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tables/table7.xml" ContentType="application/vnd.openxmlformats-officedocument.spreadsheetml.table+xml"/>
  <Override PartName="/xl/comments4.xml" ContentType="application/vnd.openxmlformats-officedocument.spreadsheetml.comments+xml"/>
  <Override PartName="/xl/tables/table8.xml" ContentType="application/vnd.openxmlformats-officedocument.spreadsheetml.table+xml"/>
  <Override PartName="/xl/tables/table9.xml" ContentType="application/vnd.openxmlformats-officedocument.spreadsheetml.table+xml"/>
  <Override PartName="/xl/comments5.xml" ContentType="application/vnd.openxmlformats-officedocument.spreadsheetml.comments+xml"/>
  <Override PartName="/xl/tables/table10.xml" ContentType="application/vnd.openxmlformats-officedocument.spreadsheetml.table+xml"/>
  <Override PartName="/xl/tables/table11.xml" ContentType="application/vnd.openxmlformats-officedocument.spreadsheetml.table+xml"/>
  <Override PartName="/xl/comments6.xml" ContentType="application/vnd.openxmlformats-officedocument.spreadsheetml.comments+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autoCompressPictures="0" defaultThemeVersion="124226"/>
  <bookViews>
    <workbookView xWindow="-120" yWindow="0" windowWidth="19320" windowHeight="6105" firstSheet="6" activeTab="11"/>
  </bookViews>
  <sheets>
    <sheet name="Instructions" sheetId="14" r:id="rId1"/>
    <sheet name="People and Organizations" sheetId="7" r:id="rId2"/>
    <sheet name="Dataset Citation" sheetId="1" r:id="rId3"/>
    <sheet name="Sampling Features" sheetId="2" r:id="rId4"/>
    <sheet name="Related Features (optional)" sheetId="9" r:id="rId5"/>
    <sheet name="Methods" sheetId="8" r:id="rId6"/>
    <sheet name="Variables" sheetId="12" r:id="rId7"/>
    <sheet name="Processing Levels" sheetId="13" r:id="rId8"/>
    <sheet name="Data Columns" sheetId="4" r:id="rId9"/>
    <sheet name="Data Values" sheetId="5" r:id="rId10"/>
    <sheet name="YODA Header Blocks" sheetId="11" r:id="rId11"/>
    <sheet name="YODA File" sheetId="6" r:id="rId12"/>
    <sheet name="Controlled Vocabularies" sheetId="3" r:id="rId13"/>
  </sheets>
  <definedNames>
    <definedName name="_xlnm._FilterDatabase" localSheetId="11" hidden="1">'YODA Header Blocks'!$B$3:$B$13</definedName>
    <definedName name="ActionTypeCV">INDEX(ControlledVocabularies[ActionTypeCV],1,1):INDEX(ControlledVocabularies[ActionTypeCV],COUNTA(ControlledVocabularies[ActionTypeCV]))</definedName>
    <definedName name="AggregationStatisticCV">INDEX(ControlledVocabularies[AggregationStatisticCV],1,1):INDEX(ControlledVocabularies[AggregationStatisticCV],COUNTA(ControlledVocabularies[AggregationStatisticCV]))</definedName>
    <definedName name="Boolean">INDEX(ControlledVocabularies[Boolean],1,1):INDEX(ControlledVocabularies[Boolean],COUNTA(ControlledVocabularies[Boolean]))</definedName>
    <definedName name="CensorCodeCV">INDEX(ControlledVocabularies[CensorCodeCV],1,1):INDEX(ControlledVocabularies[CensorCodeCV],COUNTA(ControlledVocabularies[CensorCodeCV]))</definedName>
    <definedName name="CitationDOI">'Dataset Citation'!$B$13</definedName>
    <definedName name="CitationInformation">'Dataset Citation'!$B$9:$B$16</definedName>
    <definedName name="CitationLink">'Dataset Citation'!$B$14</definedName>
    <definedName name="CitationTitle">'Dataset Citation'!$B$10</definedName>
    <definedName name="DatasetAbstract">'Dataset Citation'!$B$8</definedName>
    <definedName name="DatasetCitationRelationship">'Dataset Citation'!$B$9</definedName>
    <definedName name="DatasetCode">'Dataset Citation'!$B$6</definedName>
    <definedName name="DatasetTitle">'Dataset Citation'!$B$7</definedName>
    <definedName name="DatasetType">'Dataset Citation'!$B$5</definedName>
    <definedName name="DataSetTypeCV">INDEX(ControlledVocabularies[DataSetTypeCV],1,1):INDEX(ControlledVocabularies[DataSetTypeCV],COUNTA(ControlledVocabularies[DataSetTypeCV]))</definedName>
    <definedName name="DatasetUUID">'Dataset Citation'!$B$4</definedName>
    <definedName name="ElevationDatum">'Sampling Features'!$B$7</definedName>
    <definedName name="ElevationDatumCV">INDEX(ControlledVocabularies[ElevationDatumCV],1,1):INDEX(ControlledVocabularies[ElevationDatumCV],COUNTA(ControlledVocabularies[ElevationDatumCV]))</definedName>
    <definedName name="FeatureCodes">INDEX(SamplingFeatures[Feature Code],1,1):INDEX(SamplingFeatures[Feature Code],COUNTA(SamplingFeatures[Feature Code]))</definedName>
    <definedName name="LatLonDatum">'Sampling Features'!$B$8</definedName>
    <definedName name="LatLonDatumNames">INDEX(ControlledVocabularies[ValidSRSNames],1,1):INDEX(ControlledVocabularies[ValidSRSNames],COUNTA(ControlledVocabularies[ValidSRSNames]))</definedName>
    <definedName name="LengthHeader">'YODA Header Blocks'!$AD$3</definedName>
    <definedName name="ListOfVocabularies">'Controlled Vocabularies'!$1:$1</definedName>
    <definedName name="MethodCodes">INDEX(Methods[Method Code],1,1):INDEX(Methods[Method Code],COUNTA(Methods[Method Code]))</definedName>
    <definedName name="MethodTypeCV">INDEX(ControlledVocabularies[MethodTypeCV],1,1):INDEX(ControlledVocabularies[MethodTypeCV],COUNTA(ControlledVocabularies[MethodTypeCV]))</definedName>
    <definedName name="NotApplicable">INDEX(ControlledVocabularies[NotApplicable],1,1):INDEX(ControlledVocabularies[NotApplicable],COUNTA(ControlledVocabularies[NotApplicable]))</definedName>
    <definedName name="NumAuthors">'Dataset Citation'!$E$19</definedName>
    <definedName name="NumDataColumns">'Data Columns'!$N$9</definedName>
    <definedName name="NumDataValues">'YODA Header Blocks'!$AD$4</definedName>
    <definedName name="NumMethods">Methods!$F$3</definedName>
    <definedName name="NumOrganizations">'People and Organizations'!$H$7</definedName>
    <definedName name="NumPeople">'People and Organizations'!$H$8</definedName>
    <definedName name="NumProcessingLevels">'Processing Levels'!$E$3</definedName>
    <definedName name="NumRelatedFeatures">'Related Features (optional)'!$H$3</definedName>
    <definedName name="NumSamplingFeatures">'Sampling Features'!$I$7</definedName>
    <definedName name="NumSites">'Sampling Features'!$M$7</definedName>
    <definedName name="NumSpatialOffsets">'Related Features (optional)'!$J$3</definedName>
    <definedName name="NumSpecimens">'Sampling Features'!$R$7</definedName>
    <definedName name="NumVariables">Variables!$F$3</definedName>
    <definedName name="OrganizationNames">INDEX(Organizations[Organization Name],1,1):INDEX(Organizations[Organization Name],COUNTA(Organizations[Organization Name]))</definedName>
    <definedName name="OrganizationTypeCV">INDEX(ControlledVocabularies[OrganizationTypeCV],1,1):INDEX(ControlledVocabularies[OrganizationTypeCV],COUNTA(ControlledVocabularies[OrganizationTypeCV]))</definedName>
    <definedName name="PeopleNames">INDEX(People[Full Name],1,1):INDEX(People[Full Name],SUMPRODUCT(--(People[Full Name]&lt;&gt;"  ")))</definedName>
    <definedName name="PriorVersionUUID">'Dataset Citation'!$B$16</definedName>
    <definedName name="ProcessingLevelCodes">INDEX(ProcessingLevels[Processing Level Code],1,1):INDEX(ProcessingLevels[Processing Level Code],COUNTA(ProcessingLevels[Processing Level Code]))</definedName>
    <definedName name="PublicationYear">'Dataset Citation'!$B$12</definedName>
    <definedName name="Publisher">'Dataset Citation'!$B$11</definedName>
    <definedName name="QualityCodeCV">INDEX(ControlledVocabularies[QualityCodeCV],1,1):INDEX(ControlledVocabularies[QualityCodeCV],COUNTA(ControlledVocabularies[QualityCodeCV]))</definedName>
    <definedName name="RelationshipTypeCV">INDEX(ControlledVocabularies[RelationshipTypeCV],1,1):INDEX(ControlledVocabularies[RelationshipTypeCV],COUNTA(ControlledVocabularies[RelationshipTypeCV]))</definedName>
    <definedName name="ResultTypeCV">INDEX(ControlledVocabularies[ResultTypeCV],1,1):INDEX(ControlledVocabularies[ResultTypeCV],COUNTA(ControlledVocabularies[ResultTypeCV]))</definedName>
    <definedName name="SampledMediumCV">INDEX(ControlledVocabularies[SampledMediumCV],1,1):INDEX(ControlledVocabularies[SampledMediumCV],COUNTA(ControlledVocabularies[SampledMediumCV]))</definedName>
    <definedName name="SamplingFeatureGeotypeCV">INDEX(ControlledVocabularies[SamplingFeatureGeotypeCV],1,1):INDEX(ControlledVocabularies[SamplingFeatureGeotypeCV],COUNTA(ControlledVocabularies[SamplingFeatureGeotypeCV]))</definedName>
    <definedName name="SamplingFeatureTypeCV">INDEX(ControlledVocabularies[SamplingFeatureTypeCV],1,1):INDEX(ControlledVocabularies[SamplingFeatureTypeCV],COUNTA(ControlledVocabularies[SamplingFeatureTypeCV]))</definedName>
    <definedName name="SiteTypeCV">INDEX(ControlledVocabularies[SiteTypeCV],1,1):INDEX(ControlledVocabularies[SiteTypeCV],COUNTA(ControlledVocabularies[SiteTypeCV]))</definedName>
    <definedName name="SpatialOffsetTypeCV">INDEX(ControlledVocabularies[SpatialOffsetTypeCV],1,1):INDEX(ControlledVocabularies[SpatialOffsetTypeCV],COUNTA(ControlledVocabularies[SpatialOffsetTypeCV]))</definedName>
    <definedName name="SpecimenTypeCV">INDEX(ControlledVocabularies[SpecimenTypeCV],1,1):INDEX(ControlledVocabularies[SpecimenTypeCV],COUNTA(ControlledVocabularies[SpecimenTypeCV]))</definedName>
    <definedName name="StatusCV">INDEX(ControlledVocabularies[StatusCV],1,1):INDEX(ControlledVocabularies[StatusCV],COUNTA(ControlledVocabularies[StatusCV]))</definedName>
    <definedName name="Units">INDEX(ControlledVocabularies[Units],1,1):INDEX(ControlledVocabularies[Units],COUNTA(ControlledVocabularies[Units]))</definedName>
    <definedName name="VariableCodes">INDEX(Variables[Variable Code],1,1):INDEX(Variables[Variable Code],COUNTA(Variables[Variable Code]))</definedName>
    <definedName name="VariableNameCV">INDEX(ControlledVocabularies[VariableNameCV],1,1):INDEX(ControlledVocabularies[VariableNameCV],COUNTA(ControlledVocabularies[VariableNameCV]))</definedName>
    <definedName name="VariableTypeCV">INDEX(ControlledVocabularies[VariableTypeCV],1,1):INDEX(ControlledVocabularies[VariableTypeCV],COUNTA(ControlledVocabularies[VariableTypeCV]))</definedName>
    <definedName name="VersionCode">'Dataset Citation'!$B$15</definedName>
  </definedNames>
  <calcPr calcId="145621" calcMode="manual"/>
</workbook>
</file>

<file path=xl/calcChain.xml><?xml version="1.0" encoding="utf-8"?>
<calcChain xmlns="http://schemas.openxmlformats.org/spreadsheetml/2006/main">
  <c r="J4" i="11" l="1"/>
  <c r="Z3" i="11"/>
  <c r="Y3" i="11"/>
  <c r="R3" i="11"/>
  <c r="AD4" i="11"/>
  <c r="B2" i="6"/>
  <c r="C3" i="6"/>
  <c r="A3" i="6"/>
  <c r="B3" i="6" l="1"/>
  <c r="C4" i="6"/>
  <c r="A4" i="6"/>
  <c r="B4" i="6" l="1"/>
  <c r="AA4" i="11"/>
  <c r="S4" i="11"/>
  <c r="Q4" i="11"/>
  <c r="P4" i="11"/>
  <c r="K4" i="11"/>
  <c r="I2" i="11"/>
  <c r="I3" i="11"/>
  <c r="I4" i="11"/>
  <c r="I5" i="11"/>
  <c r="I6" i="11"/>
  <c r="G2" i="11"/>
  <c r="G3" i="11"/>
  <c r="G4" i="11"/>
  <c r="G5" i="11"/>
  <c r="G6" i="11"/>
  <c r="G7" i="11"/>
  <c r="D4" i="11"/>
  <c r="E4" i="11"/>
  <c r="F4" i="11"/>
  <c r="C4" i="11"/>
  <c r="C5" i="11"/>
  <c r="C6" i="11"/>
  <c r="C7" i="11"/>
  <c r="C8" i="11"/>
  <c r="A5" i="6"/>
  <c r="C5" i="6"/>
  <c r="B5" i="6" l="1"/>
  <c r="E3" i="13"/>
  <c r="F3" i="12"/>
  <c r="F3" i="8"/>
  <c r="H7" i="7"/>
  <c r="E19" i="1"/>
  <c r="I7" i="2"/>
  <c r="H3" i="9"/>
  <c r="A6" i="6"/>
  <c r="C6" i="6"/>
  <c r="B6" i="6" l="1"/>
  <c r="H2" i="11"/>
  <c r="H6" i="11"/>
  <c r="H10" i="11"/>
  <c r="H14" i="11"/>
  <c r="H18" i="11"/>
  <c r="H22" i="11"/>
  <c r="H26" i="11"/>
  <c r="H30" i="11"/>
  <c r="H34" i="11"/>
  <c r="H38" i="11"/>
  <c r="H42" i="11"/>
  <c r="H46" i="11"/>
  <c r="H50" i="11"/>
  <c r="H54" i="11"/>
  <c r="H58" i="11"/>
  <c r="H62" i="11"/>
  <c r="H66" i="11"/>
  <c r="H70" i="11"/>
  <c r="H74" i="11"/>
  <c r="H78" i="11"/>
  <c r="H82" i="11"/>
  <c r="H86" i="11"/>
  <c r="H90" i="11"/>
  <c r="H94" i="11"/>
  <c r="H98" i="11"/>
  <c r="H102" i="11"/>
  <c r="H106" i="11"/>
  <c r="H110" i="11"/>
  <c r="H114" i="11"/>
  <c r="H118" i="11"/>
  <c r="H122" i="11"/>
  <c r="H126" i="11"/>
  <c r="H130" i="11"/>
  <c r="H134" i="11"/>
  <c r="H138" i="11"/>
  <c r="H142" i="11"/>
  <c r="H146" i="11"/>
  <c r="H150" i="11"/>
  <c r="H154" i="11"/>
  <c r="H158" i="11"/>
  <c r="H162" i="11"/>
  <c r="H166" i="11"/>
  <c r="H170" i="11"/>
  <c r="H174" i="11"/>
  <c r="H178" i="11"/>
  <c r="H182" i="11"/>
  <c r="H186" i="11"/>
  <c r="H190" i="11"/>
  <c r="H194" i="11"/>
  <c r="H198" i="11"/>
  <c r="H202" i="11"/>
  <c r="H206" i="11"/>
  <c r="H210" i="11"/>
  <c r="H214" i="11"/>
  <c r="H218" i="11"/>
  <c r="H222" i="11"/>
  <c r="H226" i="11"/>
  <c r="H230" i="11"/>
  <c r="H234" i="11"/>
  <c r="H238" i="11"/>
  <c r="H242" i="11"/>
  <c r="H246" i="11"/>
  <c r="H250" i="11"/>
  <c r="H254" i="11"/>
  <c r="H258" i="11"/>
  <c r="H262" i="11"/>
  <c r="H266" i="11"/>
  <c r="H270" i="11"/>
  <c r="H274" i="11"/>
  <c r="H278" i="11"/>
  <c r="H282" i="11"/>
  <c r="H286" i="11"/>
  <c r="H290" i="11"/>
  <c r="H294" i="11"/>
  <c r="H298" i="11"/>
  <c r="H302" i="11"/>
  <c r="H306" i="11"/>
  <c r="H310" i="11"/>
  <c r="H314" i="11"/>
  <c r="H318" i="11"/>
  <c r="H322" i="11"/>
  <c r="H326" i="11"/>
  <c r="H330" i="11"/>
  <c r="H334" i="11"/>
  <c r="H338" i="11"/>
  <c r="H342" i="11"/>
  <c r="H346" i="11"/>
  <c r="H350" i="11"/>
  <c r="H354" i="11"/>
  <c r="H358" i="11"/>
  <c r="H362" i="11"/>
  <c r="H366" i="11"/>
  <c r="H370" i="11"/>
  <c r="H374" i="11"/>
  <c r="H378" i="11"/>
  <c r="H382" i="11"/>
  <c r="H386" i="11"/>
  <c r="H390" i="11"/>
  <c r="H394" i="11"/>
  <c r="H398" i="11"/>
  <c r="H402" i="11"/>
  <c r="H406" i="11"/>
  <c r="H410" i="11"/>
  <c r="H414" i="11"/>
  <c r="H418" i="11"/>
  <c r="H422" i="11"/>
  <c r="H426" i="11"/>
  <c r="H430" i="11"/>
  <c r="H434" i="11"/>
  <c r="H438" i="11"/>
  <c r="H442" i="11"/>
  <c r="H446" i="11"/>
  <c r="H450" i="11"/>
  <c r="H454" i="11"/>
  <c r="H458" i="11"/>
  <c r="H462" i="11"/>
  <c r="H466" i="11"/>
  <c r="H470" i="11"/>
  <c r="H474" i="11"/>
  <c r="H478" i="11"/>
  <c r="H482" i="11"/>
  <c r="H486" i="11"/>
  <c r="H490" i="11"/>
  <c r="H494" i="11"/>
  <c r="H498" i="11"/>
  <c r="H502" i="11"/>
  <c r="H3" i="11"/>
  <c r="H7" i="11"/>
  <c r="H11" i="11"/>
  <c r="H15" i="11"/>
  <c r="H19" i="11"/>
  <c r="H23" i="11"/>
  <c r="H27" i="11"/>
  <c r="H31" i="11"/>
  <c r="H35" i="11"/>
  <c r="H39" i="11"/>
  <c r="H43" i="11"/>
  <c r="H47" i="11"/>
  <c r="H51" i="11"/>
  <c r="H55" i="11"/>
  <c r="H59" i="11"/>
  <c r="H63" i="11"/>
  <c r="H67" i="11"/>
  <c r="H71" i="11"/>
  <c r="H75" i="11"/>
  <c r="H79" i="11"/>
  <c r="H83" i="11"/>
  <c r="H87" i="11"/>
  <c r="H91" i="11"/>
  <c r="H95" i="11"/>
  <c r="H99" i="11"/>
  <c r="H103" i="11"/>
  <c r="H107" i="11"/>
  <c r="H111" i="11"/>
  <c r="H115" i="11"/>
  <c r="H119" i="11"/>
  <c r="H123" i="11"/>
  <c r="H127" i="11"/>
  <c r="H131" i="11"/>
  <c r="H135" i="11"/>
  <c r="H139" i="11"/>
  <c r="H143" i="11"/>
  <c r="H147" i="11"/>
  <c r="H151" i="11"/>
  <c r="H155" i="11"/>
  <c r="H159" i="11"/>
  <c r="H163" i="11"/>
  <c r="H167" i="11"/>
  <c r="H171" i="11"/>
  <c r="H175" i="11"/>
  <c r="H179" i="11"/>
  <c r="H183" i="11"/>
  <c r="H187" i="11"/>
  <c r="H191" i="11"/>
  <c r="H195" i="11"/>
  <c r="H199" i="11"/>
  <c r="H203" i="11"/>
  <c r="H207" i="11"/>
  <c r="H211" i="11"/>
  <c r="H215" i="11"/>
  <c r="H219" i="11"/>
  <c r="H223" i="11"/>
  <c r="H227" i="11"/>
  <c r="H231" i="11"/>
  <c r="H235" i="11"/>
  <c r="H239" i="11"/>
  <c r="H243" i="11"/>
  <c r="H247" i="11"/>
  <c r="H251" i="11"/>
  <c r="H255" i="11"/>
  <c r="H259" i="11"/>
  <c r="H263" i="11"/>
  <c r="H267" i="11"/>
  <c r="H271" i="11"/>
  <c r="H275" i="11"/>
  <c r="H279" i="11"/>
  <c r="H283" i="11"/>
  <c r="H287" i="11"/>
  <c r="H291" i="11"/>
  <c r="H295" i="11"/>
  <c r="H299" i="11"/>
  <c r="H303" i="11"/>
  <c r="H307" i="11"/>
  <c r="H311" i="11"/>
  <c r="H315" i="11"/>
  <c r="H319" i="11"/>
  <c r="H323" i="11"/>
  <c r="H327" i="11"/>
  <c r="H331" i="11"/>
  <c r="H335" i="11"/>
  <c r="H339" i="11"/>
  <c r="H343" i="11"/>
  <c r="H347" i="11"/>
  <c r="H351" i="11"/>
  <c r="H355" i="11"/>
  <c r="H359" i="11"/>
  <c r="H363" i="11"/>
  <c r="H367" i="11"/>
  <c r="H371" i="11"/>
  <c r="H375" i="11"/>
  <c r="H379" i="11"/>
  <c r="H383" i="11"/>
  <c r="H387" i="11"/>
  <c r="H391" i="11"/>
  <c r="H395" i="11"/>
  <c r="H399" i="11"/>
  <c r="H403" i="11"/>
  <c r="H407" i="11"/>
  <c r="H411" i="11"/>
  <c r="H415" i="11"/>
  <c r="H419" i="11"/>
  <c r="H423" i="11"/>
  <c r="H427" i="11"/>
  <c r="H431" i="11"/>
  <c r="H435" i="11"/>
  <c r="H439" i="11"/>
  <c r="H443" i="11"/>
  <c r="H447" i="11"/>
  <c r="H451" i="11"/>
  <c r="H455" i="11"/>
  <c r="H459" i="11"/>
  <c r="H463" i="11"/>
  <c r="H467" i="11"/>
  <c r="H471" i="11"/>
  <c r="H475" i="11"/>
  <c r="H479" i="11"/>
  <c r="H483" i="11"/>
  <c r="H487" i="11"/>
  <c r="H491" i="11"/>
  <c r="H495" i="11"/>
  <c r="H499" i="11"/>
  <c r="H503" i="11"/>
  <c r="H13" i="11"/>
  <c r="H21" i="11"/>
  <c r="H29" i="11"/>
  <c r="H37" i="11"/>
  <c r="H45" i="11"/>
  <c r="H53" i="11"/>
  <c r="H61" i="11"/>
  <c r="H69" i="11"/>
  <c r="H77" i="11"/>
  <c r="H85" i="11"/>
  <c r="H93" i="11"/>
  <c r="H101" i="11"/>
  <c r="H109" i="11"/>
  <c r="H117" i="11"/>
  <c r="H125" i="11"/>
  <c r="H133" i="11"/>
  <c r="H141" i="11"/>
  <c r="H149" i="11"/>
  <c r="H157" i="11"/>
  <c r="H165" i="11"/>
  <c r="H173" i="11"/>
  <c r="H181" i="11"/>
  <c r="H189" i="11"/>
  <c r="H197" i="11"/>
  <c r="H205" i="11"/>
  <c r="H213" i="11"/>
  <c r="H221" i="11"/>
  <c r="H229" i="11"/>
  <c r="H237" i="11"/>
  <c r="H245" i="11"/>
  <c r="H253" i="11"/>
  <c r="H261" i="11"/>
  <c r="H269" i="11"/>
  <c r="H277" i="11"/>
  <c r="H285" i="11"/>
  <c r="H293" i="11"/>
  <c r="H301" i="11"/>
  <c r="H309" i="11"/>
  <c r="H317" i="11"/>
  <c r="H325" i="11"/>
  <c r="H333" i="11"/>
  <c r="H341" i="11"/>
  <c r="H349" i="11"/>
  <c r="H357" i="11"/>
  <c r="H365" i="11"/>
  <c r="H373" i="11"/>
  <c r="H381" i="11"/>
  <c r="H389" i="11"/>
  <c r="H397" i="11"/>
  <c r="H405" i="11"/>
  <c r="H413" i="11"/>
  <c r="H421" i="11"/>
  <c r="H429" i="11"/>
  <c r="H437" i="11"/>
  <c r="H445" i="11"/>
  <c r="H453" i="11"/>
  <c r="H461" i="11"/>
  <c r="H469" i="11"/>
  <c r="H477" i="11"/>
  <c r="H485" i="11"/>
  <c r="H493" i="11"/>
  <c r="H501" i="11"/>
  <c r="H104" i="11"/>
  <c r="H136" i="11"/>
  <c r="H152" i="11"/>
  <c r="H168" i="11"/>
  <c r="H184" i="11"/>
  <c r="H200" i="11"/>
  <c r="H216" i="11"/>
  <c r="H232" i="11"/>
  <c r="H248" i="11"/>
  <c r="H264" i="11"/>
  <c r="H280" i="11"/>
  <c r="H296" i="11"/>
  <c r="H312" i="11"/>
  <c r="H328" i="11"/>
  <c r="H344" i="11"/>
  <c r="H360" i="11"/>
  <c r="H376" i="11"/>
  <c r="H392" i="11"/>
  <c r="H408" i="11"/>
  <c r="H424" i="11"/>
  <c r="H440" i="11"/>
  <c r="H456" i="11"/>
  <c r="H472" i="11"/>
  <c r="H488" i="11"/>
  <c r="H9" i="11"/>
  <c r="H17" i="11"/>
  <c r="H25" i="11"/>
  <c r="H33" i="11"/>
  <c r="H41" i="11"/>
  <c r="H57" i="11"/>
  <c r="H73" i="11"/>
  <c r="H89" i="11"/>
  <c r="H105" i="11"/>
  <c r="H121" i="11"/>
  <c r="H137" i="11"/>
  <c r="H153" i="11"/>
  <c r="H169" i="11"/>
  <c r="H185" i="11"/>
  <c r="H201" i="11"/>
  <c r="H217" i="11"/>
  <c r="H233" i="11"/>
  <c r="H249" i="11"/>
  <c r="H265" i="11"/>
  <c r="H281" i="11"/>
  <c r="H297" i="11"/>
  <c r="H313" i="11"/>
  <c r="H329" i="11"/>
  <c r="H345" i="11"/>
  <c r="H361" i="11"/>
  <c r="H377" i="11"/>
  <c r="H393" i="11"/>
  <c r="H409" i="11"/>
  <c r="H425" i="11"/>
  <c r="H441" i="11"/>
  <c r="H457" i="11"/>
  <c r="H473" i="11"/>
  <c r="H489" i="11"/>
  <c r="H12" i="11"/>
  <c r="H20" i="11"/>
  <c r="H28" i="11"/>
  <c r="H36" i="11"/>
  <c r="H44" i="11"/>
  <c r="H52" i="11"/>
  <c r="H60" i="11"/>
  <c r="H68" i="11"/>
  <c r="H76" i="11"/>
  <c r="H84" i="11"/>
  <c r="H92" i="11"/>
  <c r="H100" i="11"/>
  <c r="H108" i="11"/>
  <c r="H116" i="11"/>
  <c r="H124" i="11"/>
  <c r="H132" i="11"/>
  <c r="H140" i="11"/>
  <c r="H148" i="11"/>
  <c r="H156" i="11"/>
  <c r="H164" i="11"/>
  <c r="H172" i="11"/>
  <c r="H180" i="11"/>
  <c r="H188" i="11"/>
  <c r="H196" i="11"/>
  <c r="H204" i="11"/>
  <c r="H212" i="11"/>
  <c r="H220" i="11"/>
  <c r="H228" i="11"/>
  <c r="H236" i="11"/>
  <c r="H244" i="11"/>
  <c r="H252" i="11"/>
  <c r="H260" i="11"/>
  <c r="H268" i="11"/>
  <c r="H276" i="11"/>
  <c r="H284" i="11"/>
  <c r="H292" i="11"/>
  <c r="H300" i="11"/>
  <c r="H308" i="11"/>
  <c r="H316" i="11"/>
  <c r="H324" i="11"/>
  <c r="H332" i="11"/>
  <c r="H340" i="11"/>
  <c r="H348" i="11"/>
  <c r="H356" i="11"/>
  <c r="H364" i="11"/>
  <c r="H372" i="11"/>
  <c r="H380" i="11"/>
  <c r="H388" i="11"/>
  <c r="H396" i="11"/>
  <c r="H404" i="11"/>
  <c r="H412" i="11"/>
  <c r="H420" i="11"/>
  <c r="H428" i="11"/>
  <c r="H436" i="11"/>
  <c r="H444" i="11"/>
  <c r="H452" i="11"/>
  <c r="H460" i="11"/>
  <c r="H468" i="11"/>
  <c r="H476" i="11"/>
  <c r="H484" i="11"/>
  <c r="H492" i="11"/>
  <c r="H500" i="11"/>
  <c r="H8" i="11"/>
  <c r="H16" i="11"/>
  <c r="H24" i="11"/>
  <c r="H32" i="11"/>
  <c r="H40" i="11"/>
  <c r="H48" i="11"/>
  <c r="H56" i="11"/>
  <c r="H64" i="11"/>
  <c r="H72" i="11"/>
  <c r="H80" i="11"/>
  <c r="H88" i="11"/>
  <c r="H96" i="11"/>
  <c r="H112" i="11"/>
  <c r="H120" i="11"/>
  <c r="H128" i="11"/>
  <c r="H144" i="11"/>
  <c r="H160" i="11"/>
  <c r="H176" i="11"/>
  <c r="H192" i="11"/>
  <c r="H208" i="11"/>
  <c r="H224" i="11"/>
  <c r="H240" i="11"/>
  <c r="H256" i="11"/>
  <c r="H272" i="11"/>
  <c r="H288" i="11"/>
  <c r="H304" i="11"/>
  <c r="H320" i="11"/>
  <c r="H336" i="11"/>
  <c r="H352" i="11"/>
  <c r="H368" i="11"/>
  <c r="H384" i="11"/>
  <c r="H400" i="11"/>
  <c r="H416" i="11"/>
  <c r="H432" i="11"/>
  <c r="H448" i="11"/>
  <c r="H464" i="11"/>
  <c r="H480" i="11"/>
  <c r="H496" i="11"/>
  <c r="H49" i="11"/>
  <c r="H65" i="11"/>
  <c r="H81" i="11"/>
  <c r="H97" i="11"/>
  <c r="H113" i="11"/>
  <c r="H129" i="11"/>
  <c r="H145" i="11"/>
  <c r="H161" i="11"/>
  <c r="H177" i="11"/>
  <c r="H193" i="11"/>
  <c r="H209" i="11"/>
  <c r="H225" i="11"/>
  <c r="H241" i="11"/>
  <c r="H257" i="11"/>
  <c r="H273" i="11"/>
  <c r="H289" i="11"/>
  <c r="H305" i="11"/>
  <c r="H321" i="11"/>
  <c r="H337" i="11"/>
  <c r="H353" i="11"/>
  <c r="H369" i="11"/>
  <c r="H385" i="11"/>
  <c r="H401" i="11"/>
  <c r="H417" i="11"/>
  <c r="H433" i="11"/>
  <c r="H449" i="11"/>
  <c r="H465" i="11"/>
  <c r="H481" i="11"/>
  <c r="H497" i="11"/>
  <c r="S5" i="11"/>
  <c r="S9" i="11"/>
  <c r="S13" i="11"/>
  <c r="S17" i="11"/>
  <c r="S21" i="11"/>
  <c r="S25" i="11"/>
  <c r="S29" i="11"/>
  <c r="S33" i="11"/>
  <c r="S37" i="11"/>
  <c r="S41" i="11"/>
  <c r="S45" i="11"/>
  <c r="S49" i="11"/>
  <c r="S53" i="11"/>
  <c r="S57" i="11"/>
  <c r="S61" i="11"/>
  <c r="S65" i="11"/>
  <c r="S69" i="11"/>
  <c r="S73" i="11"/>
  <c r="S77" i="11"/>
  <c r="S81" i="11"/>
  <c r="S85" i="11"/>
  <c r="S89" i="11"/>
  <c r="S93" i="11"/>
  <c r="S97" i="11"/>
  <c r="S101" i="11"/>
  <c r="S105" i="11"/>
  <c r="S109" i="11"/>
  <c r="S113" i="11"/>
  <c r="S117" i="11"/>
  <c r="S121" i="11"/>
  <c r="S125" i="11"/>
  <c r="S129" i="11"/>
  <c r="S133" i="11"/>
  <c r="S137" i="11"/>
  <c r="S141" i="11"/>
  <c r="S145" i="11"/>
  <c r="S149" i="11"/>
  <c r="S153" i="11"/>
  <c r="S157" i="11"/>
  <c r="S161" i="11"/>
  <c r="S165" i="11"/>
  <c r="S169" i="11"/>
  <c r="S173" i="11"/>
  <c r="S177" i="11"/>
  <c r="S181" i="11"/>
  <c r="S185" i="11"/>
  <c r="S189" i="11"/>
  <c r="S193" i="11"/>
  <c r="S197" i="11"/>
  <c r="S201" i="11"/>
  <c r="S205" i="11"/>
  <c r="S209" i="11"/>
  <c r="S213" i="11"/>
  <c r="S217" i="11"/>
  <c r="S221" i="11"/>
  <c r="S225" i="11"/>
  <c r="S229" i="11"/>
  <c r="S233" i="11"/>
  <c r="S237" i="11"/>
  <c r="S241" i="11"/>
  <c r="S245" i="11"/>
  <c r="S249" i="11"/>
  <c r="S253" i="11"/>
  <c r="S257" i="11"/>
  <c r="S261" i="11"/>
  <c r="S265" i="11"/>
  <c r="S269" i="11"/>
  <c r="S273" i="11"/>
  <c r="S277" i="11"/>
  <c r="S281" i="11"/>
  <c r="S285" i="11"/>
  <c r="S289" i="11"/>
  <c r="S293" i="11"/>
  <c r="S297" i="11"/>
  <c r="S301" i="11"/>
  <c r="S305" i="11"/>
  <c r="S309" i="11"/>
  <c r="S313" i="11"/>
  <c r="S317" i="11"/>
  <c r="S321" i="11"/>
  <c r="S325" i="11"/>
  <c r="S329" i="11"/>
  <c r="S333" i="11"/>
  <c r="S337" i="11"/>
  <c r="S341" i="11"/>
  <c r="S345" i="11"/>
  <c r="S349" i="11"/>
  <c r="S353" i="11"/>
  <c r="S357" i="11"/>
  <c r="S361" i="11"/>
  <c r="S365" i="11"/>
  <c r="S369" i="11"/>
  <c r="S373" i="11"/>
  <c r="S377" i="11"/>
  <c r="S381" i="11"/>
  <c r="S385" i="11"/>
  <c r="S389" i="11"/>
  <c r="S393" i="11"/>
  <c r="S397" i="11"/>
  <c r="S401" i="11"/>
  <c r="S405" i="11"/>
  <c r="S409" i="11"/>
  <c r="S413" i="11"/>
  <c r="S417" i="11"/>
  <c r="S421" i="11"/>
  <c r="S425" i="11"/>
  <c r="S429" i="11"/>
  <c r="S433" i="11"/>
  <c r="S437" i="11"/>
  <c r="S441" i="11"/>
  <c r="S445" i="11"/>
  <c r="S449" i="11"/>
  <c r="S453" i="11"/>
  <c r="S457" i="11"/>
  <c r="S461" i="11"/>
  <c r="S465" i="11"/>
  <c r="S469" i="11"/>
  <c r="S473" i="11"/>
  <c r="S477" i="11"/>
  <c r="S481" i="11"/>
  <c r="S485" i="11"/>
  <c r="S489" i="11"/>
  <c r="S493" i="11"/>
  <c r="S497" i="11"/>
  <c r="S501" i="11"/>
  <c r="S8" i="11"/>
  <c r="S12" i="11"/>
  <c r="S16" i="11"/>
  <c r="S20" i="11"/>
  <c r="S24" i="11"/>
  <c r="S28" i="11"/>
  <c r="S32" i="11"/>
  <c r="S36" i="11"/>
  <c r="S40" i="11"/>
  <c r="S44" i="11"/>
  <c r="S48" i="11"/>
  <c r="S52" i="11"/>
  <c r="S56" i="11"/>
  <c r="S60" i="11"/>
  <c r="S64" i="11"/>
  <c r="S68" i="11"/>
  <c r="S72" i="11"/>
  <c r="S76" i="11"/>
  <c r="S80" i="11"/>
  <c r="S84" i="11"/>
  <c r="S88" i="11"/>
  <c r="S92" i="11"/>
  <c r="S96" i="11"/>
  <c r="S100" i="11"/>
  <c r="S104" i="11"/>
  <c r="S108" i="11"/>
  <c r="S112" i="11"/>
  <c r="S116" i="11"/>
  <c r="S120" i="11"/>
  <c r="S124" i="11"/>
  <c r="S128" i="11"/>
  <c r="S132" i="11"/>
  <c r="S136" i="11"/>
  <c r="S140" i="11"/>
  <c r="S144" i="11"/>
  <c r="S148" i="11"/>
  <c r="S152" i="11"/>
  <c r="S156" i="11"/>
  <c r="S160" i="11"/>
  <c r="S164" i="11"/>
  <c r="S168" i="11"/>
  <c r="S172" i="11"/>
  <c r="S176" i="11"/>
  <c r="S180" i="11"/>
  <c r="S184" i="11"/>
  <c r="S188" i="11"/>
  <c r="S192" i="11"/>
  <c r="S196" i="11"/>
  <c r="S200" i="11"/>
  <c r="S204" i="11"/>
  <c r="S208" i="11"/>
  <c r="S212" i="11"/>
  <c r="S216" i="11"/>
  <c r="S220" i="11"/>
  <c r="S224" i="11"/>
  <c r="S228" i="11"/>
  <c r="S232" i="11"/>
  <c r="S236" i="11"/>
  <c r="S240" i="11"/>
  <c r="S244" i="11"/>
  <c r="S248" i="11"/>
  <c r="S252" i="11"/>
  <c r="S256" i="11"/>
  <c r="S260" i="11"/>
  <c r="S264" i="11"/>
  <c r="S268" i="11"/>
  <c r="S272" i="11"/>
  <c r="S276" i="11"/>
  <c r="S280" i="11"/>
  <c r="S284" i="11"/>
  <c r="S288" i="11"/>
  <c r="S292" i="11"/>
  <c r="S296" i="11"/>
  <c r="S300" i="11"/>
  <c r="S304" i="11"/>
  <c r="S308" i="11"/>
  <c r="S312" i="11"/>
  <c r="S316" i="11"/>
  <c r="S320" i="11"/>
  <c r="S324" i="11"/>
  <c r="S328" i="11"/>
  <c r="S332" i="11"/>
  <c r="S336" i="11"/>
  <c r="S340" i="11"/>
  <c r="S344" i="11"/>
  <c r="S348" i="11"/>
  <c r="S352" i="11"/>
  <c r="S356" i="11"/>
  <c r="S360" i="11"/>
  <c r="S364" i="11"/>
  <c r="S368" i="11"/>
  <c r="S372" i="11"/>
  <c r="S376" i="11"/>
  <c r="S380" i="11"/>
  <c r="S384" i="11"/>
  <c r="S388" i="11"/>
  <c r="S392" i="11"/>
  <c r="S396" i="11"/>
  <c r="S400" i="11"/>
  <c r="S404" i="11"/>
  <c r="S408" i="11"/>
  <c r="S412" i="11"/>
  <c r="S416" i="11"/>
  <c r="S420" i="11"/>
  <c r="S424" i="11"/>
  <c r="S428" i="11"/>
  <c r="S432" i="11"/>
  <c r="S436" i="11"/>
  <c r="S440" i="11"/>
  <c r="S444" i="11"/>
  <c r="S448" i="11"/>
  <c r="S452" i="11"/>
  <c r="S456" i="11"/>
  <c r="S460" i="11"/>
  <c r="S464" i="11"/>
  <c r="S468" i="11"/>
  <c r="S472" i="11"/>
  <c r="S476" i="11"/>
  <c r="S480" i="11"/>
  <c r="S484" i="11"/>
  <c r="S488" i="11"/>
  <c r="S492" i="11"/>
  <c r="S496" i="11"/>
  <c r="S500" i="11"/>
  <c r="S6" i="11"/>
  <c r="S14" i="11"/>
  <c r="S22" i="11"/>
  <c r="S30" i="11"/>
  <c r="S38" i="11"/>
  <c r="S46" i="11"/>
  <c r="S54" i="11"/>
  <c r="S62" i="11"/>
  <c r="S70" i="11"/>
  <c r="S78" i="11"/>
  <c r="S86" i="11"/>
  <c r="S94" i="11"/>
  <c r="S102" i="11"/>
  <c r="S110" i="11"/>
  <c r="S118" i="11"/>
  <c r="S126" i="11"/>
  <c r="S134" i="11"/>
  <c r="S142" i="11"/>
  <c r="S150" i="11"/>
  <c r="S158" i="11"/>
  <c r="S166" i="11"/>
  <c r="S174" i="11"/>
  <c r="S182" i="11"/>
  <c r="S190" i="11"/>
  <c r="S198" i="11"/>
  <c r="S206" i="11"/>
  <c r="S214" i="11"/>
  <c r="S222" i="11"/>
  <c r="S230" i="11"/>
  <c r="S238" i="11"/>
  <c r="S246" i="11"/>
  <c r="S254" i="11"/>
  <c r="S262" i="11"/>
  <c r="S270" i="11"/>
  <c r="S278" i="11"/>
  <c r="S286" i="11"/>
  <c r="S294" i="11"/>
  <c r="S302" i="11"/>
  <c r="S310" i="11"/>
  <c r="S318" i="11"/>
  <c r="S326" i="11"/>
  <c r="S334" i="11"/>
  <c r="S342" i="11"/>
  <c r="S350" i="11"/>
  <c r="S358" i="11"/>
  <c r="S366" i="11"/>
  <c r="S374" i="11"/>
  <c r="S382" i="11"/>
  <c r="S390" i="11"/>
  <c r="S398" i="11"/>
  <c r="S406" i="11"/>
  <c r="S414" i="11"/>
  <c r="S422" i="11"/>
  <c r="S430" i="11"/>
  <c r="S438" i="11"/>
  <c r="S446" i="11"/>
  <c r="S454" i="11"/>
  <c r="S462" i="11"/>
  <c r="S470" i="11"/>
  <c r="S478" i="11"/>
  <c r="S486" i="11"/>
  <c r="S494" i="11"/>
  <c r="S502" i="11"/>
  <c r="S7" i="11"/>
  <c r="S15" i="11"/>
  <c r="S23" i="11"/>
  <c r="S31" i="11"/>
  <c r="S39" i="11"/>
  <c r="S47" i="11"/>
  <c r="S55" i="11"/>
  <c r="S63" i="11"/>
  <c r="S71" i="11"/>
  <c r="S79" i="11"/>
  <c r="S87" i="11"/>
  <c r="S95" i="11"/>
  <c r="S103" i="11"/>
  <c r="S111" i="11"/>
  <c r="S119" i="11"/>
  <c r="S127" i="11"/>
  <c r="S135" i="11"/>
  <c r="S143" i="11"/>
  <c r="S151" i="11"/>
  <c r="S159" i="11"/>
  <c r="S167" i="11"/>
  <c r="S175" i="11"/>
  <c r="S183" i="11"/>
  <c r="S191" i="11"/>
  <c r="S199" i="11"/>
  <c r="S207" i="11"/>
  <c r="S215" i="11"/>
  <c r="S223" i="11"/>
  <c r="S231" i="11"/>
  <c r="S239" i="11"/>
  <c r="S247" i="11"/>
  <c r="S255" i="11"/>
  <c r="S263" i="11"/>
  <c r="S271" i="11"/>
  <c r="S279" i="11"/>
  <c r="S287" i="11"/>
  <c r="S295" i="11"/>
  <c r="S303" i="11"/>
  <c r="S311" i="11"/>
  <c r="S319" i="11"/>
  <c r="S327" i="11"/>
  <c r="S335" i="11"/>
  <c r="S343" i="11"/>
  <c r="S351" i="11"/>
  <c r="S359" i="11"/>
  <c r="S367" i="11"/>
  <c r="S375" i="11"/>
  <c r="S383" i="11"/>
  <c r="S391" i="11"/>
  <c r="S399" i="11"/>
  <c r="S407" i="11"/>
  <c r="S415" i="11"/>
  <c r="S423" i="11"/>
  <c r="S431" i="11"/>
  <c r="S439" i="11"/>
  <c r="S447" i="11"/>
  <c r="S455" i="11"/>
  <c r="S463" i="11"/>
  <c r="S471" i="11"/>
  <c r="S479" i="11"/>
  <c r="S487" i="11"/>
  <c r="S495" i="11"/>
  <c r="S503" i="11"/>
  <c r="S19" i="11"/>
  <c r="S35" i="11"/>
  <c r="S51" i="11"/>
  <c r="S67" i="11"/>
  <c r="S83" i="11"/>
  <c r="S99" i="11"/>
  <c r="S115" i="11"/>
  <c r="S131" i="11"/>
  <c r="S147" i="11"/>
  <c r="S163" i="11"/>
  <c r="S179" i="11"/>
  <c r="S195" i="11"/>
  <c r="S211" i="11"/>
  <c r="S227" i="11"/>
  <c r="S243" i="11"/>
  <c r="S259" i="11"/>
  <c r="S275" i="11"/>
  <c r="S291" i="11"/>
  <c r="S307" i="11"/>
  <c r="S323" i="11"/>
  <c r="S339" i="11"/>
  <c r="S355" i="11"/>
  <c r="S371" i="11"/>
  <c r="S387" i="11"/>
  <c r="S403" i="11"/>
  <c r="S419" i="11"/>
  <c r="S435" i="11"/>
  <c r="S451" i="11"/>
  <c r="S467" i="11"/>
  <c r="S483" i="11"/>
  <c r="S499" i="11"/>
  <c r="S27" i="11"/>
  <c r="S59" i="11"/>
  <c r="S91" i="11"/>
  <c r="S123" i="11"/>
  <c r="S155" i="11"/>
  <c r="S187" i="11"/>
  <c r="S219" i="11"/>
  <c r="S251" i="11"/>
  <c r="S283" i="11"/>
  <c r="S315" i="11"/>
  <c r="S347" i="11"/>
  <c r="S379" i="11"/>
  <c r="S411" i="11"/>
  <c r="S443" i="11"/>
  <c r="S475" i="11"/>
  <c r="S10" i="11"/>
  <c r="S26" i="11"/>
  <c r="S42" i="11"/>
  <c r="S58" i="11"/>
  <c r="S74" i="11"/>
  <c r="S90" i="11"/>
  <c r="S106" i="11"/>
  <c r="S122" i="11"/>
  <c r="S138" i="11"/>
  <c r="S154" i="11"/>
  <c r="S170" i="11"/>
  <c r="S186" i="11"/>
  <c r="S202" i="11"/>
  <c r="S218" i="11"/>
  <c r="S234" i="11"/>
  <c r="S250" i="11"/>
  <c r="S266" i="11"/>
  <c r="S282" i="11"/>
  <c r="S298" i="11"/>
  <c r="S314" i="11"/>
  <c r="S330" i="11"/>
  <c r="S346" i="11"/>
  <c r="S362" i="11"/>
  <c r="S378" i="11"/>
  <c r="S394" i="11"/>
  <c r="S410" i="11"/>
  <c r="S426" i="11"/>
  <c r="S442" i="11"/>
  <c r="S458" i="11"/>
  <c r="S474" i="11"/>
  <c r="S490" i="11"/>
  <c r="S11" i="11"/>
  <c r="S43" i="11"/>
  <c r="S75" i="11"/>
  <c r="S107" i="11"/>
  <c r="S139" i="11"/>
  <c r="S171" i="11"/>
  <c r="S203" i="11"/>
  <c r="S235" i="11"/>
  <c r="S267" i="11"/>
  <c r="S299" i="11"/>
  <c r="S331" i="11"/>
  <c r="S363" i="11"/>
  <c r="S395" i="11"/>
  <c r="S427" i="11"/>
  <c r="S459" i="11"/>
  <c r="S491" i="11"/>
  <c r="S2" i="11"/>
  <c r="S50" i="11"/>
  <c r="S114" i="11"/>
  <c r="S178" i="11"/>
  <c r="S242" i="11"/>
  <c r="S306" i="11"/>
  <c r="S370" i="11"/>
  <c r="S434" i="11"/>
  <c r="S498" i="11"/>
  <c r="S66" i="11"/>
  <c r="S194" i="11"/>
  <c r="S322" i="11"/>
  <c r="S450" i="11"/>
  <c r="S82" i="11"/>
  <c r="S210" i="11"/>
  <c r="S338" i="11"/>
  <c r="S466" i="11"/>
  <c r="S34" i="11"/>
  <c r="S98" i="11"/>
  <c r="S162" i="11"/>
  <c r="S226" i="11"/>
  <c r="S290" i="11"/>
  <c r="S354" i="11"/>
  <c r="S418" i="11"/>
  <c r="S482" i="11"/>
  <c r="S130" i="11"/>
  <c r="S258" i="11"/>
  <c r="S386" i="11"/>
  <c r="S18" i="11"/>
  <c r="S146" i="11"/>
  <c r="S274" i="11"/>
  <c r="S402" i="11"/>
  <c r="E8" i="11"/>
  <c r="E12" i="11"/>
  <c r="E16" i="11"/>
  <c r="E20" i="11"/>
  <c r="E24" i="11"/>
  <c r="E28" i="11"/>
  <c r="E32" i="11"/>
  <c r="E36" i="11"/>
  <c r="E40" i="11"/>
  <c r="E44" i="11"/>
  <c r="E48" i="11"/>
  <c r="E52" i="11"/>
  <c r="E56" i="11"/>
  <c r="E60" i="11"/>
  <c r="E64" i="11"/>
  <c r="E68" i="11"/>
  <c r="E72" i="11"/>
  <c r="E76" i="11"/>
  <c r="E80" i="11"/>
  <c r="E84" i="11"/>
  <c r="E88" i="11"/>
  <c r="E92" i="11"/>
  <c r="E96" i="11"/>
  <c r="E100" i="11"/>
  <c r="E104" i="11"/>
  <c r="E108" i="11"/>
  <c r="E112" i="11"/>
  <c r="E116" i="11"/>
  <c r="E120" i="11"/>
  <c r="E124" i="11"/>
  <c r="E128" i="11"/>
  <c r="E132" i="11"/>
  <c r="E136" i="11"/>
  <c r="E140" i="11"/>
  <c r="E144" i="11"/>
  <c r="E148" i="11"/>
  <c r="E152" i="11"/>
  <c r="E156" i="11"/>
  <c r="E160" i="11"/>
  <c r="E164" i="11"/>
  <c r="E168" i="11"/>
  <c r="E172" i="11"/>
  <c r="E176" i="11"/>
  <c r="E180" i="11"/>
  <c r="E184" i="11"/>
  <c r="E188" i="11"/>
  <c r="E192" i="11"/>
  <c r="E196" i="11"/>
  <c r="E200" i="11"/>
  <c r="E204" i="11"/>
  <c r="E208" i="11"/>
  <c r="E212" i="11"/>
  <c r="E216" i="11"/>
  <c r="E220" i="11"/>
  <c r="E224" i="11"/>
  <c r="E228" i="11"/>
  <c r="E232" i="11"/>
  <c r="E236" i="11"/>
  <c r="E240" i="11"/>
  <c r="E244" i="11"/>
  <c r="E248" i="11"/>
  <c r="E252" i="11"/>
  <c r="E256" i="11"/>
  <c r="E260" i="11"/>
  <c r="E264" i="11"/>
  <c r="E268" i="11"/>
  <c r="E272" i="11"/>
  <c r="E276" i="11"/>
  <c r="E280" i="11"/>
  <c r="E284" i="11"/>
  <c r="E288" i="11"/>
  <c r="E292" i="11"/>
  <c r="E296" i="11"/>
  <c r="E300" i="11"/>
  <c r="E304" i="11"/>
  <c r="E308" i="11"/>
  <c r="E312" i="11"/>
  <c r="E316" i="11"/>
  <c r="E320" i="11"/>
  <c r="E324" i="11"/>
  <c r="E328" i="11"/>
  <c r="E332" i="11"/>
  <c r="E336" i="11"/>
  <c r="E340" i="11"/>
  <c r="E344" i="11"/>
  <c r="E348" i="11"/>
  <c r="E352" i="11"/>
  <c r="E356" i="11"/>
  <c r="E360" i="11"/>
  <c r="E364" i="11"/>
  <c r="E368" i="11"/>
  <c r="E372" i="11"/>
  <c r="E376" i="11"/>
  <c r="E380" i="11"/>
  <c r="E384" i="11"/>
  <c r="E388" i="11"/>
  <c r="E392" i="11"/>
  <c r="E396" i="11"/>
  <c r="E400" i="11"/>
  <c r="E404" i="11"/>
  <c r="E408" i="11"/>
  <c r="E412" i="11"/>
  <c r="E416" i="11"/>
  <c r="E420" i="11"/>
  <c r="E424" i="11"/>
  <c r="E428" i="11"/>
  <c r="E432" i="11"/>
  <c r="E436" i="11"/>
  <c r="E440" i="11"/>
  <c r="E444" i="11"/>
  <c r="E448" i="11"/>
  <c r="E452" i="11"/>
  <c r="E456" i="11"/>
  <c r="E460" i="11"/>
  <c r="E464" i="11"/>
  <c r="E468" i="11"/>
  <c r="E472" i="11"/>
  <c r="E476" i="11"/>
  <c r="E480" i="11"/>
  <c r="E484" i="11"/>
  <c r="E488" i="11"/>
  <c r="E492" i="11"/>
  <c r="E496" i="11"/>
  <c r="E500" i="11"/>
  <c r="E2" i="11"/>
  <c r="E7" i="11"/>
  <c r="E11" i="11"/>
  <c r="E15" i="11"/>
  <c r="E19" i="11"/>
  <c r="E23" i="11"/>
  <c r="E27" i="11"/>
  <c r="E31" i="11"/>
  <c r="E35" i="11"/>
  <c r="E39" i="11"/>
  <c r="E43" i="11"/>
  <c r="E47" i="11"/>
  <c r="E51" i="11"/>
  <c r="E55" i="11"/>
  <c r="E59" i="11"/>
  <c r="E63" i="11"/>
  <c r="E67" i="11"/>
  <c r="E71" i="11"/>
  <c r="E75" i="11"/>
  <c r="E79" i="11"/>
  <c r="E83" i="11"/>
  <c r="E87" i="11"/>
  <c r="E91" i="11"/>
  <c r="E95" i="11"/>
  <c r="E99" i="11"/>
  <c r="E103" i="11"/>
  <c r="E107" i="11"/>
  <c r="E111" i="11"/>
  <c r="E115" i="11"/>
  <c r="E119" i="11"/>
  <c r="E123" i="11"/>
  <c r="E127" i="11"/>
  <c r="E131" i="11"/>
  <c r="E135" i="11"/>
  <c r="E139" i="11"/>
  <c r="E143" i="11"/>
  <c r="E147" i="11"/>
  <c r="E151" i="11"/>
  <c r="E155" i="11"/>
  <c r="E159" i="11"/>
  <c r="E163" i="11"/>
  <c r="E167" i="11"/>
  <c r="E171" i="11"/>
  <c r="E175" i="11"/>
  <c r="E179" i="11"/>
  <c r="E183" i="11"/>
  <c r="E187" i="11"/>
  <c r="E191" i="11"/>
  <c r="E195" i="11"/>
  <c r="E199" i="11"/>
  <c r="E203" i="11"/>
  <c r="E207" i="11"/>
  <c r="E211" i="11"/>
  <c r="E215" i="11"/>
  <c r="E219" i="11"/>
  <c r="E223" i="11"/>
  <c r="E227" i="11"/>
  <c r="E231" i="11"/>
  <c r="E235" i="11"/>
  <c r="E239" i="11"/>
  <c r="E243" i="11"/>
  <c r="E247" i="11"/>
  <c r="E251" i="11"/>
  <c r="E255" i="11"/>
  <c r="E259" i="11"/>
  <c r="E263" i="11"/>
  <c r="E267" i="11"/>
  <c r="E271" i="11"/>
  <c r="E275" i="11"/>
  <c r="E279" i="11"/>
  <c r="E283" i="11"/>
  <c r="E287" i="11"/>
  <c r="E291" i="11"/>
  <c r="E295" i="11"/>
  <c r="E299" i="11"/>
  <c r="E303" i="11"/>
  <c r="E307" i="11"/>
  <c r="E311" i="11"/>
  <c r="E315" i="11"/>
  <c r="E319" i="11"/>
  <c r="E323" i="11"/>
  <c r="E327" i="11"/>
  <c r="E331" i="11"/>
  <c r="E335" i="11"/>
  <c r="E339" i="11"/>
  <c r="E343" i="11"/>
  <c r="E347" i="11"/>
  <c r="E351" i="11"/>
  <c r="E355" i="11"/>
  <c r="E359" i="11"/>
  <c r="E363" i="11"/>
  <c r="E367" i="11"/>
  <c r="E371" i="11"/>
  <c r="E375" i="11"/>
  <c r="E379" i="11"/>
  <c r="E383" i="11"/>
  <c r="E387" i="11"/>
  <c r="E391" i="11"/>
  <c r="E395" i="11"/>
  <c r="E399" i="11"/>
  <c r="E403" i="11"/>
  <c r="E407" i="11"/>
  <c r="E411" i="11"/>
  <c r="E415" i="11"/>
  <c r="E419" i="11"/>
  <c r="E423" i="11"/>
  <c r="E427" i="11"/>
  <c r="E431" i="11"/>
  <c r="E435" i="11"/>
  <c r="E439" i="11"/>
  <c r="E443" i="11"/>
  <c r="E447" i="11"/>
  <c r="E451" i="11"/>
  <c r="E455" i="11"/>
  <c r="E459" i="11"/>
  <c r="E463" i="11"/>
  <c r="E467" i="11"/>
  <c r="E471" i="11"/>
  <c r="E475" i="11"/>
  <c r="E479" i="11"/>
  <c r="E483" i="11"/>
  <c r="E487" i="11"/>
  <c r="E491" i="11"/>
  <c r="E495" i="11"/>
  <c r="E499" i="11"/>
  <c r="E503" i="11"/>
  <c r="E5" i="11"/>
  <c r="E13" i="11"/>
  <c r="E21" i="11"/>
  <c r="E29" i="11"/>
  <c r="E37" i="11"/>
  <c r="E45" i="11"/>
  <c r="E53" i="11"/>
  <c r="E61" i="11"/>
  <c r="E69" i="11"/>
  <c r="E77" i="11"/>
  <c r="E85" i="11"/>
  <c r="E93" i="11"/>
  <c r="E101" i="11"/>
  <c r="E109" i="11"/>
  <c r="E117" i="11"/>
  <c r="E125" i="11"/>
  <c r="E133" i="11"/>
  <c r="E141" i="11"/>
  <c r="E149" i="11"/>
  <c r="E157" i="11"/>
  <c r="E165" i="11"/>
  <c r="E173" i="11"/>
  <c r="E181" i="11"/>
  <c r="E189" i="11"/>
  <c r="E197" i="11"/>
  <c r="E205" i="11"/>
  <c r="E213" i="11"/>
  <c r="E221" i="11"/>
  <c r="E229" i="11"/>
  <c r="E237" i="11"/>
  <c r="E245" i="11"/>
  <c r="E253" i="11"/>
  <c r="E261" i="11"/>
  <c r="E269" i="11"/>
  <c r="E277" i="11"/>
  <c r="E285" i="11"/>
  <c r="E309" i="11"/>
  <c r="E317" i="11"/>
  <c r="E349" i="11"/>
  <c r="E357" i="11"/>
  <c r="E389" i="11"/>
  <c r="E397" i="11"/>
  <c r="E429" i="11"/>
  <c r="E469" i="11"/>
  <c r="E501" i="11"/>
  <c r="E6" i="11"/>
  <c r="E14" i="11"/>
  <c r="E22" i="11"/>
  <c r="E30" i="11"/>
  <c r="E46" i="11"/>
  <c r="E62" i="11"/>
  <c r="E78" i="11"/>
  <c r="E94" i="11"/>
  <c r="E110" i="11"/>
  <c r="E126" i="11"/>
  <c r="E142" i="11"/>
  <c r="E158" i="11"/>
  <c r="E174" i="11"/>
  <c r="E190" i="11"/>
  <c r="E206" i="11"/>
  <c r="E222" i="11"/>
  <c r="E238" i="11"/>
  <c r="E254" i="11"/>
  <c r="E270" i="11"/>
  <c r="E286" i="11"/>
  <c r="E302" i="11"/>
  <c r="E318" i="11"/>
  <c r="E334" i="11"/>
  <c r="E350" i="11"/>
  <c r="E366" i="11"/>
  <c r="E382" i="11"/>
  <c r="E398" i="11"/>
  <c r="E414" i="11"/>
  <c r="E430" i="11"/>
  <c r="E446" i="11"/>
  <c r="E462" i="11"/>
  <c r="E478" i="11"/>
  <c r="E494" i="11"/>
  <c r="E9" i="11"/>
  <c r="E33" i="11"/>
  <c r="E49" i="11"/>
  <c r="E65" i="11"/>
  <c r="E81" i="11"/>
  <c r="E105" i="11"/>
  <c r="E121" i="11"/>
  <c r="E137" i="11"/>
  <c r="E153" i="11"/>
  <c r="E169" i="11"/>
  <c r="E185" i="11"/>
  <c r="E201" i="11"/>
  <c r="E217" i="11"/>
  <c r="E233" i="11"/>
  <c r="E249" i="11"/>
  <c r="E265" i="11"/>
  <c r="E281" i="11"/>
  <c r="E297" i="11"/>
  <c r="E313" i="11"/>
  <c r="E329" i="11"/>
  <c r="E345" i="11"/>
  <c r="E361" i="11"/>
  <c r="E377" i="11"/>
  <c r="E401" i="11"/>
  <c r="E409" i="11"/>
  <c r="E425" i="11"/>
  <c r="E441" i="11"/>
  <c r="E457" i="11"/>
  <c r="E465" i="11"/>
  <c r="E481" i="11"/>
  <c r="E497" i="11"/>
  <c r="E10" i="11"/>
  <c r="E18" i="11"/>
  <c r="E26" i="11"/>
  <c r="E34" i="11"/>
  <c r="E42" i="11"/>
  <c r="E50" i="11"/>
  <c r="E58" i="11"/>
  <c r="E66" i="11"/>
  <c r="E74" i="11"/>
  <c r="E82" i="11"/>
  <c r="E90" i="11"/>
  <c r="E98" i="11"/>
  <c r="E106" i="11"/>
  <c r="E114" i="11"/>
  <c r="E122" i="11"/>
  <c r="E130" i="11"/>
  <c r="E138" i="11"/>
  <c r="E146" i="11"/>
  <c r="E154" i="11"/>
  <c r="E162" i="11"/>
  <c r="E170" i="11"/>
  <c r="E178" i="11"/>
  <c r="E186" i="11"/>
  <c r="E194" i="11"/>
  <c r="E202" i="11"/>
  <c r="E210" i="11"/>
  <c r="E218" i="11"/>
  <c r="E226" i="11"/>
  <c r="E234" i="11"/>
  <c r="E242" i="11"/>
  <c r="E250" i="11"/>
  <c r="E258" i="11"/>
  <c r="E266" i="11"/>
  <c r="E274" i="11"/>
  <c r="E282" i="11"/>
  <c r="E290" i="11"/>
  <c r="E298" i="11"/>
  <c r="E306" i="11"/>
  <c r="E314" i="11"/>
  <c r="E322" i="11"/>
  <c r="E330" i="11"/>
  <c r="E338" i="11"/>
  <c r="E346" i="11"/>
  <c r="E354" i="11"/>
  <c r="E362" i="11"/>
  <c r="E370" i="11"/>
  <c r="E378" i="11"/>
  <c r="E386" i="11"/>
  <c r="E394" i="11"/>
  <c r="E402" i="11"/>
  <c r="E410" i="11"/>
  <c r="E418" i="11"/>
  <c r="E426" i="11"/>
  <c r="E434" i="11"/>
  <c r="E442" i="11"/>
  <c r="E450" i="11"/>
  <c r="E458" i="11"/>
  <c r="E466" i="11"/>
  <c r="E474" i="11"/>
  <c r="E482" i="11"/>
  <c r="E490" i="11"/>
  <c r="E498" i="11"/>
  <c r="E293" i="11"/>
  <c r="E301" i="11"/>
  <c r="E325" i="11"/>
  <c r="E333" i="11"/>
  <c r="E341" i="11"/>
  <c r="E365" i="11"/>
  <c r="E373" i="11"/>
  <c r="E381" i="11"/>
  <c r="E405" i="11"/>
  <c r="E413" i="11"/>
  <c r="E421" i="11"/>
  <c r="E437" i="11"/>
  <c r="E445" i="11"/>
  <c r="E453" i="11"/>
  <c r="E461" i="11"/>
  <c r="E477" i="11"/>
  <c r="E485" i="11"/>
  <c r="E493" i="11"/>
  <c r="E38" i="11"/>
  <c r="E54" i="11"/>
  <c r="E70" i="11"/>
  <c r="E86" i="11"/>
  <c r="E102" i="11"/>
  <c r="E118" i="11"/>
  <c r="E134" i="11"/>
  <c r="E150" i="11"/>
  <c r="E166" i="11"/>
  <c r="E182" i="11"/>
  <c r="E198" i="11"/>
  <c r="E214" i="11"/>
  <c r="E230" i="11"/>
  <c r="E246" i="11"/>
  <c r="E262" i="11"/>
  <c r="E278" i="11"/>
  <c r="E294" i="11"/>
  <c r="E310" i="11"/>
  <c r="E326" i="11"/>
  <c r="E342" i="11"/>
  <c r="E358" i="11"/>
  <c r="E374" i="11"/>
  <c r="E390" i="11"/>
  <c r="E406" i="11"/>
  <c r="E422" i="11"/>
  <c r="E438" i="11"/>
  <c r="E454" i="11"/>
  <c r="E470" i="11"/>
  <c r="E486" i="11"/>
  <c r="E502" i="11"/>
  <c r="E17" i="11"/>
  <c r="E25" i="11"/>
  <c r="E41" i="11"/>
  <c r="E57" i="11"/>
  <c r="E73" i="11"/>
  <c r="E89" i="11"/>
  <c r="E97" i="11"/>
  <c r="E113" i="11"/>
  <c r="E129" i="11"/>
  <c r="E145" i="11"/>
  <c r="E161" i="11"/>
  <c r="E177" i="11"/>
  <c r="E193" i="11"/>
  <c r="E209" i="11"/>
  <c r="E225" i="11"/>
  <c r="E241" i="11"/>
  <c r="E257" i="11"/>
  <c r="E273" i="11"/>
  <c r="E289" i="11"/>
  <c r="E305" i="11"/>
  <c r="E321" i="11"/>
  <c r="E337" i="11"/>
  <c r="E353" i="11"/>
  <c r="E369" i="11"/>
  <c r="E385" i="11"/>
  <c r="E393" i="11"/>
  <c r="E417" i="11"/>
  <c r="E433" i="11"/>
  <c r="E449" i="11"/>
  <c r="E473" i="11"/>
  <c r="E489" i="11"/>
  <c r="O9" i="11"/>
  <c r="O13" i="11"/>
  <c r="O17" i="11"/>
  <c r="O21" i="11"/>
  <c r="O25" i="11"/>
  <c r="O29" i="11"/>
  <c r="O33" i="11"/>
  <c r="O37" i="11"/>
  <c r="O41" i="11"/>
  <c r="O45" i="11"/>
  <c r="O49" i="11"/>
  <c r="O53" i="11"/>
  <c r="O57" i="11"/>
  <c r="O61" i="11"/>
  <c r="O65" i="11"/>
  <c r="O69" i="11"/>
  <c r="O73" i="11"/>
  <c r="O77" i="11"/>
  <c r="O81" i="11"/>
  <c r="O85" i="11"/>
  <c r="O89" i="11"/>
  <c r="O93" i="11"/>
  <c r="O97" i="11"/>
  <c r="O101" i="11"/>
  <c r="O105" i="11"/>
  <c r="O109" i="11"/>
  <c r="O113" i="11"/>
  <c r="O117" i="11"/>
  <c r="O121" i="11"/>
  <c r="O125" i="11"/>
  <c r="O129" i="11"/>
  <c r="O133" i="11"/>
  <c r="O137" i="11"/>
  <c r="O141" i="11"/>
  <c r="O145" i="11"/>
  <c r="O149" i="11"/>
  <c r="O153" i="11"/>
  <c r="O157" i="11"/>
  <c r="O161" i="11"/>
  <c r="O165" i="11"/>
  <c r="O169" i="11"/>
  <c r="O173" i="11"/>
  <c r="O177" i="11"/>
  <c r="O181" i="11"/>
  <c r="O185" i="11"/>
  <c r="O189" i="11"/>
  <c r="O193" i="11"/>
  <c r="O197" i="11"/>
  <c r="O201" i="11"/>
  <c r="O205" i="11"/>
  <c r="O209" i="11"/>
  <c r="O213" i="11"/>
  <c r="O217" i="11"/>
  <c r="O221" i="11"/>
  <c r="O225" i="11"/>
  <c r="O229" i="11"/>
  <c r="O233" i="11"/>
  <c r="O237" i="11"/>
  <c r="O241" i="11"/>
  <c r="O245" i="11"/>
  <c r="O249" i="11"/>
  <c r="O253" i="11"/>
  <c r="O257" i="11"/>
  <c r="O261" i="11"/>
  <c r="O265" i="11"/>
  <c r="O269" i="11"/>
  <c r="O273" i="11"/>
  <c r="O277" i="11"/>
  <c r="O281" i="11"/>
  <c r="O285" i="11"/>
  <c r="O289" i="11"/>
  <c r="O293" i="11"/>
  <c r="O297" i="11"/>
  <c r="O301" i="11"/>
  <c r="O305" i="11"/>
  <c r="O309" i="11"/>
  <c r="O313" i="11"/>
  <c r="O317" i="11"/>
  <c r="O321" i="11"/>
  <c r="O325" i="11"/>
  <c r="O329" i="11"/>
  <c r="O333" i="11"/>
  <c r="O337" i="11"/>
  <c r="O341" i="11"/>
  <c r="O345" i="11"/>
  <c r="O349" i="11"/>
  <c r="O353" i="11"/>
  <c r="O357" i="11"/>
  <c r="O361" i="11"/>
  <c r="O365" i="11"/>
  <c r="O369" i="11"/>
  <c r="O373" i="11"/>
  <c r="O377" i="11"/>
  <c r="O381" i="11"/>
  <c r="O385" i="11"/>
  <c r="O389" i="11"/>
  <c r="O393" i="11"/>
  <c r="O397" i="11"/>
  <c r="O401" i="11"/>
  <c r="O405" i="11"/>
  <c r="O409" i="11"/>
  <c r="O413" i="11"/>
  <c r="O417" i="11"/>
  <c r="O421" i="11"/>
  <c r="O425" i="11"/>
  <c r="O429" i="11"/>
  <c r="O433" i="11"/>
  <c r="O437" i="11"/>
  <c r="O441" i="11"/>
  <c r="O445" i="11"/>
  <c r="O449" i="11"/>
  <c r="O453" i="11"/>
  <c r="O457" i="11"/>
  <c r="O461" i="11"/>
  <c r="O465" i="11"/>
  <c r="O469" i="11"/>
  <c r="O473" i="11"/>
  <c r="O477" i="11"/>
  <c r="O481" i="11"/>
  <c r="O485" i="11"/>
  <c r="O489" i="11"/>
  <c r="O493" i="11"/>
  <c r="O497" i="11"/>
  <c r="O501" i="11"/>
  <c r="O8" i="11"/>
  <c r="O12" i="11"/>
  <c r="O16" i="11"/>
  <c r="O20" i="11"/>
  <c r="O24" i="11"/>
  <c r="O28" i="11"/>
  <c r="O32" i="11"/>
  <c r="O36" i="11"/>
  <c r="O40" i="11"/>
  <c r="O44" i="11"/>
  <c r="O48" i="11"/>
  <c r="O52" i="11"/>
  <c r="O56" i="11"/>
  <c r="O60" i="11"/>
  <c r="O64" i="11"/>
  <c r="O68" i="11"/>
  <c r="O72" i="11"/>
  <c r="O76" i="11"/>
  <c r="O80" i="11"/>
  <c r="O84" i="11"/>
  <c r="O88" i="11"/>
  <c r="O92" i="11"/>
  <c r="O96" i="11"/>
  <c r="O100" i="11"/>
  <c r="O104" i="11"/>
  <c r="O108" i="11"/>
  <c r="O112" i="11"/>
  <c r="O116" i="11"/>
  <c r="O120" i="11"/>
  <c r="O124" i="11"/>
  <c r="O128" i="11"/>
  <c r="O132" i="11"/>
  <c r="O136" i="11"/>
  <c r="O140" i="11"/>
  <c r="O144" i="11"/>
  <c r="O148" i="11"/>
  <c r="O152" i="11"/>
  <c r="O156" i="11"/>
  <c r="O160" i="11"/>
  <c r="O164" i="11"/>
  <c r="O168" i="11"/>
  <c r="O172" i="11"/>
  <c r="O176" i="11"/>
  <c r="O180" i="11"/>
  <c r="O184" i="11"/>
  <c r="O188" i="11"/>
  <c r="O192" i="11"/>
  <c r="O196" i="11"/>
  <c r="O200" i="11"/>
  <c r="O204" i="11"/>
  <c r="O208" i="11"/>
  <c r="O212" i="11"/>
  <c r="O216" i="11"/>
  <c r="O220" i="11"/>
  <c r="O224" i="11"/>
  <c r="O228" i="11"/>
  <c r="O232" i="11"/>
  <c r="O236" i="11"/>
  <c r="O240" i="11"/>
  <c r="O244" i="11"/>
  <c r="O248" i="11"/>
  <c r="O252" i="11"/>
  <c r="O256" i="11"/>
  <c r="O260" i="11"/>
  <c r="O264" i="11"/>
  <c r="O268" i="11"/>
  <c r="O272" i="11"/>
  <c r="O276" i="11"/>
  <c r="O280" i="11"/>
  <c r="O284" i="11"/>
  <c r="O288" i="11"/>
  <c r="O292" i="11"/>
  <c r="O296" i="11"/>
  <c r="O300" i="11"/>
  <c r="O304" i="11"/>
  <c r="O308" i="11"/>
  <c r="O312" i="11"/>
  <c r="O316" i="11"/>
  <c r="O320" i="11"/>
  <c r="O324" i="11"/>
  <c r="O328" i="11"/>
  <c r="O332" i="11"/>
  <c r="O336" i="11"/>
  <c r="O340" i="11"/>
  <c r="O344" i="11"/>
  <c r="O348" i="11"/>
  <c r="O352" i="11"/>
  <c r="O356" i="11"/>
  <c r="O360" i="11"/>
  <c r="O364" i="11"/>
  <c r="O368" i="11"/>
  <c r="O372" i="11"/>
  <c r="O376" i="11"/>
  <c r="O380" i="11"/>
  <c r="O384" i="11"/>
  <c r="O388" i="11"/>
  <c r="O392" i="11"/>
  <c r="O396" i="11"/>
  <c r="O400" i="11"/>
  <c r="O404" i="11"/>
  <c r="O408" i="11"/>
  <c r="O412" i="11"/>
  <c r="O416" i="11"/>
  <c r="O420" i="11"/>
  <c r="O424" i="11"/>
  <c r="O428" i="11"/>
  <c r="O432" i="11"/>
  <c r="O436" i="11"/>
  <c r="O440" i="11"/>
  <c r="O444" i="11"/>
  <c r="O448" i="11"/>
  <c r="O452" i="11"/>
  <c r="O456" i="11"/>
  <c r="O460" i="11"/>
  <c r="O464" i="11"/>
  <c r="O468" i="11"/>
  <c r="O472" i="11"/>
  <c r="O476" i="11"/>
  <c r="O480" i="11"/>
  <c r="O484" i="11"/>
  <c r="O488" i="11"/>
  <c r="O492" i="11"/>
  <c r="O496" i="11"/>
  <c r="O500" i="11"/>
  <c r="O3" i="11"/>
  <c r="O11" i="11"/>
  <c r="O19" i="11"/>
  <c r="O27" i="11"/>
  <c r="O35" i="11"/>
  <c r="O43" i="11"/>
  <c r="O51" i="11"/>
  <c r="O59" i="11"/>
  <c r="O67" i="11"/>
  <c r="O75" i="11"/>
  <c r="O83" i="11"/>
  <c r="O91" i="11"/>
  <c r="O99" i="11"/>
  <c r="O107" i="11"/>
  <c r="O115" i="11"/>
  <c r="O123" i="11"/>
  <c r="O131" i="11"/>
  <c r="O139" i="11"/>
  <c r="O147" i="11"/>
  <c r="O155" i="11"/>
  <c r="O163" i="11"/>
  <c r="O171" i="11"/>
  <c r="O179" i="11"/>
  <c r="O187" i="11"/>
  <c r="O195" i="11"/>
  <c r="O203" i="11"/>
  <c r="O211" i="11"/>
  <c r="O219" i="11"/>
  <c r="O227" i="11"/>
  <c r="O235" i="11"/>
  <c r="O243" i="11"/>
  <c r="O251" i="11"/>
  <c r="O259" i="11"/>
  <c r="O267" i="11"/>
  <c r="O275" i="11"/>
  <c r="O283" i="11"/>
  <c r="O291" i="11"/>
  <c r="O299" i="11"/>
  <c r="O307" i="11"/>
  <c r="O315" i="11"/>
  <c r="O323" i="11"/>
  <c r="O331" i="11"/>
  <c r="O339" i="11"/>
  <c r="O347" i="11"/>
  <c r="O355" i="11"/>
  <c r="O363" i="11"/>
  <c r="O371" i="11"/>
  <c r="O379" i="11"/>
  <c r="O387" i="11"/>
  <c r="O395" i="11"/>
  <c r="O403" i="11"/>
  <c r="O411" i="11"/>
  <c r="O419" i="11"/>
  <c r="O427" i="11"/>
  <c r="O435" i="11"/>
  <c r="O443" i="11"/>
  <c r="O451" i="11"/>
  <c r="O459" i="11"/>
  <c r="O467" i="11"/>
  <c r="O475" i="11"/>
  <c r="O483" i="11"/>
  <c r="O491" i="11"/>
  <c r="O499" i="11"/>
  <c r="O14" i="11"/>
  <c r="O22" i="11"/>
  <c r="O30" i="11"/>
  <c r="O38" i="11"/>
  <c r="O46" i="11"/>
  <c r="O54" i="11"/>
  <c r="O62" i="11"/>
  <c r="O70" i="11"/>
  <c r="O78" i="11"/>
  <c r="O86" i="11"/>
  <c r="O94" i="11"/>
  <c r="O102" i="11"/>
  <c r="O110" i="11"/>
  <c r="O118" i="11"/>
  <c r="O126" i="11"/>
  <c r="O134" i="11"/>
  <c r="O142" i="11"/>
  <c r="O150" i="11"/>
  <c r="O158" i="11"/>
  <c r="O166" i="11"/>
  <c r="O174" i="11"/>
  <c r="O182" i="11"/>
  <c r="O190" i="11"/>
  <c r="O198" i="11"/>
  <c r="O206" i="11"/>
  <c r="O214" i="11"/>
  <c r="O222" i="11"/>
  <c r="O230" i="11"/>
  <c r="O238" i="11"/>
  <c r="O246" i="11"/>
  <c r="O254" i="11"/>
  <c r="O262" i="11"/>
  <c r="O270" i="11"/>
  <c r="O278" i="11"/>
  <c r="O286" i="11"/>
  <c r="O294" i="11"/>
  <c r="O302" i="11"/>
  <c r="O310" i="11"/>
  <c r="O318" i="11"/>
  <c r="O326" i="11"/>
  <c r="O334" i="11"/>
  <c r="O342" i="11"/>
  <c r="O350" i="11"/>
  <c r="O358" i="11"/>
  <c r="O366" i="11"/>
  <c r="O374" i="11"/>
  <c r="O382" i="11"/>
  <c r="O390" i="11"/>
  <c r="O398" i="11"/>
  <c r="O406" i="11"/>
  <c r="O414" i="11"/>
  <c r="O422" i="11"/>
  <c r="O430" i="11"/>
  <c r="O438" i="11"/>
  <c r="O446" i="11"/>
  <c r="O454" i="11"/>
  <c r="O462" i="11"/>
  <c r="O470" i="11"/>
  <c r="O478" i="11"/>
  <c r="O486" i="11"/>
  <c r="O494" i="11"/>
  <c r="O502" i="11"/>
  <c r="O15" i="11"/>
  <c r="O31" i="11"/>
  <c r="O47" i="11"/>
  <c r="O63" i="11"/>
  <c r="O79" i="11"/>
  <c r="O95" i="11"/>
  <c r="O111" i="11"/>
  <c r="O127" i="11"/>
  <c r="O143" i="11"/>
  <c r="O159" i="11"/>
  <c r="O175" i="11"/>
  <c r="O191" i="11"/>
  <c r="O207" i="11"/>
  <c r="O223" i="11"/>
  <c r="O239" i="11"/>
  <c r="O255" i="11"/>
  <c r="O271" i="11"/>
  <c r="O287" i="11"/>
  <c r="O303" i="11"/>
  <c r="O319" i="11"/>
  <c r="O335" i="11"/>
  <c r="O351" i="11"/>
  <c r="O367" i="11"/>
  <c r="O383" i="11"/>
  <c r="O399" i="11"/>
  <c r="O415" i="11"/>
  <c r="O431" i="11"/>
  <c r="O447" i="11"/>
  <c r="O463" i="11"/>
  <c r="O479" i="11"/>
  <c r="O495" i="11"/>
  <c r="O23" i="11"/>
  <c r="O55" i="11"/>
  <c r="O87" i="11"/>
  <c r="O119" i="11"/>
  <c r="O151" i="11"/>
  <c r="O183" i="11"/>
  <c r="O215" i="11"/>
  <c r="O247" i="11"/>
  <c r="O279" i="11"/>
  <c r="O311" i="11"/>
  <c r="O343" i="11"/>
  <c r="O375" i="11"/>
  <c r="O407" i="11"/>
  <c r="O439" i="11"/>
  <c r="O471" i="11"/>
  <c r="O503" i="11"/>
  <c r="O2" i="11"/>
  <c r="O18" i="11"/>
  <c r="O34" i="11"/>
  <c r="O50" i="11"/>
  <c r="O66" i="11"/>
  <c r="O82" i="11"/>
  <c r="O98" i="11"/>
  <c r="O114" i="11"/>
  <c r="O130" i="11"/>
  <c r="O146" i="11"/>
  <c r="O162" i="11"/>
  <c r="O178" i="11"/>
  <c r="O194" i="11"/>
  <c r="O210" i="11"/>
  <c r="O226" i="11"/>
  <c r="O242" i="11"/>
  <c r="O258" i="11"/>
  <c r="O274" i="11"/>
  <c r="O290" i="11"/>
  <c r="O306" i="11"/>
  <c r="O322" i="11"/>
  <c r="O338" i="11"/>
  <c r="O354" i="11"/>
  <c r="O370" i="11"/>
  <c r="O386" i="11"/>
  <c r="O402" i="11"/>
  <c r="O418" i="11"/>
  <c r="O434" i="11"/>
  <c r="O450" i="11"/>
  <c r="O466" i="11"/>
  <c r="O482" i="11"/>
  <c r="O498" i="11"/>
  <c r="O39" i="11"/>
  <c r="O71" i="11"/>
  <c r="O103" i="11"/>
  <c r="O135" i="11"/>
  <c r="O167" i="11"/>
  <c r="O199" i="11"/>
  <c r="O231" i="11"/>
  <c r="O263" i="11"/>
  <c r="O295" i="11"/>
  <c r="O327" i="11"/>
  <c r="O359" i="11"/>
  <c r="O391" i="11"/>
  <c r="O423" i="11"/>
  <c r="O455" i="11"/>
  <c r="O487" i="11"/>
  <c r="O58" i="11"/>
  <c r="O122" i="11"/>
  <c r="O186" i="11"/>
  <c r="O250" i="11"/>
  <c r="O314" i="11"/>
  <c r="O378" i="11"/>
  <c r="O442" i="11"/>
  <c r="O74" i="11"/>
  <c r="O202" i="11"/>
  <c r="O330" i="11"/>
  <c r="O458" i="11"/>
  <c r="O26" i="11"/>
  <c r="O154" i="11"/>
  <c r="O282" i="11"/>
  <c r="O410" i="11"/>
  <c r="O42" i="11"/>
  <c r="O106" i="11"/>
  <c r="O170" i="11"/>
  <c r="O234" i="11"/>
  <c r="O298" i="11"/>
  <c r="O362" i="11"/>
  <c r="O426" i="11"/>
  <c r="O490" i="11"/>
  <c r="O10" i="11"/>
  <c r="O138" i="11"/>
  <c r="O266" i="11"/>
  <c r="O394" i="11"/>
  <c r="O90" i="11"/>
  <c r="O218" i="11"/>
  <c r="O346" i="11"/>
  <c r="O474" i="11"/>
  <c r="P2" i="11"/>
  <c r="P7" i="11"/>
  <c r="P11" i="11"/>
  <c r="P15" i="11"/>
  <c r="P19" i="11"/>
  <c r="P23" i="11"/>
  <c r="P27" i="11"/>
  <c r="P31" i="11"/>
  <c r="P35" i="11"/>
  <c r="P39" i="11"/>
  <c r="P43" i="11"/>
  <c r="P47" i="11"/>
  <c r="P51" i="11"/>
  <c r="P55" i="11"/>
  <c r="P59" i="11"/>
  <c r="P63" i="11"/>
  <c r="P67" i="11"/>
  <c r="P71" i="11"/>
  <c r="P75" i="11"/>
  <c r="P79" i="11"/>
  <c r="P83" i="11"/>
  <c r="P87" i="11"/>
  <c r="P91" i="11"/>
  <c r="P95" i="11"/>
  <c r="P99" i="11"/>
  <c r="P103" i="11"/>
  <c r="P107" i="11"/>
  <c r="P111" i="11"/>
  <c r="P115" i="11"/>
  <c r="P119" i="11"/>
  <c r="P123" i="11"/>
  <c r="P127" i="11"/>
  <c r="P131" i="11"/>
  <c r="P135" i="11"/>
  <c r="P139" i="11"/>
  <c r="P143" i="11"/>
  <c r="P147" i="11"/>
  <c r="P151" i="11"/>
  <c r="P155" i="11"/>
  <c r="P159" i="11"/>
  <c r="P163" i="11"/>
  <c r="P167" i="11"/>
  <c r="P171" i="11"/>
  <c r="P175" i="11"/>
  <c r="P179" i="11"/>
  <c r="P183" i="11"/>
  <c r="P187" i="11"/>
  <c r="P191" i="11"/>
  <c r="P195" i="11"/>
  <c r="P199" i="11"/>
  <c r="P203" i="11"/>
  <c r="P207" i="11"/>
  <c r="P211" i="11"/>
  <c r="P215" i="11"/>
  <c r="P219" i="11"/>
  <c r="P223" i="11"/>
  <c r="P227" i="11"/>
  <c r="P231" i="11"/>
  <c r="P235" i="11"/>
  <c r="P239" i="11"/>
  <c r="P243" i="11"/>
  <c r="P247" i="11"/>
  <c r="P251" i="11"/>
  <c r="P255" i="11"/>
  <c r="P259" i="11"/>
  <c r="P263" i="11"/>
  <c r="P267" i="11"/>
  <c r="P271" i="11"/>
  <c r="P275" i="11"/>
  <c r="P279" i="11"/>
  <c r="P283" i="11"/>
  <c r="P287" i="11"/>
  <c r="P291" i="11"/>
  <c r="P295" i="11"/>
  <c r="P299" i="11"/>
  <c r="P303" i="11"/>
  <c r="P307" i="11"/>
  <c r="P311" i="11"/>
  <c r="P315" i="11"/>
  <c r="P319" i="11"/>
  <c r="P323" i="11"/>
  <c r="P327" i="11"/>
  <c r="P331" i="11"/>
  <c r="P335" i="11"/>
  <c r="P339" i="11"/>
  <c r="P343" i="11"/>
  <c r="P347" i="11"/>
  <c r="P351" i="11"/>
  <c r="P355" i="11"/>
  <c r="P359" i="11"/>
  <c r="P363" i="11"/>
  <c r="P367" i="11"/>
  <c r="P371" i="11"/>
  <c r="P375" i="11"/>
  <c r="P379" i="11"/>
  <c r="P383" i="11"/>
  <c r="P387" i="11"/>
  <c r="P391" i="11"/>
  <c r="P395" i="11"/>
  <c r="P399" i="11"/>
  <c r="P403" i="11"/>
  <c r="P407" i="11"/>
  <c r="P411" i="11"/>
  <c r="P415" i="11"/>
  <c r="P419" i="11"/>
  <c r="P423" i="11"/>
  <c r="P427" i="11"/>
  <c r="P431" i="11"/>
  <c r="P435" i="11"/>
  <c r="P439" i="11"/>
  <c r="P443" i="11"/>
  <c r="P447" i="11"/>
  <c r="P451" i="11"/>
  <c r="P455" i="11"/>
  <c r="P459" i="11"/>
  <c r="P463" i="11"/>
  <c r="P467" i="11"/>
  <c r="P471" i="11"/>
  <c r="P475" i="11"/>
  <c r="P479" i="11"/>
  <c r="P483" i="11"/>
  <c r="P487" i="11"/>
  <c r="P491" i="11"/>
  <c r="P495" i="11"/>
  <c r="P499" i="11"/>
  <c r="P503" i="11"/>
  <c r="P6" i="11"/>
  <c r="P10" i="11"/>
  <c r="P14" i="11"/>
  <c r="P18" i="11"/>
  <c r="P22" i="11"/>
  <c r="P26" i="11"/>
  <c r="P30" i="11"/>
  <c r="P34" i="11"/>
  <c r="P38" i="11"/>
  <c r="P42" i="11"/>
  <c r="P46" i="11"/>
  <c r="P50" i="11"/>
  <c r="P54" i="11"/>
  <c r="P58" i="11"/>
  <c r="P62" i="11"/>
  <c r="P66" i="11"/>
  <c r="P70" i="11"/>
  <c r="P74" i="11"/>
  <c r="P78" i="11"/>
  <c r="P82" i="11"/>
  <c r="P86" i="11"/>
  <c r="P90" i="11"/>
  <c r="P94" i="11"/>
  <c r="P98" i="11"/>
  <c r="P102" i="11"/>
  <c r="P106" i="11"/>
  <c r="P110" i="11"/>
  <c r="P114" i="11"/>
  <c r="P118" i="11"/>
  <c r="P122" i="11"/>
  <c r="P126" i="11"/>
  <c r="P130" i="11"/>
  <c r="P134" i="11"/>
  <c r="P138" i="11"/>
  <c r="P142" i="11"/>
  <c r="P146" i="11"/>
  <c r="P150" i="11"/>
  <c r="P154" i="11"/>
  <c r="P158" i="11"/>
  <c r="P162" i="11"/>
  <c r="P166" i="11"/>
  <c r="P170" i="11"/>
  <c r="P174" i="11"/>
  <c r="P178" i="11"/>
  <c r="P182" i="11"/>
  <c r="P186" i="11"/>
  <c r="P190" i="11"/>
  <c r="P194" i="11"/>
  <c r="P198" i="11"/>
  <c r="P202" i="11"/>
  <c r="P206" i="11"/>
  <c r="P210" i="11"/>
  <c r="P214" i="11"/>
  <c r="P218" i="11"/>
  <c r="P222" i="11"/>
  <c r="P226" i="11"/>
  <c r="P230" i="11"/>
  <c r="P234" i="11"/>
  <c r="P238" i="11"/>
  <c r="P242" i="11"/>
  <c r="P246" i="11"/>
  <c r="P250" i="11"/>
  <c r="P254" i="11"/>
  <c r="P258" i="11"/>
  <c r="P262" i="11"/>
  <c r="P266" i="11"/>
  <c r="P270" i="11"/>
  <c r="P274" i="11"/>
  <c r="P278" i="11"/>
  <c r="P282" i="11"/>
  <c r="P286" i="11"/>
  <c r="P290" i="11"/>
  <c r="P294" i="11"/>
  <c r="P298" i="11"/>
  <c r="P302" i="11"/>
  <c r="P306" i="11"/>
  <c r="P310" i="11"/>
  <c r="P314" i="11"/>
  <c r="P318" i="11"/>
  <c r="P322" i="11"/>
  <c r="P326" i="11"/>
  <c r="P330" i="11"/>
  <c r="P334" i="11"/>
  <c r="P338" i="11"/>
  <c r="P342" i="11"/>
  <c r="P346" i="11"/>
  <c r="P350" i="11"/>
  <c r="P354" i="11"/>
  <c r="P358" i="11"/>
  <c r="P362" i="11"/>
  <c r="P366" i="11"/>
  <c r="P370" i="11"/>
  <c r="P374" i="11"/>
  <c r="P378" i="11"/>
  <c r="P382" i="11"/>
  <c r="P386" i="11"/>
  <c r="P390" i="11"/>
  <c r="P394" i="11"/>
  <c r="P398" i="11"/>
  <c r="P402" i="11"/>
  <c r="P406" i="11"/>
  <c r="P410" i="11"/>
  <c r="P414" i="11"/>
  <c r="P418" i="11"/>
  <c r="P422" i="11"/>
  <c r="P426" i="11"/>
  <c r="P430" i="11"/>
  <c r="P434" i="11"/>
  <c r="P438" i="11"/>
  <c r="P442" i="11"/>
  <c r="P446" i="11"/>
  <c r="P450" i="11"/>
  <c r="P454" i="11"/>
  <c r="P458" i="11"/>
  <c r="P462" i="11"/>
  <c r="P466" i="11"/>
  <c r="P470" i="11"/>
  <c r="P474" i="11"/>
  <c r="P478" i="11"/>
  <c r="P482" i="11"/>
  <c r="P486" i="11"/>
  <c r="P490" i="11"/>
  <c r="P494" i="11"/>
  <c r="P498" i="11"/>
  <c r="P502" i="11"/>
  <c r="P9" i="11"/>
  <c r="P17" i="11"/>
  <c r="P25" i="11"/>
  <c r="P33" i="11"/>
  <c r="P41" i="11"/>
  <c r="P49" i="11"/>
  <c r="P57" i="11"/>
  <c r="P65" i="11"/>
  <c r="P73" i="11"/>
  <c r="P81" i="11"/>
  <c r="P89" i="11"/>
  <c r="P97" i="11"/>
  <c r="P105" i="11"/>
  <c r="P113" i="11"/>
  <c r="P121" i="11"/>
  <c r="P129" i="11"/>
  <c r="P137" i="11"/>
  <c r="P145" i="11"/>
  <c r="P153" i="11"/>
  <c r="P161" i="11"/>
  <c r="P169" i="11"/>
  <c r="P177" i="11"/>
  <c r="P185" i="11"/>
  <c r="P193" i="11"/>
  <c r="P201" i="11"/>
  <c r="P209" i="11"/>
  <c r="P217" i="11"/>
  <c r="P225" i="11"/>
  <c r="P233" i="11"/>
  <c r="P241" i="11"/>
  <c r="P249" i="11"/>
  <c r="P257" i="11"/>
  <c r="P265" i="11"/>
  <c r="P273" i="11"/>
  <c r="P281" i="11"/>
  <c r="P289" i="11"/>
  <c r="P297" i="11"/>
  <c r="P305" i="11"/>
  <c r="P313" i="11"/>
  <c r="P321" i="11"/>
  <c r="P329" i="11"/>
  <c r="P337" i="11"/>
  <c r="P345" i="11"/>
  <c r="P353" i="11"/>
  <c r="P361" i="11"/>
  <c r="P369" i="11"/>
  <c r="P377" i="11"/>
  <c r="P385" i="11"/>
  <c r="P393" i="11"/>
  <c r="P401" i="11"/>
  <c r="P409" i="11"/>
  <c r="P417" i="11"/>
  <c r="P425" i="11"/>
  <c r="P433" i="11"/>
  <c r="P441" i="11"/>
  <c r="P449" i="11"/>
  <c r="P457" i="11"/>
  <c r="P465" i="11"/>
  <c r="P473" i="11"/>
  <c r="P481" i="11"/>
  <c r="P489" i="11"/>
  <c r="P497" i="11"/>
  <c r="P12" i="11"/>
  <c r="P20" i="11"/>
  <c r="P28" i="11"/>
  <c r="P36" i="11"/>
  <c r="P44" i="11"/>
  <c r="P52" i="11"/>
  <c r="P60" i="11"/>
  <c r="P68" i="11"/>
  <c r="P76" i="11"/>
  <c r="P84" i="11"/>
  <c r="P92" i="11"/>
  <c r="P100" i="11"/>
  <c r="P108" i="11"/>
  <c r="P116" i="11"/>
  <c r="P124" i="11"/>
  <c r="P132" i="11"/>
  <c r="P140" i="11"/>
  <c r="P148" i="11"/>
  <c r="P156" i="11"/>
  <c r="P164" i="11"/>
  <c r="P172" i="11"/>
  <c r="P180" i="11"/>
  <c r="P188" i="11"/>
  <c r="P196" i="11"/>
  <c r="P204" i="11"/>
  <c r="P212" i="11"/>
  <c r="P220" i="11"/>
  <c r="P228" i="11"/>
  <c r="P236" i="11"/>
  <c r="P244" i="11"/>
  <c r="P252" i="11"/>
  <c r="P260" i="11"/>
  <c r="P268" i="11"/>
  <c r="P276" i="11"/>
  <c r="P284" i="11"/>
  <c r="P292" i="11"/>
  <c r="P300" i="11"/>
  <c r="P308" i="11"/>
  <c r="P316" i="11"/>
  <c r="P324" i="11"/>
  <c r="P332" i="11"/>
  <c r="P340" i="11"/>
  <c r="P348" i="11"/>
  <c r="P356" i="11"/>
  <c r="P364" i="11"/>
  <c r="P372" i="11"/>
  <c r="P380" i="11"/>
  <c r="P388" i="11"/>
  <c r="P396" i="11"/>
  <c r="P404" i="11"/>
  <c r="P412" i="11"/>
  <c r="P420" i="11"/>
  <c r="P428" i="11"/>
  <c r="P436" i="11"/>
  <c r="P444" i="11"/>
  <c r="P452" i="11"/>
  <c r="P460" i="11"/>
  <c r="P468" i="11"/>
  <c r="P476" i="11"/>
  <c r="P484" i="11"/>
  <c r="P492" i="11"/>
  <c r="P500" i="11"/>
  <c r="P5" i="11"/>
  <c r="P21" i="11"/>
  <c r="P37" i="11"/>
  <c r="P53" i="11"/>
  <c r="P69" i="11"/>
  <c r="P85" i="11"/>
  <c r="P101" i="11"/>
  <c r="P117" i="11"/>
  <c r="P133" i="11"/>
  <c r="P149" i="11"/>
  <c r="P165" i="11"/>
  <c r="P181" i="11"/>
  <c r="P197" i="11"/>
  <c r="P213" i="11"/>
  <c r="P229" i="11"/>
  <c r="P245" i="11"/>
  <c r="P261" i="11"/>
  <c r="P277" i="11"/>
  <c r="P293" i="11"/>
  <c r="P309" i="11"/>
  <c r="P325" i="11"/>
  <c r="P341" i="11"/>
  <c r="P357" i="11"/>
  <c r="P373" i="11"/>
  <c r="P389" i="11"/>
  <c r="P405" i="11"/>
  <c r="P421" i="11"/>
  <c r="P437" i="11"/>
  <c r="P453" i="11"/>
  <c r="P469" i="11"/>
  <c r="P485" i="11"/>
  <c r="P501" i="11"/>
  <c r="P29" i="11"/>
  <c r="P61" i="11"/>
  <c r="P93" i="11"/>
  <c r="P125" i="11"/>
  <c r="P157" i="11"/>
  <c r="P189" i="11"/>
  <c r="P221" i="11"/>
  <c r="P253" i="11"/>
  <c r="P285" i="11"/>
  <c r="P317" i="11"/>
  <c r="P349" i="11"/>
  <c r="P381" i="11"/>
  <c r="P413" i="11"/>
  <c r="P445" i="11"/>
  <c r="P477" i="11"/>
  <c r="P493" i="11"/>
  <c r="P8" i="11"/>
  <c r="P24" i="11"/>
  <c r="P40" i="11"/>
  <c r="P56" i="11"/>
  <c r="P72" i="11"/>
  <c r="P88" i="11"/>
  <c r="P104" i="11"/>
  <c r="P120" i="11"/>
  <c r="P136" i="11"/>
  <c r="P152" i="11"/>
  <c r="P168" i="11"/>
  <c r="P184" i="11"/>
  <c r="P200" i="11"/>
  <c r="P216" i="11"/>
  <c r="P232" i="11"/>
  <c r="P248" i="11"/>
  <c r="P264" i="11"/>
  <c r="P280" i="11"/>
  <c r="P296" i="11"/>
  <c r="P312" i="11"/>
  <c r="P328" i="11"/>
  <c r="P344" i="11"/>
  <c r="P360" i="11"/>
  <c r="P376" i="11"/>
  <c r="P392" i="11"/>
  <c r="P408" i="11"/>
  <c r="P424" i="11"/>
  <c r="P440" i="11"/>
  <c r="P456" i="11"/>
  <c r="P472" i="11"/>
  <c r="P488" i="11"/>
  <c r="P13" i="11"/>
  <c r="P45" i="11"/>
  <c r="P77" i="11"/>
  <c r="P109" i="11"/>
  <c r="P141" i="11"/>
  <c r="P173" i="11"/>
  <c r="P205" i="11"/>
  <c r="P237" i="11"/>
  <c r="P269" i="11"/>
  <c r="P301" i="11"/>
  <c r="P333" i="11"/>
  <c r="P365" i="11"/>
  <c r="P397" i="11"/>
  <c r="P429" i="11"/>
  <c r="P461" i="11"/>
  <c r="P48" i="11"/>
  <c r="P112" i="11"/>
  <c r="P176" i="11"/>
  <c r="P240" i="11"/>
  <c r="P304" i="11"/>
  <c r="P368" i="11"/>
  <c r="P432" i="11"/>
  <c r="P496" i="11"/>
  <c r="P64" i="11"/>
  <c r="P192" i="11"/>
  <c r="P320" i="11"/>
  <c r="P448" i="11"/>
  <c r="P80" i="11"/>
  <c r="P144" i="11"/>
  <c r="P272" i="11"/>
  <c r="P400" i="11"/>
  <c r="P32" i="11"/>
  <c r="P96" i="11"/>
  <c r="P160" i="11"/>
  <c r="P224" i="11"/>
  <c r="P288" i="11"/>
  <c r="P352" i="11"/>
  <c r="P416" i="11"/>
  <c r="P480" i="11"/>
  <c r="P128" i="11"/>
  <c r="P256" i="11"/>
  <c r="P384" i="11"/>
  <c r="P16" i="11"/>
  <c r="P208" i="11"/>
  <c r="P336" i="11"/>
  <c r="P464" i="11"/>
  <c r="K6" i="11"/>
  <c r="K10" i="11"/>
  <c r="K14" i="11"/>
  <c r="K18" i="11"/>
  <c r="K22" i="11"/>
  <c r="K26" i="11"/>
  <c r="K30" i="11"/>
  <c r="K34" i="11"/>
  <c r="K38" i="11"/>
  <c r="K42" i="11"/>
  <c r="K46" i="11"/>
  <c r="K50" i="11"/>
  <c r="K54" i="11"/>
  <c r="K58" i="11"/>
  <c r="K62" i="11"/>
  <c r="K66" i="11"/>
  <c r="K70" i="11"/>
  <c r="K74" i="11"/>
  <c r="K78" i="11"/>
  <c r="K82" i="11"/>
  <c r="K86" i="11"/>
  <c r="K90" i="11"/>
  <c r="K94" i="11"/>
  <c r="K98" i="11"/>
  <c r="K102" i="11"/>
  <c r="K106" i="11"/>
  <c r="K110" i="11"/>
  <c r="K114" i="11"/>
  <c r="K118" i="11"/>
  <c r="K122" i="11"/>
  <c r="K126" i="11"/>
  <c r="K130" i="11"/>
  <c r="K134" i="11"/>
  <c r="K138" i="11"/>
  <c r="K142" i="11"/>
  <c r="K146" i="11"/>
  <c r="K150" i="11"/>
  <c r="K154" i="11"/>
  <c r="K158" i="11"/>
  <c r="K162" i="11"/>
  <c r="K166" i="11"/>
  <c r="K170" i="11"/>
  <c r="K174" i="11"/>
  <c r="K178" i="11"/>
  <c r="K182" i="11"/>
  <c r="K186" i="11"/>
  <c r="K190" i="11"/>
  <c r="K194" i="11"/>
  <c r="K198" i="11"/>
  <c r="K202" i="11"/>
  <c r="K206" i="11"/>
  <c r="K210" i="11"/>
  <c r="K214" i="11"/>
  <c r="K218" i="11"/>
  <c r="K222" i="11"/>
  <c r="K226" i="11"/>
  <c r="K230" i="11"/>
  <c r="K234" i="11"/>
  <c r="K238" i="11"/>
  <c r="K242" i="11"/>
  <c r="K246" i="11"/>
  <c r="K250" i="11"/>
  <c r="K254" i="11"/>
  <c r="K258" i="11"/>
  <c r="K262" i="11"/>
  <c r="K266" i="11"/>
  <c r="K270" i="11"/>
  <c r="K274" i="11"/>
  <c r="K278" i="11"/>
  <c r="K282" i="11"/>
  <c r="K286" i="11"/>
  <c r="K290" i="11"/>
  <c r="K294" i="11"/>
  <c r="K298" i="11"/>
  <c r="K302" i="11"/>
  <c r="K306" i="11"/>
  <c r="K310" i="11"/>
  <c r="K314" i="11"/>
  <c r="K318" i="11"/>
  <c r="K322" i="11"/>
  <c r="K326" i="11"/>
  <c r="K330" i="11"/>
  <c r="K334" i="11"/>
  <c r="K338" i="11"/>
  <c r="K342" i="11"/>
  <c r="K346" i="11"/>
  <c r="K350" i="11"/>
  <c r="K354" i="11"/>
  <c r="K358" i="11"/>
  <c r="K362" i="11"/>
  <c r="K366" i="11"/>
  <c r="K370" i="11"/>
  <c r="K374" i="11"/>
  <c r="K378" i="11"/>
  <c r="K382" i="11"/>
  <c r="K386" i="11"/>
  <c r="K390" i="11"/>
  <c r="K394" i="11"/>
  <c r="K398" i="11"/>
  <c r="K402" i="11"/>
  <c r="K406" i="11"/>
  <c r="K410" i="11"/>
  <c r="K414" i="11"/>
  <c r="K418" i="11"/>
  <c r="K422" i="11"/>
  <c r="K426" i="11"/>
  <c r="K430" i="11"/>
  <c r="K434" i="11"/>
  <c r="K438" i="11"/>
  <c r="K442" i="11"/>
  <c r="K446" i="11"/>
  <c r="K450" i="11"/>
  <c r="K454" i="11"/>
  <c r="K458" i="11"/>
  <c r="K462" i="11"/>
  <c r="K466" i="11"/>
  <c r="K470" i="11"/>
  <c r="K474" i="11"/>
  <c r="K478" i="11"/>
  <c r="K482" i="11"/>
  <c r="K486" i="11"/>
  <c r="K490" i="11"/>
  <c r="K494" i="11"/>
  <c r="K498" i="11"/>
  <c r="K502" i="11"/>
  <c r="K2" i="11"/>
  <c r="K7" i="11"/>
  <c r="K11" i="11"/>
  <c r="K15" i="11"/>
  <c r="K19" i="11"/>
  <c r="K23" i="11"/>
  <c r="K27" i="11"/>
  <c r="K31" i="11"/>
  <c r="K35" i="11"/>
  <c r="K39" i="11"/>
  <c r="K43" i="11"/>
  <c r="K47" i="11"/>
  <c r="K51" i="11"/>
  <c r="K55" i="11"/>
  <c r="K59" i="11"/>
  <c r="K63" i="11"/>
  <c r="K67" i="11"/>
  <c r="K71" i="11"/>
  <c r="K75" i="11"/>
  <c r="K79" i="11"/>
  <c r="K83" i="11"/>
  <c r="K87" i="11"/>
  <c r="K91" i="11"/>
  <c r="K95" i="11"/>
  <c r="K99" i="11"/>
  <c r="K103" i="11"/>
  <c r="K107" i="11"/>
  <c r="K111" i="11"/>
  <c r="K115" i="11"/>
  <c r="K119" i="11"/>
  <c r="K123" i="11"/>
  <c r="K127" i="11"/>
  <c r="K131" i="11"/>
  <c r="K135" i="11"/>
  <c r="K139" i="11"/>
  <c r="K143" i="11"/>
  <c r="K147" i="11"/>
  <c r="K151" i="11"/>
  <c r="K155" i="11"/>
  <c r="K159" i="11"/>
  <c r="K163" i="11"/>
  <c r="K167" i="11"/>
  <c r="K171" i="11"/>
  <c r="K175" i="11"/>
  <c r="K179" i="11"/>
  <c r="K183" i="11"/>
  <c r="K187" i="11"/>
  <c r="K191" i="11"/>
  <c r="K195" i="11"/>
  <c r="K199" i="11"/>
  <c r="K203" i="11"/>
  <c r="K207" i="11"/>
  <c r="K211" i="11"/>
  <c r="K215" i="11"/>
  <c r="K219" i="11"/>
  <c r="K223" i="11"/>
  <c r="K227" i="11"/>
  <c r="K231" i="11"/>
  <c r="K235" i="11"/>
  <c r="K239" i="11"/>
  <c r="K243" i="11"/>
  <c r="K247" i="11"/>
  <c r="K251" i="11"/>
  <c r="K255" i="11"/>
  <c r="K259" i="11"/>
  <c r="K263" i="11"/>
  <c r="K267" i="11"/>
  <c r="K271" i="11"/>
  <c r="K275" i="11"/>
  <c r="K279" i="11"/>
  <c r="K283" i="11"/>
  <c r="K287" i="11"/>
  <c r="K291" i="11"/>
  <c r="K295" i="11"/>
  <c r="K299" i="11"/>
  <c r="K303" i="11"/>
  <c r="K307" i="11"/>
  <c r="K311" i="11"/>
  <c r="K315" i="11"/>
  <c r="K319" i="11"/>
  <c r="K323" i="11"/>
  <c r="K327" i="11"/>
  <c r="K331" i="11"/>
  <c r="K335" i="11"/>
  <c r="K339" i="11"/>
  <c r="K343" i="11"/>
  <c r="K347" i="11"/>
  <c r="K351" i="11"/>
  <c r="K355" i="11"/>
  <c r="K359" i="11"/>
  <c r="K363" i="11"/>
  <c r="K367" i="11"/>
  <c r="K371" i="11"/>
  <c r="K375" i="11"/>
  <c r="K379" i="11"/>
  <c r="K383" i="11"/>
  <c r="K387" i="11"/>
  <c r="K391" i="11"/>
  <c r="K395" i="11"/>
  <c r="K399" i="11"/>
  <c r="K403" i="11"/>
  <c r="K407" i="11"/>
  <c r="K411" i="11"/>
  <c r="K415" i="11"/>
  <c r="K419" i="11"/>
  <c r="K423" i="11"/>
  <c r="K427" i="11"/>
  <c r="K431" i="11"/>
  <c r="K435" i="11"/>
  <c r="K439" i="11"/>
  <c r="K443" i="11"/>
  <c r="K447" i="11"/>
  <c r="K451" i="11"/>
  <c r="K455" i="11"/>
  <c r="K459" i="11"/>
  <c r="K463" i="11"/>
  <c r="K467" i="11"/>
  <c r="K471" i="11"/>
  <c r="K475" i="11"/>
  <c r="K479" i="11"/>
  <c r="K483" i="11"/>
  <c r="K487" i="11"/>
  <c r="K491" i="11"/>
  <c r="K495" i="11"/>
  <c r="K499" i="11"/>
  <c r="K503" i="11"/>
  <c r="K5" i="11"/>
  <c r="K13" i="11"/>
  <c r="K21" i="11"/>
  <c r="K29" i="11"/>
  <c r="K37" i="11"/>
  <c r="K45" i="11"/>
  <c r="K53" i="11"/>
  <c r="K61" i="11"/>
  <c r="K69" i="11"/>
  <c r="K77" i="11"/>
  <c r="K85" i="11"/>
  <c r="K93" i="11"/>
  <c r="K101" i="11"/>
  <c r="K109" i="11"/>
  <c r="K117" i="11"/>
  <c r="K125" i="11"/>
  <c r="K133" i="11"/>
  <c r="K141" i="11"/>
  <c r="K149" i="11"/>
  <c r="K157" i="11"/>
  <c r="K165" i="11"/>
  <c r="K173" i="11"/>
  <c r="K181" i="11"/>
  <c r="K189" i="11"/>
  <c r="K197" i="11"/>
  <c r="K205" i="11"/>
  <c r="K213" i="11"/>
  <c r="K221" i="11"/>
  <c r="K229" i="11"/>
  <c r="K237" i="11"/>
  <c r="K245" i="11"/>
  <c r="K253" i="11"/>
  <c r="K261" i="11"/>
  <c r="K269" i="11"/>
  <c r="K277" i="11"/>
  <c r="K285" i="11"/>
  <c r="K293" i="11"/>
  <c r="K301" i="11"/>
  <c r="K309" i="11"/>
  <c r="K317" i="11"/>
  <c r="K325" i="11"/>
  <c r="K333" i="11"/>
  <c r="K341" i="11"/>
  <c r="K349" i="11"/>
  <c r="K357" i="11"/>
  <c r="K365" i="11"/>
  <c r="K373" i="11"/>
  <c r="K381" i="11"/>
  <c r="K389" i="11"/>
  <c r="K397" i="11"/>
  <c r="K405" i="11"/>
  <c r="K413" i="11"/>
  <c r="K421" i="11"/>
  <c r="K429" i="11"/>
  <c r="K437" i="11"/>
  <c r="K445" i="11"/>
  <c r="K453" i="11"/>
  <c r="K461" i="11"/>
  <c r="K469" i="11"/>
  <c r="K477" i="11"/>
  <c r="K485" i="11"/>
  <c r="K493" i="11"/>
  <c r="K501" i="11"/>
  <c r="K8" i="11"/>
  <c r="K24" i="11"/>
  <c r="K40" i="11"/>
  <c r="K56" i="11"/>
  <c r="K72" i="11"/>
  <c r="K88" i="11"/>
  <c r="K104" i="11"/>
  <c r="K120" i="11"/>
  <c r="K136" i="11"/>
  <c r="K152" i="11"/>
  <c r="K168" i="11"/>
  <c r="K184" i="11"/>
  <c r="K200" i="11"/>
  <c r="K216" i="11"/>
  <c r="K232" i="11"/>
  <c r="K248" i="11"/>
  <c r="K256" i="11"/>
  <c r="K272" i="11"/>
  <c r="K288" i="11"/>
  <c r="K304" i="11"/>
  <c r="K320" i="11"/>
  <c r="K336" i="11"/>
  <c r="K352" i="11"/>
  <c r="K376" i="11"/>
  <c r="K392" i="11"/>
  <c r="K400" i="11"/>
  <c r="K416" i="11"/>
  <c r="K432" i="11"/>
  <c r="K456" i="11"/>
  <c r="K472" i="11"/>
  <c r="K488" i="11"/>
  <c r="K17" i="11"/>
  <c r="K33" i="11"/>
  <c r="K49" i="11"/>
  <c r="K65" i="11"/>
  <c r="K81" i="11"/>
  <c r="K97" i="11"/>
  <c r="K113" i="11"/>
  <c r="K129" i="11"/>
  <c r="K145" i="11"/>
  <c r="K161" i="11"/>
  <c r="K177" i="11"/>
  <c r="K217" i="11"/>
  <c r="K225" i="11"/>
  <c r="K233" i="11"/>
  <c r="K249" i="11"/>
  <c r="K265" i="11"/>
  <c r="K281" i="11"/>
  <c r="K297" i="11"/>
  <c r="K313" i="11"/>
  <c r="K329" i="11"/>
  <c r="K337" i="11"/>
  <c r="K353" i="11"/>
  <c r="K369" i="11"/>
  <c r="K385" i="11"/>
  <c r="K401" i="11"/>
  <c r="K417" i="11"/>
  <c r="K433" i="11"/>
  <c r="K457" i="11"/>
  <c r="K473" i="11"/>
  <c r="K489" i="11"/>
  <c r="K12" i="11"/>
  <c r="K20" i="11"/>
  <c r="K28" i="11"/>
  <c r="K36" i="11"/>
  <c r="K44" i="11"/>
  <c r="K52" i="11"/>
  <c r="K60" i="11"/>
  <c r="K68" i="11"/>
  <c r="K76" i="11"/>
  <c r="K84" i="11"/>
  <c r="K92" i="11"/>
  <c r="K100" i="11"/>
  <c r="K108" i="11"/>
  <c r="K116" i="11"/>
  <c r="K124" i="11"/>
  <c r="K132" i="11"/>
  <c r="K140" i="11"/>
  <c r="K148" i="11"/>
  <c r="K156" i="11"/>
  <c r="K164" i="11"/>
  <c r="K172" i="11"/>
  <c r="K180" i="11"/>
  <c r="K188" i="11"/>
  <c r="K196" i="11"/>
  <c r="K204" i="11"/>
  <c r="K212" i="11"/>
  <c r="K220" i="11"/>
  <c r="K228" i="11"/>
  <c r="K236" i="11"/>
  <c r="K244" i="11"/>
  <c r="K252" i="11"/>
  <c r="K260" i="11"/>
  <c r="K268" i="11"/>
  <c r="K276" i="11"/>
  <c r="K284" i="11"/>
  <c r="K292" i="11"/>
  <c r="K300" i="11"/>
  <c r="K308" i="11"/>
  <c r="K316" i="11"/>
  <c r="K324" i="11"/>
  <c r="K332" i="11"/>
  <c r="K340" i="11"/>
  <c r="K348" i="11"/>
  <c r="K356" i="11"/>
  <c r="K364" i="11"/>
  <c r="K372" i="11"/>
  <c r="K380" i="11"/>
  <c r="K388" i="11"/>
  <c r="K396" i="11"/>
  <c r="K404" i="11"/>
  <c r="K412" i="11"/>
  <c r="K420" i="11"/>
  <c r="K428" i="11"/>
  <c r="K436" i="11"/>
  <c r="K444" i="11"/>
  <c r="K452" i="11"/>
  <c r="K460" i="11"/>
  <c r="K468" i="11"/>
  <c r="K476" i="11"/>
  <c r="K484" i="11"/>
  <c r="K492" i="11"/>
  <c r="K500" i="11"/>
  <c r="K16" i="11"/>
  <c r="K32" i="11"/>
  <c r="K48" i="11"/>
  <c r="K64" i="11"/>
  <c r="K80" i="11"/>
  <c r="K96" i="11"/>
  <c r="K112" i="11"/>
  <c r="K128" i="11"/>
  <c r="K144" i="11"/>
  <c r="K160" i="11"/>
  <c r="K176" i="11"/>
  <c r="K192" i="11"/>
  <c r="K208" i="11"/>
  <c r="K224" i="11"/>
  <c r="K240" i="11"/>
  <c r="K264" i="11"/>
  <c r="K280" i="11"/>
  <c r="K296" i="11"/>
  <c r="K312" i="11"/>
  <c r="K328" i="11"/>
  <c r="K344" i="11"/>
  <c r="K360" i="11"/>
  <c r="K368" i="11"/>
  <c r="K384" i="11"/>
  <c r="K408" i="11"/>
  <c r="K424" i="11"/>
  <c r="K440" i="11"/>
  <c r="K448" i="11"/>
  <c r="K464" i="11"/>
  <c r="K480" i="11"/>
  <c r="K496" i="11"/>
  <c r="K9" i="11"/>
  <c r="K25" i="11"/>
  <c r="K41" i="11"/>
  <c r="K57" i="11"/>
  <c r="K73" i="11"/>
  <c r="K89" i="11"/>
  <c r="K105" i="11"/>
  <c r="K121" i="11"/>
  <c r="K137" i="11"/>
  <c r="K153" i="11"/>
  <c r="K169" i="11"/>
  <c r="K185" i="11"/>
  <c r="K193" i="11"/>
  <c r="K201" i="11"/>
  <c r="K209" i="11"/>
  <c r="K241" i="11"/>
  <c r="K257" i="11"/>
  <c r="K273" i="11"/>
  <c r="K289" i="11"/>
  <c r="K305" i="11"/>
  <c r="K321" i="11"/>
  <c r="K345" i="11"/>
  <c r="K361" i="11"/>
  <c r="K377" i="11"/>
  <c r="K393" i="11"/>
  <c r="K409" i="11"/>
  <c r="K425" i="11"/>
  <c r="K441" i="11"/>
  <c r="K449" i="11"/>
  <c r="K465" i="11"/>
  <c r="K481" i="11"/>
  <c r="K497" i="11"/>
  <c r="Q8" i="11"/>
  <c r="Q12" i="11"/>
  <c r="Q16" i="11"/>
  <c r="Q20" i="11"/>
  <c r="Q24" i="11"/>
  <c r="Q28" i="11"/>
  <c r="Q32" i="11"/>
  <c r="Q36" i="11"/>
  <c r="Q40" i="11"/>
  <c r="Q44" i="11"/>
  <c r="Q48" i="11"/>
  <c r="Q52" i="11"/>
  <c r="Q56" i="11"/>
  <c r="Q60" i="11"/>
  <c r="Q64" i="11"/>
  <c r="Q68" i="11"/>
  <c r="Q72" i="11"/>
  <c r="Q76" i="11"/>
  <c r="Q80" i="11"/>
  <c r="Q84" i="11"/>
  <c r="Q88" i="11"/>
  <c r="Q92" i="11"/>
  <c r="Q96" i="11"/>
  <c r="Q100" i="11"/>
  <c r="Q104" i="11"/>
  <c r="Q108" i="11"/>
  <c r="Q112" i="11"/>
  <c r="Q116" i="11"/>
  <c r="Q120" i="11"/>
  <c r="Q124" i="11"/>
  <c r="Q128" i="11"/>
  <c r="Q132" i="11"/>
  <c r="Q136" i="11"/>
  <c r="Q140" i="11"/>
  <c r="Q144" i="11"/>
  <c r="Q148" i="11"/>
  <c r="Q152" i="11"/>
  <c r="Q156" i="11"/>
  <c r="Q160" i="11"/>
  <c r="Q164" i="11"/>
  <c r="Q168" i="11"/>
  <c r="Q172" i="11"/>
  <c r="Q176" i="11"/>
  <c r="Q180" i="11"/>
  <c r="Q184" i="11"/>
  <c r="Q188" i="11"/>
  <c r="Q192" i="11"/>
  <c r="Q196" i="11"/>
  <c r="Q200" i="11"/>
  <c r="Q204" i="11"/>
  <c r="Q208" i="11"/>
  <c r="Q212" i="11"/>
  <c r="Q216" i="11"/>
  <c r="Q220" i="11"/>
  <c r="Q224" i="11"/>
  <c r="Q228" i="11"/>
  <c r="Q232" i="11"/>
  <c r="Q236" i="11"/>
  <c r="Q240" i="11"/>
  <c r="Q244" i="11"/>
  <c r="Q248" i="11"/>
  <c r="Q252" i="11"/>
  <c r="Q256" i="11"/>
  <c r="Q260" i="11"/>
  <c r="Q264" i="11"/>
  <c r="Q268" i="11"/>
  <c r="Q272" i="11"/>
  <c r="Q276" i="11"/>
  <c r="Q280" i="11"/>
  <c r="Q284" i="11"/>
  <c r="Q288" i="11"/>
  <c r="Q292" i="11"/>
  <c r="Q296" i="11"/>
  <c r="Q300" i="11"/>
  <c r="Q304" i="11"/>
  <c r="Q308" i="11"/>
  <c r="Q312" i="11"/>
  <c r="Q316" i="11"/>
  <c r="Q320" i="11"/>
  <c r="Q324" i="11"/>
  <c r="Q328" i="11"/>
  <c r="Q332" i="11"/>
  <c r="Q336" i="11"/>
  <c r="Q340" i="11"/>
  <c r="Q344" i="11"/>
  <c r="Q348" i="11"/>
  <c r="Q352" i="11"/>
  <c r="Q356" i="11"/>
  <c r="Q360" i="11"/>
  <c r="Q364" i="11"/>
  <c r="Q368" i="11"/>
  <c r="Q372" i="11"/>
  <c r="Q376" i="11"/>
  <c r="Q380" i="11"/>
  <c r="Q384" i="11"/>
  <c r="Q388" i="11"/>
  <c r="Q392" i="11"/>
  <c r="Q396" i="11"/>
  <c r="Q400" i="11"/>
  <c r="Q404" i="11"/>
  <c r="Q408" i="11"/>
  <c r="Q412" i="11"/>
  <c r="Q416" i="11"/>
  <c r="Q420" i="11"/>
  <c r="Q424" i="11"/>
  <c r="Q428" i="11"/>
  <c r="Q432" i="11"/>
  <c r="Q436" i="11"/>
  <c r="Q440" i="11"/>
  <c r="Q444" i="11"/>
  <c r="Q448" i="11"/>
  <c r="Q452" i="11"/>
  <c r="Q456" i="11"/>
  <c r="Q460" i="11"/>
  <c r="Q464" i="11"/>
  <c r="Q468" i="11"/>
  <c r="Q472" i="11"/>
  <c r="Q476" i="11"/>
  <c r="Q480" i="11"/>
  <c r="Q484" i="11"/>
  <c r="Q488" i="11"/>
  <c r="Q492" i="11"/>
  <c r="Q496" i="11"/>
  <c r="Q500" i="11"/>
  <c r="Q2" i="11"/>
  <c r="Q7" i="11"/>
  <c r="Q11" i="11"/>
  <c r="Q15" i="11"/>
  <c r="Q19" i="11"/>
  <c r="Q23" i="11"/>
  <c r="Q27" i="11"/>
  <c r="Q31" i="11"/>
  <c r="Q35" i="11"/>
  <c r="Q39" i="11"/>
  <c r="Q43" i="11"/>
  <c r="Q47" i="11"/>
  <c r="Q51" i="11"/>
  <c r="Q55" i="11"/>
  <c r="Q59" i="11"/>
  <c r="Q63" i="11"/>
  <c r="Q67" i="11"/>
  <c r="Q71" i="11"/>
  <c r="Q75" i="11"/>
  <c r="Q79" i="11"/>
  <c r="Q83" i="11"/>
  <c r="Q87" i="11"/>
  <c r="Q91" i="11"/>
  <c r="Q95" i="11"/>
  <c r="Q99" i="11"/>
  <c r="Q103" i="11"/>
  <c r="Q107" i="11"/>
  <c r="Q111" i="11"/>
  <c r="Q115" i="11"/>
  <c r="Q119" i="11"/>
  <c r="Q123" i="11"/>
  <c r="Q127" i="11"/>
  <c r="Q131" i="11"/>
  <c r="Q135" i="11"/>
  <c r="Q139" i="11"/>
  <c r="Q143" i="11"/>
  <c r="Q147" i="11"/>
  <c r="Q151" i="11"/>
  <c r="Q155" i="11"/>
  <c r="Q159" i="11"/>
  <c r="Q163" i="11"/>
  <c r="Q167" i="11"/>
  <c r="Q171" i="11"/>
  <c r="Q175" i="11"/>
  <c r="Q179" i="11"/>
  <c r="Q183" i="11"/>
  <c r="Q187" i="11"/>
  <c r="Q191" i="11"/>
  <c r="Q195" i="11"/>
  <c r="Q199" i="11"/>
  <c r="Q203" i="11"/>
  <c r="Q207" i="11"/>
  <c r="Q211" i="11"/>
  <c r="Q215" i="11"/>
  <c r="Q219" i="11"/>
  <c r="Q223" i="11"/>
  <c r="Q227" i="11"/>
  <c r="Q231" i="11"/>
  <c r="Q235" i="11"/>
  <c r="Q239" i="11"/>
  <c r="Q243" i="11"/>
  <c r="Q247" i="11"/>
  <c r="Q251" i="11"/>
  <c r="Q255" i="11"/>
  <c r="Q259" i="11"/>
  <c r="Q263" i="11"/>
  <c r="Q267" i="11"/>
  <c r="Q271" i="11"/>
  <c r="Q275" i="11"/>
  <c r="Q279" i="11"/>
  <c r="Q283" i="11"/>
  <c r="Q287" i="11"/>
  <c r="Q291" i="11"/>
  <c r="Q295" i="11"/>
  <c r="Q299" i="11"/>
  <c r="Q303" i="11"/>
  <c r="Q307" i="11"/>
  <c r="Q311" i="11"/>
  <c r="Q315" i="11"/>
  <c r="Q319" i="11"/>
  <c r="Q323" i="11"/>
  <c r="Q327" i="11"/>
  <c r="Q331" i="11"/>
  <c r="Q335" i="11"/>
  <c r="Q339" i="11"/>
  <c r="Q343" i="11"/>
  <c r="Q347" i="11"/>
  <c r="Q351" i="11"/>
  <c r="Q355" i="11"/>
  <c r="Q359" i="11"/>
  <c r="Q363" i="11"/>
  <c r="Q367" i="11"/>
  <c r="Q371" i="11"/>
  <c r="Q375" i="11"/>
  <c r="Q379" i="11"/>
  <c r="Q383" i="11"/>
  <c r="Q387" i="11"/>
  <c r="Q391" i="11"/>
  <c r="Q395" i="11"/>
  <c r="Q399" i="11"/>
  <c r="Q403" i="11"/>
  <c r="Q407" i="11"/>
  <c r="Q411" i="11"/>
  <c r="Q415" i="11"/>
  <c r="Q419" i="11"/>
  <c r="Q423" i="11"/>
  <c r="Q427" i="11"/>
  <c r="Q431" i="11"/>
  <c r="Q435" i="11"/>
  <c r="Q439" i="11"/>
  <c r="Q443" i="11"/>
  <c r="Q447" i="11"/>
  <c r="Q451" i="11"/>
  <c r="Q455" i="11"/>
  <c r="Q459" i="11"/>
  <c r="Q463" i="11"/>
  <c r="Q467" i="11"/>
  <c r="Q471" i="11"/>
  <c r="Q475" i="11"/>
  <c r="Q479" i="11"/>
  <c r="Q483" i="11"/>
  <c r="Q487" i="11"/>
  <c r="Q491" i="11"/>
  <c r="Q495" i="11"/>
  <c r="Q499" i="11"/>
  <c r="Q503" i="11"/>
  <c r="Q6" i="11"/>
  <c r="Q14" i="11"/>
  <c r="Q22" i="11"/>
  <c r="Q30" i="11"/>
  <c r="Q38" i="11"/>
  <c r="Q46" i="11"/>
  <c r="Q54" i="11"/>
  <c r="Q62" i="11"/>
  <c r="Q70" i="11"/>
  <c r="Q78" i="11"/>
  <c r="Q86" i="11"/>
  <c r="Q94" i="11"/>
  <c r="Q102" i="11"/>
  <c r="Q110" i="11"/>
  <c r="Q118" i="11"/>
  <c r="Q126" i="11"/>
  <c r="Q134" i="11"/>
  <c r="Q142" i="11"/>
  <c r="Q150" i="11"/>
  <c r="Q158" i="11"/>
  <c r="Q166" i="11"/>
  <c r="Q174" i="11"/>
  <c r="Q182" i="11"/>
  <c r="Q190" i="11"/>
  <c r="Q198" i="11"/>
  <c r="Q206" i="11"/>
  <c r="Q214" i="11"/>
  <c r="Q222" i="11"/>
  <c r="Q230" i="11"/>
  <c r="Q238" i="11"/>
  <c r="Q246" i="11"/>
  <c r="Q254" i="11"/>
  <c r="Q262" i="11"/>
  <c r="Q270" i="11"/>
  <c r="Q278" i="11"/>
  <c r="Q286" i="11"/>
  <c r="Q294" i="11"/>
  <c r="Q302" i="11"/>
  <c r="Q310" i="11"/>
  <c r="Q318" i="11"/>
  <c r="Q326" i="11"/>
  <c r="Q334" i="11"/>
  <c r="Q342" i="11"/>
  <c r="Q350" i="11"/>
  <c r="Q358" i="11"/>
  <c r="Q366" i="11"/>
  <c r="Q374" i="11"/>
  <c r="Q382" i="11"/>
  <c r="Q390" i="11"/>
  <c r="Q398" i="11"/>
  <c r="Q406" i="11"/>
  <c r="Q414" i="11"/>
  <c r="Q422" i="11"/>
  <c r="Q430" i="11"/>
  <c r="Q438" i="11"/>
  <c r="Q446" i="11"/>
  <c r="Q454" i="11"/>
  <c r="Q462" i="11"/>
  <c r="Q470" i="11"/>
  <c r="Q478" i="11"/>
  <c r="Q486" i="11"/>
  <c r="Q494" i="11"/>
  <c r="Q502" i="11"/>
  <c r="Q9" i="11"/>
  <c r="Q17" i="11"/>
  <c r="Q25" i="11"/>
  <c r="Q33" i="11"/>
  <c r="Q41" i="11"/>
  <c r="Q49" i="11"/>
  <c r="Q57" i="11"/>
  <c r="Q65" i="11"/>
  <c r="Q73" i="11"/>
  <c r="Q81" i="11"/>
  <c r="Q89" i="11"/>
  <c r="Q97" i="11"/>
  <c r="Q105" i="11"/>
  <c r="Q113" i="11"/>
  <c r="Q121" i="11"/>
  <c r="Q129" i="11"/>
  <c r="Q137" i="11"/>
  <c r="Q145" i="11"/>
  <c r="Q153" i="11"/>
  <c r="Q161" i="11"/>
  <c r="Q169" i="11"/>
  <c r="Q177" i="11"/>
  <c r="Q185" i="11"/>
  <c r="Q193" i="11"/>
  <c r="Q201" i="11"/>
  <c r="Q209" i="11"/>
  <c r="Q217" i="11"/>
  <c r="Q225" i="11"/>
  <c r="Q233" i="11"/>
  <c r="Q241" i="11"/>
  <c r="Q249" i="11"/>
  <c r="Q257" i="11"/>
  <c r="Q265" i="11"/>
  <c r="Q273" i="11"/>
  <c r="Q281" i="11"/>
  <c r="Q289" i="11"/>
  <c r="Q297" i="11"/>
  <c r="Q305" i="11"/>
  <c r="Q313" i="11"/>
  <c r="Q321" i="11"/>
  <c r="Q329" i="11"/>
  <c r="Q337" i="11"/>
  <c r="Q345" i="11"/>
  <c r="Q353" i="11"/>
  <c r="Q361" i="11"/>
  <c r="Q369" i="11"/>
  <c r="Q377" i="11"/>
  <c r="Q385" i="11"/>
  <c r="Q393" i="11"/>
  <c r="Q401" i="11"/>
  <c r="Q409" i="11"/>
  <c r="Q417" i="11"/>
  <c r="Q425" i="11"/>
  <c r="Q433" i="11"/>
  <c r="Q441" i="11"/>
  <c r="Q449" i="11"/>
  <c r="Q457" i="11"/>
  <c r="Q465" i="11"/>
  <c r="Q473" i="11"/>
  <c r="Q481" i="11"/>
  <c r="Q489" i="11"/>
  <c r="Q497" i="11"/>
  <c r="Q13" i="11"/>
  <c r="Q29" i="11"/>
  <c r="Q45" i="11"/>
  <c r="Q61" i="11"/>
  <c r="Q77" i="11"/>
  <c r="Q93" i="11"/>
  <c r="Q109" i="11"/>
  <c r="Q125" i="11"/>
  <c r="Q141" i="11"/>
  <c r="Q157" i="11"/>
  <c r="Q173" i="11"/>
  <c r="Q189" i="11"/>
  <c r="Q205" i="11"/>
  <c r="Q221" i="11"/>
  <c r="Q237" i="11"/>
  <c r="Q253" i="11"/>
  <c r="Q269" i="11"/>
  <c r="Q285" i="11"/>
  <c r="Q301" i="11"/>
  <c r="Q317" i="11"/>
  <c r="Q333" i="11"/>
  <c r="Q349" i="11"/>
  <c r="Q365" i="11"/>
  <c r="Q381" i="11"/>
  <c r="Q397" i="11"/>
  <c r="Q413" i="11"/>
  <c r="Q429" i="11"/>
  <c r="Q445" i="11"/>
  <c r="Q461" i="11"/>
  <c r="Q477" i="11"/>
  <c r="Q493" i="11"/>
  <c r="Q5" i="11"/>
  <c r="Q37" i="11"/>
  <c r="Q53" i="11"/>
  <c r="Q85" i="11"/>
  <c r="Q117" i="11"/>
  <c r="Q149" i="11"/>
  <c r="Q181" i="11"/>
  <c r="Q213" i="11"/>
  <c r="Q245" i="11"/>
  <c r="Q277" i="11"/>
  <c r="Q309" i="11"/>
  <c r="Q341" i="11"/>
  <c r="Q373" i="11"/>
  <c r="Q405" i="11"/>
  <c r="Q437" i="11"/>
  <c r="Q469" i="11"/>
  <c r="Q501" i="11"/>
  <c r="Q18" i="11"/>
  <c r="Q34" i="11"/>
  <c r="Q50" i="11"/>
  <c r="Q66" i="11"/>
  <c r="Q82" i="11"/>
  <c r="Q98" i="11"/>
  <c r="Q114" i="11"/>
  <c r="Q130" i="11"/>
  <c r="Q146" i="11"/>
  <c r="Q162" i="11"/>
  <c r="Q178" i="11"/>
  <c r="Q194" i="11"/>
  <c r="Q210" i="11"/>
  <c r="Q226" i="11"/>
  <c r="Q242" i="11"/>
  <c r="Q258" i="11"/>
  <c r="Q274" i="11"/>
  <c r="Q290" i="11"/>
  <c r="Q306" i="11"/>
  <c r="Q322" i="11"/>
  <c r="Q338" i="11"/>
  <c r="Q354" i="11"/>
  <c r="Q370" i="11"/>
  <c r="Q386" i="11"/>
  <c r="Q402" i="11"/>
  <c r="Q418" i="11"/>
  <c r="Q434" i="11"/>
  <c r="Q450" i="11"/>
  <c r="Q466" i="11"/>
  <c r="Q482" i="11"/>
  <c r="Q498" i="11"/>
  <c r="Q21" i="11"/>
  <c r="Q69" i="11"/>
  <c r="Q101" i="11"/>
  <c r="Q133" i="11"/>
  <c r="Q165" i="11"/>
  <c r="Q197" i="11"/>
  <c r="Q229" i="11"/>
  <c r="Q261" i="11"/>
  <c r="Q293" i="11"/>
  <c r="Q325" i="11"/>
  <c r="Q357" i="11"/>
  <c r="Q389" i="11"/>
  <c r="Q421" i="11"/>
  <c r="Q453" i="11"/>
  <c r="Q485" i="11"/>
  <c r="Q42" i="11"/>
  <c r="Q106" i="11"/>
  <c r="Q170" i="11"/>
  <c r="Q234" i="11"/>
  <c r="Q298" i="11"/>
  <c r="Q362" i="11"/>
  <c r="Q426" i="11"/>
  <c r="Q490" i="11"/>
  <c r="Q122" i="11"/>
  <c r="Q250" i="11"/>
  <c r="Q378" i="11"/>
  <c r="Q74" i="11"/>
  <c r="Q202" i="11"/>
  <c r="Q266" i="11"/>
  <c r="Q458" i="11"/>
  <c r="Q26" i="11"/>
  <c r="Q90" i="11"/>
  <c r="Q154" i="11"/>
  <c r="Q218" i="11"/>
  <c r="Q282" i="11"/>
  <c r="Q346" i="11"/>
  <c r="Q410" i="11"/>
  <c r="Q474" i="11"/>
  <c r="Q58" i="11"/>
  <c r="Q186" i="11"/>
  <c r="Q314" i="11"/>
  <c r="Q442" i="11"/>
  <c r="Q10" i="11"/>
  <c r="Q138" i="11"/>
  <c r="Q330" i="11"/>
  <c r="Q394" i="11"/>
  <c r="A12" i="4"/>
  <c r="A7" i="6"/>
  <c r="C7" i="6"/>
  <c r="B7" i="6" l="1"/>
  <c r="V4" i="11"/>
  <c r="T4" i="11"/>
  <c r="W4" i="11"/>
  <c r="U4" i="11"/>
  <c r="X7" i="11"/>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H22" i="7"/>
  <c r="H23" i="7"/>
  <c r="K11" i="2"/>
  <c r="K13" i="2"/>
  <c r="K14" i="2"/>
  <c r="K15" i="2"/>
  <c r="K16"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P11" i="2"/>
  <c r="P12"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K7" i="9"/>
  <c r="O4" i="11" s="1"/>
  <c r="K8" i="9"/>
  <c r="O5" i="11" s="1"/>
  <c r="K9" i="9"/>
  <c r="O6" i="11" s="1"/>
  <c r="K10" i="9"/>
  <c r="O7" i="11" s="1"/>
  <c r="K11" i="9"/>
  <c r="K12" i="9"/>
  <c r="K13" i="9"/>
  <c r="K14" i="9"/>
  <c r="K15" i="9"/>
  <c r="K16" i="9"/>
  <c r="K17" i="9"/>
  <c r="K18" i="9"/>
  <c r="K19" i="9"/>
  <c r="K20" i="9"/>
  <c r="K21" i="9"/>
  <c r="K22" i="9"/>
  <c r="K23" i="9"/>
  <c r="K24" i="9"/>
  <c r="K25" i="9"/>
  <c r="K26" i="9"/>
  <c r="K27" i="9"/>
  <c r="K28" i="9"/>
  <c r="K29" i="9"/>
  <c r="K30" i="9"/>
  <c r="K31" i="9"/>
  <c r="K32" i="9"/>
  <c r="K33" i="9"/>
  <c r="K34" i="9"/>
  <c r="K35" i="9"/>
  <c r="K36" i="9"/>
  <c r="K37" i="9"/>
  <c r="K38" i="9"/>
  <c r="N60" i="2"/>
  <c r="M60" i="2"/>
  <c r="N59" i="2"/>
  <c r="M59" i="2"/>
  <c r="N58" i="2"/>
  <c r="M58" i="2"/>
  <c r="N57" i="2"/>
  <c r="M57" i="2"/>
  <c r="N56" i="2"/>
  <c r="M56" i="2"/>
  <c r="N55" i="2"/>
  <c r="M55" i="2"/>
  <c r="N54" i="2"/>
  <c r="M54" i="2"/>
  <c r="N53" i="2"/>
  <c r="M53" i="2"/>
  <c r="N52" i="2"/>
  <c r="M52" i="2"/>
  <c r="N51" i="2"/>
  <c r="M51" i="2"/>
  <c r="N50" i="2"/>
  <c r="M50" i="2"/>
  <c r="N49" i="2"/>
  <c r="M49" i="2"/>
  <c r="N48" i="2"/>
  <c r="M48" i="2"/>
  <c r="N47" i="2"/>
  <c r="M47" i="2"/>
  <c r="N46" i="2"/>
  <c r="M46" i="2"/>
  <c r="N45" i="2"/>
  <c r="M45" i="2"/>
  <c r="N44" i="2"/>
  <c r="M44" i="2"/>
  <c r="N43" i="2"/>
  <c r="M43" i="2"/>
  <c r="N42" i="2"/>
  <c r="M42" i="2"/>
  <c r="N41" i="2"/>
  <c r="M41" i="2"/>
  <c r="N40" i="2"/>
  <c r="M40" i="2"/>
  <c r="N39" i="2"/>
  <c r="M39" i="2"/>
  <c r="N38" i="2"/>
  <c r="M38" i="2"/>
  <c r="N37" i="2"/>
  <c r="M37" i="2"/>
  <c r="N36" i="2"/>
  <c r="M36" i="2"/>
  <c r="N35" i="2"/>
  <c r="M35" i="2"/>
  <c r="N34" i="2"/>
  <c r="M34" i="2"/>
  <c r="N33" i="2"/>
  <c r="M33" i="2"/>
  <c r="N32" i="2"/>
  <c r="M32" i="2"/>
  <c r="N31" i="2"/>
  <c r="M31" i="2"/>
  <c r="N30" i="2"/>
  <c r="M30" i="2"/>
  <c r="N29" i="2"/>
  <c r="M29" i="2"/>
  <c r="N28" i="2"/>
  <c r="M28" i="2"/>
  <c r="N27" i="2"/>
  <c r="M27" i="2"/>
  <c r="N26" i="2"/>
  <c r="M26" i="2"/>
  <c r="N25" i="2"/>
  <c r="M25" i="2"/>
  <c r="N24" i="2"/>
  <c r="M24" i="2"/>
  <c r="N23" i="2"/>
  <c r="M23" i="2"/>
  <c r="N22" i="2"/>
  <c r="M22" i="2"/>
  <c r="N21" i="2"/>
  <c r="M21" i="2"/>
  <c r="N20" i="2"/>
  <c r="M20" i="2"/>
  <c r="N19" i="2"/>
  <c r="M19" i="2"/>
  <c r="N18" i="2"/>
  <c r="M18" i="2"/>
  <c r="N16" i="2"/>
  <c r="M16" i="2"/>
  <c r="N15" i="2"/>
  <c r="M15" i="2"/>
  <c r="N14" i="2"/>
  <c r="M14" i="2"/>
  <c r="N13" i="2"/>
  <c r="M13" i="2"/>
  <c r="L60" i="2"/>
  <c r="L59" i="2"/>
  <c r="L58" i="2"/>
  <c r="L57" i="2"/>
  <c r="L56" i="2"/>
  <c r="L55" i="2"/>
  <c r="L54" i="2"/>
  <c r="L53" i="2"/>
  <c r="L52" i="2"/>
  <c r="L51" i="2"/>
  <c r="L50" i="2"/>
  <c r="L49" i="2"/>
  <c r="L48" i="2"/>
  <c r="L47" i="2"/>
  <c r="L46" i="2"/>
  <c r="L45" i="2"/>
  <c r="L44" i="2"/>
  <c r="L43" i="2"/>
  <c r="L42" i="2"/>
  <c r="L41" i="2"/>
  <c r="L40" i="2"/>
  <c r="L39" i="2"/>
  <c r="L38" i="2"/>
  <c r="L37" i="2"/>
  <c r="L36" i="2"/>
  <c r="L35" i="2"/>
  <c r="L34" i="2"/>
  <c r="L33" i="2"/>
  <c r="L32" i="2"/>
  <c r="L31" i="2"/>
  <c r="L30" i="2"/>
  <c r="L29" i="2"/>
  <c r="L28" i="2"/>
  <c r="L27" i="2"/>
  <c r="L26" i="2"/>
  <c r="L25" i="2"/>
  <c r="L24" i="2"/>
  <c r="L23" i="2"/>
  <c r="L22" i="2"/>
  <c r="L21" i="2"/>
  <c r="L20" i="2"/>
  <c r="L19" i="2"/>
  <c r="L18" i="2"/>
  <c r="L16" i="2"/>
  <c r="L15" i="2"/>
  <c r="L14" i="2"/>
  <c r="L13" i="2"/>
  <c r="S60" i="2"/>
  <c r="R60" i="2"/>
  <c r="Q60" i="2"/>
  <c r="S59" i="2"/>
  <c r="R59" i="2"/>
  <c r="Q59" i="2"/>
  <c r="S58" i="2"/>
  <c r="R58" i="2"/>
  <c r="Q58" i="2"/>
  <c r="S57" i="2"/>
  <c r="R57" i="2"/>
  <c r="Q57" i="2"/>
  <c r="S56" i="2"/>
  <c r="R56" i="2"/>
  <c r="Q56" i="2"/>
  <c r="S55" i="2"/>
  <c r="R55" i="2"/>
  <c r="Q55" i="2"/>
  <c r="S54" i="2"/>
  <c r="R54" i="2"/>
  <c r="Q54" i="2"/>
  <c r="S53" i="2"/>
  <c r="R53" i="2"/>
  <c r="Q53" i="2"/>
  <c r="S52" i="2"/>
  <c r="R52" i="2"/>
  <c r="Q52" i="2"/>
  <c r="S51" i="2"/>
  <c r="R51" i="2"/>
  <c r="Q51" i="2"/>
  <c r="S50" i="2"/>
  <c r="R50" i="2"/>
  <c r="Q50" i="2"/>
  <c r="S49" i="2"/>
  <c r="R49" i="2"/>
  <c r="Q49" i="2"/>
  <c r="S48" i="2"/>
  <c r="R48" i="2"/>
  <c r="Q48" i="2"/>
  <c r="S47" i="2"/>
  <c r="R47" i="2"/>
  <c r="Q47" i="2"/>
  <c r="S46" i="2"/>
  <c r="R46" i="2"/>
  <c r="Q46" i="2"/>
  <c r="S45" i="2"/>
  <c r="R45" i="2"/>
  <c r="Q45" i="2"/>
  <c r="S44" i="2"/>
  <c r="R44" i="2"/>
  <c r="Q44" i="2"/>
  <c r="S43" i="2"/>
  <c r="R43" i="2"/>
  <c r="Q43" i="2"/>
  <c r="S42" i="2"/>
  <c r="R42" i="2"/>
  <c r="Q42" i="2"/>
  <c r="S41" i="2"/>
  <c r="R41" i="2"/>
  <c r="Q41" i="2"/>
  <c r="S40" i="2"/>
  <c r="R40" i="2"/>
  <c r="Q40" i="2"/>
  <c r="S39" i="2"/>
  <c r="R39" i="2"/>
  <c r="Q39" i="2"/>
  <c r="S38" i="2"/>
  <c r="R38" i="2"/>
  <c r="Q38" i="2"/>
  <c r="S37" i="2"/>
  <c r="R37" i="2"/>
  <c r="Q37" i="2"/>
  <c r="S36" i="2"/>
  <c r="R36" i="2"/>
  <c r="Q36" i="2"/>
  <c r="S35" i="2"/>
  <c r="R35" i="2"/>
  <c r="Q35" i="2"/>
  <c r="S34" i="2"/>
  <c r="R34" i="2"/>
  <c r="Q34" i="2"/>
  <c r="S33" i="2"/>
  <c r="R33" i="2"/>
  <c r="Q33" i="2"/>
  <c r="S32" i="2"/>
  <c r="R32" i="2"/>
  <c r="Q32" i="2"/>
  <c r="S31" i="2"/>
  <c r="R31" i="2"/>
  <c r="Q31" i="2"/>
  <c r="S30" i="2"/>
  <c r="R30" i="2"/>
  <c r="Q30" i="2"/>
  <c r="S29" i="2"/>
  <c r="R29" i="2"/>
  <c r="Q29" i="2"/>
  <c r="S28" i="2"/>
  <c r="R28" i="2"/>
  <c r="Q28" i="2"/>
  <c r="S27" i="2"/>
  <c r="R27" i="2"/>
  <c r="Q27" i="2"/>
  <c r="S26" i="2"/>
  <c r="R26" i="2"/>
  <c r="Q26" i="2"/>
  <c r="S25" i="2"/>
  <c r="R25" i="2"/>
  <c r="Q25" i="2"/>
  <c r="S24" i="2"/>
  <c r="R24" i="2"/>
  <c r="Q24" i="2"/>
  <c r="S23" i="2"/>
  <c r="R23" i="2"/>
  <c r="Q23" i="2"/>
  <c r="S22" i="2"/>
  <c r="R22" i="2"/>
  <c r="Q22" i="2"/>
  <c r="S21" i="2"/>
  <c r="R21" i="2"/>
  <c r="Q21" i="2"/>
  <c r="S20" i="2"/>
  <c r="R20" i="2"/>
  <c r="Q20" i="2"/>
  <c r="S19" i="2"/>
  <c r="R19" i="2"/>
  <c r="Q19" i="2"/>
  <c r="S18" i="2"/>
  <c r="R18" i="2"/>
  <c r="Q18" i="2"/>
  <c r="S17" i="2"/>
  <c r="R17" i="2"/>
  <c r="Q17" i="2"/>
  <c r="S12" i="2"/>
  <c r="R12" i="2"/>
  <c r="Q12" i="2"/>
  <c r="S11" i="2"/>
  <c r="R11" i="2"/>
  <c r="Q11" i="2"/>
  <c r="H24" i="7"/>
  <c r="H25" i="7"/>
  <c r="H26" i="7"/>
  <c r="H27" i="7"/>
  <c r="H28" i="7"/>
  <c r="H29" i="7"/>
  <c r="H30" i="7"/>
  <c r="H31" i="7"/>
  <c r="C8" i="6"/>
  <c r="A8" i="6"/>
  <c r="B8" i="6" l="1"/>
  <c r="K12" i="2"/>
  <c r="K17" i="2" s="1"/>
  <c r="M7" i="2" s="1"/>
  <c r="H4" i="11"/>
  <c r="H5" i="11"/>
  <c r="H8" i="7"/>
  <c r="J3" i="9"/>
  <c r="P13" i="2"/>
  <c r="A13" i="4"/>
  <c r="A9" i="6"/>
  <c r="C9" i="6"/>
  <c r="L5" i="11" l="1"/>
  <c r="L9" i="11"/>
  <c r="L13" i="11"/>
  <c r="L17" i="11"/>
  <c r="L21" i="11"/>
  <c r="L25" i="11"/>
  <c r="L29" i="11"/>
  <c r="L33" i="11"/>
  <c r="L37" i="11"/>
  <c r="L41" i="11"/>
  <c r="L45" i="11"/>
  <c r="L49" i="11"/>
  <c r="L53" i="11"/>
  <c r="L57" i="11"/>
  <c r="L61" i="11"/>
  <c r="L65" i="11"/>
  <c r="L69" i="11"/>
  <c r="L73" i="11"/>
  <c r="L77" i="11"/>
  <c r="L81" i="11"/>
  <c r="L85" i="11"/>
  <c r="L89" i="11"/>
  <c r="L93" i="11"/>
  <c r="L97" i="11"/>
  <c r="L101" i="11"/>
  <c r="L105" i="11"/>
  <c r="L109" i="11"/>
  <c r="L113" i="11"/>
  <c r="L117" i="11"/>
  <c r="L121" i="11"/>
  <c r="L125" i="11"/>
  <c r="L129" i="11"/>
  <c r="L133" i="11"/>
  <c r="L137" i="11"/>
  <c r="L141" i="11"/>
  <c r="L145" i="11"/>
  <c r="L149" i="11"/>
  <c r="L153" i="11"/>
  <c r="L157" i="11"/>
  <c r="L161" i="11"/>
  <c r="L165" i="11"/>
  <c r="L169" i="11"/>
  <c r="L173" i="11"/>
  <c r="L177" i="11"/>
  <c r="L181" i="11"/>
  <c r="L185" i="11"/>
  <c r="L189" i="11"/>
  <c r="L193" i="11"/>
  <c r="L197" i="11"/>
  <c r="L201" i="11"/>
  <c r="L205" i="11"/>
  <c r="L209" i="11"/>
  <c r="L213" i="11"/>
  <c r="L217" i="11"/>
  <c r="L221" i="11"/>
  <c r="L225" i="11"/>
  <c r="L229" i="11"/>
  <c r="L233" i="11"/>
  <c r="L237" i="11"/>
  <c r="L241" i="11"/>
  <c r="L245" i="11"/>
  <c r="L249" i="11"/>
  <c r="L253" i="11"/>
  <c r="L257" i="11"/>
  <c r="L261" i="11"/>
  <c r="L265" i="11"/>
  <c r="L269" i="11"/>
  <c r="L273" i="11"/>
  <c r="L277" i="11"/>
  <c r="L281" i="11"/>
  <c r="L285" i="11"/>
  <c r="L289" i="11"/>
  <c r="L293" i="11"/>
  <c r="L297" i="11"/>
  <c r="L301" i="11"/>
  <c r="L305" i="11"/>
  <c r="L309" i="11"/>
  <c r="L313" i="11"/>
  <c r="L317" i="11"/>
  <c r="L321" i="11"/>
  <c r="L325" i="11"/>
  <c r="L329" i="11"/>
  <c r="L333" i="11"/>
  <c r="L337" i="11"/>
  <c r="L341" i="11"/>
  <c r="L345" i="11"/>
  <c r="L349" i="11"/>
  <c r="L353" i="11"/>
  <c r="L357" i="11"/>
  <c r="L361" i="11"/>
  <c r="L365" i="11"/>
  <c r="L369" i="11"/>
  <c r="L373" i="11"/>
  <c r="L377" i="11"/>
  <c r="L381" i="11"/>
  <c r="L385" i="11"/>
  <c r="L389" i="11"/>
  <c r="L393" i="11"/>
  <c r="L397" i="11"/>
  <c r="L401" i="11"/>
  <c r="L405" i="11"/>
  <c r="L409" i="11"/>
  <c r="L413" i="11"/>
  <c r="L417" i="11"/>
  <c r="L421" i="11"/>
  <c r="L425" i="11"/>
  <c r="L429" i="11"/>
  <c r="L433" i="11"/>
  <c r="L437" i="11"/>
  <c r="L441" i="11"/>
  <c r="L445" i="11"/>
  <c r="L449" i="11"/>
  <c r="L453" i="11"/>
  <c r="L457" i="11"/>
  <c r="L461" i="11"/>
  <c r="L465" i="11"/>
  <c r="L469" i="11"/>
  <c r="L473" i="11"/>
  <c r="L477" i="11"/>
  <c r="L481" i="11"/>
  <c r="L485" i="11"/>
  <c r="L489" i="11"/>
  <c r="L493" i="11"/>
  <c r="L497" i="11"/>
  <c r="L501" i="11"/>
  <c r="L10" i="11"/>
  <c r="L54" i="11"/>
  <c r="L66" i="11"/>
  <c r="L74" i="11"/>
  <c r="L82" i="11"/>
  <c r="L90" i="11"/>
  <c r="L98" i="11"/>
  <c r="L106" i="11"/>
  <c r="L114" i="11"/>
  <c r="L122" i="11"/>
  <c r="L130" i="11"/>
  <c r="L138" i="11"/>
  <c r="L146" i="11"/>
  <c r="L150" i="11"/>
  <c r="L162" i="11"/>
  <c r="L170" i="11"/>
  <c r="L178" i="11"/>
  <c r="L190" i="11"/>
  <c r="L198" i="11"/>
  <c r="L206" i="11"/>
  <c r="L214" i="11"/>
  <c r="L222" i="11"/>
  <c r="L230" i="11"/>
  <c r="L234" i="11"/>
  <c r="L242" i="11"/>
  <c r="L250" i="11"/>
  <c r="L258" i="11"/>
  <c r="L266" i="11"/>
  <c r="L274" i="11"/>
  <c r="L282" i="11"/>
  <c r="L290" i="11"/>
  <c r="L298" i="11"/>
  <c r="L306" i="11"/>
  <c r="L314" i="11"/>
  <c r="L322" i="11"/>
  <c r="L330" i="11"/>
  <c r="L338" i="11"/>
  <c r="L346" i="11"/>
  <c r="L350" i="11"/>
  <c r="L358" i="11"/>
  <c r="L366" i="11"/>
  <c r="L378" i="11"/>
  <c r="L386" i="11"/>
  <c r="L390" i="11"/>
  <c r="L398" i="11"/>
  <c r="L406" i="11"/>
  <c r="L414" i="11"/>
  <c r="L422" i="11"/>
  <c r="L430" i="11"/>
  <c r="L438" i="11"/>
  <c r="L446" i="11"/>
  <c r="L450" i="11"/>
  <c r="L462" i="11"/>
  <c r="L470" i="11"/>
  <c r="L474" i="11"/>
  <c r="L482" i="11"/>
  <c r="L490" i="11"/>
  <c r="L498" i="11"/>
  <c r="L7" i="11"/>
  <c r="L11" i="11"/>
  <c r="L19" i="11"/>
  <c r="L23" i="11"/>
  <c r="L27" i="11"/>
  <c r="L31" i="11"/>
  <c r="L35" i="11"/>
  <c r="L39" i="11"/>
  <c r="L43" i="11"/>
  <c r="L47" i="11"/>
  <c r="L51" i="11"/>
  <c r="L55" i="11"/>
  <c r="L59" i="11"/>
  <c r="L67" i="11"/>
  <c r="L71" i="11"/>
  <c r="L79" i="11"/>
  <c r="L87" i="11"/>
  <c r="L95" i="11"/>
  <c r="L103" i="11"/>
  <c r="L111" i="11"/>
  <c r="L123" i="11"/>
  <c r="L131" i="11"/>
  <c r="L139" i="11"/>
  <c r="L147" i="11"/>
  <c r="L155" i="11"/>
  <c r="L163" i="11"/>
  <c r="L171" i="11"/>
  <c r="L179" i="11"/>
  <c r="L187" i="11"/>
  <c r="L195" i="11"/>
  <c r="L203" i="11"/>
  <c r="L215" i="11"/>
  <c r="L219" i="11"/>
  <c r="L227" i="11"/>
  <c r="L239" i="11"/>
  <c r="L247" i="11"/>
  <c r="L255" i="11"/>
  <c r="L263" i="11"/>
  <c r="L271" i="11"/>
  <c r="L279" i="11"/>
  <c r="L287" i="11"/>
  <c r="L295" i="11"/>
  <c r="L307" i="11"/>
  <c r="L315" i="11"/>
  <c r="L323" i="11"/>
  <c r="L331" i="11"/>
  <c r="L335" i="11"/>
  <c r="L343" i="11"/>
  <c r="L351" i="11"/>
  <c r="L359" i="11"/>
  <c r="L367" i="11"/>
  <c r="L375" i="11"/>
  <c r="L383" i="11"/>
  <c r="L391" i="11"/>
  <c r="L399" i="11"/>
  <c r="L407" i="11"/>
  <c r="L415" i="11"/>
  <c r="L423" i="11"/>
  <c r="L431" i="11"/>
  <c r="L439" i="11"/>
  <c r="L447" i="11"/>
  <c r="L459" i="11"/>
  <c r="L467" i="11"/>
  <c r="L475" i="11"/>
  <c r="L483" i="11"/>
  <c r="L491" i="11"/>
  <c r="L499" i="11"/>
  <c r="L503" i="11"/>
  <c r="L8" i="11"/>
  <c r="L12" i="11"/>
  <c r="L16" i="11"/>
  <c r="L20" i="11"/>
  <c r="L24" i="11"/>
  <c r="L28" i="11"/>
  <c r="L32" i="11"/>
  <c r="L36" i="11"/>
  <c r="L40" i="11"/>
  <c r="L44" i="11"/>
  <c r="L48" i="11"/>
  <c r="L52" i="11"/>
  <c r="L56" i="11"/>
  <c r="L60" i="11"/>
  <c r="L64" i="11"/>
  <c r="L68" i="11"/>
  <c r="L72" i="11"/>
  <c r="L76" i="11"/>
  <c r="L80" i="11"/>
  <c r="L84" i="11"/>
  <c r="L88" i="11"/>
  <c r="L92" i="11"/>
  <c r="L96" i="11"/>
  <c r="L100" i="11"/>
  <c r="L104" i="11"/>
  <c r="L108" i="11"/>
  <c r="L112" i="11"/>
  <c r="L116" i="11"/>
  <c r="L120" i="11"/>
  <c r="L124" i="11"/>
  <c r="L128" i="11"/>
  <c r="L132" i="11"/>
  <c r="L136" i="11"/>
  <c r="L140" i="11"/>
  <c r="L144" i="11"/>
  <c r="L148" i="11"/>
  <c r="L152" i="11"/>
  <c r="L156" i="11"/>
  <c r="L160" i="11"/>
  <c r="L164" i="11"/>
  <c r="L168" i="11"/>
  <c r="L172" i="11"/>
  <c r="L176" i="11"/>
  <c r="L180" i="11"/>
  <c r="L184" i="11"/>
  <c r="L188" i="11"/>
  <c r="L192" i="11"/>
  <c r="L196" i="11"/>
  <c r="L200" i="11"/>
  <c r="L204" i="11"/>
  <c r="L208" i="11"/>
  <c r="L212" i="11"/>
  <c r="L216" i="11"/>
  <c r="L220" i="11"/>
  <c r="L224" i="11"/>
  <c r="L228" i="11"/>
  <c r="L232" i="11"/>
  <c r="L236" i="11"/>
  <c r="L240" i="11"/>
  <c r="L244" i="11"/>
  <c r="L248" i="11"/>
  <c r="L252" i="11"/>
  <c r="L256" i="11"/>
  <c r="L260" i="11"/>
  <c r="L264" i="11"/>
  <c r="L268" i="11"/>
  <c r="L272" i="11"/>
  <c r="L276" i="11"/>
  <c r="L280" i="11"/>
  <c r="L284" i="11"/>
  <c r="L288" i="11"/>
  <c r="L292" i="11"/>
  <c r="L296" i="11"/>
  <c r="L300" i="11"/>
  <c r="L304" i="11"/>
  <c r="L308" i="11"/>
  <c r="L312" i="11"/>
  <c r="L316" i="11"/>
  <c r="L320" i="11"/>
  <c r="L324" i="11"/>
  <c r="L328" i="11"/>
  <c r="L332" i="11"/>
  <c r="L336" i="11"/>
  <c r="L340" i="11"/>
  <c r="L344" i="11"/>
  <c r="L348" i="11"/>
  <c r="L352" i="11"/>
  <c r="L356" i="11"/>
  <c r="L360" i="11"/>
  <c r="L364" i="11"/>
  <c r="L368" i="11"/>
  <c r="L372" i="11"/>
  <c r="L376" i="11"/>
  <c r="L380" i="11"/>
  <c r="L384" i="11"/>
  <c r="L388" i="11"/>
  <c r="L392" i="11"/>
  <c r="L396" i="11"/>
  <c r="L400" i="11"/>
  <c r="L404" i="11"/>
  <c r="L408" i="11"/>
  <c r="L412" i="11"/>
  <c r="L416" i="11"/>
  <c r="L420" i="11"/>
  <c r="L424" i="11"/>
  <c r="L428" i="11"/>
  <c r="L432" i="11"/>
  <c r="L436" i="11"/>
  <c r="L440" i="11"/>
  <c r="L444" i="11"/>
  <c r="L448" i="11"/>
  <c r="L452" i="11"/>
  <c r="L456" i="11"/>
  <c r="L460" i="11"/>
  <c r="L464" i="11"/>
  <c r="L468" i="11"/>
  <c r="L472" i="11"/>
  <c r="L476" i="11"/>
  <c r="L480" i="11"/>
  <c r="L484" i="11"/>
  <c r="L488" i="11"/>
  <c r="L492" i="11"/>
  <c r="L496" i="11"/>
  <c r="L500" i="11"/>
  <c r="L4" i="11"/>
  <c r="L6" i="11"/>
  <c r="L14" i="11"/>
  <c r="L18" i="11"/>
  <c r="L22" i="11"/>
  <c r="L26" i="11"/>
  <c r="L30" i="11"/>
  <c r="L34" i="11"/>
  <c r="L38" i="11"/>
  <c r="L42" i="11"/>
  <c r="L46" i="11"/>
  <c r="L50" i="11"/>
  <c r="L58" i="11"/>
  <c r="L62" i="11"/>
  <c r="L70" i="11"/>
  <c r="L78" i="11"/>
  <c r="L86" i="11"/>
  <c r="L94" i="11"/>
  <c r="L102" i="11"/>
  <c r="L110" i="11"/>
  <c r="L118" i="11"/>
  <c r="L126" i="11"/>
  <c r="L134" i="11"/>
  <c r="L142" i="11"/>
  <c r="L154" i="11"/>
  <c r="L158" i="11"/>
  <c r="L166" i="11"/>
  <c r="L174" i="11"/>
  <c r="L182" i="11"/>
  <c r="L186" i="11"/>
  <c r="L194" i="11"/>
  <c r="L202" i="11"/>
  <c r="L210" i="11"/>
  <c r="L218" i="11"/>
  <c r="L226" i="11"/>
  <c r="L238" i="11"/>
  <c r="L246" i="11"/>
  <c r="L254" i="11"/>
  <c r="L262" i="11"/>
  <c r="L270" i="11"/>
  <c r="L278" i="11"/>
  <c r="L286" i="11"/>
  <c r="L294" i="11"/>
  <c r="L302" i="11"/>
  <c r="L310" i="11"/>
  <c r="L318" i="11"/>
  <c r="L326" i="11"/>
  <c r="L334" i="11"/>
  <c r="L342" i="11"/>
  <c r="L354" i="11"/>
  <c r="L362" i="11"/>
  <c r="L370" i="11"/>
  <c r="L374" i="11"/>
  <c r="L382" i="11"/>
  <c r="L394" i="11"/>
  <c r="L402" i="11"/>
  <c r="L410" i="11"/>
  <c r="L418" i="11"/>
  <c r="L426" i="11"/>
  <c r="L434" i="11"/>
  <c r="L442" i="11"/>
  <c r="L454" i="11"/>
  <c r="L458" i="11"/>
  <c r="L466" i="11"/>
  <c r="L478" i="11"/>
  <c r="L486" i="11"/>
  <c r="L494" i="11"/>
  <c r="L502" i="11"/>
  <c r="L15" i="11"/>
  <c r="L63" i="11"/>
  <c r="L75" i="11"/>
  <c r="L83" i="11"/>
  <c r="L91" i="11"/>
  <c r="L99" i="11"/>
  <c r="L107" i="11"/>
  <c r="L115" i="11"/>
  <c r="L119" i="11"/>
  <c r="L127" i="11"/>
  <c r="L135" i="11"/>
  <c r="L143" i="11"/>
  <c r="L151" i="11"/>
  <c r="L159" i="11"/>
  <c r="L167" i="11"/>
  <c r="L175" i="11"/>
  <c r="L183" i="11"/>
  <c r="L191" i="11"/>
  <c r="L199" i="11"/>
  <c r="L207" i="11"/>
  <c r="L211" i="11"/>
  <c r="L223" i="11"/>
  <c r="L231" i="11"/>
  <c r="L235" i="11"/>
  <c r="L243" i="11"/>
  <c r="L251" i="11"/>
  <c r="L259" i="11"/>
  <c r="L267" i="11"/>
  <c r="L275" i="11"/>
  <c r="L283" i="11"/>
  <c r="L291" i="11"/>
  <c r="L299" i="11"/>
  <c r="L303" i="11"/>
  <c r="L311" i="11"/>
  <c r="L319" i="11"/>
  <c r="L327" i="11"/>
  <c r="L339" i="11"/>
  <c r="L347" i="11"/>
  <c r="L355" i="11"/>
  <c r="L363" i="11"/>
  <c r="L371" i="11"/>
  <c r="L379" i="11"/>
  <c r="L387" i="11"/>
  <c r="L395" i="11"/>
  <c r="L403" i="11"/>
  <c r="L411" i="11"/>
  <c r="L419" i="11"/>
  <c r="L427" i="11"/>
  <c r="L435" i="11"/>
  <c r="L443" i="11"/>
  <c r="L451" i="11"/>
  <c r="L455" i="11"/>
  <c r="L463" i="11"/>
  <c r="L471" i="11"/>
  <c r="L479" i="11"/>
  <c r="L487" i="11"/>
  <c r="L495" i="11"/>
  <c r="B9" i="6"/>
  <c r="L2" i="11"/>
  <c r="N3" i="11"/>
  <c r="N7" i="11"/>
  <c r="N11" i="11"/>
  <c r="N15" i="11"/>
  <c r="N19" i="11"/>
  <c r="N23" i="11"/>
  <c r="N27" i="11"/>
  <c r="N31" i="11"/>
  <c r="N35" i="11"/>
  <c r="N39" i="11"/>
  <c r="N43" i="11"/>
  <c r="N47" i="11"/>
  <c r="N51" i="11"/>
  <c r="N55" i="11"/>
  <c r="N59" i="11"/>
  <c r="N63" i="11"/>
  <c r="N67" i="11"/>
  <c r="N71" i="11"/>
  <c r="N75" i="11"/>
  <c r="N79" i="11"/>
  <c r="N83" i="11"/>
  <c r="N87" i="11"/>
  <c r="N91" i="11"/>
  <c r="N95" i="11"/>
  <c r="N99" i="11"/>
  <c r="N103" i="11"/>
  <c r="N107" i="11"/>
  <c r="N111" i="11"/>
  <c r="N115" i="11"/>
  <c r="N119" i="11"/>
  <c r="N123" i="11"/>
  <c r="N127" i="11"/>
  <c r="N131" i="11"/>
  <c r="N135" i="11"/>
  <c r="N139" i="11"/>
  <c r="N143" i="11"/>
  <c r="N147" i="11"/>
  <c r="N151" i="11"/>
  <c r="N155" i="11"/>
  <c r="N159" i="11"/>
  <c r="N163" i="11"/>
  <c r="N167" i="11"/>
  <c r="N171" i="11"/>
  <c r="N175" i="11"/>
  <c r="N179" i="11"/>
  <c r="N183" i="11"/>
  <c r="N187" i="11"/>
  <c r="N191" i="11"/>
  <c r="N195" i="11"/>
  <c r="N199" i="11"/>
  <c r="N203" i="11"/>
  <c r="N207" i="11"/>
  <c r="N211" i="11"/>
  <c r="N215" i="11"/>
  <c r="N219" i="11"/>
  <c r="N223" i="11"/>
  <c r="N227" i="11"/>
  <c r="N231" i="11"/>
  <c r="N235" i="11"/>
  <c r="N239" i="11"/>
  <c r="N243" i="11"/>
  <c r="N247" i="11"/>
  <c r="N251" i="11"/>
  <c r="N255" i="11"/>
  <c r="N259" i="11"/>
  <c r="N263" i="11"/>
  <c r="N267" i="11"/>
  <c r="N271" i="11"/>
  <c r="N275" i="11"/>
  <c r="N279" i="11"/>
  <c r="N283" i="11"/>
  <c r="N287" i="11"/>
  <c r="N291" i="11"/>
  <c r="N295" i="11"/>
  <c r="N299" i="11"/>
  <c r="N303" i="11"/>
  <c r="N307" i="11"/>
  <c r="N311" i="11"/>
  <c r="N315" i="11"/>
  <c r="N319" i="11"/>
  <c r="N323" i="11"/>
  <c r="N327" i="11"/>
  <c r="N331" i="11"/>
  <c r="N335" i="11"/>
  <c r="N339" i="11"/>
  <c r="N343" i="11"/>
  <c r="N347" i="11"/>
  <c r="N351" i="11"/>
  <c r="N355" i="11"/>
  <c r="N359" i="11"/>
  <c r="N363" i="11"/>
  <c r="N367" i="11"/>
  <c r="N371" i="11"/>
  <c r="N375" i="11"/>
  <c r="N379" i="11"/>
  <c r="N383" i="11"/>
  <c r="N387" i="11"/>
  <c r="N391" i="11"/>
  <c r="N395" i="11"/>
  <c r="N399" i="11"/>
  <c r="N403" i="11"/>
  <c r="N407" i="11"/>
  <c r="N411" i="11"/>
  <c r="N415" i="11"/>
  <c r="N419" i="11"/>
  <c r="N423" i="11"/>
  <c r="N427" i="11"/>
  <c r="N431" i="11"/>
  <c r="N435" i="11"/>
  <c r="N439" i="11"/>
  <c r="N443" i="11"/>
  <c r="N447" i="11"/>
  <c r="N451" i="11"/>
  <c r="N455" i="11"/>
  <c r="N459" i="11"/>
  <c r="N2" i="11"/>
  <c r="N6" i="11"/>
  <c r="N10" i="11"/>
  <c r="N14" i="11"/>
  <c r="N18" i="11"/>
  <c r="N22" i="11"/>
  <c r="N26" i="11"/>
  <c r="N30" i="11"/>
  <c r="N34" i="11"/>
  <c r="N38" i="11"/>
  <c r="N42" i="11"/>
  <c r="N46" i="11"/>
  <c r="N50" i="11"/>
  <c r="N54" i="11"/>
  <c r="N58" i="11"/>
  <c r="N62" i="11"/>
  <c r="N66" i="11"/>
  <c r="N70" i="11"/>
  <c r="N74" i="11"/>
  <c r="N78" i="11"/>
  <c r="N82" i="11"/>
  <c r="N86" i="11"/>
  <c r="N90" i="11"/>
  <c r="N94" i="11"/>
  <c r="N98" i="11"/>
  <c r="N102" i="11"/>
  <c r="N106" i="11"/>
  <c r="N110" i="11"/>
  <c r="N114" i="11"/>
  <c r="N118" i="11"/>
  <c r="N122" i="11"/>
  <c r="N126" i="11"/>
  <c r="N130" i="11"/>
  <c r="N134" i="11"/>
  <c r="N138" i="11"/>
  <c r="N142" i="11"/>
  <c r="N146" i="11"/>
  <c r="N150" i="11"/>
  <c r="N154" i="11"/>
  <c r="N158" i="11"/>
  <c r="N162" i="11"/>
  <c r="N166" i="11"/>
  <c r="N170" i="11"/>
  <c r="N174" i="11"/>
  <c r="N178" i="11"/>
  <c r="N182" i="11"/>
  <c r="N186" i="11"/>
  <c r="N190" i="11"/>
  <c r="N194" i="11"/>
  <c r="N198" i="11"/>
  <c r="N202" i="11"/>
  <c r="N206" i="11"/>
  <c r="N210" i="11"/>
  <c r="N214" i="11"/>
  <c r="N218" i="11"/>
  <c r="N222" i="11"/>
  <c r="N226" i="11"/>
  <c r="N230" i="11"/>
  <c r="N234" i="11"/>
  <c r="N238" i="11"/>
  <c r="N242" i="11"/>
  <c r="N246" i="11"/>
  <c r="N250" i="11"/>
  <c r="N254" i="11"/>
  <c r="N258" i="11"/>
  <c r="N262" i="11"/>
  <c r="N266" i="11"/>
  <c r="N270" i="11"/>
  <c r="N274" i="11"/>
  <c r="N278" i="11"/>
  <c r="N282" i="11"/>
  <c r="N286" i="11"/>
  <c r="N290" i="11"/>
  <c r="N294" i="11"/>
  <c r="N298" i="11"/>
  <c r="N302" i="11"/>
  <c r="N306" i="11"/>
  <c r="N310" i="11"/>
  <c r="N314" i="11"/>
  <c r="N318" i="11"/>
  <c r="N322" i="11"/>
  <c r="N326" i="11"/>
  <c r="N330" i="11"/>
  <c r="N334" i="11"/>
  <c r="N338" i="11"/>
  <c r="N342" i="11"/>
  <c r="N346" i="11"/>
  <c r="N350" i="11"/>
  <c r="N354" i="11"/>
  <c r="N358" i="11"/>
  <c r="N362" i="11"/>
  <c r="N366" i="11"/>
  <c r="N370" i="11"/>
  <c r="N374" i="11"/>
  <c r="N378" i="11"/>
  <c r="N382" i="11"/>
  <c r="N386" i="11"/>
  <c r="N390" i="11"/>
  <c r="N394" i="11"/>
  <c r="N398" i="11"/>
  <c r="N402" i="11"/>
  <c r="N406" i="11"/>
  <c r="N410" i="11"/>
  <c r="N414" i="11"/>
  <c r="N418" i="11"/>
  <c r="N422" i="11"/>
  <c r="N426" i="11"/>
  <c r="N430" i="11"/>
  <c r="N434" i="11"/>
  <c r="N438" i="11"/>
  <c r="N442" i="11"/>
  <c r="N446" i="11"/>
  <c r="N450" i="11"/>
  <c r="N454" i="11"/>
  <c r="N458" i="11"/>
  <c r="N462" i="11"/>
  <c r="N5" i="11"/>
  <c r="N13" i="11"/>
  <c r="N21" i="11"/>
  <c r="N29" i="11"/>
  <c r="N37" i="11"/>
  <c r="N8" i="11"/>
  <c r="N16" i="11"/>
  <c r="N24" i="11"/>
  <c r="N32" i="11"/>
  <c r="N40" i="11"/>
  <c r="N48" i="11"/>
  <c r="N56" i="11"/>
  <c r="N64" i="11"/>
  <c r="N72" i="11"/>
  <c r="N80" i="11"/>
  <c r="N88" i="11"/>
  <c r="N96" i="11"/>
  <c r="N104" i="11"/>
  <c r="N112" i="11"/>
  <c r="N120" i="11"/>
  <c r="N128" i="11"/>
  <c r="N136" i="11"/>
  <c r="N144" i="11"/>
  <c r="N152" i="11"/>
  <c r="N160" i="11"/>
  <c r="N168" i="11"/>
  <c r="N176" i="11"/>
  <c r="N184" i="11"/>
  <c r="N192" i="11"/>
  <c r="N200" i="11"/>
  <c r="N208" i="11"/>
  <c r="N216" i="11"/>
  <c r="N224" i="11"/>
  <c r="N232" i="11"/>
  <c r="N240" i="11"/>
  <c r="N248" i="11"/>
  <c r="N256" i="11"/>
  <c r="N264" i="11"/>
  <c r="N272" i="11"/>
  <c r="N280" i="11"/>
  <c r="N288" i="11"/>
  <c r="N296" i="11"/>
  <c r="N304" i="11"/>
  <c r="N312" i="11"/>
  <c r="N320" i="11"/>
  <c r="N328" i="11"/>
  <c r="N336" i="11"/>
  <c r="N344" i="11"/>
  <c r="N352" i="11"/>
  <c r="N360" i="11"/>
  <c r="N368" i="11"/>
  <c r="N376" i="11"/>
  <c r="N384" i="11"/>
  <c r="N392" i="11"/>
  <c r="N400" i="11"/>
  <c r="N408" i="11"/>
  <c r="N416" i="11"/>
  <c r="N424" i="11"/>
  <c r="N432" i="11"/>
  <c r="N440" i="11"/>
  <c r="N448" i="11"/>
  <c r="N9" i="11"/>
  <c r="N25" i="11"/>
  <c r="N41" i="11"/>
  <c r="N52" i="11"/>
  <c r="N61" i="11"/>
  <c r="N73" i="11"/>
  <c r="N84" i="11"/>
  <c r="N93" i="11"/>
  <c r="N105" i="11"/>
  <c r="N116" i="11"/>
  <c r="N125" i="11"/>
  <c r="N137" i="11"/>
  <c r="N148" i="11"/>
  <c r="N157" i="11"/>
  <c r="N169" i="11"/>
  <c r="N180" i="11"/>
  <c r="N189" i="11"/>
  <c r="N201" i="11"/>
  <c r="N212" i="11"/>
  <c r="N221" i="11"/>
  <c r="N233" i="11"/>
  <c r="N244" i="11"/>
  <c r="N253" i="11"/>
  <c r="N265" i="11"/>
  <c r="N276" i="11"/>
  <c r="N285" i="11"/>
  <c r="N297" i="11"/>
  <c r="N308" i="11"/>
  <c r="N317" i="11"/>
  <c r="N329" i="11"/>
  <c r="N340" i="11"/>
  <c r="N349" i="11"/>
  <c r="N361" i="11"/>
  <c r="N372" i="11"/>
  <c r="N381" i="11"/>
  <c r="N393" i="11"/>
  <c r="N404" i="11"/>
  <c r="N413" i="11"/>
  <c r="N425" i="11"/>
  <c r="N436" i="11"/>
  <c r="N445" i="11"/>
  <c r="N456" i="11"/>
  <c r="N463" i="11"/>
  <c r="N467" i="11"/>
  <c r="N471" i="11"/>
  <c r="N475" i="11"/>
  <c r="N479" i="11"/>
  <c r="N483" i="11"/>
  <c r="N487" i="11"/>
  <c r="N491" i="11"/>
  <c r="N495" i="11"/>
  <c r="N499" i="11"/>
  <c r="N503" i="11"/>
  <c r="N12" i="11"/>
  <c r="N28" i="11"/>
  <c r="N44" i="11"/>
  <c r="N53" i="11"/>
  <c r="N65" i="11"/>
  <c r="N76" i="11"/>
  <c r="N85" i="11"/>
  <c r="N97" i="11"/>
  <c r="N108" i="11"/>
  <c r="N117" i="11"/>
  <c r="N129" i="11"/>
  <c r="N140" i="11"/>
  <c r="N149" i="11"/>
  <c r="N161" i="11"/>
  <c r="N172" i="11"/>
  <c r="N181" i="11"/>
  <c r="N193" i="11"/>
  <c r="N204" i="11"/>
  <c r="N213" i="11"/>
  <c r="N225" i="11"/>
  <c r="N236" i="11"/>
  <c r="N245" i="11"/>
  <c r="N257" i="11"/>
  <c r="N268" i="11"/>
  <c r="N277" i="11"/>
  <c r="N289" i="11"/>
  <c r="N300" i="11"/>
  <c r="N309" i="11"/>
  <c r="N321" i="11"/>
  <c r="N332" i="11"/>
  <c r="N341" i="11"/>
  <c r="N353" i="11"/>
  <c r="N364" i="11"/>
  <c r="N373" i="11"/>
  <c r="N385" i="11"/>
  <c r="N396" i="11"/>
  <c r="N405" i="11"/>
  <c r="N417" i="11"/>
  <c r="N428" i="11"/>
  <c r="N437" i="11"/>
  <c r="N449" i="11"/>
  <c r="N457" i="11"/>
  <c r="N464" i="11"/>
  <c r="N468" i="11"/>
  <c r="N472" i="11"/>
  <c r="N476" i="11"/>
  <c r="N480" i="11"/>
  <c r="N484" i="11"/>
  <c r="N488" i="11"/>
  <c r="N492" i="11"/>
  <c r="N496" i="11"/>
  <c r="N500" i="11"/>
  <c r="N4" i="11"/>
  <c r="N36" i="11"/>
  <c r="N60" i="11"/>
  <c r="N81" i="11"/>
  <c r="N101" i="11"/>
  <c r="N124" i="11"/>
  <c r="N145" i="11"/>
  <c r="N165" i="11"/>
  <c r="N188" i="11"/>
  <c r="N209" i="11"/>
  <c r="N229" i="11"/>
  <c r="N252" i="11"/>
  <c r="N273" i="11"/>
  <c r="N293" i="11"/>
  <c r="N316" i="11"/>
  <c r="N337" i="11"/>
  <c r="N357" i="11"/>
  <c r="N380" i="11"/>
  <c r="N401" i="11"/>
  <c r="N421" i="11"/>
  <c r="N444" i="11"/>
  <c r="N461" i="11"/>
  <c r="N470" i="11"/>
  <c r="N478" i="11"/>
  <c r="N486" i="11"/>
  <c r="N494" i="11"/>
  <c r="N502" i="11"/>
  <c r="N45" i="11"/>
  <c r="N89" i="11"/>
  <c r="N132" i="11"/>
  <c r="N173" i="11"/>
  <c r="N217" i="11"/>
  <c r="N260" i="11"/>
  <c r="N301" i="11"/>
  <c r="N345" i="11"/>
  <c r="N388" i="11"/>
  <c r="N452" i="11"/>
  <c r="N473" i="11"/>
  <c r="N489" i="11"/>
  <c r="N20" i="11"/>
  <c r="N69" i="11"/>
  <c r="N113" i="11"/>
  <c r="N177" i="11"/>
  <c r="N197" i="11"/>
  <c r="N261" i="11"/>
  <c r="N305" i="11"/>
  <c r="N348" i="11"/>
  <c r="N389" i="11"/>
  <c r="N412" i="11"/>
  <c r="N466" i="11"/>
  <c r="N482" i="11"/>
  <c r="N498" i="11"/>
  <c r="N33" i="11"/>
  <c r="N57" i="11"/>
  <c r="N77" i="11"/>
  <c r="N100" i="11"/>
  <c r="N121" i="11"/>
  <c r="N141" i="11"/>
  <c r="N164" i="11"/>
  <c r="N185" i="11"/>
  <c r="N205" i="11"/>
  <c r="N228" i="11"/>
  <c r="N249" i="11"/>
  <c r="N269" i="11"/>
  <c r="N292" i="11"/>
  <c r="N313" i="11"/>
  <c r="N333" i="11"/>
  <c r="N356" i="11"/>
  <c r="N377" i="11"/>
  <c r="N397" i="11"/>
  <c r="N420" i="11"/>
  <c r="N441" i="11"/>
  <c r="N460" i="11"/>
  <c r="N469" i="11"/>
  <c r="N477" i="11"/>
  <c r="N485" i="11"/>
  <c r="N493" i="11"/>
  <c r="N501" i="11"/>
  <c r="N17" i="11"/>
  <c r="N68" i="11"/>
  <c r="N109" i="11"/>
  <c r="N153" i="11"/>
  <c r="N196" i="11"/>
  <c r="N237" i="11"/>
  <c r="N281" i="11"/>
  <c r="N324" i="11"/>
  <c r="N365" i="11"/>
  <c r="N409" i="11"/>
  <c r="N429" i="11"/>
  <c r="N465" i="11"/>
  <c r="N481" i="11"/>
  <c r="N497" i="11"/>
  <c r="N49" i="11"/>
  <c r="N92" i="11"/>
  <c r="N133" i="11"/>
  <c r="N156" i="11"/>
  <c r="N220" i="11"/>
  <c r="N241" i="11"/>
  <c r="N284" i="11"/>
  <c r="N325" i="11"/>
  <c r="N369" i="11"/>
  <c r="N433" i="11"/>
  <c r="N453" i="11"/>
  <c r="N474" i="11"/>
  <c r="N490" i="11"/>
  <c r="L3" i="11"/>
  <c r="D2" i="11"/>
  <c r="F5" i="11"/>
  <c r="D7" i="11"/>
  <c r="F9" i="11"/>
  <c r="D11" i="11"/>
  <c r="F13" i="11"/>
  <c r="D15" i="11"/>
  <c r="F17" i="11"/>
  <c r="D19" i="11"/>
  <c r="F21" i="11"/>
  <c r="D23" i="11"/>
  <c r="F25" i="11"/>
  <c r="D27" i="11"/>
  <c r="F29" i="11"/>
  <c r="D31" i="11"/>
  <c r="F33" i="11"/>
  <c r="D35" i="11"/>
  <c r="F37" i="11"/>
  <c r="D39" i="11"/>
  <c r="F41" i="11"/>
  <c r="D43" i="11"/>
  <c r="F45" i="11"/>
  <c r="D47" i="11"/>
  <c r="F49" i="11"/>
  <c r="D51" i="11"/>
  <c r="F53" i="11"/>
  <c r="D55" i="11"/>
  <c r="F57" i="11"/>
  <c r="D59" i="11"/>
  <c r="F61" i="11"/>
  <c r="D63" i="11"/>
  <c r="F65" i="11"/>
  <c r="D67" i="11"/>
  <c r="F69" i="11"/>
  <c r="D71" i="11"/>
  <c r="F73" i="11"/>
  <c r="D75" i="11"/>
  <c r="F77" i="11"/>
  <c r="D79" i="11"/>
  <c r="F81" i="11"/>
  <c r="D83" i="11"/>
  <c r="F85" i="11"/>
  <c r="D87" i="11"/>
  <c r="F89" i="11"/>
  <c r="D91" i="11"/>
  <c r="F93" i="11"/>
  <c r="D95" i="11"/>
  <c r="F97" i="11"/>
  <c r="D99" i="11"/>
  <c r="F101" i="11"/>
  <c r="D103" i="11"/>
  <c r="F105" i="11"/>
  <c r="D107" i="11"/>
  <c r="F109" i="11"/>
  <c r="D111" i="11"/>
  <c r="F113" i="11"/>
  <c r="D115" i="11"/>
  <c r="F117" i="11"/>
  <c r="D119" i="11"/>
  <c r="F121" i="11"/>
  <c r="D123" i="11"/>
  <c r="F125" i="11"/>
  <c r="D127" i="11"/>
  <c r="F129" i="11"/>
  <c r="D131" i="11"/>
  <c r="F133" i="11"/>
  <c r="D135" i="11"/>
  <c r="F137" i="11"/>
  <c r="D139" i="11"/>
  <c r="F141" i="11"/>
  <c r="D143" i="11"/>
  <c r="F145" i="11"/>
  <c r="D147" i="11"/>
  <c r="F149" i="11"/>
  <c r="D151" i="11"/>
  <c r="F153" i="11"/>
  <c r="D155" i="11"/>
  <c r="F157" i="11"/>
  <c r="D159" i="11"/>
  <c r="F161" i="11"/>
  <c r="D163" i="11"/>
  <c r="F165" i="11"/>
  <c r="D167" i="11"/>
  <c r="F169" i="11"/>
  <c r="D171" i="11"/>
  <c r="F173" i="11"/>
  <c r="D175" i="11"/>
  <c r="F177" i="11"/>
  <c r="D179" i="11"/>
  <c r="F181" i="11"/>
  <c r="D183" i="11"/>
  <c r="F185" i="11"/>
  <c r="D187" i="11"/>
  <c r="F189" i="11"/>
  <c r="D191" i="11"/>
  <c r="F193" i="11"/>
  <c r="D195" i="11"/>
  <c r="F197" i="11"/>
  <c r="D199" i="11"/>
  <c r="F201" i="11"/>
  <c r="D203" i="11"/>
  <c r="F205" i="11"/>
  <c r="D207" i="11"/>
  <c r="F209" i="11"/>
  <c r="D211" i="11"/>
  <c r="F213" i="11"/>
  <c r="D215" i="11"/>
  <c r="F217" i="11"/>
  <c r="D219" i="11"/>
  <c r="F221" i="11"/>
  <c r="D223" i="11"/>
  <c r="F225" i="11"/>
  <c r="D227" i="11"/>
  <c r="F229" i="11"/>
  <c r="D231" i="11"/>
  <c r="F233" i="11"/>
  <c r="D235" i="11"/>
  <c r="F237" i="11"/>
  <c r="D239" i="11"/>
  <c r="F241" i="11"/>
  <c r="D243" i="11"/>
  <c r="F245" i="11"/>
  <c r="D247" i="11"/>
  <c r="F249" i="11"/>
  <c r="D251" i="11"/>
  <c r="F253" i="11"/>
  <c r="D255" i="11"/>
  <c r="F257" i="11"/>
  <c r="D259" i="11"/>
  <c r="F261" i="11"/>
  <c r="D263" i="11"/>
  <c r="F265" i="11"/>
  <c r="D267" i="11"/>
  <c r="F269" i="11"/>
  <c r="D271" i="11"/>
  <c r="F273" i="11"/>
  <c r="D275" i="11"/>
  <c r="F277" i="11"/>
  <c r="D279" i="11"/>
  <c r="F281" i="11"/>
  <c r="D283" i="11"/>
  <c r="F285" i="11"/>
  <c r="D287" i="11"/>
  <c r="F289" i="11"/>
  <c r="D291" i="11"/>
  <c r="F293" i="11"/>
  <c r="D295" i="11"/>
  <c r="F297" i="11"/>
  <c r="D299" i="11"/>
  <c r="F301" i="11"/>
  <c r="D303" i="11"/>
  <c r="F305" i="11"/>
  <c r="D307" i="11"/>
  <c r="F309" i="11"/>
  <c r="D311" i="11"/>
  <c r="F313" i="11"/>
  <c r="D315" i="11"/>
  <c r="F317" i="11"/>
  <c r="D319" i="11"/>
  <c r="F321" i="11"/>
  <c r="D323" i="11"/>
  <c r="F325" i="11"/>
  <c r="D327" i="11"/>
  <c r="F329" i="11"/>
  <c r="D331" i="11"/>
  <c r="F333" i="11"/>
  <c r="D335" i="11"/>
  <c r="F337" i="11"/>
  <c r="D339" i="11"/>
  <c r="F341" i="11"/>
  <c r="D343" i="11"/>
  <c r="F345" i="11"/>
  <c r="D347" i="11"/>
  <c r="F349" i="11"/>
  <c r="D351" i="11"/>
  <c r="F353" i="11"/>
  <c r="D355" i="11"/>
  <c r="F357" i="11"/>
  <c r="D359" i="11"/>
  <c r="F361" i="11"/>
  <c r="D363" i="11"/>
  <c r="F365" i="11"/>
  <c r="D367" i="11"/>
  <c r="F369" i="11"/>
  <c r="D371" i="11"/>
  <c r="F373" i="11"/>
  <c r="D375" i="11"/>
  <c r="F377" i="11"/>
  <c r="D379" i="11"/>
  <c r="F381" i="11"/>
  <c r="D383" i="11"/>
  <c r="F385" i="11"/>
  <c r="D387" i="11"/>
  <c r="F389" i="11"/>
  <c r="D391" i="11"/>
  <c r="F393" i="11"/>
  <c r="D395" i="11"/>
  <c r="F397" i="11"/>
  <c r="D399" i="11"/>
  <c r="F401" i="11"/>
  <c r="D403" i="11"/>
  <c r="F405" i="11"/>
  <c r="D407" i="11"/>
  <c r="F409" i="11"/>
  <c r="D411" i="11"/>
  <c r="F413" i="11"/>
  <c r="D415" i="11"/>
  <c r="F417" i="11"/>
  <c r="D419" i="11"/>
  <c r="F421" i="11"/>
  <c r="D423" i="11"/>
  <c r="F425" i="11"/>
  <c r="D427" i="11"/>
  <c r="F429" i="11"/>
  <c r="D431" i="11"/>
  <c r="F433" i="11"/>
  <c r="D435" i="11"/>
  <c r="F437" i="11"/>
  <c r="D439" i="11"/>
  <c r="F441" i="11"/>
  <c r="D443" i="11"/>
  <c r="F445" i="11"/>
  <c r="D447" i="11"/>
  <c r="F449" i="11"/>
  <c r="D451" i="11"/>
  <c r="F453" i="11"/>
  <c r="D455" i="11"/>
  <c r="F457" i="11"/>
  <c r="D459" i="11"/>
  <c r="F461" i="11"/>
  <c r="D463" i="11"/>
  <c r="F465" i="11"/>
  <c r="D467" i="11"/>
  <c r="F469" i="11"/>
  <c r="D471" i="11"/>
  <c r="F473" i="11"/>
  <c r="D475" i="11"/>
  <c r="F477" i="11"/>
  <c r="D479" i="11"/>
  <c r="F481" i="11"/>
  <c r="D483" i="11"/>
  <c r="F485" i="11"/>
  <c r="D487" i="11"/>
  <c r="F489" i="11"/>
  <c r="D491" i="11"/>
  <c r="F493" i="11"/>
  <c r="D495" i="11"/>
  <c r="F497" i="11"/>
  <c r="D499" i="11"/>
  <c r="F501" i="11"/>
  <c r="D503" i="11"/>
  <c r="D6" i="11"/>
  <c r="F8" i="11"/>
  <c r="D10" i="11"/>
  <c r="F12" i="11"/>
  <c r="D14" i="11"/>
  <c r="F16" i="11"/>
  <c r="D18" i="11"/>
  <c r="F20" i="11"/>
  <c r="D22" i="11"/>
  <c r="F24" i="11"/>
  <c r="D26" i="11"/>
  <c r="F28" i="11"/>
  <c r="D30" i="11"/>
  <c r="F32" i="11"/>
  <c r="D34" i="11"/>
  <c r="F36" i="11"/>
  <c r="D38" i="11"/>
  <c r="F40" i="11"/>
  <c r="D42" i="11"/>
  <c r="F44" i="11"/>
  <c r="D46" i="11"/>
  <c r="F48" i="11"/>
  <c r="D50" i="11"/>
  <c r="F52" i="11"/>
  <c r="D54" i="11"/>
  <c r="F56" i="11"/>
  <c r="D58" i="11"/>
  <c r="F60" i="11"/>
  <c r="D62" i="11"/>
  <c r="F64" i="11"/>
  <c r="D66" i="11"/>
  <c r="F68" i="11"/>
  <c r="D70" i="11"/>
  <c r="F72" i="11"/>
  <c r="D74" i="11"/>
  <c r="F76" i="11"/>
  <c r="D78" i="11"/>
  <c r="F80" i="11"/>
  <c r="D82" i="11"/>
  <c r="F84" i="11"/>
  <c r="D86" i="11"/>
  <c r="F88" i="11"/>
  <c r="D90" i="11"/>
  <c r="F92" i="11"/>
  <c r="D94" i="11"/>
  <c r="F96" i="11"/>
  <c r="D98" i="11"/>
  <c r="F100" i="11"/>
  <c r="D102" i="11"/>
  <c r="F104" i="11"/>
  <c r="D106" i="11"/>
  <c r="F108" i="11"/>
  <c r="D110" i="11"/>
  <c r="F112" i="11"/>
  <c r="D114" i="11"/>
  <c r="F116" i="11"/>
  <c r="D118" i="11"/>
  <c r="F120" i="11"/>
  <c r="D122" i="11"/>
  <c r="F124" i="11"/>
  <c r="D126" i="11"/>
  <c r="F128" i="11"/>
  <c r="D130" i="11"/>
  <c r="F132" i="11"/>
  <c r="D134" i="11"/>
  <c r="F136" i="11"/>
  <c r="D138" i="11"/>
  <c r="F140" i="11"/>
  <c r="D142" i="11"/>
  <c r="F144" i="11"/>
  <c r="D146" i="11"/>
  <c r="F148" i="11"/>
  <c r="D150" i="11"/>
  <c r="F152" i="11"/>
  <c r="D154" i="11"/>
  <c r="F156" i="11"/>
  <c r="D158" i="11"/>
  <c r="F160" i="11"/>
  <c r="D162" i="11"/>
  <c r="F164" i="11"/>
  <c r="D166" i="11"/>
  <c r="F168" i="11"/>
  <c r="D170" i="11"/>
  <c r="F172" i="11"/>
  <c r="D174" i="11"/>
  <c r="F176" i="11"/>
  <c r="D178" i="11"/>
  <c r="F180" i="11"/>
  <c r="D182" i="11"/>
  <c r="F184" i="11"/>
  <c r="D186" i="11"/>
  <c r="F188" i="11"/>
  <c r="D190" i="11"/>
  <c r="F192" i="11"/>
  <c r="D194" i="11"/>
  <c r="F196" i="11"/>
  <c r="D198" i="11"/>
  <c r="F200" i="11"/>
  <c r="D202" i="11"/>
  <c r="F204" i="11"/>
  <c r="D206" i="11"/>
  <c r="F208" i="11"/>
  <c r="D210" i="11"/>
  <c r="F212" i="11"/>
  <c r="D214" i="11"/>
  <c r="F216" i="11"/>
  <c r="D218" i="11"/>
  <c r="F220" i="11"/>
  <c r="D222" i="11"/>
  <c r="F224" i="11"/>
  <c r="D226" i="11"/>
  <c r="F228" i="11"/>
  <c r="D230" i="11"/>
  <c r="F232" i="11"/>
  <c r="D234" i="11"/>
  <c r="F236" i="11"/>
  <c r="D238" i="11"/>
  <c r="F240" i="11"/>
  <c r="D242" i="11"/>
  <c r="F244" i="11"/>
  <c r="D246" i="11"/>
  <c r="F248" i="11"/>
  <c r="D250" i="11"/>
  <c r="F252" i="11"/>
  <c r="D254" i="11"/>
  <c r="F256" i="11"/>
  <c r="D258" i="11"/>
  <c r="F260" i="11"/>
  <c r="D262" i="11"/>
  <c r="F264" i="11"/>
  <c r="D266" i="11"/>
  <c r="F268" i="11"/>
  <c r="D270" i="11"/>
  <c r="F272" i="11"/>
  <c r="D274" i="11"/>
  <c r="F276" i="11"/>
  <c r="D278" i="11"/>
  <c r="F280" i="11"/>
  <c r="D282" i="11"/>
  <c r="F284" i="11"/>
  <c r="D286" i="11"/>
  <c r="F288" i="11"/>
  <c r="D290" i="11"/>
  <c r="F292" i="11"/>
  <c r="D294" i="11"/>
  <c r="F296" i="11"/>
  <c r="D298" i="11"/>
  <c r="F300" i="11"/>
  <c r="D302" i="11"/>
  <c r="F304" i="11"/>
  <c r="D306" i="11"/>
  <c r="F308" i="11"/>
  <c r="D310" i="11"/>
  <c r="F312" i="11"/>
  <c r="D314" i="11"/>
  <c r="F316" i="11"/>
  <c r="D318" i="11"/>
  <c r="F320" i="11"/>
  <c r="D322" i="11"/>
  <c r="F324" i="11"/>
  <c r="D326" i="11"/>
  <c r="F328" i="11"/>
  <c r="D330" i="11"/>
  <c r="F332" i="11"/>
  <c r="D334" i="11"/>
  <c r="F336" i="11"/>
  <c r="D338" i="11"/>
  <c r="F340" i="11"/>
  <c r="D342" i="11"/>
  <c r="F344" i="11"/>
  <c r="D346" i="11"/>
  <c r="F348" i="11"/>
  <c r="D350" i="11"/>
  <c r="F352" i="11"/>
  <c r="D354" i="11"/>
  <c r="F356" i="11"/>
  <c r="D358" i="11"/>
  <c r="F360" i="11"/>
  <c r="D362" i="11"/>
  <c r="F364" i="11"/>
  <c r="D366" i="11"/>
  <c r="F368" i="11"/>
  <c r="D370" i="11"/>
  <c r="F372" i="11"/>
  <c r="D374" i="11"/>
  <c r="F376" i="11"/>
  <c r="D378" i="11"/>
  <c r="F380" i="11"/>
  <c r="D382" i="11"/>
  <c r="F384" i="11"/>
  <c r="D386" i="11"/>
  <c r="F388" i="11"/>
  <c r="D390" i="11"/>
  <c r="F392" i="11"/>
  <c r="D394" i="11"/>
  <c r="F396" i="11"/>
  <c r="D398" i="11"/>
  <c r="F400" i="11"/>
  <c r="D402" i="11"/>
  <c r="F404" i="11"/>
  <c r="D406" i="11"/>
  <c r="F408" i="11"/>
  <c r="D410" i="11"/>
  <c r="F412" i="11"/>
  <c r="D414" i="11"/>
  <c r="F416" i="11"/>
  <c r="D418" i="11"/>
  <c r="F420" i="11"/>
  <c r="D422" i="11"/>
  <c r="F424" i="11"/>
  <c r="D426" i="11"/>
  <c r="F428" i="11"/>
  <c r="D430" i="11"/>
  <c r="F432" i="11"/>
  <c r="D434" i="11"/>
  <c r="F436" i="11"/>
  <c r="D438" i="11"/>
  <c r="F440" i="11"/>
  <c r="D442" i="11"/>
  <c r="F444" i="11"/>
  <c r="D446" i="11"/>
  <c r="F448" i="11"/>
  <c r="D450" i="11"/>
  <c r="F452" i="11"/>
  <c r="D454" i="11"/>
  <c r="F456" i="11"/>
  <c r="D458" i="11"/>
  <c r="F460" i="11"/>
  <c r="D462" i="11"/>
  <c r="F464" i="11"/>
  <c r="D466" i="11"/>
  <c r="F468" i="11"/>
  <c r="D470" i="11"/>
  <c r="F472" i="11"/>
  <c r="D474" i="11"/>
  <c r="F476" i="11"/>
  <c r="D478" i="11"/>
  <c r="F480" i="11"/>
  <c r="D482" i="11"/>
  <c r="F484" i="11"/>
  <c r="D486" i="11"/>
  <c r="F488" i="11"/>
  <c r="D490" i="11"/>
  <c r="F492" i="11"/>
  <c r="D494" i="11"/>
  <c r="F496" i="11"/>
  <c r="D498" i="11"/>
  <c r="F500" i="11"/>
  <c r="D502" i="11"/>
  <c r="D8" i="11"/>
  <c r="F10" i="11"/>
  <c r="D16" i="11"/>
  <c r="F18" i="11"/>
  <c r="D24" i="11"/>
  <c r="F26" i="11"/>
  <c r="D32" i="11"/>
  <c r="F34" i="11"/>
  <c r="D40" i="11"/>
  <c r="F42" i="11"/>
  <c r="D48" i="11"/>
  <c r="F50" i="11"/>
  <c r="D56" i="11"/>
  <c r="F58" i="11"/>
  <c r="D64" i="11"/>
  <c r="F66" i="11"/>
  <c r="D72" i="11"/>
  <c r="F74" i="11"/>
  <c r="D80" i="11"/>
  <c r="F82" i="11"/>
  <c r="D88" i="11"/>
  <c r="F90" i="11"/>
  <c r="D96" i="11"/>
  <c r="F98" i="11"/>
  <c r="D104" i="11"/>
  <c r="F106" i="11"/>
  <c r="D112" i="11"/>
  <c r="F114" i="11"/>
  <c r="D120" i="11"/>
  <c r="F122" i="11"/>
  <c r="D128" i="11"/>
  <c r="F130" i="11"/>
  <c r="D136" i="11"/>
  <c r="F138" i="11"/>
  <c r="D144" i="11"/>
  <c r="F146" i="11"/>
  <c r="D152" i="11"/>
  <c r="F154" i="11"/>
  <c r="D160" i="11"/>
  <c r="F162" i="11"/>
  <c r="D168" i="11"/>
  <c r="F170" i="11"/>
  <c r="D176" i="11"/>
  <c r="F178" i="11"/>
  <c r="D184" i="11"/>
  <c r="F186" i="11"/>
  <c r="D192" i="11"/>
  <c r="F194" i="11"/>
  <c r="D200" i="11"/>
  <c r="F202" i="11"/>
  <c r="D208" i="11"/>
  <c r="F210" i="11"/>
  <c r="D216" i="11"/>
  <c r="F218" i="11"/>
  <c r="D224" i="11"/>
  <c r="F226" i="11"/>
  <c r="D232" i="11"/>
  <c r="F234" i="11"/>
  <c r="D240" i="11"/>
  <c r="F242" i="11"/>
  <c r="D248" i="11"/>
  <c r="F250" i="11"/>
  <c r="D256" i="11"/>
  <c r="F258" i="11"/>
  <c r="D264" i="11"/>
  <c r="F266" i="11"/>
  <c r="F274" i="11"/>
  <c r="D280" i="11"/>
  <c r="F282" i="11"/>
  <c r="F290" i="11"/>
  <c r="D296" i="11"/>
  <c r="D304" i="11"/>
  <c r="F322" i="11"/>
  <c r="D328" i="11"/>
  <c r="D336" i="11"/>
  <c r="D344" i="11"/>
  <c r="F362" i="11"/>
  <c r="F370" i="11"/>
  <c r="D376" i="11"/>
  <c r="D384" i="11"/>
  <c r="F402" i="11"/>
  <c r="D408" i="11"/>
  <c r="D416" i="11"/>
  <c r="D424" i="11"/>
  <c r="F434" i="11"/>
  <c r="F442" i="11"/>
  <c r="F450" i="11"/>
  <c r="D456" i="11"/>
  <c r="D464" i="11"/>
  <c r="F474" i="11"/>
  <c r="F482" i="11"/>
  <c r="D488" i="11"/>
  <c r="D496" i="11"/>
  <c r="D9" i="11"/>
  <c r="F11" i="11"/>
  <c r="D17" i="11"/>
  <c r="F19" i="11"/>
  <c r="D25" i="11"/>
  <c r="D33" i="11"/>
  <c r="F35" i="11"/>
  <c r="D41" i="11"/>
  <c r="F51" i="11"/>
  <c r="D57" i="11"/>
  <c r="F67" i="11"/>
  <c r="D73" i="11"/>
  <c r="F83" i="11"/>
  <c r="D89" i="11"/>
  <c r="F99" i="11"/>
  <c r="D105" i="11"/>
  <c r="F115" i="11"/>
  <c r="D121" i="11"/>
  <c r="F131" i="11"/>
  <c r="D137" i="11"/>
  <c r="F147" i="11"/>
  <c r="D153" i="11"/>
  <c r="F163" i="11"/>
  <c r="D169" i="11"/>
  <c r="F179" i="11"/>
  <c r="D185" i="11"/>
  <c r="F195" i="11"/>
  <c r="D201" i="11"/>
  <c r="F211" i="11"/>
  <c r="D217" i="11"/>
  <c r="F227" i="11"/>
  <c r="D233" i="11"/>
  <c r="F243" i="11"/>
  <c r="D249" i="11"/>
  <c r="F259" i="11"/>
  <c r="D265" i="11"/>
  <c r="F275" i="11"/>
  <c r="D281" i="11"/>
  <c r="F291" i="11"/>
  <c r="D297" i="11"/>
  <c r="F307" i="11"/>
  <c r="D313" i="11"/>
  <c r="F323" i="11"/>
  <c r="D329" i="11"/>
  <c r="F339" i="11"/>
  <c r="D345" i="11"/>
  <c r="F355" i="11"/>
  <c r="D361" i="11"/>
  <c r="F371" i="11"/>
  <c r="D377" i="11"/>
  <c r="F387" i="11"/>
  <c r="D393" i="11"/>
  <c r="F403" i="11"/>
  <c r="D409" i="11"/>
  <c r="F419" i="11"/>
  <c r="D425" i="11"/>
  <c r="F435" i="11"/>
  <c r="D441" i="11"/>
  <c r="F451" i="11"/>
  <c r="D457" i="11"/>
  <c r="F467" i="11"/>
  <c r="D473" i="11"/>
  <c r="F483" i="11"/>
  <c r="D489" i="11"/>
  <c r="F499" i="11"/>
  <c r="F6" i="11"/>
  <c r="D12" i="11"/>
  <c r="F14" i="11"/>
  <c r="D20" i="11"/>
  <c r="F22" i="11"/>
  <c r="D28" i="11"/>
  <c r="F38" i="11"/>
  <c r="D44" i="11"/>
  <c r="F54" i="11"/>
  <c r="D60" i="11"/>
  <c r="F70" i="11"/>
  <c r="D76" i="11"/>
  <c r="F86" i="11"/>
  <c r="D92" i="11"/>
  <c r="F94" i="11"/>
  <c r="D100" i="11"/>
  <c r="F110" i="11"/>
  <c r="D116" i="11"/>
  <c r="F126" i="11"/>
  <c r="D132" i="11"/>
  <c r="F142" i="11"/>
  <c r="D148" i="11"/>
  <c r="F158" i="11"/>
  <c r="D164" i="11"/>
  <c r="F174" i="11"/>
  <c r="D180" i="11"/>
  <c r="F190" i="11"/>
  <c r="D196" i="11"/>
  <c r="F206" i="11"/>
  <c r="D212" i="11"/>
  <c r="F222" i="11"/>
  <c r="D228" i="11"/>
  <c r="F238" i="11"/>
  <c r="D244" i="11"/>
  <c r="F254" i="11"/>
  <c r="D260" i="11"/>
  <c r="F270" i="11"/>
  <c r="D276" i="11"/>
  <c r="F286" i="11"/>
  <c r="D292" i="11"/>
  <c r="F302" i="11"/>
  <c r="D308" i="11"/>
  <c r="F318" i="11"/>
  <c r="D324" i="11"/>
  <c r="F334" i="11"/>
  <c r="D340" i="11"/>
  <c r="F350" i="11"/>
  <c r="D356" i="11"/>
  <c r="F366" i="11"/>
  <c r="D372" i="11"/>
  <c r="F382" i="11"/>
  <c r="F390" i="11"/>
  <c r="D396" i="11"/>
  <c r="F406" i="11"/>
  <c r="F414" i="11"/>
  <c r="D420" i="11"/>
  <c r="F430" i="11"/>
  <c r="D436" i="11"/>
  <c r="F446" i="11"/>
  <c r="D452" i="11"/>
  <c r="F470" i="11"/>
  <c r="D476" i="11"/>
  <c r="F486" i="11"/>
  <c r="D492" i="11"/>
  <c r="F502" i="11"/>
  <c r="D5" i="11"/>
  <c r="F7" i="11"/>
  <c r="D13" i="11"/>
  <c r="F15" i="11"/>
  <c r="D21" i="11"/>
  <c r="F23" i="11"/>
  <c r="D29" i="11"/>
  <c r="F31" i="11"/>
  <c r="D37" i="11"/>
  <c r="F39" i="11"/>
  <c r="D45" i="11"/>
  <c r="F47" i="11"/>
  <c r="D53" i="11"/>
  <c r="F55" i="11"/>
  <c r="D61" i="11"/>
  <c r="F63" i="11"/>
  <c r="D69" i="11"/>
  <c r="F71" i="11"/>
  <c r="D77" i="11"/>
  <c r="F79" i="11"/>
  <c r="D85" i="11"/>
  <c r="F87" i="11"/>
  <c r="D93" i="11"/>
  <c r="F95" i="11"/>
  <c r="D101" i="11"/>
  <c r="F103" i="11"/>
  <c r="D109" i="11"/>
  <c r="F111" i="11"/>
  <c r="D117" i="11"/>
  <c r="F119" i="11"/>
  <c r="D125" i="11"/>
  <c r="F127" i="11"/>
  <c r="D133" i="11"/>
  <c r="F135" i="11"/>
  <c r="D141" i="11"/>
  <c r="F143" i="11"/>
  <c r="D149" i="11"/>
  <c r="F151" i="11"/>
  <c r="D157" i="11"/>
  <c r="F159" i="11"/>
  <c r="D165" i="11"/>
  <c r="F167" i="11"/>
  <c r="D173" i="11"/>
  <c r="F175" i="11"/>
  <c r="D181" i="11"/>
  <c r="F183" i="11"/>
  <c r="D189" i="11"/>
  <c r="F191" i="11"/>
  <c r="D197" i="11"/>
  <c r="F199" i="11"/>
  <c r="D205" i="11"/>
  <c r="F207" i="11"/>
  <c r="D213" i="11"/>
  <c r="F215" i="11"/>
  <c r="D221" i="11"/>
  <c r="F223" i="11"/>
  <c r="D229" i="11"/>
  <c r="F231" i="11"/>
  <c r="D237" i="11"/>
  <c r="F239" i="11"/>
  <c r="D245" i="11"/>
  <c r="F247" i="11"/>
  <c r="D253" i="11"/>
  <c r="F255" i="11"/>
  <c r="D261" i="11"/>
  <c r="F263" i="11"/>
  <c r="D269" i="11"/>
  <c r="F271" i="11"/>
  <c r="D277" i="11"/>
  <c r="F279" i="11"/>
  <c r="D285" i="11"/>
  <c r="F287" i="11"/>
  <c r="D293" i="11"/>
  <c r="F295" i="11"/>
  <c r="D301" i="11"/>
  <c r="F303" i="11"/>
  <c r="D309" i="11"/>
  <c r="F311" i="11"/>
  <c r="D317" i="11"/>
  <c r="F319" i="11"/>
  <c r="D325" i="11"/>
  <c r="F327" i="11"/>
  <c r="D333" i="11"/>
  <c r="F335" i="11"/>
  <c r="D341" i="11"/>
  <c r="F343" i="11"/>
  <c r="D349" i="11"/>
  <c r="F351" i="11"/>
  <c r="D357" i="11"/>
  <c r="F359" i="11"/>
  <c r="D365" i="11"/>
  <c r="F367" i="11"/>
  <c r="D373" i="11"/>
  <c r="F375" i="11"/>
  <c r="D381" i="11"/>
  <c r="F383" i="11"/>
  <c r="D389" i="11"/>
  <c r="F391" i="11"/>
  <c r="D397" i="11"/>
  <c r="F399" i="11"/>
  <c r="D405" i="11"/>
  <c r="F407" i="11"/>
  <c r="D413" i="11"/>
  <c r="F415" i="11"/>
  <c r="D421" i="11"/>
  <c r="F423" i="11"/>
  <c r="D429" i="11"/>
  <c r="F431" i="11"/>
  <c r="D437" i="11"/>
  <c r="F439" i="11"/>
  <c r="D445" i="11"/>
  <c r="F447" i="11"/>
  <c r="D453" i="11"/>
  <c r="F455" i="11"/>
  <c r="D461" i="11"/>
  <c r="F463" i="11"/>
  <c r="D469" i="11"/>
  <c r="F471" i="11"/>
  <c r="D477" i="11"/>
  <c r="F479" i="11"/>
  <c r="D485" i="11"/>
  <c r="F487" i="11"/>
  <c r="D493" i="11"/>
  <c r="F495" i="11"/>
  <c r="D501" i="11"/>
  <c r="F503" i="11"/>
  <c r="D272" i="11"/>
  <c r="D288" i="11"/>
  <c r="F298" i="11"/>
  <c r="F306" i="11"/>
  <c r="D312" i="11"/>
  <c r="F314" i="11"/>
  <c r="D320" i="11"/>
  <c r="F330" i="11"/>
  <c r="F338" i="11"/>
  <c r="F346" i="11"/>
  <c r="D352" i="11"/>
  <c r="F354" i="11"/>
  <c r="D360" i="11"/>
  <c r="D368" i="11"/>
  <c r="F378" i="11"/>
  <c r="F386" i="11"/>
  <c r="D392" i="11"/>
  <c r="F394" i="11"/>
  <c r="D400" i="11"/>
  <c r="F410" i="11"/>
  <c r="F418" i="11"/>
  <c r="F426" i="11"/>
  <c r="D432" i="11"/>
  <c r="D440" i="11"/>
  <c r="D448" i="11"/>
  <c r="F458" i="11"/>
  <c r="F466" i="11"/>
  <c r="D472" i="11"/>
  <c r="D480" i="11"/>
  <c r="F490" i="11"/>
  <c r="F498" i="11"/>
  <c r="F27" i="11"/>
  <c r="F43" i="11"/>
  <c r="D49" i="11"/>
  <c r="F59" i="11"/>
  <c r="D65" i="11"/>
  <c r="F75" i="11"/>
  <c r="D81" i="11"/>
  <c r="F91" i="11"/>
  <c r="D97" i="11"/>
  <c r="F107" i="11"/>
  <c r="D113" i="11"/>
  <c r="F123" i="11"/>
  <c r="D129" i="11"/>
  <c r="F139" i="11"/>
  <c r="D145" i="11"/>
  <c r="F155" i="11"/>
  <c r="D161" i="11"/>
  <c r="F171" i="11"/>
  <c r="D177" i="11"/>
  <c r="F187" i="11"/>
  <c r="D193" i="11"/>
  <c r="F203" i="11"/>
  <c r="D209" i="11"/>
  <c r="F219" i="11"/>
  <c r="D225" i="11"/>
  <c r="F235" i="11"/>
  <c r="D241" i="11"/>
  <c r="F251" i="11"/>
  <c r="D257" i="11"/>
  <c r="F267" i="11"/>
  <c r="D273" i="11"/>
  <c r="F283" i="11"/>
  <c r="D289" i="11"/>
  <c r="F299" i="11"/>
  <c r="D305" i="11"/>
  <c r="F315" i="11"/>
  <c r="D321" i="11"/>
  <c r="F331" i="11"/>
  <c r="D337" i="11"/>
  <c r="F347" i="11"/>
  <c r="D353" i="11"/>
  <c r="F363" i="11"/>
  <c r="D369" i="11"/>
  <c r="F379" i="11"/>
  <c r="D385" i="11"/>
  <c r="F395" i="11"/>
  <c r="D401" i="11"/>
  <c r="F411" i="11"/>
  <c r="D417" i="11"/>
  <c r="F427" i="11"/>
  <c r="D433" i="11"/>
  <c r="F443" i="11"/>
  <c r="D449" i="11"/>
  <c r="F459" i="11"/>
  <c r="D465" i="11"/>
  <c r="F475" i="11"/>
  <c r="D481" i="11"/>
  <c r="F491" i="11"/>
  <c r="D497" i="11"/>
  <c r="F30" i="11"/>
  <c r="D36" i="11"/>
  <c r="F46" i="11"/>
  <c r="D52" i="11"/>
  <c r="F62" i="11"/>
  <c r="D68" i="11"/>
  <c r="F78" i="11"/>
  <c r="D84" i="11"/>
  <c r="F102" i="11"/>
  <c r="D108" i="11"/>
  <c r="F118" i="11"/>
  <c r="D124" i="11"/>
  <c r="F134" i="11"/>
  <c r="D140" i="11"/>
  <c r="F150" i="11"/>
  <c r="D156" i="11"/>
  <c r="F166" i="11"/>
  <c r="D172" i="11"/>
  <c r="F182" i="11"/>
  <c r="D188" i="11"/>
  <c r="F198" i="11"/>
  <c r="D204" i="11"/>
  <c r="F214" i="11"/>
  <c r="D220" i="11"/>
  <c r="F230" i="11"/>
  <c r="D236" i="11"/>
  <c r="F246" i="11"/>
  <c r="D252" i="11"/>
  <c r="F262" i="11"/>
  <c r="D268" i="11"/>
  <c r="F278" i="11"/>
  <c r="D284" i="11"/>
  <c r="F294" i="11"/>
  <c r="D300" i="11"/>
  <c r="F310" i="11"/>
  <c r="D316" i="11"/>
  <c r="F326" i="11"/>
  <c r="D332" i="11"/>
  <c r="F342" i="11"/>
  <c r="D348" i="11"/>
  <c r="F358" i="11"/>
  <c r="D364" i="11"/>
  <c r="F374" i="11"/>
  <c r="D380" i="11"/>
  <c r="D388" i="11"/>
  <c r="F398" i="11"/>
  <c r="D404" i="11"/>
  <c r="D412" i="11"/>
  <c r="F422" i="11"/>
  <c r="D428" i="11"/>
  <c r="F438" i="11"/>
  <c r="D444" i="11"/>
  <c r="F454" i="11"/>
  <c r="D460" i="11"/>
  <c r="F462" i="11"/>
  <c r="D468" i="11"/>
  <c r="F478" i="11"/>
  <c r="D484" i="11"/>
  <c r="F494" i="11"/>
  <c r="D500" i="11"/>
  <c r="P14" i="2"/>
  <c r="A14" i="4"/>
  <c r="C10" i="6"/>
  <c r="A10" i="6"/>
  <c r="B10" i="6" l="1"/>
  <c r="F2" i="11"/>
  <c r="P15" i="2"/>
  <c r="N9" i="4"/>
  <c r="C11" i="6"/>
  <c r="A11" i="6"/>
  <c r="B11" i="6" l="1"/>
  <c r="AA8" i="11"/>
  <c r="AA12" i="11"/>
  <c r="AA16" i="11"/>
  <c r="AA20" i="11"/>
  <c r="AA24" i="11"/>
  <c r="AA28" i="11"/>
  <c r="AA32" i="11"/>
  <c r="AA36" i="11"/>
  <c r="AA40" i="11"/>
  <c r="AA44" i="11"/>
  <c r="AA48" i="11"/>
  <c r="AA52" i="11"/>
  <c r="AA56" i="11"/>
  <c r="AA60" i="11"/>
  <c r="AA64" i="11"/>
  <c r="AA68" i="11"/>
  <c r="AA72" i="11"/>
  <c r="AA76" i="11"/>
  <c r="AA80" i="11"/>
  <c r="AA84" i="11"/>
  <c r="AA88" i="11"/>
  <c r="AA92" i="11"/>
  <c r="AA96" i="11"/>
  <c r="AA100" i="11"/>
  <c r="AA104" i="11"/>
  <c r="AA108" i="11"/>
  <c r="AA112" i="11"/>
  <c r="AA116" i="11"/>
  <c r="AA120" i="11"/>
  <c r="AA124" i="11"/>
  <c r="AA128" i="11"/>
  <c r="AA132" i="11"/>
  <c r="AA136" i="11"/>
  <c r="AA140" i="11"/>
  <c r="AA144" i="11"/>
  <c r="AA148" i="11"/>
  <c r="AA152" i="11"/>
  <c r="AA156" i="11"/>
  <c r="AA160" i="11"/>
  <c r="AA164" i="11"/>
  <c r="AA168" i="11"/>
  <c r="AA172" i="11"/>
  <c r="AA176" i="11"/>
  <c r="AA180" i="11"/>
  <c r="AA184" i="11"/>
  <c r="AA188" i="11"/>
  <c r="AA192" i="11"/>
  <c r="AA196" i="11"/>
  <c r="AA200" i="11"/>
  <c r="AA204" i="11"/>
  <c r="AA208" i="11"/>
  <c r="AA212" i="11"/>
  <c r="AA216" i="11"/>
  <c r="AA220" i="11"/>
  <c r="AA224" i="11"/>
  <c r="AA228" i="11"/>
  <c r="AA232" i="11"/>
  <c r="AA236" i="11"/>
  <c r="AA240" i="11"/>
  <c r="AA244" i="11"/>
  <c r="AA248" i="11"/>
  <c r="AA252" i="11"/>
  <c r="AA256" i="11"/>
  <c r="AA260" i="11"/>
  <c r="AA264" i="11"/>
  <c r="AA268" i="11"/>
  <c r="AA272" i="11"/>
  <c r="AA276" i="11"/>
  <c r="AA280" i="11"/>
  <c r="AA284" i="11"/>
  <c r="AA288" i="11"/>
  <c r="AA292" i="11"/>
  <c r="AA296" i="11"/>
  <c r="AA300" i="11"/>
  <c r="AA304" i="11"/>
  <c r="AA308" i="11"/>
  <c r="AA312" i="11"/>
  <c r="AA316" i="11"/>
  <c r="AA320" i="11"/>
  <c r="AA324" i="11"/>
  <c r="AA328" i="11"/>
  <c r="AA332" i="11"/>
  <c r="AA336" i="11"/>
  <c r="AA340" i="11"/>
  <c r="AA344" i="11"/>
  <c r="AA348" i="11"/>
  <c r="AA352" i="11"/>
  <c r="AA356" i="11"/>
  <c r="AA360" i="11"/>
  <c r="AA364" i="11"/>
  <c r="AA368" i="11"/>
  <c r="AA372" i="11"/>
  <c r="AA376" i="11"/>
  <c r="AA380" i="11"/>
  <c r="AA384" i="11"/>
  <c r="AA388" i="11"/>
  <c r="AA392" i="11"/>
  <c r="AA396" i="11"/>
  <c r="AA400" i="11"/>
  <c r="AA404" i="11"/>
  <c r="AA408" i="11"/>
  <c r="AA412" i="11"/>
  <c r="AA416" i="11"/>
  <c r="AA420" i="11"/>
  <c r="AA424" i="11"/>
  <c r="AA428" i="11"/>
  <c r="AA432" i="11"/>
  <c r="AA436" i="11"/>
  <c r="AA440" i="11"/>
  <c r="AA444" i="11"/>
  <c r="AA448" i="11"/>
  <c r="AA452" i="11"/>
  <c r="AA456" i="11"/>
  <c r="AA460" i="11"/>
  <c r="AA464" i="11"/>
  <c r="AA468" i="11"/>
  <c r="AA472" i="11"/>
  <c r="AA476" i="11"/>
  <c r="AA480" i="11"/>
  <c r="AA484" i="11"/>
  <c r="AA488" i="11"/>
  <c r="AA492" i="11"/>
  <c r="AA496" i="11"/>
  <c r="AA500" i="11"/>
  <c r="X2" i="11"/>
  <c r="X10" i="11"/>
  <c r="X14" i="11"/>
  <c r="X18" i="11"/>
  <c r="X22" i="11"/>
  <c r="X26" i="11"/>
  <c r="X30" i="11"/>
  <c r="X34" i="11"/>
  <c r="X38" i="11"/>
  <c r="X42" i="11"/>
  <c r="X46" i="11"/>
  <c r="X50" i="11"/>
  <c r="X54" i="11"/>
  <c r="X58" i="11"/>
  <c r="X62" i="11"/>
  <c r="X66" i="11"/>
  <c r="X70" i="11"/>
  <c r="X74" i="11"/>
  <c r="X78" i="11"/>
  <c r="X82" i="11"/>
  <c r="X86" i="11"/>
  <c r="X90" i="11"/>
  <c r="X94" i="11"/>
  <c r="X98" i="11"/>
  <c r="X102" i="11"/>
  <c r="X106" i="11"/>
  <c r="X110" i="11"/>
  <c r="X114" i="11"/>
  <c r="X118" i="11"/>
  <c r="X122" i="11"/>
  <c r="X126" i="11"/>
  <c r="X130" i="11"/>
  <c r="X134" i="11"/>
  <c r="X138" i="11"/>
  <c r="X142" i="11"/>
  <c r="X146" i="11"/>
  <c r="X150" i="11"/>
  <c r="X154" i="11"/>
  <c r="X158" i="11"/>
  <c r="X162" i="11"/>
  <c r="X166" i="11"/>
  <c r="X170" i="11"/>
  <c r="X174" i="11"/>
  <c r="X178" i="11"/>
  <c r="X182" i="11"/>
  <c r="X186" i="11"/>
  <c r="X190" i="11"/>
  <c r="X194" i="11"/>
  <c r="X198" i="11"/>
  <c r="X202" i="11"/>
  <c r="X206" i="11"/>
  <c r="X210" i="11"/>
  <c r="X214" i="11"/>
  <c r="X218" i="11"/>
  <c r="X222" i="11"/>
  <c r="X226" i="11"/>
  <c r="X230" i="11"/>
  <c r="X234" i="11"/>
  <c r="X238" i="11"/>
  <c r="X242" i="11"/>
  <c r="X246" i="11"/>
  <c r="X250" i="11"/>
  <c r="X254" i="11"/>
  <c r="X258" i="11"/>
  <c r="X262" i="11"/>
  <c r="X266" i="11"/>
  <c r="X270" i="11"/>
  <c r="X274" i="11"/>
  <c r="X278" i="11"/>
  <c r="X282" i="11"/>
  <c r="X286" i="11"/>
  <c r="X290" i="11"/>
  <c r="X294" i="11"/>
  <c r="X298" i="11"/>
  <c r="X302" i="11"/>
  <c r="X306" i="11"/>
  <c r="X310" i="11"/>
  <c r="X314" i="11"/>
  <c r="X318" i="11"/>
  <c r="X322" i="11"/>
  <c r="X326" i="11"/>
  <c r="X330" i="11"/>
  <c r="X334" i="11"/>
  <c r="X338" i="11"/>
  <c r="X342" i="11"/>
  <c r="X346" i="11"/>
  <c r="X350" i="11"/>
  <c r="X354" i="11"/>
  <c r="X358" i="11"/>
  <c r="X362" i="11"/>
  <c r="X366" i="11"/>
  <c r="X370" i="11"/>
  <c r="X374" i="11"/>
  <c r="X378" i="11"/>
  <c r="X382" i="11"/>
  <c r="X386" i="11"/>
  <c r="X390" i="11"/>
  <c r="X394" i="11"/>
  <c r="X398" i="11"/>
  <c r="X402" i="11"/>
  <c r="X406" i="11"/>
  <c r="X410" i="11"/>
  <c r="X414" i="11"/>
  <c r="X418" i="11"/>
  <c r="X422" i="11"/>
  <c r="X426" i="11"/>
  <c r="X430" i="11"/>
  <c r="X434" i="11"/>
  <c r="X438" i="11"/>
  <c r="X442" i="11"/>
  <c r="X446" i="11"/>
  <c r="X450" i="11"/>
  <c r="X454" i="11"/>
  <c r="X458" i="11"/>
  <c r="X462" i="11"/>
  <c r="X466" i="11"/>
  <c r="X470" i="11"/>
  <c r="X474" i="11"/>
  <c r="X478" i="11"/>
  <c r="X482" i="11"/>
  <c r="X486" i="11"/>
  <c r="X490" i="11"/>
  <c r="X494" i="11"/>
  <c r="X498" i="11"/>
  <c r="X502" i="11"/>
  <c r="V6" i="11"/>
  <c r="V8" i="11"/>
  <c r="V10" i="11"/>
  <c r="V12" i="11"/>
  <c r="V14" i="11"/>
  <c r="V16" i="11"/>
  <c r="V18" i="11"/>
  <c r="V20" i="11"/>
  <c r="V22" i="11"/>
  <c r="V24" i="11"/>
  <c r="V26" i="11"/>
  <c r="V28" i="11"/>
  <c r="V30" i="11"/>
  <c r="V32" i="11"/>
  <c r="V34" i="11"/>
  <c r="V36" i="11"/>
  <c r="V38" i="11"/>
  <c r="V40" i="11"/>
  <c r="V42" i="11"/>
  <c r="V44" i="11"/>
  <c r="V46" i="11"/>
  <c r="V48" i="11"/>
  <c r="V50" i="11"/>
  <c r="V52" i="11"/>
  <c r="V54" i="11"/>
  <c r="V56" i="11"/>
  <c r="V58" i="11"/>
  <c r="V60" i="11"/>
  <c r="V62" i="11"/>
  <c r="V64" i="11"/>
  <c r="V66" i="11"/>
  <c r="V68" i="11"/>
  <c r="V70" i="11"/>
  <c r="V72" i="11"/>
  <c r="V74" i="11"/>
  <c r="V76" i="11"/>
  <c r="V78" i="11"/>
  <c r="V80" i="11"/>
  <c r="V82" i="11"/>
  <c r="V84" i="11"/>
  <c r="V86" i="11"/>
  <c r="V88" i="11"/>
  <c r="V90" i="11"/>
  <c r="V92" i="11"/>
  <c r="V94" i="11"/>
  <c r="V96" i="11"/>
  <c r="V98" i="11"/>
  <c r="V100" i="11"/>
  <c r="V102" i="11"/>
  <c r="V104" i="11"/>
  <c r="V106" i="11"/>
  <c r="V108" i="11"/>
  <c r="V110" i="11"/>
  <c r="V112" i="11"/>
  <c r="V114" i="11"/>
  <c r="V116" i="11"/>
  <c r="V118" i="11"/>
  <c r="V120" i="11"/>
  <c r="V122" i="11"/>
  <c r="V124" i="11"/>
  <c r="V126" i="11"/>
  <c r="V128" i="11"/>
  <c r="V130" i="11"/>
  <c r="V132" i="11"/>
  <c r="V134" i="11"/>
  <c r="V136" i="11"/>
  <c r="V138" i="11"/>
  <c r="V140" i="11"/>
  <c r="V142" i="11"/>
  <c r="V144" i="11"/>
  <c r="V146" i="11"/>
  <c r="V148" i="11"/>
  <c r="V150" i="11"/>
  <c r="V152" i="11"/>
  <c r="V154" i="11"/>
  <c r="V156" i="11"/>
  <c r="V158" i="11"/>
  <c r="V160" i="11"/>
  <c r="V162" i="11"/>
  <c r="V164" i="11"/>
  <c r="V166" i="11"/>
  <c r="V168" i="11"/>
  <c r="V170" i="11"/>
  <c r="V172" i="11"/>
  <c r="V174" i="11"/>
  <c r="V176" i="11"/>
  <c r="V178" i="11"/>
  <c r="V180" i="11"/>
  <c r="V182" i="11"/>
  <c r="V184" i="11"/>
  <c r="V186" i="11"/>
  <c r="V188" i="11"/>
  <c r="V190" i="11"/>
  <c r="V192" i="11"/>
  <c r="V194" i="11"/>
  <c r="V196" i="11"/>
  <c r="V198" i="11"/>
  <c r="V200" i="11"/>
  <c r="V202" i="11"/>
  <c r="V204" i="11"/>
  <c r="V206" i="11"/>
  <c r="V208" i="11"/>
  <c r="V210" i="11"/>
  <c r="V212" i="11"/>
  <c r="V214" i="11"/>
  <c r="V216" i="11"/>
  <c r="V218" i="11"/>
  <c r="V220" i="11"/>
  <c r="V222" i="11"/>
  <c r="V224" i="11"/>
  <c r="V226" i="11"/>
  <c r="V228" i="11"/>
  <c r="V230" i="11"/>
  <c r="V232" i="11"/>
  <c r="V234" i="11"/>
  <c r="V236" i="11"/>
  <c r="V238" i="11"/>
  <c r="V240" i="11"/>
  <c r="V242" i="11"/>
  <c r="V244" i="11"/>
  <c r="V246" i="11"/>
  <c r="V248" i="11"/>
  <c r="V250" i="11"/>
  <c r="V252" i="11"/>
  <c r="V254" i="11"/>
  <c r="V256" i="11"/>
  <c r="V258" i="11"/>
  <c r="V260" i="11"/>
  <c r="V262" i="11"/>
  <c r="V264" i="11"/>
  <c r="V266" i="11"/>
  <c r="V268" i="11"/>
  <c r="V270" i="11"/>
  <c r="V272" i="11"/>
  <c r="V274" i="11"/>
  <c r="V276" i="11"/>
  <c r="V278" i="11"/>
  <c r="V280" i="11"/>
  <c r="V282" i="11"/>
  <c r="V284" i="11"/>
  <c r="V286" i="11"/>
  <c r="V288" i="11"/>
  <c r="V290" i="11"/>
  <c r="V292" i="11"/>
  <c r="V294" i="11"/>
  <c r="V296" i="11"/>
  <c r="V298" i="11"/>
  <c r="V300" i="11"/>
  <c r="V302" i="11"/>
  <c r="V304" i="11"/>
  <c r="V306" i="11"/>
  <c r="V308" i="11"/>
  <c r="V310" i="11"/>
  <c r="V312" i="11"/>
  <c r="V314" i="11"/>
  <c r="V316" i="11"/>
  <c r="V318" i="11"/>
  <c r="V320" i="11"/>
  <c r="V322" i="11"/>
  <c r="V324" i="11"/>
  <c r="V326" i="11"/>
  <c r="V328" i="11"/>
  <c r="V330" i="11"/>
  <c r="V332" i="11"/>
  <c r="V334" i="11"/>
  <c r="V336" i="11"/>
  <c r="V338" i="11"/>
  <c r="V340" i="11"/>
  <c r="V342" i="11"/>
  <c r="V344" i="11"/>
  <c r="V346" i="11"/>
  <c r="V348" i="11"/>
  <c r="V350" i="11"/>
  <c r="V352" i="11"/>
  <c r="V354" i="11"/>
  <c r="V356" i="11"/>
  <c r="V358" i="11"/>
  <c r="V360" i="11"/>
  <c r="V362" i="11"/>
  <c r="V364" i="11"/>
  <c r="V366" i="11"/>
  <c r="V368" i="11"/>
  <c r="V370" i="11"/>
  <c r="V372" i="11"/>
  <c r="V374" i="11"/>
  <c r="V376" i="11"/>
  <c r="V378" i="11"/>
  <c r="V380" i="11"/>
  <c r="V382" i="11"/>
  <c r="V384" i="11"/>
  <c r="V386" i="11"/>
  <c r="V388" i="11"/>
  <c r="V390" i="11"/>
  <c r="V392" i="11"/>
  <c r="V394" i="11"/>
  <c r="V396" i="11"/>
  <c r="V398" i="11"/>
  <c r="V400" i="11"/>
  <c r="V402" i="11"/>
  <c r="V404" i="11"/>
  <c r="V406" i="11"/>
  <c r="V408" i="11"/>
  <c r="V410" i="11"/>
  <c r="V412" i="11"/>
  <c r="V414" i="11"/>
  <c r="V416" i="11"/>
  <c r="V418" i="11"/>
  <c r="V420" i="11"/>
  <c r="V422" i="11"/>
  <c r="V424" i="11"/>
  <c r="V426" i="11"/>
  <c r="V428" i="11"/>
  <c r="V430" i="11"/>
  <c r="V432" i="11"/>
  <c r="V434" i="11"/>
  <c r="V436" i="11"/>
  <c r="V438" i="11"/>
  <c r="V440" i="11"/>
  <c r="V442" i="11"/>
  <c r="V444" i="11"/>
  <c r="V446" i="11"/>
  <c r="V448" i="11"/>
  <c r="V450" i="11"/>
  <c r="V452" i="11"/>
  <c r="V454" i="11"/>
  <c r="V456" i="11"/>
  <c r="V458" i="11"/>
  <c r="V460" i="11"/>
  <c r="V462" i="11"/>
  <c r="V464" i="11"/>
  <c r="V466" i="11"/>
  <c r="V468" i="11"/>
  <c r="V470" i="11"/>
  <c r="V472" i="11"/>
  <c r="V474" i="11"/>
  <c r="V476" i="11"/>
  <c r="V478" i="11"/>
  <c r="V480" i="11"/>
  <c r="V482" i="11"/>
  <c r="V484" i="11"/>
  <c r="V486" i="11"/>
  <c r="V488" i="11"/>
  <c r="V490" i="11"/>
  <c r="V492" i="11"/>
  <c r="V494" i="11"/>
  <c r="V496" i="11"/>
  <c r="V498" i="11"/>
  <c r="V500" i="11"/>
  <c r="V502" i="11"/>
  <c r="U2" i="11"/>
  <c r="U7" i="11"/>
  <c r="U11" i="11"/>
  <c r="U15" i="11"/>
  <c r="U19" i="11"/>
  <c r="U23" i="11"/>
  <c r="U27" i="11"/>
  <c r="U31" i="11"/>
  <c r="U35" i="11"/>
  <c r="U39" i="11"/>
  <c r="U43" i="11"/>
  <c r="U47" i="11"/>
  <c r="U51" i="11"/>
  <c r="U55" i="11"/>
  <c r="U59" i="11"/>
  <c r="U63" i="11"/>
  <c r="U67" i="11"/>
  <c r="U71" i="11"/>
  <c r="U75" i="11"/>
  <c r="U79" i="11"/>
  <c r="U83" i="11"/>
  <c r="U87" i="11"/>
  <c r="U91" i="11"/>
  <c r="U95" i="11"/>
  <c r="U99" i="11"/>
  <c r="U103" i="11"/>
  <c r="U107" i="11"/>
  <c r="U111" i="11"/>
  <c r="U115" i="11"/>
  <c r="U119" i="11"/>
  <c r="U123" i="11"/>
  <c r="U127" i="11"/>
  <c r="U131" i="11"/>
  <c r="U135" i="11"/>
  <c r="U139" i="11"/>
  <c r="U143" i="11"/>
  <c r="U147" i="11"/>
  <c r="U151" i="11"/>
  <c r="U155" i="11"/>
  <c r="U159" i="11"/>
  <c r="U163" i="11"/>
  <c r="U167" i="11"/>
  <c r="U171" i="11"/>
  <c r="U175" i="11"/>
  <c r="U179" i="11"/>
  <c r="U183" i="11"/>
  <c r="U187" i="11"/>
  <c r="U191" i="11"/>
  <c r="U195" i="11"/>
  <c r="U199" i="11"/>
  <c r="U203" i="11"/>
  <c r="U207" i="11"/>
  <c r="U211" i="11"/>
  <c r="U215" i="11"/>
  <c r="U219" i="11"/>
  <c r="U223" i="11"/>
  <c r="U227" i="11"/>
  <c r="U231" i="11"/>
  <c r="U235" i="11"/>
  <c r="U239" i="11"/>
  <c r="U243" i="11"/>
  <c r="U247" i="11"/>
  <c r="U251" i="11"/>
  <c r="U255" i="11"/>
  <c r="U259" i="11"/>
  <c r="U263" i="11"/>
  <c r="U267" i="11"/>
  <c r="U271" i="11"/>
  <c r="U275" i="11"/>
  <c r="U279" i="11"/>
  <c r="U283" i="11"/>
  <c r="U287" i="11"/>
  <c r="U291" i="11"/>
  <c r="U295" i="11"/>
  <c r="U299" i="11"/>
  <c r="U303" i="11"/>
  <c r="U307" i="11"/>
  <c r="U311" i="11"/>
  <c r="U315" i="11"/>
  <c r="U319" i="11"/>
  <c r="U323" i="11"/>
  <c r="U327" i="11"/>
  <c r="U331" i="11"/>
  <c r="U335" i="11"/>
  <c r="U339" i="11"/>
  <c r="U343" i="11"/>
  <c r="U347" i="11"/>
  <c r="U351" i="11"/>
  <c r="U355" i="11"/>
  <c r="U359" i="11"/>
  <c r="U363" i="11"/>
  <c r="U367" i="11"/>
  <c r="U371" i="11"/>
  <c r="U375" i="11"/>
  <c r="U379" i="11"/>
  <c r="U383" i="11"/>
  <c r="U387" i="11"/>
  <c r="U391" i="11"/>
  <c r="U395" i="11"/>
  <c r="U399" i="11"/>
  <c r="U403" i="11"/>
  <c r="U407" i="11"/>
  <c r="U411" i="11"/>
  <c r="U415" i="11"/>
  <c r="U419" i="11"/>
  <c r="U423" i="11"/>
  <c r="U427" i="11"/>
  <c r="U431" i="11"/>
  <c r="U435" i="11"/>
  <c r="U439" i="11"/>
  <c r="U443" i="11"/>
  <c r="U447" i="11"/>
  <c r="U451" i="11"/>
  <c r="U455" i="11"/>
  <c r="U459" i="11"/>
  <c r="U463" i="11"/>
  <c r="U467" i="11"/>
  <c r="U471" i="11"/>
  <c r="U475" i="11"/>
  <c r="U479" i="11"/>
  <c r="U483" i="11"/>
  <c r="U487" i="11"/>
  <c r="U491" i="11"/>
  <c r="U495" i="11"/>
  <c r="U499" i="11"/>
  <c r="U503" i="11"/>
  <c r="T6" i="11"/>
  <c r="T10" i="11"/>
  <c r="T14" i="11"/>
  <c r="T18" i="11"/>
  <c r="T22" i="11"/>
  <c r="T26" i="11"/>
  <c r="T30" i="11"/>
  <c r="T34" i="11"/>
  <c r="T38" i="11"/>
  <c r="T42" i="11"/>
  <c r="T46" i="11"/>
  <c r="T50" i="11"/>
  <c r="T54" i="11"/>
  <c r="T58" i="11"/>
  <c r="T62" i="11"/>
  <c r="T66" i="11"/>
  <c r="T70" i="11"/>
  <c r="T74" i="11"/>
  <c r="T78" i="11"/>
  <c r="T82" i="11"/>
  <c r="T86" i="11"/>
  <c r="T90" i="11"/>
  <c r="T94" i="11"/>
  <c r="T98" i="11"/>
  <c r="T102" i="11"/>
  <c r="T106" i="11"/>
  <c r="T110" i="11"/>
  <c r="T114" i="11"/>
  <c r="T118" i="11"/>
  <c r="T122" i="11"/>
  <c r="T126" i="11"/>
  <c r="T130" i="11"/>
  <c r="T134" i="11"/>
  <c r="T138" i="11"/>
  <c r="T142" i="11"/>
  <c r="T146" i="11"/>
  <c r="T150" i="11"/>
  <c r="T154" i="11"/>
  <c r="T158" i="11"/>
  <c r="T162" i="11"/>
  <c r="T166" i="11"/>
  <c r="T170" i="11"/>
  <c r="T174" i="11"/>
  <c r="T178" i="11"/>
  <c r="T182" i="11"/>
  <c r="T186" i="11"/>
  <c r="T190" i="11"/>
  <c r="T194" i="11"/>
  <c r="T198" i="11"/>
  <c r="T202" i="11"/>
  <c r="T206" i="11"/>
  <c r="T210" i="11"/>
  <c r="T214" i="11"/>
  <c r="T218" i="11"/>
  <c r="T222" i="11"/>
  <c r="T226" i="11"/>
  <c r="T230" i="11"/>
  <c r="T234" i="11"/>
  <c r="T238" i="11"/>
  <c r="T242" i="11"/>
  <c r="T246" i="11"/>
  <c r="T250" i="11"/>
  <c r="T254" i="11"/>
  <c r="T258" i="11"/>
  <c r="T262" i="11"/>
  <c r="T266" i="11"/>
  <c r="T270" i="11"/>
  <c r="T274" i="11"/>
  <c r="T278" i="11"/>
  <c r="T282" i="11"/>
  <c r="T286" i="11"/>
  <c r="T290" i="11"/>
  <c r="T294" i="11"/>
  <c r="T298" i="11"/>
  <c r="T302" i="11"/>
  <c r="T306" i="11"/>
  <c r="T310" i="11"/>
  <c r="T314" i="11"/>
  <c r="T318" i="11"/>
  <c r="T322" i="11"/>
  <c r="T326" i="11"/>
  <c r="T330" i="11"/>
  <c r="T334" i="11"/>
  <c r="T338" i="11"/>
  <c r="T342" i="11"/>
  <c r="T346" i="11"/>
  <c r="T350" i="11"/>
  <c r="T354" i="11"/>
  <c r="T358" i="11"/>
  <c r="T362" i="11"/>
  <c r="T366" i="11"/>
  <c r="T370" i="11"/>
  <c r="T374" i="11"/>
  <c r="T378" i="11"/>
  <c r="T382" i="11"/>
  <c r="T386" i="11"/>
  <c r="T390" i="11"/>
  <c r="T394" i="11"/>
  <c r="T398" i="11"/>
  <c r="T402" i="11"/>
  <c r="T406" i="11"/>
  <c r="T410" i="11"/>
  <c r="T414" i="11"/>
  <c r="T418" i="11"/>
  <c r="T422" i="11"/>
  <c r="T426" i="11"/>
  <c r="T430" i="11"/>
  <c r="T434" i="11"/>
  <c r="T438" i="11"/>
  <c r="T442" i="11"/>
  <c r="T446" i="11"/>
  <c r="T450" i="11"/>
  <c r="T454" i="11"/>
  <c r="T458" i="11"/>
  <c r="T462" i="11"/>
  <c r="T466" i="11"/>
  <c r="T470" i="11"/>
  <c r="T474" i="11"/>
  <c r="T478" i="11"/>
  <c r="T482" i="11"/>
  <c r="T486" i="11"/>
  <c r="T490" i="11"/>
  <c r="T494" i="11"/>
  <c r="T498" i="11"/>
  <c r="T502" i="11"/>
  <c r="AA7" i="11"/>
  <c r="AA11" i="11"/>
  <c r="AA15" i="11"/>
  <c r="AA19" i="11"/>
  <c r="AA23" i="11"/>
  <c r="AA27" i="11"/>
  <c r="AA31" i="11"/>
  <c r="AA35" i="11"/>
  <c r="AA39" i="11"/>
  <c r="AA43" i="11"/>
  <c r="AA47" i="11"/>
  <c r="AA51" i="11"/>
  <c r="AA55" i="11"/>
  <c r="AA59" i="11"/>
  <c r="AA63" i="11"/>
  <c r="AA67" i="11"/>
  <c r="AA71" i="11"/>
  <c r="AA75" i="11"/>
  <c r="AA79" i="11"/>
  <c r="AA83" i="11"/>
  <c r="AA87" i="11"/>
  <c r="AA91" i="11"/>
  <c r="AA95" i="11"/>
  <c r="AA99" i="11"/>
  <c r="AA103" i="11"/>
  <c r="AA107" i="11"/>
  <c r="AA111" i="11"/>
  <c r="AA115" i="11"/>
  <c r="AA119" i="11"/>
  <c r="AA123" i="11"/>
  <c r="AA127" i="11"/>
  <c r="AA131" i="11"/>
  <c r="AA135" i="11"/>
  <c r="AA139" i="11"/>
  <c r="AA143" i="11"/>
  <c r="AA147" i="11"/>
  <c r="AA151" i="11"/>
  <c r="AA155" i="11"/>
  <c r="AA159" i="11"/>
  <c r="AA163" i="11"/>
  <c r="AA167" i="11"/>
  <c r="AA171" i="11"/>
  <c r="AA175" i="11"/>
  <c r="AA179" i="11"/>
  <c r="AA183" i="11"/>
  <c r="AA187" i="11"/>
  <c r="AA191" i="11"/>
  <c r="AA195" i="11"/>
  <c r="AA199" i="11"/>
  <c r="AA203" i="11"/>
  <c r="AA207" i="11"/>
  <c r="AA211" i="11"/>
  <c r="AA215" i="11"/>
  <c r="AA219" i="11"/>
  <c r="AA223" i="11"/>
  <c r="AA227" i="11"/>
  <c r="AA231" i="11"/>
  <c r="AA235" i="11"/>
  <c r="AA239" i="11"/>
  <c r="AA243" i="11"/>
  <c r="AA247" i="11"/>
  <c r="AA251" i="11"/>
  <c r="AA255" i="11"/>
  <c r="AA259" i="11"/>
  <c r="AA263" i="11"/>
  <c r="AA267" i="11"/>
  <c r="AA271" i="11"/>
  <c r="AA275" i="11"/>
  <c r="AA279" i="11"/>
  <c r="AA283" i="11"/>
  <c r="AA287" i="11"/>
  <c r="AA291" i="11"/>
  <c r="AA295" i="11"/>
  <c r="AA299" i="11"/>
  <c r="AA303" i="11"/>
  <c r="AA307" i="11"/>
  <c r="AA311" i="11"/>
  <c r="AA315" i="11"/>
  <c r="AA319" i="11"/>
  <c r="AA323" i="11"/>
  <c r="AA327" i="11"/>
  <c r="AA331" i="11"/>
  <c r="AA335" i="11"/>
  <c r="AA339" i="11"/>
  <c r="AA343" i="11"/>
  <c r="AA347" i="11"/>
  <c r="AA351" i="11"/>
  <c r="AA355" i="11"/>
  <c r="AA359" i="11"/>
  <c r="AA363" i="11"/>
  <c r="AA367" i="11"/>
  <c r="AA371" i="11"/>
  <c r="AA375" i="11"/>
  <c r="AA379" i="11"/>
  <c r="AA383" i="11"/>
  <c r="AA387" i="11"/>
  <c r="AA391" i="11"/>
  <c r="AA395" i="11"/>
  <c r="AA399" i="11"/>
  <c r="AA403" i="11"/>
  <c r="AA407" i="11"/>
  <c r="AA411" i="11"/>
  <c r="AA415" i="11"/>
  <c r="AA419" i="11"/>
  <c r="AA423" i="11"/>
  <c r="AA427" i="11"/>
  <c r="AA431" i="11"/>
  <c r="AA435" i="11"/>
  <c r="AA439" i="11"/>
  <c r="AA443" i="11"/>
  <c r="AA447" i="11"/>
  <c r="AA451" i="11"/>
  <c r="AA455" i="11"/>
  <c r="AA459" i="11"/>
  <c r="AA463" i="11"/>
  <c r="AA467" i="11"/>
  <c r="AA471" i="11"/>
  <c r="AA475" i="11"/>
  <c r="AA479" i="11"/>
  <c r="AA483" i="11"/>
  <c r="AA487" i="11"/>
  <c r="AA491" i="11"/>
  <c r="AA495" i="11"/>
  <c r="AA499" i="11"/>
  <c r="AA503" i="11"/>
  <c r="X9" i="11"/>
  <c r="X13" i="11"/>
  <c r="X17" i="11"/>
  <c r="X21" i="11"/>
  <c r="X25" i="11"/>
  <c r="X29" i="11"/>
  <c r="X33" i="11"/>
  <c r="X37" i="11"/>
  <c r="X41" i="11"/>
  <c r="X45" i="11"/>
  <c r="X49" i="11"/>
  <c r="X53" i="11"/>
  <c r="X57" i="11"/>
  <c r="X61" i="11"/>
  <c r="X65" i="11"/>
  <c r="X69" i="11"/>
  <c r="X73" i="11"/>
  <c r="X77" i="11"/>
  <c r="X81" i="11"/>
  <c r="X85" i="11"/>
  <c r="X89" i="11"/>
  <c r="X93" i="11"/>
  <c r="X97" i="11"/>
  <c r="X101" i="11"/>
  <c r="X105" i="11"/>
  <c r="X109" i="11"/>
  <c r="X113" i="11"/>
  <c r="X117" i="11"/>
  <c r="X121" i="11"/>
  <c r="X125" i="11"/>
  <c r="X129" i="11"/>
  <c r="X133" i="11"/>
  <c r="X137" i="11"/>
  <c r="X141" i="11"/>
  <c r="X145" i="11"/>
  <c r="X149" i="11"/>
  <c r="X153" i="11"/>
  <c r="X157" i="11"/>
  <c r="X161" i="11"/>
  <c r="X165" i="11"/>
  <c r="X169" i="11"/>
  <c r="X173" i="11"/>
  <c r="X177" i="11"/>
  <c r="X181" i="11"/>
  <c r="X185" i="11"/>
  <c r="X189" i="11"/>
  <c r="X193" i="11"/>
  <c r="X197" i="11"/>
  <c r="X201" i="11"/>
  <c r="X205" i="11"/>
  <c r="X209" i="11"/>
  <c r="X213" i="11"/>
  <c r="X217" i="11"/>
  <c r="X221" i="11"/>
  <c r="X225" i="11"/>
  <c r="X229" i="11"/>
  <c r="X233" i="11"/>
  <c r="X237" i="11"/>
  <c r="X241" i="11"/>
  <c r="X245" i="11"/>
  <c r="X249" i="11"/>
  <c r="X253" i="11"/>
  <c r="X257" i="11"/>
  <c r="X261" i="11"/>
  <c r="X265" i="11"/>
  <c r="X269" i="11"/>
  <c r="X273" i="11"/>
  <c r="X277" i="11"/>
  <c r="X281" i="11"/>
  <c r="X285" i="11"/>
  <c r="X289" i="11"/>
  <c r="X293" i="11"/>
  <c r="X297" i="11"/>
  <c r="X301" i="11"/>
  <c r="X305" i="11"/>
  <c r="X309" i="11"/>
  <c r="X313" i="11"/>
  <c r="X317" i="11"/>
  <c r="X321" i="11"/>
  <c r="X325" i="11"/>
  <c r="X329" i="11"/>
  <c r="X333" i="11"/>
  <c r="X337" i="11"/>
  <c r="X341" i="11"/>
  <c r="X345" i="11"/>
  <c r="X349" i="11"/>
  <c r="X353" i="11"/>
  <c r="X357" i="11"/>
  <c r="X361" i="11"/>
  <c r="X365" i="11"/>
  <c r="X369" i="11"/>
  <c r="X373" i="11"/>
  <c r="X377" i="11"/>
  <c r="X381" i="11"/>
  <c r="X385" i="11"/>
  <c r="X389" i="11"/>
  <c r="X393" i="11"/>
  <c r="X397" i="11"/>
  <c r="X401" i="11"/>
  <c r="X405" i="11"/>
  <c r="X409" i="11"/>
  <c r="X413" i="11"/>
  <c r="X417" i="11"/>
  <c r="X421" i="11"/>
  <c r="X425" i="11"/>
  <c r="X429" i="11"/>
  <c r="X433" i="11"/>
  <c r="X437" i="11"/>
  <c r="X441" i="11"/>
  <c r="X445" i="11"/>
  <c r="X449" i="11"/>
  <c r="X453" i="11"/>
  <c r="X457" i="11"/>
  <c r="X461" i="11"/>
  <c r="X465" i="11"/>
  <c r="X469" i="11"/>
  <c r="X473" i="11"/>
  <c r="X477" i="11"/>
  <c r="X481" i="11"/>
  <c r="X485" i="11"/>
  <c r="X489" i="11"/>
  <c r="X493" i="11"/>
  <c r="X497" i="11"/>
  <c r="X501" i="11"/>
  <c r="W2" i="11"/>
  <c r="W5" i="11"/>
  <c r="W7" i="11"/>
  <c r="W9" i="11"/>
  <c r="W11" i="11"/>
  <c r="W13" i="11"/>
  <c r="W15" i="11"/>
  <c r="W17" i="11"/>
  <c r="W19" i="11"/>
  <c r="W21" i="11"/>
  <c r="W23" i="11"/>
  <c r="W25" i="11"/>
  <c r="W27" i="11"/>
  <c r="W29" i="11"/>
  <c r="W31" i="11"/>
  <c r="W33" i="11"/>
  <c r="W35" i="11"/>
  <c r="W37" i="11"/>
  <c r="W39" i="11"/>
  <c r="W41" i="11"/>
  <c r="W43" i="11"/>
  <c r="W45" i="11"/>
  <c r="W47" i="11"/>
  <c r="W49" i="11"/>
  <c r="W51" i="11"/>
  <c r="W53" i="11"/>
  <c r="W55" i="11"/>
  <c r="W57" i="11"/>
  <c r="W59" i="11"/>
  <c r="W61" i="11"/>
  <c r="W63" i="11"/>
  <c r="W65" i="11"/>
  <c r="W67" i="11"/>
  <c r="W69" i="11"/>
  <c r="W71" i="11"/>
  <c r="W73" i="11"/>
  <c r="W75" i="11"/>
  <c r="W77" i="11"/>
  <c r="W79" i="11"/>
  <c r="W81" i="11"/>
  <c r="W83" i="11"/>
  <c r="W85" i="11"/>
  <c r="W87" i="11"/>
  <c r="W89" i="11"/>
  <c r="W91" i="11"/>
  <c r="W93" i="11"/>
  <c r="W95" i="11"/>
  <c r="W97" i="11"/>
  <c r="W99" i="11"/>
  <c r="W101" i="11"/>
  <c r="W103" i="11"/>
  <c r="W105" i="11"/>
  <c r="W107" i="11"/>
  <c r="W109" i="11"/>
  <c r="W111" i="11"/>
  <c r="W113" i="11"/>
  <c r="W115" i="11"/>
  <c r="W117" i="11"/>
  <c r="W119" i="11"/>
  <c r="W121" i="11"/>
  <c r="W123" i="11"/>
  <c r="W125" i="11"/>
  <c r="W127" i="11"/>
  <c r="W129" i="11"/>
  <c r="W131" i="11"/>
  <c r="W133" i="11"/>
  <c r="W135" i="11"/>
  <c r="W137" i="11"/>
  <c r="W139" i="11"/>
  <c r="W141" i="11"/>
  <c r="W143" i="11"/>
  <c r="W145" i="11"/>
  <c r="W147" i="11"/>
  <c r="W149" i="11"/>
  <c r="W151" i="11"/>
  <c r="W153" i="11"/>
  <c r="W155" i="11"/>
  <c r="W157" i="11"/>
  <c r="W159" i="11"/>
  <c r="W161" i="11"/>
  <c r="W163" i="11"/>
  <c r="W165" i="11"/>
  <c r="W167" i="11"/>
  <c r="W169" i="11"/>
  <c r="W171" i="11"/>
  <c r="W173" i="11"/>
  <c r="W175" i="11"/>
  <c r="W177" i="11"/>
  <c r="W179" i="11"/>
  <c r="W181" i="11"/>
  <c r="W183" i="11"/>
  <c r="W185" i="11"/>
  <c r="W187" i="11"/>
  <c r="W189" i="11"/>
  <c r="W191" i="11"/>
  <c r="W193" i="11"/>
  <c r="W195" i="11"/>
  <c r="W197" i="11"/>
  <c r="W199" i="11"/>
  <c r="W201" i="11"/>
  <c r="W203" i="11"/>
  <c r="W205" i="11"/>
  <c r="W207" i="11"/>
  <c r="W209" i="11"/>
  <c r="W211" i="11"/>
  <c r="W213" i="11"/>
  <c r="W215" i="11"/>
  <c r="W217" i="11"/>
  <c r="W219" i="11"/>
  <c r="W221" i="11"/>
  <c r="W223" i="11"/>
  <c r="W225" i="11"/>
  <c r="W227" i="11"/>
  <c r="W229" i="11"/>
  <c r="W231" i="11"/>
  <c r="W233" i="11"/>
  <c r="W235" i="11"/>
  <c r="W237" i="11"/>
  <c r="W239" i="11"/>
  <c r="W241" i="11"/>
  <c r="W243" i="11"/>
  <c r="W245" i="11"/>
  <c r="W247" i="11"/>
  <c r="W249" i="11"/>
  <c r="W251" i="11"/>
  <c r="W253" i="11"/>
  <c r="W255" i="11"/>
  <c r="W257" i="11"/>
  <c r="W259" i="11"/>
  <c r="W261" i="11"/>
  <c r="W263" i="11"/>
  <c r="W265" i="11"/>
  <c r="W267" i="11"/>
  <c r="W269" i="11"/>
  <c r="W271" i="11"/>
  <c r="W273" i="11"/>
  <c r="W275" i="11"/>
  <c r="W277" i="11"/>
  <c r="W279" i="11"/>
  <c r="W281" i="11"/>
  <c r="W283" i="11"/>
  <c r="W285" i="11"/>
  <c r="W287" i="11"/>
  <c r="W289" i="11"/>
  <c r="W291" i="11"/>
  <c r="W293" i="11"/>
  <c r="W295" i="11"/>
  <c r="W297" i="11"/>
  <c r="W299" i="11"/>
  <c r="W301" i="11"/>
  <c r="W303" i="11"/>
  <c r="W305" i="11"/>
  <c r="W307" i="11"/>
  <c r="W309" i="11"/>
  <c r="W311" i="11"/>
  <c r="W313" i="11"/>
  <c r="W315" i="11"/>
  <c r="W317" i="11"/>
  <c r="W319" i="11"/>
  <c r="W321" i="11"/>
  <c r="W323" i="11"/>
  <c r="W325" i="11"/>
  <c r="W327" i="11"/>
  <c r="W329" i="11"/>
  <c r="W331" i="11"/>
  <c r="W333" i="11"/>
  <c r="W335" i="11"/>
  <c r="W337" i="11"/>
  <c r="W339" i="11"/>
  <c r="W341" i="11"/>
  <c r="W343" i="11"/>
  <c r="W345" i="11"/>
  <c r="W347" i="11"/>
  <c r="W349" i="11"/>
  <c r="W351" i="11"/>
  <c r="W353" i="11"/>
  <c r="W355" i="11"/>
  <c r="W357" i="11"/>
  <c r="W359" i="11"/>
  <c r="W361" i="11"/>
  <c r="W363" i="11"/>
  <c r="W365" i="11"/>
  <c r="W367" i="11"/>
  <c r="W369" i="11"/>
  <c r="W371" i="11"/>
  <c r="W373" i="11"/>
  <c r="W375" i="11"/>
  <c r="W377" i="11"/>
  <c r="W379" i="11"/>
  <c r="W381" i="11"/>
  <c r="W383" i="11"/>
  <c r="W385" i="11"/>
  <c r="W387" i="11"/>
  <c r="W389" i="11"/>
  <c r="W391" i="11"/>
  <c r="W393" i="11"/>
  <c r="W395" i="11"/>
  <c r="W397" i="11"/>
  <c r="W399" i="11"/>
  <c r="W401" i="11"/>
  <c r="W403" i="11"/>
  <c r="W405" i="11"/>
  <c r="W407" i="11"/>
  <c r="W409" i="11"/>
  <c r="W411" i="11"/>
  <c r="W413" i="11"/>
  <c r="W415" i="11"/>
  <c r="W417" i="11"/>
  <c r="W419" i="11"/>
  <c r="W421" i="11"/>
  <c r="W423" i="11"/>
  <c r="W425" i="11"/>
  <c r="W427" i="11"/>
  <c r="W429" i="11"/>
  <c r="W431" i="11"/>
  <c r="W433" i="11"/>
  <c r="W435" i="11"/>
  <c r="W437" i="11"/>
  <c r="W439" i="11"/>
  <c r="W441" i="11"/>
  <c r="W443" i="11"/>
  <c r="W445" i="11"/>
  <c r="W447" i="11"/>
  <c r="W449" i="11"/>
  <c r="W451" i="11"/>
  <c r="W453" i="11"/>
  <c r="W455" i="11"/>
  <c r="W457" i="11"/>
  <c r="W459" i="11"/>
  <c r="W461" i="11"/>
  <c r="W463" i="11"/>
  <c r="W465" i="11"/>
  <c r="W467" i="11"/>
  <c r="W469" i="11"/>
  <c r="W471" i="11"/>
  <c r="W473" i="11"/>
  <c r="W475" i="11"/>
  <c r="W477" i="11"/>
  <c r="W479" i="11"/>
  <c r="W481" i="11"/>
  <c r="W483" i="11"/>
  <c r="W485" i="11"/>
  <c r="W487" i="11"/>
  <c r="W489" i="11"/>
  <c r="W491" i="11"/>
  <c r="W493" i="11"/>
  <c r="W495" i="11"/>
  <c r="W497" i="11"/>
  <c r="W499" i="11"/>
  <c r="W501" i="11"/>
  <c r="W503" i="11"/>
  <c r="U6" i="11"/>
  <c r="U10" i="11"/>
  <c r="U14" i="11"/>
  <c r="U18" i="11"/>
  <c r="U22" i="11"/>
  <c r="U26" i="11"/>
  <c r="U30" i="11"/>
  <c r="U34" i="11"/>
  <c r="U38" i="11"/>
  <c r="U42" i="11"/>
  <c r="U46" i="11"/>
  <c r="U50" i="11"/>
  <c r="U54" i="11"/>
  <c r="U58" i="11"/>
  <c r="U62" i="11"/>
  <c r="U66" i="11"/>
  <c r="U70" i="11"/>
  <c r="U74" i="11"/>
  <c r="U78" i="11"/>
  <c r="U82" i="11"/>
  <c r="U86" i="11"/>
  <c r="U90" i="11"/>
  <c r="U94" i="11"/>
  <c r="U98" i="11"/>
  <c r="U102" i="11"/>
  <c r="U106" i="11"/>
  <c r="U110" i="11"/>
  <c r="U114" i="11"/>
  <c r="U118" i="11"/>
  <c r="U122" i="11"/>
  <c r="U126" i="11"/>
  <c r="U130" i="11"/>
  <c r="U134" i="11"/>
  <c r="U138" i="11"/>
  <c r="U142" i="11"/>
  <c r="U146" i="11"/>
  <c r="U150" i="11"/>
  <c r="U154" i="11"/>
  <c r="U158" i="11"/>
  <c r="U162" i="11"/>
  <c r="U166" i="11"/>
  <c r="U170" i="11"/>
  <c r="U174" i="11"/>
  <c r="U178" i="11"/>
  <c r="U182" i="11"/>
  <c r="U186" i="11"/>
  <c r="U190" i="11"/>
  <c r="U194" i="11"/>
  <c r="U198" i="11"/>
  <c r="U202" i="11"/>
  <c r="U206" i="11"/>
  <c r="U210" i="11"/>
  <c r="U214" i="11"/>
  <c r="U218" i="11"/>
  <c r="U222" i="11"/>
  <c r="U226" i="11"/>
  <c r="U230" i="11"/>
  <c r="U234" i="11"/>
  <c r="U238" i="11"/>
  <c r="U242" i="11"/>
  <c r="U246" i="11"/>
  <c r="U250" i="11"/>
  <c r="U254" i="11"/>
  <c r="U258" i="11"/>
  <c r="U262" i="11"/>
  <c r="U266" i="11"/>
  <c r="U270" i="11"/>
  <c r="U274" i="11"/>
  <c r="U278" i="11"/>
  <c r="U282" i="11"/>
  <c r="U286" i="11"/>
  <c r="U290" i="11"/>
  <c r="U294" i="11"/>
  <c r="U298" i="11"/>
  <c r="U302" i="11"/>
  <c r="U306" i="11"/>
  <c r="U310" i="11"/>
  <c r="U314" i="11"/>
  <c r="U318" i="11"/>
  <c r="U322" i="11"/>
  <c r="U326" i="11"/>
  <c r="U330" i="11"/>
  <c r="U334" i="11"/>
  <c r="U338" i="11"/>
  <c r="U342" i="11"/>
  <c r="U346" i="11"/>
  <c r="U350" i="11"/>
  <c r="U354" i="11"/>
  <c r="U358" i="11"/>
  <c r="U362" i="11"/>
  <c r="U366" i="11"/>
  <c r="U370" i="11"/>
  <c r="U374" i="11"/>
  <c r="U378" i="11"/>
  <c r="U382" i="11"/>
  <c r="U386" i="11"/>
  <c r="U390" i="11"/>
  <c r="U394" i="11"/>
  <c r="U398" i="11"/>
  <c r="U402" i="11"/>
  <c r="U406" i="11"/>
  <c r="U410" i="11"/>
  <c r="U414" i="11"/>
  <c r="U418" i="11"/>
  <c r="U422" i="11"/>
  <c r="U426" i="11"/>
  <c r="U430" i="11"/>
  <c r="U434" i="11"/>
  <c r="U438" i="11"/>
  <c r="U442" i="11"/>
  <c r="U446" i="11"/>
  <c r="U450" i="11"/>
  <c r="U454" i="11"/>
  <c r="U458" i="11"/>
  <c r="U462" i="11"/>
  <c r="U466" i="11"/>
  <c r="U470" i="11"/>
  <c r="U474" i="11"/>
  <c r="U478" i="11"/>
  <c r="U482" i="11"/>
  <c r="U486" i="11"/>
  <c r="U490" i="11"/>
  <c r="U494" i="11"/>
  <c r="U498" i="11"/>
  <c r="U502" i="11"/>
  <c r="T5" i="11"/>
  <c r="T9" i="11"/>
  <c r="T13" i="11"/>
  <c r="T17" i="11"/>
  <c r="T21" i="11"/>
  <c r="T25" i="11"/>
  <c r="T29" i="11"/>
  <c r="T33" i="11"/>
  <c r="T37" i="11"/>
  <c r="T41" i="11"/>
  <c r="T45" i="11"/>
  <c r="T49" i="11"/>
  <c r="T53" i="11"/>
  <c r="T57" i="11"/>
  <c r="T61" i="11"/>
  <c r="T65" i="11"/>
  <c r="T69" i="11"/>
  <c r="T73" i="11"/>
  <c r="T77" i="11"/>
  <c r="T81" i="11"/>
  <c r="T85" i="11"/>
  <c r="T89" i="11"/>
  <c r="T93" i="11"/>
  <c r="T97" i="11"/>
  <c r="T101" i="11"/>
  <c r="T105" i="11"/>
  <c r="T109" i="11"/>
  <c r="T113" i="11"/>
  <c r="T117" i="11"/>
  <c r="T121" i="11"/>
  <c r="T125" i="11"/>
  <c r="T129" i="11"/>
  <c r="T133" i="11"/>
  <c r="T137" i="11"/>
  <c r="T141" i="11"/>
  <c r="T145" i="11"/>
  <c r="T149" i="11"/>
  <c r="T153" i="11"/>
  <c r="T157" i="11"/>
  <c r="T161" i="11"/>
  <c r="T165" i="11"/>
  <c r="T169" i="11"/>
  <c r="T173" i="11"/>
  <c r="T177" i="11"/>
  <c r="T181" i="11"/>
  <c r="T185" i="11"/>
  <c r="T189" i="11"/>
  <c r="T193" i="11"/>
  <c r="T197" i="11"/>
  <c r="T201" i="11"/>
  <c r="T205" i="11"/>
  <c r="T209" i="11"/>
  <c r="T213" i="11"/>
  <c r="T217" i="11"/>
  <c r="T221" i="11"/>
  <c r="T225" i="11"/>
  <c r="T229" i="11"/>
  <c r="T233" i="11"/>
  <c r="T237" i="11"/>
  <c r="T241" i="11"/>
  <c r="T245" i="11"/>
  <c r="T249" i="11"/>
  <c r="T253" i="11"/>
  <c r="T257" i="11"/>
  <c r="T261" i="11"/>
  <c r="T265" i="11"/>
  <c r="T269" i="11"/>
  <c r="T273" i="11"/>
  <c r="T277" i="11"/>
  <c r="T281" i="11"/>
  <c r="T285" i="11"/>
  <c r="T289" i="11"/>
  <c r="T293" i="11"/>
  <c r="T297" i="11"/>
  <c r="T301" i="11"/>
  <c r="T305" i="11"/>
  <c r="T309" i="11"/>
  <c r="T313" i="11"/>
  <c r="T317" i="11"/>
  <c r="T321" i="11"/>
  <c r="T325" i="11"/>
  <c r="T329" i="11"/>
  <c r="T333" i="11"/>
  <c r="T337" i="11"/>
  <c r="T341" i="11"/>
  <c r="T345" i="11"/>
  <c r="T349" i="11"/>
  <c r="T353" i="11"/>
  <c r="T357" i="11"/>
  <c r="T361" i="11"/>
  <c r="T365" i="11"/>
  <c r="T369" i="11"/>
  <c r="T373" i="11"/>
  <c r="T377" i="11"/>
  <c r="T381" i="11"/>
  <c r="T385" i="11"/>
  <c r="T389" i="11"/>
  <c r="T393" i="11"/>
  <c r="T397" i="11"/>
  <c r="T401" i="11"/>
  <c r="T405" i="11"/>
  <c r="T409" i="11"/>
  <c r="T413" i="11"/>
  <c r="T417" i="11"/>
  <c r="T421" i="11"/>
  <c r="T425" i="11"/>
  <c r="T429" i="11"/>
  <c r="T433" i="11"/>
  <c r="T437" i="11"/>
  <c r="T441" i="11"/>
  <c r="T445" i="11"/>
  <c r="T449" i="11"/>
  <c r="T453" i="11"/>
  <c r="T457" i="11"/>
  <c r="T461" i="11"/>
  <c r="T465" i="11"/>
  <c r="T469" i="11"/>
  <c r="T473" i="11"/>
  <c r="T477" i="11"/>
  <c r="T481" i="11"/>
  <c r="T485" i="11"/>
  <c r="T489" i="11"/>
  <c r="T493" i="11"/>
  <c r="T497" i="11"/>
  <c r="T501" i="11"/>
  <c r="AA10" i="11"/>
  <c r="AA18" i="11"/>
  <c r="AA26" i="11"/>
  <c r="AA34" i="11"/>
  <c r="AA42" i="11"/>
  <c r="AA50" i="11"/>
  <c r="AA58" i="11"/>
  <c r="AA66" i="11"/>
  <c r="AA74" i="11"/>
  <c r="AA82" i="11"/>
  <c r="AA90" i="11"/>
  <c r="AA98" i="11"/>
  <c r="AA106" i="11"/>
  <c r="AA114" i="11"/>
  <c r="AA122" i="11"/>
  <c r="AA130" i="11"/>
  <c r="AA138" i="11"/>
  <c r="AA146" i="11"/>
  <c r="AA154" i="11"/>
  <c r="AA162" i="11"/>
  <c r="AA170" i="11"/>
  <c r="AA178" i="11"/>
  <c r="AA186" i="11"/>
  <c r="AA194" i="11"/>
  <c r="AA202" i="11"/>
  <c r="AA210" i="11"/>
  <c r="AA218" i="11"/>
  <c r="AA226" i="11"/>
  <c r="AA234" i="11"/>
  <c r="AA242" i="11"/>
  <c r="AA250" i="11"/>
  <c r="AA258" i="11"/>
  <c r="AA266" i="11"/>
  <c r="AA274" i="11"/>
  <c r="AA282" i="11"/>
  <c r="AA290" i="11"/>
  <c r="AA298" i="11"/>
  <c r="AA306" i="11"/>
  <c r="AA314" i="11"/>
  <c r="AA322" i="11"/>
  <c r="AA330" i="11"/>
  <c r="AA338" i="11"/>
  <c r="AA346" i="11"/>
  <c r="AA354" i="11"/>
  <c r="AA362" i="11"/>
  <c r="AA370" i="11"/>
  <c r="AA378" i="11"/>
  <c r="AA386" i="11"/>
  <c r="AA394" i="11"/>
  <c r="AA402" i="11"/>
  <c r="AA410" i="11"/>
  <c r="AA418" i="11"/>
  <c r="AA426" i="11"/>
  <c r="AA434" i="11"/>
  <c r="AA442" i="11"/>
  <c r="AA450" i="11"/>
  <c r="AA458" i="11"/>
  <c r="AA466" i="11"/>
  <c r="AA474" i="11"/>
  <c r="AA482" i="11"/>
  <c r="AA490" i="11"/>
  <c r="AA498" i="11"/>
  <c r="X8" i="11"/>
  <c r="X16" i="11"/>
  <c r="X24" i="11"/>
  <c r="X32" i="11"/>
  <c r="X40" i="11"/>
  <c r="X48" i="11"/>
  <c r="X56" i="11"/>
  <c r="X64" i="11"/>
  <c r="X72" i="11"/>
  <c r="X80" i="11"/>
  <c r="X88" i="11"/>
  <c r="X96" i="11"/>
  <c r="X104" i="11"/>
  <c r="X112" i="11"/>
  <c r="X120" i="11"/>
  <c r="X128" i="11"/>
  <c r="X136" i="11"/>
  <c r="X144" i="11"/>
  <c r="X152" i="11"/>
  <c r="X160" i="11"/>
  <c r="X168" i="11"/>
  <c r="X176" i="11"/>
  <c r="X184" i="11"/>
  <c r="X192" i="11"/>
  <c r="X200" i="11"/>
  <c r="X208" i="11"/>
  <c r="X216" i="11"/>
  <c r="X224" i="11"/>
  <c r="X232" i="11"/>
  <c r="X240" i="11"/>
  <c r="X248" i="11"/>
  <c r="X256" i="11"/>
  <c r="X264" i="11"/>
  <c r="X272" i="11"/>
  <c r="X280" i="11"/>
  <c r="X288" i="11"/>
  <c r="X296" i="11"/>
  <c r="X304" i="11"/>
  <c r="X312" i="11"/>
  <c r="X320" i="11"/>
  <c r="X328" i="11"/>
  <c r="X336" i="11"/>
  <c r="X344" i="11"/>
  <c r="X352" i="11"/>
  <c r="X360" i="11"/>
  <c r="X368" i="11"/>
  <c r="X376" i="11"/>
  <c r="X384" i="11"/>
  <c r="X392" i="11"/>
  <c r="X400" i="11"/>
  <c r="X408" i="11"/>
  <c r="X416" i="11"/>
  <c r="X424" i="11"/>
  <c r="X432" i="11"/>
  <c r="X440" i="11"/>
  <c r="X448" i="11"/>
  <c r="X456" i="11"/>
  <c r="X464" i="11"/>
  <c r="X472" i="11"/>
  <c r="X480" i="11"/>
  <c r="X488" i="11"/>
  <c r="X496" i="11"/>
  <c r="V2" i="11"/>
  <c r="V7" i="11"/>
  <c r="V11" i="11"/>
  <c r="V15" i="11"/>
  <c r="V19" i="11"/>
  <c r="V23" i="11"/>
  <c r="V27" i="11"/>
  <c r="V31" i="11"/>
  <c r="V35" i="11"/>
  <c r="V39" i="11"/>
  <c r="V43" i="11"/>
  <c r="V47" i="11"/>
  <c r="V51" i="11"/>
  <c r="V55" i="11"/>
  <c r="V59" i="11"/>
  <c r="V63" i="11"/>
  <c r="V67" i="11"/>
  <c r="V71" i="11"/>
  <c r="V75" i="11"/>
  <c r="V79" i="11"/>
  <c r="V83" i="11"/>
  <c r="V87" i="11"/>
  <c r="V91" i="11"/>
  <c r="V95" i="11"/>
  <c r="V99" i="11"/>
  <c r="V103" i="11"/>
  <c r="V107" i="11"/>
  <c r="V111" i="11"/>
  <c r="V115" i="11"/>
  <c r="V119" i="11"/>
  <c r="V123" i="11"/>
  <c r="V127" i="11"/>
  <c r="V131" i="11"/>
  <c r="V135" i="11"/>
  <c r="V139" i="11"/>
  <c r="V143" i="11"/>
  <c r="V147" i="11"/>
  <c r="V151" i="11"/>
  <c r="V155" i="11"/>
  <c r="V159" i="11"/>
  <c r="V163" i="11"/>
  <c r="V167" i="11"/>
  <c r="V171" i="11"/>
  <c r="V175" i="11"/>
  <c r="V179" i="11"/>
  <c r="V183" i="11"/>
  <c r="V187" i="11"/>
  <c r="V191" i="11"/>
  <c r="V195" i="11"/>
  <c r="V199" i="11"/>
  <c r="V203" i="11"/>
  <c r="V207" i="11"/>
  <c r="V211" i="11"/>
  <c r="V215" i="11"/>
  <c r="V219" i="11"/>
  <c r="V223" i="11"/>
  <c r="V227" i="11"/>
  <c r="V231" i="11"/>
  <c r="V235" i="11"/>
  <c r="V239" i="11"/>
  <c r="V243" i="11"/>
  <c r="V247" i="11"/>
  <c r="V251" i="11"/>
  <c r="V255" i="11"/>
  <c r="V259" i="11"/>
  <c r="V263" i="11"/>
  <c r="V267" i="11"/>
  <c r="V271" i="11"/>
  <c r="V275" i="11"/>
  <c r="V279" i="11"/>
  <c r="V283" i="11"/>
  <c r="V287" i="11"/>
  <c r="V291" i="11"/>
  <c r="V295" i="11"/>
  <c r="V299" i="11"/>
  <c r="V303" i="11"/>
  <c r="V307" i="11"/>
  <c r="V311" i="11"/>
  <c r="V315" i="11"/>
  <c r="V319" i="11"/>
  <c r="V323" i="11"/>
  <c r="V327" i="11"/>
  <c r="V331" i="11"/>
  <c r="V335" i="11"/>
  <c r="V339" i="11"/>
  <c r="V343" i="11"/>
  <c r="V347" i="11"/>
  <c r="V351" i="11"/>
  <c r="V355" i="11"/>
  <c r="V359" i="11"/>
  <c r="V363" i="11"/>
  <c r="V367" i="11"/>
  <c r="V371" i="11"/>
  <c r="V375" i="11"/>
  <c r="V379" i="11"/>
  <c r="V383" i="11"/>
  <c r="V387" i="11"/>
  <c r="V391" i="11"/>
  <c r="V395" i="11"/>
  <c r="V399" i="11"/>
  <c r="V403" i="11"/>
  <c r="V407" i="11"/>
  <c r="V411" i="11"/>
  <c r="V415" i="11"/>
  <c r="V419" i="11"/>
  <c r="V423" i="11"/>
  <c r="V427" i="11"/>
  <c r="V431" i="11"/>
  <c r="V435" i="11"/>
  <c r="V439" i="11"/>
  <c r="V443" i="11"/>
  <c r="V447" i="11"/>
  <c r="V451" i="11"/>
  <c r="V455" i="11"/>
  <c r="V459" i="11"/>
  <c r="V463" i="11"/>
  <c r="V467" i="11"/>
  <c r="V471" i="11"/>
  <c r="V475" i="11"/>
  <c r="V479" i="11"/>
  <c r="V483" i="11"/>
  <c r="V487" i="11"/>
  <c r="V491" i="11"/>
  <c r="V495" i="11"/>
  <c r="V499" i="11"/>
  <c r="V503" i="11"/>
  <c r="U9" i="11"/>
  <c r="U17" i="11"/>
  <c r="U25" i="11"/>
  <c r="U33" i="11"/>
  <c r="U41" i="11"/>
  <c r="U49" i="11"/>
  <c r="U57" i="11"/>
  <c r="U65" i="11"/>
  <c r="U73" i="11"/>
  <c r="U81" i="11"/>
  <c r="U89" i="11"/>
  <c r="U97" i="11"/>
  <c r="U105" i="11"/>
  <c r="U113" i="11"/>
  <c r="U121" i="11"/>
  <c r="U129" i="11"/>
  <c r="U137" i="11"/>
  <c r="U145" i="11"/>
  <c r="U153" i="11"/>
  <c r="U161" i="11"/>
  <c r="U169" i="11"/>
  <c r="U177" i="11"/>
  <c r="U185" i="11"/>
  <c r="U193" i="11"/>
  <c r="U201" i="11"/>
  <c r="U209" i="11"/>
  <c r="U217" i="11"/>
  <c r="U225" i="11"/>
  <c r="U233" i="11"/>
  <c r="U241" i="11"/>
  <c r="U249" i="11"/>
  <c r="U257" i="11"/>
  <c r="U265" i="11"/>
  <c r="U273" i="11"/>
  <c r="U281" i="11"/>
  <c r="U289" i="11"/>
  <c r="U297" i="11"/>
  <c r="U305" i="11"/>
  <c r="U313" i="11"/>
  <c r="U321" i="11"/>
  <c r="U329" i="11"/>
  <c r="U337" i="11"/>
  <c r="U345" i="11"/>
  <c r="U353" i="11"/>
  <c r="U361" i="11"/>
  <c r="U369" i="11"/>
  <c r="U377" i="11"/>
  <c r="U385" i="11"/>
  <c r="U393" i="11"/>
  <c r="U401" i="11"/>
  <c r="U409" i="11"/>
  <c r="U417" i="11"/>
  <c r="U425" i="11"/>
  <c r="U433" i="11"/>
  <c r="U441" i="11"/>
  <c r="U449" i="11"/>
  <c r="U457" i="11"/>
  <c r="U465" i="11"/>
  <c r="U473" i="11"/>
  <c r="U481" i="11"/>
  <c r="U489" i="11"/>
  <c r="U497" i="11"/>
  <c r="T12" i="11"/>
  <c r="T20" i="11"/>
  <c r="T28" i="11"/>
  <c r="T36" i="11"/>
  <c r="T44" i="11"/>
  <c r="T52" i="11"/>
  <c r="T60" i="11"/>
  <c r="T68" i="11"/>
  <c r="T76" i="11"/>
  <c r="T84" i="11"/>
  <c r="T92" i="11"/>
  <c r="T100" i="11"/>
  <c r="T108" i="11"/>
  <c r="T116" i="11"/>
  <c r="T124" i="11"/>
  <c r="T132" i="11"/>
  <c r="T140" i="11"/>
  <c r="T148" i="11"/>
  <c r="T156" i="11"/>
  <c r="T164" i="11"/>
  <c r="T172" i="11"/>
  <c r="T180" i="11"/>
  <c r="T188" i="11"/>
  <c r="T196" i="11"/>
  <c r="T204" i="11"/>
  <c r="T212" i="11"/>
  <c r="T220" i="11"/>
  <c r="T228" i="11"/>
  <c r="T236" i="11"/>
  <c r="T244" i="11"/>
  <c r="T252" i="11"/>
  <c r="T260" i="11"/>
  <c r="T268" i="11"/>
  <c r="T276" i="11"/>
  <c r="T284" i="11"/>
  <c r="T292" i="11"/>
  <c r="T300" i="11"/>
  <c r="T308" i="11"/>
  <c r="T316" i="11"/>
  <c r="T324" i="11"/>
  <c r="T332" i="11"/>
  <c r="T340" i="11"/>
  <c r="T348" i="11"/>
  <c r="T356" i="11"/>
  <c r="T364" i="11"/>
  <c r="T372" i="11"/>
  <c r="T380" i="11"/>
  <c r="T388" i="11"/>
  <c r="T396" i="11"/>
  <c r="T404" i="11"/>
  <c r="T412" i="11"/>
  <c r="T420" i="11"/>
  <c r="T428" i="11"/>
  <c r="T436" i="11"/>
  <c r="T444" i="11"/>
  <c r="T452" i="11"/>
  <c r="T460" i="11"/>
  <c r="T468" i="11"/>
  <c r="T476" i="11"/>
  <c r="T484" i="11"/>
  <c r="T492" i="11"/>
  <c r="T500" i="11"/>
  <c r="AA5" i="11"/>
  <c r="AA6" i="11" s="1"/>
  <c r="AA13" i="11"/>
  <c r="AA21" i="11"/>
  <c r="AA29" i="11"/>
  <c r="AA37" i="11"/>
  <c r="AA45" i="11"/>
  <c r="AA53" i="11"/>
  <c r="AA61" i="11"/>
  <c r="AA69" i="11"/>
  <c r="AA77" i="11"/>
  <c r="AA85" i="11"/>
  <c r="AA93" i="11"/>
  <c r="AA101" i="11"/>
  <c r="AA109" i="11"/>
  <c r="AA117" i="11"/>
  <c r="AA125" i="11"/>
  <c r="AA133" i="11"/>
  <c r="AA141" i="11"/>
  <c r="AA149" i="11"/>
  <c r="AA157" i="11"/>
  <c r="AA165" i="11"/>
  <c r="AA173" i="11"/>
  <c r="AA181" i="11"/>
  <c r="AA189" i="11"/>
  <c r="AA197" i="11"/>
  <c r="AA205" i="11"/>
  <c r="AA213" i="11"/>
  <c r="AA221" i="11"/>
  <c r="AA229" i="11"/>
  <c r="AA237" i="11"/>
  <c r="AA245" i="11"/>
  <c r="AA253" i="11"/>
  <c r="AA261" i="11"/>
  <c r="AA269" i="11"/>
  <c r="AA277" i="11"/>
  <c r="AA285" i="11"/>
  <c r="AA293" i="11"/>
  <c r="AA301" i="11"/>
  <c r="AA309" i="11"/>
  <c r="AA317" i="11"/>
  <c r="AA325" i="11"/>
  <c r="AA333" i="11"/>
  <c r="AA341" i="11"/>
  <c r="AA349" i="11"/>
  <c r="AA357" i="11"/>
  <c r="AA365" i="11"/>
  <c r="AA373" i="11"/>
  <c r="AA381" i="11"/>
  <c r="AA389" i="11"/>
  <c r="AA397" i="11"/>
  <c r="AA405" i="11"/>
  <c r="AA413" i="11"/>
  <c r="AA421" i="11"/>
  <c r="AA429" i="11"/>
  <c r="AA437" i="11"/>
  <c r="AA445" i="11"/>
  <c r="AA453" i="11"/>
  <c r="AA461" i="11"/>
  <c r="AA469" i="11"/>
  <c r="AA477" i="11"/>
  <c r="AA485" i="11"/>
  <c r="AA493" i="11"/>
  <c r="AA501" i="11"/>
  <c r="X11" i="11"/>
  <c r="X19" i="11"/>
  <c r="X27" i="11"/>
  <c r="X35" i="11"/>
  <c r="X43" i="11"/>
  <c r="X51" i="11"/>
  <c r="X59" i="11"/>
  <c r="X67" i="11"/>
  <c r="X75" i="11"/>
  <c r="X83" i="11"/>
  <c r="X91" i="11"/>
  <c r="X99" i="11"/>
  <c r="X107" i="11"/>
  <c r="X115" i="11"/>
  <c r="X123" i="11"/>
  <c r="X131" i="11"/>
  <c r="X139" i="11"/>
  <c r="X147" i="11"/>
  <c r="X155" i="11"/>
  <c r="X163" i="11"/>
  <c r="X171" i="11"/>
  <c r="X179" i="11"/>
  <c r="X187" i="11"/>
  <c r="X195" i="11"/>
  <c r="X203" i="11"/>
  <c r="X211" i="11"/>
  <c r="X219" i="11"/>
  <c r="X227" i="11"/>
  <c r="X235" i="11"/>
  <c r="X243" i="11"/>
  <c r="X251" i="11"/>
  <c r="X259" i="11"/>
  <c r="X267" i="11"/>
  <c r="X275" i="11"/>
  <c r="X283" i="11"/>
  <c r="X291" i="11"/>
  <c r="X299" i="11"/>
  <c r="X307" i="11"/>
  <c r="X315" i="11"/>
  <c r="X323" i="11"/>
  <c r="X331" i="11"/>
  <c r="X339" i="11"/>
  <c r="X347" i="11"/>
  <c r="X355" i="11"/>
  <c r="X363" i="11"/>
  <c r="X371" i="11"/>
  <c r="X379" i="11"/>
  <c r="X387" i="11"/>
  <c r="X395" i="11"/>
  <c r="X403" i="11"/>
  <c r="X411" i="11"/>
  <c r="X419" i="11"/>
  <c r="X427" i="11"/>
  <c r="X435" i="11"/>
  <c r="X443" i="11"/>
  <c r="X451" i="11"/>
  <c r="X459" i="11"/>
  <c r="X467" i="11"/>
  <c r="X475" i="11"/>
  <c r="X483" i="11"/>
  <c r="X491" i="11"/>
  <c r="X499" i="11"/>
  <c r="W8" i="11"/>
  <c r="W12" i="11"/>
  <c r="W16" i="11"/>
  <c r="W20" i="11"/>
  <c r="W24" i="11"/>
  <c r="W28" i="11"/>
  <c r="W32" i="11"/>
  <c r="W36" i="11"/>
  <c r="W40" i="11"/>
  <c r="W44" i="11"/>
  <c r="W48" i="11"/>
  <c r="W52" i="11"/>
  <c r="W56" i="11"/>
  <c r="W60" i="11"/>
  <c r="W64" i="11"/>
  <c r="W68" i="11"/>
  <c r="W72" i="11"/>
  <c r="W76" i="11"/>
  <c r="W80" i="11"/>
  <c r="W84" i="11"/>
  <c r="W88" i="11"/>
  <c r="W92" i="11"/>
  <c r="W96" i="11"/>
  <c r="W100" i="11"/>
  <c r="W104" i="11"/>
  <c r="W108" i="11"/>
  <c r="W112" i="11"/>
  <c r="W116" i="11"/>
  <c r="W120" i="11"/>
  <c r="W124" i="11"/>
  <c r="W128" i="11"/>
  <c r="W132" i="11"/>
  <c r="W136" i="11"/>
  <c r="W140" i="11"/>
  <c r="W144" i="11"/>
  <c r="W148" i="11"/>
  <c r="W152" i="11"/>
  <c r="W156" i="11"/>
  <c r="W160" i="11"/>
  <c r="W164" i="11"/>
  <c r="W168" i="11"/>
  <c r="W172" i="11"/>
  <c r="W176" i="11"/>
  <c r="W180" i="11"/>
  <c r="W184" i="11"/>
  <c r="W188" i="11"/>
  <c r="W192" i="11"/>
  <c r="W196" i="11"/>
  <c r="W200" i="11"/>
  <c r="W204" i="11"/>
  <c r="W208" i="11"/>
  <c r="W212" i="11"/>
  <c r="W216" i="11"/>
  <c r="W220" i="11"/>
  <c r="W224" i="11"/>
  <c r="W228" i="11"/>
  <c r="W232" i="11"/>
  <c r="W236" i="11"/>
  <c r="W240" i="11"/>
  <c r="W244" i="11"/>
  <c r="W248" i="11"/>
  <c r="W252" i="11"/>
  <c r="W256" i="11"/>
  <c r="W260" i="11"/>
  <c r="W264" i="11"/>
  <c r="W268" i="11"/>
  <c r="W272" i="11"/>
  <c r="W276" i="11"/>
  <c r="W280" i="11"/>
  <c r="W284" i="11"/>
  <c r="W288" i="11"/>
  <c r="W292" i="11"/>
  <c r="W296" i="11"/>
  <c r="W300" i="11"/>
  <c r="W304" i="11"/>
  <c r="W308" i="11"/>
  <c r="W312" i="11"/>
  <c r="W316" i="11"/>
  <c r="W320" i="11"/>
  <c r="W324" i="11"/>
  <c r="W328" i="11"/>
  <c r="W332" i="11"/>
  <c r="W336" i="11"/>
  <c r="W340" i="11"/>
  <c r="W344" i="11"/>
  <c r="W348" i="11"/>
  <c r="W352" i="11"/>
  <c r="W356" i="11"/>
  <c r="W360" i="11"/>
  <c r="W364" i="11"/>
  <c r="W368" i="11"/>
  <c r="W372" i="11"/>
  <c r="W376" i="11"/>
  <c r="W380" i="11"/>
  <c r="W384" i="11"/>
  <c r="W388" i="11"/>
  <c r="W392" i="11"/>
  <c r="W396" i="11"/>
  <c r="W400" i="11"/>
  <c r="W404" i="11"/>
  <c r="W408" i="11"/>
  <c r="W412" i="11"/>
  <c r="W416" i="11"/>
  <c r="W420" i="11"/>
  <c r="W424" i="11"/>
  <c r="W428" i="11"/>
  <c r="W432" i="11"/>
  <c r="W436" i="11"/>
  <c r="W440" i="11"/>
  <c r="W444" i="11"/>
  <c r="W448" i="11"/>
  <c r="W452" i="11"/>
  <c r="W456" i="11"/>
  <c r="W460" i="11"/>
  <c r="W464" i="11"/>
  <c r="W468" i="11"/>
  <c r="W472" i="11"/>
  <c r="W476" i="11"/>
  <c r="W480" i="11"/>
  <c r="W484" i="11"/>
  <c r="W488" i="11"/>
  <c r="W492" i="11"/>
  <c r="W496" i="11"/>
  <c r="W500" i="11"/>
  <c r="U12" i="11"/>
  <c r="U20" i="11"/>
  <c r="U28" i="11"/>
  <c r="U36" i="11"/>
  <c r="U44" i="11"/>
  <c r="U52" i="11"/>
  <c r="U60" i="11"/>
  <c r="U68" i="11"/>
  <c r="U76" i="11"/>
  <c r="U84" i="11"/>
  <c r="U92" i="11"/>
  <c r="U100" i="11"/>
  <c r="U108" i="11"/>
  <c r="U116" i="11"/>
  <c r="U124" i="11"/>
  <c r="U132" i="11"/>
  <c r="U140" i="11"/>
  <c r="U148" i="11"/>
  <c r="U156" i="11"/>
  <c r="U164" i="11"/>
  <c r="U172" i="11"/>
  <c r="U180" i="11"/>
  <c r="U188" i="11"/>
  <c r="U196" i="11"/>
  <c r="U204" i="11"/>
  <c r="U212" i="11"/>
  <c r="U220" i="11"/>
  <c r="U228" i="11"/>
  <c r="U236" i="11"/>
  <c r="U244" i="11"/>
  <c r="U252" i="11"/>
  <c r="U260" i="11"/>
  <c r="U268" i="11"/>
  <c r="U276" i="11"/>
  <c r="U284" i="11"/>
  <c r="U292" i="11"/>
  <c r="U300" i="11"/>
  <c r="U308" i="11"/>
  <c r="U316" i="11"/>
  <c r="U324" i="11"/>
  <c r="U332" i="11"/>
  <c r="U340" i="11"/>
  <c r="U348" i="11"/>
  <c r="U356" i="11"/>
  <c r="U364" i="11"/>
  <c r="U372" i="11"/>
  <c r="U380" i="11"/>
  <c r="U388" i="11"/>
  <c r="U396" i="11"/>
  <c r="U404" i="11"/>
  <c r="U412" i="11"/>
  <c r="U420" i="11"/>
  <c r="U428" i="11"/>
  <c r="U436" i="11"/>
  <c r="U444" i="11"/>
  <c r="U452" i="11"/>
  <c r="U460" i="11"/>
  <c r="U468" i="11"/>
  <c r="U476" i="11"/>
  <c r="U484" i="11"/>
  <c r="U492" i="11"/>
  <c r="U500" i="11"/>
  <c r="T7" i="11"/>
  <c r="T15" i="11"/>
  <c r="T23" i="11"/>
  <c r="T31" i="11"/>
  <c r="T39" i="11"/>
  <c r="T47" i="11"/>
  <c r="T55" i="11"/>
  <c r="T63" i="11"/>
  <c r="T71" i="11"/>
  <c r="T79" i="11"/>
  <c r="T87" i="11"/>
  <c r="T95" i="11"/>
  <c r="T103" i="11"/>
  <c r="T111" i="11"/>
  <c r="T119" i="11"/>
  <c r="T127" i="11"/>
  <c r="T135" i="11"/>
  <c r="T143" i="11"/>
  <c r="T151" i="11"/>
  <c r="T159" i="11"/>
  <c r="T167" i="11"/>
  <c r="T175" i="11"/>
  <c r="T183" i="11"/>
  <c r="T191" i="11"/>
  <c r="T199" i="11"/>
  <c r="T207" i="11"/>
  <c r="T215" i="11"/>
  <c r="T223" i="11"/>
  <c r="T231" i="11"/>
  <c r="T239" i="11"/>
  <c r="T247" i="11"/>
  <c r="T255" i="11"/>
  <c r="T263" i="11"/>
  <c r="T271" i="11"/>
  <c r="T279" i="11"/>
  <c r="T287" i="11"/>
  <c r="T295" i="11"/>
  <c r="T303" i="11"/>
  <c r="T311" i="11"/>
  <c r="T319" i="11"/>
  <c r="T327" i="11"/>
  <c r="T335" i="11"/>
  <c r="T343" i="11"/>
  <c r="T351" i="11"/>
  <c r="T359" i="11"/>
  <c r="T367" i="11"/>
  <c r="T375" i="11"/>
  <c r="T383" i="11"/>
  <c r="T391" i="11"/>
  <c r="T399" i="11"/>
  <c r="T407" i="11"/>
  <c r="T415" i="11"/>
  <c r="T423" i="11"/>
  <c r="T431" i="11"/>
  <c r="T439" i="11"/>
  <c r="T447" i="11"/>
  <c r="T455" i="11"/>
  <c r="T463" i="11"/>
  <c r="T471" i="11"/>
  <c r="T479" i="11"/>
  <c r="T487" i="11"/>
  <c r="T495" i="11"/>
  <c r="T503" i="11"/>
  <c r="AA17" i="11"/>
  <c r="AA33" i="11"/>
  <c r="AA49" i="11"/>
  <c r="AA65" i="11"/>
  <c r="AA81" i="11"/>
  <c r="AA97" i="11"/>
  <c r="AA113" i="11"/>
  <c r="AA129" i="11"/>
  <c r="AA145" i="11"/>
  <c r="AA161" i="11"/>
  <c r="AA177" i="11"/>
  <c r="AA193" i="11"/>
  <c r="AA209" i="11"/>
  <c r="AA225" i="11"/>
  <c r="AA241" i="11"/>
  <c r="AA257" i="11"/>
  <c r="AA273" i="11"/>
  <c r="AA289" i="11"/>
  <c r="AA305" i="11"/>
  <c r="AA321" i="11"/>
  <c r="AA337" i="11"/>
  <c r="AA353" i="11"/>
  <c r="AA369" i="11"/>
  <c r="AA385" i="11"/>
  <c r="AA401" i="11"/>
  <c r="AA417" i="11"/>
  <c r="AA433" i="11"/>
  <c r="AA449" i="11"/>
  <c r="AA465" i="11"/>
  <c r="AA481" i="11"/>
  <c r="AA497" i="11"/>
  <c r="X15" i="11"/>
  <c r="X31" i="11"/>
  <c r="X47" i="11"/>
  <c r="X63" i="11"/>
  <c r="X79" i="11"/>
  <c r="X95" i="11"/>
  <c r="X111" i="11"/>
  <c r="X127" i="11"/>
  <c r="X143" i="11"/>
  <c r="X159" i="11"/>
  <c r="X175" i="11"/>
  <c r="X191" i="11"/>
  <c r="X207" i="11"/>
  <c r="X223" i="11"/>
  <c r="X239" i="11"/>
  <c r="X255" i="11"/>
  <c r="X271" i="11"/>
  <c r="X287" i="11"/>
  <c r="X303" i="11"/>
  <c r="X319" i="11"/>
  <c r="X335" i="11"/>
  <c r="X351" i="11"/>
  <c r="X367" i="11"/>
  <c r="X383" i="11"/>
  <c r="X399" i="11"/>
  <c r="X415" i="11"/>
  <c r="X431" i="11"/>
  <c r="X447" i="11"/>
  <c r="X463" i="11"/>
  <c r="X479" i="11"/>
  <c r="X495" i="11"/>
  <c r="W6" i="11"/>
  <c r="W14" i="11"/>
  <c r="W22" i="11"/>
  <c r="W30" i="11"/>
  <c r="W38" i="11"/>
  <c r="W46" i="11"/>
  <c r="W54" i="11"/>
  <c r="W62" i="11"/>
  <c r="W70" i="11"/>
  <c r="W78" i="11"/>
  <c r="W86" i="11"/>
  <c r="W94" i="11"/>
  <c r="W102" i="11"/>
  <c r="W110" i="11"/>
  <c r="W118" i="11"/>
  <c r="W126" i="11"/>
  <c r="W134" i="11"/>
  <c r="W142" i="11"/>
  <c r="W150" i="11"/>
  <c r="W158" i="11"/>
  <c r="W166" i="11"/>
  <c r="W174" i="11"/>
  <c r="W182" i="11"/>
  <c r="W190" i="11"/>
  <c r="W198" i="11"/>
  <c r="W206" i="11"/>
  <c r="W214" i="11"/>
  <c r="W222" i="11"/>
  <c r="W230" i="11"/>
  <c r="W238" i="11"/>
  <c r="W246" i="11"/>
  <c r="W254" i="11"/>
  <c r="W262" i="11"/>
  <c r="W270" i="11"/>
  <c r="W278" i="11"/>
  <c r="W286" i="11"/>
  <c r="W294" i="11"/>
  <c r="W302" i="11"/>
  <c r="W310" i="11"/>
  <c r="W318" i="11"/>
  <c r="W326" i="11"/>
  <c r="W334" i="11"/>
  <c r="W342" i="11"/>
  <c r="W350" i="11"/>
  <c r="W358" i="11"/>
  <c r="W366" i="11"/>
  <c r="W374" i="11"/>
  <c r="W382" i="11"/>
  <c r="W390" i="11"/>
  <c r="W398" i="11"/>
  <c r="W406" i="11"/>
  <c r="W414" i="11"/>
  <c r="W422" i="11"/>
  <c r="W430" i="11"/>
  <c r="W438" i="11"/>
  <c r="W446" i="11"/>
  <c r="W454" i="11"/>
  <c r="W462" i="11"/>
  <c r="W470" i="11"/>
  <c r="W478" i="11"/>
  <c r="W486" i="11"/>
  <c r="W494" i="11"/>
  <c r="W502" i="11"/>
  <c r="U16" i="11"/>
  <c r="U32" i="11"/>
  <c r="U48" i="11"/>
  <c r="U64" i="11"/>
  <c r="U80" i="11"/>
  <c r="U96" i="11"/>
  <c r="U112" i="11"/>
  <c r="U128" i="11"/>
  <c r="U144" i="11"/>
  <c r="U160" i="11"/>
  <c r="U176" i="11"/>
  <c r="U192" i="11"/>
  <c r="U208" i="11"/>
  <c r="U224" i="11"/>
  <c r="U240" i="11"/>
  <c r="U256" i="11"/>
  <c r="U272" i="11"/>
  <c r="U288" i="11"/>
  <c r="U304" i="11"/>
  <c r="U320" i="11"/>
  <c r="U336" i="11"/>
  <c r="U352" i="11"/>
  <c r="U368" i="11"/>
  <c r="U384" i="11"/>
  <c r="U400" i="11"/>
  <c r="U416" i="11"/>
  <c r="U432" i="11"/>
  <c r="U448" i="11"/>
  <c r="U464" i="11"/>
  <c r="U480" i="11"/>
  <c r="U496" i="11"/>
  <c r="T11" i="11"/>
  <c r="T27" i="11"/>
  <c r="T43" i="11"/>
  <c r="T59" i="11"/>
  <c r="T75" i="11"/>
  <c r="T91" i="11"/>
  <c r="T107" i="11"/>
  <c r="T123" i="11"/>
  <c r="T139" i="11"/>
  <c r="T155" i="11"/>
  <c r="T171" i="11"/>
  <c r="T187" i="11"/>
  <c r="T203" i="11"/>
  <c r="T219" i="11"/>
  <c r="T235" i="11"/>
  <c r="T251" i="11"/>
  <c r="T267" i="11"/>
  <c r="T283" i="11"/>
  <c r="T299" i="11"/>
  <c r="T315" i="11"/>
  <c r="T331" i="11"/>
  <c r="T347" i="11"/>
  <c r="T363" i="11"/>
  <c r="T379" i="11"/>
  <c r="T395" i="11"/>
  <c r="T411" i="11"/>
  <c r="T427" i="11"/>
  <c r="T443" i="11"/>
  <c r="T459" i="11"/>
  <c r="T475" i="11"/>
  <c r="T491" i="11"/>
  <c r="AA25" i="11"/>
  <c r="AA473" i="11"/>
  <c r="X23" i="11"/>
  <c r="X55" i="11"/>
  <c r="X71" i="11"/>
  <c r="X103" i="11"/>
  <c r="X135" i="11"/>
  <c r="X167" i="11"/>
  <c r="X199" i="11"/>
  <c r="X231" i="11"/>
  <c r="X263" i="11"/>
  <c r="X295" i="11"/>
  <c r="X327" i="11"/>
  <c r="X343" i="11"/>
  <c r="X359" i="11"/>
  <c r="X375" i="11"/>
  <c r="X391" i="11"/>
  <c r="X407" i="11"/>
  <c r="X423" i="11"/>
  <c r="X439" i="11"/>
  <c r="X455" i="11"/>
  <c r="X471" i="11"/>
  <c r="X487" i="11"/>
  <c r="X503" i="11"/>
  <c r="W10" i="11"/>
  <c r="W18" i="11"/>
  <c r="W26" i="11"/>
  <c r="W34" i="11"/>
  <c r="W42" i="11"/>
  <c r="W50" i="11"/>
  <c r="W58" i="11"/>
  <c r="W66" i="11"/>
  <c r="W74" i="11"/>
  <c r="W82" i="11"/>
  <c r="W90" i="11"/>
  <c r="W98" i="11"/>
  <c r="W106" i="11"/>
  <c r="W114" i="11"/>
  <c r="W122" i="11"/>
  <c r="W130" i="11"/>
  <c r="W138" i="11"/>
  <c r="W146" i="11"/>
  <c r="W154" i="11"/>
  <c r="W162" i="11"/>
  <c r="W170" i="11"/>
  <c r="W178" i="11"/>
  <c r="W186" i="11"/>
  <c r="W194" i="11"/>
  <c r="W202" i="11"/>
  <c r="W210" i="11"/>
  <c r="W218" i="11"/>
  <c r="W226" i="11"/>
  <c r="W234" i="11"/>
  <c r="W242" i="11"/>
  <c r="W250" i="11"/>
  <c r="W258" i="11"/>
  <c r="W266" i="11"/>
  <c r="W274" i="11"/>
  <c r="W282" i="11"/>
  <c r="W290" i="11"/>
  <c r="W298" i="11"/>
  <c r="W306" i="11"/>
  <c r="W314" i="11"/>
  <c r="W322" i="11"/>
  <c r="W330" i="11"/>
  <c r="W338" i="11"/>
  <c r="W346" i="11"/>
  <c r="W354" i="11"/>
  <c r="W362" i="11"/>
  <c r="W370" i="11"/>
  <c r="W378" i="11"/>
  <c r="W386" i="11"/>
  <c r="W394" i="11"/>
  <c r="W402" i="11"/>
  <c r="W410" i="11"/>
  <c r="W418" i="11"/>
  <c r="W426" i="11"/>
  <c r="W434" i="11"/>
  <c r="W442" i="11"/>
  <c r="W450" i="11"/>
  <c r="W458" i="11"/>
  <c r="W466" i="11"/>
  <c r="W474" i="11"/>
  <c r="W482" i="11"/>
  <c r="W490" i="11"/>
  <c r="W498" i="11"/>
  <c r="U8" i="11"/>
  <c r="U24" i="11"/>
  <c r="U40" i="11"/>
  <c r="U56" i="11"/>
  <c r="U72" i="11"/>
  <c r="U88" i="11"/>
  <c r="U104" i="11"/>
  <c r="U120" i="11"/>
  <c r="U136" i="11"/>
  <c r="U152" i="11"/>
  <c r="U168" i="11"/>
  <c r="U200" i="11"/>
  <c r="U216" i="11"/>
  <c r="U232" i="11"/>
  <c r="U248" i="11"/>
  <c r="U264" i="11"/>
  <c r="U280" i="11"/>
  <c r="U296" i="11"/>
  <c r="U312" i="11"/>
  <c r="U328" i="11"/>
  <c r="U344" i="11"/>
  <c r="U376" i="11"/>
  <c r="U392" i="11"/>
  <c r="U408" i="11"/>
  <c r="U440" i="11"/>
  <c r="U472" i="11"/>
  <c r="T2" i="11"/>
  <c r="T19" i="11"/>
  <c r="T35" i="11"/>
  <c r="T67" i="11"/>
  <c r="T99" i="11"/>
  <c r="T131" i="11"/>
  <c r="T163" i="11"/>
  <c r="T195" i="11"/>
  <c r="T227" i="11"/>
  <c r="T259" i="11"/>
  <c r="T291" i="11"/>
  <c r="T323" i="11"/>
  <c r="T387" i="11"/>
  <c r="T435" i="11"/>
  <c r="T467" i="11"/>
  <c r="T499" i="11"/>
  <c r="AA22" i="11"/>
  <c r="AA38" i="11"/>
  <c r="AA54" i="11"/>
  <c r="AA70" i="11"/>
  <c r="AA86" i="11"/>
  <c r="AA102" i="11"/>
  <c r="AA118" i="11"/>
  <c r="AA134" i="11"/>
  <c r="AA150" i="11"/>
  <c r="AA166" i="11"/>
  <c r="AA182" i="11"/>
  <c r="AA198" i="11"/>
  <c r="AA214" i="11"/>
  <c r="AA230" i="11"/>
  <c r="AA246" i="11"/>
  <c r="AA262" i="11"/>
  <c r="AA278" i="11"/>
  <c r="AA294" i="11"/>
  <c r="AA310" i="11"/>
  <c r="AA326" i="11"/>
  <c r="AA342" i="11"/>
  <c r="AA358" i="11"/>
  <c r="AA374" i="11"/>
  <c r="AA390" i="11"/>
  <c r="AA406" i="11"/>
  <c r="AA422" i="11"/>
  <c r="AA438" i="11"/>
  <c r="AA454" i="11"/>
  <c r="AA470" i="11"/>
  <c r="AA486" i="11"/>
  <c r="AA502" i="11"/>
  <c r="X20" i="11"/>
  <c r="X36" i="11"/>
  <c r="X52" i="11"/>
  <c r="X68" i="11"/>
  <c r="X84" i="11"/>
  <c r="X100" i="11"/>
  <c r="X116" i="11"/>
  <c r="X132" i="11"/>
  <c r="X148" i="11"/>
  <c r="X164" i="11"/>
  <c r="X180" i="11"/>
  <c r="X196" i="11"/>
  <c r="X212" i="11"/>
  <c r="X228" i="11"/>
  <c r="X244" i="11"/>
  <c r="X260" i="11"/>
  <c r="X276" i="11"/>
  <c r="X292" i="11"/>
  <c r="X308" i="11"/>
  <c r="X324" i="11"/>
  <c r="X340" i="11"/>
  <c r="X356" i="11"/>
  <c r="X372" i="11"/>
  <c r="X388" i="11"/>
  <c r="X404" i="11"/>
  <c r="X420" i="11"/>
  <c r="X436" i="11"/>
  <c r="X452" i="11"/>
  <c r="X468" i="11"/>
  <c r="X484" i="11"/>
  <c r="X500" i="11"/>
  <c r="V9" i="11"/>
  <c r="V17" i="11"/>
  <c r="V25" i="11"/>
  <c r="V33" i="11"/>
  <c r="V41" i="11"/>
  <c r="V49" i="11"/>
  <c r="V57" i="11"/>
  <c r="V65" i="11"/>
  <c r="V73" i="11"/>
  <c r="V81" i="11"/>
  <c r="V89" i="11"/>
  <c r="V97" i="11"/>
  <c r="V105" i="11"/>
  <c r="V113" i="11"/>
  <c r="V121" i="11"/>
  <c r="V129" i="11"/>
  <c r="V137" i="11"/>
  <c r="V145" i="11"/>
  <c r="V153" i="11"/>
  <c r="V161" i="11"/>
  <c r="V169" i="11"/>
  <c r="V177" i="11"/>
  <c r="V185" i="11"/>
  <c r="V193" i="11"/>
  <c r="V201" i="11"/>
  <c r="V209" i="11"/>
  <c r="V217" i="11"/>
  <c r="V225" i="11"/>
  <c r="V233" i="11"/>
  <c r="V241" i="11"/>
  <c r="V249" i="11"/>
  <c r="V257" i="11"/>
  <c r="V265" i="11"/>
  <c r="V273" i="11"/>
  <c r="V281" i="11"/>
  <c r="V289" i="11"/>
  <c r="V297" i="11"/>
  <c r="V305" i="11"/>
  <c r="V313" i="11"/>
  <c r="V321" i="11"/>
  <c r="V329" i="11"/>
  <c r="V337" i="11"/>
  <c r="V345" i="11"/>
  <c r="V353" i="11"/>
  <c r="V361" i="11"/>
  <c r="V369" i="11"/>
  <c r="V377" i="11"/>
  <c r="V385" i="11"/>
  <c r="V393" i="11"/>
  <c r="V401" i="11"/>
  <c r="V409" i="11"/>
  <c r="V417" i="11"/>
  <c r="V425" i="11"/>
  <c r="V433" i="11"/>
  <c r="V441" i="11"/>
  <c r="V449" i="11"/>
  <c r="V457" i="11"/>
  <c r="V465" i="11"/>
  <c r="V473" i="11"/>
  <c r="V481" i="11"/>
  <c r="V489" i="11"/>
  <c r="V497" i="11"/>
  <c r="U5" i="11"/>
  <c r="U21" i="11"/>
  <c r="U37" i="11"/>
  <c r="U53" i="11"/>
  <c r="U69" i="11"/>
  <c r="U85" i="11"/>
  <c r="U101" i="11"/>
  <c r="U117" i="11"/>
  <c r="U133" i="11"/>
  <c r="U149" i="11"/>
  <c r="U165" i="11"/>
  <c r="U181" i="11"/>
  <c r="U197" i="11"/>
  <c r="U213" i="11"/>
  <c r="U229" i="11"/>
  <c r="U245" i="11"/>
  <c r="U261" i="11"/>
  <c r="U277" i="11"/>
  <c r="U293" i="11"/>
  <c r="U309" i="11"/>
  <c r="U325" i="11"/>
  <c r="U341" i="11"/>
  <c r="U357" i="11"/>
  <c r="U373" i="11"/>
  <c r="U389" i="11"/>
  <c r="U405" i="11"/>
  <c r="U421" i="11"/>
  <c r="U437" i="11"/>
  <c r="U453" i="11"/>
  <c r="U469" i="11"/>
  <c r="U485" i="11"/>
  <c r="U501" i="11"/>
  <c r="T16" i="11"/>
  <c r="T32" i="11"/>
  <c r="T48" i="11"/>
  <c r="T64" i="11"/>
  <c r="T80" i="11"/>
  <c r="T96" i="11"/>
  <c r="T112" i="11"/>
  <c r="T128" i="11"/>
  <c r="T144" i="11"/>
  <c r="T160" i="11"/>
  <c r="T176" i="11"/>
  <c r="T192" i="11"/>
  <c r="T208" i="11"/>
  <c r="T224" i="11"/>
  <c r="T240" i="11"/>
  <c r="T256" i="11"/>
  <c r="T272" i="11"/>
  <c r="T288" i="11"/>
  <c r="T304" i="11"/>
  <c r="T320" i="11"/>
  <c r="T336" i="11"/>
  <c r="T352" i="11"/>
  <c r="T368" i="11"/>
  <c r="T384" i="11"/>
  <c r="T400" i="11"/>
  <c r="T416" i="11"/>
  <c r="T432" i="11"/>
  <c r="T448" i="11"/>
  <c r="T464" i="11"/>
  <c r="T480" i="11"/>
  <c r="T496" i="11"/>
  <c r="AA9" i="11"/>
  <c r="AA41" i="11"/>
  <c r="AA57" i="11"/>
  <c r="AA73" i="11"/>
  <c r="AA89" i="11"/>
  <c r="AA105" i="11"/>
  <c r="AA121" i="11"/>
  <c r="AA137" i="11"/>
  <c r="AA153" i="11"/>
  <c r="AA169" i="11"/>
  <c r="AA185" i="11"/>
  <c r="AA201" i="11"/>
  <c r="AA217" i="11"/>
  <c r="AA233" i="11"/>
  <c r="AA249" i="11"/>
  <c r="AA265" i="11"/>
  <c r="AA281" i="11"/>
  <c r="AA297" i="11"/>
  <c r="AA313" i="11"/>
  <c r="AA329" i="11"/>
  <c r="AA345" i="11"/>
  <c r="AA361" i="11"/>
  <c r="AA377" i="11"/>
  <c r="AA393" i="11"/>
  <c r="AA409" i="11"/>
  <c r="AA425" i="11"/>
  <c r="AA441" i="11"/>
  <c r="AA457" i="11"/>
  <c r="AA489" i="11"/>
  <c r="X39" i="11"/>
  <c r="X87" i="11"/>
  <c r="X119" i="11"/>
  <c r="X151" i="11"/>
  <c r="X183" i="11"/>
  <c r="X215" i="11"/>
  <c r="X247" i="11"/>
  <c r="X279" i="11"/>
  <c r="X311" i="11"/>
  <c r="U184" i="11"/>
  <c r="U360" i="11"/>
  <c r="U424" i="11"/>
  <c r="U456" i="11"/>
  <c r="U488" i="11"/>
  <c r="T51" i="11"/>
  <c r="T83" i="11"/>
  <c r="T115" i="11"/>
  <c r="T147" i="11"/>
  <c r="T179" i="11"/>
  <c r="T211" i="11"/>
  <c r="T243" i="11"/>
  <c r="T275" i="11"/>
  <c r="T307" i="11"/>
  <c r="T339" i="11"/>
  <c r="T355" i="11"/>
  <c r="T371" i="11"/>
  <c r="T403" i="11"/>
  <c r="T419" i="11"/>
  <c r="T451" i="11"/>
  <c r="T483" i="11"/>
  <c r="AA62" i="11"/>
  <c r="AA126" i="11"/>
  <c r="AA190" i="11"/>
  <c r="AA254" i="11"/>
  <c r="AA318" i="11"/>
  <c r="AA382" i="11"/>
  <c r="AA446" i="11"/>
  <c r="X12" i="11"/>
  <c r="X76" i="11"/>
  <c r="X140" i="11"/>
  <c r="X204" i="11"/>
  <c r="X268" i="11"/>
  <c r="X332" i="11"/>
  <c r="X396" i="11"/>
  <c r="X460" i="11"/>
  <c r="V13" i="11"/>
  <c r="V45" i="11"/>
  <c r="V77" i="11"/>
  <c r="V109" i="11"/>
  <c r="V141" i="11"/>
  <c r="V173" i="11"/>
  <c r="V205" i="11"/>
  <c r="V237" i="11"/>
  <c r="V269" i="11"/>
  <c r="V301" i="11"/>
  <c r="V333" i="11"/>
  <c r="V365" i="11"/>
  <c r="V397" i="11"/>
  <c r="V429" i="11"/>
  <c r="V461" i="11"/>
  <c r="V493" i="11"/>
  <c r="U45" i="11"/>
  <c r="U109" i="11"/>
  <c r="U173" i="11"/>
  <c r="U237" i="11"/>
  <c r="U301" i="11"/>
  <c r="U365" i="11"/>
  <c r="U429" i="11"/>
  <c r="U493" i="11"/>
  <c r="T56" i="11"/>
  <c r="T120" i="11"/>
  <c r="T184" i="11"/>
  <c r="T248" i="11"/>
  <c r="T312" i="11"/>
  <c r="T376" i="11"/>
  <c r="T440" i="11"/>
  <c r="AA78" i="11"/>
  <c r="AA462" i="11"/>
  <c r="X92" i="11"/>
  <c r="X220" i="11"/>
  <c r="X348" i="11"/>
  <c r="X476" i="11"/>
  <c r="V53" i="11"/>
  <c r="V117" i="11"/>
  <c r="V181" i="11"/>
  <c r="V245" i="11"/>
  <c r="V309" i="11"/>
  <c r="V373" i="11"/>
  <c r="V437" i="11"/>
  <c r="V501" i="11"/>
  <c r="U125" i="11"/>
  <c r="U253" i="11"/>
  <c r="U381" i="11"/>
  <c r="T8" i="11"/>
  <c r="T136" i="11"/>
  <c r="T264" i="11"/>
  <c r="T392" i="11"/>
  <c r="AA30" i="11"/>
  <c r="AA286" i="11"/>
  <c r="AA414" i="11"/>
  <c r="X44" i="11"/>
  <c r="X172" i="11"/>
  <c r="X300" i="11"/>
  <c r="X428" i="11"/>
  <c r="V29" i="11"/>
  <c r="V93" i="11"/>
  <c r="V125" i="11"/>
  <c r="V221" i="11"/>
  <c r="V285" i="11"/>
  <c r="V349" i="11"/>
  <c r="V413" i="11"/>
  <c r="V477" i="11"/>
  <c r="U77" i="11"/>
  <c r="U205" i="11"/>
  <c r="U333" i="11"/>
  <c r="U461" i="11"/>
  <c r="T88" i="11"/>
  <c r="T216" i="11"/>
  <c r="T344" i="11"/>
  <c r="T472" i="11"/>
  <c r="AA46" i="11"/>
  <c r="AA110" i="11"/>
  <c r="AA174" i="11"/>
  <c r="AA238" i="11"/>
  <c r="AA302" i="11"/>
  <c r="AA366" i="11"/>
  <c r="AA430" i="11"/>
  <c r="AA494" i="11"/>
  <c r="X60" i="11"/>
  <c r="X124" i="11"/>
  <c r="X188" i="11"/>
  <c r="X252" i="11"/>
  <c r="X316" i="11"/>
  <c r="X380" i="11"/>
  <c r="X444" i="11"/>
  <c r="V5" i="11"/>
  <c r="V37" i="11"/>
  <c r="V69" i="11"/>
  <c r="V101" i="11"/>
  <c r="V133" i="11"/>
  <c r="V165" i="11"/>
  <c r="V197" i="11"/>
  <c r="V229" i="11"/>
  <c r="V261" i="11"/>
  <c r="V293" i="11"/>
  <c r="V325" i="11"/>
  <c r="V357" i="11"/>
  <c r="V389" i="11"/>
  <c r="V421" i="11"/>
  <c r="V453" i="11"/>
  <c r="V485" i="11"/>
  <c r="U29" i="11"/>
  <c r="U93" i="11"/>
  <c r="U157" i="11"/>
  <c r="U221" i="11"/>
  <c r="U285" i="11"/>
  <c r="U349" i="11"/>
  <c r="U413" i="11"/>
  <c r="U477" i="11"/>
  <c r="T40" i="11"/>
  <c r="T104" i="11"/>
  <c r="T168" i="11"/>
  <c r="T232" i="11"/>
  <c r="T296" i="11"/>
  <c r="T360" i="11"/>
  <c r="T424" i="11"/>
  <c r="T488" i="11"/>
  <c r="AA14" i="11"/>
  <c r="AA142" i="11"/>
  <c r="AA206" i="11"/>
  <c r="AA270" i="11"/>
  <c r="AA334" i="11"/>
  <c r="AA398" i="11"/>
  <c r="X28" i="11"/>
  <c r="X156" i="11"/>
  <c r="X284" i="11"/>
  <c r="X412" i="11"/>
  <c r="V21" i="11"/>
  <c r="V85" i="11"/>
  <c r="V149" i="11"/>
  <c r="V213" i="11"/>
  <c r="V277" i="11"/>
  <c r="V341" i="11"/>
  <c r="V405" i="11"/>
  <c r="V469" i="11"/>
  <c r="U61" i="11"/>
  <c r="U189" i="11"/>
  <c r="U317" i="11"/>
  <c r="U445" i="11"/>
  <c r="T72" i="11"/>
  <c r="T200" i="11"/>
  <c r="T328" i="11"/>
  <c r="T456" i="11"/>
  <c r="AA94" i="11"/>
  <c r="AA158" i="11"/>
  <c r="AA222" i="11"/>
  <c r="AA350" i="11"/>
  <c r="AA478" i="11"/>
  <c r="X108" i="11"/>
  <c r="X236" i="11"/>
  <c r="X364" i="11"/>
  <c r="X492" i="11"/>
  <c r="V61" i="11"/>
  <c r="V157" i="11"/>
  <c r="V189" i="11"/>
  <c r="V253" i="11"/>
  <c r="V317" i="11"/>
  <c r="V381" i="11"/>
  <c r="V445" i="11"/>
  <c r="U13" i="11"/>
  <c r="U141" i="11"/>
  <c r="U269" i="11"/>
  <c r="U397" i="11"/>
  <c r="T24" i="11"/>
  <c r="T152" i="11"/>
  <c r="T280" i="11"/>
  <c r="T408" i="11"/>
  <c r="P16" i="2"/>
  <c r="M3" i="11" s="1"/>
  <c r="A12" i="6"/>
  <c r="C12" i="6"/>
  <c r="B12" i="6" l="1"/>
  <c r="R7" i="2"/>
  <c r="AB4" i="11"/>
  <c r="A13" i="6"/>
  <c r="C13" i="6"/>
  <c r="B13" i="6" l="1"/>
  <c r="M5" i="11"/>
  <c r="M9" i="11"/>
  <c r="M13" i="11"/>
  <c r="M17" i="11"/>
  <c r="M21" i="11"/>
  <c r="M25" i="11"/>
  <c r="M29" i="11"/>
  <c r="M33" i="11"/>
  <c r="M37" i="11"/>
  <c r="M41" i="11"/>
  <c r="M45" i="11"/>
  <c r="M49" i="11"/>
  <c r="M53" i="11"/>
  <c r="M57" i="11"/>
  <c r="M61" i="11"/>
  <c r="M65" i="11"/>
  <c r="M69" i="11"/>
  <c r="M73" i="11"/>
  <c r="M77" i="11"/>
  <c r="M81" i="11"/>
  <c r="M85" i="11"/>
  <c r="M89" i="11"/>
  <c r="M93" i="11"/>
  <c r="M97" i="11"/>
  <c r="M101" i="11"/>
  <c r="M105" i="11"/>
  <c r="M109" i="11"/>
  <c r="M113" i="11"/>
  <c r="M117" i="11"/>
  <c r="M121" i="11"/>
  <c r="M125" i="11"/>
  <c r="M129" i="11"/>
  <c r="M133" i="11"/>
  <c r="M137" i="11"/>
  <c r="M141" i="11"/>
  <c r="M145" i="11"/>
  <c r="M149" i="11"/>
  <c r="M153" i="11"/>
  <c r="M157" i="11"/>
  <c r="M161" i="11"/>
  <c r="M165" i="11"/>
  <c r="M169" i="11"/>
  <c r="M173" i="11"/>
  <c r="M177" i="11"/>
  <c r="M181" i="11"/>
  <c r="M185" i="11"/>
  <c r="M189" i="11"/>
  <c r="M193" i="11"/>
  <c r="M197" i="11"/>
  <c r="M201" i="11"/>
  <c r="M205" i="11"/>
  <c r="M209" i="11"/>
  <c r="M213" i="11"/>
  <c r="M217" i="11"/>
  <c r="M221" i="11"/>
  <c r="M225" i="11"/>
  <c r="M229" i="11"/>
  <c r="M233" i="11"/>
  <c r="M237" i="11"/>
  <c r="M241" i="11"/>
  <c r="M245" i="11"/>
  <c r="M249" i="11"/>
  <c r="M253" i="11"/>
  <c r="M257" i="11"/>
  <c r="M261" i="11"/>
  <c r="M265" i="11"/>
  <c r="M269" i="11"/>
  <c r="M273" i="11"/>
  <c r="M277" i="11"/>
  <c r="M281" i="11"/>
  <c r="M285" i="11"/>
  <c r="M289" i="11"/>
  <c r="M293" i="11"/>
  <c r="M297" i="11"/>
  <c r="M301" i="11"/>
  <c r="M305" i="11"/>
  <c r="M309" i="11"/>
  <c r="M313" i="11"/>
  <c r="M317" i="11"/>
  <c r="M321" i="11"/>
  <c r="M325" i="11"/>
  <c r="M329" i="11"/>
  <c r="M333" i="11"/>
  <c r="M337" i="11"/>
  <c r="M341" i="11"/>
  <c r="M345" i="11"/>
  <c r="M349" i="11"/>
  <c r="M353" i="11"/>
  <c r="M357" i="11"/>
  <c r="M361" i="11"/>
  <c r="M365" i="11"/>
  <c r="M369" i="11"/>
  <c r="M373" i="11"/>
  <c r="M377" i="11"/>
  <c r="M381" i="11"/>
  <c r="M385" i="11"/>
  <c r="M389" i="11"/>
  <c r="M393" i="11"/>
  <c r="M397" i="11"/>
  <c r="M401" i="11"/>
  <c r="M405" i="11"/>
  <c r="M409" i="11"/>
  <c r="M413" i="11"/>
  <c r="M417" i="11"/>
  <c r="M421" i="11"/>
  <c r="M425" i="11"/>
  <c r="M429" i="11"/>
  <c r="M433" i="11"/>
  <c r="M437" i="11"/>
  <c r="M441" i="11"/>
  <c r="M445" i="11"/>
  <c r="M449" i="11"/>
  <c r="M453" i="11"/>
  <c r="M457" i="11"/>
  <c r="M461" i="11"/>
  <c r="M465" i="11"/>
  <c r="M469" i="11"/>
  <c r="M473" i="11"/>
  <c r="M477" i="11"/>
  <c r="M481" i="11"/>
  <c r="M485" i="11"/>
  <c r="M489" i="11"/>
  <c r="M493" i="11"/>
  <c r="M497" i="11"/>
  <c r="M501" i="11"/>
  <c r="M2" i="11"/>
  <c r="AD3" i="11" s="1"/>
  <c r="M6" i="11"/>
  <c r="M10" i="11"/>
  <c r="M14" i="11"/>
  <c r="M18" i="11"/>
  <c r="M22" i="11"/>
  <c r="M26" i="11"/>
  <c r="M30" i="11"/>
  <c r="M34" i="11"/>
  <c r="M38" i="11"/>
  <c r="M42" i="11"/>
  <c r="M46" i="11"/>
  <c r="M50" i="11"/>
  <c r="M54" i="11"/>
  <c r="M58" i="11"/>
  <c r="M62" i="11"/>
  <c r="M66" i="11"/>
  <c r="M70" i="11"/>
  <c r="M74" i="11"/>
  <c r="M78" i="11"/>
  <c r="M82" i="11"/>
  <c r="M86" i="11"/>
  <c r="M90" i="11"/>
  <c r="M94" i="11"/>
  <c r="M98" i="11"/>
  <c r="M102" i="11"/>
  <c r="M106" i="11"/>
  <c r="M110" i="11"/>
  <c r="M114" i="11"/>
  <c r="M118" i="11"/>
  <c r="M122" i="11"/>
  <c r="M126" i="11"/>
  <c r="M130" i="11"/>
  <c r="M134" i="11"/>
  <c r="M138" i="11"/>
  <c r="M142" i="11"/>
  <c r="M146" i="11"/>
  <c r="M150" i="11"/>
  <c r="M154" i="11"/>
  <c r="M158" i="11"/>
  <c r="M162" i="11"/>
  <c r="M166" i="11"/>
  <c r="M170" i="11"/>
  <c r="M174" i="11"/>
  <c r="M178" i="11"/>
  <c r="M182" i="11"/>
  <c r="M186" i="11"/>
  <c r="M190" i="11"/>
  <c r="M194" i="11"/>
  <c r="M198" i="11"/>
  <c r="M202" i="11"/>
  <c r="M206" i="11"/>
  <c r="M210" i="11"/>
  <c r="M214" i="11"/>
  <c r="M218" i="11"/>
  <c r="M222" i="11"/>
  <c r="M226" i="11"/>
  <c r="M230" i="11"/>
  <c r="M234" i="11"/>
  <c r="M238" i="11"/>
  <c r="M242" i="11"/>
  <c r="M246" i="11"/>
  <c r="M250" i="11"/>
  <c r="M254" i="11"/>
  <c r="M258" i="11"/>
  <c r="M262" i="11"/>
  <c r="M266" i="11"/>
  <c r="M270" i="11"/>
  <c r="M274" i="11"/>
  <c r="M278" i="11"/>
  <c r="M282" i="11"/>
  <c r="M286" i="11"/>
  <c r="M290" i="11"/>
  <c r="M294" i="11"/>
  <c r="M298" i="11"/>
  <c r="M302" i="11"/>
  <c r="M306" i="11"/>
  <c r="M310" i="11"/>
  <c r="M314" i="11"/>
  <c r="M318" i="11"/>
  <c r="M322" i="11"/>
  <c r="M326" i="11"/>
  <c r="M330" i="11"/>
  <c r="M334" i="11"/>
  <c r="M338" i="11"/>
  <c r="M342" i="11"/>
  <c r="M346" i="11"/>
  <c r="M350" i="11"/>
  <c r="M354" i="11"/>
  <c r="M358" i="11"/>
  <c r="M362" i="11"/>
  <c r="M366" i="11"/>
  <c r="M370" i="11"/>
  <c r="M374" i="11"/>
  <c r="M378" i="11"/>
  <c r="M382" i="11"/>
  <c r="M386" i="11"/>
  <c r="M390" i="11"/>
  <c r="M394" i="11"/>
  <c r="M398" i="11"/>
  <c r="M402" i="11"/>
  <c r="M406" i="11"/>
  <c r="M410" i="11"/>
  <c r="M414" i="11"/>
  <c r="M418" i="11"/>
  <c r="M422" i="11"/>
  <c r="M426" i="11"/>
  <c r="M430" i="11"/>
  <c r="M434" i="11"/>
  <c r="M438" i="11"/>
  <c r="M442" i="11"/>
  <c r="M446" i="11"/>
  <c r="M450" i="11"/>
  <c r="M454" i="11"/>
  <c r="M458" i="11"/>
  <c r="M462" i="11"/>
  <c r="M466" i="11"/>
  <c r="M470" i="11"/>
  <c r="M474" i="11"/>
  <c r="M478" i="11"/>
  <c r="M482" i="11"/>
  <c r="M486" i="11"/>
  <c r="M490" i="11"/>
  <c r="M494" i="11"/>
  <c r="M498" i="11"/>
  <c r="M502" i="11"/>
  <c r="M8" i="11"/>
  <c r="M16" i="11"/>
  <c r="M24" i="11"/>
  <c r="M32" i="11"/>
  <c r="M40" i="11"/>
  <c r="M48" i="11"/>
  <c r="M56" i="11"/>
  <c r="M64" i="11"/>
  <c r="M72" i="11"/>
  <c r="M80" i="11"/>
  <c r="M88" i="11"/>
  <c r="M96" i="11"/>
  <c r="M104" i="11"/>
  <c r="M112" i="11"/>
  <c r="M120" i="11"/>
  <c r="M128" i="11"/>
  <c r="M136" i="11"/>
  <c r="M144" i="11"/>
  <c r="M152" i="11"/>
  <c r="M160" i="11"/>
  <c r="M168" i="11"/>
  <c r="M176" i="11"/>
  <c r="M184" i="11"/>
  <c r="M192" i="11"/>
  <c r="M200" i="11"/>
  <c r="M208" i="11"/>
  <c r="M216" i="11"/>
  <c r="M224" i="11"/>
  <c r="M232" i="11"/>
  <c r="M240" i="11"/>
  <c r="M248" i="11"/>
  <c r="M256" i="11"/>
  <c r="M264" i="11"/>
  <c r="M272" i="11"/>
  <c r="M280" i="11"/>
  <c r="M288" i="11"/>
  <c r="M296" i="11"/>
  <c r="M304" i="11"/>
  <c r="M312" i="11"/>
  <c r="M320" i="11"/>
  <c r="M328" i="11"/>
  <c r="M336" i="11"/>
  <c r="M344" i="11"/>
  <c r="M352" i="11"/>
  <c r="M360" i="11"/>
  <c r="M368" i="11"/>
  <c r="M376" i="11"/>
  <c r="M384" i="11"/>
  <c r="M392" i="11"/>
  <c r="M400" i="11"/>
  <c r="M408" i="11"/>
  <c r="M416" i="11"/>
  <c r="M424" i="11"/>
  <c r="M432" i="11"/>
  <c r="M440" i="11"/>
  <c r="M448" i="11"/>
  <c r="M456" i="11"/>
  <c r="M464" i="11"/>
  <c r="M472" i="11"/>
  <c r="M480" i="11"/>
  <c r="M488" i="11"/>
  <c r="M496" i="11"/>
  <c r="M43" i="11"/>
  <c r="M67" i="11"/>
  <c r="M83" i="11"/>
  <c r="M99" i="11"/>
  <c r="M115" i="11"/>
  <c r="M131" i="11"/>
  <c r="M147" i="11"/>
  <c r="M163" i="11"/>
  <c r="M187" i="11"/>
  <c r="M203" i="11"/>
  <c r="M219" i="11"/>
  <c r="M235" i="11"/>
  <c r="M251" i="11"/>
  <c r="M267" i="11"/>
  <c r="M283" i="11"/>
  <c r="M299" i="11"/>
  <c r="M315" i="11"/>
  <c r="M331" i="11"/>
  <c r="M347" i="11"/>
  <c r="M363" i="11"/>
  <c r="M379" i="11"/>
  <c r="M395" i="11"/>
  <c r="M411" i="11"/>
  <c r="M427" i="11"/>
  <c r="M443" i="11"/>
  <c r="M459" i="11"/>
  <c r="M475" i="11"/>
  <c r="M491" i="11"/>
  <c r="M12" i="11"/>
  <c r="M28" i="11"/>
  <c r="M44" i="11"/>
  <c r="M60" i="11"/>
  <c r="M76" i="11"/>
  <c r="M92" i="11"/>
  <c r="M108" i="11"/>
  <c r="M124" i="11"/>
  <c r="M140" i="11"/>
  <c r="M156" i="11"/>
  <c r="M172" i="11"/>
  <c r="M188" i="11"/>
  <c r="M204" i="11"/>
  <c r="M220" i="11"/>
  <c r="M236" i="11"/>
  <c r="M252" i="11"/>
  <c r="M268" i="11"/>
  <c r="M284" i="11"/>
  <c r="M300" i="11"/>
  <c r="M316" i="11"/>
  <c r="M332" i="11"/>
  <c r="M348" i="11"/>
  <c r="M364" i="11"/>
  <c r="M380" i="11"/>
  <c r="M404" i="11"/>
  <c r="M420" i="11"/>
  <c r="M436" i="11"/>
  <c r="M452" i="11"/>
  <c r="M468" i="11"/>
  <c r="M484" i="11"/>
  <c r="M500" i="11"/>
  <c r="M7" i="11"/>
  <c r="M15" i="11"/>
  <c r="M23" i="11"/>
  <c r="M31" i="11"/>
  <c r="M39" i="11"/>
  <c r="M47" i="11"/>
  <c r="M55" i="11"/>
  <c r="M63" i="11"/>
  <c r="M71" i="11"/>
  <c r="M79" i="11"/>
  <c r="M87" i="11"/>
  <c r="M95" i="11"/>
  <c r="M103" i="11"/>
  <c r="M111" i="11"/>
  <c r="M119" i="11"/>
  <c r="M127" i="11"/>
  <c r="M135" i="11"/>
  <c r="M143" i="11"/>
  <c r="M151" i="11"/>
  <c r="M159" i="11"/>
  <c r="M167" i="11"/>
  <c r="M175" i="11"/>
  <c r="M183" i="11"/>
  <c r="M191" i="11"/>
  <c r="M199" i="11"/>
  <c r="M207" i="11"/>
  <c r="M215" i="11"/>
  <c r="M223" i="11"/>
  <c r="M231" i="11"/>
  <c r="M239" i="11"/>
  <c r="M247" i="11"/>
  <c r="M255" i="11"/>
  <c r="M263" i="11"/>
  <c r="M271" i="11"/>
  <c r="M279" i="11"/>
  <c r="M287" i="11"/>
  <c r="M295" i="11"/>
  <c r="M303" i="11"/>
  <c r="M311" i="11"/>
  <c r="M319" i="11"/>
  <c r="M327" i="11"/>
  <c r="M335" i="11"/>
  <c r="M343" i="11"/>
  <c r="M351" i="11"/>
  <c r="M359" i="11"/>
  <c r="M367" i="11"/>
  <c r="M375" i="11"/>
  <c r="M383" i="11"/>
  <c r="M391" i="11"/>
  <c r="M399" i="11"/>
  <c r="M407" i="11"/>
  <c r="M415" i="11"/>
  <c r="M423" i="11"/>
  <c r="M431" i="11"/>
  <c r="M439" i="11"/>
  <c r="M447" i="11"/>
  <c r="M455" i="11"/>
  <c r="M463" i="11"/>
  <c r="M471" i="11"/>
  <c r="M479" i="11"/>
  <c r="M487" i="11"/>
  <c r="M495" i="11"/>
  <c r="M503" i="11"/>
  <c r="M11" i="11"/>
  <c r="M19" i="11"/>
  <c r="M27" i="11"/>
  <c r="M35" i="11"/>
  <c r="M51" i="11"/>
  <c r="M59" i="11"/>
  <c r="M75" i="11"/>
  <c r="M91" i="11"/>
  <c r="M107" i="11"/>
  <c r="M123" i="11"/>
  <c r="M139" i="11"/>
  <c r="M155" i="11"/>
  <c r="M171" i="11"/>
  <c r="M179" i="11"/>
  <c r="M195" i="11"/>
  <c r="M211" i="11"/>
  <c r="M227" i="11"/>
  <c r="M243" i="11"/>
  <c r="M259" i="11"/>
  <c r="M275" i="11"/>
  <c r="M291" i="11"/>
  <c r="M307" i="11"/>
  <c r="M323" i="11"/>
  <c r="M339" i="11"/>
  <c r="M355" i="11"/>
  <c r="M371" i="11"/>
  <c r="M387" i="11"/>
  <c r="M403" i="11"/>
  <c r="M419" i="11"/>
  <c r="M435" i="11"/>
  <c r="M451" i="11"/>
  <c r="M467" i="11"/>
  <c r="M483" i="11"/>
  <c r="M499" i="11"/>
  <c r="M4" i="11"/>
  <c r="M20" i="11"/>
  <c r="M36" i="11"/>
  <c r="M52" i="11"/>
  <c r="M68" i="11"/>
  <c r="M84" i="11"/>
  <c r="M100" i="11"/>
  <c r="M116" i="11"/>
  <c r="M132" i="11"/>
  <c r="M148" i="11"/>
  <c r="M164" i="11"/>
  <c r="M180" i="11"/>
  <c r="M196" i="11"/>
  <c r="M212" i="11"/>
  <c r="M228" i="11"/>
  <c r="M244" i="11"/>
  <c r="M260" i="11"/>
  <c r="M276" i="11"/>
  <c r="M292" i="11"/>
  <c r="M308" i="11"/>
  <c r="M324" i="11"/>
  <c r="M340" i="11"/>
  <c r="M356" i="11"/>
  <c r="M372" i="11"/>
  <c r="M388" i="11"/>
  <c r="M396" i="11"/>
  <c r="M412" i="11"/>
  <c r="M428" i="11"/>
  <c r="M444" i="11"/>
  <c r="M460" i="11"/>
  <c r="M476" i="11"/>
  <c r="M492" i="11"/>
  <c r="C14" i="6"/>
  <c r="A14" i="6"/>
  <c r="D4" i="6" l="1"/>
  <c r="D8" i="6"/>
  <c r="D12" i="6"/>
  <c r="D104" i="6"/>
  <c r="D108" i="6"/>
  <c r="D112" i="6"/>
  <c r="D116" i="6"/>
  <c r="D120" i="6"/>
  <c r="D124" i="6"/>
  <c r="D128" i="6"/>
  <c r="D132" i="6"/>
  <c r="D136" i="6"/>
  <c r="D140" i="6"/>
  <c r="D144" i="6"/>
  <c r="D148" i="6"/>
  <c r="D152" i="6"/>
  <c r="D156" i="6"/>
  <c r="D160" i="6"/>
  <c r="D164" i="6"/>
  <c r="D168" i="6"/>
  <c r="D172" i="6"/>
  <c r="D176" i="6"/>
  <c r="D180" i="6"/>
  <c r="D184" i="6"/>
  <c r="D188" i="6"/>
  <c r="D192" i="6"/>
  <c r="D196" i="6"/>
  <c r="D200" i="6"/>
  <c r="D204" i="6"/>
  <c r="D208" i="6"/>
  <c r="D212" i="6"/>
  <c r="D216" i="6"/>
  <c r="D220" i="6"/>
  <c r="D224" i="6"/>
  <c r="D228" i="6"/>
  <c r="D232" i="6"/>
  <c r="D236" i="6"/>
  <c r="D240" i="6"/>
  <c r="D244" i="6"/>
  <c r="D248" i="6"/>
  <c r="D252" i="6"/>
  <c r="D256" i="6"/>
  <c r="D260" i="6"/>
  <c r="D264" i="6"/>
  <c r="D268" i="6"/>
  <c r="D272" i="6"/>
  <c r="D276" i="6"/>
  <c r="D280" i="6"/>
  <c r="D284" i="6"/>
  <c r="D288" i="6"/>
  <c r="D292" i="6"/>
  <c r="D296" i="6"/>
  <c r="D300" i="6"/>
  <c r="D304" i="6"/>
  <c r="D308" i="6"/>
  <c r="D312" i="6"/>
  <c r="D316" i="6"/>
  <c r="D320" i="6"/>
  <c r="D324" i="6"/>
  <c r="D328" i="6"/>
  <c r="D332" i="6"/>
  <c r="D336" i="6"/>
  <c r="D340" i="6"/>
  <c r="D6" i="6"/>
  <c r="D10" i="6"/>
  <c r="D14" i="6"/>
  <c r="D106" i="6"/>
  <c r="D110" i="6"/>
  <c r="D114" i="6"/>
  <c r="D118" i="6"/>
  <c r="D122" i="6"/>
  <c r="D126" i="6"/>
  <c r="D130" i="6"/>
  <c r="D134" i="6"/>
  <c r="D138" i="6"/>
  <c r="D142" i="6"/>
  <c r="D146" i="6"/>
  <c r="D150" i="6"/>
  <c r="D154" i="6"/>
  <c r="D158" i="6"/>
  <c r="D162" i="6"/>
  <c r="D166" i="6"/>
  <c r="D170" i="6"/>
  <c r="D174" i="6"/>
  <c r="D178" i="6"/>
  <c r="D182" i="6"/>
  <c r="D186" i="6"/>
  <c r="D190" i="6"/>
  <c r="D194" i="6"/>
  <c r="D198" i="6"/>
  <c r="D202" i="6"/>
  <c r="D206" i="6"/>
  <c r="D210" i="6"/>
  <c r="D214" i="6"/>
  <c r="D218" i="6"/>
  <c r="D222" i="6"/>
  <c r="D226" i="6"/>
  <c r="D230" i="6"/>
  <c r="D234" i="6"/>
  <c r="D238" i="6"/>
  <c r="D242" i="6"/>
  <c r="D246" i="6"/>
  <c r="D250" i="6"/>
  <c r="D254" i="6"/>
  <c r="D258" i="6"/>
  <c r="D262" i="6"/>
  <c r="D266" i="6"/>
  <c r="D270" i="6"/>
  <c r="D274" i="6"/>
  <c r="D278" i="6"/>
  <c r="D282" i="6"/>
  <c r="D286" i="6"/>
  <c r="D290" i="6"/>
  <c r="D294" i="6"/>
  <c r="D298" i="6"/>
  <c r="D302" i="6"/>
  <c r="D306" i="6"/>
  <c r="D310" i="6"/>
  <c r="D314" i="6"/>
  <c r="D318" i="6"/>
  <c r="D322" i="6"/>
  <c r="D326" i="6"/>
  <c r="D330" i="6"/>
  <c r="D334" i="6"/>
  <c r="D338" i="6"/>
  <c r="D342" i="6"/>
  <c r="D3" i="6"/>
  <c r="D11" i="6"/>
  <c r="D107" i="6"/>
  <c r="D115" i="6"/>
  <c r="D123" i="6"/>
  <c r="D131" i="6"/>
  <c r="D139" i="6"/>
  <c r="D147" i="6"/>
  <c r="D155" i="6"/>
  <c r="D163" i="6"/>
  <c r="D171" i="6"/>
  <c r="D179" i="6"/>
  <c r="D187" i="6"/>
  <c r="D195" i="6"/>
  <c r="D203" i="6"/>
  <c r="D211" i="6"/>
  <c r="D219" i="6"/>
  <c r="D227" i="6"/>
  <c r="D235" i="6"/>
  <c r="D243" i="6"/>
  <c r="D251" i="6"/>
  <c r="D259" i="6"/>
  <c r="D267" i="6"/>
  <c r="D275" i="6"/>
  <c r="D283" i="6"/>
  <c r="D291" i="6"/>
  <c r="D299" i="6"/>
  <c r="D307" i="6"/>
  <c r="D315" i="6"/>
  <c r="D323" i="6"/>
  <c r="D331" i="6"/>
  <c r="D339" i="6"/>
  <c r="D345" i="6"/>
  <c r="D349" i="6"/>
  <c r="D353" i="6"/>
  <c r="D357" i="6"/>
  <c r="D361" i="6"/>
  <c r="D365" i="6"/>
  <c r="D369" i="6"/>
  <c r="D373" i="6"/>
  <c r="D377" i="6"/>
  <c r="D381" i="6"/>
  <c r="D385" i="6"/>
  <c r="D389" i="6"/>
  <c r="D393" i="6"/>
  <c r="D397" i="6"/>
  <c r="D401" i="6"/>
  <c r="D405" i="6"/>
  <c r="D409" i="6"/>
  <c r="D413" i="6"/>
  <c r="D417" i="6"/>
  <c r="D421" i="6"/>
  <c r="D425" i="6"/>
  <c r="D429" i="6"/>
  <c r="D433" i="6"/>
  <c r="D437" i="6"/>
  <c r="D441" i="6"/>
  <c r="D445" i="6"/>
  <c r="D449" i="6"/>
  <c r="D453" i="6"/>
  <c r="D457" i="6"/>
  <c r="D461" i="6"/>
  <c r="D465" i="6"/>
  <c r="D469" i="6"/>
  <c r="D473" i="6"/>
  <c r="D477" i="6"/>
  <c r="D481" i="6"/>
  <c r="D485" i="6"/>
  <c r="D489" i="6"/>
  <c r="D493" i="6"/>
  <c r="D497" i="6"/>
  <c r="D501" i="6"/>
  <c r="D505" i="6"/>
  <c r="D509" i="6"/>
  <c r="D5" i="6"/>
  <c r="D111" i="6"/>
  <c r="D121" i="6"/>
  <c r="D133" i="6"/>
  <c r="D143" i="6"/>
  <c r="D153" i="6"/>
  <c r="D165" i="6"/>
  <c r="D175" i="6"/>
  <c r="D185" i="6"/>
  <c r="D197" i="6"/>
  <c r="D207" i="6"/>
  <c r="D217" i="6"/>
  <c r="D229" i="6"/>
  <c r="D239" i="6"/>
  <c r="D249" i="6"/>
  <c r="D261" i="6"/>
  <c r="D271" i="6"/>
  <c r="D281" i="6"/>
  <c r="D293" i="6"/>
  <c r="D303" i="6"/>
  <c r="D313" i="6"/>
  <c r="D325" i="6"/>
  <c r="D335" i="6"/>
  <c r="D344" i="6"/>
  <c r="D350" i="6"/>
  <c r="D355" i="6"/>
  <c r="D360" i="6"/>
  <c r="D366" i="6"/>
  <c r="D371" i="6"/>
  <c r="D376" i="6"/>
  <c r="D382" i="6"/>
  <c r="D387" i="6"/>
  <c r="D392" i="6"/>
  <c r="D398" i="6"/>
  <c r="D403" i="6"/>
  <c r="D408" i="6"/>
  <c r="D414" i="6"/>
  <c r="D419" i="6"/>
  <c r="D424" i="6"/>
  <c r="D430" i="6"/>
  <c r="D435" i="6"/>
  <c r="D440" i="6"/>
  <c r="D446" i="6"/>
  <c r="D451" i="6"/>
  <c r="D456" i="6"/>
  <c r="D462" i="6"/>
  <c r="D467" i="6"/>
  <c r="D472" i="6"/>
  <c r="D478" i="6"/>
  <c r="D483" i="6"/>
  <c r="D488" i="6"/>
  <c r="D494" i="6"/>
  <c r="D499" i="6"/>
  <c r="D504" i="6"/>
  <c r="D510" i="6"/>
  <c r="D514" i="6"/>
  <c r="D518" i="6"/>
  <c r="D522" i="6"/>
  <c r="D526" i="6"/>
  <c r="D530" i="6"/>
  <c r="D534" i="6"/>
  <c r="D538" i="6"/>
  <c r="D542" i="6"/>
  <c r="D546" i="6"/>
  <c r="D550" i="6"/>
  <c r="D554" i="6"/>
  <c r="D558" i="6"/>
  <c r="D562" i="6"/>
  <c r="D566" i="6"/>
  <c r="D570" i="6"/>
  <c r="D574" i="6"/>
  <c r="D578" i="6"/>
  <c r="D582" i="6"/>
  <c r="D586" i="6"/>
  <c r="D590" i="6"/>
  <c r="D594" i="6"/>
  <c r="D598" i="6"/>
  <c r="D602" i="6"/>
  <c r="D606" i="6"/>
  <c r="D610" i="6"/>
  <c r="D614" i="6"/>
  <c r="D618" i="6"/>
  <c r="D622" i="6"/>
  <c r="D626" i="6"/>
  <c r="D13" i="6"/>
  <c r="D109" i="6"/>
  <c r="D119" i="6"/>
  <c r="D129" i="6"/>
  <c r="D141" i="6"/>
  <c r="D151" i="6"/>
  <c r="D161" i="6"/>
  <c r="D173" i="6"/>
  <c r="D183" i="6"/>
  <c r="D193" i="6"/>
  <c r="D205" i="6"/>
  <c r="D215" i="6"/>
  <c r="D225" i="6"/>
  <c r="D237" i="6"/>
  <c r="D247" i="6"/>
  <c r="D257" i="6"/>
  <c r="D269" i="6"/>
  <c r="D279" i="6"/>
  <c r="D289" i="6"/>
  <c r="D301" i="6"/>
  <c r="D311" i="6"/>
  <c r="D321" i="6"/>
  <c r="D333" i="6"/>
  <c r="D343" i="6"/>
  <c r="D348" i="6"/>
  <c r="D354" i="6"/>
  <c r="D359" i="6"/>
  <c r="D364" i="6"/>
  <c r="D370" i="6"/>
  <c r="D375" i="6"/>
  <c r="D380" i="6"/>
  <c r="D386" i="6"/>
  <c r="D391" i="6"/>
  <c r="D396" i="6"/>
  <c r="D402" i="6"/>
  <c r="D407" i="6"/>
  <c r="D412" i="6"/>
  <c r="D418" i="6"/>
  <c r="D423" i="6"/>
  <c r="D428" i="6"/>
  <c r="D434" i="6"/>
  <c r="D439" i="6"/>
  <c r="D444" i="6"/>
  <c r="D450" i="6"/>
  <c r="D455" i="6"/>
  <c r="D460" i="6"/>
  <c r="D466" i="6"/>
  <c r="D471" i="6"/>
  <c r="D476" i="6"/>
  <c r="D482" i="6"/>
  <c r="D487" i="6"/>
  <c r="D492" i="6"/>
  <c r="D498" i="6"/>
  <c r="D503" i="6"/>
  <c r="D508" i="6"/>
  <c r="D513" i="6"/>
  <c r="D517" i="6"/>
  <c r="D521" i="6"/>
  <c r="D525" i="6"/>
  <c r="D529" i="6"/>
  <c r="D533" i="6"/>
  <c r="D537" i="6"/>
  <c r="D541" i="6"/>
  <c r="D545" i="6"/>
  <c r="D549" i="6"/>
  <c r="D553" i="6"/>
  <c r="D557" i="6"/>
  <c r="D561" i="6"/>
  <c r="D565" i="6"/>
  <c r="D569" i="6"/>
  <c r="D573" i="6"/>
  <c r="D577" i="6"/>
  <c r="D581" i="6"/>
  <c r="D585" i="6"/>
  <c r="D589" i="6"/>
  <c r="D593" i="6"/>
  <c r="D597" i="6"/>
  <c r="D7" i="6"/>
  <c r="D113" i="6"/>
  <c r="D135" i="6"/>
  <c r="D157" i="6"/>
  <c r="D177" i="6"/>
  <c r="D199" i="6"/>
  <c r="D221" i="6"/>
  <c r="D241" i="6"/>
  <c r="D263" i="6"/>
  <c r="D285" i="6"/>
  <c r="D305" i="6"/>
  <c r="D327" i="6"/>
  <c r="D346" i="6"/>
  <c r="D356" i="6"/>
  <c r="D367" i="6"/>
  <c r="D378" i="6"/>
  <c r="D388" i="6"/>
  <c r="D399" i="6"/>
  <c r="D410" i="6"/>
  <c r="D420" i="6"/>
  <c r="D431" i="6"/>
  <c r="D442" i="6"/>
  <c r="D452" i="6"/>
  <c r="D463" i="6"/>
  <c r="D474" i="6"/>
  <c r="D484" i="6"/>
  <c r="D495" i="6"/>
  <c r="D506" i="6"/>
  <c r="D515" i="6"/>
  <c r="D523" i="6"/>
  <c r="D531" i="6"/>
  <c r="D539" i="6"/>
  <c r="D547" i="6"/>
  <c r="D555" i="6"/>
  <c r="D563" i="6"/>
  <c r="D571" i="6"/>
  <c r="D579" i="6"/>
  <c r="D587" i="6"/>
  <c r="D595" i="6"/>
  <c r="D601" i="6"/>
  <c r="D607" i="6"/>
  <c r="D612" i="6"/>
  <c r="D617" i="6"/>
  <c r="D623" i="6"/>
  <c r="D628" i="6"/>
  <c r="D632" i="6"/>
  <c r="D636" i="6"/>
  <c r="D640" i="6"/>
  <c r="D644" i="6"/>
  <c r="D648" i="6"/>
  <c r="D652" i="6"/>
  <c r="D656" i="6"/>
  <c r="D660" i="6"/>
  <c r="D664" i="6"/>
  <c r="D668" i="6"/>
  <c r="D672" i="6"/>
  <c r="D676" i="6"/>
  <c r="D680" i="6"/>
  <c r="D684" i="6"/>
  <c r="D688" i="6"/>
  <c r="D692" i="6"/>
  <c r="D696" i="6"/>
  <c r="D700" i="6"/>
  <c r="D704" i="6"/>
  <c r="D708" i="6"/>
  <c r="D712" i="6"/>
  <c r="D716" i="6"/>
  <c r="D720" i="6"/>
  <c r="D724" i="6"/>
  <c r="D728" i="6"/>
  <c r="D732" i="6"/>
  <c r="D736" i="6"/>
  <c r="D740" i="6"/>
  <c r="D744" i="6"/>
  <c r="D748" i="6"/>
  <c r="D752" i="6"/>
  <c r="D756" i="6"/>
  <c r="D760" i="6"/>
  <c r="D764" i="6"/>
  <c r="D768" i="6"/>
  <c r="D772" i="6"/>
  <c r="D776" i="6"/>
  <c r="D780" i="6"/>
  <c r="D784" i="6"/>
  <c r="D788" i="6"/>
  <c r="D792" i="6"/>
  <c r="D796" i="6"/>
  <c r="D800" i="6"/>
  <c r="D804" i="6"/>
  <c r="D808" i="6"/>
  <c r="D812" i="6"/>
  <c r="D816" i="6"/>
  <c r="D820" i="6"/>
  <c r="D824" i="6"/>
  <c r="D828" i="6"/>
  <c r="D832" i="6"/>
  <c r="D836" i="6"/>
  <c r="D840" i="6"/>
  <c r="D844" i="6"/>
  <c r="D848" i="6"/>
  <c r="D852" i="6"/>
  <c r="D856" i="6"/>
  <c r="D860" i="6"/>
  <c r="D864" i="6"/>
  <c r="D868" i="6"/>
  <c r="D872" i="6"/>
  <c r="D876" i="6"/>
  <c r="D880" i="6"/>
  <c r="D884" i="6"/>
  <c r="D888" i="6"/>
  <c r="D892" i="6"/>
  <c r="D896" i="6"/>
  <c r="D900" i="6"/>
  <c r="D904" i="6"/>
  <c r="D908" i="6"/>
  <c r="D912" i="6"/>
  <c r="D916" i="6"/>
  <c r="D920" i="6"/>
  <c r="D924" i="6"/>
  <c r="D928" i="6"/>
  <c r="D932" i="6"/>
  <c r="D936" i="6"/>
  <c r="D940" i="6"/>
  <c r="D944" i="6"/>
  <c r="D948" i="6"/>
  <c r="D952" i="6"/>
  <c r="D956" i="6"/>
  <c r="D960" i="6"/>
  <c r="D964" i="6"/>
  <c r="D968" i="6"/>
  <c r="D972" i="6"/>
  <c r="D976" i="6"/>
  <c r="D980" i="6"/>
  <c r="D984" i="6"/>
  <c r="D988" i="6"/>
  <c r="D992" i="6"/>
  <c r="D996" i="6"/>
  <c r="D1000" i="6"/>
  <c r="D1004" i="6"/>
  <c r="D1008" i="6"/>
  <c r="D1012" i="6"/>
  <c r="D1016" i="6"/>
  <c r="D1020" i="6"/>
  <c r="D1024" i="6"/>
  <c r="D1028" i="6"/>
  <c r="D1032" i="6"/>
  <c r="D1036" i="6"/>
  <c r="D1040" i="6"/>
  <c r="D1044" i="6"/>
  <c r="D1048" i="6"/>
  <c r="D1052" i="6"/>
  <c r="D1056" i="6"/>
  <c r="D1060" i="6"/>
  <c r="D1064" i="6"/>
  <c r="D1068" i="6"/>
  <c r="D1072" i="6"/>
  <c r="D1076" i="6"/>
  <c r="D1080" i="6"/>
  <c r="D1084" i="6"/>
  <c r="D1088" i="6"/>
  <c r="D1092" i="6"/>
  <c r="D1096" i="6"/>
  <c r="D1100" i="6"/>
  <c r="D1104" i="6"/>
  <c r="D1108" i="6"/>
  <c r="D1112" i="6"/>
  <c r="D105" i="6"/>
  <c r="D127" i="6"/>
  <c r="D149" i="6"/>
  <c r="D169" i="6"/>
  <c r="D191" i="6"/>
  <c r="D213" i="6"/>
  <c r="D233" i="6"/>
  <c r="D255" i="6"/>
  <c r="D277" i="6"/>
  <c r="D297" i="6"/>
  <c r="D319" i="6"/>
  <c r="D341" i="6"/>
  <c r="D352" i="6"/>
  <c r="D363" i="6"/>
  <c r="D374" i="6"/>
  <c r="D384" i="6"/>
  <c r="D395" i="6"/>
  <c r="D406" i="6"/>
  <c r="D416" i="6"/>
  <c r="D427" i="6"/>
  <c r="D438" i="6"/>
  <c r="D448" i="6"/>
  <c r="D459" i="6"/>
  <c r="D470" i="6"/>
  <c r="D480" i="6"/>
  <c r="D491" i="6"/>
  <c r="D502" i="6"/>
  <c r="D512" i="6"/>
  <c r="D520" i="6"/>
  <c r="D528" i="6"/>
  <c r="D536" i="6"/>
  <c r="D544" i="6"/>
  <c r="D552" i="6"/>
  <c r="D560" i="6"/>
  <c r="D568" i="6"/>
  <c r="D576" i="6"/>
  <c r="D584" i="6"/>
  <c r="D592" i="6"/>
  <c r="D600" i="6"/>
  <c r="D605" i="6"/>
  <c r="D611" i="6"/>
  <c r="D616" i="6"/>
  <c r="D621" i="6"/>
  <c r="D627" i="6"/>
  <c r="D631" i="6"/>
  <c r="D635" i="6"/>
  <c r="D639" i="6"/>
  <c r="D643" i="6"/>
  <c r="D647" i="6"/>
  <c r="D651" i="6"/>
  <c r="D655" i="6"/>
  <c r="D659" i="6"/>
  <c r="D663" i="6"/>
  <c r="D667" i="6"/>
  <c r="D671" i="6"/>
  <c r="D675" i="6"/>
  <c r="D679" i="6"/>
  <c r="D683" i="6"/>
  <c r="D687" i="6"/>
  <c r="D691" i="6"/>
  <c r="D695" i="6"/>
  <c r="D699" i="6"/>
  <c r="D703" i="6"/>
  <c r="D707" i="6"/>
  <c r="D711" i="6"/>
  <c r="D715" i="6"/>
  <c r="D719" i="6"/>
  <c r="D723" i="6"/>
  <c r="D727" i="6"/>
  <c r="D731" i="6"/>
  <c r="D735" i="6"/>
  <c r="D739" i="6"/>
  <c r="D743" i="6"/>
  <c r="D747" i="6"/>
  <c r="D751" i="6"/>
  <c r="D755" i="6"/>
  <c r="D759" i="6"/>
  <c r="D763" i="6"/>
  <c r="D767" i="6"/>
  <c r="D771" i="6"/>
  <c r="D775" i="6"/>
  <c r="D779" i="6"/>
  <c r="D783" i="6"/>
  <c r="D787" i="6"/>
  <c r="D791" i="6"/>
  <c r="D795" i="6"/>
  <c r="D799" i="6"/>
  <c r="D803" i="6"/>
  <c r="D807" i="6"/>
  <c r="D811" i="6"/>
  <c r="D815" i="6"/>
  <c r="D819" i="6"/>
  <c r="D823" i="6"/>
  <c r="D827" i="6"/>
  <c r="D831" i="6"/>
  <c r="D835" i="6"/>
  <c r="D839" i="6"/>
  <c r="D843" i="6"/>
  <c r="D847" i="6"/>
  <c r="D851" i="6"/>
  <c r="D855" i="6"/>
  <c r="D859" i="6"/>
  <c r="D863" i="6"/>
  <c r="D867" i="6"/>
  <c r="D871" i="6"/>
  <c r="D875" i="6"/>
  <c r="D879" i="6"/>
  <c r="D883" i="6"/>
  <c r="D887" i="6"/>
  <c r="D891" i="6"/>
  <c r="D895" i="6"/>
  <c r="D899" i="6"/>
  <c r="D903" i="6"/>
  <c r="D907" i="6"/>
  <c r="D911" i="6"/>
  <c r="D915" i="6"/>
  <c r="D919" i="6"/>
  <c r="D923" i="6"/>
  <c r="D927" i="6"/>
  <c r="D931" i="6"/>
  <c r="D935" i="6"/>
  <c r="D939" i="6"/>
  <c r="D943" i="6"/>
  <c r="D947" i="6"/>
  <c r="D951" i="6"/>
  <c r="D955" i="6"/>
  <c r="D959" i="6"/>
  <c r="D963" i="6"/>
  <c r="D967" i="6"/>
  <c r="D971" i="6"/>
  <c r="D975" i="6"/>
  <c r="D979" i="6"/>
  <c r="D983" i="6"/>
  <c r="D987" i="6"/>
  <c r="D991" i="6"/>
  <c r="D995" i="6"/>
  <c r="D999" i="6"/>
  <c r="D1003" i="6"/>
  <c r="D1007" i="6"/>
  <c r="D1011" i="6"/>
  <c r="D1015" i="6"/>
  <c r="D1019" i="6"/>
  <c r="D1023" i="6"/>
  <c r="D1027" i="6"/>
  <c r="D1031" i="6"/>
  <c r="D1035" i="6"/>
  <c r="D1039" i="6"/>
  <c r="D1043" i="6"/>
  <c r="D1047" i="6"/>
  <c r="D1051" i="6"/>
  <c r="D1055" i="6"/>
  <c r="D1059" i="6"/>
  <c r="D1063" i="6"/>
  <c r="D1067" i="6"/>
  <c r="D1071" i="6"/>
  <c r="D1075" i="6"/>
  <c r="D1079" i="6"/>
  <c r="D1083" i="6"/>
  <c r="D1087" i="6"/>
  <c r="D1091" i="6"/>
  <c r="D1095" i="6"/>
  <c r="D1099" i="6"/>
  <c r="D1103" i="6"/>
  <c r="D1107" i="6"/>
  <c r="D1111" i="6"/>
  <c r="D1115" i="6"/>
  <c r="D9" i="6"/>
  <c r="D137" i="6"/>
  <c r="D181" i="6"/>
  <c r="D223" i="6"/>
  <c r="D265" i="6"/>
  <c r="D309" i="6"/>
  <c r="D347" i="6"/>
  <c r="D368" i="6"/>
  <c r="D390" i="6"/>
  <c r="D411" i="6"/>
  <c r="D432" i="6"/>
  <c r="D454" i="6"/>
  <c r="D475" i="6"/>
  <c r="D496" i="6"/>
  <c r="D516" i="6"/>
  <c r="D532" i="6"/>
  <c r="D548" i="6"/>
  <c r="D564" i="6"/>
  <c r="D580" i="6"/>
  <c r="D596" i="6"/>
  <c r="D608" i="6"/>
  <c r="D619" i="6"/>
  <c r="D629" i="6"/>
  <c r="D637" i="6"/>
  <c r="D645" i="6"/>
  <c r="D653" i="6"/>
  <c r="D661" i="6"/>
  <c r="D669" i="6"/>
  <c r="D677" i="6"/>
  <c r="D685" i="6"/>
  <c r="D693" i="6"/>
  <c r="D701" i="6"/>
  <c r="D709" i="6"/>
  <c r="D717" i="6"/>
  <c r="D725" i="6"/>
  <c r="D733" i="6"/>
  <c r="D741" i="6"/>
  <c r="D749" i="6"/>
  <c r="D757" i="6"/>
  <c r="D765" i="6"/>
  <c r="D773" i="6"/>
  <c r="D781" i="6"/>
  <c r="D789" i="6"/>
  <c r="D797" i="6"/>
  <c r="D805" i="6"/>
  <c r="D813" i="6"/>
  <c r="D821" i="6"/>
  <c r="D829" i="6"/>
  <c r="D837" i="6"/>
  <c r="D845" i="6"/>
  <c r="D853" i="6"/>
  <c r="D861" i="6"/>
  <c r="D869" i="6"/>
  <c r="D877" i="6"/>
  <c r="D885" i="6"/>
  <c r="D893" i="6"/>
  <c r="D901" i="6"/>
  <c r="D909" i="6"/>
  <c r="D917" i="6"/>
  <c r="D925" i="6"/>
  <c r="D933" i="6"/>
  <c r="D941" i="6"/>
  <c r="D949" i="6"/>
  <c r="D957" i="6"/>
  <c r="D965" i="6"/>
  <c r="D973" i="6"/>
  <c r="D981" i="6"/>
  <c r="D989" i="6"/>
  <c r="D997" i="6"/>
  <c r="D1005" i="6"/>
  <c r="D1013" i="6"/>
  <c r="D1021" i="6"/>
  <c r="D1029" i="6"/>
  <c r="D1037" i="6"/>
  <c r="D1045" i="6"/>
  <c r="D1053" i="6"/>
  <c r="D1061" i="6"/>
  <c r="D1069" i="6"/>
  <c r="D1077" i="6"/>
  <c r="D1085" i="6"/>
  <c r="D1093" i="6"/>
  <c r="D1101" i="6"/>
  <c r="D1109" i="6"/>
  <c r="D1116" i="6"/>
  <c r="D1120" i="6"/>
  <c r="D1124" i="6"/>
  <c r="D1128" i="6"/>
  <c r="D1132" i="6"/>
  <c r="D1136" i="6"/>
  <c r="D1140" i="6"/>
  <c r="D1144" i="6"/>
  <c r="D1148" i="6"/>
  <c r="D1152" i="6"/>
  <c r="D1156" i="6"/>
  <c r="D1160" i="6"/>
  <c r="D1164" i="6"/>
  <c r="D1168" i="6"/>
  <c r="D1172" i="6"/>
  <c r="D1176" i="6"/>
  <c r="D1180" i="6"/>
  <c r="D1184" i="6"/>
  <c r="D1188" i="6"/>
  <c r="D1192" i="6"/>
  <c r="D1196" i="6"/>
  <c r="D1200" i="6"/>
  <c r="D1204" i="6"/>
  <c r="D1208" i="6"/>
  <c r="D1212" i="6"/>
  <c r="D1216" i="6"/>
  <c r="D1220" i="6"/>
  <c r="D1224" i="6"/>
  <c r="D1228" i="6"/>
  <c r="D1232" i="6"/>
  <c r="D1236" i="6"/>
  <c r="D1240" i="6"/>
  <c r="D1244" i="6"/>
  <c r="D1248" i="6"/>
  <c r="D1252" i="6"/>
  <c r="D1256" i="6"/>
  <c r="D1260" i="6"/>
  <c r="D1264" i="6"/>
  <c r="D1268" i="6"/>
  <c r="D1272" i="6"/>
  <c r="D1276" i="6"/>
  <c r="D1280" i="6"/>
  <c r="D1284" i="6"/>
  <c r="D1288" i="6"/>
  <c r="D1292" i="6"/>
  <c r="D1296" i="6"/>
  <c r="D1300" i="6"/>
  <c r="D1304" i="6"/>
  <c r="D1308" i="6"/>
  <c r="D1312" i="6"/>
  <c r="D1316" i="6"/>
  <c r="D1320" i="6"/>
  <c r="D1324" i="6"/>
  <c r="D1328" i="6"/>
  <c r="D1332" i="6"/>
  <c r="D1336" i="6"/>
  <c r="D1340" i="6"/>
  <c r="D1344" i="6"/>
  <c r="D1348" i="6"/>
  <c r="D1352" i="6"/>
  <c r="D1356" i="6"/>
  <c r="D1360" i="6"/>
  <c r="D1364" i="6"/>
  <c r="D1368" i="6"/>
  <c r="D1372" i="6"/>
  <c r="D1376" i="6"/>
  <c r="D1380" i="6"/>
  <c r="D1384" i="6"/>
  <c r="D1388" i="6"/>
  <c r="D1392" i="6"/>
  <c r="D1396" i="6"/>
  <c r="D1400" i="6"/>
  <c r="D1404" i="6"/>
  <c r="D1408" i="6"/>
  <c r="D1412" i="6"/>
  <c r="D1416" i="6"/>
  <c r="D1420" i="6"/>
  <c r="D1424" i="6"/>
  <c r="D1428" i="6"/>
  <c r="D1432" i="6"/>
  <c r="D1436" i="6"/>
  <c r="D1440" i="6"/>
  <c r="D1444" i="6"/>
  <c r="D1448" i="6"/>
  <c r="D1452" i="6"/>
  <c r="D125" i="6"/>
  <c r="D167" i="6"/>
  <c r="D209" i="6"/>
  <c r="D253" i="6"/>
  <c r="D295" i="6"/>
  <c r="D337" i="6"/>
  <c r="D362" i="6"/>
  <c r="D383" i="6"/>
  <c r="D404" i="6"/>
  <c r="D426" i="6"/>
  <c r="D447" i="6"/>
  <c r="D468" i="6"/>
  <c r="D490" i="6"/>
  <c r="D511" i="6"/>
  <c r="D527" i="6"/>
  <c r="D543" i="6"/>
  <c r="D559" i="6"/>
  <c r="D575" i="6"/>
  <c r="D591" i="6"/>
  <c r="D604" i="6"/>
  <c r="D615" i="6"/>
  <c r="D625" i="6"/>
  <c r="D634" i="6"/>
  <c r="D642" i="6"/>
  <c r="D650" i="6"/>
  <c r="D658" i="6"/>
  <c r="D666" i="6"/>
  <c r="D674" i="6"/>
  <c r="D682" i="6"/>
  <c r="D690" i="6"/>
  <c r="D698" i="6"/>
  <c r="D706" i="6"/>
  <c r="D714" i="6"/>
  <c r="D722" i="6"/>
  <c r="D730" i="6"/>
  <c r="D738" i="6"/>
  <c r="D746" i="6"/>
  <c r="D754" i="6"/>
  <c r="D762" i="6"/>
  <c r="D770" i="6"/>
  <c r="D778" i="6"/>
  <c r="D786" i="6"/>
  <c r="D794" i="6"/>
  <c r="D802" i="6"/>
  <c r="D810" i="6"/>
  <c r="D818" i="6"/>
  <c r="D826" i="6"/>
  <c r="D834" i="6"/>
  <c r="D842" i="6"/>
  <c r="D850" i="6"/>
  <c r="D858" i="6"/>
  <c r="D866" i="6"/>
  <c r="D874" i="6"/>
  <c r="D882" i="6"/>
  <c r="D890" i="6"/>
  <c r="D898" i="6"/>
  <c r="D906" i="6"/>
  <c r="D914" i="6"/>
  <c r="D922" i="6"/>
  <c r="D930" i="6"/>
  <c r="D938" i="6"/>
  <c r="D946" i="6"/>
  <c r="D954" i="6"/>
  <c r="D962" i="6"/>
  <c r="D970" i="6"/>
  <c r="D978" i="6"/>
  <c r="D986" i="6"/>
  <c r="D994" i="6"/>
  <c r="D1002" i="6"/>
  <c r="D1010" i="6"/>
  <c r="D1018" i="6"/>
  <c r="D1026" i="6"/>
  <c r="D1034" i="6"/>
  <c r="D1042" i="6"/>
  <c r="D1050" i="6"/>
  <c r="D1058" i="6"/>
  <c r="D1066" i="6"/>
  <c r="D1074" i="6"/>
  <c r="D1082" i="6"/>
  <c r="D1090" i="6"/>
  <c r="D1098" i="6"/>
  <c r="D1106" i="6"/>
  <c r="D1114" i="6"/>
  <c r="D1119" i="6"/>
  <c r="D1123" i="6"/>
  <c r="D1127" i="6"/>
  <c r="D1131" i="6"/>
  <c r="D1135" i="6"/>
  <c r="D1139" i="6"/>
  <c r="D1143" i="6"/>
  <c r="D1147" i="6"/>
  <c r="D1151" i="6"/>
  <c r="D1155" i="6"/>
  <c r="D1159" i="6"/>
  <c r="D1163" i="6"/>
  <c r="D1167" i="6"/>
  <c r="D1171" i="6"/>
  <c r="D1175" i="6"/>
  <c r="D1179" i="6"/>
  <c r="D1183" i="6"/>
  <c r="D1187" i="6"/>
  <c r="D1191" i="6"/>
  <c r="D1195" i="6"/>
  <c r="D1199" i="6"/>
  <c r="D1203" i="6"/>
  <c r="D1207" i="6"/>
  <c r="D1211" i="6"/>
  <c r="D1215" i="6"/>
  <c r="D1219" i="6"/>
  <c r="D1223" i="6"/>
  <c r="D1227" i="6"/>
  <c r="D1231" i="6"/>
  <c r="D1235" i="6"/>
  <c r="D1239" i="6"/>
  <c r="D1243" i="6"/>
  <c r="D1247" i="6"/>
  <c r="D1251" i="6"/>
  <c r="D1255" i="6"/>
  <c r="D1259" i="6"/>
  <c r="D1263" i="6"/>
  <c r="D1267" i="6"/>
  <c r="D1271" i="6"/>
  <c r="D1275" i="6"/>
  <c r="D1279" i="6"/>
  <c r="D1283" i="6"/>
  <c r="D1287" i="6"/>
  <c r="D1291" i="6"/>
  <c r="D1295" i="6"/>
  <c r="D1299" i="6"/>
  <c r="D1303" i="6"/>
  <c r="D1307" i="6"/>
  <c r="D1311" i="6"/>
  <c r="D1315" i="6"/>
  <c r="D1319" i="6"/>
  <c r="D1323" i="6"/>
  <c r="D1327" i="6"/>
  <c r="D1331" i="6"/>
  <c r="D1335" i="6"/>
  <c r="D1339" i="6"/>
  <c r="D1343" i="6"/>
  <c r="D1347" i="6"/>
  <c r="D1351" i="6"/>
  <c r="D1355" i="6"/>
  <c r="D1359" i="6"/>
  <c r="D1363" i="6"/>
  <c r="D1367" i="6"/>
  <c r="D1371" i="6"/>
  <c r="D1375" i="6"/>
  <c r="D1379" i="6"/>
  <c r="D1383" i="6"/>
  <c r="D1387" i="6"/>
  <c r="D1391" i="6"/>
  <c r="D1395" i="6"/>
  <c r="D1399" i="6"/>
  <c r="D1403" i="6"/>
  <c r="D1407" i="6"/>
  <c r="D1411" i="6"/>
  <c r="D1415" i="6"/>
  <c r="D1419" i="6"/>
  <c r="D1423" i="6"/>
  <c r="D1427" i="6"/>
  <c r="D1431" i="6"/>
  <c r="D1435" i="6"/>
  <c r="D1439" i="6"/>
  <c r="D1443" i="6"/>
  <c r="D1447" i="6"/>
  <c r="D1451" i="6"/>
  <c r="D1455" i="6"/>
  <c r="D103" i="6"/>
  <c r="D189" i="6"/>
  <c r="D273" i="6"/>
  <c r="D351" i="6"/>
  <c r="D394" i="6"/>
  <c r="D436" i="6"/>
  <c r="D479" i="6"/>
  <c r="D519" i="6"/>
  <c r="D551" i="6"/>
  <c r="D583" i="6"/>
  <c r="D609" i="6"/>
  <c r="D630" i="6"/>
  <c r="D646" i="6"/>
  <c r="D662" i="6"/>
  <c r="D678" i="6"/>
  <c r="D694" i="6"/>
  <c r="D710" i="6"/>
  <c r="D726" i="6"/>
  <c r="D742" i="6"/>
  <c r="D758" i="6"/>
  <c r="D774" i="6"/>
  <c r="D790" i="6"/>
  <c r="D806" i="6"/>
  <c r="D822" i="6"/>
  <c r="D838" i="6"/>
  <c r="D854" i="6"/>
  <c r="D870" i="6"/>
  <c r="D886" i="6"/>
  <c r="D902" i="6"/>
  <c r="D918" i="6"/>
  <c r="D934" i="6"/>
  <c r="D950" i="6"/>
  <c r="D966" i="6"/>
  <c r="D982" i="6"/>
  <c r="D998" i="6"/>
  <c r="D1014" i="6"/>
  <c r="D1030" i="6"/>
  <c r="D1046" i="6"/>
  <c r="D1062" i="6"/>
  <c r="D1078" i="6"/>
  <c r="D1094" i="6"/>
  <c r="D1110" i="6"/>
  <c r="D1121" i="6"/>
  <c r="D1129" i="6"/>
  <c r="D1137" i="6"/>
  <c r="D1145" i="6"/>
  <c r="D1153" i="6"/>
  <c r="D1161" i="6"/>
  <c r="D1169" i="6"/>
  <c r="D1177" i="6"/>
  <c r="D1185" i="6"/>
  <c r="D1193" i="6"/>
  <c r="D1201" i="6"/>
  <c r="D1209" i="6"/>
  <c r="D1217" i="6"/>
  <c r="D1225" i="6"/>
  <c r="D1233" i="6"/>
  <c r="D1241" i="6"/>
  <c r="D1249" i="6"/>
  <c r="D1257" i="6"/>
  <c r="D1265" i="6"/>
  <c r="D1273" i="6"/>
  <c r="D1281" i="6"/>
  <c r="D1289" i="6"/>
  <c r="D1297" i="6"/>
  <c r="D1305" i="6"/>
  <c r="D1313" i="6"/>
  <c r="D1321" i="6"/>
  <c r="D1329" i="6"/>
  <c r="D1337" i="6"/>
  <c r="D1345" i="6"/>
  <c r="D1353" i="6"/>
  <c r="D1361" i="6"/>
  <c r="D1369" i="6"/>
  <c r="D1377" i="6"/>
  <c r="D1385" i="6"/>
  <c r="D1393" i="6"/>
  <c r="D1401" i="6"/>
  <c r="D1409" i="6"/>
  <c r="D1417" i="6"/>
  <c r="D1425" i="6"/>
  <c r="D1433" i="6"/>
  <c r="D1441" i="6"/>
  <c r="D1449" i="6"/>
  <c r="D1456" i="6"/>
  <c r="D1460" i="6"/>
  <c r="D1464" i="6"/>
  <c r="D1468" i="6"/>
  <c r="D1472" i="6"/>
  <c r="D1476" i="6"/>
  <c r="D1480" i="6"/>
  <c r="D1484" i="6"/>
  <c r="D1488" i="6"/>
  <c r="D1492" i="6"/>
  <c r="D1496" i="6"/>
  <c r="D1500" i="6"/>
  <c r="D1504" i="6"/>
  <c r="D1508" i="6"/>
  <c r="D1512" i="6"/>
  <c r="D1516" i="6"/>
  <c r="D1520" i="6"/>
  <c r="D1524" i="6"/>
  <c r="D1528" i="6"/>
  <c r="D1532" i="6"/>
  <c r="D1536" i="6"/>
  <c r="D1540" i="6"/>
  <c r="D1544" i="6"/>
  <c r="D1548" i="6"/>
  <c r="D1552" i="6"/>
  <c r="D1556" i="6"/>
  <c r="D1560" i="6"/>
  <c r="D1564" i="6"/>
  <c r="D1568" i="6"/>
  <c r="D1572" i="6"/>
  <c r="D1576" i="6"/>
  <c r="D1580" i="6"/>
  <c r="D1584" i="6"/>
  <c r="D1588" i="6"/>
  <c r="D1592" i="6"/>
  <c r="D1596" i="6"/>
  <c r="D1600" i="6"/>
  <c r="D1604" i="6"/>
  <c r="D1608" i="6"/>
  <c r="D1612" i="6"/>
  <c r="D1616" i="6"/>
  <c r="D1620" i="6"/>
  <c r="D1624" i="6"/>
  <c r="D1628" i="6"/>
  <c r="D1632" i="6"/>
  <c r="D1636" i="6"/>
  <c r="D1640" i="6"/>
  <c r="D1644" i="6"/>
  <c r="D1648" i="6"/>
  <c r="D1652" i="6"/>
  <c r="D1656" i="6"/>
  <c r="D1660" i="6"/>
  <c r="D1664" i="6"/>
  <c r="D1668" i="6"/>
  <c r="D1672" i="6"/>
  <c r="D1676" i="6"/>
  <c r="D1680" i="6"/>
  <c r="D1684" i="6"/>
  <c r="D1688" i="6"/>
  <c r="D1692" i="6"/>
  <c r="D1696" i="6"/>
  <c r="D1700" i="6"/>
  <c r="D1704" i="6"/>
  <c r="D1708" i="6"/>
  <c r="D1712" i="6"/>
  <c r="D1716" i="6"/>
  <c r="D1720" i="6"/>
  <c r="D1724" i="6"/>
  <c r="D1728" i="6"/>
  <c r="D1732" i="6"/>
  <c r="D1736" i="6"/>
  <c r="D1740" i="6"/>
  <c r="D1744" i="6"/>
  <c r="D1748" i="6"/>
  <c r="D1752" i="6"/>
  <c r="D1756" i="6"/>
  <c r="D1760" i="6"/>
  <c r="D1764" i="6"/>
  <c r="D1768" i="6"/>
  <c r="D1772" i="6"/>
  <c r="D1776" i="6"/>
  <c r="D1780" i="6"/>
  <c r="D1784" i="6"/>
  <c r="D1788" i="6"/>
  <c r="D1792" i="6"/>
  <c r="D1796" i="6"/>
  <c r="D1800" i="6"/>
  <c r="D1804" i="6"/>
  <c r="D1808" i="6"/>
  <c r="D1812" i="6"/>
  <c r="D1816" i="6"/>
  <c r="D1820" i="6"/>
  <c r="D1824" i="6"/>
  <c r="D1828" i="6"/>
  <c r="D1832" i="6"/>
  <c r="D1836" i="6"/>
  <c r="D1840" i="6"/>
  <c r="D1844" i="6"/>
  <c r="D1848" i="6"/>
  <c r="D1852" i="6"/>
  <c r="D1856" i="6"/>
  <c r="D1860" i="6"/>
  <c r="D1864" i="6"/>
  <c r="D1868" i="6"/>
  <c r="D1872" i="6"/>
  <c r="D1876" i="6"/>
  <c r="D1880" i="6"/>
  <c r="D1884" i="6"/>
  <c r="D1888" i="6"/>
  <c r="D1892" i="6"/>
  <c r="D1896" i="6"/>
  <c r="D1900" i="6"/>
  <c r="D1904" i="6"/>
  <c r="D1908" i="6"/>
  <c r="D1912" i="6"/>
  <c r="D1916" i="6"/>
  <c r="D1920" i="6"/>
  <c r="D1924" i="6"/>
  <c r="D1928" i="6"/>
  <c r="D1932" i="6"/>
  <c r="D1936" i="6"/>
  <c r="D1940" i="6"/>
  <c r="D1944" i="6"/>
  <c r="D1948" i="6"/>
  <c r="D1952" i="6"/>
  <c r="D1956" i="6"/>
  <c r="D1960" i="6"/>
  <c r="D1964" i="6"/>
  <c r="D1968" i="6"/>
  <c r="D1972" i="6"/>
  <c r="D1976" i="6"/>
  <c r="D1980" i="6"/>
  <c r="D1984" i="6"/>
  <c r="D1988" i="6"/>
  <c r="D1992" i="6"/>
  <c r="D1996" i="6"/>
  <c r="D2000" i="6"/>
  <c r="D2004" i="6"/>
  <c r="D2008" i="6"/>
  <c r="D2012" i="6"/>
  <c r="D2016" i="6"/>
  <c r="D2020" i="6"/>
  <c r="D2024" i="6"/>
  <c r="D2028" i="6"/>
  <c r="D2032" i="6"/>
  <c r="D2036" i="6"/>
  <c r="D2040" i="6"/>
  <c r="D2044" i="6"/>
  <c r="D2048" i="6"/>
  <c r="D2052" i="6"/>
  <c r="D2056" i="6"/>
  <c r="D2060" i="6"/>
  <c r="D2064" i="6"/>
  <c r="D2068" i="6"/>
  <c r="D2072" i="6"/>
  <c r="D2076" i="6"/>
  <c r="D2080" i="6"/>
  <c r="D2084" i="6"/>
  <c r="D2088" i="6"/>
  <c r="D2092" i="6"/>
  <c r="D2096" i="6"/>
  <c r="D2100" i="6"/>
  <c r="D2104" i="6"/>
  <c r="D2108" i="6"/>
  <c r="D2112" i="6"/>
  <c r="D2116" i="6"/>
  <c r="D2120" i="6"/>
  <c r="D2124" i="6"/>
  <c r="D2128" i="6"/>
  <c r="D2132" i="6"/>
  <c r="D2136" i="6"/>
  <c r="D2140" i="6"/>
  <c r="D2144" i="6"/>
  <c r="D2148" i="6"/>
  <c r="D2152" i="6"/>
  <c r="D2156" i="6"/>
  <c r="D2160" i="6"/>
  <c r="D2164" i="6"/>
  <c r="D2168" i="6"/>
  <c r="D2172" i="6"/>
  <c r="D2176" i="6"/>
  <c r="D2180" i="6"/>
  <c r="D2184" i="6"/>
  <c r="D2188" i="6"/>
  <c r="D2192" i="6"/>
  <c r="D2196" i="6"/>
  <c r="D2200" i="6"/>
  <c r="D2204" i="6"/>
  <c r="D2208" i="6"/>
  <c r="D2212" i="6"/>
  <c r="D2216" i="6"/>
  <c r="D2220" i="6"/>
  <c r="D2224" i="6"/>
  <c r="D2228" i="6"/>
  <c r="D2232" i="6"/>
  <c r="D2236" i="6"/>
  <c r="D2240" i="6"/>
  <c r="D2244" i="6"/>
  <c r="D2248" i="6"/>
  <c r="D2252" i="6"/>
  <c r="D2256" i="6"/>
  <c r="D2260" i="6"/>
  <c r="D2264" i="6"/>
  <c r="D2268" i="6"/>
  <c r="D2272" i="6"/>
  <c r="D2276" i="6"/>
  <c r="D2280" i="6"/>
  <c r="D2284" i="6"/>
  <c r="D2288" i="6"/>
  <c r="D2292" i="6"/>
  <c r="D2296" i="6"/>
  <c r="D2300" i="6"/>
  <c r="D2304" i="6"/>
  <c r="D2308" i="6"/>
  <c r="D2312" i="6"/>
  <c r="D2316" i="6"/>
  <c r="D2320" i="6"/>
  <c r="D2324" i="6"/>
  <c r="D2328" i="6"/>
  <c r="D2332" i="6"/>
  <c r="D2336" i="6"/>
  <c r="D2340" i="6"/>
  <c r="D2344" i="6"/>
  <c r="D2348" i="6"/>
  <c r="D2352" i="6"/>
  <c r="D2356" i="6"/>
  <c r="D2360" i="6"/>
  <c r="D2364" i="6"/>
  <c r="D2368" i="6"/>
  <c r="D2372" i="6"/>
  <c r="D2376" i="6"/>
  <c r="D2380" i="6"/>
  <c r="D2384" i="6"/>
  <c r="D2388" i="6"/>
  <c r="D2392" i="6"/>
  <c r="D2396" i="6"/>
  <c r="D2400" i="6"/>
  <c r="D2404" i="6"/>
  <c r="D2408" i="6"/>
  <c r="D2412" i="6"/>
  <c r="D2416" i="6"/>
  <c r="D2420" i="6"/>
  <c r="D2424" i="6"/>
  <c r="D2428" i="6"/>
  <c r="D2432" i="6"/>
  <c r="D2436" i="6"/>
  <c r="D2440" i="6"/>
  <c r="D2444" i="6"/>
  <c r="D2448" i="6"/>
  <c r="D2452" i="6"/>
  <c r="D2456" i="6"/>
  <c r="D2460" i="6"/>
  <c r="D2464" i="6"/>
  <c r="D2468" i="6"/>
  <c r="D2472" i="6"/>
  <c r="D2476" i="6"/>
  <c r="D159" i="6"/>
  <c r="D245" i="6"/>
  <c r="D329" i="6"/>
  <c r="D379" i="6"/>
  <c r="D422" i="6"/>
  <c r="D464" i="6"/>
  <c r="D507" i="6"/>
  <c r="D540" i="6"/>
  <c r="D572" i="6"/>
  <c r="D603" i="6"/>
  <c r="D624" i="6"/>
  <c r="D641" i="6"/>
  <c r="D657" i="6"/>
  <c r="D673" i="6"/>
  <c r="D689" i="6"/>
  <c r="D705" i="6"/>
  <c r="D721" i="6"/>
  <c r="D737" i="6"/>
  <c r="D753" i="6"/>
  <c r="D769" i="6"/>
  <c r="D785" i="6"/>
  <c r="D801" i="6"/>
  <c r="D817" i="6"/>
  <c r="D833" i="6"/>
  <c r="D849" i="6"/>
  <c r="D865" i="6"/>
  <c r="D881" i="6"/>
  <c r="D897" i="6"/>
  <c r="D913" i="6"/>
  <c r="D929" i="6"/>
  <c r="D945" i="6"/>
  <c r="D961" i="6"/>
  <c r="D977" i="6"/>
  <c r="D993" i="6"/>
  <c r="D1009" i="6"/>
  <c r="D1025" i="6"/>
  <c r="D1041" i="6"/>
  <c r="D1057" i="6"/>
  <c r="D1073" i="6"/>
  <c r="D1089" i="6"/>
  <c r="D1105" i="6"/>
  <c r="D1118" i="6"/>
  <c r="D1126" i="6"/>
  <c r="D1134" i="6"/>
  <c r="D1142" i="6"/>
  <c r="D1150" i="6"/>
  <c r="D1158" i="6"/>
  <c r="D1166" i="6"/>
  <c r="D1174" i="6"/>
  <c r="D1182" i="6"/>
  <c r="D1190" i="6"/>
  <c r="D1198" i="6"/>
  <c r="D1206" i="6"/>
  <c r="D1214" i="6"/>
  <c r="D1222" i="6"/>
  <c r="D1230" i="6"/>
  <c r="D1238" i="6"/>
  <c r="D1246" i="6"/>
  <c r="D1254" i="6"/>
  <c r="D1262" i="6"/>
  <c r="D1270" i="6"/>
  <c r="D1278" i="6"/>
  <c r="D1286" i="6"/>
  <c r="D1294" i="6"/>
  <c r="D1302" i="6"/>
  <c r="D1310" i="6"/>
  <c r="D1318" i="6"/>
  <c r="D1326" i="6"/>
  <c r="D1334" i="6"/>
  <c r="D1342" i="6"/>
  <c r="D1350" i="6"/>
  <c r="D1358" i="6"/>
  <c r="D1366" i="6"/>
  <c r="D1374" i="6"/>
  <c r="D1382" i="6"/>
  <c r="D1390" i="6"/>
  <c r="D1398" i="6"/>
  <c r="D1406" i="6"/>
  <c r="D1414" i="6"/>
  <c r="D1422" i="6"/>
  <c r="D1430" i="6"/>
  <c r="D1438" i="6"/>
  <c r="D1446" i="6"/>
  <c r="D1454" i="6"/>
  <c r="D1459" i="6"/>
  <c r="D1463" i="6"/>
  <c r="D1467" i="6"/>
  <c r="D1471" i="6"/>
  <c r="D1475" i="6"/>
  <c r="D1479" i="6"/>
  <c r="D1483" i="6"/>
  <c r="D1487" i="6"/>
  <c r="D1491" i="6"/>
  <c r="D1495" i="6"/>
  <c r="D1499" i="6"/>
  <c r="D1503" i="6"/>
  <c r="D1507" i="6"/>
  <c r="D1511" i="6"/>
  <c r="D1515" i="6"/>
  <c r="D1519" i="6"/>
  <c r="D1523" i="6"/>
  <c r="D1527" i="6"/>
  <c r="D1531" i="6"/>
  <c r="D1535" i="6"/>
  <c r="D1539" i="6"/>
  <c r="D1543" i="6"/>
  <c r="D1547" i="6"/>
  <c r="D1551" i="6"/>
  <c r="D1555" i="6"/>
  <c r="D1559" i="6"/>
  <c r="D1563" i="6"/>
  <c r="D1567" i="6"/>
  <c r="D1571" i="6"/>
  <c r="D1575" i="6"/>
  <c r="D1579" i="6"/>
  <c r="D1583" i="6"/>
  <c r="D1587" i="6"/>
  <c r="D1591" i="6"/>
  <c r="D1595" i="6"/>
  <c r="D1599" i="6"/>
  <c r="D1603" i="6"/>
  <c r="D1607" i="6"/>
  <c r="D1611" i="6"/>
  <c r="D1615" i="6"/>
  <c r="D1619" i="6"/>
  <c r="D1623" i="6"/>
  <c r="D1627" i="6"/>
  <c r="D1631" i="6"/>
  <c r="D1635" i="6"/>
  <c r="D1639" i="6"/>
  <c r="D1643" i="6"/>
  <c r="D1647" i="6"/>
  <c r="D1651" i="6"/>
  <c r="D1655" i="6"/>
  <c r="D1659" i="6"/>
  <c r="D1663" i="6"/>
  <c r="D1667" i="6"/>
  <c r="D1671" i="6"/>
  <c r="D1675" i="6"/>
  <c r="D1679" i="6"/>
  <c r="D1683" i="6"/>
  <c r="D1687" i="6"/>
  <c r="D1691" i="6"/>
  <c r="D1695" i="6"/>
  <c r="D1699" i="6"/>
  <c r="D1703" i="6"/>
  <c r="D1707" i="6"/>
  <c r="D1711" i="6"/>
  <c r="D1715" i="6"/>
  <c r="D1719" i="6"/>
  <c r="D1723" i="6"/>
  <c r="D1727" i="6"/>
  <c r="D1731" i="6"/>
  <c r="D1735" i="6"/>
  <c r="D1739" i="6"/>
  <c r="D1743" i="6"/>
  <c r="D1747" i="6"/>
  <c r="D1751" i="6"/>
  <c r="D1755" i="6"/>
  <c r="D1759" i="6"/>
  <c r="D1763" i="6"/>
  <c r="D1767" i="6"/>
  <c r="D1771" i="6"/>
  <c r="D1775" i="6"/>
  <c r="D1779" i="6"/>
  <c r="D1783" i="6"/>
  <c r="D1787" i="6"/>
  <c r="D1791" i="6"/>
  <c r="D1795" i="6"/>
  <c r="D1799" i="6"/>
  <c r="D1803" i="6"/>
  <c r="D1807" i="6"/>
  <c r="D1811" i="6"/>
  <c r="D1815" i="6"/>
  <c r="D1819" i="6"/>
  <c r="D1823" i="6"/>
  <c r="D1827" i="6"/>
  <c r="D1831" i="6"/>
  <c r="D1835" i="6"/>
  <c r="D1839" i="6"/>
  <c r="D1843" i="6"/>
  <c r="D1847" i="6"/>
  <c r="D1851" i="6"/>
  <c r="D1855" i="6"/>
  <c r="D1859" i="6"/>
  <c r="D1863" i="6"/>
  <c r="D1867" i="6"/>
  <c r="D1871" i="6"/>
  <c r="D1875" i="6"/>
  <c r="D1879" i="6"/>
  <c r="D1883" i="6"/>
  <c r="D1887" i="6"/>
  <c r="D1891" i="6"/>
  <c r="D1895" i="6"/>
  <c r="D1899" i="6"/>
  <c r="D1903" i="6"/>
  <c r="D1907" i="6"/>
  <c r="D1911" i="6"/>
  <c r="D1915" i="6"/>
  <c r="D1919" i="6"/>
  <c r="D1923" i="6"/>
  <c r="D1927" i="6"/>
  <c r="D1931" i="6"/>
  <c r="D1935" i="6"/>
  <c r="D1939" i="6"/>
  <c r="D1943" i="6"/>
  <c r="D1947" i="6"/>
  <c r="D1951" i="6"/>
  <c r="D1955" i="6"/>
  <c r="D1959" i="6"/>
  <c r="D1963" i="6"/>
  <c r="D1967" i="6"/>
  <c r="D1971" i="6"/>
  <c r="D1975" i="6"/>
  <c r="D1979" i="6"/>
  <c r="D1983" i="6"/>
  <c r="D1987" i="6"/>
  <c r="D1991" i="6"/>
  <c r="D1995" i="6"/>
  <c r="D1999" i="6"/>
  <c r="D2003" i="6"/>
  <c r="D2007" i="6"/>
  <c r="D2011" i="6"/>
  <c r="D2015" i="6"/>
  <c r="D2019" i="6"/>
  <c r="D2023" i="6"/>
  <c r="D2027" i="6"/>
  <c r="D2031" i="6"/>
  <c r="D2035" i="6"/>
  <c r="D2039" i="6"/>
  <c r="D2043" i="6"/>
  <c r="D2047" i="6"/>
  <c r="D2051" i="6"/>
  <c r="D2055" i="6"/>
  <c r="D2059" i="6"/>
  <c r="D2063" i="6"/>
  <c r="D2067" i="6"/>
  <c r="D2071" i="6"/>
  <c r="D2075" i="6"/>
  <c r="D2079" i="6"/>
  <c r="D2083" i="6"/>
  <c r="D2087" i="6"/>
  <c r="D2091" i="6"/>
  <c r="D2095" i="6"/>
  <c r="D2099" i="6"/>
  <c r="D2103" i="6"/>
  <c r="D2107" i="6"/>
  <c r="D2111" i="6"/>
  <c r="D2115" i="6"/>
  <c r="D2119" i="6"/>
  <c r="D2123" i="6"/>
  <c r="D2127" i="6"/>
  <c r="D2131" i="6"/>
  <c r="D2135" i="6"/>
  <c r="D2139" i="6"/>
  <c r="D2143" i="6"/>
  <c r="D2147" i="6"/>
  <c r="D2151" i="6"/>
  <c r="D2155" i="6"/>
  <c r="D2159" i="6"/>
  <c r="D2163" i="6"/>
  <c r="D2167" i="6"/>
  <c r="D2171" i="6"/>
  <c r="D2175" i="6"/>
  <c r="D2179" i="6"/>
  <c r="D2183" i="6"/>
  <c r="D2187" i="6"/>
  <c r="D2191" i="6"/>
  <c r="D2195" i="6"/>
  <c r="D2199" i="6"/>
  <c r="D2203" i="6"/>
  <c r="D2207" i="6"/>
  <c r="D2211" i="6"/>
  <c r="D2215" i="6"/>
  <c r="D2219" i="6"/>
  <c r="D2223" i="6"/>
  <c r="D2227" i="6"/>
  <c r="D2231" i="6"/>
  <c r="D2235" i="6"/>
  <c r="D2239" i="6"/>
  <c r="D2243" i="6"/>
  <c r="D2247" i="6"/>
  <c r="D2251" i="6"/>
  <c r="D2255" i="6"/>
  <c r="D2259" i="6"/>
  <c r="D2263" i="6"/>
  <c r="D2267" i="6"/>
  <c r="D2271" i="6"/>
  <c r="D2275" i="6"/>
  <c r="D2279" i="6"/>
  <c r="D2283" i="6"/>
  <c r="D2287" i="6"/>
  <c r="D2291" i="6"/>
  <c r="D2295" i="6"/>
  <c r="D2299" i="6"/>
  <c r="D2303" i="6"/>
  <c r="D2307" i="6"/>
  <c r="D2311" i="6"/>
  <c r="D2315" i="6"/>
  <c r="D2319" i="6"/>
  <c r="D2323" i="6"/>
  <c r="D2327" i="6"/>
  <c r="D2331" i="6"/>
  <c r="D2335" i="6"/>
  <c r="D2339" i="6"/>
  <c r="D2343" i="6"/>
  <c r="D2347" i="6"/>
  <c r="D2351" i="6"/>
  <c r="D2355" i="6"/>
  <c r="D2359" i="6"/>
  <c r="D2363" i="6"/>
  <c r="D2367" i="6"/>
  <c r="D2371" i="6"/>
  <c r="D2375" i="6"/>
  <c r="D2379" i="6"/>
  <c r="D2383" i="6"/>
  <c r="D2387" i="6"/>
  <c r="D2391" i="6"/>
  <c r="D2395" i="6"/>
  <c r="D2399" i="6"/>
  <c r="D2403" i="6"/>
  <c r="D2407" i="6"/>
  <c r="D2411" i="6"/>
  <c r="D2415" i="6"/>
  <c r="D2419" i="6"/>
  <c r="D2423" i="6"/>
  <c r="D2427" i="6"/>
  <c r="D2431" i="6"/>
  <c r="D2435" i="6"/>
  <c r="D2439" i="6"/>
  <c r="D2443" i="6"/>
  <c r="D2447" i="6"/>
  <c r="D2451" i="6"/>
  <c r="D2455" i="6"/>
  <c r="D2459" i="6"/>
  <c r="D2463" i="6"/>
  <c r="D2467" i="6"/>
  <c r="D2471" i="6"/>
  <c r="D2475" i="6"/>
  <c r="D2479" i="6"/>
  <c r="D201" i="6"/>
  <c r="D358" i="6"/>
  <c r="D443" i="6"/>
  <c r="D524" i="6"/>
  <c r="D588" i="6"/>
  <c r="D633" i="6"/>
  <c r="D665" i="6"/>
  <c r="D697" i="6"/>
  <c r="D729" i="6"/>
  <c r="D761" i="6"/>
  <c r="D793" i="6"/>
  <c r="D825" i="6"/>
  <c r="D857" i="6"/>
  <c r="D889" i="6"/>
  <c r="D921" i="6"/>
  <c r="D953" i="6"/>
  <c r="D985" i="6"/>
  <c r="D1017" i="6"/>
  <c r="D1049" i="6"/>
  <c r="D1081" i="6"/>
  <c r="D1113" i="6"/>
  <c r="D1130" i="6"/>
  <c r="D1146" i="6"/>
  <c r="D1162" i="6"/>
  <c r="D1178" i="6"/>
  <c r="D1194" i="6"/>
  <c r="D1210" i="6"/>
  <c r="D1226" i="6"/>
  <c r="D1242" i="6"/>
  <c r="D1258" i="6"/>
  <c r="D1274" i="6"/>
  <c r="D1290" i="6"/>
  <c r="D1306" i="6"/>
  <c r="D1322" i="6"/>
  <c r="D1338" i="6"/>
  <c r="D1354" i="6"/>
  <c r="D1370" i="6"/>
  <c r="D1386" i="6"/>
  <c r="D1402" i="6"/>
  <c r="D1418" i="6"/>
  <c r="D1434" i="6"/>
  <c r="D1450" i="6"/>
  <c r="D1461" i="6"/>
  <c r="D1469" i="6"/>
  <c r="D1477" i="6"/>
  <c r="D1485" i="6"/>
  <c r="D1493" i="6"/>
  <c r="D1501" i="6"/>
  <c r="D1509" i="6"/>
  <c r="D1517" i="6"/>
  <c r="D1525" i="6"/>
  <c r="D1533" i="6"/>
  <c r="D1541" i="6"/>
  <c r="D1549" i="6"/>
  <c r="D1557" i="6"/>
  <c r="D1565" i="6"/>
  <c r="D1573" i="6"/>
  <c r="D1581" i="6"/>
  <c r="D1589" i="6"/>
  <c r="D1597" i="6"/>
  <c r="D1605" i="6"/>
  <c r="D1613" i="6"/>
  <c r="D1621" i="6"/>
  <c r="D1629" i="6"/>
  <c r="D1637" i="6"/>
  <c r="D1645" i="6"/>
  <c r="D1653" i="6"/>
  <c r="D1661" i="6"/>
  <c r="D1669" i="6"/>
  <c r="D1677" i="6"/>
  <c r="D1685" i="6"/>
  <c r="D1693" i="6"/>
  <c r="D1701" i="6"/>
  <c r="D1709" i="6"/>
  <c r="D1717" i="6"/>
  <c r="D1725" i="6"/>
  <c r="D1733" i="6"/>
  <c r="D1741" i="6"/>
  <c r="D1749" i="6"/>
  <c r="D1757" i="6"/>
  <c r="D1765" i="6"/>
  <c r="D1773" i="6"/>
  <c r="D1781" i="6"/>
  <c r="D1789" i="6"/>
  <c r="D1797" i="6"/>
  <c r="D1805" i="6"/>
  <c r="D1813" i="6"/>
  <c r="D1821" i="6"/>
  <c r="D1829" i="6"/>
  <c r="D1837" i="6"/>
  <c r="D1845" i="6"/>
  <c r="D1853" i="6"/>
  <c r="D1861" i="6"/>
  <c r="D1869" i="6"/>
  <c r="D1877" i="6"/>
  <c r="D1885" i="6"/>
  <c r="D1893" i="6"/>
  <c r="D1901" i="6"/>
  <c r="D1909" i="6"/>
  <c r="D1917" i="6"/>
  <c r="D1925" i="6"/>
  <c r="D1933" i="6"/>
  <c r="D1941" i="6"/>
  <c r="D1949" i="6"/>
  <c r="D1957" i="6"/>
  <c r="D1965" i="6"/>
  <c r="D1973" i="6"/>
  <c r="D1981" i="6"/>
  <c r="D1989" i="6"/>
  <c r="D1997" i="6"/>
  <c r="D2005" i="6"/>
  <c r="D2013" i="6"/>
  <c r="D2021" i="6"/>
  <c r="D2029" i="6"/>
  <c r="D2037" i="6"/>
  <c r="D2045" i="6"/>
  <c r="D2053" i="6"/>
  <c r="D2061" i="6"/>
  <c r="D2069" i="6"/>
  <c r="D2077" i="6"/>
  <c r="D2085" i="6"/>
  <c r="D2093" i="6"/>
  <c r="D2101" i="6"/>
  <c r="D2109" i="6"/>
  <c r="D2117" i="6"/>
  <c r="D2125" i="6"/>
  <c r="D2133" i="6"/>
  <c r="D2141" i="6"/>
  <c r="D2149" i="6"/>
  <c r="D2157" i="6"/>
  <c r="D2165" i="6"/>
  <c r="D2173" i="6"/>
  <c r="D2181" i="6"/>
  <c r="D2189" i="6"/>
  <c r="D2197" i="6"/>
  <c r="D2205" i="6"/>
  <c r="D2213" i="6"/>
  <c r="D2221" i="6"/>
  <c r="D2229" i="6"/>
  <c r="D2237" i="6"/>
  <c r="D2245" i="6"/>
  <c r="D2253" i="6"/>
  <c r="D2261" i="6"/>
  <c r="D2269" i="6"/>
  <c r="D2277" i="6"/>
  <c r="D2285" i="6"/>
  <c r="D2293" i="6"/>
  <c r="D2301" i="6"/>
  <c r="D2309" i="6"/>
  <c r="D2317" i="6"/>
  <c r="D2325" i="6"/>
  <c r="D2333" i="6"/>
  <c r="D2341" i="6"/>
  <c r="D2349" i="6"/>
  <c r="D2357" i="6"/>
  <c r="D2365" i="6"/>
  <c r="D2373" i="6"/>
  <c r="D2381" i="6"/>
  <c r="D2389" i="6"/>
  <c r="D2397" i="6"/>
  <c r="D2405" i="6"/>
  <c r="D2413" i="6"/>
  <c r="D2421" i="6"/>
  <c r="D2429" i="6"/>
  <c r="D2437" i="6"/>
  <c r="D2445" i="6"/>
  <c r="D2453" i="6"/>
  <c r="D2461" i="6"/>
  <c r="D2469" i="6"/>
  <c r="D2477" i="6"/>
  <c r="D2482" i="6"/>
  <c r="D2486" i="6"/>
  <c r="D2490" i="6"/>
  <c r="D2494" i="6"/>
  <c r="D2498" i="6"/>
  <c r="D2502" i="6"/>
  <c r="D2506" i="6"/>
  <c r="D2510" i="6"/>
  <c r="D2514" i="6"/>
  <c r="D2518" i="6"/>
  <c r="D2522" i="6"/>
  <c r="D2526" i="6"/>
  <c r="D2530" i="6"/>
  <c r="D2534" i="6"/>
  <c r="D2538" i="6"/>
  <c r="D2542" i="6"/>
  <c r="D2546" i="6"/>
  <c r="D2550" i="6"/>
  <c r="D2554" i="6"/>
  <c r="D2558" i="6"/>
  <c r="D2562" i="6"/>
  <c r="D2566" i="6"/>
  <c r="D2570" i="6"/>
  <c r="D2574" i="6"/>
  <c r="D2578" i="6"/>
  <c r="D2582" i="6"/>
  <c r="D2586" i="6"/>
  <c r="D2590" i="6"/>
  <c r="D2594" i="6"/>
  <c r="D2598" i="6"/>
  <c r="D2602" i="6"/>
  <c r="D2606" i="6"/>
  <c r="D2610" i="6"/>
  <c r="D2614" i="6"/>
  <c r="D2618" i="6"/>
  <c r="D2622" i="6"/>
  <c r="D2626" i="6"/>
  <c r="D2630" i="6"/>
  <c r="D2634" i="6"/>
  <c r="D2638" i="6"/>
  <c r="D2642" i="6"/>
  <c r="D2646" i="6"/>
  <c r="D2650" i="6"/>
  <c r="D2654" i="6"/>
  <c r="D2658" i="6"/>
  <c r="D2662" i="6"/>
  <c r="D2666" i="6"/>
  <c r="D2670" i="6"/>
  <c r="D2674" i="6"/>
  <c r="D2678" i="6"/>
  <c r="D2682" i="6"/>
  <c r="D2686" i="6"/>
  <c r="D2690" i="6"/>
  <c r="D2694" i="6"/>
  <c r="D2698" i="6"/>
  <c r="D2702" i="6"/>
  <c r="D2706" i="6"/>
  <c r="D2710" i="6"/>
  <c r="D2714" i="6"/>
  <c r="D2718" i="6"/>
  <c r="D2722" i="6"/>
  <c r="D2726" i="6"/>
  <c r="D2730" i="6"/>
  <c r="D2734" i="6"/>
  <c r="D2738" i="6"/>
  <c r="D2742" i="6"/>
  <c r="D2746" i="6"/>
  <c r="D2750" i="6"/>
  <c r="D2754" i="6"/>
  <c r="D2758" i="6"/>
  <c r="D2762" i="6"/>
  <c r="D2766" i="6"/>
  <c r="D2770" i="6"/>
  <c r="D2774" i="6"/>
  <c r="D2778" i="6"/>
  <c r="D2782" i="6"/>
  <c r="D2786" i="6"/>
  <c r="D2790" i="6"/>
  <c r="D2794" i="6"/>
  <c r="D2798" i="6"/>
  <c r="D2802" i="6"/>
  <c r="D2806" i="6"/>
  <c r="D2810" i="6"/>
  <c r="D2814" i="6"/>
  <c r="D2818" i="6"/>
  <c r="D2822" i="6"/>
  <c r="D2826" i="6"/>
  <c r="D2830" i="6"/>
  <c r="D2834" i="6"/>
  <c r="D2838" i="6"/>
  <c r="D2842" i="6"/>
  <c r="D2846" i="6"/>
  <c r="D2850" i="6"/>
  <c r="D2854" i="6"/>
  <c r="D2858" i="6"/>
  <c r="D2862" i="6"/>
  <c r="D2866" i="6"/>
  <c r="D2870" i="6"/>
  <c r="D2874" i="6"/>
  <c r="D2878" i="6"/>
  <c r="D2882" i="6"/>
  <c r="D2886" i="6"/>
  <c r="D2890" i="6"/>
  <c r="D2894" i="6"/>
  <c r="D2898" i="6"/>
  <c r="D2902" i="6"/>
  <c r="D2906" i="6"/>
  <c r="D2910" i="6"/>
  <c r="D2914" i="6"/>
  <c r="D2918" i="6"/>
  <c r="D2922" i="6"/>
  <c r="D2926" i="6"/>
  <c r="D2930" i="6"/>
  <c r="D2934" i="6"/>
  <c r="D2938" i="6"/>
  <c r="D2942" i="6"/>
  <c r="D2946" i="6"/>
  <c r="D2950" i="6"/>
  <c r="D2954" i="6"/>
  <c r="D2958" i="6"/>
  <c r="D2962" i="6"/>
  <c r="D2966" i="6"/>
  <c r="D2970" i="6"/>
  <c r="D2974" i="6"/>
  <c r="D2978" i="6"/>
  <c r="D2982" i="6"/>
  <c r="D2986" i="6"/>
  <c r="D2990" i="6"/>
  <c r="D2994" i="6"/>
  <c r="D2998" i="6"/>
  <c r="D3002" i="6"/>
  <c r="D3006" i="6"/>
  <c r="D3010" i="6"/>
  <c r="D3014" i="6"/>
  <c r="D3018" i="6"/>
  <c r="D3022" i="6"/>
  <c r="D3026" i="6"/>
  <c r="D3030" i="6"/>
  <c r="D3034" i="6"/>
  <c r="D3038" i="6"/>
  <c r="D3042" i="6"/>
  <c r="D3046" i="6"/>
  <c r="D3050" i="6"/>
  <c r="D3054" i="6"/>
  <c r="D3058" i="6"/>
  <c r="D3062" i="6"/>
  <c r="D3066" i="6"/>
  <c r="D3070" i="6"/>
  <c r="D3074" i="6"/>
  <c r="D3078" i="6"/>
  <c r="D3082" i="6"/>
  <c r="D3086" i="6"/>
  <c r="D3090" i="6"/>
  <c r="D3094" i="6"/>
  <c r="D3098" i="6"/>
  <c r="D3102" i="6"/>
  <c r="D3106" i="6"/>
  <c r="D3110" i="6"/>
  <c r="D145" i="6"/>
  <c r="D317" i="6"/>
  <c r="D415" i="6"/>
  <c r="D500" i="6"/>
  <c r="D567" i="6"/>
  <c r="D620" i="6"/>
  <c r="D654" i="6"/>
  <c r="D686" i="6"/>
  <c r="D718" i="6"/>
  <c r="D750" i="6"/>
  <c r="D782" i="6"/>
  <c r="D814" i="6"/>
  <c r="D846" i="6"/>
  <c r="D878" i="6"/>
  <c r="D910" i="6"/>
  <c r="D942" i="6"/>
  <c r="D974" i="6"/>
  <c r="D1006" i="6"/>
  <c r="D1038" i="6"/>
  <c r="D1070" i="6"/>
  <c r="D1102" i="6"/>
  <c r="D1125" i="6"/>
  <c r="D1141" i="6"/>
  <c r="D1157" i="6"/>
  <c r="D1173" i="6"/>
  <c r="D1189" i="6"/>
  <c r="D1205" i="6"/>
  <c r="D1221" i="6"/>
  <c r="D1237" i="6"/>
  <c r="D1253" i="6"/>
  <c r="D1269" i="6"/>
  <c r="D1285" i="6"/>
  <c r="D1301" i="6"/>
  <c r="D1317" i="6"/>
  <c r="D1333" i="6"/>
  <c r="D1349" i="6"/>
  <c r="D1365" i="6"/>
  <c r="D1381" i="6"/>
  <c r="D1397" i="6"/>
  <c r="D1413" i="6"/>
  <c r="D1429" i="6"/>
  <c r="D1445" i="6"/>
  <c r="D1458" i="6"/>
  <c r="D1466" i="6"/>
  <c r="D1474" i="6"/>
  <c r="D1482" i="6"/>
  <c r="D1490" i="6"/>
  <c r="D1498" i="6"/>
  <c r="D1506" i="6"/>
  <c r="D1514" i="6"/>
  <c r="D1522" i="6"/>
  <c r="D1530" i="6"/>
  <c r="D1538" i="6"/>
  <c r="D1546" i="6"/>
  <c r="D1554" i="6"/>
  <c r="D1562" i="6"/>
  <c r="D1570" i="6"/>
  <c r="D1578" i="6"/>
  <c r="D1586" i="6"/>
  <c r="D1594" i="6"/>
  <c r="D1602" i="6"/>
  <c r="D1610" i="6"/>
  <c r="D1618" i="6"/>
  <c r="D1626" i="6"/>
  <c r="D1634" i="6"/>
  <c r="D1642" i="6"/>
  <c r="D1650" i="6"/>
  <c r="D1658" i="6"/>
  <c r="D1666" i="6"/>
  <c r="D1674" i="6"/>
  <c r="D1682" i="6"/>
  <c r="D1690" i="6"/>
  <c r="D1698" i="6"/>
  <c r="D1706" i="6"/>
  <c r="D1714" i="6"/>
  <c r="D1722" i="6"/>
  <c r="D1730" i="6"/>
  <c r="D1738" i="6"/>
  <c r="D1746" i="6"/>
  <c r="D1754" i="6"/>
  <c r="D1762" i="6"/>
  <c r="D1770" i="6"/>
  <c r="D1778" i="6"/>
  <c r="D1786" i="6"/>
  <c r="D1794" i="6"/>
  <c r="D1802" i="6"/>
  <c r="D1810" i="6"/>
  <c r="D1818" i="6"/>
  <c r="D1826" i="6"/>
  <c r="D1834" i="6"/>
  <c r="D1842" i="6"/>
  <c r="D1850" i="6"/>
  <c r="D1858" i="6"/>
  <c r="D1866" i="6"/>
  <c r="D1874" i="6"/>
  <c r="D1882" i="6"/>
  <c r="D1890" i="6"/>
  <c r="D1898" i="6"/>
  <c r="D1906" i="6"/>
  <c r="D1914" i="6"/>
  <c r="D1922" i="6"/>
  <c r="D1930" i="6"/>
  <c r="D1938" i="6"/>
  <c r="D1946" i="6"/>
  <c r="D1954" i="6"/>
  <c r="D1962" i="6"/>
  <c r="D1970" i="6"/>
  <c r="D1978" i="6"/>
  <c r="D1986" i="6"/>
  <c r="D1994" i="6"/>
  <c r="D2002" i="6"/>
  <c r="D2010" i="6"/>
  <c r="D2018" i="6"/>
  <c r="D2026" i="6"/>
  <c r="D2034" i="6"/>
  <c r="D2042" i="6"/>
  <c r="D2050" i="6"/>
  <c r="D2058" i="6"/>
  <c r="D2066" i="6"/>
  <c r="D2074" i="6"/>
  <c r="D2082" i="6"/>
  <c r="D2090" i="6"/>
  <c r="D2098" i="6"/>
  <c r="D2106" i="6"/>
  <c r="D2114" i="6"/>
  <c r="D2122" i="6"/>
  <c r="D2130" i="6"/>
  <c r="D2138" i="6"/>
  <c r="D2146" i="6"/>
  <c r="D2154" i="6"/>
  <c r="D2162" i="6"/>
  <c r="D2170" i="6"/>
  <c r="D2178" i="6"/>
  <c r="D2186" i="6"/>
  <c r="D2194" i="6"/>
  <c r="D2202" i="6"/>
  <c r="D2210" i="6"/>
  <c r="D2218" i="6"/>
  <c r="D2226" i="6"/>
  <c r="D2234" i="6"/>
  <c r="D2242" i="6"/>
  <c r="D2250" i="6"/>
  <c r="D2258" i="6"/>
  <c r="D2266" i="6"/>
  <c r="D2274" i="6"/>
  <c r="D2282" i="6"/>
  <c r="D2290" i="6"/>
  <c r="D2298" i="6"/>
  <c r="D2306" i="6"/>
  <c r="D2314" i="6"/>
  <c r="D2322" i="6"/>
  <c r="D2330" i="6"/>
  <c r="D2338" i="6"/>
  <c r="D2346" i="6"/>
  <c r="D2354" i="6"/>
  <c r="D2362" i="6"/>
  <c r="D2370" i="6"/>
  <c r="D2378" i="6"/>
  <c r="D2386" i="6"/>
  <c r="D2394" i="6"/>
  <c r="D2402" i="6"/>
  <c r="D2410" i="6"/>
  <c r="D2418" i="6"/>
  <c r="D2426" i="6"/>
  <c r="D2434" i="6"/>
  <c r="D2442" i="6"/>
  <c r="D2450" i="6"/>
  <c r="D2458" i="6"/>
  <c r="D2466" i="6"/>
  <c r="D2474" i="6"/>
  <c r="D2481" i="6"/>
  <c r="D2485" i="6"/>
  <c r="D2489" i="6"/>
  <c r="D2493" i="6"/>
  <c r="D2497" i="6"/>
  <c r="D2501" i="6"/>
  <c r="D2505" i="6"/>
  <c r="D2509" i="6"/>
  <c r="D2513" i="6"/>
  <c r="D2517" i="6"/>
  <c r="D2521" i="6"/>
  <c r="D2525" i="6"/>
  <c r="D2529" i="6"/>
  <c r="D2533" i="6"/>
  <c r="D2537" i="6"/>
  <c r="D2541" i="6"/>
  <c r="D2545" i="6"/>
  <c r="D2549" i="6"/>
  <c r="D2553" i="6"/>
  <c r="D2557" i="6"/>
  <c r="D2561" i="6"/>
  <c r="D2565" i="6"/>
  <c r="D2569" i="6"/>
  <c r="D2573" i="6"/>
  <c r="D2577" i="6"/>
  <c r="D2581" i="6"/>
  <c r="D2585" i="6"/>
  <c r="D2589" i="6"/>
  <c r="D2593" i="6"/>
  <c r="D2597" i="6"/>
  <c r="D2601" i="6"/>
  <c r="D2605" i="6"/>
  <c r="D2609" i="6"/>
  <c r="D2613" i="6"/>
  <c r="D2617" i="6"/>
  <c r="D2621" i="6"/>
  <c r="D2625" i="6"/>
  <c r="D2629" i="6"/>
  <c r="D2633" i="6"/>
  <c r="D2637" i="6"/>
  <c r="D2641" i="6"/>
  <c r="D2645" i="6"/>
  <c r="D2649" i="6"/>
  <c r="D2653" i="6"/>
  <c r="D2657" i="6"/>
  <c r="D2661" i="6"/>
  <c r="D2665" i="6"/>
  <c r="D2669" i="6"/>
  <c r="D2673" i="6"/>
  <c r="D2677" i="6"/>
  <c r="D2681" i="6"/>
  <c r="D2685" i="6"/>
  <c r="D2689" i="6"/>
  <c r="D2693" i="6"/>
  <c r="D2697" i="6"/>
  <c r="D2701" i="6"/>
  <c r="D2705" i="6"/>
  <c r="D2709" i="6"/>
  <c r="D2713" i="6"/>
  <c r="D2717" i="6"/>
  <c r="D2721" i="6"/>
  <c r="D2725" i="6"/>
  <c r="D2729" i="6"/>
  <c r="D2733" i="6"/>
  <c r="D2737" i="6"/>
  <c r="D2741" i="6"/>
  <c r="D2745" i="6"/>
  <c r="D2749" i="6"/>
  <c r="D2753" i="6"/>
  <c r="D2757" i="6"/>
  <c r="D2761" i="6"/>
  <c r="D2765" i="6"/>
  <c r="D2769" i="6"/>
  <c r="D2773" i="6"/>
  <c r="D2777" i="6"/>
  <c r="D2781" i="6"/>
  <c r="D2785" i="6"/>
  <c r="D2789" i="6"/>
  <c r="D2793" i="6"/>
  <c r="D2797" i="6"/>
  <c r="D2801" i="6"/>
  <c r="D2805" i="6"/>
  <c r="D2809" i="6"/>
  <c r="D2813" i="6"/>
  <c r="D2817" i="6"/>
  <c r="D2821" i="6"/>
  <c r="D2825" i="6"/>
  <c r="D2829" i="6"/>
  <c r="D2833" i="6"/>
  <c r="D2837" i="6"/>
  <c r="D2841" i="6"/>
  <c r="D2845" i="6"/>
  <c r="D2849" i="6"/>
  <c r="D2853" i="6"/>
  <c r="D2857" i="6"/>
  <c r="D2861" i="6"/>
  <c r="D2865" i="6"/>
  <c r="D2869" i="6"/>
  <c r="D2873" i="6"/>
  <c r="D2877" i="6"/>
  <c r="D2881" i="6"/>
  <c r="D2885" i="6"/>
  <c r="D2889" i="6"/>
  <c r="D2893" i="6"/>
  <c r="D2897" i="6"/>
  <c r="D2901" i="6"/>
  <c r="D2905" i="6"/>
  <c r="D2909" i="6"/>
  <c r="D2913" i="6"/>
  <c r="D2917" i="6"/>
  <c r="D2921" i="6"/>
  <c r="D2925" i="6"/>
  <c r="D2929" i="6"/>
  <c r="D2933" i="6"/>
  <c r="D2937" i="6"/>
  <c r="D2941" i="6"/>
  <c r="D2945" i="6"/>
  <c r="D2949" i="6"/>
  <c r="D2953" i="6"/>
  <c r="D2957" i="6"/>
  <c r="D2961" i="6"/>
  <c r="D2965" i="6"/>
  <c r="D2969" i="6"/>
  <c r="D2973" i="6"/>
  <c r="D2977" i="6"/>
  <c r="D2981" i="6"/>
  <c r="D2985" i="6"/>
  <c r="D2989" i="6"/>
  <c r="D2993" i="6"/>
  <c r="D2997" i="6"/>
  <c r="D3001" i="6"/>
  <c r="D3005" i="6"/>
  <c r="D3009" i="6"/>
  <c r="D3013" i="6"/>
  <c r="D3017" i="6"/>
  <c r="D3021" i="6"/>
  <c r="D3025" i="6"/>
  <c r="D3029" i="6"/>
  <c r="D3033" i="6"/>
  <c r="D3037" i="6"/>
  <c r="D3041" i="6"/>
  <c r="D3045" i="6"/>
  <c r="D3049" i="6"/>
  <c r="D3053" i="6"/>
  <c r="D3057" i="6"/>
  <c r="D3061" i="6"/>
  <c r="D3065" i="6"/>
  <c r="D3069" i="6"/>
  <c r="D3073" i="6"/>
  <c r="D3077" i="6"/>
  <c r="D3081" i="6"/>
  <c r="D3085" i="6"/>
  <c r="D3089" i="6"/>
  <c r="D3093" i="6"/>
  <c r="D3097" i="6"/>
  <c r="D3101" i="6"/>
  <c r="D3105" i="6"/>
  <c r="D3109" i="6"/>
  <c r="D3113" i="6"/>
  <c r="D3117" i="6"/>
  <c r="D3121" i="6"/>
  <c r="D3125" i="6"/>
  <c r="D3129" i="6"/>
  <c r="D3133" i="6"/>
  <c r="D3137" i="6"/>
  <c r="D3141" i="6"/>
  <c r="D3145" i="6"/>
  <c r="D3149" i="6"/>
  <c r="D3153" i="6"/>
  <c r="D3157" i="6"/>
  <c r="D3161" i="6"/>
  <c r="D372" i="6"/>
  <c r="D535" i="6"/>
  <c r="D638" i="6"/>
  <c r="D702" i="6"/>
  <c r="D766" i="6"/>
  <c r="D830" i="6"/>
  <c r="D894" i="6"/>
  <c r="D958" i="6"/>
  <c r="D1022" i="6"/>
  <c r="D1086" i="6"/>
  <c r="D1133" i="6"/>
  <c r="D1165" i="6"/>
  <c r="D1197" i="6"/>
  <c r="D1229" i="6"/>
  <c r="D1261" i="6"/>
  <c r="D1293" i="6"/>
  <c r="D1325" i="6"/>
  <c r="D1357" i="6"/>
  <c r="D1389" i="6"/>
  <c r="D1421" i="6"/>
  <c r="D1453" i="6"/>
  <c r="D1470" i="6"/>
  <c r="D1486" i="6"/>
  <c r="D1502" i="6"/>
  <c r="D1518" i="6"/>
  <c r="D1534" i="6"/>
  <c r="D1550" i="6"/>
  <c r="D1566" i="6"/>
  <c r="D1582" i="6"/>
  <c r="D1598" i="6"/>
  <c r="D1614" i="6"/>
  <c r="D1630" i="6"/>
  <c r="D1646" i="6"/>
  <c r="D1662" i="6"/>
  <c r="D1678" i="6"/>
  <c r="D1694" i="6"/>
  <c r="D1710" i="6"/>
  <c r="D1726" i="6"/>
  <c r="D1742" i="6"/>
  <c r="D1758" i="6"/>
  <c r="D1774" i="6"/>
  <c r="D1790" i="6"/>
  <c r="D1806" i="6"/>
  <c r="D1822" i="6"/>
  <c r="D1838" i="6"/>
  <c r="D1854" i="6"/>
  <c r="D1870" i="6"/>
  <c r="D1886" i="6"/>
  <c r="D1902" i="6"/>
  <c r="D1918" i="6"/>
  <c r="D1934" i="6"/>
  <c r="D1950" i="6"/>
  <c r="D1966" i="6"/>
  <c r="D1982" i="6"/>
  <c r="D1998" i="6"/>
  <c r="D2014" i="6"/>
  <c r="D2030" i="6"/>
  <c r="D2046" i="6"/>
  <c r="D2062" i="6"/>
  <c r="D2078" i="6"/>
  <c r="D2094" i="6"/>
  <c r="D2110" i="6"/>
  <c r="D2126" i="6"/>
  <c r="D2142" i="6"/>
  <c r="D2158" i="6"/>
  <c r="D2174" i="6"/>
  <c r="D2190" i="6"/>
  <c r="D2206" i="6"/>
  <c r="D2222" i="6"/>
  <c r="D2238" i="6"/>
  <c r="D2254" i="6"/>
  <c r="D2270" i="6"/>
  <c r="D2286" i="6"/>
  <c r="D2302" i="6"/>
  <c r="D2318" i="6"/>
  <c r="D2334" i="6"/>
  <c r="D2350" i="6"/>
  <c r="D2366" i="6"/>
  <c r="D2382" i="6"/>
  <c r="D2398" i="6"/>
  <c r="D2414" i="6"/>
  <c r="D2430" i="6"/>
  <c r="D2446" i="6"/>
  <c r="D2462" i="6"/>
  <c r="D2478" i="6"/>
  <c r="D2487" i="6"/>
  <c r="D2495" i="6"/>
  <c r="D2503" i="6"/>
  <c r="D2511" i="6"/>
  <c r="D2519" i="6"/>
  <c r="D2527" i="6"/>
  <c r="D2535" i="6"/>
  <c r="D2543" i="6"/>
  <c r="D2551" i="6"/>
  <c r="D2559" i="6"/>
  <c r="D2567" i="6"/>
  <c r="D2575" i="6"/>
  <c r="D2583" i="6"/>
  <c r="D2591" i="6"/>
  <c r="D2599" i="6"/>
  <c r="D2607" i="6"/>
  <c r="D2615" i="6"/>
  <c r="D2623" i="6"/>
  <c r="D2631" i="6"/>
  <c r="D2639" i="6"/>
  <c r="D2647" i="6"/>
  <c r="D2655" i="6"/>
  <c r="D2663" i="6"/>
  <c r="D2671" i="6"/>
  <c r="D2679" i="6"/>
  <c r="D2687" i="6"/>
  <c r="D2695" i="6"/>
  <c r="D2703" i="6"/>
  <c r="D2711" i="6"/>
  <c r="D2719" i="6"/>
  <c r="D2727" i="6"/>
  <c r="D2735" i="6"/>
  <c r="D2743" i="6"/>
  <c r="D2751" i="6"/>
  <c r="D2759" i="6"/>
  <c r="D2767" i="6"/>
  <c r="D2775" i="6"/>
  <c r="D2783" i="6"/>
  <c r="D2791" i="6"/>
  <c r="D2799" i="6"/>
  <c r="D2807" i="6"/>
  <c r="D2815" i="6"/>
  <c r="D2823" i="6"/>
  <c r="D2831" i="6"/>
  <c r="D2839" i="6"/>
  <c r="D2847" i="6"/>
  <c r="D2855" i="6"/>
  <c r="D2863" i="6"/>
  <c r="D2871" i="6"/>
  <c r="D2879" i="6"/>
  <c r="D2887" i="6"/>
  <c r="D2895" i="6"/>
  <c r="D2903" i="6"/>
  <c r="D2911" i="6"/>
  <c r="D2919" i="6"/>
  <c r="D2927" i="6"/>
  <c r="D2935" i="6"/>
  <c r="D2943" i="6"/>
  <c r="D2951" i="6"/>
  <c r="D2959" i="6"/>
  <c r="D2967" i="6"/>
  <c r="D2975" i="6"/>
  <c r="D2983" i="6"/>
  <c r="D2991" i="6"/>
  <c r="D2999" i="6"/>
  <c r="D3007" i="6"/>
  <c r="D3015" i="6"/>
  <c r="D3023" i="6"/>
  <c r="D3031" i="6"/>
  <c r="D3039" i="6"/>
  <c r="D3047" i="6"/>
  <c r="D3055" i="6"/>
  <c r="D3063" i="6"/>
  <c r="D3071" i="6"/>
  <c r="D3079" i="6"/>
  <c r="D3087" i="6"/>
  <c r="D3095" i="6"/>
  <c r="D3103" i="6"/>
  <c r="D3111" i="6"/>
  <c r="D3116" i="6"/>
  <c r="D3122" i="6"/>
  <c r="D3127" i="6"/>
  <c r="D3132" i="6"/>
  <c r="D3138" i="6"/>
  <c r="D3143" i="6"/>
  <c r="D3148" i="6"/>
  <c r="D3154" i="6"/>
  <c r="D3159" i="6"/>
  <c r="D3164" i="6"/>
  <c r="D3168" i="6"/>
  <c r="D3172" i="6"/>
  <c r="D3176" i="6"/>
  <c r="D3180" i="6"/>
  <c r="D3184" i="6"/>
  <c r="D3188" i="6"/>
  <c r="D3192" i="6"/>
  <c r="D3196" i="6"/>
  <c r="D3200" i="6"/>
  <c r="D3204" i="6"/>
  <c r="D3208" i="6"/>
  <c r="D3212" i="6"/>
  <c r="D3216" i="6"/>
  <c r="D3220" i="6"/>
  <c r="D3224" i="6"/>
  <c r="D3228" i="6"/>
  <c r="D3232" i="6"/>
  <c r="D3236" i="6"/>
  <c r="D3240" i="6"/>
  <c r="D3244" i="6"/>
  <c r="D3248" i="6"/>
  <c r="D3252" i="6"/>
  <c r="D3256" i="6"/>
  <c r="D3260" i="6"/>
  <c r="D3264" i="6"/>
  <c r="D3268" i="6"/>
  <c r="D3272" i="6"/>
  <c r="D3276" i="6"/>
  <c r="D3280" i="6"/>
  <c r="D3284" i="6"/>
  <c r="D3288" i="6"/>
  <c r="D3292" i="6"/>
  <c r="D3296" i="6"/>
  <c r="D3300" i="6"/>
  <c r="D3304" i="6"/>
  <c r="D3308" i="6"/>
  <c r="D3312" i="6"/>
  <c r="D3316" i="6"/>
  <c r="D3320" i="6"/>
  <c r="D3324" i="6"/>
  <c r="D3328" i="6"/>
  <c r="D3332" i="6"/>
  <c r="D3336" i="6"/>
  <c r="D3340" i="6"/>
  <c r="D3344" i="6"/>
  <c r="D3348" i="6"/>
  <c r="D3352" i="6"/>
  <c r="D3356" i="6"/>
  <c r="D3360" i="6"/>
  <c r="D3364" i="6"/>
  <c r="D3368" i="6"/>
  <c r="D3372" i="6"/>
  <c r="D3376" i="6"/>
  <c r="D3380" i="6"/>
  <c r="D3384" i="6"/>
  <c r="D3388" i="6"/>
  <c r="D3392" i="6"/>
  <c r="D3396" i="6"/>
  <c r="D3400" i="6"/>
  <c r="D3404" i="6"/>
  <c r="D3408" i="6"/>
  <c r="D3412" i="6"/>
  <c r="D3416" i="6"/>
  <c r="D3420" i="6"/>
  <c r="D3424" i="6"/>
  <c r="D3428" i="6"/>
  <c r="D3432" i="6"/>
  <c r="D3436" i="6"/>
  <c r="D3440" i="6"/>
  <c r="D3444" i="6"/>
  <c r="D3448" i="6"/>
  <c r="D3452" i="6"/>
  <c r="D3456" i="6"/>
  <c r="D3460" i="6"/>
  <c r="D3464" i="6"/>
  <c r="D3468" i="6"/>
  <c r="D3472" i="6"/>
  <c r="D3476" i="6"/>
  <c r="D3480" i="6"/>
  <c r="D3484" i="6"/>
  <c r="D3488" i="6"/>
  <c r="D3492" i="6"/>
  <c r="D3496" i="6"/>
  <c r="D3500" i="6"/>
  <c r="D3504" i="6"/>
  <c r="D3508" i="6"/>
  <c r="D3512" i="6"/>
  <c r="D3516" i="6"/>
  <c r="D3520" i="6"/>
  <c r="D3524" i="6"/>
  <c r="D3528" i="6"/>
  <c r="D3532" i="6"/>
  <c r="D3536" i="6"/>
  <c r="D3540" i="6"/>
  <c r="D3544" i="6"/>
  <c r="D3548" i="6"/>
  <c r="D3552" i="6"/>
  <c r="D3556" i="6"/>
  <c r="D3560" i="6"/>
  <c r="D3564" i="6"/>
  <c r="D3568" i="6"/>
  <c r="D3572" i="6"/>
  <c r="D3576" i="6"/>
  <c r="D3580" i="6"/>
  <c r="D3584" i="6"/>
  <c r="D3588" i="6"/>
  <c r="D3592" i="6"/>
  <c r="D3596" i="6"/>
  <c r="D3600" i="6"/>
  <c r="D3604" i="6"/>
  <c r="D3608" i="6"/>
  <c r="D3612" i="6"/>
  <c r="D3616" i="6"/>
  <c r="D3620" i="6"/>
  <c r="D3624" i="6"/>
  <c r="D3628" i="6"/>
  <c r="D3632" i="6"/>
  <c r="D3636" i="6"/>
  <c r="D3640" i="6"/>
  <c r="D3644" i="6"/>
  <c r="D3648" i="6"/>
  <c r="D3652" i="6"/>
  <c r="D3656" i="6"/>
  <c r="D3660" i="6"/>
  <c r="D3664" i="6"/>
  <c r="D3668" i="6"/>
  <c r="D3672" i="6"/>
  <c r="D3676" i="6"/>
  <c r="D3680" i="6"/>
  <c r="D3684" i="6"/>
  <c r="D3688" i="6"/>
  <c r="D3692" i="6"/>
  <c r="D3696" i="6"/>
  <c r="D3700" i="6"/>
  <c r="D3704" i="6"/>
  <c r="D3708" i="6"/>
  <c r="D3712" i="6"/>
  <c r="D3716" i="6"/>
  <c r="D3720" i="6"/>
  <c r="D3724" i="6"/>
  <c r="D3728" i="6"/>
  <c r="D3732" i="6"/>
  <c r="D3736" i="6"/>
  <c r="D3740" i="6"/>
  <c r="D3744" i="6"/>
  <c r="D3748" i="6"/>
  <c r="D3752" i="6"/>
  <c r="D3756" i="6"/>
  <c r="D3760" i="6"/>
  <c r="D3764" i="6"/>
  <c r="D3768" i="6"/>
  <c r="D3772" i="6"/>
  <c r="D3776" i="6"/>
  <c r="D3780" i="6"/>
  <c r="D3784" i="6"/>
  <c r="D3788" i="6"/>
  <c r="D3792" i="6"/>
  <c r="D3796" i="6"/>
  <c r="D3800" i="6"/>
  <c r="D3804" i="6"/>
  <c r="D3808" i="6"/>
  <c r="D3812" i="6"/>
  <c r="D3816" i="6"/>
  <c r="D3820" i="6"/>
  <c r="D3824" i="6"/>
  <c r="D3828" i="6"/>
  <c r="D3832" i="6"/>
  <c r="D3836" i="6"/>
  <c r="D3840" i="6"/>
  <c r="D3844" i="6"/>
  <c r="D3848" i="6"/>
  <c r="D3852" i="6"/>
  <c r="D3856" i="6"/>
  <c r="D3860" i="6"/>
  <c r="D3864" i="6"/>
  <c r="D3868" i="6"/>
  <c r="D3872" i="6"/>
  <c r="D3876" i="6"/>
  <c r="D3880" i="6"/>
  <c r="D3884" i="6"/>
  <c r="D3888" i="6"/>
  <c r="D3892" i="6"/>
  <c r="D3896" i="6"/>
  <c r="D3900" i="6"/>
  <c r="D3904" i="6"/>
  <c r="D3908" i="6"/>
  <c r="D3912" i="6"/>
  <c r="D3916" i="6"/>
  <c r="D3920" i="6"/>
  <c r="D3924" i="6"/>
  <c r="D3928" i="6"/>
  <c r="D3932" i="6"/>
  <c r="D3936" i="6"/>
  <c r="D3940" i="6"/>
  <c r="D3944" i="6"/>
  <c r="D3948" i="6"/>
  <c r="D3952" i="6"/>
  <c r="D3956" i="6"/>
  <c r="D3960" i="6"/>
  <c r="D3964" i="6"/>
  <c r="D3968" i="6"/>
  <c r="D3972" i="6"/>
  <c r="D3976" i="6"/>
  <c r="D3980" i="6"/>
  <c r="D3984" i="6"/>
  <c r="D3988" i="6"/>
  <c r="D3992" i="6"/>
  <c r="D3996" i="6"/>
  <c r="D4000" i="6"/>
  <c r="D4004" i="6"/>
  <c r="D4008" i="6"/>
  <c r="D4012" i="6"/>
  <c r="D4016" i="6"/>
  <c r="D4020" i="6"/>
  <c r="D4024" i="6"/>
  <c r="D4028" i="6"/>
  <c r="D4032" i="6"/>
  <c r="D4036" i="6"/>
  <c r="D4040" i="6"/>
  <c r="D4044" i="6"/>
  <c r="D4048" i="6"/>
  <c r="D4052" i="6"/>
  <c r="D4056" i="6"/>
  <c r="D4060" i="6"/>
  <c r="D4064" i="6"/>
  <c r="D4068" i="6"/>
  <c r="D4072" i="6"/>
  <c r="D4076" i="6"/>
  <c r="D4080" i="6"/>
  <c r="D4084" i="6"/>
  <c r="D4088" i="6"/>
  <c r="D4092" i="6"/>
  <c r="D4096" i="6"/>
  <c r="D4100" i="6"/>
  <c r="D4104" i="6"/>
  <c r="D4108" i="6"/>
  <c r="D4112" i="6"/>
  <c r="D4116" i="6"/>
  <c r="D4120" i="6"/>
  <c r="D4124" i="6"/>
  <c r="D4128" i="6"/>
  <c r="D4132" i="6"/>
  <c r="D4136" i="6"/>
  <c r="D4140" i="6"/>
  <c r="D4144" i="6"/>
  <c r="D4148" i="6"/>
  <c r="D4152" i="6"/>
  <c r="D4156" i="6"/>
  <c r="D4160" i="6"/>
  <c r="D4164" i="6"/>
  <c r="D4168" i="6"/>
  <c r="D4172" i="6"/>
  <c r="D4176" i="6"/>
  <c r="D4180" i="6"/>
  <c r="D4184" i="6"/>
  <c r="D4188" i="6"/>
  <c r="D4192" i="6"/>
  <c r="D4196" i="6"/>
  <c r="D4200" i="6"/>
  <c r="D4204" i="6"/>
  <c r="D4208" i="6"/>
  <c r="D4212" i="6"/>
  <c r="D4216" i="6"/>
  <c r="D4220" i="6"/>
  <c r="D4224" i="6"/>
  <c r="D4228" i="6"/>
  <c r="D4232" i="6"/>
  <c r="D4236" i="6"/>
  <c r="D4240" i="6"/>
  <c r="D4244" i="6"/>
  <c r="D4248" i="6"/>
  <c r="D4252" i="6"/>
  <c r="D4256" i="6"/>
  <c r="D4260" i="6"/>
  <c r="D4264" i="6"/>
  <c r="D4268" i="6"/>
  <c r="D4272" i="6"/>
  <c r="D4276" i="6"/>
  <c r="D4280" i="6"/>
  <c r="D4284" i="6"/>
  <c r="D4288" i="6"/>
  <c r="D4292" i="6"/>
  <c r="D4296" i="6"/>
  <c r="D4300" i="6"/>
  <c r="D4304" i="6"/>
  <c r="D4308" i="6"/>
  <c r="D4312" i="6"/>
  <c r="D4316" i="6"/>
  <c r="D4320" i="6"/>
  <c r="D4324" i="6"/>
  <c r="D4328" i="6"/>
  <c r="D4332" i="6"/>
  <c r="D4336" i="6"/>
  <c r="D4340" i="6"/>
  <c r="D4344" i="6"/>
  <c r="D4348" i="6"/>
  <c r="D4352" i="6"/>
  <c r="D4356" i="6"/>
  <c r="D4360" i="6"/>
  <c r="D4364" i="6"/>
  <c r="D4368" i="6"/>
  <c r="D4372" i="6"/>
  <c r="D4376" i="6"/>
  <c r="D4380" i="6"/>
  <c r="D4384" i="6"/>
  <c r="D4388" i="6"/>
  <c r="D4392" i="6"/>
  <c r="D4396" i="6"/>
  <c r="D4400" i="6"/>
  <c r="D4404" i="6"/>
  <c r="D4408" i="6"/>
  <c r="D4412" i="6"/>
  <c r="D4416" i="6"/>
  <c r="D4420" i="6"/>
  <c r="D4424" i="6"/>
  <c r="D4428" i="6"/>
  <c r="D4432" i="6"/>
  <c r="D4436" i="6"/>
  <c r="D4440" i="6"/>
  <c r="D4444" i="6"/>
  <c r="D4448" i="6"/>
  <c r="D4452" i="6"/>
  <c r="D4456" i="6"/>
  <c r="D4460" i="6"/>
  <c r="D4464" i="6"/>
  <c r="D4468" i="6"/>
  <c r="D4472" i="6"/>
  <c r="D4476" i="6"/>
  <c r="D4480" i="6"/>
  <c r="D4484" i="6"/>
  <c r="D4488" i="6"/>
  <c r="D4492" i="6"/>
  <c r="D4496" i="6"/>
  <c r="D4500" i="6"/>
  <c r="D4504" i="6"/>
  <c r="D4508" i="6"/>
  <c r="D4512" i="6"/>
  <c r="D4516" i="6"/>
  <c r="D4520" i="6"/>
  <c r="D4524" i="6"/>
  <c r="D4528" i="6"/>
  <c r="D4532" i="6"/>
  <c r="D4536" i="6"/>
  <c r="D4540" i="6"/>
  <c r="D4544" i="6"/>
  <c r="D4548" i="6"/>
  <c r="D4552" i="6"/>
  <c r="D4556" i="6"/>
  <c r="D4560" i="6"/>
  <c r="D4564" i="6"/>
  <c r="D4568" i="6"/>
  <c r="D4572" i="6"/>
  <c r="D4576" i="6"/>
  <c r="D4580" i="6"/>
  <c r="D4584" i="6"/>
  <c r="D4588" i="6"/>
  <c r="D4592" i="6"/>
  <c r="D4596" i="6"/>
  <c r="D4600" i="6"/>
  <c r="D4604" i="6"/>
  <c r="D4608" i="6"/>
  <c r="D4612" i="6"/>
  <c r="D4616" i="6"/>
  <c r="D4620" i="6"/>
  <c r="D4624" i="6"/>
  <c r="D4628" i="6"/>
  <c r="D4632" i="6"/>
  <c r="D4636" i="6"/>
  <c r="D4640" i="6"/>
  <c r="D4644" i="6"/>
  <c r="D4648" i="6"/>
  <c r="D4652" i="6"/>
  <c r="D4656" i="6"/>
  <c r="D4660" i="6"/>
  <c r="D4664" i="6"/>
  <c r="D4668" i="6"/>
  <c r="D4672" i="6"/>
  <c r="D4676" i="6"/>
  <c r="D4680" i="6"/>
  <c r="D4684" i="6"/>
  <c r="D4688" i="6"/>
  <c r="D4692" i="6"/>
  <c r="D4696" i="6"/>
  <c r="D4700" i="6"/>
  <c r="D4704" i="6"/>
  <c r="D4708" i="6"/>
  <c r="D4712" i="6"/>
  <c r="D4716" i="6"/>
  <c r="D4720" i="6"/>
  <c r="D4724" i="6"/>
  <c r="D4728" i="6"/>
  <c r="D4732" i="6"/>
  <c r="D4736" i="6"/>
  <c r="D4740" i="6"/>
  <c r="D4744" i="6"/>
  <c r="D4748" i="6"/>
  <c r="D4752" i="6"/>
  <c r="D4756" i="6"/>
  <c r="D4760" i="6"/>
  <c r="D4764" i="6"/>
  <c r="D4768" i="6"/>
  <c r="D4772" i="6"/>
  <c r="D4776" i="6"/>
  <c r="D4780" i="6"/>
  <c r="D4784" i="6"/>
  <c r="D4788" i="6"/>
  <c r="D4792" i="6"/>
  <c r="D4796" i="6"/>
  <c r="D4800" i="6"/>
  <c r="D4804" i="6"/>
  <c r="D4808" i="6"/>
  <c r="D4812" i="6"/>
  <c r="D4816" i="6"/>
  <c r="D4820" i="6"/>
  <c r="D4824" i="6"/>
  <c r="D4828" i="6"/>
  <c r="D4832" i="6"/>
  <c r="D4836" i="6"/>
  <c r="D4840" i="6"/>
  <c r="D4844" i="6"/>
  <c r="D4848" i="6"/>
  <c r="D4852" i="6"/>
  <c r="D4856" i="6"/>
  <c r="D4860" i="6"/>
  <c r="D4864" i="6"/>
  <c r="D4868" i="6"/>
  <c r="D4872" i="6"/>
  <c r="D4876" i="6"/>
  <c r="D4880" i="6"/>
  <c r="D4884" i="6"/>
  <c r="D4888" i="6"/>
  <c r="D4892" i="6"/>
  <c r="D4896" i="6"/>
  <c r="D4900" i="6"/>
  <c r="D4904" i="6"/>
  <c r="D4908" i="6"/>
  <c r="D4912" i="6"/>
  <c r="D4916" i="6"/>
  <c r="D4924" i="6"/>
  <c r="D4928" i="6"/>
  <c r="D4936" i="6"/>
  <c r="D4944" i="6"/>
  <c r="D4956" i="6"/>
  <c r="D4964" i="6"/>
  <c r="D4972" i="6"/>
  <c r="D4984" i="6"/>
  <c r="D4992" i="6"/>
  <c r="D117" i="6"/>
  <c r="D649" i="6"/>
  <c r="D777" i="6"/>
  <c r="D905" i="6"/>
  <c r="D1033" i="6"/>
  <c r="D1138" i="6"/>
  <c r="D1202" i="6"/>
  <c r="D1266" i="6"/>
  <c r="D1330" i="6"/>
  <c r="D1394" i="6"/>
  <c r="D1457" i="6"/>
  <c r="D1489" i="6"/>
  <c r="D1521" i="6"/>
  <c r="D1553" i="6"/>
  <c r="D1585" i="6"/>
  <c r="D1617" i="6"/>
  <c r="D1649" i="6"/>
  <c r="D1681" i="6"/>
  <c r="D1697" i="6"/>
  <c r="D1729" i="6"/>
  <c r="D1761" i="6"/>
  <c r="D1793" i="6"/>
  <c r="D1825" i="6"/>
  <c r="D1857" i="6"/>
  <c r="D1889" i="6"/>
  <c r="D1921" i="6"/>
  <c r="D1953" i="6"/>
  <c r="D1985" i="6"/>
  <c r="D2017" i="6"/>
  <c r="D2049" i="6"/>
  <c r="D2081" i="6"/>
  <c r="D2113" i="6"/>
  <c r="D2145" i="6"/>
  <c r="D2177" i="6"/>
  <c r="D2209" i="6"/>
  <c r="D2241" i="6"/>
  <c r="D2273" i="6"/>
  <c r="D2305" i="6"/>
  <c r="D287" i="6"/>
  <c r="D486" i="6"/>
  <c r="D613" i="6"/>
  <c r="D681" i="6"/>
  <c r="D745" i="6"/>
  <c r="D809" i="6"/>
  <c r="D873" i="6"/>
  <c r="D937" i="6"/>
  <c r="D1001" i="6"/>
  <c r="D1065" i="6"/>
  <c r="D1122" i="6"/>
  <c r="D1154" i="6"/>
  <c r="D1186" i="6"/>
  <c r="D1218" i="6"/>
  <c r="D1250" i="6"/>
  <c r="D1282" i="6"/>
  <c r="D1314" i="6"/>
  <c r="D1346" i="6"/>
  <c r="D1378" i="6"/>
  <c r="D1410" i="6"/>
  <c r="D1442" i="6"/>
  <c r="D1465" i="6"/>
  <c r="D1481" i="6"/>
  <c r="D1497" i="6"/>
  <c r="D1513" i="6"/>
  <c r="D1529" i="6"/>
  <c r="D1545" i="6"/>
  <c r="D1561" i="6"/>
  <c r="D1577" i="6"/>
  <c r="D1593" i="6"/>
  <c r="D1609" i="6"/>
  <c r="D1625" i="6"/>
  <c r="D1641" i="6"/>
  <c r="D1657" i="6"/>
  <c r="D1673" i="6"/>
  <c r="D1689" i="6"/>
  <c r="D1705" i="6"/>
  <c r="D1721" i="6"/>
  <c r="D1737" i="6"/>
  <c r="D1753" i="6"/>
  <c r="D1769" i="6"/>
  <c r="D1785" i="6"/>
  <c r="D1801" i="6"/>
  <c r="D1817" i="6"/>
  <c r="D1833" i="6"/>
  <c r="D1849" i="6"/>
  <c r="D1865" i="6"/>
  <c r="D1881" i="6"/>
  <c r="D1897" i="6"/>
  <c r="D1913" i="6"/>
  <c r="D1929" i="6"/>
  <c r="D1945" i="6"/>
  <c r="D1961" i="6"/>
  <c r="D1977" i="6"/>
  <c r="D1993" i="6"/>
  <c r="D2009" i="6"/>
  <c r="D2025" i="6"/>
  <c r="D2041" i="6"/>
  <c r="D2057" i="6"/>
  <c r="D2073" i="6"/>
  <c r="D2089" i="6"/>
  <c r="D2105" i="6"/>
  <c r="D2121" i="6"/>
  <c r="D2137" i="6"/>
  <c r="D2153" i="6"/>
  <c r="D2169" i="6"/>
  <c r="D2185" i="6"/>
  <c r="D2201" i="6"/>
  <c r="D2217" i="6"/>
  <c r="D2233" i="6"/>
  <c r="D2249" i="6"/>
  <c r="D2265" i="6"/>
  <c r="D2281" i="6"/>
  <c r="D2297" i="6"/>
  <c r="D2313" i="6"/>
  <c r="D2329" i="6"/>
  <c r="D2345" i="6"/>
  <c r="D2361" i="6"/>
  <c r="D2377" i="6"/>
  <c r="D2393" i="6"/>
  <c r="D2409" i="6"/>
  <c r="D2425" i="6"/>
  <c r="D2441" i="6"/>
  <c r="D2457" i="6"/>
  <c r="D2473" i="6"/>
  <c r="D2484" i="6"/>
  <c r="D2492" i="6"/>
  <c r="D2500" i="6"/>
  <c r="D2508" i="6"/>
  <c r="D2516" i="6"/>
  <c r="D2524" i="6"/>
  <c r="D2532" i="6"/>
  <c r="D2540" i="6"/>
  <c r="D2548" i="6"/>
  <c r="D2556" i="6"/>
  <c r="D2564" i="6"/>
  <c r="D2572" i="6"/>
  <c r="D2580" i="6"/>
  <c r="D2588" i="6"/>
  <c r="D2596" i="6"/>
  <c r="D2604" i="6"/>
  <c r="D2612" i="6"/>
  <c r="D2620" i="6"/>
  <c r="D2628" i="6"/>
  <c r="D2636" i="6"/>
  <c r="D2644" i="6"/>
  <c r="D2652" i="6"/>
  <c r="D2660" i="6"/>
  <c r="D2668" i="6"/>
  <c r="D2676" i="6"/>
  <c r="D2684" i="6"/>
  <c r="D2692" i="6"/>
  <c r="D2700" i="6"/>
  <c r="D2708" i="6"/>
  <c r="D2716" i="6"/>
  <c r="D2724" i="6"/>
  <c r="D2732" i="6"/>
  <c r="D2740" i="6"/>
  <c r="D2748" i="6"/>
  <c r="D2756" i="6"/>
  <c r="D2764" i="6"/>
  <c r="D2772" i="6"/>
  <c r="D2780" i="6"/>
  <c r="D2788" i="6"/>
  <c r="D2796" i="6"/>
  <c r="D2804" i="6"/>
  <c r="D2812" i="6"/>
  <c r="D2820" i="6"/>
  <c r="D2828" i="6"/>
  <c r="D2836" i="6"/>
  <c r="D2844" i="6"/>
  <c r="D2852" i="6"/>
  <c r="D2860" i="6"/>
  <c r="D2868" i="6"/>
  <c r="D2876" i="6"/>
  <c r="D2884" i="6"/>
  <c r="D2892" i="6"/>
  <c r="D2900" i="6"/>
  <c r="D2908" i="6"/>
  <c r="D2916" i="6"/>
  <c r="D2924" i="6"/>
  <c r="D2932" i="6"/>
  <c r="D2940" i="6"/>
  <c r="D2948" i="6"/>
  <c r="D2956" i="6"/>
  <c r="D2964" i="6"/>
  <c r="D2972" i="6"/>
  <c r="D2980" i="6"/>
  <c r="D2988" i="6"/>
  <c r="D2996" i="6"/>
  <c r="D3004" i="6"/>
  <c r="D3012" i="6"/>
  <c r="D3020" i="6"/>
  <c r="D3028" i="6"/>
  <c r="D3036" i="6"/>
  <c r="D3044" i="6"/>
  <c r="D3052" i="6"/>
  <c r="D3060" i="6"/>
  <c r="D3068" i="6"/>
  <c r="D3076" i="6"/>
  <c r="D3084" i="6"/>
  <c r="D3092" i="6"/>
  <c r="D3100" i="6"/>
  <c r="D3108" i="6"/>
  <c r="D3115" i="6"/>
  <c r="D3120" i="6"/>
  <c r="D3126" i="6"/>
  <c r="D3131" i="6"/>
  <c r="D3136" i="6"/>
  <c r="D3142" i="6"/>
  <c r="D3147" i="6"/>
  <c r="D3152" i="6"/>
  <c r="D3158" i="6"/>
  <c r="D3163" i="6"/>
  <c r="D3167" i="6"/>
  <c r="D3171" i="6"/>
  <c r="D3175" i="6"/>
  <c r="D3179" i="6"/>
  <c r="D3183" i="6"/>
  <c r="D3187" i="6"/>
  <c r="D3191" i="6"/>
  <c r="D3195" i="6"/>
  <c r="D3199" i="6"/>
  <c r="D3203" i="6"/>
  <c r="D3207" i="6"/>
  <c r="D3211" i="6"/>
  <c r="D3215" i="6"/>
  <c r="D3219" i="6"/>
  <c r="D3223" i="6"/>
  <c r="D3227" i="6"/>
  <c r="D3231" i="6"/>
  <c r="D3235" i="6"/>
  <c r="D3239" i="6"/>
  <c r="D3243" i="6"/>
  <c r="D3247" i="6"/>
  <c r="D3251" i="6"/>
  <c r="D3255" i="6"/>
  <c r="D3259" i="6"/>
  <c r="D3263" i="6"/>
  <c r="D3267" i="6"/>
  <c r="D3271" i="6"/>
  <c r="D3275" i="6"/>
  <c r="D3279" i="6"/>
  <c r="D3283" i="6"/>
  <c r="D3287" i="6"/>
  <c r="D3291" i="6"/>
  <c r="D3295" i="6"/>
  <c r="D3299" i="6"/>
  <c r="D3303" i="6"/>
  <c r="D3307" i="6"/>
  <c r="D3311" i="6"/>
  <c r="D3315" i="6"/>
  <c r="D3319" i="6"/>
  <c r="D3323" i="6"/>
  <c r="D3327" i="6"/>
  <c r="D3331" i="6"/>
  <c r="D3335" i="6"/>
  <c r="D3339" i="6"/>
  <c r="D3343" i="6"/>
  <c r="D3347" i="6"/>
  <c r="D3351" i="6"/>
  <c r="D3355" i="6"/>
  <c r="D3359" i="6"/>
  <c r="D3363" i="6"/>
  <c r="D3367" i="6"/>
  <c r="D3371" i="6"/>
  <c r="D3375" i="6"/>
  <c r="D3379" i="6"/>
  <c r="D3383" i="6"/>
  <c r="D3387" i="6"/>
  <c r="D3391" i="6"/>
  <c r="D3395" i="6"/>
  <c r="D3399" i="6"/>
  <c r="D3403" i="6"/>
  <c r="D3407" i="6"/>
  <c r="D3411" i="6"/>
  <c r="D3415" i="6"/>
  <c r="D3419" i="6"/>
  <c r="D3423" i="6"/>
  <c r="D3427" i="6"/>
  <c r="D3431" i="6"/>
  <c r="D3435" i="6"/>
  <c r="D3439" i="6"/>
  <c r="D3443" i="6"/>
  <c r="D3447" i="6"/>
  <c r="D3451" i="6"/>
  <c r="D3455" i="6"/>
  <c r="D3459" i="6"/>
  <c r="D3463" i="6"/>
  <c r="D3467" i="6"/>
  <c r="D3471" i="6"/>
  <c r="D3475" i="6"/>
  <c r="D3479" i="6"/>
  <c r="D3483" i="6"/>
  <c r="D3487" i="6"/>
  <c r="D3491" i="6"/>
  <c r="D3495" i="6"/>
  <c r="D3499" i="6"/>
  <c r="D3503" i="6"/>
  <c r="D3507" i="6"/>
  <c r="D3511" i="6"/>
  <c r="D3515" i="6"/>
  <c r="D3519" i="6"/>
  <c r="D3523" i="6"/>
  <c r="D3527" i="6"/>
  <c r="D3531" i="6"/>
  <c r="D3535" i="6"/>
  <c r="D3539" i="6"/>
  <c r="D3543" i="6"/>
  <c r="D3547" i="6"/>
  <c r="D3551" i="6"/>
  <c r="D3555" i="6"/>
  <c r="D3559" i="6"/>
  <c r="D3563" i="6"/>
  <c r="D3567" i="6"/>
  <c r="D3571" i="6"/>
  <c r="D3575" i="6"/>
  <c r="D3579" i="6"/>
  <c r="D3583" i="6"/>
  <c r="D3587" i="6"/>
  <c r="D3591" i="6"/>
  <c r="D3595" i="6"/>
  <c r="D3599" i="6"/>
  <c r="D3603" i="6"/>
  <c r="D3607" i="6"/>
  <c r="D3611" i="6"/>
  <c r="D3615" i="6"/>
  <c r="D3619" i="6"/>
  <c r="D3623" i="6"/>
  <c r="D3627" i="6"/>
  <c r="D3631" i="6"/>
  <c r="D3635" i="6"/>
  <c r="D3639" i="6"/>
  <c r="D3643" i="6"/>
  <c r="D3647" i="6"/>
  <c r="D3651" i="6"/>
  <c r="D3655" i="6"/>
  <c r="D3659" i="6"/>
  <c r="D3663" i="6"/>
  <c r="D3667" i="6"/>
  <c r="D3671" i="6"/>
  <c r="D3675" i="6"/>
  <c r="D3679" i="6"/>
  <c r="D3683" i="6"/>
  <c r="D3687" i="6"/>
  <c r="D3691" i="6"/>
  <c r="D3695" i="6"/>
  <c r="D3699" i="6"/>
  <c r="D3703" i="6"/>
  <c r="D3707" i="6"/>
  <c r="D3711" i="6"/>
  <c r="D3715" i="6"/>
  <c r="D3719" i="6"/>
  <c r="D3723" i="6"/>
  <c r="D3727" i="6"/>
  <c r="D3731" i="6"/>
  <c r="D3735" i="6"/>
  <c r="D3739" i="6"/>
  <c r="D3743" i="6"/>
  <c r="D3747" i="6"/>
  <c r="D3751" i="6"/>
  <c r="D3755" i="6"/>
  <c r="D3759" i="6"/>
  <c r="D3763" i="6"/>
  <c r="D3767" i="6"/>
  <c r="D3771" i="6"/>
  <c r="D3775" i="6"/>
  <c r="D3779" i="6"/>
  <c r="D3783" i="6"/>
  <c r="D3787" i="6"/>
  <c r="D3791" i="6"/>
  <c r="D3795" i="6"/>
  <c r="D3799" i="6"/>
  <c r="D3803" i="6"/>
  <c r="D3807" i="6"/>
  <c r="D3811" i="6"/>
  <c r="D3815" i="6"/>
  <c r="D3819" i="6"/>
  <c r="D3823" i="6"/>
  <c r="D3827" i="6"/>
  <c r="D3831" i="6"/>
  <c r="D3835" i="6"/>
  <c r="D3839" i="6"/>
  <c r="D3843" i="6"/>
  <c r="D3847" i="6"/>
  <c r="D3851" i="6"/>
  <c r="D3855" i="6"/>
  <c r="D3859" i="6"/>
  <c r="D3863" i="6"/>
  <c r="D3867" i="6"/>
  <c r="D3871" i="6"/>
  <c r="D3875" i="6"/>
  <c r="D3879" i="6"/>
  <c r="D3883" i="6"/>
  <c r="D3887" i="6"/>
  <c r="D3891" i="6"/>
  <c r="D3895" i="6"/>
  <c r="D3899" i="6"/>
  <c r="D3903" i="6"/>
  <c r="D3907" i="6"/>
  <c r="D3911" i="6"/>
  <c r="D3915" i="6"/>
  <c r="D3919" i="6"/>
  <c r="D3923" i="6"/>
  <c r="D3927" i="6"/>
  <c r="D3931" i="6"/>
  <c r="D3935" i="6"/>
  <c r="D3939" i="6"/>
  <c r="D3943" i="6"/>
  <c r="D3947" i="6"/>
  <c r="D3951" i="6"/>
  <c r="D3955" i="6"/>
  <c r="D3959" i="6"/>
  <c r="D3963" i="6"/>
  <c r="D3967" i="6"/>
  <c r="D3971" i="6"/>
  <c r="D3975" i="6"/>
  <c r="D3979" i="6"/>
  <c r="D3983" i="6"/>
  <c r="D3987" i="6"/>
  <c r="D3991" i="6"/>
  <c r="D3995" i="6"/>
  <c r="D3999" i="6"/>
  <c r="D4003" i="6"/>
  <c r="D4007" i="6"/>
  <c r="D4011" i="6"/>
  <c r="D4015" i="6"/>
  <c r="D4019" i="6"/>
  <c r="D4023" i="6"/>
  <c r="D4027" i="6"/>
  <c r="D4031" i="6"/>
  <c r="D4035" i="6"/>
  <c r="D4039" i="6"/>
  <c r="D4043" i="6"/>
  <c r="D4047" i="6"/>
  <c r="D4051" i="6"/>
  <c r="D4055" i="6"/>
  <c r="D4059" i="6"/>
  <c r="D4063" i="6"/>
  <c r="D4067" i="6"/>
  <c r="D4071" i="6"/>
  <c r="D4075" i="6"/>
  <c r="D4079" i="6"/>
  <c r="D4083" i="6"/>
  <c r="D4087" i="6"/>
  <c r="D4091" i="6"/>
  <c r="D4095" i="6"/>
  <c r="D4099" i="6"/>
  <c r="D4103" i="6"/>
  <c r="D4107" i="6"/>
  <c r="D4111" i="6"/>
  <c r="D4115" i="6"/>
  <c r="D4119" i="6"/>
  <c r="D4123" i="6"/>
  <c r="D4127" i="6"/>
  <c r="D4131" i="6"/>
  <c r="D4135" i="6"/>
  <c r="D4139" i="6"/>
  <c r="D4143" i="6"/>
  <c r="D4147" i="6"/>
  <c r="D4151" i="6"/>
  <c r="D4155" i="6"/>
  <c r="D4159" i="6"/>
  <c r="D4163" i="6"/>
  <c r="D4167" i="6"/>
  <c r="D4171" i="6"/>
  <c r="D4175" i="6"/>
  <c r="D4179" i="6"/>
  <c r="D4183" i="6"/>
  <c r="D4187" i="6"/>
  <c r="D4191" i="6"/>
  <c r="D4195" i="6"/>
  <c r="D4199" i="6"/>
  <c r="D4203" i="6"/>
  <c r="D4207" i="6"/>
  <c r="D4211" i="6"/>
  <c r="D4215" i="6"/>
  <c r="D4219" i="6"/>
  <c r="D4223" i="6"/>
  <c r="D4227" i="6"/>
  <c r="D4231" i="6"/>
  <c r="D4235" i="6"/>
  <c r="D4239" i="6"/>
  <c r="D4243" i="6"/>
  <c r="D4247" i="6"/>
  <c r="D4251" i="6"/>
  <c r="D4255" i="6"/>
  <c r="D4259" i="6"/>
  <c r="D4263" i="6"/>
  <c r="D4267" i="6"/>
  <c r="D4271" i="6"/>
  <c r="D4275" i="6"/>
  <c r="D4279" i="6"/>
  <c r="D4283" i="6"/>
  <c r="D4287" i="6"/>
  <c r="D4291" i="6"/>
  <c r="D4295" i="6"/>
  <c r="D4299" i="6"/>
  <c r="D4303" i="6"/>
  <c r="D4307" i="6"/>
  <c r="D4311" i="6"/>
  <c r="D4315" i="6"/>
  <c r="D4319" i="6"/>
  <c r="D4323" i="6"/>
  <c r="D4327" i="6"/>
  <c r="D4331" i="6"/>
  <c r="D4335" i="6"/>
  <c r="D4339" i="6"/>
  <c r="D4343" i="6"/>
  <c r="D4347" i="6"/>
  <c r="D4351" i="6"/>
  <c r="D4355" i="6"/>
  <c r="D4359" i="6"/>
  <c r="D4363" i="6"/>
  <c r="D4367" i="6"/>
  <c r="D4371" i="6"/>
  <c r="D4375" i="6"/>
  <c r="D4379" i="6"/>
  <c r="D4383" i="6"/>
  <c r="D4387" i="6"/>
  <c r="D4391" i="6"/>
  <c r="D4395" i="6"/>
  <c r="D4399" i="6"/>
  <c r="D4403" i="6"/>
  <c r="D4407" i="6"/>
  <c r="D4411" i="6"/>
  <c r="D4415" i="6"/>
  <c r="D4419" i="6"/>
  <c r="D4423" i="6"/>
  <c r="D4427" i="6"/>
  <c r="D4431" i="6"/>
  <c r="D4435" i="6"/>
  <c r="D4439" i="6"/>
  <c r="D4443" i="6"/>
  <c r="D4447" i="6"/>
  <c r="D4451" i="6"/>
  <c r="D4455" i="6"/>
  <c r="D4459" i="6"/>
  <c r="D4463" i="6"/>
  <c r="D4467" i="6"/>
  <c r="D4471" i="6"/>
  <c r="D4475" i="6"/>
  <c r="D4479" i="6"/>
  <c r="D4483" i="6"/>
  <c r="D4487" i="6"/>
  <c r="D4491" i="6"/>
  <c r="D4495" i="6"/>
  <c r="D4499" i="6"/>
  <c r="D4503" i="6"/>
  <c r="D4507" i="6"/>
  <c r="D4511" i="6"/>
  <c r="D4515" i="6"/>
  <c r="D4519" i="6"/>
  <c r="D4523" i="6"/>
  <c r="D4527" i="6"/>
  <c r="D4531" i="6"/>
  <c r="D4535" i="6"/>
  <c r="D4539" i="6"/>
  <c r="D4543" i="6"/>
  <c r="D4547" i="6"/>
  <c r="D4551" i="6"/>
  <c r="D4555" i="6"/>
  <c r="D4559" i="6"/>
  <c r="D4563" i="6"/>
  <c r="D4567" i="6"/>
  <c r="D4571" i="6"/>
  <c r="D4575" i="6"/>
  <c r="D4579" i="6"/>
  <c r="D4583" i="6"/>
  <c r="D4587" i="6"/>
  <c r="D4591" i="6"/>
  <c r="D4595" i="6"/>
  <c r="D4599" i="6"/>
  <c r="D4603" i="6"/>
  <c r="D4607" i="6"/>
  <c r="D4611" i="6"/>
  <c r="D4615" i="6"/>
  <c r="D4619" i="6"/>
  <c r="D4623" i="6"/>
  <c r="D4627" i="6"/>
  <c r="D4631" i="6"/>
  <c r="D4635" i="6"/>
  <c r="D4639" i="6"/>
  <c r="D4643" i="6"/>
  <c r="D4647" i="6"/>
  <c r="D4651" i="6"/>
  <c r="D4655" i="6"/>
  <c r="D4659" i="6"/>
  <c r="D4663" i="6"/>
  <c r="D4667" i="6"/>
  <c r="D4671" i="6"/>
  <c r="D4675" i="6"/>
  <c r="D4679" i="6"/>
  <c r="D4683" i="6"/>
  <c r="D4687" i="6"/>
  <c r="D4691" i="6"/>
  <c r="D4695" i="6"/>
  <c r="D4699" i="6"/>
  <c r="D4703" i="6"/>
  <c r="D4707" i="6"/>
  <c r="D4711" i="6"/>
  <c r="D4715" i="6"/>
  <c r="D4719" i="6"/>
  <c r="D4723" i="6"/>
  <c r="D4727" i="6"/>
  <c r="D4731" i="6"/>
  <c r="D4735" i="6"/>
  <c r="D4739" i="6"/>
  <c r="D4743" i="6"/>
  <c r="D4747" i="6"/>
  <c r="D4751" i="6"/>
  <c r="D4755" i="6"/>
  <c r="D4759" i="6"/>
  <c r="D4763" i="6"/>
  <c r="D4767" i="6"/>
  <c r="D4771" i="6"/>
  <c r="D4775" i="6"/>
  <c r="D4779" i="6"/>
  <c r="D4783" i="6"/>
  <c r="D4787" i="6"/>
  <c r="D4791" i="6"/>
  <c r="D4795" i="6"/>
  <c r="D4799" i="6"/>
  <c r="D4803" i="6"/>
  <c r="D4807" i="6"/>
  <c r="D4811" i="6"/>
  <c r="D4815" i="6"/>
  <c r="D4819" i="6"/>
  <c r="D4823" i="6"/>
  <c r="D4827" i="6"/>
  <c r="D4831" i="6"/>
  <c r="D4835" i="6"/>
  <c r="D4839" i="6"/>
  <c r="D4843" i="6"/>
  <c r="D4847" i="6"/>
  <c r="D4851" i="6"/>
  <c r="D4855" i="6"/>
  <c r="D4859" i="6"/>
  <c r="D4863" i="6"/>
  <c r="D4867" i="6"/>
  <c r="D4871" i="6"/>
  <c r="D4875" i="6"/>
  <c r="D4879" i="6"/>
  <c r="D4883" i="6"/>
  <c r="D4887" i="6"/>
  <c r="D4891" i="6"/>
  <c r="D4895" i="6"/>
  <c r="D4899" i="6"/>
  <c r="D4903" i="6"/>
  <c r="D4907" i="6"/>
  <c r="D4911" i="6"/>
  <c r="D4915" i="6"/>
  <c r="D4919" i="6"/>
  <c r="D4923" i="6"/>
  <c r="D4927" i="6"/>
  <c r="D4931" i="6"/>
  <c r="D4935" i="6"/>
  <c r="D4939" i="6"/>
  <c r="D4943" i="6"/>
  <c r="D4947" i="6"/>
  <c r="D4951" i="6"/>
  <c r="D4955" i="6"/>
  <c r="D4959" i="6"/>
  <c r="D4963" i="6"/>
  <c r="D4967" i="6"/>
  <c r="D4971" i="6"/>
  <c r="D4975" i="6"/>
  <c r="D4979" i="6"/>
  <c r="D4983" i="6"/>
  <c r="D4987" i="6"/>
  <c r="D4991" i="6"/>
  <c r="D4995" i="6"/>
  <c r="D4999" i="6"/>
  <c r="D4920" i="6"/>
  <c r="D4932" i="6"/>
  <c r="D4940" i="6"/>
  <c r="D4948" i="6"/>
  <c r="D4952" i="6"/>
  <c r="D4960" i="6"/>
  <c r="D4968" i="6"/>
  <c r="D4976" i="6"/>
  <c r="D4980" i="6"/>
  <c r="D4988" i="6"/>
  <c r="D4996" i="6"/>
  <c r="D2" i="6"/>
  <c r="D400" i="6"/>
  <c r="D556" i="6"/>
  <c r="D713" i="6"/>
  <c r="D841" i="6"/>
  <c r="D969" i="6"/>
  <c r="D1097" i="6"/>
  <c r="D1170" i="6"/>
  <c r="D1234" i="6"/>
  <c r="D1298" i="6"/>
  <c r="D1362" i="6"/>
  <c r="D1426" i="6"/>
  <c r="D1473" i="6"/>
  <c r="D1505" i="6"/>
  <c r="D1537" i="6"/>
  <c r="D1569" i="6"/>
  <c r="D1601" i="6"/>
  <c r="D1633" i="6"/>
  <c r="D1665" i="6"/>
  <c r="D1713" i="6"/>
  <c r="D1745" i="6"/>
  <c r="D1777" i="6"/>
  <c r="D1809" i="6"/>
  <c r="D1841" i="6"/>
  <c r="D1873" i="6"/>
  <c r="D1905" i="6"/>
  <c r="D1937" i="6"/>
  <c r="D1969" i="6"/>
  <c r="D2001" i="6"/>
  <c r="D2033" i="6"/>
  <c r="D2065" i="6"/>
  <c r="D2097" i="6"/>
  <c r="D2129" i="6"/>
  <c r="D2161" i="6"/>
  <c r="D2193" i="6"/>
  <c r="D2225" i="6"/>
  <c r="D2257" i="6"/>
  <c r="D2289" i="6"/>
  <c r="D231" i="6"/>
  <c r="D734" i="6"/>
  <c r="D990" i="6"/>
  <c r="D1181" i="6"/>
  <c r="D1309" i="6"/>
  <c r="D1437" i="6"/>
  <c r="D1510" i="6"/>
  <c r="D1574" i="6"/>
  <c r="D1638" i="6"/>
  <c r="D1702" i="6"/>
  <c r="D1766" i="6"/>
  <c r="D1830" i="6"/>
  <c r="D1894" i="6"/>
  <c r="D1958" i="6"/>
  <c r="D2022" i="6"/>
  <c r="D2086" i="6"/>
  <c r="D2150" i="6"/>
  <c r="D2214" i="6"/>
  <c r="D2278" i="6"/>
  <c r="D2326" i="6"/>
  <c r="D2358" i="6"/>
  <c r="D2390" i="6"/>
  <c r="D2422" i="6"/>
  <c r="D2454" i="6"/>
  <c r="D2483" i="6"/>
  <c r="D2499" i="6"/>
  <c r="D2515" i="6"/>
  <c r="D2531" i="6"/>
  <c r="D2547" i="6"/>
  <c r="D2563" i="6"/>
  <c r="D2579" i="6"/>
  <c r="D2595" i="6"/>
  <c r="D2611" i="6"/>
  <c r="D2627" i="6"/>
  <c r="D2643" i="6"/>
  <c r="D2659" i="6"/>
  <c r="D2675" i="6"/>
  <c r="D2691" i="6"/>
  <c r="D2707" i="6"/>
  <c r="D2723" i="6"/>
  <c r="D2739" i="6"/>
  <c r="D2755" i="6"/>
  <c r="D2771" i="6"/>
  <c r="D2787" i="6"/>
  <c r="D2803" i="6"/>
  <c r="D2819" i="6"/>
  <c r="D2835" i="6"/>
  <c r="D2851" i="6"/>
  <c r="D2867" i="6"/>
  <c r="D2883" i="6"/>
  <c r="D2899" i="6"/>
  <c r="D2915" i="6"/>
  <c r="D2931" i="6"/>
  <c r="D2947" i="6"/>
  <c r="D2963" i="6"/>
  <c r="D2979" i="6"/>
  <c r="D2995" i="6"/>
  <c r="D3011" i="6"/>
  <c r="D3027" i="6"/>
  <c r="D3043" i="6"/>
  <c r="D3059" i="6"/>
  <c r="D3075" i="6"/>
  <c r="D3091" i="6"/>
  <c r="D3107" i="6"/>
  <c r="D3119" i="6"/>
  <c r="D3130" i="6"/>
  <c r="D3140" i="6"/>
  <c r="D3151" i="6"/>
  <c r="D3162" i="6"/>
  <c r="D3170" i="6"/>
  <c r="D3178" i="6"/>
  <c r="D3186" i="6"/>
  <c r="D3194" i="6"/>
  <c r="D3202" i="6"/>
  <c r="D3210" i="6"/>
  <c r="D3218" i="6"/>
  <c r="D3226" i="6"/>
  <c r="D3234" i="6"/>
  <c r="D3242" i="6"/>
  <c r="D3250" i="6"/>
  <c r="D3258" i="6"/>
  <c r="D3266" i="6"/>
  <c r="D3274" i="6"/>
  <c r="D3282" i="6"/>
  <c r="D3290" i="6"/>
  <c r="D3298" i="6"/>
  <c r="D3306" i="6"/>
  <c r="D3314" i="6"/>
  <c r="D3322" i="6"/>
  <c r="D3330" i="6"/>
  <c r="D3338" i="6"/>
  <c r="D3346" i="6"/>
  <c r="D3354" i="6"/>
  <c r="D3362" i="6"/>
  <c r="D3370" i="6"/>
  <c r="D3378" i="6"/>
  <c r="D3386" i="6"/>
  <c r="D3394" i="6"/>
  <c r="D3402" i="6"/>
  <c r="D3410" i="6"/>
  <c r="D3418" i="6"/>
  <c r="D3426" i="6"/>
  <c r="D3434" i="6"/>
  <c r="D3442" i="6"/>
  <c r="D3450" i="6"/>
  <c r="D3458" i="6"/>
  <c r="D3466" i="6"/>
  <c r="D3474" i="6"/>
  <c r="D3482" i="6"/>
  <c r="D3490" i="6"/>
  <c r="D3498" i="6"/>
  <c r="D3506" i="6"/>
  <c r="D3514" i="6"/>
  <c r="D3522" i="6"/>
  <c r="D3530" i="6"/>
  <c r="D3538" i="6"/>
  <c r="D3546" i="6"/>
  <c r="D3554" i="6"/>
  <c r="D3562" i="6"/>
  <c r="D3570" i="6"/>
  <c r="D3578" i="6"/>
  <c r="D3586" i="6"/>
  <c r="D3594" i="6"/>
  <c r="D3602" i="6"/>
  <c r="D3610" i="6"/>
  <c r="D3618" i="6"/>
  <c r="D3626" i="6"/>
  <c r="D3634" i="6"/>
  <c r="D3642" i="6"/>
  <c r="D3650" i="6"/>
  <c r="D3658" i="6"/>
  <c r="D3666" i="6"/>
  <c r="D3674" i="6"/>
  <c r="D3682" i="6"/>
  <c r="D3690" i="6"/>
  <c r="D3698" i="6"/>
  <c r="D3706" i="6"/>
  <c r="D3714" i="6"/>
  <c r="D3722" i="6"/>
  <c r="D3730" i="6"/>
  <c r="D3738" i="6"/>
  <c r="D3746" i="6"/>
  <c r="D3754" i="6"/>
  <c r="D3762" i="6"/>
  <c r="D3770" i="6"/>
  <c r="D3778" i="6"/>
  <c r="D3786" i="6"/>
  <c r="D3794" i="6"/>
  <c r="D3802" i="6"/>
  <c r="D3810" i="6"/>
  <c r="D3818" i="6"/>
  <c r="D3826" i="6"/>
  <c r="D3834" i="6"/>
  <c r="D3842" i="6"/>
  <c r="D3850" i="6"/>
  <c r="D3858" i="6"/>
  <c r="D3866" i="6"/>
  <c r="D3874" i="6"/>
  <c r="D3882" i="6"/>
  <c r="D3890" i="6"/>
  <c r="D3898" i="6"/>
  <c r="D3906" i="6"/>
  <c r="D3914" i="6"/>
  <c r="D3922" i="6"/>
  <c r="D3930" i="6"/>
  <c r="D3938" i="6"/>
  <c r="D3946" i="6"/>
  <c r="D3954" i="6"/>
  <c r="D3962" i="6"/>
  <c r="D3970" i="6"/>
  <c r="D3978" i="6"/>
  <c r="D3986" i="6"/>
  <c r="D3994" i="6"/>
  <c r="D4002" i="6"/>
  <c r="D4010" i="6"/>
  <c r="D4018" i="6"/>
  <c r="D4026" i="6"/>
  <c r="D4034" i="6"/>
  <c r="D4042" i="6"/>
  <c r="D4050" i="6"/>
  <c r="D4058" i="6"/>
  <c r="D4066" i="6"/>
  <c r="D4074" i="6"/>
  <c r="D4082" i="6"/>
  <c r="D4090" i="6"/>
  <c r="D4098" i="6"/>
  <c r="D4106" i="6"/>
  <c r="D4114" i="6"/>
  <c r="D4122" i="6"/>
  <c r="D4130" i="6"/>
  <c r="D4138" i="6"/>
  <c r="D4146" i="6"/>
  <c r="D4154" i="6"/>
  <c r="D4162" i="6"/>
  <c r="D4170" i="6"/>
  <c r="D4178" i="6"/>
  <c r="D4186" i="6"/>
  <c r="D4194" i="6"/>
  <c r="D4202" i="6"/>
  <c r="D4210" i="6"/>
  <c r="D4218" i="6"/>
  <c r="D4226" i="6"/>
  <c r="D4234" i="6"/>
  <c r="D4242" i="6"/>
  <c r="D4250" i="6"/>
  <c r="D4258" i="6"/>
  <c r="D4266" i="6"/>
  <c r="D4274" i="6"/>
  <c r="D4282" i="6"/>
  <c r="D4290" i="6"/>
  <c r="D4298" i="6"/>
  <c r="D4306" i="6"/>
  <c r="D4314" i="6"/>
  <c r="D4322" i="6"/>
  <c r="D4330" i="6"/>
  <c r="D4338" i="6"/>
  <c r="D4346" i="6"/>
  <c r="D4354" i="6"/>
  <c r="D4362" i="6"/>
  <c r="D4370" i="6"/>
  <c r="D4378" i="6"/>
  <c r="D4386" i="6"/>
  <c r="D4394" i="6"/>
  <c r="D4402" i="6"/>
  <c r="D4410" i="6"/>
  <c r="D4418" i="6"/>
  <c r="D4426" i="6"/>
  <c r="D4434" i="6"/>
  <c r="D4442" i="6"/>
  <c r="D4450" i="6"/>
  <c r="D4458" i="6"/>
  <c r="D4466" i="6"/>
  <c r="D4474" i="6"/>
  <c r="D4482" i="6"/>
  <c r="D4490" i="6"/>
  <c r="D4498" i="6"/>
  <c r="D4506" i="6"/>
  <c r="D4514" i="6"/>
  <c r="D4522" i="6"/>
  <c r="D4530" i="6"/>
  <c r="D4538" i="6"/>
  <c r="D4546" i="6"/>
  <c r="D4554" i="6"/>
  <c r="D4562" i="6"/>
  <c r="D4570" i="6"/>
  <c r="D4578" i="6"/>
  <c r="D4586" i="6"/>
  <c r="D4594" i="6"/>
  <c r="D4602" i="6"/>
  <c r="D4610" i="6"/>
  <c r="D4618" i="6"/>
  <c r="D4626" i="6"/>
  <c r="D4634" i="6"/>
  <c r="D4642" i="6"/>
  <c r="D4650" i="6"/>
  <c r="D4658" i="6"/>
  <c r="D4666" i="6"/>
  <c r="D4674" i="6"/>
  <c r="D4682" i="6"/>
  <c r="D4690" i="6"/>
  <c r="D4698" i="6"/>
  <c r="D4706" i="6"/>
  <c r="D4714" i="6"/>
  <c r="D4722" i="6"/>
  <c r="D4730" i="6"/>
  <c r="D4738" i="6"/>
  <c r="D4746" i="6"/>
  <c r="D4754" i="6"/>
  <c r="D4762" i="6"/>
  <c r="D4770" i="6"/>
  <c r="D4778" i="6"/>
  <c r="D4786" i="6"/>
  <c r="D4794" i="6"/>
  <c r="D4802" i="6"/>
  <c r="D4810" i="6"/>
  <c r="D4818" i="6"/>
  <c r="D4826" i="6"/>
  <c r="D4834" i="6"/>
  <c r="D4842" i="6"/>
  <c r="D4850" i="6"/>
  <c r="D4858" i="6"/>
  <c r="D4866" i="6"/>
  <c r="D4874" i="6"/>
  <c r="D4882" i="6"/>
  <c r="D4890" i="6"/>
  <c r="D4898" i="6"/>
  <c r="D4906" i="6"/>
  <c r="D4922" i="6"/>
  <c r="D4938" i="6"/>
  <c r="D4962" i="6"/>
  <c r="D4978" i="6"/>
  <c r="D798" i="6"/>
  <c r="D1054" i="6"/>
  <c r="D1213" i="6"/>
  <c r="D1462" i="6"/>
  <c r="D1590" i="6"/>
  <c r="D1654" i="6"/>
  <c r="D1782" i="6"/>
  <c r="D1910" i="6"/>
  <c r="D2038" i="6"/>
  <c r="D2166" i="6"/>
  <c r="D2294" i="6"/>
  <c r="D2369" i="6"/>
  <c r="D2433" i="6"/>
  <c r="D2488" i="6"/>
  <c r="D2520" i="6"/>
  <c r="D2552" i="6"/>
  <c r="D2584" i="6"/>
  <c r="D2616" i="6"/>
  <c r="D2648" i="6"/>
  <c r="D2680" i="6"/>
  <c r="D2712" i="6"/>
  <c r="D2744" i="6"/>
  <c r="D2776" i="6"/>
  <c r="D2808" i="6"/>
  <c r="D2840" i="6"/>
  <c r="D2872" i="6"/>
  <c r="D2904" i="6"/>
  <c r="D2936" i="6"/>
  <c r="D2968" i="6"/>
  <c r="D3000" i="6"/>
  <c r="D3032" i="6"/>
  <c r="D3064" i="6"/>
  <c r="D3096" i="6"/>
  <c r="D3123" i="6"/>
  <c r="D3144" i="6"/>
  <c r="D3165" i="6"/>
  <c r="D3181" i="6"/>
  <c r="D3197" i="6"/>
  <c r="D3213" i="6"/>
  <c r="D3229" i="6"/>
  <c r="D3245" i="6"/>
  <c r="D3261" i="6"/>
  <c r="D3277" i="6"/>
  <c r="D3293" i="6"/>
  <c r="D3309" i="6"/>
  <c r="D3325" i="6"/>
  <c r="D3341" i="6"/>
  <c r="D3357" i="6"/>
  <c r="D3373" i="6"/>
  <c r="D3389" i="6"/>
  <c r="D3405" i="6"/>
  <c r="D3421" i="6"/>
  <c r="D3437" i="6"/>
  <c r="D3453" i="6"/>
  <c r="D3469" i="6"/>
  <c r="D3485" i="6"/>
  <c r="D3501" i="6"/>
  <c r="D3517" i="6"/>
  <c r="D3533" i="6"/>
  <c r="D3549" i="6"/>
  <c r="D3565" i="6"/>
  <c r="D3581" i="6"/>
  <c r="D3597" i="6"/>
  <c r="D3613" i="6"/>
  <c r="D3629" i="6"/>
  <c r="D3645" i="6"/>
  <c r="D3661" i="6"/>
  <c r="D3677" i="6"/>
  <c r="D3693" i="6"/>
  <c r="D3709" i="6"/>
  <c r="D3725" i="6"/>
  <c r="D3741" i="6"/>
  <c r="D3757" i="6"/>
  <c r="D3773" i="6"/>
  <c r="D3789" i="6"/>
  <c r="D3805" i="6"/>
  <c r="D3821" i="6"/>
  <c r="D3837" i="6"/>
  <c r="D3853" i="6"/>
  <c r="D3869" i="6"/>
  <c r="D3885" i="6"/>
  <c r="D3901" i="6"/>
  <c r="D3917" i="6"/>
  <c r="D3933" i="6"/>
  <c r="D3949" i="6"/>
  <c r="D3965" i="6"/>
  <c r="D3981" i="6"/>
  <c r="D3997" i="6"/>
  <c r="D4013" i="6"/>
  <c r="D4029" i="6"/>
  <c r="D4045" i="6"/>
  <c r="D4061" i="6"/>
  <c r="D4077" i="6"/>
  <c r="D4093" i="6"/>
  <c r="D4109" i="6"/>
  <c r="D4125" i="6"/>
  <c r="D4141" i="6"/>
  <c r="D4157" i="6"/>
  <c r="D4173" i="6"/>
  <c r="D4189" i="6"/>
  <c r="D4205" i="6"/>
  <c r="D4221" i="6"/>
  <c r="D4237" i="6"/>
  <c r="D4253" i="6"/>
  <c r="D4269" i="6"/>
  <c r="D4285" i="6"/>
  <c r="D4301" i="6"/>
  <c r="D4317" i="6"/>
  <c r="D4333" i="6"/>
  <c r="D4349" i="6"/>
  <c r="D4365" i="6"/>
  <c r="D4381" i="6"/>
  <c r="D4397" i="6"/>
  <c r="D4413" i="6"/>
  <c r="D4429" i="6"/>
  <c r="D4445" i="6"/>
  <c r="D4461" i="6"/>
  <c r="D4477" i="6"/>
  <c r="D4493" i="6"/>
  <c r="D4509" i="6"/>
  <c r="D4525" i="6"/>
  <c r="D4541" i="6"/>
  <c r="D4557" i="6"/>
  <c r="D4573" i="6"/>
  <c r="D4589" i="6"/>
  <c r="D4605" i="6"/>
  <c r="D4621" i="6"/>
  <c r="D4637" i="6"/>
  <c r="D4653" i="6"/>
  <c r="D4669" i="6"/>
  <c r="D4685" i="6"/>
  <c r="D4701" i="6"/>
  <c r="D4717" i="6"/>
  <c r="D4733" i="6"/>
  <c r="D4749" i="6"/>
  <c r="D4765" i="6"/>
  <c r="D4781" i="6"/>
  <c r="D4797" i="6"/>
  <c r="D4813" i="6"/>
  <c r="D4829" i="6"/>
  <c r="D4845" i="6"/>
  <c r="D4861" i="6"/>
  <c r="D4877" i="6"/>
  <c r="D4893" i="6"/>
  <c r="D4909" i="6"/>
  <c r="D4925" i="6"/>
  <c r="D4941" i="6"/>
  <c r="D4957" i="6"/>
  <c r="D4973" i="6"/>
  <c r="D4989" i="6"/>
  <c r="D599" i="6"/>
  <c r="D1117" i="6"/>
  <c r="D1373" i="6"/>
  <c r="D1542" i="6"/>
  <c r="D1670" i="6"/>
  <c r="D1798" i="6"/>
  <c r="D1926" i="6"/>
  <c r="D2054" i="6"/>
  <c r="D2182" i="6"/>
  <c r="D2310" i="6"/>
  <c r="D2374" i="6"/>
  <c r="D2470" i="6"/>
  <c r="D2507" i="6"/>
  <c r="D2539" i="6"/>
  <c r="D2571" i="6"/>
  <c r="D2603" i="6"/>
  <c r="D2635" i="6"/>
  <c r="D2667" i="6"/>
  <c r="D2699" i="6"/>
  <c r="D2731" i="6"/>
  <c r="D2763" i="6"/>
  <c r="D2795" i="6"/>
  <c r="D2827" i="6"/>
  <c r="D2859" i="6"/>
  <c r="D2891" i="6"/>
  <c r="D2923" i="6"/>
  <c r="D2955" i="6"/>
  <c r="D2987" i="6"/>
  <c r="D3019" i="6"/>
  <c r="D3051" i="6"/>
  <c r="D3083" i="6"/>
  <c r="D3114" i="6"/>
  <c r="D3135" i="6"/>
  <c r="D3156" i="6"/>
  <c r="D3174" i="6"/>
  <c r="D3190" i="6"/>
  <c r="D3206" i="6"/>
  <c r="D3222" i="6"/>
  <c r="D3238" i="6"/>
  <c r="D3254" i="6"/>
  <c r="D3270" i="6"/>
  <c r="D3286" i="6"/>
  <c r="D3302" i="6"/>
  <c r="D3318" i="6"/>
  <c r="D3334" i="6"/>
  <c r="D3350" i="6"/>
  <c r="D3366" i="6"/>
  <c r="D3382" i="6"/>
  <c r="D3398" i="6"/>
  <c r="D3414" i="6"/>
  <c r="D3430" i="6"/>
  <c r="D3446" i="6"/>
  <c r="D3470" i="6"/>
  <c r="D3486" i="6"/>
  <c r="D3502" i="6"/>
  <c r="D3518" i="6"/>
  <c r="D3534" i="6"/>
  <c r="D3550" i="6"/>
  <c r="D3566" i="6"/>
  <c r="D3582" i="6"/>
  <c r="D3598" i="6"/>
  <c r="D3614" i="6"/>
  <c r="D3630" i="6"/>
  <c r="D3646" i="6"/>
  <c r="D3662" i="6"/>
  <c r="D3678" i="6"/>
  <c r="D3694" i="6"/>
  <c r="D3710" i="6"/>
  <c r="D3734" i="6"/>
  <c r="D3750" i="6"/>
  <c r="D3766" i="6"/>
  <c r="D3782" i="6"/>
  <c r="D3798" i="6"/>
  <c r="D3814" i="6"/>
  <c r="D3830" i="6"/>
  <c r="D3846" i="6"/>
  <c r="D3862" i="6"/>
  <c r="D3878" i="6"/>
  <c r="D3894" i="6"/>
  <c r="D3910" i="6"/>
  <c r="D3926" i="6"/>
  <c r="D3942" i="6"/>
  <c r="D3958" i="6"/>
  <c r="D3974" i="6"/>
  <c r="D3990" i="6"/>
  <c r="D4006" i="6"/>
  <c r="D4022" i="6"/>
  <c r="D4038" i="6"/>
  <c r="D4054" i="6"/>
  <c r="D4070" i="6"/>
  <c r="D4086" i="6"/>
  <c r="D4102" i="6"/>
  <c r="D4118" i="6"/>
  <c r="D4134" i="6"/>
  <c r="D4150" i="6"/>
  <c r="D4166" i="6"/>
  <c r="D4182" i="6"/>
  <c r="D4198" i="6"/>
  <c r="D4214" i="6"/>
  <c r="D4230" i="6"/>
  <c r="D4254" i="6"/>
  <c r="D4270" i="6"/>
  <c r="D4286" i="6"/>
  <c r="D4302" i="6"/>
  <c r="D4318" i="6"/>
  <c r="D4334" i="6"/>
  <c r="D4350" i="6"/>
  <c r="D4366" i="6"/>
  <c r="D4382" i="6"/>
  <c r="D4398" i="6"/>
  <c r="D4414" i="6"/>
  <c r="D4430" i="6"/>
  <c r="D4446" i="6"/>
  <c r="D4462" i="6"/>
  <c r="D4478" i="6"/>
  <c r="D4494" i="6"/>
  <c r="D4510" i="6"/>
  <c r="D4526" i="6"/>
  <c r="D4542" i="6"/>
  <c r="D4558" i="6"/>
  <c r="D4574" i="6"/>
  <c r="D4590" i="6"/>
  <c r="D4606" i="6"/>
  <c r="D4622" i="6"/>
  <c r="D4638" i="6"/>
  <c r="D4654" i="6"/>
  <c r="D4670" i="6"/>
  <c r="D4686" i="6"/>
  <c r="D4702" i="6"/>
  <c r="D4718" i="6"/>
  <c r="D4734" i="6"/>
  <c r="D4750" i="6"/>
  <c r="D4766" i="6"/>
  <c r="D4782" i="6"/>
  <c r="D4798" i="6"/>
  <c r="D4814" i="6"/>
  <c r="D4830" i="6"/>
  <c r="D4846" i="6"/>
  <c r="D4862" i="6"/>
  <c r="D4878" i="6"/>
  <c r="D4894" i="6"/>
  <c r="D4910" i="6"/>
  <c r="D4926" i="6"/>
  <c r="D4942" i="6"/>
  <c r="D4958" i="6"/>
  <c r="D4974" i="6"/>
  <c r="D4990" i="6"/>
  <c r="D670" i="6"/>
  <c r="D926" i="6"/>
  <c r="D1149" i="6"/>
  <c r="D1277" i="6"/>
  <c r="D1405" i="6"/>
  <c r="D1494" i="6"/>
  <c r="D1558" i="6"/>
  <c r="D1622" i="6"/>
  <c r="D1686" i="6"/>
  <c r="D1750" i="6"/>
  <c r="D1814" i="6"/>
  <c r="D1878" i="6"/>
  <c r="D1942" i="6"/>
  <c r="D2006" i="6"/>
  <c r="D2070" i="6"/>
  <c r="D2134" i="6"/>
  <c r="D2198" i="6"/>
  <c r="D2262" i="6"/>
  <c r="D2321" i="6"/>
  <c r="D2353" i="6"/>
  <c r="D2385" i="6"/>
  <c r="D2417" i="6"/>
  <c r="D2449" i="6"/>
  <c r="D2480" i="6"/>
  <c r="D2496" i="6"/>
  <c r="D2512" i="6"/>
  <c r="D2528" i="6"/>
  <c r="D2544" i="6"/>
  <c r="D2560" i="6"/>
  <c r="D2576" i="6"/>
  <c r="D2592" i="6"/>
  <c r="D2608" i="6"/>
  <c r="D2624" i="6"/>
  <c r="D2640" i="6"/>
  <c r="D2656" i="6"/>
  <c r="D2672" i="6"/>
  <c r="D2688" i="6"/>
  <c r="D2704" i="6"/>
  <c r="D2720" i="6"/>
  <c r="D2736" i="6"/>
  <c r="D2752" i="6"/>
  <c r="D2768" i="6"/>
  <c r="D2784" i="6"/>
  <c r="D2800" i="6"/>
  <c r="D2816" i="6"/>
  <c r="D2832" i="6"/>
  <c r="D2848" i="6"/>
  <c r="D2864" i="6"/>
  <c r="D2880" i="6"/>
  <c r="D2896" i="6"/>
  <c r="D2912" i="6"/>
  <c r="D2928" i="6"/>
  <c r="D2944" i="6"/>
  <c r="D2960" i="6"/>
  <c r="D2976" i="6"/>
  <c r="D2992" i="6"/>
  <c r="D3008" i="6"/>
  <c r="D3024" i="6"/>
  <c r="D3040" i="6"/>
  <c r="D3056" i="6"/>
  <c r="D3072" i="6"/>
  <c r="D3088" i="6"/>
  <c r="D3104" i="6"/>
  <c r="D3118" i="6"/>
  <c r="D3128" i="6"/>
  <c r="D3139" i="6"/>
  <c r="D3150" i="6"/>
  <c r="D3160" i="6"/>
  <c r="D3169" i="6"/>
  <c r="D3177" i="6"/>
  <c r="D3185" i="6"/>
  <c r="D3193" i="6"/>
  <c r="D3201" i="6"/>
  <c r="D3209" i="6"/>
  <c r="D3217" i="6"/>
  <c r="D3225" i="6"/>
  <c r="D3233" i="6"/>
  <c r="D3241" i="6"/>
  <c r="D3249" i="6"/>
  <c r="D3257" i="6"/>
  <c r="D3265" i="6"/>
  <c r="D3273" i="6"/>
  <c r="D3281" i="6"/>
  <c r="D3289" i="6"/>
  <c r="D3297" i="6"/>
  <c r="D3305" i="6"/>
  <c r="D3313" i="6"/>
  <c r="D3321" i="6"/>
  <c r="D3329" i="6"/>
  <c r="D3337" i="6"/>
  <c r="D3345" i="6"/>
  <c r="D3353" i="6"/>
  <c r="D3361" i="6"/>
  <c r="D3369" i="6"/>
  <c r="D3377" i="6"/>
  <c r="D3385" i="6"/>
  <c r="D3393" i="6"/>
  <c r="D3401" i="6"/>
  <c r="D3409" i="6"/>
  <c r="D3417" i="6"/>
  <c r="D3425" i="6"/>
  <c r="D3433" i="6"/>
  <c r="D3441" i="6"/>
  <c r="D3449" i="6"/>
  <c r="D3457" i="6"/>
  <c r="D3465" i="6"/>
  <c r="D3473" i="6"/>
  <c r="D3481" i="6"/>
  <c r="D3489" i="6"/>
  <c r="D3497" i="6"/>
  <c r="D3505" i="6"/>
  <c r="D3513" i="6"/>
  <c r="D3521" i="6"/>
  <c r="D3529" i="6"/>
  <c r="D3537" i="6"/>
  <c r="D3545" i="6"/>
  <c r="D3553" i="6"/>
  <c r="D3561" i="6"/>
  <c r="D3569" i="6"/>
  <c r="D3577" i="6"/>
  <c r="D3585" i="6"/>
  <c r="D3593" i="6"/>
  <c r="D3601" i="6"/>
  <c r="D3609" i="6"/>
  <c r="D3617" i="6"/>
  <c r="D3625" i="6"/>
  <c r="D3633" i="6"/>
  <c r="D3641" i="6"/>
  <c r="D3649" i="6"/>
  <c r="D3657" i="6"/>
  <c r="D3665" i="6"/>
  <c r="D3673" i="6"/>
  <c r="D3681" i="6"/>
  <c r="D3689" i="6"/>
  <c r="D3697" i="6"/>
  <c r="D3705" i="6"/>
  <c r="D3713" i="6"/>
  <c r="D3721" i="6"/>
  <c r="D3729" i="6"/>
  <c r="D3737" i="6"/>
  <c r="D3745" i="6"/>
  <c r="D3753" i="6"/>
  <c r="D3761" i="6"/>
  <c r="D3769" i="6"/>
  <c r="D3777" i="6"/>
  <c r="D3785" i="6"/>
  <c r="D3793" i="6"/>
  <c r="D3801" i="6"/>
  <c r="D3809" i="6"/>
  <c r="D3817" i="6"/>
  <c r="D3825" i="6"/>
  <c r="D3833" i="6"/>
  <c r="D3841" i="6"/>
  <c r="D3849" i="6"/>
  <c r="D3857" i="6"/>
  <c r="D3865" i="6"/>
  <c r="D3873" i="6"/>
  <c r="D3881" i="6"/>
  <c r="D3889" i="6"/>
  <c r="D3897" i="6"/>
  <c r="D3905" i="6"/>
  <c r="D3913" i="6"/>
  <c r="D3921" i="6"/>
  <c r="D3929" i="6"/>
  <c r="D3937" i="6"/>
  <c r="D3945" i="6"/>
  <c r="D3953" i="6"/>
  <c r="D3961" i="6"/>
  <c r="D3969" i="6"/>
  <c r="D3977" i="6"/>
  <c r="D3985" i="6"/>
  <c r="D3993" i="6"/>
  <c r="D4001" i="6"/>
  <c r="D4009" i="6"/>
  <c r="D4017" i="6"/>
  <c r="D4025" i="6"/>
  <c r="D4033" i="6"/>
  <c r="D4041" i="6"/>
  <c r="D4049" i="6"/>
  <c r="D4057" i="6"/>
  <c r="D4065" i="6"/>
  <c r="D4073" i="6"/>
  <c r="D4081" i="6"/>
  <c r="D4089" i="6"/>
  <c r="D4097" i="6"/>
  <c r="D4105" i="6"/>
  <c r="D4113" i="6"/>
  <c r="D4121" i="6"/>
  <c r="D4129" i="6"/>
  <c r="D4137" i="6"/>
  <c r="D4145" i="6"/>
  <c r="D4153" i="6"/>
  <c r="D4161" i="6"/>
  <c r="D4169" i="6"/>
  <c r="D4177" i="6"/>
  <c r="D4185" i="6"/>
  <c r="D4193" i="6"/>
  <c r="D4201" i="6"/>
  <c r="D4209" i="6"/>
  <c r="D4217" i="6"/>
  <c r="D4225" i="6"/>
  <c r="D4233" i="6"/>
  <c r="D4241" i="6"/>
  <c r="D4249" i="6"/>
  <c r="D4257" i="6"/>
  <c r="D4265" i="6"/>
  <c r="D4273" i="6"/>
  <c r="D4281" i="6"/>
  <c r="D4289" i="6"/>
  <c r="D4297" i="6"/>
  <c r="D4305" i="6"/>
  <c r="D4313" i="6"/>
  <c r="D4321" i="6"/>
  <c r="D4329" i="6"/>
  <c r="D4337" i="6"/>
  <c r="D4345" i="6"/>
  <c r="D4353" i="6"/>
  <c r="D4361" i="6"/>
  <c r="D4369" i="6"/>
  <c r="D4377" i="6"/>
  <c r="D4385" i="6"/>
  <c r="D4393" i="6"/>
  <c r="D4401" i="6"/>
  <c r="D4409" i="6"/>
  <c r="D4417" i="6"/>
  <c r="D4425" i="6"/>
  <c r="D4433" i="6"/>
  <c r="D4441" i="6"/>
  <c r="D4449" i="6"/>
  <c r="D4457" i="6"/>
  <c r="D4465" i="6"/>
  <c r="D4473" i="6"/>
  <c r="D4481" i="6"/>
  <c r="D4489" i="6"/>
  <c r="D4497" i="6"/>
  <c r="D4505" i="6"/>
  <c r="D4513" i="6"/>
  <c r="D4521" i="6"/>
  <c r="D4529" i="6"/>
  <c r="D4537" i="6"/>
  <c r="D4545" i="6"/>
  <c r="D4553" i="6"/>
  <c r="D4561" i="6"/>
  <c r="D4569" i="6"/>
  <c r="D4577" i="6"/>
  <c r="D4585" i="6"/>
  <c r="D4593" i="6"/>
  <c r="D4601" i="6"/>
  <c r="D4609" i="6"/>
  <c r="D4617" i="6"/>
  <c r="D4625" i="6"/>
  <c r="D4633" i="6"/>
  <c r="D4641" i="6"/>
  <c r="D4649" i="6"/>
  <c r="D4657" i="6"/>
  <c r="D4665" i="6"/>
  <c r="D4673" i="6"/>
  <c r="D4681" i="6"/>
  <c r="D4689" i="6"/>
  <c r="D4697" i="6"/>
  <c r="D4705" i="6"/>
  <c r="D4713" i="6"/>
  <c r="D4721" i="6"/>
  <c r="D4729" i="6"/>
  <c r="D4737" i="6"/>
  <c r="D4745" i="6"/>
  <c r="D4753" i="6"/>
  <c r="D4761" i="6"/>
  <c r="D4769" i="6"/>
  <c r="D4777" i="6"/>
  <c r="D4785" i="6"/>
  <c r="D4793" i="6"/>
  <c r="D4801" i="6"/>
  <c r="D4809" i="6"/>
  <c r="D4817" i="6"/>
  <c r="D4825" i="6"/>
  <c r="D4833" i="6"/>
  <c r="D4841" i="6"/>
  <c r="D4849" i="6"/>
  <c r="D4857" i="6"/>
  <c r="D4865" i="6"/>
  <c r="D4873" i="6"/>
  <c r="D4881" i="6"/>
  <c r="D4889" i="6"/>
  <c r="D4897" i="6"/>
  <c r="D4905" i="6"/>
  <c r="D4913" i="6"/>
  <c r="D4921" i="6"/>
  <c r="D4929" i="6"/>
  <c r="D4937" i="6"/>
  <c r="D4945" i="6"/>
  <c r="D4953" i="6"/>
  <c r="D4961" i="6"/>
  <c r="D4969" i="6"/>
  <c r="D4977" i="6"/>
  <c r="D4985" i="6"/>
  <c r="D4993" i="6"/>
  <c r="D4914" i="6"/>
  <c r="D4930" i="6"/>
  <c r="D4946" i="6"/>
  <c r="D4954" i="6"/>
  <c r="D4970" i="6"/>
  <c r="D4986" i="6"/>
  <c r="D4994" i="6"/>
  <c r="D458" i="6"/>
  <c r="D1341" i="6"/>
  <c r="D1526" i="6"/>
  <c r="D1718" i="6"/>
  <c r="D1846" i="6"/>
  <c r="D1974" i="6"/>
  <c r="D2102" i="6"/>
  <c r="D2230" i="6"/>
  <c r="D2337" i="6"/>
  <c r="D2401" i="6"/>
  <c r="D2465" i="6"/>
  <c r="D2504" i="6"/>
  <c r="D2536" i="6"/>
  <c r="D2568" i="6"/>
  <c r="D2600" i="6"/>
  <c r="D2632" i="6"/>
  <c r="D2664" i="6"/>
  <c r="D2696" i="6"/>
  <c r="D2728" i="6"/>
  <c r="D2760" i="6"/>
  <c r="D2792" i="6"/>
  <c r="D2824" i="6"/>
  <c r="D2856" i="6"/>
  <c r="D2888" i="6"/>
  <c r="D2920" i="6"/>
  <c r="D2952" i="6"/>
  <c r="D2984" i="6"/>
  <c r="D3016" i="6"/>
  <c r="D3048" i="6"/>
  <c r="D3080" i="6"/>
  <c r="D3112" i="6"/>
  <c r="D3134" i="6"/>
  <c r="D3155" i="6"/>
  <c r="D3173" i="6"/>
  <c r="D3189" i="6"/>
  <c r="D3205" i="6"/>
  <c r="D3221" i="6"/>
  <c r="D3237" i="6"/>
  <c r="D3253" i="6"/>
  <c r="D3269" i="6"/>
  <c r="D3285" i="6"/>
  <c r="D3301" i="6"/>
  <c r="D3317" i="6"/>
  <c r="D3333" i="6"/>
  <c r="D3349" i="6"/>
  <c r="D3365" i="6"/>
  <c r="D3381" i="6"/>
  <c r="D3397" i="6"/>
  <c r="D3413" i="6"/>
  <c r="D3429" i="6"/>
  <c r="D3445" i="6"/>
  <c r="D3461" i="6"/>
  <c r="D3477" i="6"/>
  <c r="D3493" i="6"/>
  <c r="D3509" i="6"/>
  <c r="D3525" i="6"/>
  <c r="D3541" i="6"/>
  <c r="D3557" i="6"/>
  <c r="D3573" i="6"/>
  <c r="D3589" i="6"/>
  <c r="D3605" i="6"/>
  <c r="D3621" i="6"/>
  <c r="D3637" i="6"/>
  <c r="D3653" i="6"/>
  <c r="D3669" i="6"/>
  <c r="D3685" i="6"/>
  <c r="D3701" i="6"/>
  <c r="D3717" i="6"/>
  <c r="D3733" i="6"/>
  <c r="D3749" i="6"/>
  <c r="D3765" i="6"/>
  <c r="D3781" i="6"/>
  <c r="D3797" i="6"/>
  <c r="D3813" i="6"/>
  <c r="D3829" i="6"/>
  <c r="D3845" i="6"/>
  <c r="D3861" i="6"/>
  <c r="D3877" i="6"/>
  <c r="D3893" i="6"/>
  <c r="D3909" i="6"/>
  <c r="D3925" i="6"/>
  <c r="D3941" i="6"/>
  <c r="D3957" i="6"/>
  <c r="D3973" i="6"/>
  <c r="D3989" i="6"/>
  <c r="D4005" i="6"/>
  <c r="D4021" i="6"/>
  <c r="D4037" i="6"/>
  <c r="D4053" i="6"/>
  <c r="D4069" i="6"/>
  <c r="D4085" i="6"/>
  <c r="D4101" i="6"/>
  <c r="D4117" i="6"/>
  <c r="D4133" i="6"/>
  <c r="D4149" i="6"/>
  <c r="D4165" i="6"/>
  <c r="D4181" i="6"/>
  <c r="D4197" i="6"/>
  <c r="D4213" i="6"/>
  <c r="D4229" i="6"/>
  <c r="D4245" i="6"/>
  <c r="D4261" i="6"/>
  <c r="D4277" i="6"/>
  <c r="D4293" i="6"/>
  <c r="D4309" i="6"/>
  <c r="D4325" i="6"/>
  <c r="D4341" i="6"/>
  <c r="D4357" i="6"/>
  <c r="D4373" i="6"/>
  <c r="D4389" i="6"/>
  <c r="D4405" i="6"/>
  <c r="D4421" i="6"/>
  <c r="D4437" i="6"/>
  <c r="D4453" i="6"/>
  <c r="D4469" i="6"/>
  <c r="D4485" i="6"/>
  <c r="D4501" i="6"/>
  <c r="D4517" i="6"/>
  <c r="D4533" i="6"/>
  <c r="D4549" i="6"/>
  <c r="D4565" i="6"/>
  <c r="D4581" i="6"/>
  <c r="D4597" i="6"/>
  <c r="D4613" i="6"/>
  <c r="D4629" i="6"/>
  <c r="D4645" i="6"/>
  <c r="D4661" i="6"/>
  <c r="D4677" i="6"/>
  <c r="D4693" i="6"/>
  <c r="D4709" i="6"/>
  <c r="D4725" i="6"/>
  <c r="D4741" i="6"/>
  <c r="D4757" i="6"/>
  <c r="D4773" i="6"/>
  <c r="D4789" i="6"/>
  <c r="D4805" i="6"/>
  <c r="D4821" i="6"/>
  <c r="D4837" i="6"/>
  <c r="D4853" i="6"/>
  <c r="D4869" i="6"/>
  <c r="D4885" i="6"/>
  <c r="D4901" i="6"/>
  <c r="D4917" i="6"/>
  <c r="D4933" i="6"/>
  <c r="D4949" i="6"/>
  <c r="D4965" i="6"/>
  <c r="D4981" i="6"/>
  <c r="D4997" i="6"/>
  <c r="D862" i="6"/>
  <c r="D1245" i="6"/>
  <c r="D1478" i="6"/>
  <c r="D1606" i="6"/>
  <c r="D1734" i="6"/>
  <c r="D1862" i="6"/>
  <c r="D1990" i="6"/>
  <c r="D2118" i="6"/>
  <c r="D2246" i="6"/>
  <c r="D2342" i="6"/>
  <c r="D2406" i="6"/>
  <c r="D2438" i="6"/>
  <c r="D2491" i="6"/>
  <c r="D2523" i="6"/>
  <c r="D2555" i="6"/>
  <c r="D2587" i="6"/>
  <c r="D2619" i="6"/>
  <c r="D2651" i="6"/>
  <c r="D2683" i="6"/>
  <c r="D2715" i="6"/>
  <c r="D2747" i="6"/>
  <c r="D2779" i="6"/>
  <c r="D2811" i="6"/>
  <c r="D2843" i="6"/>
  <c r="D2875" i="6"/>
  <c r="D2907" i="6"/>
  <c r="D2939" i="6"/>
  <c r="D2971" i="6"/>
  <c r="D3003" i="6"/>
  <c r="D3035" i="6"/>
  <c r="D3067" i="6"/>
  <c r="D3099" i="6"/>
  <c r="D3124" i="6"/>
  <c r="D3146" i="6"/>
  <c r="D3166" i="6"/>
  <c r="D3182" i="6"/>
  <c r="D3198" i="6"/>
  <c r="D3214" i="6"/>
  <c r="D3230" i="6"/>
  <c r="D3246" i="6"/>
  <c r="D3262" i="6"/>
  <c r="D3278" i="6"/>
  <c r="D3294" i="6"/>
  <c r="D3310" i="6"/>
  <c r="D3326" i="6"/>
  <c r="D3342" i="6"/>
  <c r="D3358" i="6"/>
  <c r="D3374" i="6"/>
  <c r="D3390" i="6"/>
  <c r="D3406" i="6"/>
  <c r="D3422" i="6"/>
  <c r="D3438" i="6"/>
  <c r="D3454" i="6"/>
  <c r="D3462" i="6"/>
  <c r="D3478" i="6"/>
  <c r="D3494" i="6"/>
  <c r="D3510" i="6"/>
  <c r="D3526" i="6"/>
  <c r="D3542" i="6"/>
  <c r="D3558" i="6"/>
  <c r="D3574" i="6"/>
  <c r="D3590" i="6"/>
  <c r="D3606" i="6"/>
  <c r="D3622" i="6"/>
  <c r="D3638" i="6"/>
  <c r="D3654" i="6"/>
  <c r="D3670" i="6"/>
  <c r="D3686" i="6"/>
  <c r="D3702" i="6"/>
  <c r="D3718" i="6"/>
  <c r="D3726" i="6"/>
  <c r="D3742" i="6"/>
  <c r="D3758" i="6"/>
  <c r="D3774" i="6"/>
  <c r="D3790" i="6"/>
  <c r="D3806" i="6"/>
  <c r="D3822" i="6"/>
  <c r="D3838" i="6"/>
  <c r="D3854" i="6"/>
  <c r="D3870" i="6"/>
  <c r="D3886" i="6"/>
  <c r="D3902" i="6"/>
  <c r="D3918" i="6"/>
  <c r="D3934" i="6"/>
  <c r="D3950" i="6"/>
  <c r="D3966" i="6"/>
  <c r="D3982" i="6"/>
  <c r="D3998" i="6"/>
  <c r="D4014" i="6"/>
  <c r="D4030" i="6"/>
  <c r="D4046" i="6"/>
  <c r="D4062" i="6"/>
  <c r="D4078" i="6"/>
  <c r="D4094" i="6"/>
  <c r="D4110" i="6"/>
  <c r="D4126" i="6"/>
  <c r="D4142" i="6"/>
  <c r="D4158" i="6"/>
  <c r="D4174" i="6"/>
  <c r="D4190" i="6"/>
  <c r="D4206" i="6"/>
  <c r="D4222" i="6"/>
  <c r="D4238" i="6"/>
  <c r="D4246" i="6"/>
  <c r="D4262" i="6"/>
  <c r="D4278" i="6"/>
  <c r="D4294" i="6"/>
  <c r="D4310" i="6"/>
  <c r="D4326" i="6"/>
  <c r="D4342" i="6"/>
  <c r="D4358" i="6"/>
  <c r="D4374" i="6"/>
  <c r="D4390" i="6"/>
  <c r="D4406" i="6"/>
  <c r="D4422" i="6"/>
  <c r="D4438" i="6"/>
  <c r="D4454" i="6"/>
  <c r="D4470" i="6"/>
  <c r="D4486" i="6"/>
  <c r="D4502" i="6"/>
  <c r="D4518" i="6"/>
  <c r="D4534" i="6"/>
  <c r="D4550" i="6"/>
  <c r="D4566" i="6"/>
  <c r="D4582" i="6"/>
  <c r="D4598" i="6"/>
  <c r="D4614" i="6"/>
  <c r="D4630" i="6"/>
  <c r="D4646" i="6"/>
  <c r="D4662" i="6"/>
  <c r="D4678" i="6"/>
  <c r="D4694" i="6"/>
  <c r="D4710" i="6"/>
  <c r="D4726" i="6"/>
  <c r="D4742" i="6"/>
  <c r="D4758" i="6"/>
  <c r="D4774" i="6"/>
  <c r="D4790" i="6"/>
  <c r="D4806" i="6"/>
  <c r="D4822" i="6"/>
  <c r="D4838" i="6"/>
  <c r="D4854" i="6"/>
  <c r="D4870" i="6"/>
  <c r="D4886" i="6"/>
  <c r="D4902" i="6"/>
  <c r="D4918" i="6"/>
  <c r="D4934" i="6"/>
  <c r="D4950" i="6"/>
  <c r="D4966" i="6"/>
  <c r="D4982" i="6"/>
  <c r="D4998" i="6"/>
  <c r="B14" i="6"/>
  <c r="A15" i="6"/>
  <c r="C15" i="6"/>
  <c r="D15" i="6" l="1"/>
  <c r="B15" i="6"/>
  <c r="C16" i="6"/>
  <c r="A16" i="6"/>
  <c r="D16" i="6" l="1"/>
  <c r="B16" i="6"/>
  <c r="A17" i="6"/>
  <c r="C17" i="6"/>
  <c r="D17" i="6" l="1"/>
  <c r="B17" i="6"/>
  <c r="C18" i="6"/>
  <c r="A18" i="6"/>
  <c r="D18" i="6" l="1"/>
  <c r="B18" i="6"/>
  <c r="C19" i="6"/>
  <c r="A19" i="6"/>
  <c r="D19" i="6" l="1"/>
  <c r="B19" i="6"/>
  <c r="A20" i="6"/>
  <c r="C20" i="6"/>
  <c r="D20" i="6" l="1"/>
  <c r="B20" i="6"/>
  <c r="C21" i="6"/>
  <c r="A21" i="6"/>
  <c r="D21" i="6" l="1"/>
  <c r="B21" i="6"/>
  <c r="A22" i="6"/>
  <c r="C22" i="6"/>
  <c r="D22" i="6" l="1"/>
  <c r="B22" i="6"/>
  <c r="C23" i="6"/>
  <c r="A23" i="6"/>
  <c r="D23" i="6" l="1"/>
  <c r="B23" i="6"/>
  <c r="A24" i="6"/>
  <c r="C24" i="6"/>
  <c r="D24" i="6" l="1"/>
  <c r="B24" i="6"/>
  <c r="A25" i="6"/>
  <c r="C25" i="6"/>
  <c r="D25" i="6" l="1"/>
  <c r="B25" i="6"/>
  <c r="C26" i="6"/>
  <c r="A26" i="6"/>
  <c r="D26" i="6" l="1"/>
  <c r="B26" i="6"/>
  <c r="C27" i="6"/>
  <c r="A27" i="6"/>
  <c r="D27" i="6" l="1"/>
  <c r="B27" i="6"/>
  <c r="A28" i="6"/>
  <c r="C28" i="6"/>
  <c r="D28" i="6" l="1"/>
  <c r="B28" i="6"/>
  <c r="A29" i="6"/>
  <c r="C29" i="6"/>
  <c r="D29" i="6" l="1"/>
  <c r="B29" i="6"/>
  <c r="C30" i="6"/>
  <c r="A30" i="6"/>
  <c r="D30" i="6" l="1"/>
  <c r="B30" i="6"/>
  <c r="C31" i="6"/>
  <c r="A31" i="6"/>
  <c r="D31" i="6" l="1"/>
  <c r="B31" i="6"/>
  <c r="A32" i="6"/>
  <c r="C32" i="6"/>
  <c r="D32" i="6" l="1"/>
  <c r="B32" i="6"/>
  <c r="C33" i="6"/>
  <c r="A33" i="6"/>
  <c r="D33" i="6" l="1"/>
  <c r="B33" i="6"/>
  <c r="C34" i="6"/>
  <c r="A34" i="6"/>
  <c r="D34" i="6" l="1"/>
  <c r="B34" i="6"/>
  <c r="A35" i="6"/>
  <c r="C35" i="6"/>
  <c r="D35" i="6" l="1"/>
  <c r="B35" i="6"/>
  <c r="A36" i="6"/>
  <c r="C36" i="6"/>
  <c r="D36" i="6" l="1"/>
  <c r="B36" i="6"/>
  <c r="C37" i="6"/>
  <c r="A37" i="6"/>
  <c r="D37" i="6" l="1"/>
  <c r="B37" i="6"/>
  <c r="A38" i="6"/>
  <c r="C38" i="6"/>
  <c r="D38" i="6" l="1"/>
  <c r="B38" i="6"/>
  <c r="C39" i="6"/>
  <c r="A39" i="6"/>
  <c r="D39" i="6" l="1"/>
  <c r="B39" i="6"/>
  <c r="A40" i="6"/>
  <c r="C40" i="6"/>
  <c r="D40" i="6" l="1"/>
  <c r="B40" i="6"/>
  <c r="A41" i="6"/>
  <c r="C41" i="6"/>
  <c r="D41" i="6" l="1"/>
  <c r="B41" i="6"/>
  <c r="A42" i="6"/>
  <c r="C42" i="6"/>
  <c r="D42" i="6" l="1"/>
  <c r="B42" i="6"/>
  <c r="C43" i="6"/>
  <c r="A43" i="6"/>
  <c r="D43" i="6" l="1"/>
  <c r="B43" i="6"/>
  <c r="A44" i="6"/>
  <c r="C44" i="6"/>
  <c r="D44" i="6" l="1"/>
  <c r="B44" i="6"/>
  <c r="A45" i="6"/>
  <c r="C45" i="6"/>
  <c r="D45" i="6" l="1"/>
  <c r="B45" i="6"/>
  <c r="A46" i="6"/>
  <c r="C46" i="6"/>
  <c r="D46" i="6" l="1"/>
  <c r="B46" i="6"/>
  <c r="C47" i="6"/>
  <c r="A47" i="6"/>
  <c r="D47" i="6" l="1"/>
  <c r="B47" i="6"/>
  <c r="A48" i="6"/>
  <c r="C48" i="6"/>
  <c r="D48" i="6" l="1"/>
  <c r="B48" i="6"/>
  <c r="A49" i="6"/>
  <c r="C49" i="6"/>
  <c r="D49" i="6" l="1"/>
  <c r="B49" i="6"/>
  <c r="C50" i="6"/>
  <c r="A50" i="6"/>
  <c r="D50" i="6" l="1"/>
  <c r="B50" i="6"/>
  <c r="A51" i="6"/>
  <c r="C51" i="6"/>
  <c r="D51" i="6" l="1"/>
  <c r="B51" i="6"/>
  <c r="C52" i="6"/>
  <c r="A52" i="6"/>
  <c r="D52" i="6" l="1"/>
  <c r="B52" i="6"/>
  <c r="C53" i="6"/>
  <c r="A53" i="6"/>
  <c r="D53" i="6" l="1"/>
  <c r="B53" i="6"/>
  <c r="C54" i="6"/>
  <c r="A54" i="6"/>
  <c r="D54" i="6" l="1"/>
  <c r="B54" i="6"/>
  <c r="C55" i="6"/>
  <c r="A55" i="6"/>
  <c r="D55" i="6" l="1"/>
  <c r="B55" i="6"/>
  <c r="C56" i="6"/>
  <c r="A56" i="6"/>
  <c r="D56" i="6" l="1"/>
  <c r="B56" i="6"/>
  <c r="A57" i="6"/>
  <c r="C57" i="6"/>
  <c r="D57" i="6" l="1"/>
  <c r="B57" i="6"/>
  <c r="C58" i="6"/>
  <c r="A58" i="6"/>
  <c r="D58" i="6" l="1"/>
  <c r="B58" i="6"/>
  <c r="C59" i="6"/>
  <c r="A59" i="6"/>
  <c r="D59" i="6" l="1"/>
  <c r="B59" i="6"/>
  <c r="A60" i="6"/>
  <c r="C60" i="6"/>
  <c r="D60" i="6" l="1"/>
  <c r="B60" i="6"/>
  <c r="A61" i="6"/>
  <c r="C61" i="6"/>
  <c r="D61" i="6" l="1"/>
  <c r="B61" i="6"/>
  <c r="C62" i="6"/>
  <c r="A62" i="6"/>
  <c r="D62" i="6" l="1"/>
  <c r="B62" i="6"/>
  <c r="A63" i="6"/>
  <c r="C63" i="6"/>
  <c r="D63" i="6" l="1"/>
  <c r="B63" i="6"/>
  <c r="C64" i="6"/>
  <c r="A64" i="6"/>
  <c r="D64" i="6" l="1"/>
  <c r="B64" i="6"/>
  <c r="A65" i="6"/>
  <c r="C65" i="6"/>
  <c r="D65" i="6" l="1"/>
  <c r="B65" i="6"/>
  <c r="C66" i="6"/>
  <c r="A66" i="6"/>
  <c r="D66" i="6" l="1"/>
  <c r="B66" i="6"/>
  <c r="A67" i="6"/>
  <c r="C67" i="6"/>
  <c r="D67" i="6" l="1"/>
  <c r="B67" i="6"/>
  <c r="C68" i="6"/>
  <c r="A68" i="6"/>
  <c r="D68" i="6" l="1"/>
  <c r="B68" i="6"/>
  <c r="A69" i="6"/>
  <c r="C69" i="6"/>
  <c r="D69" i="6" l="1"/>
  <c r="B69" i="6"/>
  <c r="C70" i="6"/>
  <c r="A70" i="6"/>
  <c r="D70" i="6" l="1"/>
  <c r="B70" i="6"/>
  <c r="C71" i="6"/>
  <c r="A71" i="6"/>
  <c r="D71" i="6" l="1"/>
  <c r="B71" i="6"/>
  <c r="A72" i="6"/>
  <c r="C72" i="6"/>
  <c r="D72" i="6" l="1"/>
  <c r="B72" i="6"/>
  <c r="A73" i="6"/>
  <c r="C73" i="6"/>
  <c r="D73" i="6" l="1"/>
  <c r="B73" i="6"/>
  <c r="C74" i="6"/>
  <c r="A74" i="6"/>
  <c r="D74" i="6" l="1"/>
  <c r="B74" i="6"/>
  <c r="C75" i="6"/>
  <c r="A75" i="6"/>
  <c r="D75" i="6" l="1"/>
  <c r="B75" i="6"/>
  <c r="C76" i="6"/>
  <c r="A76" i="6"/>
  <c r="D76" i="6" l="1"/>
  <c r="B76" i="6"/>
  <c r="A77" i="6"/>
  <c r="C77" i="6"/>
  <c r="D77" i="6" l="1"/>
  <c r="B77" i="6"/>
  <c r="C78" i="6"/>
  <c r="A78" i="6"/>
  <c r="D78" i="6" l="1"/>
  <c r="B78" i="6"/>
  <c r="A79" i="6"/>
  <c r="C79" i="6"/>
  <c r="D79" i="6" l="1"/>
  <c r="B79" i="6"/>
  <c r="C80" i="6"/>
  <c r="A80" i="6"/>
  <c r="D80" i="6" l="1"/>
  <c r="B80" i="6"/>
  <c r="C81" i="6"/>
  <c r="A81" i="6"/>
  <c r="D81" i="6" l="1"/>
  <c r="B81" i="6"/>
  <c r="A82" i="6"/>
  <c r="C82" i="6"/>
  <c r="D82" i="6" l="1"/>
  <c r="B82" i="6"/>
  <c r="C83" i="6"/>
  <c r="A83" i="6"/>
  <c r="D83" i="6" l="1"/>
  <c r="B83" i="6"/>
  <c r="C84" i="6"/>
  <c r="A84" i="6"/>
  <c r="D84" i="6" l="1"/>
  <c r="B84" i="6"/>
  <c r="C85" i="6"/>
  <c r="A85" i="6"/>
  <c r="D85" i="6" l="1"/>
  <c r="B85" i="6"/>
  <c r="C86" i="6"/>
  <c r="A86" i="6"/>
  <c r="D86" i="6" l="1"/>
  <c r="B86" i="6"/>
  <c r="A87" i="6"/>
  <c r="C87" i="6"/>
  <c r="D87" i="6" l="1"/>
  <c r="B87" i="6"/>
  <c r="C88" i="6"/>
  <c r="A88" i="6"/>
  <c r="D88" i="6" l="1"/>
  <c r="B88" i="6"/>
  <c r="C89" i="6"/>
  <c r="A89" i="6"/>
  <c r="D89" i="6" l="1"/>
  <c r="B89" i="6"/>
  <c r="C90" i="6"/>
  <c r="A90" i="6"/>
  <c r="D90" i="6" l="1"/>
  <c r="B90" i="6"/>
  <c r="C91" i="6"/>
  <c r="A91" i="6"/>
  <c r="D91" i="6" l="1"/>
  <c r="B91" i="6"/>
  <c r="C92" i="6"/>
  <c r="A92" i="6"/>
  <c r="D92" i="6" l="1"/>
  <c r="B92" i="6"/>
  <c r="C93" i="6"/>
  <c r="A93" i="6"/>
  <c r="D93" i="6" l="1"/>
  <c r="B93" i="6"/>
  <c r="C94" i="6"/>
  <c r="A94" i="6"/>
  <c r="D94" i="6" l="1"/>
  <c r="B94" i="6"/>
  <c r="A95" i="6"/>
  <c r="C95" i="6"/>
  <c r="D95" i="6" l="1"/>
  <c r="B95" i="6"/>
  <c r="C96" i="6"/>
  <c r="A96" i="6"/>
  <c r="D96" i="6" l="1"/>
  <c r="B96" i="6"/>
  <c r="A97" i="6"/>
  <c r="C97" i="6"/>
  <c r="D97" i="6" l="1"/>
  <c r="B97" i="6"/>
  <c r="A98" i="6"/>
  <c r="C98" i="6"/>
  <c r="D98" i="6" l="1"/>
  <c r="B98" i="6"/>
  <c r="A99" i="6"/>
  <c r="C99" i="6"/>
  <c r="D99" i="6" l="1"/>
  <c r="B99" i="6"/>
  <c r="A100" i="6"/>
  <c r="C100" i="6"/>
  <c r="D100" i="6" l="1"/>
  <c r="B100" i="6"/>
  <c r="C101" i="6"/>
  <c r="A101" i="6"/>
  <c r="B101" i="6" l="1"/>
  <c r="D101" i="6"/>
  <c r="C102" i="6"/>
  <c r="A102" i="6"/>
  <c r="B102" i="6" l="1"/>
  <c r="D102" i="6"/>
  <c r="C103" i="6"/>
  <c r="A103" i="6"/>
  <c r="B103" i="6" l="1"/>
  <c r="C104" i="6"/>
  <c r="A104" i="6"/>
  <c r="B104" i="6" l="1"/>
  <c r="C105" i="6"/>
  <c r="A105" i="6"/>
  <c r="B105" i="6" l="1"/>
  <c r="A106" i="6"/>
  <c r="C106" i="6"/>
  <c r="B106" i="6" l="1"/>
  <c r="A107" i="6"/>
  <c r="C107" i="6"/>
  <c r="B107" i="6" l="1"/>
  <c r="C108" i="6"/>
  <c r="A108" i="6"/>
  <c r="B108" i="6" l="1"/>
  <c r="C109" i="6"/>
  <c r="A109" i="6"/>
  <c r="B109" i="6" l="1"/>
  <c r="C110" i="6"/>
  <c r="A110" i="6"/>
  <c r="B110" i="6" l="1"/>
  <c r="A111" i="6"/>
  <c r="C111" i="6"/>
  <c r="B111" i="6" l="1"/>
  <c r="C112" i="6"/>
  <c r="A112" i="6"/>
  <c r="B112" i="6" l="1"/>
  <c r="C113" i="6"/>
  <c r="A113" i="6"/>
  <c r="B113" i="6" l="1"/>
  <c r="A114" i="6"/>
  <c r="C114" i="6"/>
  <c r="B114" i="6" l="1"/>
  <c r="A115" i="6"/>
  <c r="C115" i="6"/>
  <c r="B115" i="6" l="1"/>
  <c r="C116" i="6"/>
  <c r="A116" i="6"/>
  <c r="B116" i="6" l="1"/>
  <c r="C117" i="6"/>
  <c r="A117" i="6"/>
  <c r="B117" i="6" l="1"/>
  <c r="A118" i="6"/>
  <c r="C118" i="6"/>
  <c r="B118" i="6" l="1"/>
  <c r="A119" i="6"/>
  <c r="C119" i="6"/>
  <c r="B119" i="6" l="1"/>
  <c r="C120" i="6"/>
  <c r="A120" i="6"/>
  <c r="B120" i="6" l="1"/>
  <c r="C121" i="6"/>
  <c r="A121" i="6"/>
  <c r="B121" i="6" l="1"/>
  <c r="A122" i="6"/>
  <c r="C122" i="6"/>
  <c r="B122" i="6" l="1"/>
  <c r="A123" i="6"/>
  <c r="C123" i="6"/>
  <c r="B123" i="6" l="1"/>
  <c r="C124" i="6"/>
  <c r="A124" i="6"/>
  <c r="B124" i="6" l="1"/>
  <c r="C125" i="6"/>
  <c r="A125" i="6"/>
  <c r="B125" i="6" l="1"/>
  <c r="A126" i="6"/>
  <c r="C126" i="6"/>
  <c r="B126" i="6" l="1"/>
  <c r="A127" i="6"/>
  <c r="C127" i="6"/>
  <c r="B127" i="6" l="1"/>
  <c r="C128" i="6"/>
  <c r="A128" i="6"/>
  <c r="B128" i="6" l="1"/>
  <c r="C129" i="6"/>
  <c r="A129" i="6"/>
  <c r="B129" i="6" l="1"/>
  <c r="A130" i="6"/>
  <c r="C130" i="6"/>
  <c r="B130" i="6" l="1"/>
  <c r="A131" i="6"/>
  <c r="C131" i="6"/>
  <c r="B131" i="6" l="1"/>
  <c r="C132" i="6"/>
  <c r="A132" i="6"/>
  <c r="B132" i="6" l="1"/>
  <c r="C133" i="6"/>
  <c r="A133" i="6"/>
  <c r="B133" i="6" l="1"/>
  <c r="A134" i="6"/>
  <c r="C134" i="6"/>
  <c r="B134" i="6" l="1"/>
  <c r="A135" i="6"/>
  <c r="C135" i="6"/>
  <c r="B135" i="6" l="1"/>
  <c r="C136" i="6"/>
  <c r="A136" i="6"/>
  <c r="B136" i="6" l="1"/>
  <c r="A137" i="6"/>
  <c r="C137" i="6"/>
  <c r="B137" i="6" l="1"/>
  <c r="C138" i="6"/>
  <c r="A138" i="6"/>
  <c r="B138" i="6" l="1"/>
  <c r="A139" i="6"/>
  <c r="C139" i="6"/>
  <c r="B139" i="6" l="1"/>
  <c r="C140" i="6"/>
  <c r="A140" i="6"/>
  <c r="B140" i="6" l="1"/>
  <c r="C141" i="6"/>
  <c r="A141" i="6"/>
  <c r="B141" i="6" l="1"/>
  <c r="A142" i="6"/>
  <c r="C142" i="6"/>
  <c r="B142" i="6" l="1"/>
  <c r="A143" i="6"/>
  <c r="C143" i="6"/>
  <c r="B143" i="6" l="1"/>
  <c r="C144" i="6"/>
  <c r="A144" i="6"/>
  <c r="B144" i="6" l="1"/>
  <c r="A145" i="6"/>
  <c r="C145" i="6"/>
  <c r="B145" i="6" l="1"/>
  <c r="C146" i="6"/>
  <c r="A146" i="6"/>
  <c r="B146" i="6" l="1"/>
  <c r="C147" i="6"/>
  <c r="A147" i="6"/>
  <c r="B147" i="6" l="1"/>
  <c r="C148" i="6"/>
  <c r="A148" i="6"/>
  <c r="B148" i="6" l="1"/>
  <c r="C149" i="6"/>
  <c r="A149" i="6"/>
  <c r="B149" i="6" l="1"/>
  <c r="A150" i="6"/>
  <c r="C150" i="6"/>
  <c r="B150" i="6" l="1"/>
  <c r="A151" i="6"/>
  <c r="C151" i="6"/>
  <c r="B151" i="6" l="1"/>
  <c r="C152" i="6"/>
  <c r="A152" i="6"/>
  <c r="B152" i="6" l="1"/>
  <c r="C153" i="6"/>
  <c r="A153" i="6"/>
  <c r="B153" i="6" l="1"/>
  <c r="A154" i="6"/>
  <c r="C154" i="6"/>
  <c r="B154" i="6" l="1"/>
  <c r="A155" i="6"/>
  <c r="C155" i="6"/>
  <c r="B155" i="6" l="1"/>
  <c r="C156" i="6"/>
  <c r="A156" i="6"/>
  <c r="B156" i="6" l="1"/>
  <c r="C157" i="6"/>
  <c r="A157" i="6"/>
  <c r="B157" i="6" l="1"/>
  <c r="A158" i="6"/>
  <c r="C158" i="6"/>
  <c r="B158" i="6" l="1"/>
  <c r="A159" i="6"/>
  <c r="C159" i="6"/>
  <c r="B159" i="6" l="1"/>
  <c r="C160" i="6"/>
  <c r="A160" i="6"/>
  <c r="B160" i="6" l="1"/>
  <c r="A161" i="6"/>
  <c r="C161" i="6"/>
  <c r="B161" i="6" l="1"/>
  <c r="C162" i="6"/>
  <c r="A162" i="6"/>
  <c r="B162" i="6" l="1"/>
  <c r="C163" i="6"/>
  <c r="A163" i="6"/>
  <c r="B163" i="6" l="1"/>
  <c r="A164" i="6"/>
  <c r="C164" i="6"/>
  <c r="B164" i="6" l="1"/>
  <c r="A165" i="6"/>
  <c r="C165" i="6"/>
  <c r="B165" i="6" l="1"/>
  <c r="C166" i="6"/>
  <c r="A166" i="6"/>
  <c r="B166" i="6" l="1"/>
  <c r="C167" i="6"/>
  <c r="A167" i="6"/>
  <c r="B167" i="6" l="1"/>
  <c r="A168" i="6"/>
  <c r="C168" i="6"/>
  <c r="B168" i="6" l="1"/>
  <c r="A169" i="6"/>
  <c r="C169" i="6"/>
  <c r="B169" i="6" l="1"/>
  <c r="C170" i="6"/>
  <c r="A170" i="6"/>
  <c r="B170" i="6" l="1"/>
  <c r="C171" i="6"/>
  <c r="A171" i="6"/>
  <c r="B171" i="6" l="1"/>
  <c r="C172" i="6"/>
  <c r="A172" i="6"/>
  <c r="B172" i="6" l="1"/>
  <c r="C173" i="6"/>
  <c r="A173" i="6"/>
  <c r="B173" i="6" l="1"/>
  <c r="A174" i="6"/>
  <c r="C174" i="6"/>
  <c r="B174" i="6" l="1"/>
  <c r="A175" i="6"/>
  <c r="C175" i="6"/>
  <c r="B175" i="6" l="1"/>
  <c r="C176" i="6"/>
  <c r="A176" i="6"/>
  <c r="B176" i="6" l="1"/>
  <c r="C177" i="6"/>
  <c r="A177" i="6"/>
  <c r="B177" i="6" l="1"/>
  <c r="A178" i="6"/>
  <c r="C178" i="6"/>
  <c r="B178" i="6" l="1"/>
  <c r="A179" i="6"/>
  <c r="C179" i="6"/>
  <c r="B179" i="6" l="1"/>
  <c r="C180" i="6"/>
  <c r="A180" i="6"/>
  <c r="B180" i="6" l="1"/>
  <c r="C181" i="6"/>
  <c r="A181" i="6"/>
  <c r="B181" i="6" l="1"/>
  <c r="A182" i="6"/>
  <c r="C182" i="6"/>
  <c r="B182" i="6" l="1"/>
  <c r="A183" i="6"/>
  <c r="C183" i="6"/>
  <c r="B183" i="6" l="1"/>
  <c r="C184" i="6"/>
  <c r="A184" i="6"/>
  <c r="B184" i="6" l="1"/>
  <c r="C185" i="6"/>
  <c r="A185" i="6"/>
  <c r="B185" i="6" l="1"/>
  <c r="A186" i="6"/>
  <c r="C186" i="6"/>
  <c r="B186" i="6" l="1"/>
  <c r="A187" i="6"/>
  <c r="C187" i="6"/>
  <c r="B187" i="6" l="1"/>
  <c r="C188" i="6"/>
  <c r="A188" i="6"/>
  <c r="B188" i="6" l="1"/>
  <c r="C189" i="6"/>
  <c r="A189" i="6"/>
  <c r="B189" i="6" l="1"/>
  <c r="A190" i="6"/>
  <c r="C190" i="6"/>
  <c r="B190" i="6" l="1"/>
  <c r="A191" i="6"/>
  <c r="C191" i="6"/>
  <c r="B191" i="6" l="1"/>
  <c r="C192" i="6"/>
  <c r="A192" i="6"/>
  <c r="B192" i="6" l="1"/>
  <c r="A193" i="6"/>
  <c r="C193" i="6"/>
  <c r="B193" i="6" l="1"/>
  <c r="C194" i="6"/>
  <c r="A194" i="6"/>
  <c r="B194" i="6" l="1"/>
  <c r="C195" i="6"/>
  <c r="A195" i="6"/>
  <c r="B195" i="6" l="1"/>
  <c r="A196" i="6"/>
  <c r="C196" i="6"/>
  <c r="B196" i="6" l="1"/>
  <c r="A197" i="6"/>
  <c r="C197" i="6"/>
  <c r="B197" i="6" l="1"/>
  <c r="C198" i="6"/>
  <c r="A198" i="6"/>
  <c r="B198" i="6" l="1"/>
  <c r="C199" i="6"/>
  <c r="A199" i="6"/>
  <c r="B199" i="6" l="1"/>
  <c r="A200" i="6"/>
  <c r="C200" i="6"/>
  <c r="B200" i="6" l="1"/>
  <c r="A201" i="6"/>
  <c r="C201" i="6"/>
  <c r="B201" i="6" l="1"/>
  <c r="C202" i="6"/>
  <c r="A202" i="6"/>
  <c r="B202" i="6" l="1"/>
  <c r="C203" i="6"/>
  <c r="A203" i="6"/>
  <c r="B203" i="6" l="1"/>
  <c r="A204" i="6"/>
  <c r="C204" i="6"/>
  <c r="B204" i="6" l="1"/>
  <c r="A205" i="6"/>
  <c r="C205" i="6"/>
  <c r="B205" i="6" l="1"/>
  <c r="C206" i="6"/>
  <c r="A206" i="6"/>
  <c r="B206" i="6" l="1"/>
  <c r="C207" i="6"/>
  <c r="A207" i="6"/>
  <c r="B207" i="6" l="1"/>
  <c r="A208" i="6"/>
  <c r="C208" i="6"/>
  <c r="B208" i="6" l="1"/>
  <c r="A209" i="6"/>
  <c r="C209" i="6"/>
  <c r="B209" i="6" l="1"/>
  <c r="C210" i="6"/>
  <c r="A210" i="6"/>
  <c r="B210" i="6" l="1"/>
  <c r="C211" i="6"/>
  <c r="A211" i="6"/>
  <c r="B211" i="6" l="1"/>
  <c r="A212" i="6"/>
  <c r="C212" i="6"/>
  <c r="B212" i="6" l="1"/>
  <c r="A213" i="6"/>
  <c r="C213" i="6"/>
  <c r="B213" i="6" l="1"/>
  <c r="C214" i="6"/>
  <c r="A214" i="6"/>
  <c r="B214" i="6" l="1"/>
  <c r="A215" i="6"/>
  <c r="C215" i="6"/>
  <c r="B215" i="6" l="1"/>
  <c r="A216" i="6"/>
  <c r="C216" i="6"/>
  <c r="B216" i="6" l="1"/>
  <c r="C217" i="6"/>
  <c r="A217" i="6"/>
  <c r="B217" i="6" l="1"/>
  <c r="C218" i="6"/>
  <c r="A218" i="6"/>
  <c r="B218" i="6" l="1"/>
  <c r="C219" i="6"/>
  <c r="A219" i="6"/>
  <c r="B219" i="6" l="1"/>
  <c r="A220" i="6"/>
  <c r="C220" i="6"/>
  <c r="B220" i="6" l="1"/>
  <c r="A221" i="6"/>
  <c r="C221" i="6"/>
  <c r="B221" i="6" l="1"/>
  <c r="C222" i="6"/>
  <c r="A222" i="6"/>
  <c r="B222" i="6" l="1"/>
  <c r="C223" i="6"/>
  <c r="A223" i="6"/>
  <c r="B223" i="6" l="1"/>
  <c r="C224" i="6"/>
  <c r="A224" i="6"/>
  <c r="B224" i="6" l="1"/>
  <c r="C225" i="6"/>
  <c r="A225" i="6"/>
  <c r="B225" i="6" l="1"/>
  <c r="A226" i="6"/>
  <c r="C226" i="6"/>
  <c r="B226" i="6" l="1"/>
  <c r="A227" i="6"/>
  <c r="C227" i="6"/>
  <c r="B227" i="6" l="1"/>
  <c r="C228" i="6"/>
  <c r="A228" i="6"/>
  <c r="B228" i="6" l="1"/>
  <c r="C229" i="6"/>
  <c r="A229" i="6"/>
  <c r="B229" i="6" l="1"/>
  <c r="C230" i="6"/>
  <c r="A230" i="6"/>
  <c r="B230" i="6" l="1"/>
  <c r="C231" i="6"/>
  <c r="A231" i="6"/>
  <c r="B231" i="6" l="1"/>
  <c r="C232" i="6"/>
  <c r="A232" i="6"/>
  <c r="B232" i="6" l="1"/>
  <c r="C233" i="6"/>
  <c r="A233" i="6"/>
  <c r="B233" i="6" l="1"/>
  <c r="A234" i="6"/>
  <c r="C234" i="6"/>
  <c r="B234" i="6" l="1"/>
  <c r="A235" i="6"/>
  <c r="C235" i="6"/>
  <c r="B235" i="6" l="1"/>
  <c r="C236" i="6"/>
  <c r="A236" i="6"/>
  <c r="B236" i="6" l="1"/>
  <c r="C237" i="6"/>
  <c r="A237" i="6"/>
  <c r="B237" i="6" l="1"/>
  <c r="A238" i="6"/>
  <c r="C238" i="6"/>
  <c r="B238" i="6" l="1"/>
  <c r="A239" i="6"/>
  <c r="C239" i="6"/>
  <c r="B239" i="6" l="1"/>
  <c r="C240" i="6"/>
  <c r="A240" i="6"/>
  <c r="B240" i="6" l="1"/>
  <c r="C241" i="6"/>
  <c r="A241" i="6"/>
  <c r="B241" i="6" l="1"/>
  <c r="C242" i="6"/>
  <c r="A242" i="6"/>
  <c r="B242" i="6" l="1"/>
  <c r="C243" i="6"/>
  <c r="A243" i="6"/>
  <c r="B243" i="6" l="1"/>
  <c r="C244" i="6"/>
  <c r="A244" i="6"/>
  <c r="B244" i="6" l="1"/>
  <c r="C245" i="6"/>
  <c r="A245" i="6"/>
  <c r="B245" i="6" l="1"/>
  <c r="A246" i="6"/>
  <c r="C246" i="6"/>
  <c r="B246" i="6" l="1"/>
  <c r="A247" i="6"/>
  <c r="C247" i="6"/>
  <c r="B247" i="6" l="1"/>
  <c r="C248" i="6"/>
  <c r="A248" i="6"/>
  <c r="B248" i="6" l="1"/>
  <c r="C249" i="6"/>
  <c r="A249" i="6"/>
  <c r="B249" i="6" l="1"/>
  <c r="A250" i="6"/>
  <c r="C250" i="6"/>
  <c r="B250" i="6" l="1"/>
  <c r="A251" i="6"/>
  <c r="C251" i="6"/>
  <c r="B251" i="6" l="1"/>
  <c r="C252" i="6"/>
  <c r="A252" i="6"/>
  <c r="B252" i="6" l="1"/>
  <c r="A253" i="6"/>
  <c r="C253" i="6"/>
  <c r="B253" i="6" l="1"/>
  <c r="C254" i="6"/>
  <c r="A254" i="6"/>
  <c r="B254" i="6" l="1"/>
  <c r="C255" i="6"/>
  <c r="A255" i="6"/>
  <c r="B255" i="6" l="1"/>
  <c r="C256" i="6"/>
  <c r="A256" i="6"/>
  <c r="B256" i="6" l="1"/>
  <c r="C257" i="6"/>
  <c r="A257" i="6"/>
  <c r="B257" i="6" l="1"/>
  <c r="A258" i="6"/>
  <c r="C258" i="6"/>
  <c r="B258" i="6" l="1"/>
  <c r="C259" i="6"/>
  <c r="A259" i="6"/>
  <c r="B259" i="6" l="1"/>
  <c r="A260" i="6"/>
  <c r="C260" i="6"/>
  <c r="B260" i="6" l="1"/>
  <c r="C261" i="6"/>
  <c r="A261" i="6"/>
  <c r="B261" i="6" l="1"/>
  <c r="A262" i="6"/>
  <c r="C262" i="6"/>
  <c r="B262" i="6" l="1"/>
  <c r="C263" i="6"/>
  <c r="A263" i="6"/>
  <c r="B263" i="6" l="1"/>
  <c r="A264" i="6"/>
  <c r="C264" i="6"/>
  <c r="B264" i="6" l="1"/>
  <c r="C265" i="6"/>
  <c r="A265" i="6"/>
  <c r="B265" i="6" l="1"/>
  <c r="A266" i="6"/>
  <c r="C266" i="6"/>
  <c r="B266" i="6" l="1"/>
  <c r="C267" i="6"/>
  <c r="A267" i="6"/>
  <c r="B267" i="6" l="1"/>
  <c r="A268" i="6"/>
  <c r="C268" i="6"/>
  <c r="B268" i="6" l="1"/>
  <c r="C269" i="6"/>
  <c r="A269" i="6"/>
  <c r="B269" i="6" l="1"/>
  <c r="C270" i="6"/>
  <c r="A270" i="6"/>
  <c r="B270" i="6" l="1"/>
  <c r="C271" i="6"/>
  <c r="A271" i="6"/>
  <c r="B271" i="6" l="1"/>
  <c r="A272" i="6"/>
  <c r="C272" i="6"/>
  <c r="B272" i="6" l="1"/>
  <c r="C273" i="6"/>
  <c r="A273" i="6"/>
  <c r="B273" i="6" l="1"/>
  <c r="A274" i="6"/>
  <c r="C274" i="6"/>
  <c r="B274" i="6" l="1"/>
  <c r="C275" i="6"/>
  <c r="A275" i="6"/>
  <c r="B275" i="6" l="1"/>
  <c r="A276" i="6"/>
  <c r="C276" i="6"/>
  <c r="B276" i="6" l="1"/>
  <c r="C277" i="6"/>
  <c r="A277" i="6"/>
  <c r="B277" i="6" l="1"/>
  <c r="A278" i="6"/>
  <c r="C278" i="6"/>
  <c r="B278" i="6" l="1"/>
  <c r="C279" i="6"/>
  <c r="A279" i="6"/>
  <c r="B279" i="6" l="1"/>
  <c r="A280" i="6"/>
  <c r="C280" i="6"/>
  <c r="B280" i="6" l="1"/>
  <c r="C281" i="6"/>
  <c r="A281" i="6"/>
  <c r="B281" i="6" l="1"/>
  <c r="A282" i="6"/>
  <c r="C282" i="6"/>
  <c r="B282" i="6" l="1"/>
  <c r="C283" i="6"/>
  <c r="A283" i="6"/>
  <c r="B283" i="6" l="1"/>
  <c r="A284" i="6"/>
  <c r="C284" i="6"/>
  <c r="B284" i="6" l="1"/>
  <c r="C285" i="6"/>
  <c r="A285" i="6"/>
  <c r="B285" i="6" l="1"/>
  <c r="A286" i="6"/>
  <c r="C286" i="6"/>
  <c r="B286" i="6" l="1"/>
  <c r="C287" i="6"/>
  <c r="A287" i="6"/>
  <c r="B287" i="6" l="1"/>
  <c r="A288" i="6"/>
  <c r="C288" i="6"/>
  <c r="B288" i="6" l="1"/>
  <c r="C289" i="6"/>
  <c r="A289" i="6"/>
  <c r="B289" i="6" l="1"/>
  <c r="A290" i="6"/>
  <c r="C290" i="6"/>
  <c r="B290" i="6" l="1"/>
  <c r="C291" i="6"/>
  <c r="A291" i="6"/>
  <c r="B291" i="6" l="1"/>
  <c r="A292" i="6"/>
  <c r="C292" i="6"/>
  <c r="B292" i="6" l="1"/>
  <c r="C293" i="6"/>
  <c r="A293" i="6"/>
  <c r="B293" i="6" l="1"/>
  <c r="A294" i="6"/>
  <c r="C294" i="6"/>
  <c r="B294" i="6" l="1"/>
  <c r="C295" i="6"/>
  <c r="A295" i="6"/>
  <c r="B295" i="6" l="1"/>
  <c r="A296" i="6"/>
  <c r="C296" i="6"/>
  <c r="B296" i="6" l="1"/>
  <c r="C297" i="6"/>
  <c r="A297" i="6"/>
  <c r="B297" i="6" l="1"/>
  <c r="A298" i="6"/>
  <c r="C298" i="6"/>
  <c r="B298" i="6" l="1"/>
  <c r="C299" i="6"/>
  <c r="A299" i="6"/>
  <c r="B299" i="6" l="1"/>
  <c r="C300" i="6"/>
  <c r="A300" i="6"/>
  <c r="B300" i="6" l="1"/>
  <c r="C301" i="6"/>
  <c r="A301" i="6"/>
  <c r="B301" i="6" l="1"/>
  <c r="A302" i="6"/>
  <c r="C302" i="6"/>
  <c r="B302" i="6" l="1"/>
  <c r="C303" i="6"/>
  <c r="A303" i="6"/>
  <c r="B303" i="6" l="1"/>
  <c r="A304" i="6"/>
  <c r="C304" i="6"/>
  <c r="B304" i="6" l="1"/>
  <c r="C305" i="6"/>
  <c r="A305" i="6"/>
  <c r="B305" i="6" l="1"/>
  <c r="A306" i="6"/>
  <c r="C306" i="6"/>
  <c r="B306" i="6" l="1"/>
  <c r="C307" i="6"/>
  <c r="A307" i="6"/>
  <c r="B307" i="6" l="1"/>
  <c r="A308" i="6"/>
  <c r="C308" i="6"/>
  <c r="B308" i="6" l="1"/>
  <c r="C309" i="6"/>
  <c r="A309" i="6"/>
  <c r="B309" i="6" l="1"/>
  <c r="A310" i="6"/>
  <c r="C310" i="6"/>
  <c r="B310" i="6" l="1"/>
  <c r="C311" i="6"/>
  <c r="A311" i="6"/>
  <c r="B311" i="6" l="1"/>
  <c r="A312" i="6"/>
  <c r="C312" i="6"/>
  <c r="B312" i="6" l="1"/>
  <c r="C313" i="6"/>
  <c r="A313" i="6"/>
  <c r="B313" i="6" l="1"/>
  <c r="A314" i="6"/>
  <c r="C314" i="6"/>
  <c r="B314" i="6" l="1"/>
  <c r="C315" i="6"/>
  <c r="A315" i="6"/>
  <c r="B315" i="6" l="1"/>
  <c r="A316" i="6"/>
  <c r="C316" i="6"/>
  <c r="B316" i="6" l="1"/>
  <c r="C317" i="6"/>
  <c r="A317" i="6"/>
  <c r="B317" i="6" l="1"/>
  <c r="C318" i="6"/>
  <c r="A318" i="6"/>
  <c r="B318" i="6" l="1"/>
  <c r="C319" i="6"/>
  <c r="A319" i="6"/>
  <c r="B319" i="6" l="1"/>
  <c r="A320" i="6"/>
  <c r="C320" i="6"/>
  <c r="B320" i="6" l="1"/>
  <c r="C321" i="6"/>
  <c r="A321" i="6"/>
  <c r="B321" i="6" l="1"/>
  <c r="A322" i="6"/>
  <c r="C322" i="6"/>
  <c r="B322" i="6" l="1"/>
  <c r="C323" i="6"/>
  <c r="A323" i="6"/>
  <c r="B323" i="6" l="1"/>
  <c r="A324" i="6"/>
  <c r="C324" i="6"/>
  <c r="B324" i="6" l="1"/>
  <c r="C325" i="6"/>
  <c r="A325" i="6"/>
  <c r="B325" i="6" l="1"/>
  <c r="A326" i="6"/>
  <c r="C326" i="6"/>
  <c r="B326" i="6" l="1"/>
  <c r="C327" i="6"/>
  <c r="A327" i="6"/>
  <c r="B327" i="6" l="1"/>
  <c r="A328" i="6"/>
  <c r="C328" i="6"/>
  <c r="B328" i="6" l="1"/>
  <c r="C329" i="6"/>
  <c r="A329" i="6"/>
  <c r="B329" i="6" l="1"/>
  <c r="A330" i="6"/>
  <c r="C330" i="6"/>
  <c r="B330" i="6" l="1"/>
  <c r="C331" i="6"/>
  <c r="A331" i="6"/>
  <c r="B331" i="6" l="1"/>
  <c r="A332" i="6"/>
  <c r="C332" i="6"/>
  <c r="B332" i="6" l="1"/>
  <c r="C333" i="6"/>
  <c r="A333" i="6"/>
  <c r="B333" i="6" l="1"/>
  <c r="A334" i="6"/>
  <c r="C334" i="6"/>
  <c r="B334" i="6" l="1"/>
  <c r="C335" i="6"/>
  <c r="A335" i="6"/>
  <c r="B335" i="6" l="1"/>
  <c r="A336" i="6"/>
  <c r="C336" i="6"/>
  <c r="B336" i="6" l="1"/>
  <c r="C337" i="6"/>
  <c r="A337" i="6"/>
  <c r="B337" i="6" l="1"/>
  <c r="C338" i="6"/>
  <c r="A338" i="6"/>
  <c r="B338" i="6" l="1"/>
  <c r="C339" i="6"/>
  <c r="A339" i="6"/>
  <c r="B339" i="6" l="1"/>
  <c r="A340" i="6"/>
  <c r="C340" i="6"/>
  <c r="B340" i="6" l="1"/>
  <c r="C341" i="6"/>
  <c r="A341" i="6"/>
  <c r="B341" i="6" l="1"/>
  <c r="A342" i="6"/>
  <c r="C342" i="6"/>
  <c r="B342" i="6" l="1"/>
  <c r="C343" i="6"/>
  <c r="A343" i="6"/>
  <c r="B343" i="6" l="1"/>
  <c r="A344" i="6"/>
  <c r="C344" i="6"/>
  <c r="B344" i="6" l="1"/>
  <c r="C345" i="6"/>
  <c r="A345" i="6"/>
  <c r="B345" i="6" l="1"/>
  <c r="A346" i="6"/>
  <c r="C346" i="6"/>
  <c r="B346" i="6" l="1"/>
  <c r="C347" i="6"/>
  <c r="A347" i="6"/>
  <c r="B347" i="6" l="1"/>
  <c r="A348" i="6"/>
  <c r="C348" i="6"/>
  <c r="B348" i="6" l="1"/>
  <c r="C349" i="6"/>
  <c r="A349" i="6"/>
  <c r="B349" i="6" l="1"/>
  <c r="A350" i="6"/>
  <c r="C350" i="6"/>
  <c r="B350" i="6" l="1"/>
  <c r="C351" i="6"/>
  <c r="A351" i="6"/>
  <c r="B351" i="6" l="1"/>
  <c r="A352" i="6"/>
  <c r="C352" i="6"/>
  <c r="B352" i="6" l="1"/>
  <c r="C353" i="6"/>
  <c r="A353" i="6"/>
  <c r="B353" i="6" l="1"/>
  <c r="A354" i="6"/>
  <c r="C354" i="6"/>
  <c r="B354" i="6" l="1"/>
  <c r="C355" i="6"/>
  <c r="A355" i="6"/>
  <c r="B355" i="6" l="1"/>
  <c r="A356" i="6"/>
  <c r="C356" i="6"/>
  <c r="B356" i="6" l="1"/>
  <c r="C357" i="6"/>
  <c r="A357" i="6"/>
  <c r="B357" i="6" l="1"/>
  <c r="A358" i="6"/>
  <c r="C358" i="6"/>
  <c r="B358" i="6" l="1"/>
  <c r="C359" i="6"/>
  <c r="A359" i="6"/>
  <c r="B359" i="6" l="1"/>
  <c r="A360" i="6"/>
  <c r="C360" i="6"/>
  <c r="B360" i="6" l="1"/>
  <c r="C361" i="6"/>
  <c r="A361" i="6"/>
  <c r="B361" i="6" l="1"/>
  <c r="A362" i="6"/>
  <c r="C362" i="6"/>
  <c r="B362" i="6" l="1"/>
  <c r="C363" i="6"/>
  <c r="A363" i="6"/>
  <c r="B363" i="6" l="1"/>
  <c r="A364" i="6"/>
  <c r="C364" i="6"/>
  <c r="B364" i="6" l="1"/>
  <c r="C365" i="6"/>
  <c r="A365" i="6"/>
  <c r="B365" i="6" l="1"/>
  <c r="A366" i="6"/>
  <c r="C366" i="6"/>
  <c r="B366" i="6" l="1"/>
  <c r="C367" i="6"/>
  <c r="A367" i="6"/>
  <c r="B367" i="6" l="1"/>
  <c r="A368" i="6"/>
  <c r="C368" i="6"/>
  <c r="B368" i="6" l="1"/>
  <c r="C369" i="6"/>
  <c r="A369" i="6"/>
  <c r="B369" i="6" l="1"/>
  <c r="A370" i="6"/>
  <c r="C370" i="6"/>
  <c r="B370" i="6" l="1"/>
  <c r="C371" i="6"/>
  <c r="A371" i="6"/>
  <c r="B371" i="6" l="1"/>
  <c r="A372" i="6"/>
  <c r="C372" i="6"/>
  <c r="B372" i="6" l="1"/>
  <c r="C373" i="6"/>
  <c r="A373" i="6"/>
  <c r="B373" i="6" l="1"/>
  <c r="A374" i="6"/>
  <c r="C374" i="6"/>
  <c r="B374" i="6" l="1"/>
  <c r="C375" i="6"/>
  <c r="A375" i="6"/>
  <c r="B375" i="6" l="1"/>
  <c r="A376" i="6"/>
  <c r="C376" i="6"/>
  <c r="B376" i="6" l="1"/>
  <c r="C377" i="6"/>
  <c r="A377" i="6"/>
  <c r="B377" i="6" l="1"/>
  <c r="A378" i="6"/>
  <c r="C378" i="6"/>
  <c r="B378" i="6" l="1"/>
  <c r="C379" i="6"/>
  <c r="A379" i="6"/>
  <c r="B379" i="6" l="1"/>
  <c r="A380" i="6"/>
  <c r="C380" i="6"/>
  <c r="B380" i="6" l="1"/>
  <c r="C381" i="6"/>
  <c r="A381" i="6"/>
  <c r="B381" i="6" l="1"/>
  <c r="A382" i="6"/>
  <c r="C382" i="6"/>
  <c r="B382" i="6" l="1"/>
  <c r="C383" i="6"/>
  <c r="A383" i="6"/>
  <c r="B383" i="6" l="1"/>
  <c r="A384" i="6"/>
  <c r="C384" i="6"/>
  <c r="B384" i="6" l="1"/>
  <c r="C385" i="6"/>
  <c r="A385" i="6"/>
  <c r="B385" i="6" l="1"/>
  <c r="A386" i="6"/>
  <c r="C386" i="6"/>
  <c r="B386" i="6" l="1"/>
  <c r="C387" i="6"/>
  <c r="A387" i="6"/>
  <c r="B387" i="6" l="1"/>
  <c r="A388" i="6"/>
  <c r="C388" i="6"/>
  <c r="B388" i="6" l="1"/>
  <c r="C389" i="6"/>
  <c r="A389" i="6"/>
  <c r="B389" i="6" l="1"/>
  <c r="A390" i="6"/>
  <c r="C390" i="6"/>
  <c r="B390" i="6" l="1"/>
  <c r="C391" i="6"/>
  <c r="A391" i="6"/>
  <c r="B391" i="6" l="1"/>
  <c r="A392" i="6"/>
  <c r="C392" i="6"/>
  <c r="B392" i="6" l="1"/>
  <c r="C393" i="6"/>
  <c r="A393" i="6"/>
  <c r="B393" i="6" l="1"/>
  <c r="A394" i="6"/>
  <c r="C394" i="6"/>
  <c r="B394" i="6" l="1"/>
  <c r="C395" i="6"/>
  <c r="A395" i="6"/>
  <c r="B395" i="6" l="1"/>
  <c r="A396" i="6"/>
  <c r="C396" i="6"/>
  <c r="B396" i="6" l="1"/>
  <c r="C397" i="6"/>
  <c r="A397" i="6"/>
  <c r="B397" i="6" l="1"/>
  <c r="A398" i="6"/>
  <c r="C398" i="6"/>
  <c r="B398" i="6" l="1"/>
  <c r="C399" i="6"/>
  <c r="A399" i="6"/>
  <c r="B399" i="6" l="1"/>
  <c r="A400" i="6"/>
  <c r="C400" i="6"/>
  <c r="B400" i="6" l="1"/>
  <c r="C401" i="6"/>
  <c r="A401" i="6"/>
  <c r="B401" i="6" l="1"/>
  <c r="A402" i="6"/>
  <c r="C402" i="6"/>
  <c r="B402" i="6" l="1"/>
  <c r="C403" i="6"/>
  <c r="A403" i="6"/>
  <c r="B403" i="6" l="1"/>
  <c r="A404" i="6"/>
  <c r="C404" i="6"/>
  <c r="B404" i="6" l="1"/>
  <c r="C405" i="6"/>
  <c r="A405" i="6"/>
  <c r="B405" i="6" l="1"/>
  <c r="A406" i="6"/>
  <c r="C406" i="6"/>
  <c r="B406" i="6" l="1"/>
  <c r="C407" i="6"/>
  <c r="A407" i="6"/>
  <c r="B407" i="6" l="1"/>
  <c r="A408" i="6"/>
  <c r="C408" i="6"/>
  <c r="B408" i="6" l="1"/>
  <c r="C409" i="6"/>
  <c r="A409" i="6"/>
  <c r="B409" i="6" l="1"/>
  <c r="A410" i="6"/>
  <c r="C410" i="6"/>
  <c r="B410" i="6" l="1"/>
  <c r="C411" i="6"/>
  <c r="A411" i="6"/>
  <c r="B411" i="6" l="1"/>
  <c r="A412" i="6"/>
  <c r="C412" i="6"/>
  <c r="B412" i="6" l="1"/>
  <c r="C413" i="6"/>
  <c r="A413" i="6"/>
  <c r="B413" i="6" l="1"/>
  <c r="A414" i="6"/>
  <c r="C414" i="6"/>
  <c r="B414" i="6" l="1"/>
  <c r="C415" i="6"/>
  <c r="A415" i="6"/>
  <c r="B415" i="6" l="1"/>
  <c r="A416" i="6"/>
  <c r="C416" i="6"/>
  <c r="B416" i="6" l="1"/>
  <c r="C417" i="6"/>
  <c r="A417" i="6"/>
  <c r="B417" i="6" l="1"/>
  <c r="A418" i="6"/>
  <c r="C418" i="6"/>
  <c r="B418" i="6" l="1"/>
  <c r="C419" i="6"/>
  <c r="A419" i="6"/>
  <c r="B419" i="6" l="1"/>
  <c r="A420" i="6"/>
  <c r="C420" i="6"/>
  <c r="B420" i="6" l="1"/>
  <c r="C421" i="6"/>
  <c r="A421" i="6"/>
  <c r="B421" i="6" l="1"/>
  <c r="A422" i="6"/>
  <c r="C422" i="6"/>
  <c r="B422" i="6" l="1"/>
  <c r="C423" i="6"/>
  <c r="A423" i="6"/>
  <c r="B423" i="6" l="1"/>
  <c r="A424" i="6"/>
  <c r="C424" i="6"/>
  <c r="B424" i="6" l="1"/>
  <c r="C425" i="6"/>
  <c r="A425" i="6"/>
  <c r="B425" i="6" l="1"/>
  <c r="A426" i="6"/>
  <c r="C426" i="6"/>
  <c r="B426" i="6" l="1"/>
  <c r="C427" i="6"/>
  <c r="A427" i="6"/>
  <c r="B427" i="6" l="1"/>
  <c r="A428" i="6"/>
  <c r="C428" i="6"/>
  <c r="B428" i="6" l="1"/>
  <c r="C429" i="6"/>
  <c r="A429" i="6"/>
  <c r="B429" i="6" l="1"/>
  <c r="C430" i="6"/>
  <c r="A430" i="6"/>
  <c r="B430" i="6" l="1"/>
  <c r="C431" i="6"/>
  <c r="A431" i="6"/>
  <c r="B431" i="6" l="1"/>
  <c r="A432" i="6"/>
  <c r="C432" i="6"/>
  <c r="B432" i="6" l="1"/>
  <c r="C433" i="6"/>
  <c r="A433" i="6"/>
  <c r="B433" i="6" l="1"/>
  <c r="A434" i="6"/>
  <c r="C434" i="6"/>
  <c r="B434" i="6" l="1"/>
  <c r="C435" i="6"/>
  <c r="A435" i="6"/>
  <c r="B435" i="6" l="1"/>
  <c r="A436" i="6"/>
  <c r="C436" i="6"/>
  <c r="B436" i="6" l="1"/>
  <c r="C437" i="6"/>
  <c r="A437" i="6"/>
  <c r="B437" i="6" l="1"/>
  <c r="A438" i="6"/>
  <c r="C438" i="6"/>
  <c r="B438" i="6" l="1"/>
  <c r="C439" i="6"/>
  <c r="A439" i="6"/>
  <c r="B439" i="6" l="1"/>
  <c r="A440" i="6"/>
  <c r="C440" i="6"/>
  <c r="B440" i="6" l="1"/>
  <c r="C441" i="6"/>
  <c r="A441" i="6"/>
  <c r="B441" i="6" l="1"/>
  <c r="A442" i="6"/>
  <c r="C442" i="6"/>
  <c r="B442" i="6" l="1"/>
  <c r="C443" i="6"/>
  <c r="A443" i="6"/>
  <c r="B443" i="6" l="1"/>
  <c r="A444" i="6"/>
  <c r="C444" i="6"/>
  <c r="B444" i="6" l="1"/>
  <c r="C445" i="6"/>
  <c r="A445" i="6"/>
  <c r="B445" i="6" l="1"/>
  <c r="A446" i="6"/>
  <c r="C446" i="6"/>
  <c r="B446" i="6" l="1"/>
  <c r="C447" i="6"/>
  <c r="A447" i="6"/>
  <c r="B447" i="6" l="1"/>
  <c r="A448" i="6"/>
  <c r="C448" i="6"/>
  <c r="B448" i="6" l="1"/>
  <c r="C449" i="6"/>
  <c r="A449" i="6"/>
  <c r="B449" i="6" l="1"/>
  <c r="A450" i="6"/>
  <c r="C450" i="6"/>
  <c r="B450" i="6" l="1"/>
  <c r="C451" i="6"/>
  <c r="A451" i="6"/>
  <c r="B451" i="6" l="1"/>
  <c r="A452" i="6"/>
  <c r="C452" i="6"/>
  <c r="B452" i="6" l="1"/>
  <c r="C453" i="6"/>
  <c r="A453" i="6"/>
  <c r="B453" i="6" l="1"/>
  <c r="A454" i="6"/>
  <c r="C454" i="6"/>
  <c r="B454" i="6" l="1"/>
  <c r="C455" i="6"/>
  <c r="A455" i="6"/>
  <c r="B455" i="6" l="1"/>
  <c r="A456" i="6"/>
  <c r="C456" i="6"/>
  <c r="B456" i="6" l="1"/>
  <c r="C457" i="6"/>
  <c r="A457" i="6"/>
  <c r="B457" i="6" l="1"/>
  <c r="A458" i="6"/>
  <c r="C458" i="6"/>
  <c r="B458" i="6" l="1"/>
  <c r="C459" i="6"/>
  <c r="A459" i="6"/>
  <c r="B459" i="6" l="1"/>
  <c r="A460" i="6"/>
  <c r="C460" i="6"/>
  <c r="B460" i="6" l="1"/>
  <c r="C461" i="6"/>
  <c r="A461" i="6"/>
  <c r="B461" i="6" l="1"/>
  <c r="A462" i="6"/>
  <c r="C462" i="6"/>
  <c r="B462" i="6" l="1"/>
  <c r="C463" i="6"/>
  <c r="A463" i="6"/>
  <c r="B463" i="6" l="1"/>
  <c r="A464" i="6"/>
  <c r="C464" i="6"/>
  <c r="B464" i="6" l="1"/>
  <c r="C465" i="6"/>
  <c r="A465" i="6"/>
  <c r="B465" i="6" l="1"/>
  <c r="A466" i="6"/>
  <c r="C466" i="6"/>
  <c r="B466" i="6" l="1"/>
  <c r="C467" i="6"/>
  <c r="A467" i="6"/>
  <c r="B467" i="6" l="1"/>
  <c r="A468" i="6"/>
  <c r="C468" i="6"/>
  <c r="B468" i="6" l="1"/>
  <c r="C469" i="6"/>
  <c r="A469" i="6"/>
  <c r="B469" i="6" l="1"/>
  <c r="A470" i="6"/>
  <c r="C470" i="6"/>
  <c r="B470" i="6" l="1"/>
  <c r="C471" i="6"/>
  <c r="A471" i="6"/>
  <c r="B471" i="6" l="1"/>
  <c r="A472" i="6"/>
  <c r="C472" i="6"/>
  <c r="B472" i="6" l="1"/>
  <c r="C473" i="6"/>
  <c r="A473" i="6"/>
  <c r="B473" i="6" l="1"/>
  <c r="A474" i="6"/>
  <c r="C474" i="6"/>
  <c r="B474" i="6" l="1"/>
  <c r="C475" i="6"/>
  <c r="A475" i="6"/>
  <c r="B475" i="6" l="1"/>
  <c r="A476" i="6"/>
  <c r="C476" i="6"/>
  <c r="B476" i="6" l="1"/>
  <c r="C477" i="6"/>
  <c r="A477" i="6"/>
  <c r="B477" i="6" l="1"/>
  <c r="A478" i="6"/>
  <c r="C478" i="6"/>
  <c r="B478" i="6" l="1"/>
  <c r="C479" i="6"/>
  <c r="A479" i="6"/>
  <c r="B479" i="6" l="1"/>
  <c r="A480" i="6"/>
  <c r="C480" i="6"/>
  <c r="B480" i="6" l="1"/>
  <c r="C481" i="6"/>
  <c r="A481" i="6"/>
  <c r="B481" i="6" l="1"/>
  <c r="A482" i="6"/>
  <c r="C482" i="6"/>
  <c r="B482" i="6" l="1"/>
  <c r="C483" i="6"/>
  <c r="A483" i="6"/>
  <c r="B483" i="6" l="1"/>
  <c r="A484" i="6"/>
  <c r="C484" i="6"/>
  <c r="B484" i="6" l="1"/>
  <c r="C485" i="6"/>
  <c r="A485" i="6"/>
  <c r="B485" i="6" l="1"/>
  <c r="A486" i="6"/>
  <c r="C486" i="6"/>
  <c r="B486" i="6" l="1"/>
  <c r="C487" i="6"/>
  <c r="A487" i="6"/>
  <c r="B487" i="6" l="1"/>
  <c r="A488" i="6"/>
  <c r="C488" i="6"/>
  <c r="B488" i="6" l="1"/>
  <c r="C489" i="6"/>
  <c r="A489" i="6"/>
  <c r="B489" i="6" l="1"/>
  <c r="A490" i="6"/>
  <c r="C490" i="6"/>
  <c r="B490" i="6" l="1"/>
  <c r="C491" i="6"/>
  <c r="A491" i="6"/>
  <c r="B491" i="6" l="1"/>
  <c r="A492" i="6"/>
  <c r="C492" i="6"/>
  <c r="B492" i="6" l="1"/>
  <c r="C493" i="6"/>
  <c r="A493" i="6"/>
  <c r="B493" i="6" l="1"/>
  <c r="A494" i="6"/>
  <c r="C494" i="6"/>
  <c r="B494" i="6" l="1"/>
  <c r="C495" i="6"/>
  <c r="A495" i="6"/>
  <c r="B495" i="6" l="1"/>
  <c r="A496" i="6"/>
  <c r="C496" i="6"/>
  <c r="B496" i="6" l="1"/>
  <c r="C497" i="6"/>
  <c r="A497" i="6"/>
  <c r="B497" i="6" l="1"/>
  <c r="A498" i="6"/>
  <c r="C498" i="6"/>
  <c r="B498" i="6" l="1"/>
  <c r="C499" i="6"/>
  <c r="A499" i="6"/>
  <c r="B499" i="6" l="1"/>
  <c r="A500" i="6"/>
  <c r="C500" i="6"/>
  <c r="B500" i="6" l="1"/>
  <c r="C501" i="6"/>
  <c r="A501" i="6"/>
  <c r="B501" i="6" l="1"/>
  <c r="A502" i="6"/>
  <c r="C502" i="6"/>
  <c r="B502" i="6" l="1"/>
  <c r="A503" i="6"/>
  <c r="C503" i="6"/>
  <c r="B503" i="6" l="1"/>
  <c r="A504" i="6"/>
  <c r="C504" i="6"/>
  <c r="B504" i="6" l="1"/>
  <c r="C505" i="6"/>
  <c r="A505" i="6"/>
  <c r="B505" i="6" l="1"/>
  <c r="A506" i="6"/>
  <c r="C506" i="6"/>
  <c r="B506" i="6" l="1"/>
  <c r="C507" i="6"/>
  <c r="A507" i="6"/>
  <c r="B507" i="6" l="1"/>
  <c r="A508" i="6"/>
  <c r="C508" i="6"/>
  <c r="B508" i="6" l="1"/>
  <c r="C509" i="6"/>
  <c r="A509" i="6"/>
  <c r="B509" i="6" l="1"/>
  <c r="A510" i="6"/>
  <c r="C510" i="6"/>
  <c r="B510" i="6" l="1"/>
  <c r="C511" i="6"/>
  <c r="A511" i="6"/>
  <c r="B511" i="6" l="1"/>
  <c r="A512" i="6"/>
  <c r="C512" i="6"/>
  <c r="B512" i="6" l="1"/>
  <c r="C513" i="6"/>
  <c r="A513" i="6"/>
  <c r="B513" i="6" l="1"/>
  <c r="A514" i="6"/>
  <c r="C514" i="6"/>
  <c r="B514" i="6" l="1"/>
  <c r="C515" i="6"/>
  <c r="A515" i="6"/>
  <c r="B515" i="6" l="1"/>
  <c r="A516" i="6"/>
  <c r="C516" i="6"/>
  <c r="B516" i="6" l="1"/>
  <c r="C517" i="6"/>
  <c r="A517" i="6"/>
  <c r="B517" i="6" l="1"/>
  <c r="A518" i="6"/>
  <c r="C518" i="6"/>
  <c r="B518" i="6" l="1"/>
  <c r="C519" i="6"/>
  <c r="A519" i="6"/>
  <c r="B519" i="6" l="1"/>
  <c r="A520" i="6"/>
  <c r="C520" i="6"/>
  <c r="B520" i="6" l="1"/>
  <c r="C521" i="6"/>
  <c r="A521" i="6"/>
  <c r="B521" i="6" l="1"/>
  <c r="A522" i="6"/>
  <c r="C522" i="6"/>
  <c r="B522" i="6" l="1"/>
  <c r="C523" i="6"/>
  <c r="A523" i="6"/>
  <c r="B523" i="6" l="1"/>
  <c r="A524" i="6"/>
  <c r="C524" i="6"/>
  <c r="B524" i="6" l="1"/>
  <c r="C525" i="6"/>
  <c r="A525" i="6"/>
  <c r="B525" i="6" l="1"/>
  <c r="A526" i="6"/>
  <c r="C526" i="6"/>
  <c r="B526" i="6" l="1"/>
  <c r="C527" i="6"/>
  <c r="A527" i="6"/>
  <c r="B527" i="6" l="1"/>
  <c r="A528" i="6"/>
  <c r="C528" i="6"/>
  <c r="B528" i="6" l="1"/>
  <c r="C529" i="6"/>
  <c r="A529" i="6"/>
  <c r="B529" i="6" l="1"/>
  <c r="A530" i="6"/>
  <c r="C530" i="6"/>
  <c r="B530" i="6" l="1"/>
  <c r="C531" i="6"/>
  <c r="A531" i="6"/>
  <c r="B531" i="6" l="1"/>
  <c r="A532" i="6"/>
  <c r="C532" i="6"/>
  <c r="B532" i="6" l="1"/>
  <c r="C533" i="6"/>
  <c r="A533" i="6"/>
  <c r="B533" i="6" l="1"/>
  <c r="A534" i="6"/>
  <c r="C534" i="6"/>
  <c r="B534" i="6" l="1"/>
  <c r="C535" i="6"/>
  <c r="A535" i="6"/>
  <c r="B535" i="6" l="1"/>
  <c r="A536" i="6"/>
  <c r="C536" i="6"/>
  <c r="B536" i="6" l="1"/>
  <c r="C537" i="6"/>
  <c r="A537" i="6"/>
  <c r="B537" i="6" l="1"/>
  <c r="A538" i="6"/>
  <c r="C538" i="6"/>
  <c r="B538" i="6" l="1"/>
  <c r="C539" i="6"/>
  <c r="A539" i="6"/>
  <c r="B539" i="6" l="1"/>
  <c r="A540" i="6"/>
  <c r="C540" i="6"/>
  <c r="B540" i="6" l="1"/>
  <c r="C541" i="6"/>
  <c r="A541" i="6"/>
  <c r="B541" i="6" l="1"/>
  <c r="A542" i="6"/>
  <c r="C542" i="6"/>
  <c r="B542" i="6" l="1"/>
  <c r="C543" i="6"/>
  <c r="A543" i="6"/>
  <c r="B543" i="6" l="1"/>
  <c r="A544" i="6"/>
  <c r="C544" i="6"/>
  <c r="B544" i="6" l="1"/>
  <c r="C545" i="6"/>
  <c r="A545" i="6"/>
  <c r="B545" i="6" l="1"/>
  <c r="A546" i="6"/>
  <c r="C546" i="6"/>
  <c r="B546" i="6" l="1"/>
  <c r="C547" i="6"/>
  <c r="A547" i="6"/>
  <c r="B547" i="6" l="1"/>
  <c r="A548" i="6"/>
  <c r="C548" i="6"/>
  <c r="B548" i="6" l="1"/>
  <c r="C549" i="6"/>
  <c r="A549" i="6"/>
  <c r="B549" i="6" l="1"/>
  <c r="A550" i="6"/>
  <c r="C550" i="6"/>
  <c r="B550" i="6" l="1"/>
  <c r="C551" i="6"/>
  <c r="A551" i="6"/>
  <c r="B551" i="6" l="1"/>
  <c r="A552" i="6"/>
  <c r="C552" i="6"/>
  <c r="B552" i="6" l="1"/>
  <c r="C553" i="6"/>
  <c r="A553" i="6"/>
  <c r="B553" i="6" l="1"/>
  <c r="A554" i="6"/>
  <c r="C554" i="6"/>
  <c r="B554" i="6" l="1"/>
  <c r="C555" i="6"/>
  <c r="A555" i="6"/>
  <c r="B555" i="6" l="1"/>
  <c r="A556" i="6"/>
  <c r="C556" i="6"/>
  <c r="B556" i="6" l="1"/>
  <c r="C557" i="6"/>
  <c r="A557" i="6"/>
  <c r="B557" i="6" l="1"/>
  <c r="A558" i="6"/>
  <c r="C558" i="6"/>
  <c r="B558" i="6" l="1"/>
  <c r="C559" i="6"/>
  <c r="A559" i="6"/>
  <c r="B559" i="6" l="1"/>
  <c r="A560" i="6"/>
  <c r="C560" i="6"/>
  <c r="B560" i="6" l="1"/>
  <c r="C561" i="6"/>
  <c r="A561" i="6"/>
  <c r="B561" i="6" l="1"/>
  <c r="A562" i="6"/>
  <c r="C562" i="6"/>
  <c r="B562" i="6" l="1"/>
  <c r="C563" i="6"/>
  <c r="A563" i="6"/>
  <c r="B563" i="6" l="1"/>
  <c r="A564" i="6"/>
  <c r="C564" i="6"/>
  <c r="B564" i="6" l="1"/>
  <c r="C565" i="6"/>
  <c r="A565" i="6"/>
  <c r="B565" i="6" l="1"/>
  <c r="A566" i="6"/>
  <c r="C566" i="6"/>
  <c r="B566" i="6" l="1"/>
  <c r="C567" i="6"/>
  <c r="A567" i="6"/>
  <c r="B567" i="6" l="1"/>
  <c r="A568" i="6"/>
  <c r="C568" i="6"/>
  <c r="B568" i="6" l="1"/>
  <c r="C569" i="6"/>
  <c r="A569" i="6"/>
  <c r="B569" i="6" l="1"/>
  <c r="A570" i="6"/>
  <c r="C570" i="6"/>
  <c r="B570" i="6" l="1"/>
  <c r="C571" i="6"/>
  <c r="A571" i="6"/>
  <c r="B571" i="6" l="1"/>
  <c r="A572" i="6"/>
  <c r="C572" i="6"/>
  <c r="B572" i="6" l="1"/>
  <c r="C573" i="6"/>
  <c r="A573" i="6"/>
  <c r="B573" i="6" l="1"/>
  <c r="A574" i="6"/>
  <c r="C574" i="6"/>
  <c r="B574" i="6" l="1"/>
  <c r="C575" i="6"/>
  <c r="A575" i="6"/>
  <c r="B575" i="6" l="1"/>
  <c r="A576" i="6"/>
  <c r="C576" i="6"/>
  <c r="B576" i="6" l="1"/>
  <c r="C577" i="6"/>
  <c r="A577" i="6"/>
  <c r="B577" i="6" l="1"/>
  <c r="A578" i="6"/>
  <c r="C578" i="6"/>
  <c r="B578" i="6" l="1"/>
  <c r="C579" i="6"/>
  <c r="A579" i="6"/>
  <c r="B579" i="6" l="1"/>
  <c r="A580" i="6"/>
  <c r="C580" i="6"/>
  <c r="B580" i="6" l="1"/>
  <c r="C581" i="6"/>
  <c r="A581" i="6"/>
  <c r="B581" i="6" l="1"/>
  <c r="A582" i="6"/>
  <c r="C582" i="6"/>
  <c r="B582" i="6" l="1"/>
  <c r="C583" i="6"/>
  <c r="A583" i="6"/>
  <c r="B583" i="6" l="1"/>
  <c r="A584" i="6"/>
  <c r="C584" i="6"/>
  <c r="B584" i="6" l="1"/>
  <c r="C585" i="6"/>
  <c r="A585" i="6"/>
  <c r="B585" i="6" l="1"/>
  <c r="A586" i="6"/>
  <c r="C586" i="6"/>
  <c r="B586" i="6" l="1"/>
  <c r="C587" i="6"/>
  <c r="A587" i="6"/>
  <c r="B587" i="6" l="1"/>
  <c r="A588" i="6"/>
  <c r="C588" i="6"/>
  <c r="B588" i="6" l="1"/>
  <c r="C589" i="6"/>
  <c r="A589" i="6"/>
  <c r="B589" i="6" l="1"/>
  <c r="C590" i="6"/>
  <c r="A590" i="6"/>
  <c r="B590" i="6" l="1"/>
  <c r="C591" i="6"/>
  <c r="A591" i="6"/>
  <c r="B591" i="6" l="1"/>
  <c r="A592" i="6"/>
  <c r="C592" i="6"/>
  <c r="B592" i="6" l="1"/>
  <c r="C593" i="6"/>
  <c r="A593" i="6"/>
  <c r="B593" i="6" l="1"/>
  <c r="A594" i="6"/>
  <c r="C594" i="6"/>
  <c r="B594" i="6" l="1"/>
  <c r="C595" i="6"/>
  <c r="A595" i="6"/>
  <c r="B595" i="6" l="1"/>
  <c r="A596" i="6"/>
  <c r="C596" i="6"/>
  <c r="B596" i="6" l="1"/>
  <c r="C597" i="6"/>
  <c r="A597" i="6"/>
  <c r="B597" i="6" l="1"/>
  <c r="A598" i="6"/>
  <c r="C598" i="6"/>
  <c r="B598" i="6" l="1"/>
  <c r="C599" i="6"/>
  <c r="A599" i="6"/>
  <c r="B599" i="6" l="1"/>
  <c r="A600" i="6"/>
  <c r="C600" i="6"/>
  <c r="B600" i="6" l="1"/>
  <c r="C601" i="6"/>
  <c r="A601" i="6"/>
  <c r="B601" i="6" l="1"/>
  <c r="A602" i="6"/>
  <c r="C602" i="6"/>
  <c r="B602" i="6" l="1"/>
  <c r="C603" i="6"/>
  <c r="A603" i="6"/>
  <c r="B603" i="6" l="1"/>
  <c r="A604" i="6"/>
  <c r="C604" i="6"/>
  <c r="B604" i="6" l="1"/>
  <c r="C605" i="6"/>
  <c r="A605" i="6"/>
  <c r="B605" i="6" l="1"/>
  <c r="A606" i="6"/>
  <c r="C606" i="6"/>
  <c r="B606" i="6" l="1"/>
  <c r="C607" i="6"/>
  <c r="A607" i="6"/>
  <c r="B607" i="6" l="1"/>
  <c r="A608" i="6"/>
  <c r="C608" i="6"/>
  <c r="B608" i="6" l="1"/>
  <c r="C609" i="6"/>
  <c r="A609" i="6"/>
  <c r="B609" i="6" l="1"/>
  <c r="A610" i="6"/>
  <c r="C610" i="6"/>
  <c r="B610" i="6" l="1"/>
  <c r="C611" i="6"/>
  <c r="A611" i="6"/>
  <c r="B611" i="6" l="1"/>
  <c r="A612" i="6"/>
  <c r="C612" i="6"/>
  <c r="B612" i="6" l="1"/>
  <c r="C613" i="6"/>
  <c r="A613" i="6"/>
  <c r="B613" i="6" l="1"/>
  <c r="A614" i="6"/>
  <c r="C614" i="6"/>
  <c r="B614" i="6" l="1"/>
  <c r="C615" i="6"/>
  <c r="A615" i="6"/>
  <c r="B615" i="6" l="1"/>
  <c r="A616" i="6"/>
  <c r="C616" i="6"/>
  <c r="B616" i="6" l="1"/>
  <c r="C617" i="6"/>
  <c r="A617" i="6"/>
  <c r="B617" i="6" l="1"/>
  <c r="A618" i="6"/>
  <c r="C618" i="6"/>
  <c r="B618" i="6" l="1"/>
  <c r="C619" i="6"/>
  <c r="A619" i="6"/>
  <c r="B619" i="6" l="1"/>
  <c r="A620" i="6"/>
  <c r="C620" i="6"/>
  <c r="B620" i="6" l="1"/>
  <c r="C621" i="6"/>
  <c r="A621" i="6"/>
  <c r="B621" i="6" l="1"/>
  <c r="A622" i="6"/>
  <c r="C622" i="6"/>
  <c r="B622" i="6" l="1"/>
  <c r="C623" i="6"/>
  <c r="A623" i="6"/>
  <c r="B623" i="6" l="1"/>
  <c r="A624" i="6"/>
  <c r="C624" i="6"/>
  <c r="B624" i="6" l="1"/>
  <c r="C625" i="6"/>
  <c r="A625" i="6"/>
  <c r="B625" i="6" l="1"/>
  <c r="A626" i="6"/>
  <c r="C626" i="6"/>
  <c r="B626" i="6" l="1"/>
  <c r="C627" i="6"/>
  <c r="A627" i="6"/>
  <c r="B627" i="6" l="1"/>
  <c r="C628" i="6"/>
  <c r="A628" i="6"/>
  <c r="B628" i="6" l="1"/>
  <c r="C629" i="6"/>
  <c r="A629" i="6"/>
  <c r="B629" i="6" l="1"/>
  <c r="A630" i="6"/>
  <c r="C630" i="6"/>
  <c r="B630" i="6" l="1"/>
  <c r="C631" i="6"/>
  <c r="A631" i="6"/>
  <c r="B631" i="6" l="1"/>
  <c r="A632" i="6"/>
  <c r="C632" i="6"/>
  <c r="B632" i="6" l="1"/>
  <c r="C633" i="6"/>
  <c r="A633" i="6"/>
  <c r="B633" i="6" l="1"/>
  <c r="A634" i="6"/>
  <c r="C634" i="6"/>
  <c r="B634" i="6" l="1"/>
  <c r="C635" i="6"/>
  <c r="A635" i="6"/>
  <c r="B635" i="6" l="1"/>
  <c r="A636" i="6"/>
  <c r="C636" i="6"/>
  <c r="B636" i="6" l="1"/>
  <c r="C637" i="6"/>
  <c r="A637" i="6"/>
  <c r="B637" i="6" l="1"/>
  <c r="A638" i="6"/>
  <c r="C638" i="6"/>
  <c r="B638" i="6" l="1"/>
  <c r="C639" i="6"/>
  <c r="A639" i="6"/>
  <c r="B639" i="6" l="1"/>
  <c r="A640" i="6"/>
  <c r="C640" i="6"/>
  <c r="B640" i="6" l="1"/>
  <c r="C641" i="6"/>
  <c r="A641" i="6"/>
  <c r="B641" i="6" l="1"/>
  <c r="A642" i="6"/>
  <c r="C642" i="6"/>
  <c r="B642" i="6" l="1"/>
  <c r="C643" i="6"/>
  <c r="A643" i="6"/>
  <c r="B643" i="6" l="1"/>
  <c r="A644" i="6"/>
  <c r="C644" i="6"/>
  <c r="B644" i="6" l="1"/>
  <c r="C645" i="6"/>
  <c r="A645" i="6"/>
  <c r="B645" i="6" l="1"/>
  <c r="A646" i="6"/>
  <c r="C646" i="6"/>
  <c r="B646" i="6" l="1"/>
  <c r="C647" i="6"/>
  <c r="A647" i="6"/>
  <c r="B647" i="6" l="1"/>
  <c r="A648" i="6"/>
  <c r="C648" i="6"/>
  <c r="B648" i="6" l="1"/>
  <c r="C649" i="6"/>
  <c r="A649" i="6"/>
  <c r="B649" i="6" l="1"/>
  <c r="A650" i="6"/>
  <c r="C650" i="6"/>
  <c r="B650" i="6" l="1"/>
  <c r="C651" i="6"/>
  <c r="A651" i="6"/>
  <c r="B651" i="6" l="1"/>
  <c r="A652" i="6"/>
  <c r="C652" i="6"/>
  <c r="B652" i="6" l="1"/>
  <c r="C653" i="6"/>
  <c r="A653" i="6"/>
  <c r="B653" i="6" l="1"/>
  <c r="A654" i="6"/>
  <c r="C654" i="6"/>
  <c r="B654" i="6" l="1"/>
  <c r="C655" i="6"/>
  <c r="A655" i="6"/>
  <c r="B655" i="6" l="1"/>
  <c r="A656" i="6"/>
  <c r="C656" i="6"/>
  <c r="B656" i="6" l="1"/>
  <c r="C657" i="6"/>
  <c r="A657" i="6"/>
  <c r="B657" i="6" l="1"/>
  <c r="A658" i="6"/>
  <c r="C658" i="6"/>
  <c r="B658" i="6" l="1"/>
  <c r="C659" i="6"/>
  <c r="A659" i="6"/>
  <c r="B659" i="6" l="1"/>
  <c r="A660" i="6"/>
  <c r="C660" i="6"/>
  <c r="B660" i="6" l="1"/>
  <c r="C661" i="6"/>
  <c r="A661" i="6"/>
  <c r="B661" i="6" l="1"/>
  <c r="A662" i="6"/>
  <c r="C662" i="6"/>
  <c r="B662" i="6" l="1"/>
  <c r="C663" i="6"/>
  <c r="A663" i="6"/>
  <c r="B663" i="6" l="1"/>
  <c r="C664" i="6"/>
  <c r="A664" i="6"/>
  <c r="B664" i="6" l="1"/>
  <c r="A665" i="6"/>
  <c r="C665" i="6"/>
  <c r="B665" i="6" l="1"/>
  <c r="A666" i="6"/>
  <c r="C666" i="6"/>
  <c r="B666" i="6" l="1"/>
  <c r="C667" i="6"/>
  <c r="A667" i="6"/>
  <c r="B667" i="6" l="1"/>
  <c r="A668" i="6"/>
  <c r="C668" i="6"/>
  <c r="B668" i="6" l="1"/>
  <c r="C669" i="6"/>
  <c r="A669" i="6"/>
  <c r="B669" i="6" l="1"/>
  <c r="C670" i="6"/>
  <c r="A670" i="6"/>
  <c r="B670" i="6" l="1"/>
  <c r="C671" i="6"/>
  <c r="A671" i="6"/>
  <c r="B671" i="6" l="1"/>
  <c r="C672" i="6"/>
  <c r="A672" i="6"/>
  <c r="B672" i="6" l="1"/>
  <c r="A673" i="6"/>
  <c r="C673" i="6"/>
  <c r="B673" i="6" l="1"/>
  <c r="A674" i="6"/>
  <c r="C674" i="6"/>
  <c r="B674" i="6" l="1"/>
  <c r="C675" i="6"/>
  <c r="A675" i="6"/>
  <c r="B675" i="6" l="1"/>
  <c r="A676" i="6"/>
  <c r="C676" i="6"/>
  <c r="B676" i="6" l="1"/>
  <c r="C677" i="6"/>
  <c r="A677" i="6"/>
  <c r="B677" i="6" l="1"/>
  <c r="A678" i="6"/>
  <c r="C678" i="6"/>
  <c r="B678" i="6" l="1"/>
  <c r="C679" i="6"/>
  <c r="A679" i="6"/>
  <c r="B679" i="6" l="1"/>
  <c r="A680" i="6"/>
  <c r="C680" i="6"/>
  <c r="B680" i="6" l="1"/>
  <c r="A681" i="6"/>
  <c r="C681" i="6"/>
  <c r="B681" i="6" l="1"/>
  <c r="A682" i="6"/>
  <c r="C682" i="6"/>
  <c r="B682" i="6" l="1"/>
  <c r="C683" i="6"/>
  <c r="A683" i="6"/>
  <c r="B683" i="6" l="1"/>
  <c r="A684" i="6"/>
  <c r="C684" i="6"/>
  <c r="B684" i="6" l="1"/>
  <c r="C685" i="6"/>
  <c r="A685" i="6"/>
  <c r="B685" i="6" l="1"/>
  <c r="A686" i="6"/>
  <c r="C686" i="6"/>
  <c r="B686" i="6" l="1"/>
  <c r="C687" i="6"/>
  <c r="A687" i="6"/>
  <c r="B687" i="6" l="1"/>
  <c r="C688" i="6"/>
  <c r="A688" i="6"/>
  <c r="B688" i="6" l="1"/>
  <c r="A689" i="6"/>
  <c r="C689" i="6"/>
  <c r="B689" i="6" l="1"/>
  <c r="A690" i="6"/>
  <c r="C690" i="6"/>
  <c r="B690" i="6" l="1"/>
  <c r="C691" i="6"/>
  <c r="A691" i="6"/>
  <c r="B691" i="6" l="1"/>
  <c r="A692" i="6"/>
  <c r="C692" i="6"/>
  <c r="B692" i="6" l="1"/>
  <c r="C693" i="6"/>
  <c r="A693" i="6"/>
  <c r="B693" i="6" l="1"/>
  <c r="A694" i="6"/>
  <c r="C694" i="6"/>
  <c r="B694" i="6" l="1"/>
  <c r="C695" i="6"/>
  <c r="A695" i="6"/>
  <c r="B695" i="6" l="1"/>
  <c r="A696" i="6"/>
  <c r="C696" i="6"/>
  <c r="B696" i="6" l="1"/>
  <c r="C697" i="6"/>
  <c r="A697" i="6"/>
  <c r="B697" i="6" l="1"/>
  <c r="C698" i="6"/>
  <c r="A698" i="6"/>
  <c r="B698" i="6" l="1"/>
  <c r="A699" i="6"/>
  <c r="C699" i="6"/>
  <c r="B699" i="6" l="1"/>
  <c r="A700" i="6"/>
  <c r="C700" i="6"/>
  <c r="B700" i="6" l="1"/>
  <c r="C701" i="6"/>
  <c r="A701" i="6"/>
  <c r="B701" i="6" l="1"/>
  <c r="A702" i="6"/>
  <c r="C702" i="6"/>
  <c r="B702" i="6" l="1"/>
  <c r="C703" i="6"/>
  <c r="A703" i="6"/>
  <c r="B703" i="6" l="1"/>
  <c r="A704" i="6"/>
  <c r="C704" i="6"/>
  <c r="B704" i="6" l="1"/>
  <c r="C705" i="6"/>
  <c r="A705" i="6"/>
  <c r="B705" i="6" l="1"/>
  <c r="A706" i="6"/>
  <c r="C706" i="6"/>
  <c r="B706" i="6" l="1"/>
  <c r="C707" i="6"/>
  <c r="A707" i="6"/>
  <c r="B707" i="6" l="1"/>
  <c r="C708" i="6"/>
  <c r="A708" i="6"/>
  <c r="B708" i="6" l="1"/>
  <c r="A709" i="6"/>
  <c r="C709" i="6"/>
  <c r="B709" i="6" l="1"/>
  <c r="A710" i="6"/>
  <c r="C710" i="6"/>
  <c r="B710" i="6" l="1"/>
  <c r="C711" i="6"/>
  <c r="A711" i="6"/>
  <c r="B711" i="6" l="1"/>
  <c r="A712" i="6"/>
  <c r="C712" i="6"/>
  <c r="B712" i="6" l="1"/>
  <c r="C713" i="6"/>
  <c r="A713" i="6"/>
  <c r="B713" i="6" l="1"/>
  <c r="A714" i="6"/>
  <c r="C714" i="6"/>
  <c r="B714" i="6" l="1"/>
  <c r="C715" i="6"/>
  <c r="A715" i="6"/>
  <c r="B715" i="6" l="1"/>
  <c r="A716" i="6"/>
  <c r="C716" i="6"/>
  <c r="B716" i="6" l="1"/>
  <c r="C717" i="6"/>
  <c r="A717" i="6"/>
  <c r="B717" i="6" l="1"/>
  <c r="A718" i="6"/>
  <c r="C718" i="6"/>
  <c r="B718" i="6" l="1"/>
  <c r="C719" i="6"/>
  <c r="A719" i="6"/>
  <c r="B719" i="6" l="1"/>
  <c r="A720" i="6"/>
  <c r="C720" i="6"/>
  <c r="B720" i="6" l="1"/>
  <c r="C721" i="6"/>
  <c r="A721" i="6"/>
  <c r="B721" i="6" l="1"/>
  <c r="A722" i="6"/>
  <c r="C722" i="6"/>
  <c r="B722" i="6" l="1"/>
  <c r="C723" i="6"/>
  <c r="A723" i="6"/>
  <c r="B723" i="6" l="1"/>
  <c r="A724" i="6"/>
  <c r="C724" i="6"/>
  <c r="B724" i="6" l="1"/>
  <c r="A725" i="6"/>
  <c r="C725" i="6"/>
  <c r="B725" i="6" l="1"/>
  <c r="A726" i="6"/>
  <c r="C726" i="6"/>
  <c r="B726" i="6" l="1"/>
  <c r="C727" i="6"/>
  <c r="A727" i="6"/>
  <c r="B727" i="6" l="1"/>
  <c r="A728" i="6"/>
  <c r="C728" i="6"/>
  <c r="B728" i="6" l="1"/>
  <c r="C729" i="6"/>
  <c r="A729" i="6"/>
  <c r="B729" i="6" l="1"/>
  <c r="A730" i="6"/>
  <c r="C730" i="6"/>
  <c r="B730" i="6" l="1"/>
  <c r="C731" i="6"/>
  <c r="A731" i="6"/>
  <c r="B731" i="6" l="1"/>
  <c r="A732" i="6"/>
  <c r="C732" i="6"/>
  <c r="B732" i="6" l="1"/>
  <c r="C733" i="6"/>
  <c r="A733" i="6"/>
  <c r="B733" i="6" l="1"/>
  <c r="A734" i="6"/>
  <c r="C734" i="6"/>
  <c r="B734" i="6" l="1"/>
  <c r="C735" i="6"/>
  <c r="A735" i="6"/>
  <c r="B735" i="6" l="1"/>
  <c r="A736" i="6"/>
  <c r="C736" i="6"/>
  <c r="B736" i="6" l="1"/>
  <c r="C737" i="6"/>
  <c r="A737" i="6"/>
  <c r="B737" i="6" l="1"/>
  <c r="A738" i="6"/>
  <c r="C738" i="6"/>
  <c r="B738" i="6" l="1"/>
  <c r="C739" i="6"/>
  <c r="A739" i="6"/>
  <c r="B739" i="6" l="1"/>
  <c r="A740" i="6"/>
  <c r="C740" i="6"/>
  <c r="B740" i="6" l="1"/>
  <c r="C741" i="6"/>
  <c r="A741" i="6"/>
  <c r="B741" i="6" l="1"/>
  <c r="A742" i="6"/>
  <c r="C742" i="6"/>
  <c r="B742" i="6" l="1"/>
  <c r="C743" i="6"/>
  <c r="A743" i="6"/>
  <c r="B743" i="6" l="1"/>
  <c r="C744" i="6"/>
  <c r="A744" i="6"/>
  <c r="B744" i="6" l="1"/>
  <c r="C745" i="6"/>
  <c r="A745" i="6"/>
  <c r="B745" i="6" l="1"/>
  <c r="A746" i="6"/>
  <c r="C746" i="6"/>
  <c r="B746" i="6" l="1"/>
  <c r="C747" i="6"/>
  <c r="A747" i="6"/>
  <c r="B747" i="6" l="1"/>
  <c r="A748" i="6"/>
  <c r="C748" i="6"/>
  <c r="B748" i="6" l="1"/>
  <c r="C749" i="6"/>
  <c r="A749" i="6"/>
  <c r="B749" i="6" l="1"/>
  <c r="A750" i="6"/>
  <c r="C750" i="6"/>
  <c r="B750" i="6" l="1"/>
  <c r="C751" i="6"/>
  <c r="A751" i="6"/>
  <c r="B751" i="6" l="1"/>
  <c r="C752" i="6"/>
  <c r="A752" i="6"/>
  <c r="B752" i="6" l="1"/>
  <c r="C753" i="6"/>
  <c r="A753" i="6"/>
  <c r="B753" i="6" l="1"/>
  <c r="A754" i="6"/>
  <c r="C754" i="6"/>
  <c r="B754" i="6" l="1"/>
  <c r="C755" i="6"/>
  <c r="A755" i="6"/>
  <c r="B755" i="6" l="1"/>
  <c r="A756" i="6"/>
  <c r="C756" i="6"/>
  <c r="B756" i="6" l="1"/>
  <c r="C757" i="6"/>
  <c r="A757" i="6"/>
  <c r="B757" i="6" l="1"/>
  <c r="A758" i="6"/>
  <c r="C758" i="6"/>
  <c r="B758" i="6" l="1"/>
  <c r="C759" i="6"/>
  <c r="A759" i="6"/>
  <c r="B759" i="6" l="1"/>
  <c r="A760" i="6"/>
  <c r="C760" i="6"/>
  <c r="B760" i="6" l="1"/>
  <c r="C761" i="6"/>
  <c r="A761" i="6"/>
  <c r="B761" i="6" l="1"/>
  <c r="A762" i="6"/>
  <c r="C762" i="6"/>
  <c r="B762" i="6" l="1"/>
  <c r="C763" i="6"/>
  <c r="A763" i="6"/>
  <c r="B763" i="6" l="1"/>
  <c r="A764" i="6"/>
  <c r="C764" i="6"/>
  <c r="B764" i="6" l="1"/>
  <c r="C765" i="6"/>
  <c r="A765" i="6"/>
  <c r="B765" i="6" l="1"/>
  <c r="A766" i="6"/>
  <c r="C766" i="6"/>
  <c r="B766" i="6" l="1"/>
  <c r="C767" i="6"/>
  <c r="A767" i="6"/>
  <c r="B767" i="6" l="1"/>
  <c r="A768" i="6"/>
  <c r="C768" i="6"/>
  <c r="B768" i="6" l="1"/>
  <c r="C769" i="6"/>
  <c r="A769" i="6"/>
  <c r="B769" i="6" l="1"/>
  <c r="A770" i="6"/>
  <c r="C770" i="6"/>
  <c r="B770" i="6" l="1"/>
  <c r="C771" i="6"/>
  <c r="A771" i="6"/>
  <c r="B771" i="6" l="1"/>
  <c r="A772" i="6"/>
  <c r="C772" i="6"/>
  <c r="B772" i="6" l="1"/>
  <c r="C773" i="6"/>
  <c r="A773" i="6"/>
  <c r="B773" i="6" l="1"/>
  <c r="A774" i="6"/>
  <c r="C774" i="6"/>
  <c r="B774" i="6" l="1"/>
  <c r="C775" i="6"/>
  <c r="A775" i="6"/>
  <c r="B775" i="6" l="1"/>
  <c r="A776" i="6"/>
  <c r="C776" i="6"/>
  <c r="B776" i="6" l="1"/>
  <c r="C777" i="6"/>
  <c r="A777" i="6"/>
  <c r="B777" i="6" l="1"/>
  <c r="A778" i="6"/>
  <c r="C778" i="6"/>
  <c r="B778" i="6" l="1"/>
  <c r="C779" i="6"/>
  <c r="A779" i="6"/>
  <c r="B779" i="6" l="1"/>
  <c r="A780" i="6"/>
  <c r="C780" i="6"/>
  <c r="B780" i="6" l="1"/>
  <c r="C781" i="6"/>
  <c r="A781" i="6"/>
  <c r="B781" i="6" l="1"/>
  <c r="A782" i="6"/>
  <c r="C782" i="6"/>
  <c r="B782" i="6" l="1"/>
  <c r="C783" i="6"/>
  <c r="A783" i="6"/>
  <c r="B783" i="6" l="1"/>
  <c r="A784" i="6"/>
  <c r="C784" i="6"/>
  <c r="B784" i="6" l="1"/>
  <c r="C785" i="6"/>
  <c r="A785" i="6"/>
  <c r="B785" i="6" l="1"/>
  <c r="A786" i="6"/>
  <c r="C786" i="6"/>
  <c r="B786" i="6" l="1"/>
  <c r="C787" i="6"/>
  <c r="A787" i="6"/>
  <c r="B787" i="6" l="1"/>
  <c r="A788" i="6"/>
  <c r="C788" i="6"/>
  <c r="B788" i="6" l="1"/>
  <c r="C789" i="6"/>
  <c r="A789" i="6"/>
  <c r="B789" i="6" l="1"/>
  <c r="A790" i="6"/>
  <c r="C790" i="6"/>
  <c r="B790" i="6" l="1"/>
  <c r="C791" i="6"/>
  <c r="A791" i="6"/>
  <c r="B791" i="6" l="1"/>
  <c r="A792" i="6"/>
  <c r="C792" i="6"/>
  <c r="B792" i="6" l="1"/>
  <c r="C793" i="6"/>
  <c r="A793" i="6"/>
  <c r="B793" i="6" l="1"/>
  <c r="A794" i="6"/>
  <c r="C794" i="6"/>
  <c r="B794" i="6" l="1"/>
  <c r="C795" i="6"/>
  <c r="A795" i="6"/>
  <c r="B795" i="6" l="1"/>
  <c r="A796" i="6"/>
  <c r="C796" i="6"/>
  <c r="B796" i="6" l="1"/>
  <c r="C797" i="6"/>
  <c r="A797" i="6"/>
  <c r="B797" i="6" l="1"/>
  <c r="A798" i="6"/>
  <c r="C798" i="6"/>
  <c r="B798" i="6" l="1"/>
  <c r="C799" i="6"/>
  <c r="A799" i="6"/>
  <c r="B799" i="6" l="1"/>
  <c r="A800" i="6"/>
  <c r="C800" i="6"/>
  <c r="B800" i="6" l="1"/>
  <c r="C801" i="6"/>
  <c r="A801" i="6"/>
  <c r="B801" i="6" l="1"/>
  <c r="A802" i="6"/>
  <c r="C802" i="6"/>
  <c r="B802" i="6" l="1"/>
  <c r="C803" i="6"/>
  <c r="A803" i="6"/>
  <c r="B803" i="6" l="1"/>
  <c r="A804" i="6"/>
  <c r="C804" i="6"/>
  <c r="B804" i="6" l="1"/>
  <c r="C805" i="6"/>
  <c r="A805" i="6"/>
  <c r="B805" i="6" l="1"/>
  <c r="A806" i="6"/>
  <c r="C806" i="6"/>
  <c r="B806" i="6" l="1"/>
  <c r="C807" i="6"/>
  <c r="A807" i="6"/>
  <c r="B807" i="6" l="1"/>
  <c r="A808" i="6"/>
  <c r="C808" i="6"/>
  <c r="B808" i="6" l="1"/>
  <c r="C809" i="6"/>
  <c r="A809" i="6"/>
  <c r="B809" i="6" l="1"/>
  <c r="A810" i="6"/>
  <c r="C810" i="6"/>
  <c r="B810" i="6" l="1"/>
  <c r="C811" i="6"/>
  <c r="A811" i="6"/>
  <c r="B811" i="6" l="1"/>
  <c r="A812" i="6"/>
  <c r="C812" i="6"/>
  <c r="B812" i="6" l="1"/>
  <c r="C813" i="6"/>
  <c r="A813" i="6"/>
  <c r="B813" i="6" l="1"/>
  <c r="A814" i="6"/>
  <c r="C814" i="6"/>
  <c r="B814" i="6" l="1"/>
  <c r="C815" i="6"/>
  <c r="A815" i="6"/>
  <c r="B815" i="6" l="1"/>
  <c r="A816" i="6"/>
  <c r="C816" i="6"/>
  <c r="B816" i="6" l="1"/>
  <c r="C817" i="6"/>
  <c r="A817" i="6"/>
  <c r="B817" i="6" l="1"/>
  <c r="A818" i="6"/>
  <c r="C818" i="6"/>
  <c r="B818" i="6" l="1"/>
  <c r="C819" i="6"/>
  <c r="A819" i="6"/>
  <c r="B819" i="6" l="1"/>
  <c r="A820" i="6"/>
  <c r="C820" i="6"/>
  <c r="B820" i="6" l="1"/>
  <c r="C821" i="6"/>
  <c r="A821" i="6"/>
  <c r="B821" i="6" l="1"/>
  <c r="A822" i="6"/>
  <c r="C822" i="6"/>
  <c r="B822" i="6" l="1"/>
  <c r="A823" i="6"/>
  <c r="C823" i="6"/>
  <c r="B823" i="6" l="1"/>
  <c r="A824" i="6"/>
  <c r="C824" i="6"/>
  <c r="B824" i="6" l="1"/>
  <c r="C825" i="6"/>
  <c r="A825" i="6"/>
  <c r="B825" i="6" l="1"/>
  <c r="A826" i="6"/>
  <c r="C826" i="6"/>
  <c r="B826" i="6" l="1"/>
  <c r="C827" i="6"/>
  <c r="A827" i="6"/>
  <c r="B827" i="6" l="1"/>
  <c r="A828" i="6"/>
  <c r="C828" i="6"/>
  <c r="B828" i="6" l="1"/>
  <c r="C829" i="6"/>
  <c r="A829" i="6"/>
  <c r="B829" i="6" l="1"/>
  <c r="A830" i="6"/>
  <c r="C830" i="6"/>
  <c r="B830" i="6" l="1"/>
  <c r="C831" i="6"/>
  <c r="A831" i="6"/>
  <c r="B831" i="6" l="1"/>
  <c r="A832" i="6"/>
  <c r="C832" i="6"/>
  <c r="B832" i="6" l="1"/>
  <c r="C833" i="6"/>
  <c r="A833" i="6"/>
  <c r="B833" i="6" l="1"/>
  <c r="A834" i="6"/>
  <c r="C834" i="6"/>
  <c r="B834" i="6" l="1"/>
  <c r="C835" i="6"/>
  <c r="A835" i="6"/>
  <c r="B835" i="6" l="1"/>
  <c r="C836" i="6"/>
  <c r="A836" i="6"/>
  <c r="B836" i="6" l="1"/>
  <c r="C837" i="6"/>
  <c r="A837" i="6"/>
  <c r="B837" i="6" l="1"/>
  <c r="A838" i="6"/>
  <c r="C838" i="6"/>
  <c r="B838" i="6" l="1"/>
  <c r="A839" i="6"/>
  <c r="C839" i="6"/>
  <c r="B839" i="6" l="1"/>
  <c r="C840" i="6"/>
  <c r="A840" i="6"/>
  <c r="B840" i="6" l="1"/>
  <c r="C841" i="6"/>
  <c r="A841" i="6"/>
  <c r="B841" i="6" l="1"/>
  <c r="A842" i="6"/>
  <c r="C842" i="6"/>
  <c r="B842" i="6" l="1"/>
  <c r="C843" i="6"/>
  <c r="A843" i="6"/>
  <c r="B843" i="6" l="1"/>
  <c r="A844" i="6"/>
  <c r="C844" i="6"/>
  <c r="B844" i="6" l="1"/>
  <c r="C845" i="6"/>
  <c r="A845" i="6"/>
  <c r="B845" i="6" l="1"/>
  <c r="A846" i="6"/>
  <c r="C846" i="6"/>
  <c r="B846" i="6" l="1"/>
  <c r="A847" i="6"/>
  <c r="C847" i="6"/>
  <c r="B847" i="6" l="1"/>
  <c r="C848" i="6"/>
  <c r="A848" i="6"/>
  <c r="B848" i="6" l="1"/>
  <c r="C849" i="6"/>
  <c r="A849" i="6"/>
  <c r="B849" i="6" l="1"/>
  <c r="A850" i="6"/>
  <c r="C850" i="6"/>
  <c r="B850" i="6" l="1"/>
  <c r="A851" i="6"/>
  <c r="C851" i="6"/>
  <c r="B851" i="6" l="1"/>
  <c r="C852" i="6"/>
  <c r="A852" i="6"/>
  <c r="B852" i="6" l="1"/>
  <c r="A853" i="6"/>
  <c r="C853" i="6"/>
  <c r="B853" i="6" l="1"/>
  <c r="A854" i="6"/>
  <c r="C854" i="6"/>
  <c r="B854" i="6" l="1"/>
  <c r="C855" i="6"/>
  <c r="A855" i="6"/>
  <c r="B855" i="6" l="1"/>
  <c r="A856" i="6"/>
  <c r="C856" i="6"/>
  <c r="B856" i="6" l="1"/>
  <c r="C857" i="6"/>
  <c r="A857" i="6"/>
  <c r="B857" i="6" l="1"/>
  <c r="A858" i="6"/>
  <c r="C858" i="6"/>
  <c r="B858" i="6" l="1"/>
  <c r="C859" i="6"/>
  <c r="A859" i="6"/>
  <c r="B859" i="6" l="1"/>
  <c r="A860" i="6"/>
  <c r="C860" i="6"/>
  <c r="B860" i="6" l="1"/>
  <c r="C861" i="6"/>
  <c r="A861" i="6"/>
  <c r="B861" i="6" l="1"/>
  <c r="A862" i="6"/>
  <c r="C862" i="6"/>
  <c r="B862" i="6" l="1"/>
  <c r="C863" i="6"/>
  <c r="A863" i="6"/>
  <c r="B863" i="6" l="1"/>
  <c r="A864" i="6"/>
  <c r="C864" i="6"/>
  <c r="B864" i="6" l="1"/>
  <c r="C865" i="6"/>
  <c r="A865" i="6"/>
  <c r="B865" i="6" l="1"/>
  <c r="A866" i="6"/>
  <c r="C866" i="6"/>
  <c r="B866" i="6" l="1"/>
  <c r="C867" i="6"/>
  <c r="A867" i="6"/>
  <c r="B867" i="6" l="1"/>
  <c r="A868" i="6"/>
  <c r="C868" i="6"/>
  <c r="B868" i="6" l="1"/>
  <c r="C869" i="6"/>
  <c r="A869" i="6"/>
  <c r="B869" i="6" l="1"/>
  <c r="A870" i="6"/>
  <c r="C870" i="6"/>
  <c r="B870" i="6" l="1"/>
  <c r="C871" i="6"/>
  <c r="A871" i="6"/>
  <c r="B871" i="6" l="1"/>
  <c r="A872" i="6"/>
  <c r="C872" i="6"/>
  <c r="B872" i="6" l="1"/>
  <c r="A873" i="6"/>
  <c r="C873" i="6"/>
  <c r="B873" i="6" l="1"/>
  <c r="C874" i="6"/>
  <c r="A874" i="6"/>
  <c r="B874" i="6" l="1"/>
  <c r="C875" i="6"/>
  <c r="A875" i="6"/>
  <c r="B875" i="6" l="1"/>
  <c r="C876" i="6"/>
  <c r="A876" i="6"/>
  <c r="B876" i="6" l="1"/>
  <c r="C877" i="6"/>
  <c r="A877" i="6"/>
  <c r="B877" i="6" l="1"/>
  <c r="A878" i="6"/>
  <c r="C878" i="6"/>
  <c r="B878" i="6" l="1"/>
  <c r="C879" i="6"/>
  <c r="A879" i="6"/>
  <c r="B879" i="6" l="1"/>
  <c r="A880" i="6"/>
  <c r="C880" i="6"/>
  <c r="B880" i="6" l="1"/>
  <c r="A881" i="6"/>
  <c r="C881" i="6"/>
  <c r="B881" i="6" l="1"/>
  <c r="A882" i="6"/>
  <c r="C882" i="6"/>
  <c r="B882" i="6" l="1"/>
  <c r="C883" i="6"/>
  <c r="A883" i="6"/>
  <c r="B883" i="6" l="1"/>
  <c r="C884" i="6"/>
  <c r="A884" i="6"/>
  <c r="B884" i="6" l="1"/>
  <c r="A885" i="6"/>
  <c r="C885" i="6"/>
  <c r="B885" i="6" l="1"/>
  <c r="A886" i="6"/>
  <c r="C886" i="6"/>
  <c r="B886" i="6" l="1"/>
  <c r="C887" i="6"/>
  <c r="A887" i="6"/>
  <c r="B887" i="6" l="1"/>
  <c r="C888" i="6"/>
  <c r="A888" i="6"/>
  <c r="B888" i="6" l="1"/>
  <c r="A889" i="6"/>
  <c r="C889" i="6"/>
  <c r="B889" i="6" l="1"/>
  <c r="A890" i="6"/>
  <c r="C890" i="6"/>
  <c r="B890" i="6" l="1"/>
  <c r="C891" i="6"/>
  <c r="A891" i="6"/>
  <c r="B891" i="6" l="1"/>
  <c r="A892" i="6"/>
  <c r="C892" i="6"/>
  <c r="B892" i="6" l="1"/>
  <c r="A893" i="6"/>
  <c r="C893" i="6"/>
  <c r="B893" i="6" l="1"/>
  <c r="A894" i="6"/>
  <c r="C894" i="6"/>
  <c r="B894" i="6" l="1"/>
  <c r="C895" i="6"/>
  <c r="A895" i="6"/>
  <c r="B895" i="6" l="1"/>
  <c r="C896" i="6"/>
  <c r="A896" i="6"/>
  <c r="B896" i="6" l="1"/>
  <c r="C897" i="6"/>
  <c r="A897" i="6"/>
  <c r="B897" i="6" l="1"/>
  <c r="A898" i="6"/>
  <c r="C898" i="6"/>
  <c r="B898" i="6" l="1"/>
  <c r="C899" i="6"/>
  <c r="A899" i="6"/>
  <c r="B899" i="6" l="1"/>
  <c r="A900" i="6"/>
  <c r="C900" i="6"/>
  <c r="B900" i="6" l="1"/>
  <c r="C901" i="6"/>
  <c r="A901" i="6"/>
  <c r="B901" i="6" l="1"/>
  <c r="A902" i="6"/>
  <c r="C902" i="6"/>
  <c r="B902" i="6" l="1"/>
  <c r="C903" i="6"/>
  <c r="A903" i="6"/>
  <c r="B903" i="6" l="1"/>
  <c r="A904" i="6"/>
  <c r="C904" i="6"/>
  <c r="B904" i="6" l="1"/>
  <c r="C905" i="6"/>
  <c r="A905" i="6"/>
  <c r="B905" i="6" l="1"/>
  <c r="A906" i="6"/>
  <c r="C906" i="6"/>
  <c r="B906" i="6" l="1"/>
  <c r="C907" i="6"/>
  <c r="A907" i="6"/>
  <c r="B907" i="6" l="1"/>
  <c r="A908" i="6"/>
  <c r="C908" i="6"/>
  <c r="B908" i="6" l="1"/>
  <c r="C909" i="6"/>
  <c r="A909" i="6"/>
  <c r="B909" i="6" l="1"/>
  <c r="A910" i="6"/>
  <c r="C910" i="6"/>
  <c r="B910" i="6" l="1"/>
  <c r="C911" i="6"/>
  <c r="A911" i="6"/>
  <c r="B911" i="6" l="1"/>
  <c r="A912" i="6"/>
  <c r="C912" i="6"/>
  <c r="B912" i="6" l="1"/>
  <c r="C913" i="6"/>
  <c r="A913" i="6"/>
  <c r="B913" i="6" l="1"/>
  <c r="A914" i="6"/>
  <c r="C914" i="6"/>
  <c r="B914" i="6" l="1"/>
  <c r="C915" i="6"/>
  <c r="A915" i="6"/>
  <c r="B915" i="6" l="1"/>
  <c r="A916" i="6"/>
  <c r="C916" i="6"/>
  <c r="B916" i="6" l="1"/>
  <c r="C917" i="6"/>
  <c r="A917" i="6"/>
  <c r="B917" i="6" l="1"/>
  <c r="A918" i="6"/>
  <c r="C918" i="6"/>
  <c r="B918" i="6" l="1"/>
  <c r="C919" i="6"/>
  <c r="A919" i="6"/>
  <c r="B919" i="6" l="1"/>
  <c r="A920" i="6"/>
  <c r="C920" i="6"/>
  <c r="B920" i="6" l="1"/>
  <c r="A921" i="6"/>
  <c r="C921" i="6"/>
  <c r="B921" i="6" l="1"/>
  <c r="A922" i="6"/>
  <c r="C922" i="6"/>
  <c r="B922" i="6" l="1"/>
  <c r="C923" i="6"/>
  <c r="A923" i="6"/>
  <c r="B923" i="6" l="1"/>
  <c r="A924" i="6"/>
  <c r="C924" i="6"/>
  <c r="B924" i="6" l="1"/>
  <c r="C925" i="6"/>
  <c r="A925" i="6"/>
  <c r="B925" i="6" l="1"/>
  <c r="A926" i="6"/>
  <c r="C926" i="6"/>
  <c r="B926" i="6" l="1"/>
  <c r="C927" i="6"/>
  <c r="A927" i="6"/>
  <c r="B927" i="6" l="1"/>
  <c r="C928" i="6"/>
  <c r="A928" i="6"/>
  <c r="B928" i="6" l="1"/>
  <c r="C929" i="6"/>
  <c r="A929" i="6"/>
  <c r="B929" i="6" l="1"/>
  <c r="A930" i="6"/>
  <c r="C930" i="6"/>
  <c r="B930" i="6" l="1"/>
  <c r="A931" i="6"/>
  <c r="C931" i="6"/>
  <c r="B931" i="6" l="1"/>
  <c r="C932" i="6"/>
  <c r="A932" i="6"/>
  <c r="B932" i="6" l="1"/>
  <c r="A933" i="6"/>
  <c r="C933" i="6"/>
  <c r="B933" i="6" l="1"/>
  <c r="C934" i="6"/>
  <c r="A934" i="6"/>
  <c r="B934" i="6" l="1"/>
  <c r="C935" i="6"/>
  <c r="A935" i="6"/>
  <c r="B935" i="6" l="1"/>
  <c r="A936" i="6"/>
  <c r="C936" i="6"/>
  <c r="B936" i="6" l="1"/>
  <c r="A937" i="6"/>
  <c r="C937" i="6"/>
  <c r="B937" i="6" l="1"/>
  <c r="C938" i="6"/>
  <c r="A938" i="6"/>
  <c r="B938" i="6" l="1"/>
  <c r="C939" i="6"/>
  <c r="A939" i="6"/>
  <c r="B939" i="6" l="1"/>
  <c r="A940" i="6"/>
  <c r="C940" i="6"/>
  <c r="B940" i="6" l="1"/>
  <c r="A941" i="6"/>
  <c r="C941" i="6"/>
  <c r="B941" i="6" l="1"/>
  <c r="C942" i="6"/>
  <c r="A942" i="6"/>
  <c r="B942" i="6" l="1"/>
  <c r="C943" i="6"/>
  <c r="A943" i="6"/>
  <c r="B943" i="6" l="1"/>
  <c r="C944" i="6"/>
  <c r="A944" i="6"/>
  <c r="B944" i="6" l="1"/>
  <c r="A945" i="6"/>
  <c r="C945" i="6"/>
  <c r="B945" i="6" l="1"/>
  <c r="A946" i="6"/>
  <c r="C946" i="6"/>
  <c r="B946" i="6" l="1"/>
  <c r="C947" i="6"/>
  <c r="A947" i="6"/>
  <c r="B947" i="6" l="1"/>
  <c r="C948" i="6"/>
  <c r="A948" i="6"/>
  <c r="B948" i="6" l="1"/>
  <c r="A949" i="6"/>
  <c r="C949" i="6"/>
  <c r="B949" i="6" l="1"/>
  <c r="C950" i="6"/>
  <c r="A950" i="6"/>
  <c r="B950" i="6" l="1"/>
  <c r="C951" i="6"/>
  <c r="A951" i="6"/>
  <c r="B951" i="6" l="1"/>
  <c r="C952" i="6"/>
  <c r="A952" i="6"/>
  <c r="B952" i="6" l="1"/>
  <c r="A953" i="6"/>
  <c r="C953" i="6"/>
  <c r="B953" i="6" l="1"/>
  <c r="A954" i="6"/>
  <c r="C954" i="6"/>
  <c r="B954" i="6" l="1"/>
  <c r="A955" i="6"/>
  <c r="C955" i="6"/>
  <c r="B955" i="6" l="1"/>
  <c r="A956" i="6"/>
  <c r="C956" i="6"/>
  <c r="B956" i="6" l="1"/>
  <c r="A957" i="6"/>
  <c r="C957" i="6"/>
  <c r="B957" i="6" l="1"/>
  <c r="A958" i="6"/>
  <c r="C958" i="6"/>
  <c r="B958" i="6" l="1"/>
  <c r="A959" i="6"/>
  <c r="C959" i="6"/>
  <c r="B959" i="6" l="1"/>
  <c r="A960" i="6"/>
  <c r="C960" i="6"/>
  <c r="B960" i="6" l="1"/>
  <c r="A961" i="6"/>
  <c r="C961" i="6"/>
  <c r="B961" i="6" l="1"/>
  <c r="A962" i="6"/>
  <c r="C962" i="6"/>
  <c r="B962" i="6" l="1"/>
  <c r="A963" i="6"/>
  <c r="C963" i="6"/>
  <c r="B963" i="6" l="1"/>
  <c r="A964" i="6"/>
  <c r="C964" i="6"/>
  <c r="B964" i="6" l="1"/>
  <c r="A965" i="6"/>
  <c r="C965" i="6"/>
  <c r="B965" i="6" l="1"/>
  <c r="A966" i="6"/>
  <c r="C966" i="6"/>
  <c r="B966" i="6" l="1"/>
  <c r="A967" i="6"/>
  <c r="C967" i="6"/>
  <c r="B967" i="6" l="1"/>
  <c r="A968" i="6"/>
  <c r="C968" i="6"/>
  <c r="B968" i="6" l="1"/>
  <c r="A969" i="6"/>
  <c r="C969" i="6"/>
  <c r="B969" i="6" l="1"/>
  <c r="A970" i="6"/>
  <c r="C970" i="6"/>
  <c r="B970" i="6" l="1"/>
  <c r="A971" i="6"/>
  <c r="C971" i="6"/>
  <c r="B971" i="6" l="1"/>
  <c r="A972" i="6"/>
  <c r="C972" i="6"/>
  <c r="B972" i="6" l="1"/>
  <c r="A973" i="6"/>
  <c r="C973" i="6"/>
  <c r="B973" i="6" l="1"/>
  <c r="C974" i="6"/>
  <c r="A974" i="6"/>
  <c r="B974" i="6" l="1"/>
  <c r="A975" i="6"/>
  <c r="C975" i="6"/>
  <c r="B975" i="6" l="1"/>
  <c r="C976" i="6"/>
  <c r="A976" i="6"/>
  <c r="B976" i="6" l="1"/>
  <c r="A977" i="6"/>
  <c r="C977" i="6"/>
  <c r="B977" i="6" l="1"/>
  <c r="C978" i="6"/>
  <c r="A978" i="6"/>
  <c r="B978" i="6" l="1"/>
  <c r="A979" i="6"/>
  <c r="C979" i="6"/>
  <c r="B979" i="6" l="1"/>
  <c r="C980" i="6"/>
  <c r="A980" i="6"/>
  <c r="B980" i="6" l="1"/>
  <c r="A981" i="6"/>
  <c r="C981" i="6"/>
  <c r="B981" i="6" l="1"/>
  <c r="C982" i="6"/>
  <c r="A982" i="6"/>
  <c r="B982" i="6" l="1"/>
  <c r="A983" i="6"/>
  <c r="C983" i="6"/>
  <c r="B983" i="6" l="1"/>
  <c r="C984" i="6"/>
  <c r="A984" i="6"/>
  <c r="B984" i="6" l="1"/>
  <c r="A985" i="6"/>
  <c r="C985" i="6"/>
  <c r="B985" i="6" l="1"/>
  <c r="C986" i="6"/>
  <c r="A986" i="6"/>
  <c r="B986" i="6" l="1"/>
  <c r="C987" i="6"/>
  <c r="A987" i="6"/>
  <c r="B987" i="6" l="1"/>
  <c r="C988" i="6"/>
  <c r="A988" i="6"/>
  <c r="B988" i="6" l="1"/>
  <c r="A989" i="6"/>
  <c r="C989" i="6"/>
  <c r="B989" i="6" l="1"/>
  <c r="A990" i="6"/>
  <c r="C990" i="6"/>
  <c r="B990" i="6" l="1"/>
  <c r="A991" i="6"/>
  <c r="C991" i="6"/>
  <c r="B991" i="6" l="1"/>
  <c r="A992" i="6"/>
  <c r="C992" i="6"/>
  <c r="B992" i="6" l="1"/>
  <c r="A993" i="6"/>
  <c r="C993" i="6"/>
  <c r="B993" i="6" l="1"/>
  <c r="A994" i="6"/>
  <c r="C994" i="6"/>
  <c r="B994" i="6" l="1"/>
  <c r="A995" i="6"/>
  <c r="C995" i="6"/>
  <c r="B995" i="6" l="1"/>
  <c r="A996" i="6"/>
  <c r="C996" i="6"/>
  <c r="B996" i="6" l="1"/>
  <c r="A997" i="6"/>
  <c r="C997" i="6"/>
  <c r="B997" i="6" l="1"/>
  <c r="A998" i="6"/>
  <c r="C998" i="6"/>
  <c r="B998" i="6" l="1"/>
  <c r="A999" i="6"/>
  <c r="C999" i="6"/>
  <c r="B999" i="6" l="1"/>
  <c r="A1000" i="6"/>
  <c r="C1000" i="6"/>
  <c r="B1000" i="6" l="1"/>
  <c r="A1001" i="6"/>
  <c r="C1001" i="6"/>
  <c r="B1001" i="6" l="1"/>
  <c r="A1002" i="6"/>
  <c r="C1002" i="6"/>
  <c r="B1002" i="6" l="1"/>
  <c r="A1003" i="6"/>
  <c r="C1003" i="6"/>
  <c r="B1003" i="6" l="1"/>
  <c r="A1004" i="6"/>
  <c r="C1004" i="6"/>
  <c r="B1004" i="6" l="1"/>
  <c r="A1005" i="6"/>
  <c r="C1005" i="6"/>
  <c r="B1005" i="6" l="1"/>
  <c r="A1006" i="6"/>
  <c r="C1006" i="6"/>
  <c r="B1006" i="6" l="1"/>
  <c r="A1007" i="6"/>
  <c r="C1007" i="6"/>
  <c r="B1007" i="6" l="1"/>
  <c r="A1008" i="6"/>
  <c r="C1008" i="6"/>
  <c r="B1008" i="6" l="1"/>
  <c r="A1009" i="6"/>
  <c r="C1009" i="6"/>
  <c r="B1009" i="6" l="1"/>
  <c r="A1010" i="6"/>
  <c r="C1010" i="6"/>
  <c r="B1010" i="6" l="1"/>
  <c r="A1011" i="6"/>
  <c r="C1011" i="6"/>
  <c r="B1011" i="6" l="1"/>
  <c r="C1012" i="6"/>
  <c r="A1012" i="6"/>
  <c r="B1012" i="6" l="1"/>
  <c r="A1013" i="6"/>
  <c r="C1013" i="6"/>
  <c r="B1013" i="6" l="1"/>
  <c r="A1014" i="6"/>
  <c r="C1014" i="6"/>
  <c r="B1014" i="6" l="1"/>
  <c r="A1015" i="6"/>
  <c r="C1015" i="6"/>
  <c r="B1015" i="6" l="1"/>
  <c r="A1016" i="6"/>
  <c r="C1016" i="6"/>
  <c r="B1016" i="6" l="1"/>
  <c r="A1017" i="6"/>
  <c r="C1017" i="6"/>
  <c r="B1017" i="6" l="1"/>
  <c r="C1018" i="6"/>
  <c r="A1018" i="6"/>
  <c r="B1018" i="6" l="1"/>
  <c r="C1019" i="6"/>
  <c r="A1019" i="6"/>
  <c r="B1019" i="6" l="1"/>
  <c r="A1020" i="6"/>
  <c r="C1020" i="6"/>
  <c r="B1020" i="6" l="1"/>
  <c r="C1021" i="6"/>
  <c r="A1021" i="6"/>
  <c r="B1021" i="6" l="1"/>
  <c r="A1022" i="6"/>
  <c r="C1022" i="6"/>
  <c r="B1022" i="6" l="1"/>
  <c r="C1023" i="6"/>
  <c r="A1023" i="6"/>
  <c r="B1023" i="6" l="1"/>
  <c r="A1024" i="6"/>
  <c r="C1024" i="6"/>
  <c r="B1024" i="6" l="1"/>
  <c r="C1025" i="6"/>
  <c r="A1025" i="6"/>
  <c r="B1025" i="6" l="1"/>
  <c r="A1026" i="6"/>
  <c r="C1026" i="6"/>
  <c r="B1026" i="6" l="1"/>
  <c r="C1027" i="6"/>
  <c r="A1027" i="6"/>
  <c r="B1027" i="6" l="1"/>
  <c r="A1028" i="6"/>
  <c r="C1028" i="6"/>
  <c r="B1028" i="6" l="1"/>
  <c r="C1029" i="6"/>
  <c r="A1029" i="6"/>
  <c r="B1029" i="6" l="1"/>
  <c r="C1030" i="6"/>
  <c r="A1030" i="6"/>
  <c r="B1030" i="6" l="1"/>
  <c r="A1031" i="6"/>
  <c r="C1031" i="6"/>
  <c r="B1031" i="6" l="1"/>
  <c r="A1032" i="6"/>
  <c r="C1032" i="6"/>
  <c r="B1032" i="6" l="1"/>
  <c r="A1033" i="6"/>
  <c r="C1033" i="6"/>
  <c r="B1033" i="6" l="1"/>
  <c r="A1034" i="6"/>
  <c r="C1034" i="6"/>
  <c r="B1034" i="6" l="1"/>
  <c r="C1035" i="6"/>
  <c r="A1035" i="6"/>
  <c r="B1035" i="6" l="1"/>
  <c r="A1036" i="6"/>
  <c r="C1036" i="6"/>
  <c r="B1036" i="6" l="1"/>
  <c r="C1037" i="6"/>
  <c r="A1037" i="6"/>
  <c r="B1037" i="6" l="1"/>
  <c r="A1038" i="6"/>
  <c r="C1038" i="6"/>
  <c r="B1038" i="6" l="1"/>
  <c r="C1039" i="6"/>
  <c r="A1039" i="6"/>
  <c r="B1039" i="6" l="1"/>
  <c r="A1040" i="6"/>
  <c r="C1040" i="6"/>
  <c r="B1040" i="6" l="1"/>
  <c r="C1041" i="6"/>
  <c r="A1041" i="6"/>
  <c r="B1041" i="6" l="1"/>
  <c r="A1042" i="6"/>
  <c r="C1042" i="6"/>
  <c r="B1042" i="6" l="1"/>
  <c r="C1043" i="6"/>
  <c r="A1043" i="6"/>
  <c r="B1043" i="6" l="1"/>
  <c r="A1044" i="6"/>
  <c r="C1044" i="6"/>
  <c r="B1044" i="6" l="1"/>
  <c r="C1045" i="6"/>
  <c r="A1045" i="6"/>
  <c r="B1045" i="6" l="1"/>
  <c r="A1046" i="6"/>
  <c r="C1046" i="6"/>
  <c r="B1046" i="6" l="1"/>
  <c r="C1047" i="6"/>
  <c r="A1047" i="6"/>
  <c r="B1047" i="6" l="1"/>
  <c r="A1048" i="6"/>
  <c r="C1048" i="6"/>
  <c r="B1048" i="6" l="1"/>
  <c r="C1049" i="6"/>
  <c r="A1049" i="6"/>
  <c r="B1049" i="6" l="1"/>
  <c r="A1050" i="6"/>
  <c r="C1050" i="6"/>
  <c r="B1050" i="6" l="1"/>
  <c r="C1051" i="6"/>
  <c r="A1051" i="6"/>
  <c r="B1051" i="6" l="1"/>
  <c r="C1052" i="6"/>
  <c r="A1052" i="6"/>
  <c r="B1052" i="6" l="1"/>
  <c r="A1053" i="6"/>
  <c r="C1053" i="6"/>
  <c r="B1053" i="6" l="1"/>
  <c r="A1054" i="6"/>
  <c r="C1054" i="6"/>
  <c r="B1054" i="6" l="1"/>
  <c r="A1055" i="6"/>
  <c r="C1055" i="6"/>
  <c r="B1055" i="6" l="1"/>
  <c r="A1056" i="6"/>
  <c r="C1056" i="6"/>
  <c r="B1056" i="6" l="1"/>
  <c r="C1057" i="6"/>
  <c r="A1057" i="6"/>
  <c r="B1057" i="6" l="1"/>
  <c r="C1058" i="6"/>
  <c r="A1058" i="6"/>
  <c r="B1058" i="6" l="1"/>
  <c r="A1059" i="6"/>
  <c r="C1059" i="6"/>
  <c r="B1059" i="6" l="1"/>
  <c r="C1060" i="6"/>
  <c r="A1060" i="6"/>
  <c r="B1060" i="6" l="1"/>
  <c r="C1061" i="6"/>
  <c r="A1061" i="6"/>
  <c r="B1061" i="6" l="1"/>
  <c r="A1062" i="6"/>
  <c r="C1062" i="6"/>
  <c r="B1062" i="6" l="1"/>
  <c r="A1063" i="6"/>
  <c r="C1063" i="6"/>
  <c r="B1063" i="6" l="1"/>
  <c r="A1064" i="6"/>
  <c r="C1064" i="6"/>
  <c r="B1064" i="6" l="1"/>
  <c r="A1065" i="6"/>
  <c r="C1065" i="6"/>
  <c r="B1065" i="6" l="1"/>
  <c r="A1066" i="6"/>
  <c r="C1066" i="6"/>
  <c r="B1066" i="6" l="1"/>
  <c r="A1067" i="6"/>
  <c r="C1067" i="6"/>
  <c r="B1067" i="6" l="1"/>
  <c r="A1068" i="6"/>
  <c r="C1068" i="6"/>
  <c r="B1068" i="6" l="1"/>
  <c r="A1069" i="6"/>
  <c r="C1069" i="6"/>
  <c r="B1069" i="6" l="1"/>
  <c r="A1070" i="6"/>
  <c r="C1070" i="6"/>
  <c r="B1070" i="6" l="1"/>
  <c r="A1071" i="6"/>
  <c r="C1071" i="6"/>
  <c r="B1071" i="6" l="1"/>
  <c r="C1072" i="6"/>
  <c r="A1072" i="6"/>
  <c r="B1072" i="6" l="1"/>
  <c r="C1073" i="6"/>
  <c r="A1073" i="6"/>
  <c r="B1073" i="6" l="1"/>
  <c r="A1074" i="6"/>
  <c r="C1074" i="6"/>
  <c r="B1074" i="6" l="1"/>
  <c r="A1075" i="6"/>
  <c r="C1075" i="6"/>
  <c r="B1075" i="6" l="1"/>
  <c r="A1076" i="6"/>
  <c r="C1076" i="6"/>
  <c r="B1076" i="6" l="1"/>
  <c r="A1077" i="6"/>
  <c r="C1077" i="6"/>
  <c r="B1077" i="6" l="1"/>
  <c r="C1078" i="6"/>
  <c r="A1078" i="6"/>
  <c r="B1078" i="6" l="1"/>
  <c r="A1079" i="6"/>
  <c r="C1079" i="6"/>
  <c r="B1079" i="6" l="1"/>
  <c r="C1080" i="6"/>
  <c r="A1080" i="6"/>
  <c r="B1080" i="6" l="1"/>
  <c r="A1081" i="6"/>
  <c r="C1081" i="6"/>
  <c r="B1081" i="6" l="1"/>
  <c r="C1082" i="6"/>
  <c r="A1082" i="6"/>
  <c r="B1082" i="6" l="1"/>
  <c r="A1083" i="6"/>
  <c r="C1083" i="6"/>
  <c r="B1083" i="6" l="1"/>
  <c r="A1084" i="6"/>
  <c r="C1084" i="6"/>
  <c r="B1084" i="6" l="1"/>
  <c r="A1085" i="6"/>
  <c r="C1085" i="6"/>
  <c r="B1085" i="6" l="1"/>
  <c r="A1086" i="6"/>
  <c r="C1086" i="6"/>
  <c r="B1086" i="6" l="1"/>
  <c r="A1087" i="6"/>
  <c r="C1087" i="6"/>
  <c r="B1087" i="6" l="1"/>
  <c r="C1088" i="6"/>
  <c r="A1088" i="6"/>
  <c r="B1088" i="6" l="1"/>
  <c r="C1089" i="6"/>
  <c r="A1089" i="6"/>
  <c r="B1089" i="6" l="1"/>
  <c r="C1090" i="6"/>
  <c r="A1090" i="6"/>
  <c r="B1090" i="6" l="1"/>
  <c r="C1091" i="6"/>
  <c r="A1091" i="6"/>
  <c r="B1091" i="6" l="1"/>
  <c r="A1092" i="6"/>
  <c r="C1092" i="6"/>
  <c r="B1092" i="6" l="1"/>
  <c r="A1093" i="6"/>
  <c r="C1093" i="6"/>
  <c r="B1093" i="6" l="1"/>
  <c r="A1094" i="6"/>
  <c r="C1094" i="6"/>
  <c r="B1094" i="6" l="1"/>
  <c r="A1095" i="6"/>
  <c r="C1095" i="6"/>
  <c r="B1095" i="6" l="1"/>
  <c r="A1096" i="6"/>
  <c r="C1096" i="6"/>
  <c r="B1096" i="6" l="1"/>
  <c r="C1097" i="6"/>
  <c r="A1097" i="6"/>
  <c r="B1097" i="6" l="1"/>
  <c r="A1098" i="6"/>
  <c r="C1098" i="6"/>
  <c r="B1098" i="6" l="1"/>
  <c r="C1099" i="6"/>
  <c r="A1099" i="6"/>
  <c r="B1099" i="6" l="1"/>
  <c r="C1100" i="6"/>
  <c r="A1100" i="6"/>
  <c r="B1100" i="6" l="1"/>
  <c r="A1101" i="6"/>
  <c r="C1101" i="6"/>
  <c r="B1101" i="6" l="1"/>
  <c r="A1102" i="6"/>
  <c r="C1102" i="6"/>
  <c r="B1102" i="6" l="1"/>
  <c r="A1103" i="6"/>
  <c r="C1103" i="6"/>
  <c r="B1103" i="6" l="1"/>
  <c r="A1104" i="6"/>
  <c r="C1104" i="6"/>
  <c r="B1104" i="6" l="1"/>
  <c r="A1105" i="6"/>
  <c r="C1105" i="6"/>
  <c r="B1105" i="6" l="1"/>
  <c r="C1106" i="6"/>
  <c r="A1106" i="6"/>
  <c r="B1106" i="6" l="1"/>
  <c r="C1107" i="6"/>
  <c r="A1107" i="6"/>
  <c r="B1107" i="6" l="1"/>
  <c r="A1108" i="6"/>
  <c r="C1108" i="6"/>
  <c r="B1108" i="6" l="1"/>
  <c r="A1109" i="6"/>
  <c r="C1109" i="6"/>
  <c r="B1109" i="6" l="1"/>
  <c r="A1110" i="6"/>
  <c r="C1110" i="6"/>
  <c r="B1110" i="6" l="1"/>
  <c r="A1111" i="6"/>
  <c r="C1111" i="6"/>
  <c r="B1111" i="6" l="1"/>
  <c r="A1112" i="6"/>
  <c r="C1112" i="6"/>
  <c r="B1112" i="6" l="1"/>
  <c r="A1113" i="6"/>
  <c r="C1113" i="6"/>
  <c r="B1113" i="6" l="1"/>
  <c r="A1114" i="6"/>
  <c r="C1114" i="6"/>
  <c r="B1114" i="6" l="1"/>
  <c r="A1115" i="6"/>
  <c r="C1115" i="6"/>
  <c r="B1115" i="6" l="1"/>
  <c r="A1116" i="6"/>
  <c r="C1116" i="6"/>
  <c r="B1116" i="6" l="1"/>
  <c r="A1117" i="6"/>
  <c r="C1117" i="6"/>
  <c r="B1117" i="6" l="1"/>
  <c r="A1118" i="6"/>
  <c r="C1118" i="6"/>
  <c r="B1118" i="6" l="1"/>
  <c r="C1119" i="6"/>
  <c r="A1119" i="6"/>
  <c r="B1119" i="6" l="1"/>
  <c r="A1120" i="6"/>
  <c r="C1120" i="6"/>
  <c r="B1120" i="6" l="1"/>
  <c r="A1121" i="6"/>
  <c r="C1121" i="6"/>
  <c r="B1121" i="6" l="1"/>
  <c r="A1122" i="6"/>
  <c r="C1122" i="6"/>
  <c r="B1122" i="6" l="1"/>
  <c r="C1123" i="6"/>
  <c r="A1123" i="6"/>
  <c r="B1123" i="6" l="1"/>
  <c r="A1124" i="6"/>
  <c r="C1124" i="6"/>
  <c r="B1124" i="6" l="1"/>
  <c r="C1125" i="6"/>
  <c r="A1125" i="6"/>
  <c r="B1125" i="6" l="1"/>
  <c r="A1126" i="6"/>
  <c r="C1126" i="6"/>
  <c r="B1126" i="6" l="1"/>
  <c r="C1127" i="6"/>
  <c r="A1127" i="6"/>
  <c r="B1127" i="6" l="1"/>
  <c r="A1128" i="6"/>
  <c r="C1128" i="6"/>
  <c r="B1128" i="6" l="1"/>
  <c r="C1129" i="6"/>
  <c r="A1129" i="6"/>
  <c r="B1129" i="6" l="1"/>
  <c r="A1130" i="6"/>
  <c r="C1130" i="6"/>
  <c r="B1130" i="6" l="1"/>
  <c r="C1131" i="6"/>
  <c r="A1131" i="6"/>
  <c r="B1131" i="6" l="1"/>
  <c r="A1132" i="6"/>
  <c r="C1132" i="6"/>
  <c r="B1132" i="6" l="1"/>
  <c r="C1133" i="6"/>
  <c r="A1133" i="6"/>
  <c r="B1133" i="6" l="1"/>
  <c r="C1134" i="6"/>
  <c r="A1134" i="6"/>
  <c r="B1134" i="6" l="1"/>
  <c r="A1135" i="6"/>
  <c r="C1135" i="6"/>
  <c r="B1135" i="6" l="1"/>
  <c r="A1136" i="6"/>
  <c r="C1136" i="6"/>
  <c r="B1136" i="6" l="1"/>
  <c r="A1137" i="6"/>
  <c r="C1137" i="6"/>
  <c r="B1137" i="6" l="1"/>
  <c r="A1138" i="6"/>
  <c r="C1138" i="6"/>
  <c r="B1138" i="6" l="1"/>
  <c r="A1139" i="6"/>
  <c r="C1139" i="6"/>
  <c r="B1139" i="6" l="1"/>
  <c r="A1140" i="6"/>
  <c r="C1140" i="6"/>
  <c r="B1140" i="6" l="1"/>
  <c r="A1141" i="6"/>
  <c r="C1141" i="6"/>
  <c r="B1141" i="6" l="1"/>
  <c r="A1142" i="6"/>
  <c r="C1142" i="6"/>
  <c r="B1142" i="6" l="1"/>
  <c r="C1143" i="6"/>
  <c r="A1143" i="6"/>
  <c r="B1143" i="6" l="1"/>
  <c r="C1144" i="6"/>
  <c r="A1144" i="6"/>
  <c r="B1144" i="6" l="1"/>
  <c r="A1145" i="6"/>
  <c r="C1145" i="6"/>
  <c r="B1145" i="6" l="1"/>
  <c r="A1146" i="6"/>
  <c r="C1146" i="6"/>
  <c r="B1146" i="6" l="1"/>
  <c r="C1147" i="6"/>
  <c r="A1147" i="6"/>
  <c r="B1147" i="6" l="1"/>
  <c r="A1148" i="6"/>
  <c r="C1148" i="6"/>
  <c r="B1148" i="6" l="1"/>
  <c r="C1149" i="6"/>
  <c r="A1149" i="6"/>
  <c r="B1149" i="6" l="1"/>
  <c r="A1150" i="6"/>
  <c r="C1150" i="6"/>
  <c r="B1150" i="6" l="1"/>
  <c r="C1151" i="6"/>
  <c r="A1151" i="6"/>
  <c r="B1151" i="6" l="1"/>
  <c r="A1152" i="6"/>
  <c r="C1152" i="6"/>
  <c r="B1152" i="6" l="1"/>
  <c r="C1153" i="6"/>
  <c r="A1153" i="6"/>
  <c r="B1153" i="6" l="1"/>
  <c r="A1154" i="6"/>
  <c r="C1154" i="6"/>
  <c r="B1154" i="6" l="1"/>
  <c r="C1155" i="6"/>
  <c r="A1155" i="6"/>
  <c r="B1155" i="6" l="1"/>
  <c r="A1156" i="6"/>
  <c r="C1156" i="6"/>
  <c r="B1156" i="6" l="1"/>
  <c r="C1157" i="6"/>
  <c r="A1157" i="6"/>
  <c r="B1157" i="6" l="1"/>
  <c r="A1158" i="6"/>
  <c r="C1158" i="6"/>
  <c r="B1158" i="6" l="1"/>
  <c r="C1159" i="6"/>
  <c r="A1159" i="6"/>
  <c r="B1159" i="6" l="1"/>
  <c r="A1160" i="6"/>
  <c r="C1160" i="6"/>
  <c r="B1160" i="6" l="1"/>
  <c r="C1161" i="6"/>
  <c r="A1161" i="6"/>
  <c r="B1161" i="6" l="1"/>
  <c r="A1162" i="6"/>
  <c r="C1162" i="6"/>
  <c r="B1162" i="6" l="1"/>
  <c r="C1163" i="6"/>
  <c r="A1163" i="6"/>
  <c r="B1163" i="6" l="1"/>
  <c r="A1164" i="6"/>
  <c r="C1164" i="6"/>
  <c r="B1164" i="6" l="1"/>
  <c r="C1165" i="6"/>
  <c r="A1165" i="6"/>
  <c r="B1165" i="6" l="1"/>
  <c r="A1166" i="6"/>
  <c r="C1166" i="6"/>
  <c r="B1166" i="6" l="1"/>
  <c r="C1167" i="6"/>
  <c r="A1167" i="6"/>
  <c r="B1167" i="6" l="1"/>
  <c r="A1168" i="6"/>
  <c r="C1168" i="6"/>
  <c r="B1168" i="6" l="1"/>
  <c r="C1169" i="6"/>
  <c r="A1169" i="6"/>
  <c r="B1169" i="6" l="1"/>
  <c r="A1170" i="6"/>
  <c r="C1170" i="6"/>
  <c r="B1170" i="6" l="1"/>
  <c r="A1171" i="6"/>
  <c r="C1171" i="6"/>
  <c r="B1171" i="6" l="1"/>
  <c r="A1172" i="6"/>
  <c r="C1172" i="6"/>
  <c r="B1172" i="6" l="1"/>
  <c r="A1173" i="6"/>
  <c r="C1173" i="6"/>
  <c r="B1173" i="6" l="1"/>
  <c r="A1174" i="6"/>
  <c r="C1174" i="6"/>
  <c r="B1174" i="6" l="1"/>
  <c r="C1175" i="6"/>
  <c r="A1175" i="6"/>
  <c r="B1175" i="6" l="1"/>
  <c r="A1176" i="6"/>
  <c r="C1176" i="6"/>
  <c r="B1176" i="6" l="1"/>
  <c r="C1177" i="6"/>
  <c r="A1177" i="6"/>
  <c r="B1177" i="6" l="1"/>
  <c r="A1178" i="6"/>
  <c r="C1178" i="6"/>
  <c r="B1178" i="6" l="1"/>
  <c r="A1179" i="6"/>
  <c r="C1179" i="6"/>
  <c r="B1179" i="6" l="1"/>
  <c r="A1180" i="6"/>
  <c r="C1180" i="6"/>
  <c r="B1180" i="6" l="1"/>
  <c r="A1181" i="6"/>
  <c r="C1181" i="6"/>
  <c r="B1181" i="6" l="1"/>
  <c r="A1182" i="6"/>
  <c r="C1182" i="6"/>
  <c r="B1182" i="6" l="1"/>
  <c r="A1183" i="6"/>
  <c r="C1183" i="6"/>
  <c r="B1183" i="6" l="1"/>
  <c r="A1184" i="6"/>
  <c r="C1184" i="6"/>
  <c r="B1184" i="6" l="1"/>
  <c r="A1185" i="6"/>
  <c r="C1185" i="6"/>
  <c r="B1185" i="6" l="1"/>
  <c r="A1186" i="6"/>
  <c r="C1186" i="6"/>
  <c r="B1186" i="6" l="1"/>
  <c r="A1187" i="6"/>
  <c r="C1187" i="6"/>
  <c r="B1187" i="6" l="1"/>
  <c r="A1188" i="6"/>
  <c r="C1188" i="6"/>
  <c r="B1188" i="6" l="1"/>
  <c r="A1189" i="6"/>
  <c r="C1189" i="6"/>
  <c r="B1189" i="6" l="1"/>
  <c r="C1190" i="6"/>
  <c r="A1190" i="6"/>
  <c r="B1190" i="6" l="1"/>
  <c r="C1191" i="6"/>
  <c r="A1191" i="6"/>
  <c r="B1191" i="6" l="1"/>
  <c r="A1192" i="6"/>
  <c r="C1192" i="6"/>
  <c r="B1192" i="6" l="1"/>
  <c r="A1193" i="6"/>
  <c r="C1193" i="6"/>
  <c r="B1193" i="6" l="1"/>
  <c r="A1194" i="6"/>
  <c r="C1194" i="6"/>
  <c r="B1194" i="6" l="1"/>
  <c r="A1195" i="6"/>
  <c r="C1195" i="6"/>
  <c r="B1195" i="6" l="1"/>
  <c r="A1196" i="6"/>
  <c r="C1196" i="6"/>
  <c r="B1196" i="6" l="1"/>
  <c r="A1197" i="6"/>
  <c r="C1197" i="6"/>
  <c r="B1197" i="6" l="1"/>
  <c r="A1198" i="6"/>
  <c r="C1198" i="6"/>
  <c r="B1198" i="6" l="1"/>
  <c r="A1199" i="6"/>
  <c r="C1199" i="6"/>
  <c r="B1199" i="6" l="1"/>
  <c r="C1200" i="6"/>
  <c r="A1200" i="6"/>
  <c r="B1200" i="6" l="1"/>
  <c r="A1201" i="6"/>
  <c r="C1201" i="6"/>
  <c r="B1201" i="6" l="1"/>
  <c r="C1202" i="6"/>
  <c r="A1202" i="6"/>
  <c r="B1202" i="6" l="1"/>
  <c r="C1203" i="6"/>
  <c r="A1203" i="6"/>
  <c r="B1203" i="6" l="1"/>
  <c r="A1204" i="6"/>
  <c r="C1204" i="6"/>
  <c r="B1204" i="6" l="1"/>
  <c r="C1205" i="6"/>
  <c r="A1205" i="6"/>
  <c r="B1205" i="6" l="1"/>
  <c r="A1206" i="6"/>
  <c r="C1206" i="6"/>
  <c r="B1206" i="6" l="1"/>
  <c r="A1207" i="6"/>
  <c r="C1207" i="6"/>
  <c r="B1207" i="6" l="1"/>
  <c r="A1208" i="6"/>
  <c r="C1208" i="6"/>
  <c r="B1208" i="6" l="1"/>
  <c r="A1209" i="6"/>
  <c r="C1209" i="6"/>
  <c r="B1209" i="6" l="1"/>
  <c r="A1210" i="6"/>
  <c r="C1210" i="6"/>
  <c r="B1210" i="6" l="1"/>
  <c r="A1211" i="6"/>
  <c r="C1211" i="6"/>
  <c r="B1211" i="6" l="1"/>
  <c r="A1212" i="6"/>
  <c r="C1212" i="6"/>
  <c r="B1212" i="6" l="1"/>
  <c r="A1213" i="6"/>
  <c r="C1213" i="6"/>
  <c r="B1213" i="6" l="1"/>
  <c r="A1214" i="6"/>
  <c r="C1214" i="6"/>
  <c r="B1214" i="6" l="1"/>
  <c r="A1215" i="6"/>
  <c r="C1215" i="6"/>
  <c r="B1215" i="6" l="1"/>
  <c r="A1216" i="6"/>
  <c r="C1216" i="6"/>
  <c r="B1216" i="6" l="1"/>
  <c r="C1217" i="6"/>
  <c r="A1217" i="6"/>
  <c r="B1217" i="6" l="1"/>
  <c r="A1218" i="6"/>
  <c r="C1218" i="6"/>
  <c r="B1218" i="6" l="1"/>
  <c r="C1219" i="6"/>
  <c r="A1219" i="6"/>
  <c r="B1219" i="6" l="1"/>
  <c r="A1220" i="6"/>
  <c r="C1220" i="6"/>
  <c r="B1220" i="6" l="1"/>
  <c r="C1221" i="6"/>
  <c r="A1221" i="6"/>
  <c r="B1221" i="6" l="1"/>
  <c r="C1222" i="6"/>
  <c r="A1222" i="6"/>
  <c r="B1222" i="6" l="1"/>
  <c r="A1223" i="6"/>
  <c r="C1223" i="6"/>
  <c r="B1223" i="6" l="1"/>
  <c r="A1224" i="6"/>
  <c r="C1224" i="6"/>
  <c r="B1224" i="6" l="1"/>
  <c r="C1225" i="6"/>
  <c r="A1225" i="6"/>
  <c r="B1225" i="6" l="1"/>
  <c r="C1226" i="6"/>
  <c r="A1226" i="6"/>
  <c r="B1226" i="6" l="1"/>
  <c r="A1227" i="6"/>
  <c r="C1227" i="6"/>
  <c r="B1227" i="6" l="1"/>
  <c r="A1228" i="6"/>
  <c r="C1228" i="6"/>
  <c r="B1228" i="6" l="1"/>
  <c r="A1229" i="6"/>
  <c r="C1229" i="6"/>
  <c r="B1229" i="6" l="1"/>
  <c r="A1230" i="6"/>
  <c r="C1230" i="6"/>
  <c r="B1230" i="6" l="1"/>
  <c r="A1231" i="6"/>
  <c r="C1231" i="6"/>
  <c r="B1231" i="6" l="1"/>
  <c r="A1232" i="6"/>
  <c r="C1232" i="6"/>
  <c r="B1232" i="6" l="1"/>
  <c r="A1233" i="6"/>
  <c r="C1233" i="6"/>
  <c r="B1233" i="6" l="1"/>
  <c r="A1234" i="6"/>
  <c r="C1234" i="6"/>
  <c r="B1234" i="6" l="1"/>
  <c r="A1235" i="6"/>
  <c r="C1235" i="6"/>
  <c r="B1235" i="6" l="1"/>
  <c r="A1236" i="6"/>
  <c r="C1236" i="6"/>
  <c r="B1236" i="6" l="1"/>
  <c r="A1237" i="6"/>
  <c r="C1237" i="6"/>
  <c r="B1237" i="6" l="1"/>
  <c r="A1238" i="6"/>
  <c r="C1238" i="6"/>
  <c r="B1238" i="6" l="1"/>
  <c r="A1239" i="6"/>
  <c r="C1239" i="6"/>
  <c r="B1239" i="6" l="1"/>
  <c r="A1240" i="6"/>
  <c r="C1240" i="6"/>
  <c r="B1240" i="6" l="1"/>
  <c r="A1241" i="6"/>
  <c r="C1241" i="6"/>
  <c r="B1241" i="6" l="1"/>
  <c r="A1242" i="6"/>
  <c r="C1242" i="6"/>
  <c r="B1242" i="6" l="1"/>
  <c r="A1243" i="6"/>
  <c r="C1243" i="6"/>
  <c r="B1243" i="6" l="1"/>
  <c r="A1244" i="6"/>
  <c r="C1244" i="6"/>
  <c r="B1244" i="6" l="1"/>
  <c r="A1245" i="6"/>
  <c r="C1245" i="6"/>
  <c r="B1245" i="6" l="1"/>
  <c r="A1246" i="6"/>
  <c r="C1246" i="6"/>
  <c r="B1246" i="6" l="1"/>
  <c r="A1247" i="6"/>
  <c r="C1247" i="6"/>
  <c r="B1247" i="6" l="1"/>
  <c r="A1248" i="6"/>
  <c r="C1248" i="6"/>
  <c r="B1248" i="6" l="1"/>
  <c r="A1249" i="6"/>
  <c r="C1249" i="6"/>
  <c r="B1249" i="6" l="1"/>
  <c r="A1250" i="6"/>
  <c r="C1250" i="6"/>
  <c r="B1250" i="6" l="1"/>
  <c r="C1251" i="6"/>
  <c r="A1251" i="6"/>
  <c r="B1251" i="6" l="1"/>
  <c r="A1252" i="6"/>
  <c r="C1252" i="6"/>
  <c r="B1252" i="6" l="1"/>
  <c r="C1253" i="6"/>
  <c r="A1253" i="6"/>
  <c r="B1253" i="6" l="1"/>
  <c r="A1254" i="6"/>
  <c r="C1254" i="6"/>
  <c r="B1254" i="6" l="1"/>
  <c r="C1255" i="6"/>
  <c r="A1255" i="6"/>
  <c r="B1255" i="6" l="1"/>
  <c r="A1256" i="6"/>
  <c r="C1256" i="6"/>
  <c r="B1256" i="6" l="1"/>
  <c r="C1257" i="6"/>
  <c r="A1257" i="6"/>
  <c r="B1257" i="6" l="1"/>
  <c r="A1258" i="6"/>
  <c r="C1258" i="6"/>
  <c r="B1258" i="6" l="1"/>
  <c r="C1259" i="6"/>
  <c r="A1259" i="6"/>
  <c r="B1259" i="6" l="1"/>
  <c r="A1260" i="6"/>
  <c r="C1260" i="6"/>
  <c r="B1260" i="6" l="1"/>
  <c r="C1261" i="6"/>
  <c r="A1261" i="6"/>
  <c r="B1261" i="6" l="1"/>
  <c r="A1262" i="6"/>
  <c r="C1262" i="6"/>
  <c r="B1262" i="6" l="1"/>
  <c r="C1263" i="6"/>
  <c r="A1263" i="6"/>
  <c r="B1263" i="6" l="1"/>
  <c r="A1264" i="6"/>
  <c r="C1264" i="6"/>
  <c r="B1264" i="6" l="1"/>
  <c r="C1265" i="6"/>
  <c r="A1265" i="6"/>
  <c r="B1265" i="6" l="1"/>
  <c r="A1266" i="6"/>
  <c r="C1266" i="6"/>
  <c r="B1266" i="6" l="1"/>
  <c r="C1267" i="6"/>
  <c r="A1267" i="6"/>
  <c r="B1267" i="6" l="1"/>
  <c r="A1268" i="6"/>
  <c r="C1268" i="6"/>
  <c r="B1268" i="6" l="1"/>
  <c r="C1269" i="6"/>
  <c r="A1269" i="6"/>
  <c r="B1269" i="6" l="1"/>
  <c r="A1270" i="6"/>
  <c r="C1270" i="6"/>
  <c r="B1270" i="6" l="1"/>
  <c r="C1271" i="6"/>
  <c r="A1271" i="6"/>
  <c r="B1271" i="6" l="1"/>
  <c r="A1272" i="6"/>
  <c r="C1272" i="6"/>
  <c r="B1272" i="6" l="1"/>
  <c r="C1273" i="6"/>
  <c r="A1273" i="6"/>
  <c r="B1273" i="6" l="1"/>
  <c r="A1274" i="6"/>
  <c r="C1274" i="6"/>
  <c r="B1274" i="6" l="1"/>
  <c r="C1275" i="6"/>
  <c r="A1275" i="6"/>
  <c r="B1275" i="6" l="1"/>
  <c r="A1276" i="6"/>
  <c r="C1276" i="6"/>
  <c r="B1276" i="6" l="1"/>
  <c r="C1277" i="6"/>
  <c r="A1277" i="6"/>
  <c r="B1277" i="6" l="1"/>
  <c r="A1278" i="6"/>
  <c r="C1278" i="6"/>
  <c r="B1278" i="6" l="1"/>
  <c r="C1279" i="6"/>
  <c r="A1279" i="6"/>
  <c r="B1279" i="6" l="1"/>
  <c r="A1280" i="6"/>
  <c r="C1280" i="6"/>
  <c r="B1280" i="6" l="1"/>
  <c r="C1281" i="6"/>
  <c r="A1281" i="6"/>
  <c r="B1281" i="6" l="1"/>
  <c r="A1282" i="6"/>
  <c r="C1282" i="6"/>
  <c r="B1282" i="6" l="1"/>
  <c r="C1283" i="6"/>
  <c r="A1283" i="6"/>
  <c r="B1283" i="6" l="1"/>
  <c r="A1284" i="6"/>
  <c r="C1284" i="6"/>
  <c r="B1284" i="6" l="1"/>
  <c r="C1285" i="6"/>
  <c r="A1285" i="6"/>
  <c r="B1285" i="6" l="1"/>
  <c r="A1286" i="6"/>
  <c r="C1286" i="6"/>
  <c r="B1286" i="6" l="1"/>
  <c r="C1287" i="6"/>
  <c r="A1287" i="6"/>
  <c r="B1287" i="6" l="1"/>
  <c r="A1288" i="6"/>
  <c r="C1288" i="6"/>
  <c r="B1288" i="6" l="1"/>
  <c r="C1289" i="6"/>
  <c r="A1289" i="6"/>
  <c r="B1289" i="6" l="1"/>
  <c r="A1290" i="6"/>
  <c r="C1290" i="6"/>
  <c r="B1290" i="6" l="1"/>
  <c r="C1291" i="6"/>
  <c r="A1291" i="6"/>
  <c r="B1291" i="6" l="1"/>
  <c r="A1292" i="6"/>
  <c r="C1292" i="6"/>
  <c r="B1292" i="6" l="1"/>
  <c r="C1293" i="6"/>
  <c r="A1293" i="6"/>
  <c r="B1293" i="6" l="1"/>
  <c r="A1294" i="6"/>
  <c r="C1294" i="6"/>
  <c r="B1294" i="6" l="1"/>
  <c r="C1295" i="6"/>
  <c r="A1295" i="6"/>
  <c r="B1295" i="6" l="1"/>
  <c r="A1296" i="6"/>
  <c r="C1296" i="6"/>
  <c r="B1296" i="6" l="1"/>
  <c r="C1297" i="6"/>
  <c r="A1297" i="6"/>
  <c r="B1297" i="6" l="1"/>
  <c r="A1298" i="6"/>
  <c r="C1298" i="6"/>
  <c r="B1298" i="6" l="1"/>
  <c r="C1299" i="6"/>
  <c r="A1299" i="6"/>
  <c r="B1299" i="6" l="1"/>
  <c r="A1300" i="6"/>
  <c r="C1300" i="6"/>
  <c r="B1300" i="6" l="1"/>
  <c r="C1301" i="6"/>
  <c r="A1301" i="6"/>
  <c r="B1301" i="6" l="1"/>
  <c r="A1302" i="6"/>
  <c r="C1302" i="6"/>
  <c r="B1302" i="6" l="1"/>
  <c r="C1303" i="6"/>
  <c r="A1303" i="6"/>
  <c r="B1303" i="6" l="1"/>
  <c r="A1304" i="6"/>
  <c r="C1304" i="6"/>
  <c r="B1304" i="6" l="1"/>
  <c r="C1305" i="6"/>
  <c r="A1305" i="6"/>
  <c r="B1305" i="6" l="1"/>
  <c r="A1306" i="6"/>
  <c r="C1306" i="6"/>
  <c r="B1306" i="6" l="1"/>
  <c r="C1307" i="6"/>
  <c r="A1307" i="6"/>
  <c r="B1307" i="6" l="1"/>
  <c r="A1308" i="6"/>
  <c r="C1308" i="6"/>
  <c r="B1308" i="6" l="1"/>
  <c r="C1309" i="6"/>
  <c r="A1309" i="6"/>
  <c r="B1309" i="6" l="1"/>
  <c r="A1310" i="6"/>
  <c r="C1310" i="6"/>
  <c r="B1310" i="6" l="1"/>
  <c r="C1311" i="6"/>
  <c r="A1311" i="6"/>
  <c r="B1311" i="6" l="1"/>
  <c r="A1312" i="6"/>
  <c r="C1312" i="6"/>
  <c r="B1312" i="6" l="1"/>
  <c r="A1313" i="6"/>
  <c r="C1313" i="6"/>
  <c r="B1313" i="6" l="1"/>
  <c r="C1314" i="6"/>
  <c r="A1314" i="6"/>
  <c r="B1314" i="6" l="1"/>
  <c r="A1315" i="6"/>
  <c r="C1315" i="6"/>
  <c r="B1315" i="6" l="1"/>
  <c r="A1316" i="6"/>
  <c r="C1316" i="6"/>
  <c r="B1316" i="6" l="1"/>
  <c r="A1317" i="6"/>
  <c r="C1317" i="6"/>
  <c r="B1317" i="6" l="1"/>
  <c r="A1318" i="6"/>
  <c r="C1318" i="6"/>
  <c r="B1318" i="6" l="1"/>
  <c r="C1319" i="6"/>
  <c r="A1319" i="6"/>
  <c r="B1319" i="6" l="1"/>
  <c r="C1320" i="6"/>
  <c r="A1320" i="6"/>
  <c r="B1320" i="6" l="1"/>
  <c r="C1321" i="6"/>
  <c r="A1321" i="6"/>
  <c r="B1321" i="6" l="1"/>
  <c r="C1322" i="6"/>
  <c r="A1322" i="6"/>
  <c r="B1322" i="6" l="1"/>
  <c r="A1323" i="6"/>
  <c r="C1323" i="6"/>
  <c r="B1323" i="6" l="1"/>
  <c r="A1324" i="6"/>
  <c r="C1324" i="6"/>
  <c r="B1324" i="6" l="1"/>
  <c r="A1325" i="6"/>
  <c r="C1325" i="6"/>
  <c r="B1325" i="6" l="1"/>
  <c r="C1326" i="6"/>
  <c r="A1326" i="6"/>
  <c r="B1326" i="6" l="1"/>
  <c r="A1327" i="6"/>
  <c r="C1327" i="6"/>
  <c r="B1327" i="6" l="1"/>
  <c r="A1328" i="6"/>
  <c r="C1328" i="6"/>
  <c r="B1328" i="6" l="1"/>
  <c r="A1329" i="6"/>
  <c r="C1329" i="6"/>
  <c r="B1329" i="6" l="1"/>
  <c r="A1330" i="6"/>
  <c r="C1330" i="6"/>
  <c r="B1330" i="6" l="1"/>
  <c r="A1331" i="6"/>
  <c r="C1331" i="6"/>
  <c r="B1331" i="6" l="1"/>
  <c r="C1332" i="6"/>
  <c r="A1332" i="6"/>
  <c r="B1332" i="6" l="1"/>
  <c r="A1333" i="6"/>
  <c r="C1333" i="6"/>
  <c r="B1333" i="6" l="1"/>
  <c r="C1334" i="6"/>
  <c r="A1334" i="6"/>
  <c r="B1334" i="6" l="1"/>
  <c r="A1335" i="6"/>
  <c r="C1335" i="6"/>
  <c r="B1335" i="6" l="1"/>
  <c r="A1336" i="6"/>
  <c r="C1336" i="6"/>
  <c r="B1336" i="6" l="1"/>
  <c r="A1337" i="6"/>
  <c r="C1337" i="6"/>
  <c r="B1337" i="6" l="1"/>
  <c r="A1338" i="6"/>
  <c r="C1338" i="6"/>
  <c r="B1338" i="6" l="1"/>
  <c r="A1339" i="6"/>
  <c r="C1339" i="6"/>
  <c r="B1339" i="6" l="1"/>
  <c r="A1340" i="6"/>
  <c r="C1340" i="6"/>
  <c r="B1340" i="6" l="1"/>
  <c r="A1341" i="6"/>
  <c r="C1341" i="6"/>
  <c r="B1341" i="6" l="1"/>
  <c r="A1342" i="6"/>
  <c r="C1342" i="6"/>
  <c r="B1342" i="6" l="1"/>
  <c r="A1343" i="6"/>
  <c r="C1343" i="6"/>
  <c r="B1343" i="6" l="1"/>
  <c r="A1344" i="6"/>
  <c r="C1344" i="6"/>
  <c r="B1344" i="6" l="1"/>
  <c r="A1345" i="6"/>
  <c r="C1345" i="6"/>
  <c r="B1345" i="6" l="1"/>
  <c r="A1346" i="6"/>
  <c r="C1346" i="6"/>
  <c r="B1346" i="6" l="1"/>
  <c r="A1347" i="6"/>
  <c r="C1347" i="6"/>
  <c r="B1347" i="6" l="1"/>
  <c r="A1348" i="6"/>
  <c r="C1348" i="6"/>
  <c r="B1348" i="6" l="1"/>
  <c r="A1349" i="6"/>
  <c r="C1349" i="6"/>
  <c r="B1349" i="6" l="1"/>
  <c r="A1350" i="6"/>
  <c r="C1350" i="6"/>
  <c r="B1350" i="6" l="1"/>
  <c r="C1351" i="6"/>
  <c r="A1351" i="6"/>
  <c r="B1351" i="6" l="1"/>
  <c r="C1352" i="6"/>
  <c r="A1352" i="6"/>
  <c r="B1352" i="6" l="1"/>
  <c r="A1353" i="6"/>
  <c r="C1353" i="6"/>
  <c r="B1353" i="6" l="1"/>
  <c r="C1354" i="6"/>
  <c r="A1354" i="6"/>
  <c r="B1354" i="6" l="1"/>
  <c r="C1355" i="6"/>
  <c r="A1355" i="6"/>
  <c r="B1355" i="6" l="1"/>
  <c r="A1356" i="6"/>
  <c r="C1356" i="6"/>
  <c r="B1356" i="6" l="1"/>
  <c r="C1357" i="6"/>
  <c r="A1357" i="6"/>
  <c r="B1357" i="6" l="1"/>
  <c r="C1358" i="6"/>
  <c r="A1358" i="6"/>
  <c r="B1358" i="6" l="1"/>
  <c r="C1359" i="6"/>
  <c r="A1359" i="6"/>
  <c r="B1359" i="6" l="1"/>
  <c r="C1360" i="6"/>
  <c r="A1360" i="6"/>
  <c r="B1360" i="6" l="1"/>
  <c r="A1361" i="6"/>
  <c r="C1361" i="6"/>
  <c r="B1361" i="6" l="1"/>
  <c r="C1362" i="6"/>
  <c r="A1362" i="6"/>
  <c r="B1362" i="6" l="1"/>
  <c r="A1363" i="6"/>
  <c r="C1363" i="6"/>
  <c r="B1363" i="6" l="1"/>
  <c r="A1364" i="6"/>
  <c r="C1364" i="6"/>
  <c r="B1364" i="6" l="1"/>
  <c r="C1365" i="6"/>
  <c r="A1365" i="6"/>
  <c r="B1365" i="6" l="1"/>
  <c r="A1366" i="6"/>
  <c r="C1366" i="6"/>
  <c r="B1366" i="6" l="1"/>
  <c r="C1367" i="6"/>
  <c r="A1367" i="6"/>
  <c r="B1367" i="6" l="1"/>
  <c r="A1368" i="6"/>
  <c r="C1368" i="6"/>
  <c r="B1368" i="6" l="1"/>
  <c r="C1369" i="6"/>
  <c r="A1369" i="6"/>
  <c r="B1369" i="6" l="1"/>
  <c r="C1370" i="6"/>
  <c r="A1370" i="6"/>
  <c r="B1370" i="6" l="1"/>
  <c r="C1371" i="6"/>
  <c r="A1371" i="6"/>
  <c r="B1371" i="6" l="1"/>
  <c r="A1372" i="6"/>
  <c r="C1372" i="6"/>
  <c r="B1372" i="6" l="1"/>
  <c r="A1373" i="6"/>
  <c r="C1373" i="6"/>
  <c r="B1373" i="6" l="1"/>
  <c r="A1374" i="6"/>
  <c r="C1374" i="6"/>
  <c r="B1374" i="6" l="1"/>
  <c r="A1375" i="6"/>
  <c r="C1375" i="6"/>
  <c r="B1375" i="6" l="1"/>
  <c r="A1376" i="6"/>
  <c r="C1376" i="6"/>
  <c r="B1376" i="6" l="1"/>
  <c r="A1377" i="6"/>
  <c r="C1377" i="6"/>
  <c r="B1377" i="6" l="1"/>
  <c r="C1378" i="6"/>
  <c r="A1378" i="6"/>
  <c r="B1378" i="6" l="1"/>
  <c r="A1379" i="6"/>
  <c r="C1379" i="6"/>
  <c r="B1379" i="6" l="1"/>
  <c r="A1380" i="6"/>
  <c r="C1380" i="6"/>
  <c r="B1380" i="6" l="1"/>
  <c r="A1381" i="6"/>
  <c r="C1381" i="6"/>
  <c r="B1381" i="6" l="1"/>
  <c r="A1382" i="6"/>
  <c r="C1382" i="6"/>
  <c r="B1382" i="6" l="1"/>
  <c r="A1383" i="6"/>
  <c r="C1383" i="6"/>
  <c r="B1383" i="6" l="1"/>
  <c r="C1384" i="6"/>
  <c r="A1384" i="6"/>
  <c r="B1384" i="6" l="1"/>
  <c r="C1385" i="6"/>
  <c r="A1385" i="6"/>
  <c r="B1385" i="6" l="1"/>
  <c r="C1386" i="6"/>
  <c r="A1386" i="6"/>
  <c r="B1386" i="6" l="1"/>
  <c r="A1387" i="6"/>
  <c r="C1387" i="6"/>
  <c r="B1387" i="6" l="1"/>
  <c r="A1388" i="6"/>
  <c r="C1388" i="6"/>
  <c r="B1388" i="6" l="1"/>
  <c r="A1389" i="6"/>
  <c r="C1389" i="6"/>
  <c r="B1389" i="6" l="1"/>
  <c r="C1390" i="6"/>
  <c r="A1390" i="6"/>
  <c r="B1390" i="6" l="1"/>
  <c r="C1391" i="6"/>
  <c r="A1391" i="6"/>
  <c r="B1391" i="6" l="1"/>
  <c r="C1392" i="6"/>
  <c r="A1392" i="6"/>
  <c r="B1392" i="6" l="1"/>
  <c r="A1393" i="6"/>
  <c r="C1393" i="6"/>
  <c r="B1393" i="6" l="1"/>
  <c r="A1394" i="6"/>
  <c r="C1394" i="6"/>
  <c r="B1394" i="6" l="1"/>
  <c r="A1395" i="6"/>
  <c r="C1395" i="6"/>
  <c r="B1395" i="6" l="1"/>
  <c r="A1396" i="6"/>
  <c r="C1396" i="6"/>
  <c r="B1396" i="6" l="1"/>
  <c r="A1397" i="6"/>
  <c r="C1397" i="6"/>
  <c r="B1397" i="6" l="1"/>
  <c r="A1398" i="6"/>
  <c r="C1398" i="6"/>
  <c r="B1398" i="6" l="1"/>
  <c r="A1399" i="6"/>
  <c r="C1399" i="6"/>
  <c r="B1399" i="6" l="1"/>
  <c r="A1400" i="6"/>
  <c r="C1400" i="6"/>
  <c r="B1400" i="6" l="1"/>
  <c r="A1401" i="6"/>
  <c r="C1401" i="6"/>
  <c r="B1401" i="6" l="1"/>
  <c r="A1402" i="6"/>
  <c r="C1402" i="6"/>
  <c r="B1402" i="6" l="1"/>
  <c r="A1403" i="6"/>
  <c r="C1403" i="6"/>
  <c r="B1403" i="6" l="1"/>
  <c r="C1404" i="6"/>
  <c r="A1404" i="6"/>
  <c r="B1404" i="6" l="1"/>
  <c r="C1405" i="6"/>
  <c r="A1405" i="6"/>
  <c r="B1405" i="6" l="1"/>
  <c r="A1406" i="6"/>
  <c r="C1406" i="6"/>
  <c r="B1406" i="6" l="1"/>
  <c r="A1407" i="6"/>
  <c r="C1407" i="6"/>
  <c r="B1407" i="6" l="1"/>
  <c r="A1408" i="6"/>
  <c r="C1408" i="6"/>
  <c r="B1408" i="6" l="1"/>
  <c r="A1409" i="6"/>
  <c r="C1409" i="6"/>
  <c r="B1409" i="6" l="1"/>
  <c r="C1410" i="6"/>
  <c r="A1410" i="6"/>
  <c r="B1410" i="6" l="1"/>
  <c r="C1411" i="6"/>
  <c r="A1411" i="6"/>
  <c r="B1411" i="6" l="1"/>
  <c r="A1412" i="6"/>
  <c r="C1412" i="6"/>
  <c r="B1412" i="6" l="1"/>
  <c r="A1413" i="6"/>
  <c r="C1413" i="6"/>
  <c r="B1413" i="6" l="1"/>
  <c r="A1414" i="6"/>
  <c r="C1414" i="6"/>
  <c r="B1414" i="6" l="1"/>
  <c r="A1415" i="6"/>
  <c r="C1415" i="6"/>
  <c r="B1415" i="6" l="1"/>
  <c r="A1416" i="6"/>
  <c r="C1416" i="6"/>
  <c r="B1416" i="6" l="1"/>
  <c r="A1417" i="6"/>
  <c r="C1417" i="6"/>
  <c r="B1417" i="6" l="1"/>
  <c r="C1418" i="6"/>
  <c r="A1418" i="6"/>
  <c r="B1418" i="6" l="1"/>
  <c r="C1419" i="6"/>
  <c r="A1419" i="6"/>
  <c r="B1419" i="6" l="1"/>
  <c r="C1420" i="6"/>
  <c r="A1420" i="6"/>
  <c r="B1420" i="6" l="1"/>
  <c r="A1421" i="6"/>
  <c r="C1421" i="6"/>
  <c r="B1421" i="6" l="1"/>
  <c r="A1422" i="6"/>
  <c r="C1422" i="6"/>
  <c r="B1422" i="6" l="1"/>
  <c r="C1423" i="6"/>
  <c r="A1423" i="6"/>
  <c r="B1423" i="6" l="1"/>
  <c r="C1424" i="6"/>
  <c r="A1424" i="6"/>
  <c r="B1424" i="6" l="1"/>
  <c r="C1425" i="6"/>
  <c r="A1425" i="6"/>
  <c r="B1425" i="6" l="1"/>
  <c r="A1426" i="6"/>
  <c r="C1426" i="6"/>
  <c r="B1426" i="6" l="1"/>
  <c r="A1427" i="6"/>
  <c r="C1427" i="6"/>
  <c r="B1427" i="6" l="1"/>
  <c r="C1428" i="6"/>
  <c r="A1428" i="6"/>
  <c r="B1428" i="6" l="1"/>
  <c r="A1429" i="6"/>
  <c r="C1429" i="6"/>
  <c r="B1429" i="6" l="1"/>
  <c r="C1430" i="6"/>
  <c r="A1430" i="6"/>
  <c r="B1430" i="6" l="1"/>
  <c r="A1431" i="6"/>
  <c r="C1431" i="6"/>
  <c r="B1431" i="6" l="1"/>
  <c r="C1432" i="6"/>
  <c r="A1432" i="6"/>
  <c r="B1432" i="6" l="1"/>
  <c r="A1433" i="6"/>
  <c r="C1433" i="6"/>
  <c r="B1433" i="6" l="1"/>
  <c r="A1434" i="6"/>
  <c r="C1434" i="6"/>
  <c r="B1434" i="6" l="1"/>
  <c r="A1435" i="6"/>
  <c r="C1435" i="6"/>
  <c r="B1435" i="6" l="1"/>
  <c r="C1436" i="6"/>
  <c r="A1436" i="6"/>
  <c r="B1436" i="6" l="1"/>
  <c r="A1437" i="6"/>
  <c r="C1437" i="6"/>
  <c r="B1437" i="6" l="1"/>
  <c r="C1438" i="6"/>
  <c r="A1438" i="6"/>
  <c r="B1438" i="6" l="1"/>
  <c r="A1439" i="6"/>
  <c r="C1439" i="6"/>
  <c r="B1439" i="6" l="1"/>
  <c r="C1440" i="6"/>
  <c r="A1440" i="6"/>
  <c r="B1440" i="6" l="1"/>
  <c r="C1441" i="6"/>
  <c r="A1441" i="6"/>
  <c r="B1441" i="6" l="1"/>
  <c r="A1442" i="6"/>
  <c r="C1442" i="6"/>
  <c r="B1442" i="6" l="1"/>
  <c r="C1443" i="6"/>
  <c r="A1443" i="6"/>
  <c r="B1443" i="6" l="1"/>
  <c r="A1444" i="6"/>
  <c r="C1444" i="6"/>
  <c r="B1444" i="6" l="1"/>
  <c r="C1445" i="6"/>
  <c r="A1445" i="6"/>
  <c r="B1445" i="6" l="1"/>
  <c r="C1446" i="6"/>
  <c r="A1446" i="6"/>
  <c r="B1446" i="6" l="1"/>
  <c r="A1447" i="6"/>
  <c r="C1447" i="6"/>
  <c r="B1447" i="6" l="1"/>
  <c r="C1448" i="6"/>
  <c r="A1448" i="6"/>
  <c r="B1448" i="6" l="1"/>
  <c r="C1449" i="6"/>
  <c r="A1449" i="6"/>
  <c r="B1449" i="6" l="1"/>
  <c r="A1450" i="6"/>
  <c r="C1450" i="6"/>
  <c r="B1450" i="6" l="1"/>
  <c r="C1451" i="6"/>
  <c r="A1451" i="6"/>
  <c r="B1451" i="6" l="1"/>
  <c r="C1452" i="6"/>
  <c r="A1452" i="6"/>
  <c r="B1452" i="6" l="1"/>
  <c r="A1453" i="6"/>
  <c r="C1453" i="6"/>
  <c r="B1453" i="6" l="1"/>
  <c r="C1454" i="6"/>
  <c r="A1454" i="6"/>
  <c r="B1454" i="6" l="1"/>
  <c r="C1455" i="6"/>
  <c r="A1455" i="6"/>
  <c r="B1455" i="6" l="1"/>
  <c r="A1456" i="6"/>
  <c r="C1456" i="6"/>
  <c r="B1456" i="6" l="1"/>
  <c r="A1457" i="6"/>
  <c r="C1457" i="6"/>
  <c r="B1457" i="6" l="1"/>
  <c r="A1458" i="6"/>
  <c r="C1458" i="6"/>
  <c r="B1458" i="6" l="1"/>
  <c r="A1459" i="6"/>
  <c r="C1459" i="6"/>
  <c r="B1459" i="6" l="1"/>
  <c r="C1460" i="6"/>
  <c r="A1460" i="6"/>
  <c r="B1460" i="6" l="1"/>
  <c r="C1461" i="6"/>
  <c r="A1461" i="6"/>
  <c r="B1461" i="6" l="1"/>
  <c r="A1462" i="6"/>
  <c r="C1462" i="6"/>
  <c r="B1462" i="6" l="1"/>
  <c r="A1463" i="6"/>
  <c r="C1463" i="6"/>
  <c r="B1463" i="6" l="1"/>
  <c r="C1464" i="6"/>
  <c r="A1464" i="6"/>
  <c r="B1464" i="6" l="1"/>
  <c r="C1465" i="6"/>
  <c r="A1465" i="6"/>
  <c r="B1465" i="6" l="1"/>
  <c r="C1466" i="6"/>
  <c r="A1466" i="6"/>
  <c r="B1466" i="6" l="1"/>
  <c r="C1467" i="6"/>
  <c r="A1467" i="6"/>
  <c r="B1467" i="6" l="1"/>
  <c r="A1468" i="6"/>
  <c r="C1468" i="6"/>
  <c r="B1468" i="6" l="1"/>
  <c r="C1469" i="6"/>
  <c r="A1469" i="6"/>
  <c r="B1469" i="6" l="1"/>
  <c r="A1470" i="6"/>
  <c r="C1470" i="6"/>
  <c r="B1470" i="6" l="1"/>
  <c r="A1471" i="6"/>
  <c r="C1471" i="6"/>
  <c r="B1471" i="6" l="1"/>
  <c r="A1472" i="6"/>
  <c r="C1472" i="6"/>
  <c r="B1472" i="6" l="1"/>
  <c r="A1473" i="6"/>
  <c r="C1473" i="6"/>
  <c r="B1473" i="6" l="1"/>
  <c r="A1474" i="6"/>
  <c r="C1474" i="6"/>
  <c r="B1474" i="6" l="1"/>
  <c r="C1475" i="6"/>
  <c r="A1475" i="6"/>
  <c r="B1475" i="6" l="1"/>
  <c r="A1476" i="6"/>
  <c r="C1476" i="6"/>
  <c r="B1476" i="6" l="1"/>
  <c r="C1477" i="6"/>
  <c r="A1477" i="6"/>
  <c r="B1477" i="6" l="1"/>
  <c r="A1478" i="6"/>
  <c r="C1478" i="6"/>
  <c r="B1478" i="6" l="1"/>
  <c r="C1479" i="6"/>
  <c r="A1479" i="6"/>
  <c r="B1479" i="6" l="1"/>
  <c r="C1480" i="6"/>
  <c r="A1480" i="6"/>
  <c r="B1480" i="6" l="1"/>
  <c r="C1481" i="6"/>
  <c r="A1481" i="6"/>
  <c r="B1481" i="6" l="1"/>
  <c r="C1482" i="6"/>
  <c r="A1482" i="6"/>
  <c r="B1482" i="6" l="1"/>
  <c r="A1483" i="6"/>
  <c r="C1483" i="6"/>
  <c r="B1483" i="6" l="1"/>
  <c r="C1484" i="6"/>
  <c r="A1484" i="6"/>
  <c r="B1484" i="6" l="1"/>
  <c r="C1485" i="6"/>
  <c r="A1485" i="6"/>
  <c r="B1485" i="6" l="1"/>
  <c r="C1486" i="6"/>
  <c r="A1486" i="6"/>
  <c r="B1486" i="6" l="1"/>
  <c r="C1487" i="6"/>
  <c r="A1487" i="6"/>
  <c r="B1487" i="6" l="1"/>
  <c r="C1488" i="6"/>
  <c r="A1488" i="6"/>
  <c r="B1488" i="6" l="1"/>
  <c r="C1489" i="6"/>
  <c r="A1489" i="6"/>
  <c r="B1489" i="6" l="1"/>
  <c r="A1490" i="6"/>
  <c r="C1490" i="6"/>
  <c r="B1490" i="6" l="1"/>
  <c r="A1491" i="6"/>
  <c r="C1491" i="6"/>
  <c r="B1491" i="6" l="1"/>
  <c r="A1492" i="6"/>
  <c r="C1492" i="6"/>
  <c r="B1492" i="6" l="1"/>
  <c r="C1493" i="6"/>
  <c r="A1493" i="6"/>
  <c r="B1493" i="6" l="1"/>
  <c r="A1494" i="6"/>
  <c r="C1494" i="6"/>
  <c r="B1494" i="6" l="1"/>
  <c r="C1495" i="6"/>
  <c r="A1495" i="6"/>
  <c r="B1495" i="6" l="1"/>
  <c r="C1496" i="6"/>
  <c r="A1496" i="6"/>
  <c r="B1496" i="6" l="1"/>
  <c r="A1497" i="6"/>
  <c r="C1497" i="6"/>
  <c r="B1497" i="6" l="1"/>
  <c r="A1498" i="6"/>
  <c r="C1498" i="6"/>
  <c r="B1498" i="6" l="1"/>
  <c r="A1499" i="6"/>
  <c r="C1499" i="6"/>
  <c r="B1499" i="6" l="1"/>
  <c r="A1500" i="6"/>
  <c r="C1500" i="6"/>
  <c r="B1500" i="6" l="1"/>
  <c r="A1501" i="6"/>
  <c r="C1501" i="6"/>
  <c r="B1501" i="6" l="1"/>
  <c r="A1502" i="6"/>
  <c r="C1502" i="6"/>
  <c r="B1502" i="6" l="1"/>
  <c r="A1503" i="6"/>
  <c r="C1503" i="6"/>
  <c r="B1503" i="6" l="1"/>
  <c r="A1504" i="6"/>
  <c r="C1504" i="6"/>
  <c r="B1504" i="6" l="1"/>
  <c r="A1505" i="6"/>
  <c r="C1505" i="6"/>
  <c r="B1505" i="6" l="1"/>
  <c r="A1506" i="6"/>
  <c r="C1506" i="6"/>
  <c r="B1506" i="6" l="1"/>
  <c r="A1507" i="6"/>
  <c r="C1507" i="6"/>
  <c r="B1507" i="6" l="1"/>
  <c r="A1508" i="6"/>
  <c r="C1508" i="6"/>
  <c r="B1508" i="6" l="1"/>
  <c r="C1509" i="6"/>
  <c r="A1509" i="6"/>
  <c r="B1509" i="6" l="1"/>
  <c r="C1510" i="6"/>
  <c r="A1510" i="6"/>
  <c r="B1510" i="6" l="1"/>
  <c r="C1511" i="6"/>
  <c r="A1511" i="6"/>
  <c r="B1511" i="6" l="1"/>
  <c r="C1512" i="6"/>
  <c r="A1512" i="6"/>
  <c r="B1512" i="6" l="1"/>
  <c r="C1513" i="6"/>
  <c r="A1513" i="6"/>
  <c r="B1513" i="6" l="1"/>
  <c r="A1514" i="6"/>
  <c r="C1514" i="6"/>
  <c r="B1514" i="6" l="1"/>
  <c r="A1515" i="6"/>
  <c r="C1515" i="6"/>
  <c r="B1515" i="6" l="1"/>
  <c r="C1516" i="6"/>
  <c r="A1516" i="6"/>
  <c r="B1516" i="6" l="1"/>
  <c r="A1517" i="6"/>
  <c r="C1517" i="6"/>
  <c r="B1517" i="6" l="1"/>
  <c r="A1518" i="6"/>
  <c r="C1518" i="6"/>
  <c r="B1518" i="6" l="1"/>
  <c r="A1519" i="6"/>
  <c r="C1519" i="6"/>
  <c r="B1519" i="6" l="1"/>
  <c r="C1520" i="6"/>
  <c r="A1520" i="6"/>
  <c r="B1520" i="6" l="1"/>
  <c r="C1521" i="6"/>
  <c r="A1521" i="6"/>
  <c r="B1521" i="6" l="1"/>
  <c r="A1522" i="6"/>
  <c r="C1522" i="6"/>
  <c r="B1522" i="6" l="1"/>
  <c r="A1523" i="6"/>
  <c r="C1523" i="6"/>
  <c r="B1523" i="6" l="1"/>
  <c r="A1524" i="6"/>
  <c r="C1524" i="6"/>
  <c r="B1524" i="6" l="1"/>
  <c r="A1525" i="6"/>
  <c r="C1525" i="6"/>
  <c r="B1525" i="6" l="1"/>
  <c r="A1526" i="6"/>
  <c r="C1526" i="6"/>
  <c r="B1526" i="6" l="1"/>
  <c r="A1527" i="6"/>
  <c r="C1527" i="6"/>
  <c r="B1527" i="6" l="1"/>
  <c r="C1528" i="6"/>
  <c r="A1528" i="6"/>
  <c r="B1528" i="6" l="1"/>
  <c r="C1529" i="6"/>
  <c r="A1529" i="6"/>
  <c r="B1529" i="6" l="1"/>
  <c r="C1530" i="6"/>
  <c r="A1530" i="6"/>
  <c r="B1530" i="6" l="1"/>
  <c r="C1531" i="6"/>
  <c r="A1531" i="6"/>
  <c r="B1531" i="6" l="1"/>
  <c r="A1532" i="6"/>
  <c r="C1532" i="6"/>
  <c r="B1532" i="6" l="1"/>
  <c r="A1533" i="6"/>
  <c r="C1533" i="6"/>
  <c r="B1533" i="6" l="1"/>
  <c r="A1534" i="6"/>
  <c r="C1534" i="6"/>
  <c r="B1534" i="6" l="1"/>
  <c r="A1535" i="6"/>
  <c r="C1535" i="6"/>
  <c r="B1535" i="6" l="1"/>
  <c r="A1536" i="6"/>
  <c r="C1536" i="6"/>
  <c r="B1536" i="6" l="1"/>
  <c r="A1537" i="6"/>
  <c r="C1537" i="6"/>
  <c r="B1537" i="6" l="1"/>
  <c r="C1538" i="6"/>
  <c r="A1538" i="6"/>
  <c r="B1538" i="6" l="1"/>
  <c r="A1539" i="6"/>
  <c r="C1539" i="6"/>
  <c r="B1539" i="6" l="1"/>
  <c r="A1540" i="6"/>
  <c r="C1540" i="6"/>
  <c r="B1540" i="6" l="1"/>
  <c r="C1541" i="6"/>
  <c r="A1541" i="6"/>
  <c r="B1541" i="6" l="1"/>
  <c r="A1542" i="6"/>
  <c r="C1542" i="6"/>
  <c r="B1542" i="6" l="1"/>
  <c r="A1543" i="6"/>
  <c r="C1543" i="6"/>
  <c r="B1543" i="6" l="1"/>
  <c r="C1544" i="6"/>
  <c r="A1544" i="6"/>
  <c r="B1544" i="6" l="1"/>
  <c r="A1545" i="6"/>
  <c r="C1545" i="6"/>
  <c r="B1545" i="6" l="1"/>
  <c r="C1546" i="6"/>
  <c r="A1546" i="6"/>
  <c r="B1546" i="6" l="1"/>
  <c r="C1547" i="6"/>
  <c r="A1547" i="6"/>
  <c r="B1547" i="6" l="1"/>
  <c r="C1548" i="6"/>
  <c r="A1548" i="6"/>
  <c r="B1548" i="6" l="1"/>
  <c r="C1549" i="6"/>
  <c r="A1549" i="6"/>
  <c r="B1549" i="6" l="1"/>
  <c r="A1550" i="6"/>
  <c r="C1550" i="6"/>
  <c r="B1550" i="6" l="1"/>
  <c r="A1551" i="6"/>
  <c r="C1551" i="6"/>
  <c r="B1551" i="6" l="1"/>
  <c r="A1552" i="6"/>
  <c r="C1552" i="6"/>
  <c r="B1552" i="6" l="1"/>
  <c r="A1553" i="6"/>
  <c r="C1553" i="6"/>
  <c r="B1553" i="6" l="1"/>
  <c r="A1554" i="6"/>
  <c r="C1554" i="6"/>
  <c r="B1554" i="6" l="1"/>
  <c r="A1555" i="6"/>
  <c r="C1555" i="6"/>
  <c r="B1555" i="6" l="1"/>
  <c r="C1556" i="6"/>
  <c r="A1556" i="6"/>
  <c r="B1556" i="6" l="1"/>
  <c r="C1557" i="6"/>
  <c r="A1557" i="6"/>
  <c r="B1557" i="6" l="1"/>
  <c r="C1558" i="6"/>
  <c r="A1558" i="6"/>
  <c r="B1558" i="6" l="1"/>
  <c r="A1559" i="6"/>
  <c r="C1559" i="6"/>
  <c r="B1559" i="6" l="1"/>
  <c r="C1560" i="6"/>
  <c r="A1560" i="6"/>
  <c r="B1560" i="6" l="1"/>
  <c r="C1561" i="6"/>
  <c r="A1561" i="6"/>
  <c r="B1561" i="6" l="1"/>
  <c r="A1562" i="6"/>
  <c r="C1562" i="6"/>
  <c r="B1562" i="6" l="1"/>
  <c r="A1563" i="6"/>
  <c r="C1563" i="6"/>
  <c r="B1563" i="6" l="1"/>
  <c r="C1564" i="6"/>
  <c r="A1564" i="6"/>
  <c r="B1564" i="6" l="1"/>
  <c r="A1565" i="6"/>
  <c r="C1565" i="6"/>
  <c r="B1565" i="6" l="1"/>
  <c r="C1566" i="6"/>
  <c r="A1566" i="6"/>
  <c r="B1566" i="6" l="1"/>
  <c r="A1567" i="6"/>
  <c r="C1567" i="6"/>
  <c r="B1567" i="6" l="1"/>
  <c r="C1568" i="6"/>
  <c r="A1568" i="6"/>
  <c r="B1568" i="6" l="1"/>
  <c r="C1569" i="6"/>
  <c r="A1569" i="6"/>
  <c r="B1569" i="6" l="1"/>
  <c r="A1570" i="6"/>
  <c r="C1570" i="6"/>
  <c r="B1570" i="6" l="1"/>
  <c r="A1571" i="6"/>
  <c r="C1571" i="6"/>
  <c r="B1571" i="6" l="1"/>
  <c r="A1572" i="6"/>
  <c r="C1572" i="6"/>
  <c r="B1572" i="6" l="1"/>
  <c r="C1573" i="6"/>
  <c r="A1573" i="6"/>
  <c r="B1573" i="6" l="1"/>
  <c r="C1574" i="6"/>
  <c r="A1574" i="6"/>
  <c r="B1574" i="6" l="1"/>
  <c r="A1575" i="6"/>
  <c r="C1575" i="6"/>
  <c r="B1575" i="6" l="1"/>
  <c r="C1576" i="6"/>
  <c r="A1576" i="6"/>
  <c r="B1576" i="6" l="1"/>
  <c r="A1577" i="6"/>
  <c r="C1577" i="6"/>
  <c r="B1577" i="6" l="1"/>
  <c r="A1578" i="6"/>
  <c r="C1578" i="6"/>
  <c r="B1578" i="6" l="1"/>
  <c r="C1579" i="6"/>
  <c r="A1579" i="6"/>
  <c r="B1579" i="6" l="1"/>
  <c r="C1580" i="6"/>
  <c r="A1580" i="6"/>
  <c r="B1580" i="6" l="1"/>
  <c r="A1581" i="6"/>
  <c r="C1581" i="6"/>
  <c r="B1581" i="6" l="1"/>
  <c r="A1582" i="6"/>
  <c r="C1582" i="6"/>
  <c r="B1582" i="6" l="1"/>
  <c r="A1583" i="6"/>
  <c r="C1583" i="6"/>
  <c r="B1583" i="6" l="1"/>
  <c r="A1584" i="6"/>
  <c r="C1584" i="6"/>
  <c r="B1584" i="6" l="1"/>
  <c r="A1585" i="6"/>
  <c r="C1585" i="6"/>
  <c r="B1585" i="6" l="1"/>
  <c r="A1586" i="6"/>
  <c r="C1586" i="6"/>
  <c r="B1586" i="6" l="1"/>
  <c r="A1587" i="6"/>
  <c r="C1587" i="6"/>
  <c r="B1587" i="6" l="1"/>
  <c r="A1588" i="6"/>
  <c r="C1588" i="6"/>
  <c r="B1588" i="6" l="1"/>
  <c r="A1589" i="6"/>
  <c r="C1589" i="6"/>
  <c r="B1589" i="6" l="1"/>
  <c r="A1590" i="6"/>
  <c r="C1590" i="6"/>
  <c r="B1590" i="6" l="1"/>
  <c r="A1591" i="6"/>
  <c r="C1591" i="6"/>
  <c r="B1591" i="6" l="1"/>
  <c r="C1592" i="6"/>
  <c r="A1592" i="6"/>
  <c r="B1592" i="6" l="1"/>
  <c r="A1593" i="6"/>
  <c r="C1593" i="6"/>
  <c r="B1593" i="6" l="1"/>
  <c r="A1594" i="6"/>
  <c r="C1594" i="6"/>
  <c r="B1594" i="6" l="1"/>
  <c r="C1595" i="6"/>
  <c r="A1595" i="6"/>
  <c r="B1595" i="6" l="1"/>
  <c r="A1596" i="6"/>
  <c r="C1596" i="6"/>
  <c r="B1596" i="6" l="1"/>
  <c r="A1597" i="6"/>
  <c r="C1597" i="6"/>
  <c r="B1597" i="6" l="1"/>
  <c r="C1598" i="6"/>
  <c r="A1598" i="6"/>
  <c r="B1598" i="6" l="1"/>
  <c r="C1599" i="6"/>
  <c r="A1599" i="6"/>
  <c r="B1599" i="6" l="1"/>
  <c r="A1600" i="6"/>
  <c r="C1600" i="6"/>
  <c r="B1600" i="6" l="1"/>
  <c r="A1601" i="6"/>
  <c r="C1601" i="6"/>
  <c r="B1601" i="6" l="1"/>
  <c r="C1602" i="6"/>
  <c r="A1602" i="6"/>
  <c r="B1602" i="6" l="1"/>
  <c r="A1603" i="6"/>
  <c r="C1603" i="6"/>
  <c r="B1603" i="6" l="1"/>
  <c r="A1604" i="6"/>
  <c r="C1604" i="6"/>
  <c r="B1604" i="6" l="1"/>
  <c r="A1605" i="6"/>
  <c r="C1605" i="6"/>
  <c r="B1605" i="6" l="1"/>
  <c r="C1606" i="6"/>
  <c r="A1606" i="6"/>
  <c r="B1606" i="6" l="1"/>
  <c r="A1607" i="6"/>
  <c r="C1607" i="6"/>
  <c r="B1607" i="6" l="1"/>
  <c r="C1608" i="6"/>
  <c r="A1608" i="6"/>
  <c r="B1608" i="6" l="1"/>
  <c r="C1609" i="6"/>
  <c r="A1609" i="6"/>
  <c r="B1609" i="6" l="1"/>
  <c r="C1610" i="6"/>
  <c r="A1610" i="6"/>
  <c r="B1610" i="6" l="1"/>
  <c r="C1611" i="6"/>
  <c r="A1611" i="6"/>
  <c r="B1611" i="6" l="1"/>
  <c r="C1612" i="6"/>
  <c r="A1612" i="6"/>
  <c r="B1612" i="6" l="1"/>
  <c r="A1613" i="6"/>
  <c r="C1613" i="6"/>
  <c r="B1613" i="6" l="1"/>
  <c r="C1614" i="6"/>
  <c r="A1614" i="6"/>
  <c r="B1614" i="6" l="1"/>
  <c r="A1615" i="6"/>
  <c r="C1615" i="6"/>
  <c r="B1615" i="6" l="1"/>
  <c r="A1616" i="6"/>
  <c r="C1616" i="6"/>
  <c r="B1616" i="6" l="1"/>
  <c r="C1617" i="6"/>
  <c r="A1617" i="6"/>
  <c r="B1617" i="6" l="1"/>
  <c r="A1618" i="6"/>
  <c r="C1618" i="6"/>
  <c r="B1618" i="6" l="1"/>
  <c r="A1619" i="6"/>
  <c r="C1619" i="6"/>
  <c r="B1619" i="6" l="1"/>
  <c r="C1620" i="6"/>
  <c r="A1620" i="6"/>
  <c r="B1620" i="6" l="1"/>
  <c r="C1621" i="6"/>
  <c r="A1621" i="6"/>
  <c r="B1621" i="6" l="1"/>
  <c r="C1622" i="6"/>
  <c r="A1622" i="6"/>
  <c r="B1622" i="6" l="1"/>
  <c r="C1623" i="6"/>
  <c r="A1623" i="6"/>
  <c r="B1623" i="6" l="1"/>
  <c r="C1624" i="6"/>
  <c r="A1624" i="6"/>
  <c r="B1624" i="6" l="1"/>
  <c r="A1625" i="6"/>
  <c r="C1625" i="6"/>
  <c r="B1625" i="6" l="1"/>
  <c r="A1626" i="6"/>
  <c r="C1626" i="6"/>
  <c r="B1626" i="6" l="1"/>
  <c r="A1627" i="6"/>
  <c r="C1627" i="6"/>
  <c r="B1627" i="6" l="1"/>
  <c r="C1628" i="6"/>
  <c r="A1628" i="6"/>
  <c r="B1628" i="6" l="1"/>
  <c r="C1629" i="6"/>
  <c r="A1629" i="6"/>
  <c r="B1629" i="6" l="1"/>
  <c r="A1630" i="6"/>
  <c r="C1630" i="6"/>
  <c r="B1630" i="6" l="1"/>
  <c r="A1631" i="6"/>
  <c r="C1631" i="6"/>
  <c r="B1631" i="6" l="1"/>
  <c r="A1632" i="6"/>
  <c r="C1632" i="6"/>
  <c r="B1632" i="6" l="1"/>
  <c r="A1633" i="6"/>
  <c r="C1633" i="6"/>
  <c r="B1633" i="6" l="1"/>
  <c r="A1634" i="6"/>
  <c r="C1634" i="6"/>
  <c r="B1634" i="6" l="1"/>
  <c r="A1635" i="6"/>
  <c r="C1635" i="6"/>
  <c r="B1635" i="6" l="1"/>
  <c r="A1636" i="6"/>
  <c r="C1636" i="6"/>
  <c r="B1636" i="6" l="1"/>
  <c r="A1637" i="6"/>
  <c r="C1637" i="6"/>
  <c r="B1637" i="6" l="1"/>
  <c r="A1638" i="6"/>
  <c r="C1638" i="6"/>
  <c r="B1638" i="6" l="1"/>
  <c r="A1639" i="6"/>
  <c r="C1639" i="6"/>
  <c r="B1639" i="6" l="1"/>
  <c r="C1640" i="6"/>
  <c r="A1640" i="6"/>
  <c r="B1640" i="6" l="1"/>
  <c r="C1641" i="6"/>
  <c r="A1641" i="6"/>
  <c r="B1641" i="6" l="1"/>
  <c r="C1642" i="6"/>
  <c r="A1642" i="6"/>
  <c r="B1642" i="6" l="1"/>
  <c r="A1643" i="6"/>
  <c r="C1643" i="6"/>
  <c r="B1643" i="6" l="1"/>
  <c r="C1644" i="6"/>
  <c r="A1644" i="6"/>
  <c r="B1644" i="6" l="1"/>
  <c r="C1645" i="6"/>
  <c r="A1645" i="6"/>
  <c r="B1645" i="6" l="1"/>
  <c r="A1646" i="6"/>
  <c r="C1646" i="6"/>
  <c r="B1646" i="6" l="1"/>
  <c r="C1647" i="6"/>
  <c r="A1647" i="6"/>
  <c r="B1647" i="6" l="1"/>
  <c r="C1648" i="6"/>
  <c r="A1648" i="6"/>
  <c r="B1648" i="6" l="1"/>
  <c r="C1649" i="6"/>
  <c r="A1649" i="6"/>
  <c r="B1649" i="6" l="1"/>
  <c r="C1650" i="6"/>
  <c r="A1650" i="6"/>
  <c r="B1650" i="6" l="1"/>
  <c r="C1651" i="6"/>
  <c r="A1651" i="6"/>
  <c r="B1651" i="6" l="1"/>
  <c r="A1652" i="6"/>
  <c r="C1652" i="6"/>
  <c r="B1652" i="6" l="1"/>
  <c r="C1653" i="6"/>
  <c r="A1653" i="6"/>
  <c r="B1653" i="6" l="1"/>
  <c r="C1654" i="6"/>
  <c r="A1654" i="6"/>
  <c r="B1654" i="6" l="1"/>
  <c r="A1655" i="6"/>
  <c r="C1655" i="6"/>
  <c r="B1655" i="6" l="1"/>
  <c r="A1656" i="6"/>
  <c r="C1656" i="6"/>
  <c r="B1656" i="6" l="1"/>
  <c r="C1657" i="6"/>
  <c r="A1657" i="6"/>
  <c r="B1657" i="6" l="1"/>
  <c r="C1658" i="6"/>
  <c r="A1658" i="6"/>
  <c r="B1658" i="6" l="1"/>
  <c r="C1659" i="6"/>
  <c r="A1659" i="6"/>
  <c r="B1659" i="6" l="1"/>
  <c r="C1660" i="6"/>
  <c r="A1660" i="6"/>
  <c r="B1660" i="6" l="1"/>
  <c r="C1661" i="6"/>
  <c r="A1661" i="6"/>
  <c r="B1661" i="6" l="1"/>
  <c r="A1662" i="6"/>
  <c r="C1662" i="6"/>
  <c r="B1662" i="6" l="1"/>
  <c r="A1663" i="6"/>
  <c r="C1663" i="6"/>
  <c r="B1663" i="6" l="1"/>
  <c r="A1664" i="6"/>
  <c r="C1664" i="6"/>
  <c r="B1664" i="6" l="1"/>
  <c r="A1665" i="6"/>
  <c r="C1665" i="6"/>
  <c r="B1665" i="6" l="1"/>
  <c r="A1666" i="6"/>
  <c r="C1666" i="6"/>
  <c r="B1666" i="6" l="1"/>
  <c r="A1667" i="6"/>
  <c r="C1667" i="6"/>
  <c r="B1667" i="6" l="1"/>
  <c r="A1668" i="6"/>
  <c r="C1668" i="6"/>
  <c r="B1668" i="6" l="1"/>
  <c r="A1669" i="6"/>
  <c r="C1669" i="6"/>
  <c r="B1669" i="6" l="1"/>
  <c r="A1670" i="6"/>
  <c r="C1670" i="6"/>
  <c r="B1670" i="6" l="1"/>
  <c r="A1671" i="6"/>
  <c r="C1671" i="6"/>
  <c r="B1671" i="6" l="1"/>
  <c r="C1672" i="6"/>
  <c r="A1672" i="6"/>
  <c r="B1672" i="6" l="1"/>
  <c r="A1673" i="6"/>
  <c r="C1673" i="6"/>
  <c r="B1673" i="6" l="1"/>
  <c r="A1674" i="6"/>
  <c r="C1674" i="6"/>
  <c r="B1674" i="6" l="1"/>
  <c r="A1675" i="6"/>
  <c r="C1675" i="6"/>
  <c r="B1675" i="6" l="1"/>
  <c r="C1676" i="6"/>
  <c r="A1676" i="6"/>
  <c r="B1676" i="6" l="1"/>
  <c r="C1677" i="6"/>
  <c r="A1677" i="6"/>
  <c r="B1677" i="6" l="1"/>
  <c r="C1678" i="6"/>
  <c r="A1678" i="6"/>
  <c r="B1678" i="6" l="1"/>
  <c r="C1679" i="6"/>
  <c r="A1679" i="6"/>
  <c r="B1679" i="6" l="1"/>
  <c r="C1680" i="6"/>
  <c r="A1680" i="6"/>
  <c r="B1680" i="6" l="1"/>
  <c r="A1681" i="6"/>
  <c r="C1681" i="6"/>
  <c r="B1681" i="6" l="1"/>
  <c r="A1682" i="6"/>
  <c r="C1682" i="6"/>
  <c r="B1682" i="6" l="1"/>
  <c r="C1683" i="6"/>
  <c r="A1683" i="6"/>
  <c r="B1683" i="6" l="1"/>
  <c r="C1684" i="6"/>
  <c r="A1684" i="6"/>
  <c r="B1684" i="6" l="1"/>
  <c r="C1685" i="6"/>
  <c r="A1685" i="6"/>
  <c r="B1685" i="6" l="1"/>
  <c r="C1686" i="6"/>
  <c r="A1686" i="6"/>
  <c r="B1686" i="6" l="1"/>
  <c r="A1687" i="6"/>
  <c r="C1687" i="6"/>
  <c r="B1687" i="6" l="1"/>
  <c r="C1688" i="6"/>
  <c r="A1688" i="6"/>
  <c r="B1688" i="6" l="1"/>
  <c r="C1689" i="6"/>
  <c r="A1689" i="6"/>
  <c r="B1689" i="6" l="1"/>
  <c r="A1690" i="6"/>
  <c r="C1690" i="6"/>
  <c r="B1690" i="6" l="1"/>
  <c r="A1691" i="6"/>
  <c r="C1691" i="6"/>
  <c r="B1691" i="6" l="1"/>
  <c r="C1692" i="6"/>
  <c r="A1692" i="6"/>
  <c r="B1692" i="6" l="1"/>
  <c r="C1693" i="6"/>
  <c r="A1693" i="6"/>
  <c r="B1693" i="6" l="1"/>
  <c r="C1694" i="6"/>
  <c r="A1694" i="6"/>
  <c r="B1694" i="6" l="1"/>
  <c r="C1695" i="6"/>
  <c r="A1695" i="6"/>
  <c r="B1695" i="6" l="1"/>
  <c r="C1696" i="6"/>
  <c r="A1696" i="6"/>
  <c r="B1696" i="6" l="1"/>
  <c r="A1697" i="6"/>
  <c r="C1697" i="6"/>
  <c r="B1697" i="6" l="1"/>
  <c r="C1698" i="6"/>
  <c r="A1698" i="6"/>
  <c r="B1698" i="6" l="1"/>
  <c r="A1699" i="6"/>
  <c r="C1699" i="6"/>
  <c r="B1699" i="6" l="1"/>
  <c r="C1700" i="6"/>
  <c r="A1700" i="6"/>
  <c r="B1700" i="6" l="1"/>
  <c r="C1701" i="6"/>
  <c r="A1701" i="6"/>
  <c r="B1701" i="6" l="1"/>
  <c r="C1702" i="6"/>
  <c r="A1702" i="6"/>
  <c r="B1702" i="6" l="1"/>
  <c r="C1703" i="6"/>
  <c r="A1703" i="6"/>
  <c r="B1703" i="6" l="1"/>
  <c r="A1704" i="6"/>
  <c r="C1704" i="6"/>
  <c r="B1704" i="6" l="1"/>
  <c r="A1705" i="6"/>
  <c r="C1705" i="6"/>
  <c r="B1705" i="6" l="1"/>
  <c r="A1706" i="6"/>
  <c r="C1706" i="6"/>
  <c r="B1706" i="6" l="1"/>
  <c r="A1707" i="6"/>
  <c r="C1707" i="6"/>
  <c r="B1707" i="6" l="1"/>
  <c r="C1708" i="6"/>
  <c r="A1708" i="6"/>
  <c r="B1708" i="6" l="1"/>
  <c r="A1709" i="6"/>
  <c r="C1709" i="6"/>
  <c r="B1709" i="6" l="1"/>
  <c r="A1710" i="6"/>
  <c r="C1710" i="6"/>
  <c r="B1710" i="6" l="1"/>
  <c r="C1711" i="6"/>
  <c r="A1711" i="6"/>
  <c r="B1711" i="6" l="1"/>
  <c r="C1712" i="6"/>
  <c r="A1712" i="6"/>
  <c r="B1712" i="6" l="1"/>
  <c r="C1713" i="6"/>
  <c r="A1713" i="6"/>
  <c r="B1713" i="6" l="1"/>
  <c r="C1714" i="6"/>
  <c r="A1714" i="6"/>
  <c r="B1714" i="6" l="1"/>
  <c r="A1715" i="6"/>
  <c r="C1715" i="6"/>
  <c r="B1715" i="6" l="1"/>
  <c r="A1716" i="6"/>
  <c r="C1716" i="6"/>
  <c r="B1716" i="6" l="1"/>
  <c r="C1717" i="6"/>
  <c r="A1717" i="6"/>
  <c r="B1717" i="6" l="1"/>
  <c r="A1718" i="6"/>
  <c r="C1718" i="6"/>
  <c r="B1718" i="6" l="1"/>
  <c r="A1719" i="6"/>
  <c r="C1719" i="6"/>
  <c r="B1719" i="6" l="1"/>
  <c r="C1720" i="6"/>
  <c r="A1720" i="6"/>
  <c r="B1720" i="6" l="1"/>
  <c r="C1721" i="6"/>
  <c r="A1721" i="6"/>
  <c r="B1721" i="6" l="1"/>
  <c r="C1722" i="6"/>
  <c r="A1722" i="6"/>
  <c r="B1722" i="6" l="1"/>
  <c r="C1723" i="6"/>
  <c r="A1723" i="6"/>
  <c r="B1723" i="6" l="1"/>
  <c r="A1724" i="6"/>
  <c r="C1724" i="6"/>
  <c r="B1724" i="6" l="1"/>
  <c r="A1725" i="6"/>
  <c r="C1725" i="6"/>
  <c r="B1725" i="6" l="1"/>
  <c r="A1726" i="6"/>
  <c r="C1726" i="6"/>
  <c r="B1726" i="6" l="1"/>
  <c r="A1727" i="6"/>
  <c r="C1727" i="6"/>
  <c r="B1727" i="6" l="1"/>
  <c r="A1728" i="6"/>
  <c r="C1728" i="6"/>
  <c r="B1728" i="6" l="1"/>
  <c r="C1729" i="6"/>
  <c r="A1729" i="6"/>
  <c r="B1729" i="6" l="1"/>
  <c r="A1730" i="6"/>
  <c r="C1730" i="6"/>
  <c r="B1730" i="6" l="1"/>
  <c r="A1731" i="6"/>
  <c r="C1731" i="6"/>
  <c r="B1731" i="6" l="1"/>
  <c r="C1732" i="6"/>
  <c r="A1732" i="6"/>
  <c r="B1732" i="6" l="1"/>
  <c r="A1733" i="6"/>
  <c r="C1733" i="6"/>
  <c r="B1733" i="6" l="1"/>
  <c r="A1734" i="6"/>
  <c r="C1734" i="6"/>
  <c r="B1734" i="6" l="1"/>
  <c r="C1735" i="6"/>
  <c r="A1735" i="6"/>
  <c r="B1735" i="6" l="1"/>
  <c r="A1736" i="6"/>
  <c r="C1736" i="6"/>
  <c r="B1736" i="6" l="1"/>
  <c r="A1737" i="6"/>
  <c r="C1737" i="6"/>
  <c r="B1737" i="6" l="1"/>
  <c r="A1738" i="6"/>
  <c r="C1738" i="6"/>
  <c r="B1738" i="6" l="1"/>
  <c r="A1739" i="6"/>
  <c r="C1739" i="6"/>
  <c r="B1739" i="6" l="1"/>
  <c r="C1740" i="6"/>
  <c r="A1740" i="6"/>
  <c r="B1740" i="6" l="1"/>
  <c r="C1741" i="6"/>
  <c r="A1741" i="6"/>
  <c r="B1741" i="6" l="1"/>
  <c r="C1742" i="6"/>
  <c r="A1742" i="6"/>
  <c r="B1742" i="6" l="1"/>
  <c r="C1743" i="6"/>
  <c r="A1743" i="6"/>
  <c r="B1743" i="6" l="1"/>
  <c r="C1744" i="6"/>
  <c r="A1744" i="6"/>
  <c r="B1744" i="6" l="1"/>
  <c r="A1745" i="6"/>
  <c r="C1745" i="6"/>
  <c r="B1745" i="6" l="1"/>
  <c r="A1746" i="6"/>
  <c r="C1746" i="6"/>
  <c r="B1746" i="6" l="1"/>
  <c r="C1747" i="6"/>
  <c r="A1747" i="6"/>
  <c r="B1747" i="6" l="1"/>
  <c r="A1748" i="6"/>
  <c r="C1748" i="6"/>
  <c r="B1748" i="6" l="1"/>
  <c r="A1749" i="6"/>
  <c r="C1749" i="6"/>
  <c r="B1749" i="6" l="1"/>
  <c r="A1750" i="6"/>
  <c r="C1750" i="6"/>
  <c r="B1750" i="6" l="1"/>
  <c r="A1751" i="6"/>
  <c r="C1751" i="6"/>
  <c r="B1751" i="6" l="1"/>
  <c r="C1752" i="6"/>
  <c r="A1752" i="6"/>
  <c r="B1752" i="6" l="1"/>
  <c r="C1753" i="6"/>
  <c r="A1753" i="6"/>
  <c r="B1753" i="6" l="1"/>
  <c r="A1754" i="6"/>
  <c r="C1754" i="6"/>
  <c r="B1754" i="6" l="1"/>
  <c r="A1755" i="6"/>
  <c r="C1755" i="6"/>
  <c r="B1755" i="6" l="1"/>
  <c r="C1756" i="6"/>
  <c r="A1756" i="6"/>
  <c r="B1756" i="6" l="1"/>
  <c r="A1757" i="6"/>
  <c r="C1757" i="6"/>
  <c r="B1757" i="6" l="1"/>
  <c r="A1758" i="6"/>
  <c r="C1758" i="6"/>
  <c r="B1758" i="6" l="1"/>
  <c r="C1759" i="6"/>
  <c r="A1759" i="6"/>
  <c r="B1759" i="6" l="1"/>
  <c r="C1760" i="6"/>
  <c r="A1760" i="6"/>
  <c r="B1760" i="6" l="1"/>
  <c r="C1761" i="6"/>
  <c r="A1761" i="6"/>
  <c r="B1761" i="6" l="1"/>
  <c r="A1762" i="6"/>
  <c r="C1762" i="6"/>
  <c r="B1762" i="6" l="1"/>
  <c r="A1763" i="6"/>
  <c r="C1763" i="6"/>
  <c r="B1763" i="6" l="1"/>
  <c r="A1764" i="6"/>
  <c r="C1764" i="6"/>
  <c r="B1764" i="6" l="1"/>
  <c r="A1765" i="6"/>
  <c r="C1765" i="6"/>
  <c r="B1765" i="6" l="1"/>
  <c r="A1766" i="6"/>
  <c r="C1766" i="6"/>
  <c r="B1766" i="6" l="1"/>
  <c r="A1767" i="6"/>
  <c r="C1767" i="6"/>
  <c r="B1767" i="6" l="1"/>
  <c r="C1768" i="6"/>
  <c r="A1768" i="6"/>
  <c r="B1768" i="6" l="1"/>
  <c r="C1769" i="6"/>
  <c r="A1769" i="6"/>
  <c r="B1769" i="6" l="1"/>
  <c r="C1770" i="6"/>
  <c r="A1770" i="6"/>
  <c r="B1770" i="6" l="1"/>
  <c r="C1771" i="6"/>
  <c r="A1771" i="6"/>
  <c r="B1771" i="6" l="1"/>
  <c r="A1772" i="6"/>
  <c r="C1772" i="6"/>
  <c r="B1772" i="6" l="1"/>
  <c r="A1773" i="6"/>
  <c r="C1773" i="6"/>
  <c r="B1773" i="6" l="1"/>
  <c r="A1774" i="6"/>
  <c r="C1774" i="6"/>
  <c r="B1774" i="6" l="1"/>
  <c r="A1775" i="6"/>
  <c r="C1775" i="6"/>
  <c r="B1775" i="6" l="1"/>
  <c r="C1776" i="6"/>
  <c r="A1776" i="6"/>
  <c r="B1776" i="6" l="1"/>
  <c r="C1777" i="6"/>
  <c r="A1777" i="6"/>
  <c r="B1777" i="6" l="1"/>
  <c r="A1778" i="6"/>
  <c r="C1778" i="6"/>
  <c r="B1778" i="6" l="1"/>
  <c r="A1779" i="6"/>
  <c r="C1779" i="6"/>
  <c r="B1779" i="6" l="1"/>
  <c r="C1780" i="6"/>
  <c r="A1780" i="6"/>
  <c r="B1780" i="6" l="1"/>
  <c r="C1781" i="6"/>
  <c r="A1781" i="6"/>
  <c r="B1781" i="6" l="1"/>
  <c r="A1782" i="6"/>
  <c r="C1782" i="6"/>
  <c r="B1782" i="6" l="1"/>
  <c r="A1783" i="6"/>
  <c r="C1783" i="6"/>
  <c r="B1783" i="6" l="1"/>
  <c r="C1784" i="6"/>
  <c r="A1784" i="6"/>
  <c r="B1784" i="6" l="1"/>
  <c r="C1785" i="6"/>
  <c r="A1785" i="6"/>
  <c r="B1785" i="6" l="1"/>
  <c r="C1786" i="6"/>
  <c r="A1786" i="6"/>
  <c r="B1786" i="6" l="1"/>
  <c r="C1787" i="6"/>
  <c r="A1787" i="6"/>
  <c r="B1787" i="6" l="1"/>
  <c r="C1788" i="6"/>
  <c r="A1788" i="6"/>
  <c r="B1788" i="6" l="1"/>
  <c r="A1789" i="6"/>
  <c r="C1789" i="6"/>
  <c r="B1789" i="6" l="1"/>
  <c r="A1790" i="6"/>
  <c r="C1790" i="6"/>
  <c r="B1790" i="6" l="1"/>
  <c r="A1791" i="6"/>
  <c r="C1791" i="6"/>
  <c r="B1791" i="6" l="1"/>
  <c r="C1792" i="6"/>
  <c r="A1792" i="6"/>
  <c r="B1792" i="6" l="1"/>
  <c r="C1793" i="6"/>
  <c r="A1793" i="6"/>
  <c r="B1793" i="6" l="1"/>
  <c r="A1794" i="6"/>
  <c r="C1794" i="6"/>
  <c r="B1794" i="6" l="1"/>
  <c r="A1795" i="6"/>
  <c r="C1795" i="6"/>
  <c r="B1795" i="6" l="1"/>
  <c r="C1796" i="6"/>
  <c r="A1796" i="6"/>
  <c r="B1796" i="6" l="1"/>
  <c r="A1797" i="6"/>
  <c r="C1797" i="6"/>
  <c r="B1797" i="6" l="1"/>
  <c r="A1798" i="6"/>
  <c r="C1798" i="6"/>
  <c r="B1798" i="6" l="1"/>
  <c r="A1799" i="6"/>
  <c r="C1799" i="6"/>
  <c r="B1799" i="6" l="1"/>
  <c r="C1800" i="6"/>
  <c r="A1800" i="6"/>
  <c r="B1800" i="6" l="1"/>
  <c r="A1801" i="6"/>
  <c r="C1801" i="6"/>
  <c r="B1801" i="6" l="1"/>
  <c r="A1802" i="6"/>
  <c r="C1802" i="6"/>
  <c r="B1802" i="6" l="1"/>
  <c r="A1803" i="6"/>
  <c r="C1803" i="6"/>
  <c r="B1803" i="6" l="1"/>
  <c r="C1804" i="6"/>
  <c r="A1804" i="6"/>
  <c r="B1804" i="6" l="1"/>
  <c r="A1805" i="6"/>
  <c r="C1805" i="6"/>
  <c r="B1805" i="6" l="1"/>
  <c r="A1806" i="6"/>
  <c r="C1806" i="6"/>
  <c r="B1806" i="6" l="1"/>
  <c r="A1807" i="6"/>
  <c r="C1807" i="6"/>
  <c r="B1807" i="6" l="1"/>
  <c r="C1808" i="6"/>
  <c r="A1808" i="6"/>
  <c r="B1808" i="6" l="1"/>
  <c r="A1809" i="6"/>
  <c r="C1809" i="6"/>
  <c r="B1809" i="6" l="1"/>
  <c r="A1810" i="6"/>
  <c r="C1810" i="6"/>
  <c r="B1810" i="6" l="1"/>
  <c r="C1811" i="6"/>
  <c r="A1811" i="6"/>
  <c r="B1811" i="6" l="1"/>
  <c r="A1812" i="6"/>
  <c r="C1812" i="6"/>
  <c r="B1812" i="6" l="1"/>
  <c r="C1813" i="6"/>
  <c r="A1813" i="6"/>
  <c r="B1813" i="6" l="1"/>
  <c r="A1814" i="6"/>
  <c r="C1814" i="6"/>
  <c r="B1814" i="6" l="1"/>
  <c r="C1815" i="6"/>
  <c r="A1815" i="6"/>
  <c r="B1815" i="6" l="1"/>
  <c r="C1816" i="6"/>
  <c r="A1816" i="6"/>
  <c r="B1816" i="6" l="1"/>
  <c r="A1817" i="6"/>
  <c r="C1817" i="6"/>
  <c r="B1817" i="6" l="1"/>
  <c r="A1818" i="6"/>
  <c r="C1818" i="6"/>
  <c r="B1818" i="6" l="1"/>
  <c r="A1819" i="6"/>
  <c r="C1819" i="6"/>
  <c r="B1819" i="6" l="1"/>
  <c r="A1820" i="6"/>
  <c r="C1820" i="6"/>
  <c r="B1820" i="6" l="1"/>
  <c r="A1821" i="6"/>
  <c r="C1821" i="6"/>
  <c r="B1821" i="6" l="1"/>
  <c r="A1822" i="6"/>
  <c r="C1822" i="6"/>
  <c r="B1822" i="6" l="1"/>
  <c r="A1823" i="6"/>
  <c r="C1823" i="6"/>
  <c r="B1823" i="6" l="1"/>
  <c r="C1824" i="6"/>
  <c r="A1824" i="6"/>
  <c r="B1824" i="6" l="1"/>
  <c r="C1825" i="6"/>
  <c r="A1825" i="6"/>
  <c r="B1825" i="6" l="1"/>
  <c r="A1826" i="6"/>
  <c r="C1826" i="6"/>
  <c r="B1826" i="6" l="1"/>
  <c r="A1827" i="6"/>
  <c r="C1827" i="6"/>
  <c r="B1827" i="6" l="1"/>
  <c r="A1828" i="6"/>
  <c r="C1828" i="6"/>
  <c r="B1828" i="6" l="1"/>
  <c r="A1829" i="6"/>
  <c r="C1829" i="6"/>
  <c r="B1829" i="6" l="1"/>
  <c r="A1830" i="6"/>
  <c r="C1830" i="6"/>
  <c r="B1830" i="6" l="1"/>
  <c r="A1831" i="6"/>
  <c r="C1831" i="6"/>
  <c r="B1831" i="6" l="1"/>
  <c r="C1832" i="6"/>
  <c r="A1832" i="6"/>
  <c r="B1832" i="6" l="1"/>
  <c r="C1833" i="6"/>
  <c r="A1833" i="6"/>
  <c r="B1833" i="6" l="1"/>
  <c r="C1834" i="6"/>
  <c r="A1834" i="6"/>
  <c r="B1834" i="6" l="1"/>
  <c r="C1835" i="6"/>
  <c r="A1835" i="6"/>
  <c r="B1835" i="6" l="1"/>
  <c r="A1836" i="6"/>
  <c r="C1836" i="6"/>
  <c r="B1836" i="6" l="1"/>
  <c r="A1837" i="6"/>
  <c r="C1837" i="6"/>
  <c r="B1837" i="6" l="1"/>
  <c r="A1838" i="6"/>
  <c r="C1838" i="6"/>
  <c r="B1838" i="6" l="1"/>
  <c r="A1839" i="6"/>
  <c r="C1839" i="6"/>
  <c r="B1839" i="6" l="1"/>
  <c r="C1840" i="6"/>
  <c r="A1840" i="6"/>
  <c r="B1840" i="6" l="1"/>
  <c r="C1841" i="6"/>
  <c r="A1841" i="6"/>
  <c r="B1841" i="6" l="1"/>
  <c r="C1842" i="6"/>
  <c r="A1842" i="6"/>
  <c r="B1842" i="6" l="1"/>
  <c r="A1843" i="6"/>
  <c r="C1843" i="6"/>
  <c r="B1843" i="6" l="1"/>
  <c r="C1844" i="6"/>
  <c r="A1844" i="6"/>
  <c r="B1844" i="6" l="1"/>
  <c r="A1845" i="6"/>
  <c r="C1845" i="6"/>
  <c r="B1845" i="6" l="1"/>
  <c r="A1846" i="6"/>
  <c r="C1846" i="6"/>
  <c r="B1846" i="6" l="1"/>
  <c r="A1847" i="6"/>
  <c r="C1847" i="6"/>
  <c r="B1847" i="6" l="1"/>
  <c r="C1848" i="6"/>
  <c r="A1848" i="6"/>
  <c r="B1848" i="6" l="1"/>
  <c r="C1849" i="6"/>
  <c r="A1849" i="6"/>
  <c r="B1849" i="6" l="1"/>
  <c r="A1850" i="6"/>
  <c r="C1850" i="6"/>
  <c r="B1850" i="6" l="1"/>
  <c r="A1851" i="6"/>
  <c r="C1851" i="6"/>
  <c r="B1851" i="6" l="1"/>
  <c r="C1852" i="6"/>
  <c r="A1852" i="6"/>
  <c r="B1852" i="6" l="1"/>
  <c r="C1853" i="6"/>
  <c r="A1853" i="6"/>
  <c r="B1853" i="6" l="1"/>
  <c r="A1854" i="6"/>
  <c r="C1854" i="6"/>
  <c r="B1854" i="6" l="1"/>
  <c r="A1855" i="6"/>
  <c r="C1855" i="6"/>
  <c r="B1855" i="6" l="1"/>
  <c r="C1856" i="6"/>
  <c r="A1856" i="6"/>
  <c r="B1856" i="6" l="1"/>
  <c r="C1857" i="6"/>
  <c r="A1857" i="6"/>
  <c r="B1857" i="6" l="1"/>
  <c r="A1858" i="6"/>
  <c r="C1858" i="6"/>
  <c r="B1858" i="6" l="1"/>
  <c r="A1859" i="6"/>
  <c r="C1859" i="6"/>
  <c r="B1859" i="6" l="1"/>
  <c r="C1860" i="6"/>
  <c r="A1860" i="6"/>
  <c r="B1860" i="6" l="1"/>
  <c r="C1861" i="6"/>
  <c r="A1861" i="6"/>
  <c r="B1861" i="6" l="1"/>
  <c r="A1862" i="6"/>
  <c r="C1862" i="6"/>
  <c r="B1862" i="6" l="1"/>
  <c r="A1863" i="6"/>
  <c r="C1863" i="6"/>
  <c r="B1863" i="6" l="1"/>
  <c r="A1864" i="6"/>
  <c r="C1864" i="6"/>
  <c r="B1864" i="6" l="1"/>
  <c r="C1865" i="6"/>
  <c r="A1865" i="6"/>
  <c r="B1865" i="6" l="1"/>
  <c r="C1866" i="6"/>
  <c r="A1866" i="6"/>
  <c r="B1866" i="6" l="1"/>
  <c r="A1867" i="6"/>
  <c r="C1867" i="6"/>
  <c r="B1867" i="6" l="1"/>
  <c r="C1868" i="6"/>
  <c r="A1868" i="6"/>
  <c r="B1868" i="6" l="1"/>
  <c r="A1869" i="6"/>
  <c r="C1869" i="6"/>
  <c r="B1869" i="6" l="1"/>
  <c r="A1870" i="6"/>
  <c r="C1870" i="6"/>
  <c r="B1870" i="6" l="1"/>
  <c r="A1871" i="6"/>
  <c r="C1871" i="6"/>
  <c r="B1871" i="6" l="1"/>
  <c r="A1872" i="6"/>
  <c r="C1872" i="6"/>
  <c r="B1872" i="6" l="1"/>
  <c r="A1873" i="6"/>
  <c r="C1873" i="6"/>
  <c r="B1873" i="6" l="1"/>
  <c r="A1874" i="6"/>
  <c r="C1874" i="6"/>
  <c r="B1874" i="6" l="1"/>
  <c r="A1875" i="6"/>
  <c r="C1875" i="6"/>
  <c r="B1875" i="6" l="1"/>
  <c r="C1876" i="6"/>
  <c r="A1876" i="6"/>
  <c r="B1876" i="6" l="1"/>
  <c r="C1877" i="6"/>
  <c r="A1877" i="6"/>
  <c r="B1877" i="6" l="1"/>
  <c r="C1878" i="6"/>
  <c r="A1878" i="6"/>
  <c r="B1878" i="6" l="1"/>
  <c r="A1879" i="6"/>
  <c r="C1879" i="6"/>
  <c r="B1879" i="6" l="1"/>
  <c r="C1880" i="6"/>
  <c r="A1880" i="6"/>
  <c r="B1880" i="6" l="1"/>
  <c r="C1881" i="6"/>
  <c r="A1881" i="6"/>
  <c r="B1881" i="6" l="1"/>
  <c r="C1882" i="6"/>
  <c r="A1882" i="6"/>
  <c r="B1882" i="6" l="1"/>
  <c r="C1883" i="6"/>
  <c r="A1883" i="6"/>
  <c r="B1883" i="6" l="1"/>
  <c r="A1884" i="6"/>
  <c r="C1884" i="6"/>
  <c r="B1884" i="6" l="1"/>
  <c r="A1885" i="6"/>
  <c r="C1885" i="6"/>
  <c r="B1885" i="6" l="1"/>
  <c r="A1886" i="6"/>
  <c r="C1886" i="6"/>
  <c r="B1886" i="6" l="1"/>
  <c r="A1887" i="6"/>
  <c r="C1887" i="6"/>
  <c r="B1887" i="6" l="1"/>
  <c r="A1888" i="6"/>
  <c r="C1888" i="6"/>
  <c r="B1888" i="6" l="1"/>
  <c r="A1889" i="6"/>
  <c r="C1889" i="6"/>
  <c r="B1889" i="6" l="1"/>
  <c r="A1890" i="6"/>
  <c r="C1890" i="6"/>
  <c r="B1890" i="6" l="1"/>
  <c r="A1891" i="6"/>
  <c r="C1891" i="6"/>
  <c r="B1891" i="6" l="1"/>
  <c r="C1892" i="6"/>
  <c r="A1892" i="6"/>
  <c r="B1892" i="6" l="1"/>
  <c r="C1893" i="6"/>
  <c r="A1893" i="6"/>
  <c r="B1893" i="6" l="1"/>
  <c r="C1894" i="6"/>
  <c r="A1894" i="6"/>
  <c r="B1894" i="6" l="1"/>
  <c r="A1895" i="6"/>
  <c r="C1895" i="6"/>
  <c r="B1895" i="6" l="1"/>
  <c r="C1896" i="6"/>
  <c r="A1896" i="6"/>
  <c r="B1896" i="6" l="1"/>
  <c r="C1897" i="6"/>
  <c r="A1897" i="6"/>
  <c r="B1897" i="6" l="1"/>
  <c r="A1898" i="6"/>
  <c r="C1898" i="6"/>
  <c r="B1898" i="6" l="1"/>
  <c r="A1899" i="6"/>
  <c r="C1899" i="6"/>
  <c r="B1899" i="6" l="1"/>
  <c r="C1900" i="6"/>
  <c r="A1900" i="6"/>
  <c r="B1900" i="6" l="1"/>
  <c r="C1901" i="6"/>
  <c r="A1901" i="6"/>
  <c r="B1901" i="6" l="1"/>
  <c r="A1902" i="6"/>
  <c r="C1902" i="6"/>
  <c r="B1902" i="6" l="1"/>
  <c r="C1903" i="6"/>
  <c r="A1903" i="6"/>
  <c r="B1903" i="6" l="1"/>
  <c r="C1904" i="6"/>
  <c r="A1904" i="6"/>
  <c r="B1904" i="6" l="1"/>
  <c r="C1905" i="6"/>
  <c r="A1905" i="6"/>
  <c r="B1905" i="6" l="1"/>
  <c r="A1906" i="6"/>
  <c r="C1906" i="6"/>
  <c r="B1906" i="6" l="1"/>
  <c r="A1907" i="6"/>
  <c r="C1907" i="6"/>
  <c r="B1907" i="6" l="1"/>
  <c r="C1908" i="6"/>
  <c r="A1908" i="6"/>
  <c r="B1908" i="6" l="1"/>
  <c r="C1909" i="6"/>
  <c r="A1909" i="6"/>
  <c r="B1909" i="6" l="1"/>
  <c r="A1910" i="6"/>
  <c r="C1910" i="6"/>
  <c r="B1910" i="6" l="1"/>
  <c r="C1911" i="6"/>
  <c r="A1911" i="6"/>
  <c r="B1911" i="6" l="1"/>
  <c r="C1912" i="6"/>
  <c r="A1912" i="6"/>
  <c r="B1912" i="6" l="1"/>
  <c r="A1913" i="6"/>
  <c r="C1913" i="6"/>
  <c r="B1913" i="6" l="1"/>
  <c r="A1914" i="6"/>
  <c r="C1914" i="6"/>
  <c r="B1914" i="6" l="1"/>
  <c r="C1915" i="6"/>
  <c r="A1915" i="6"/>
  <c r="B1915" i="6" l="1"/>
  <c r="A1916" i="6"/>
  <c r="C1916" i="6"/>
  <c r="B1916" i="6" l="1"/>
  <c r="C1917" i="6"/>
  <c r="A1917" i="6"/>
  <c r="B1917" i="6" l="1"/>
  <c r="C1918" i="6"/>
  <c r="A1918" i="6"/>
  <c r="B1918" i="6" l="1"/>
  <c r="C1919" i="6"/>
  <c r="A1919" i="6"/>
  <c r="B1919" i="6" l="1"/>
  <c r="A1920" i="6"/>
  <c r="C1920" i="6"/>
  <c r="B1920" i="6" l="1"/>
  <c r="A1921" i="6"/>
  <c r="C1921" i="6"/>
  <c r="B1921" i="6" l="1"/>
  <c r="C1922" i="6"/>
  <c r="A1922" i="6"/>
  <c r="B1922" i="6" l="1"/>
  <c r="A1923" i="6"/>
  <c r="C1923" i="6"/>
  <c r="B1923" i="6" l="1"/>
  <c r="A1924" i="6"/>
  <c r="C1924" i="6"/>
  <c r="B1924" i="6" l="1"/>
  <c r="A1925" i="6"/>
  <c r="C1925" i="6"/>
  <c r="B1925" i="6" l="1"/>
  <c r="A1926" i="6"/>
  <c r="C1926" i="6"/>
  <c r="B1926" i="6" l="1"/>
  <c r="A1927" i="6"/>
  <c r="C1927" i="6"/>
  <c r="B1927" i="6" l="1"/>
  <c r="C1928" i="6"/>
  <c r="A1928" i="6"/>
  <c r="B1928" i="6" l="1"/>
  <c r="A1929" i="6"/>
  <c r="C1929" i="6"/>
  <c r="B1929" i="6" l="1"/>
  <c r="A1930" i="6"/>
  <c r="C1930" i="6"/>
  <c r="B1930" i="6" l="1"/>
  <c r="A1931" i="6"/>
  <c r="C1931" i="6"/>
  <c r="B1931" i="6" l="1"/>
  <c r="C1932" i="6"/>
  <c r="A1932" i="6"/>
  <c r="B1932" i="6" l="1"/>
  <c r="C1933" i="6"/>
  <c r="A1933" i="6"/>
  <c r="B1933" i="6" l="1"/>
  <c r="C1934" i="6"/>
  <c r="A1934" i="6"/>
  <c r="B1934" i="6" l="1"/>
  <c r="C1935" i="6"/>
  <c r="A1935" i="6"/>
  <c r="B1935" i="6" l="1"/>
  <c r="A1936" i="6"/>
  <c r="C1936" i="6"/>
  <c r="B1936" i="6" l="1"/>
  <c r="A1937" i="6"/>
  <c r="C1937" i="6"/>
  <c r="B1937" i="6" l="1"/>
  <c r="A1938" i="6"/>
  <c r="C1938" i="6"/>
  <c r="B1938" i="6" l="1"/>
  <c r="A1939" i="6"/>
  <c r="C1939" i="6"/>
  <c r="B1939" i="6" l="1"/>
  <c r="A1940" i="6"/>
  <c r="C1940" i="6"/>
  <c r="B1940" i="6" l="1"/>
  <c r="A1941" i="6"/>
  <c r="C1941" i="6"/>
  <c r="B1941" i="6" l="1"/>
  <c r="A1942" i="6"/>
  <c r="C1942" i="6"/>
  <c r="B1942" i="6" l="1"/>
  <c r="A1943" i="6"/>
  <c r="C1943" i="6"/>
  <c r="B1943" i="6" l="1"/>
  <c r="C1944" i="6"/>
  <c r="A1944" i="6"/>
  <c r="B1944" i="6" l="1"/>
  <c r="C1945" i="6"/>
  <c r="A1945" i="6"/>
  <c r="B1945" i="6" l="1"/>
  <c r="A1946" i="6"/>
  <c r="C1946" i="6"/>
  <c r="B1946" i="6" l="1"/>
  <c r="A1947" i="6"/>
  <c r="C1947" i="6"/>
  <c r="B1947" i="6" l="1"/>
  <c r="C1948" i="6"/>
  <c r="A1948" i="6"/>
  <c r="B1948" i="6" l="1"/>
  <c r="C1949" i="6"/>
  <c r="A1949" i="6"/>
  <c r="B1949" i="6" l="1"/>
  <c r="C1950" i="6"/>
  <c r="A1950" i="6"/>
  <c r="B1950" i="6" l="1"/>
  <c r="C1951" i="6"/>
  <c r="A1951" i="6"/>
  <c r="B1951" i="6" l="1"/>
  <c r="A1952" i="6"/>
  <c r="C1952" i="6"/>
  <c r="B1952" i="6" l="1"/>
  <c r="A1953" i="6"/>
  <c r="C1953" i="6"/>
  <c r="B1953" i="6" l="1"/>
  <c r="A1954" i="6"/>
  <c r="C1954" i="6"/>
  <c r="B1954" i="6" l="1"/>
  <c r="A1955" i="6"/>
  <c r="C1955" i="6"/>
  <c r="B1955" i="6" l="1"/>
  <c r="A1956" i="6"/>
  <c r="C1956" i="6"/>
  <c r="B1956" i="6" l="1"/>
  <c r="A1957" i="6"/>
  <c r="C1957" i="6"/>
  <c r="B1957" i="6" l="1"/>
  <c r="A1958" i="6"/>
  <c r="C1958" i="6"/>
  <c r="B1958" i="6" l="1"/>
  <c r="A1959" i="6"/>
  <c r="C1959" i="6"/>
  <c r="B1959" i="6" l="1"/>
  <c r="C1960" i="6"/>
  <c r="A1960" i="6"/>
  <c r="B1960" i="6" l="1"/>
  <c r="C1961" i="6"/>
  <c r="A1961" i="6"/>
  <c r="B1961" i="6" l="1"/>
  <c r="A1962" i="6"/>
  <c r="C1962" i="6"/>
  <c r="B1962" i="6" l="1"/>
  <c r="C1963" i="6"/>
  <c r="A1963" i="6"/>
  <c r="B1963" i="6" l="1"/>
  <c r="A1964" i="6"/>
  <c r="C1964" i="6"/>
  <c r="B1964" i="6" l="1"/>
  <c r="A1965" i="6"/>
  <c r="C1965" i="6"/>
  <c r="B1965" i="6" l="1"/>
  <c r="A1966" i="6"/>
  <c r="C1966" i="6"/>
  <c r="B1966" i="6" l="1"/>
  <c r="A1967" i="6"/>
  <c r="C1967" i="6"/>
  <c r="B1967" i="6" l="1"/>
  <c r="C1968" i="6"/>
  <c r="A1968" i="6"/>
  <c r="B1968" i="6" l="1"/>
  <c r="A1969" i="6"/>
  <c r="C1969" i="6"/>
  <c r="B1969" i="6" l="1"/>
  <c r="A1970" i="6"/>
  <c r="C1970" i="6"/>
  <c r="B1970" i="6" l="1"/>
  <c r="C1971" i="6"/>
  <c r="A1971" i="6"/>
  <c r="B1971" i="6" l="1"/>
  <c r="C1972" i="6"/>
  <c r="A1972" i="6"/>
  <c r="B1972" i="6" l="1"/>
  <c r="A1973" i="6"/>
  <c r="C1973" i="6"/>
  <c r="B1973" i="6" l="1"/>
  <c r="C1974" i="6"/>
  <c r="A1974" i="6"/>
  <c r="B1974" i="6" l="1"/>
  <c r="C1975" i="6"/>
  <c r="A1975" i="6"/>
  <c r="B1975" i="6" l="1"/>
  <c r="C1976" i="6"/>
  <c r="A1976" i="6"/>
  <c r="B1976" i="6" l="1"/>
  <c r="C1977" i="6"/>
  <c r="A1977" i="6"/>
  <c r="B1977" i="6" l="1"/>
  <c r="A1978" i="6"/>
  <c r="C1978" i="6"/>
  <c r="B1978" i="6" l="1"/>
  <c r="A1979" i="6"/>
  <c r="C1979" i="6"/>
  <c r="B1979" i="6" l="1"/>
  <c r="C1980" i="6"/>
  <c r="A1980" i="6"/>
  <c r="B1980" i="6" l="1"/>
  <c r="A1981" i="6"/>
  <c r="C1981" i="6"/>
  <c r="B1981" i="6" l="1"/>
  <c r="C1982" i="6"/>
  <c r="A1982" i="6"/>
  <c r="B1982" i="6" l="1"/>
  <c r="A1983" i="6"/>
  <c r="C1983" i="6"/>
  <c r="B1983" i="6" l="1"/>
  <c r="C1984" i="6"/>
  <c r="A1984" i="6"/>
  <c r="B1984" i="6" l="1"/>
  <c r="C1985" i="6"/>
  <c r="A1985" i="6"/>
  <c r="B1985" i="6" l="1"/>
  <c r="A1986" i="6"/>
  <c r="C1986" i="6"/>
  <c r="B1986" i="6" l="1"/>
  <c r="A1987" i="6"/>
  <c r="C1987" i="6"/>
  <c r="B1987" i="6" l="1"/>
  <c r="A1988" i="6"/>
  <c r="C1988" i="6"/>
  <c r="B1988" i="6" l="1"/>
  <c r="C1989" i="6"/>
  <c r="A1989" i="6"/>
  <c r="B1989" i="6" l="1"/>
  <c r="C1990" i="6"/>
  <c r="A1990" i="6"/>
  <c r="B1990" i="6" l="1"/>
  <c r="A1991" i="6"/>
  <c r="C1991" i="6"/>
  <c r="B1991" i="6" l="1"/>
  <c r="C1992" i="6"/>
  <c r="A1992" i="6"/>
  <c r="B1992" i="6" l="1"/>
  <c r="C1993" i="6"/>
  <c r="A1993" i="6"/>
  <c r="B1993" i="6" l="1"/>
  <c r="C1994" i="6"/>
  <c r="A1994" i="6"/>
  <c r="B1994" i="6" l="1"/>
  <c r="C1995" i="6"/>
  <c r="A1995" i="6"/>
  <c r="B1995" i="6" l="1"/>
  <c r="C1996" i="6"/>
  <c r="A1996" i="6"/>
  <c r="B1996" i="6" l="1"/>
  <c r="C1997" i="6"/>
  <c r="A1997" i="6"/>
  <c r="B1997" i="6" l="1"/>
  <c r="C1998" i="6"/>
  <c r="A1998" i="6"/>
  <c r="B1998" i="6" l="1"/>
  <c r="A1999" i="6"/>
  <c r="C1999" i="6"/>
  <c r="B1999" i="6" l="1"/>
  <c r="C2000" i="6"/>
  <c r="A2000" i="6"/>
  <c r="B2000" i="6" l="1"/>
  <c r="A2001" i="6"/>
  <c r="C2001" i="6"/>
  <c r="B2001" i="6" l="1"/>
  <c r="A2002" i="6"/>
  <c r="C2002" i="6"/>
  <c r="B2002" i="6" l="1"/>
  <c r="A2003" i="6"/>
  <c r="C2003" i="6"/>
  <c r="B2003" i="6" l="1"/>
  <c r="C2004" i="6"/>
  <c r="A2004" i="6"/>
  <c r="B2004" i="6" l="1"/>
  <c r="C2005" i="6"/>
  <c r="A2005" i="6"/>
  <c r="B2005" i="6" l="1"/>
  <c r="A2006" i="6"/>
  <c r="C2006" i="6"/>
  <c r="B2006" i="6" l="1"/>
  <c r="A2007" i="6"/>
  <c r="C2007" i="6"/>
  <c r="B2007" i="6" l="1"/>
  <c r="C2008" i="6"/>
  <c r="A2008" i="6"/>
  <c r="B2008" i="6" l="1"/>
  <c r="C2009" i="6"/>
  <c r="A2009" i="6"/>
  <c r="B2009" i="6" l="1"/>
  <c r="C2010" i="6"/>
  <c r="A2010" i="6"/>
  <c r="B2010" i="6" l="1"/>
  <c r="C2011" i="6"/>
  <c r="A2011" i="6"/>
  <c r="B2011" i="6" l="1"/>
  <c r="A2012" i="6"/>
  <c r="C2012" i="6"/>
  <c r="B2012" i="6" l="1"/>
  <c r="A2013" i="6"/>
  <c r="C2013" i="6"/>
  <c r="B2013" i="6" l="1"/>
  <c r="A2014" i="6"/>
  <c r="C2014" i="6"/>
  <c r="B2014" i="6" l="1"/>
  <c r="A2015" i="6"/>
  <c r="C2015" i="6"/>
  <c r="B2015" i="6" l="1"/>
  <c r="C2016" i="6"/>
  <c r="A2016" i="6"/>
  <c r="B2016" i="6" l="1"/>
  <c r="C2017" i="6"/>
  <c r="A2017" i="6"/>
  <c r="B2017" i="6" l="1"/>
  <c r="C2018" i="6"/>
  <c r="A2018" i="6"/>
  <c r="B2018" i="6" l="1"/>
  <c r="A2019" i="6"/>
  <c r="C2019" i="6"/>
  <c r="B2019" i="6" l="1"/>
  <c r="C2020" i="6"/>
  <c r="A2020" i="6"/>
  <c r="B2020" i="6" l="1"/>
  <c r="A2021" i="6"/>
  <c r="C2021" i="6"/>
  <c r="B2021" i="6" l="1"/>
  <c r="C2022" i="6"/>
  <c r="A2022" i="6"/>
  <c r="B2022" i="6" l="1"/>
  <c r="C2023" i="6"/>
  <c r="A2023" i="6"/>
  <c r="B2023" i="6" l="1"/>
  <c r="C2024" i="6"/>
  <c r="A2024" i="6"/>
  <c r="B2024" i="6" l="1"/>
  <c r="A2025" i="6"/>
  <c r="C2025" i="6"/>
  <c r="B2025" i="6" l="1"/>
  <c r="A2026" i="6"/>
  <c r="C2026" i="6"/>
  <c r="B2026" i="6" l="1"/>
  <c r="A2027" i="6"/>
  <c r="C2027" i="6"/>
  <c r="B2027" i="6" l="1"/>
  <c r="C2028" i="6"/>
  <c r="A2028" i="6"/>
  <c r="B2028" i="6" l="1"/>
  <c r="A2029" i="6"/>
  <c r="C2029" i="6"/>
  <c r="B2029" i="6" l="1"/>
  <c r="A2030" i="6"/>
  <c r="C2030" i="6"/>
  <c r="B2030" i="6" l="1"/>
  <c r="A2031" i="6"/>
  <c r="C2031" i="6"/>
  <c r="B2031" i="6" l="1"/>
  <c r="C2032" i="6"/>
  <c r="A2032" i="6"/>
  <c r="B2032" i="6" l="1"/>
  <c r="C2033" i="6"/>
  <c r="A2033" i="6"/>
  <c r="B2033" i="6" l="1"/>
  <c r="A2034" i="6"/>
  <c r="C2034" i="6"/>
  <c r="B2034" i="6" l="1"/>
  <c r="C2035" i="6"/>
  <c r="A2035" i="6"/>
  <c r="B2035" i="6" l="1"/>
  <c r="C2036" i="6"/>
  <c r="A2036" i="6"/>
  <c r="B2036" i="6" l="1"/>
  <c r="C2037" i="6"/>
  <c r="A2037" i="6"/>
  <c r="B2037" i="6" l="1"/>
  <c r="C2038" i="6"/>
  <c r="A2038" i="6"/>
  <c r="B2038" i="6" l="1"/>
  <c r="C2039" i="6"/>
  <c r="A2039" i="6"/>
  <c r="B2039" i="6" l="1"/>
  <c r="A2040" i="6"/>
  <c r="C2040" i="6"/>
  <c r="B2040" i="6" l="1"/>
  <c r="A2041" i="6"/>
  <c r="C2041" i="6"/>
  <c r="B2041" i="6" l="1"/>
  <c r="A2042" i="6"/>
  <c r="C2042" i="6"/>
  <c r="B2042" i="6" l="1"/>
  <c r="A2043" i="6"/>
  <c r="C2043" i="6"/>
  <c r="B2043" i="6" l="1"/>
  <c r="C2044" i="6"/>
  <c r="A2044" i="6"/>
  <c r="B2044" i="6" l="1"/>
  <c r="C2045" i="6"/>
  <c r="A2045" i="6"/>
  <c r="B2045" i="6" l="1"/>
  <c r="C2046" i="6"/>
  <c r="A2046" i="6"/>
  <c r="B2046" i="6" l="1"/>
  <c r="C2047" i="6"/>
  <c r="A2047" i="6"/>
  <c r="B2047" i="6" l="1"/>
  <c r="A2048" i="6"/>
  <c r="C2048" i="6"/>
  <c r="B2048" i="6" l="1"/>
  <c r="A2049" i="6"/>
  <c r="C2049" i="6"/>
  <c r="B2049" i="6" l="1"/>
  <c r="A2050" i="6"/>
  <c r="C2050" i="6"/>
  <c r="B2050" i="6" l="1"/>
  <c r="A2051" i="6"/>
  <c r="C2051" i="6"/>
  <c r="B2051" i="6" l="1"/>
  <c r="C2052" i="6"/>
  <c r="A2052" i="6"/>
  <c r="B2052" i="6" l="1"/>
  <c r="C2053" i="6"/>
  <c r="A2053" i="6"/>
  <c r="B2053" i="6" l="1"/>
  <c r="C2054" i="6"/>
  <c r="A2054" i="6"/>
  <c r="B2054" i="6" l="1"/>
  <c r="A2055" i="6"/>
  <c r="C2055" i="6"/>
  <c r="B2055" i="6" l="1"/>
  <c r="C2056" i="6"/>
  <c r="A2056" i="6"/>
  <c r="B2056" i="6" l="1"/>
  <c r="A2057" i="6"/>
  <c r="C2057" i="6"/>
  <c r="B2057" i="6" l="1"/>
  <c r="C2058" i="6"/>
  <c r="A2058" i="6"/>
  <c r="B2058" i="6" l="1"/>
  <c r="A2059" i="6"/>
  <c r="C2059" i="6"/>
  <c r="B2059" i="6" l="1"/>
  <c r="C2060" i="6"/>
  <c r="A2060" i="6"/>
  <c r="B2060" i="6" l="1"/>
  <c r="C2061" i="6"/>
  <c r="A2061" i="6"/>
  <c r="B2061" i="6" l="1"/>
  <c r="C2062" i="6"/>
  <c r="A2062" i="6"/>
  <c r="B2062" i="6" l="1"/>
  <c r="A2063" i="6"/>
  <c r="C2063" i="6"/>
  <c r="B2063" i="6" l="1"/>
  <c r="A2064" i="6"/>
  <c r="C2064" i="6"/>
  <c r="B2064" i="6" l="1"/>
  <c r="C2065" i="6"/>
  <c r="A2065" i="6"/>
  <c r="B2065" i="6" l="1"/>
  <c r="C2066" i="6"/>
  <c r="A2066" i="6"/>
  <c r="B2066" i="6" l="1"/>
  <c r="A2067" i="6"/>
  <c r="C2067" i="6"/>
  <c r="B2067" i="6" l="1"/>
  <c r="C2068" i="6"/>
  <c r="A2068" i="6"/>
  <c r="B2068" i="6" l="1"/>
  <c r="C2069" i="6"/>
  <c r="A2069" i="6"/>
  <c r="B2069" i="6" l="1"/>
  <c r="C2070" i="6"/>
  <c r="A2070" i="6"/>
  <c r="B2070" i="6" l="1"/>
  <c r="A2071" i="6"/>
  <c r="C2071" i="6"/>
  <c r="B2071" i="6" l="1"/>
  <c r="C2072" i="6"/>
  <c r="A2072" i="6"/>
  <c r="B2072" i="6" l="1"/>
  <c r="C2073" i="6"/>
  <c r="A2073" i="6"/>
  <c r="B2073" i="6" l="1"/>
  <c r="A2074" i="6"/>
  <c r="C2074" i="6"/>
  <c r="B2074" i="6" l="1"/>
  <c r="A2075" i="6"/>
  <c r="C2075" i="6"/>
  <c r="B2075" i="6" l="1"/>
  <c r="C2076" i="6"/>
  <c r="A2076" i="6"/>
  <c r="B2076" i="6" l="1"/>
  <c r="C2077" i="6"/>
  <c r="A2077" i="6"/>
  <c r="B2077" i="6" l="1"/>
  <c r="A2078" i="6"/>
  <c r="C2078" i="6"/>
  <c r="B2078" i="6" l="1"/>
  <c r="A2079" i="6"/>
  <c r="C2079" i="6"/>
  <c r="B2079" i="6" l="1"/>
  <c r="C2080" i="6"/>
  <c r="A2080" i="6"/>
  <c r="B2080" i="6" l="1"/>
  <c r="C2081" i="6"/>
  <c r="A2081" i="6"/>
  <c r="B2081" i="6" l="1"/>
  <c r="A2082" i="6"/>
  <c r="C2082" i="6"/>
  <c r="B2082" i="6" l="1"/>
  <c r="A2083" i="6"/>
  <c r="C2083" i="6"/>
  <c r="B2083" i="6" l="1"/>
  <c r="C2084" i="6"/>
  <c r="A2084" i="6"/>
  <c r="B2084" i="6" l="1"/>
  <c r="C2085" i="6"/>
  <c r="A2085" i="6"/>
  <c r="B2085" i="6" l="1"/>
  <c r="C2086" i="6"/>
  <c r="A2086" i="6"/>
  <c r="B2086" i="6" l="1"/>
  <c r="C2087" i="6"/>
  <c r="A2087" i="6"/>
  <c r="B2087" i="6" l="1"/>
  <c r="C2088" i="6"/>
  <c r="A2088" i="6"/>
  <c r="B2088" i="6" l="1"/>
  <c r="A2089" i="6"/>
  <c r="C2089" i="6"/>
  <c r="B2089" i="6" l="1"/>
  <c r="A2090" i="6"/>
  <c r="C2090" i="6"/>
  <c r="B2090" i="6" l="1"/>
  <c r="A2091" i="6"/>
  <c r="C2091" i="6"/>
  <c r="B2091" i="6" l="1"/>
  <c r="A2092" i="6"/>
  <c r="C2092" i="6"/>
  <c r="B2092" i="6" l="1"/>
  <c r="A2093" i="6"/>
  <c r="C2093" i="6"/>
  <c r="B2093" i="6" l="1"/>
  <c r="A2094" i="6"/>
  <c r="C2094" i="6"/>
  <c r="B2094" i="6" l="1"/>
  <c r="A2095" i="6"/>
  <c r="C2095" i="6"/>
  <c r="B2095" i="6" l="1"/>
  <c r="C2096" i="6"/>
  <c r="A2096" i="6"/>
  <c r="B2096" i="6" l="1"/>
  <c r="A2097" i="6"/>
  <c r="C2097" i="6"/>
  <c r="B2097" i="6" l="1"/>
  <c r="A2098" i="6"/>
  <c r="C2098" i="6"/>
  <c r="B2098" i="6" l="1"/>
  <c r="C2099" i="6"/>
  <c r="A2099" i="6"/>
  <c r="B2099" i="6" l="1"/>
  <c r="C2100" i="6"/>
  <c r="A2100" i="6"/>
  <c r="B2100" i="6" l="1"/>
  <c r="A2101" i="6"/>
  <c r="C2101" i="6"/>
  <c r="B2101" i="6" l="1"/>
  <c r="C2102" i="6"/>
  <c r="A2102" i="6"/>
  <c r="B2102" i="6" l="1"/>
  <c r="C2103" i="6"/>
  <c r="A2103" i="6"/>
  <c r="B2103" i="6" l="1"/>
  <c r="C2104" i="6"/>
  <c r="A2104" i="6"/>
  <c r="B2104" i="6" l="1"/>
  <c r="C2105" i="6"/>
  <c r="A2105" i="6"/>
  <c r="B2105" i="6" l="1"/>
  <c r="A2106" i="6"/>
  <c r="C2106" i="6"/>
  <c r="B2106" i="6" l="1"/>
  <c r="C2107" i="6"/>
  <c r="A2107" i="6"/>
  <c r="B2107" i="6" l="1"/>
  <c r="C2108" i="6"/>
  <c r="A2108" i="6"/>
  <c r="B2108" i="6" l="1"/>
  <c r="A2109" i="6"/>
  <c r="C2109" i="6"/>
  <c r="B2109" i="6" l="1"/>
  <c r="C2110" i="6"/>
  <c r="A2110" i="6"/>
  <c r="B2110" i="6" l="1"/>
  <c r="A2111" i="6"/>
  <c r="C2111" i="6"/>
  <c r="B2111" i="6" l="1"/>
  <c r="A2112" i="6"/>
  <c r="C2112" i="6"/>
  <c r="B2112" i="6" l="1"/>
  <c r="C2113" i="6"/>
  <c r="A2113" i="6"/>
  <c r="B2113" i="6" l="1"/>
  <c r="A2114" i="6"/>
  <c r="C2114" i="6"/>
  <c r="B2114" i="6" l="1"/>
  <c r="C2115" i="6"/>
  <c r="A2115" i="6"/>
  <c r="B2115" i="6" l="1"/>
  <c r="C2116" i="6"/>
  <c r="A2116" i="6"/>
  <c r="B2116" i="6" l="1"/>
  <c r="A2117" i="6"/>
  <c r="C2117" i="6"/>
  <c r="B2117" i="6" l="1"/>
  <c r="C2118" i="6"/>
  <c r="A2118" i="6"/>
  <c r="B2118" i="6" l="1"/>
  <c r="A2119" i="6"/>
  <c r="C2119" i="6"/>
  <c r="B2119" i="6" l="1"/>
  <c r="A2120" i="6"/>
  <c r="C2120" i="6"/>
  <c r="B2120" i="6" l="1"/>
  <c r="C2121" i="6"/>
  <c r="A2121" i="6"/>
  <c r="B2121" i="6" l="1"/>
  <c r="A2122" i="6"/>
  <c r="C2122" i="6"/>
  <c r="B2122" i="6" l="1"/>
  <c r="C2123" i="6"/>
  <c r="A2123" i="6"/>
  <c r="B2123" i="6" l="1"/>
  <c r="C2124" i="6"/>
  <c r="A2124" i="6"/>
  <c r="B2124" i="6" l="1"/>
  <c r="A2125" i="6"/>
  <c r="C2125" i="6"/>
  <c r="B2125" i="6" l="1"/>
  <c r="C2126" i="6"/>
  <c r="A2126" i="6"/>
  <c r="B2126" i="6" l="1"/>
  <c r="A2127" i="6"/>
  <c r="C2127" i="6"/>
  <c r="B2127" i="6" l="1"/>
  <c r="A2128" i="6"/>
  <c r="C2128" i="6"/>
  <c r="B2128" i="6" l="1"/>
  <c r="C2129" i="6"/>
  <c r="A2129" i="6"/>
  <c r="B2129" i="6" l="1"/>
  <c r="A2130" i="6"/>
  <c r="C2130" i="6"/>
  <c r="B2130" i="6" l="1"/>
  <c r="C2131" i="6"/>
  <c r="A2131" i="6"/>
  <c r="B2131" i="6" l="1"/>
  <c r="C2132" i="6"/>
  <c r="A2132" i="6"/>
  <c r="B2132" i="6" l="1"/>
  <c r="A2133" i="6"/>
  <c r="C2133" i="6"/>
  <c r="B2133" i="6" l="1"/>
  <c r="C2134" i="6"/>
  <c r="A2134" i="6"/>
  <c r="B2134" i="6" l="1"/>
  <c r="A2135" i="6"/>
  <c r="C2135" i="6"/>
  <c r="B2135" i="6" l="1"/>
  <c r="A2136" i="6"/>
  <c r="C2136" i="6"/>
  <c r="B2136" i="6" l="1"/>
  <c r="C2137" i="6"/>
  <c r="A2137" i="6"/>
  <c r="B2137" i="6" l="1"/>
  <c r="A2138" i="6"/>
  <c r="C2138" i="6"/>
  <c r="B2138" i="6" l="1"/>
  <c r="C2139" i="6"/>
  <c r="A2139" i="6"/>
  <c r="B2139" i="6" l="1"/>
  <c r="C2140" i="6"/>
  <c r="A2140" i="6"/>
  <c r="B2140" i="6" l="1"/>
  <c r="A2141" i="6"/>
  <c r="C2141" i="6"/>
  <c r="B2141" i="6" l="1"/>
  <c r="C2142" i="6"/>
  <c r="A2142" i="6"/>
  <c r="B2142" i="6" l="1"/>
  <c r="A2143" i="6"/>
  <c r="C2143" i="6"/>
  <c r="B2143" i="6" l="1"/>
  <c r="C2144" i="6"/>
  <c r="A2144" i="6"/>
  <c r="B2144" i="6" l="1"/>
  <c r="A2145" i="6"/>
  <c r="C2145" i="6"/>
  <c r="B2145" i="6" l="1"/>
  <c r="A2146" i="6"/>
  <c r="C2146" i="6"/>
  <c r="B2146" i="6" l="1"/>
  <c r="A2147" i="6"/>
  <c r="C2147" i="6"/>
  <c r="B2147" i="6" l="1"/>
  <c r="A2148" i="6"/>
  <c r="C2148" i="6"/>
  <c r="B2148" i="6" l="1"/>
  <c r="C2149" i="6"/>
  <c r="A2149" i="6"/>
  <c r="B2149" i="6" l="1"/>
  <c r="C2150" i="6"/>
  <c r="A2150" i="6"/>
  <c r="B2150" i="6" l="1"/>
  <c r="C2151" i="6"/>
  <c r="A2151" i="6"/>
  <c r="B2151" i="6" l="1"/>
  <c r="C2152" i="6"/>
  <c r="A2152" i="6"/>
  <c r="B2152" i="6" l="1"/>
  <c r="A2153" i="6"/>
  <c r="C2153" i="6"/>
  <c r="B2153" i="6" l="1"/>
  <c r="C2154" i="6"/>
  <c r="A2154" i="6"/>
  <c r="B2154" i="6" l="1"/>
  <c r="C2155" i="6"/>
  <c r="A2155" i="6"/>
  <c r="B2155" i="6" l="1"/>
  <c r="C2156" i="6"/>
  <c r="A2156" i="6"/>
  <c r="B2156" i="6" l="1"/>
  <c r="A2157" i="6"/>
  <c r="C2157" i="6"/>
  <c r="B2157" i="6" l="1"/>
  <c r="A2158" i="6"/>
  <c r="C2158" i="6"/>
  <c r="B2158" i="6" l="1"/>
  <c r="C2159" i="6"/>
  <c r="A2159" i="6"/>
  <c r="B2159" i="6" l="1"/>
  <c r="A2160" i="6"/>
  <c r="C2160" i="6"/>
  <c r="B2160" i="6" l="1"/>
  <c r="A2161" i="6"/>
  <c r="C2161" i="6"/>
  <c r="B2161" i="6" l="1"/>
  <c r="A2162" i="6"/>
  <c r="C2162" i="6"/>
  <c r="B2162" i="6" l="1"/>
  <c r="A2163" i="6"/>
  <c r="C2163" i="6"/>
  <c r="B2163" i="6" l="1"/>
  <c r="A2164" i="6"/>
  <c r="C2164" i="6"/>
  <c r="B2164" i="6" l="1"/>
  <c r="C2165" i="6"/>
  <c r="A2165" i="6"/>
  <c r="B2165" i="6" l="1"/>
  <c r="A2166" i="6"/>
  <c r="C2166" i="6"/>
  <c r="B2166" i="6" l="1"/>
  <c r="A2167" i="6"/>
  <c r="C2167" i="6"/>
  <c r="B2167" i="6" l="1"/>
  <c r="C2168" i="6"/>
  <c r="A2168" i="6"/>
  <c r="B2168" i="6" l="1"/>
  <c r="A2169" i="6"/>
  <c r="C2169" i="6"/>
  <c r="B2169" i="6" l="1"/>
  <c r="C2170" i="6"/>
  <c r="A2170" i="6"/>
  <c r="B2170" i="6" l="1"/>
  <c r="A2171" i="6"/>
  <c r="C2171" i="6"/>
  <c r="B2171" i="6" l="1"/>
  <c r="A2172" i="6"/>
  <c r="C2172" i="6"/>
  <c r="B2172" i="6" l="1"/>
  <c r="A2173" i="6"/>
  <c r="C2173" i="6"/>
  <c r="B2173" i="6" l="1"/>
  <c r="A2174" i="6"/>
  <c r="C2174" i="6"/>
  <c r="B2174" i="6" l="1"/>
  <c r="A2175" i="6"/>
  <c r="C2175" i="6"/>
  <c r="B2175" i="6" l="1"/>
  <c r="C2176" i="6"/>
  <c r="A2176" i="6"/>
  <c r="B2176" i="6" l="1"/>
  <c r="C2177" i="6"/>
  <c r="A2177" i="6"/>
  <c r="B2177" i="6" l="1"/>
  <c r="C2178" i="6"/>
  <c r="A2178" i="6"/>
  <c r="B2178" i="6" l="1"/>
  <c r="C2179" i="6"/>
  <c r="A2179" i="6"/>
  <c r="B2179" i="6" l="1"/>
  <c r="C2180" i="6"/>
  <c r="A2180" i="6"/>
  <c r="B2180" i="6" l="1"/>
  <c r="A2181" i="6"/>
  <c r="C2181" i="6"/>
  <c r="B2181" i="6" l="1"/>
  <c r="C2182" i="6"/>
  <c r="A2182" i="6"/>
  <c r="B2182" i="6" l="1"/>
  <c r="A2183" i="6"/>
  <c r="C2183" i="6"/>
  <c r="B2183" i="6" l="1"/>
  <c r="C2184" i="6"/>
  <c r="A2184" i="6"/>
  <c r="B2184" i="6" l="1"/>
  <c r="C2185" i="6"/>
  <c r="A2185" i="6"/>
  <c r="B2185" i="6" l="1"/>
  <c r="C2186" i="6"/>
  <c r="A2186" i="6"/>
  <c r="B2186" i="6" l="1"/>
  <c r="A2187" i="6"/>
  <c r="C2187" i="6"/>
  <c r="B2187" i="6" l="1"/>
  <c r="A2188" i="6"/>
  <c r="C2188" i="6"/>
  <c r="B2188" i="6" l="1"/>
  <c r="C2189" i="6"/>
  <c r="A2189" i="6"/>
  <c r="B2189" i="6" l="1"/>
  <c r="A2190" i="6"/>
  <c r="C2190" i="6"/>
  <c r="B2190" i="6" l="1"/>
  <c r="A2191" i="6"/>
  <c r="C2191" i="6"/>
  <c r="B2191" i="6" l="1"/>
  <c r="A2192" i="6"/>
  <c r="C2192" i="6"/>
  <c r="B2192" i="6" l="1"/>
  <c r="A2193" i="6"/>
  <c r="C2193" i="6"/>
  <c r="B2193" i="6" l="1"/>
  <c r="C2194" i="6"/>
  <c r="A2194" i="6"/>
  <c r="B2194" i="6" l="1"/>
  <c r="A2195" i="6"/>
  <c r="C2195" i="6"/>
  <c r="B2195" i="6" l="1"/>
  <c r="A2196" i="6"/>
  <c r="C2196" i="6"/>
  <c r="B2196" i="6" l="1"/>
  <c r="A2197" i="6"/>
  <c r="C2197" i="6"/>
  <c r="B2197" i="6" l="1"/>
  <c r="A2198" i="6"/>
  <c r="C2198" i="6"/>
  <c r="B2198" i="6" l="1"/>
  <c r="A2199" i="6"/>
  <c r="C2199" i="6"/>
  <c r="B2199" i="6" l="1"/>
  <c r="C2200" i="6"/>
  <c r="A2200" i="6"/>
  <c r="B2200" i="6" l="1"/>
  <c r="A2201" i="6"/>
  <c r="C2201" i="6"/>
  <c r="B2201" i="6" l="1"/>
  <c r="C2202" i="6"/>
  <c r="A2202" i="6"/>
  <c r="B2202" i="6" l="1"/>
  <c r="A2203" i="6"/>
  <c r="C2203" i="6"/>
  <c r="B2203" i="6" l="1"/>
  <c r="C2204" i="6"/>
  <c r="A2204" i="6"/>
  <c r="B2204" i="6" l="1"/>
  <c r="A2205" i="6"/>
  <c r="C2205" i="6"/>
  <c r="B2205" i="6" l="1"/>
  <c r="C2206" i="6"/>
  <c r="A2206" i="6"/>
  <c r="B2206" i="6" l="1"/>
  <c r="A2207" i="6"/>
  <c r="C2207" i="6"/>
  <c r="B2207" i="6" l="1"/>
  <c r="A2208" i="6"/>
  <c r="C2208" i="6"/>
  <c r="B2208" i="6" l="1"/>
  <c r="A2209" i="6"/>
  <c r="C2209" i="6"/>
  <c r="B2209" i="6" l="1"/>
  <c r="C2210" i="6"/>
  <c r="A2210" i="6"/>
  <c r="B2210" i="6" l="1"/>
  <c r="A2211" i="6"/>
  <c r="C2211" i="6"/>
  <c r="B2211" i="6" l="1"/>
  <c r="C2212" i="6"/>
  <c r="A2212" i="6"/>
  <c r="B2212" i="6" l="1"/>
  <c r="C2213" i="6"/>
  <c r="A2213" i="6"/>
  <c r="B2213" i="6" l="1"/>
  <c r="C2214" i="6"/>
  <c r="A2214" i="6"/>
  <c r="B2214" i="6" l="1"/>
  <c r="C2215" i="6"/>
  <c r="A2215" i="6"/>
  <c r="B2215" i="6" l="1"/>
  <c r="A2216" i="6"/>
  <c r="C2216" i="6"/>
  <c r="B2216" i="6" l="1"/>
  <c r="A2217" i="6"/>
  <c r="C2217" i="6"/>
  <c r="B2217" i="6" l="1"/>
  <c r="A2218" i="6"/>
  <c r="C2218" i="6"/>
  <c r="B2218" i="6" l="1"/>
  <c r="A2219" i="6"/>
  <c r="C2219" i="6"/>
  <c r="B2219" i="6" l="1"/>
  <c r="C2220" i="6"/>
  <c r="A2220" i="6"/>
  <c r="B2220" i="6" l="1"/>
  <c r="A2221" i="6"/>
  <c r="C2221" i="6"/>
  <c r="B2221" i="6" l="1"/>
  <c r="C2222" i="6"/>
  <c r="A2222" i="6"/>
  <c r="B2222" i="6" l="1"/>
  <c r="C2223" i="6"/>
  <c r="A2223" i="6"/>
  <c r="B2223" i="6" l="1"/>
  <c r="C2224" i="6"/>
  <c r="A2224" i="6"/>
  <c r="B2224" i="6" l="1"/>
  <c r="A2225" i="6"/>
  <c r="C2225" i="6"/>
  <c r="B2225" i="6" l="1"/>
  <c r="C2226" i="6"/>
  <c r="A2226" i="6"/>
  <c r="B2226" i="6" l="1"/>
  <c r="C2227" i="6"/>
  <c r="A2227" i="6"/>
  <c r="B2227" i="6" l="1"/>
  <c r="C2228" i="6"/>
  <c r="A2228" i="6"/>
  <c r="B2228" i="6" l="1"/>
  <c r="C2229" i="6"/>
  <c r="A2229" i="6"/>
  <c r="B2229" i="6" l="1"/>
  <c r="C2230" i="6"/>
  <c r="A2230" i="6"/>
  <c r="B2230" i="6" l="1"/>
  <c r="A2231" i="6"/>
  <c r="C2231" i="6"/>
  <c r="B2231" i="6" l="1"/>
  <c r="C2232" i="6"/>
  <c r="A2232" i="6"/>
  <c r="B2232" i="6" l="1"/>
  <c r="A2233" i="6"/>
  <c r="C2233" i="6"/>
  <c r="B2233" i="6" l="1"/>
  <c r="A2234" i="6"/>
  <c r="C2234" i="6"/>
  <c r="B2234" i="6" l="1"/>
  <c r="A2235" i="6"/>
  <c r="C2235" i="6"/>
  <c r="B2235" i="6" l="1"/>
  <c r="C2236" i="6"/>
  <c r="A2236" i="6"/>
  <c r="B2236" i="6" l="1"/>
  <c r="A2237" i="6"/>
  <c r="C2237" i="6"/>
  <c r="B2237" i="6" l="1"/>
  <c r="A2238" i="6"/>
  <c r="C2238" i="6"/>
  <c r="B2238" i="6" l="1"/>
  <c r="A2239" i="6"/>
  <c r="C2239" i="6"/>
  <c r="B2239" i="6" l="1"/>
  <c r="C2240" i="6"/>
  <c r="A2240" i="6"/>
  <c r="B2240" i="6" l="1"/>
  <c r="C2241" i="6"/>
  <c r="A2241" i="6"/>
  <c r="B2241" i="6" l="1"/>
  <c r="A2242" i="6"/>
  <c r="C2242" i="6"/>
  <c r="B2242" i="6" l="1"/>
  <c r="A2243" i="6"/>
  <c r="C2243" i="6"/>
  <c r="B2243" i="6" l="1"/>
  <c r="A2244" i="6"/>
  <c r="C2244" i="6"/>
  <c r="B2244" i="6" l="1"/>
  <c r="C2245" i="6"/>
  <c r="A2245" i="6"/>
  <c r="B2245" i="6" l="1"/>
  <c r="A2246" i="6"/>
  <c r="C2246" i="6"/>
  <c r="B2246" i="6" l="1"/>
  <c r="A2247" i="6"/>
  <c r="C2247" i="6"/>
  <c r="B2247" i="6" l="1"/>
  <c r="A2248" i="6"/>
  <c r="C2248" i="6"/>
  <c r="B2248" i="6" l="1"/>
  <c r="C2249" i="6"/>
  <c r="A2249" i="6"/>
  <c r="B2249" i="6" l="1"/>
  <c r="A2250" i="6"/>
  <c r="C2250" i="6"/>
  <c r="B2250" i="6" l="1"/>
  <c r="A2251" i="6"/>
  <c r="C2251" i="6"/>
  <c r="B2251" i="6" l="1"/>
  <c r="A2252" i="6"/>
  <c r="C2252" i="6"/>
  <c r="B2252" i="6" l="1"/>
  <c r="A2253" i="6"/>
  <c r="C2253" i="6"/>
  <c r="B2253" i="6" l="1"/>
  <c r="A2254" i="6"/>
  <c r="C2254" i="6"/>
  <c r="B2254" i="6" l="1"/>
  <c r="A2255" i="6"/>
  <c r="C2255" i="6"/>
  <c r="B2255" i="6" l="1"/>
  <c r="A2256" i="6"/>
  <c r="C2256" i="6"/>
  <c r="B2256" i="6" l="1"/>
  <c r="C2257" i="6"/>
  <c r="A2257" i="6"/>
  <c r="B2257" i="6" l="1"/>
  <c r="A2258" i="6"/>
  <c r="C2258" i="6"/>
  <c r="B2258" i="6" l="1"/>
  <c r="A2259" i="6"/>
  <c r="C2259" i="6"/>
  <c r="B2259" i="6" l="1"/>
  <c r="A2260" i="6"/>
  <c r="C2260" i="6"/>
  <c r="B2260" i="6" l="1"/>
  <c r="C2261" i="6"/>
  <c r="A2261" i="6"/>
  <c r="B2261" i="6" l="1"/>
  <c r="C2262" i="6"/>
  <c r="A2262" i="6"/>
  <c r="B2262" i="6" l="1"/>
  <c r="C2263" i="6"/>
  <c r="A2263" i="6"/>
  <c r="B2263" i="6" l="1"/>
  <c r="C2264" i="6"/>
  <c r="A2264" i="6"/>
  <c r="B2264" i="6" l="1"/>
  <c r="A2265" i="6"/>
  <c r="C2265" i="6"/>
  <c r="B2265" i="6" l="1"/>
  <c r="A2266" i="6"/>
  <c r="C2266" i="6"/>
  <c r="B2266" i="6" l="1"/>
  <c r="A2267" i="6"/>
  <c r="C2267" i="6"/>
  <c r="B2267" i="6" l="1"/>
  <c r="C2268" i="6"/>
  <c r="A2268" i="6"/>
  <c r="B2268" i="6" l="1"/>
  <c r="C2269" i="6"/>
  <c r="A2269" i="6"/>
  <c r="B2269" i="6" l="1"/>
  <c r="C2270" i="6"/>
  <c r="A2270" i="6"/>
  <c r="B2270" i="6" l="1"/>
  <c r="A2271" i="6"/>
  <c r="C2271" i="6"/>
  <c r="B2271" i="6" l="1"/>
  <c r="C2272" i="6"/>
  <c r="A2272" i="6"/>
  <c r="B2272" i="6" l="1"/>
  <c r="A2273" i="6"/>
  <c r="C2273" i="6"/>
  <c r="B2273" i="6" l="1"/>
  <c r="A2274" i="6"/>
  <c r="C2274" i="6"/>
  <c r="B2274" i="6" l="1"/>
  <c r="A2275" i="6"/>
  <c r="C2275" i="6"/>
  <c r="B2275" i="6" l="1"/>
  <c r="C2276" i="6"/>
  <c r="A2276" i="6"/>
  <c r="B2276" i="6" l="1"/>
  <c r="C2277" i="6"/>
  <c r="A2277" i="6"/>
  <c r="B2277" i="6" l="1"/>
  <c r="A2278" i="6"/>
  <c r="C2278" i="6"/>
  <c r="B2278" i="6" l="1"/>
  <c r="A2279" i="6"/>
  <c r="C2279" i="6"/>
  <c r="B2279" i="6" l="1"/>
  <c r="C2280" i="6"/>
  <c r="A2280" i="6"/>
  <c r="B2280" i="6" l="1"/>
  <c r="C2281" i="6"/>
  <c r="A2281" i="6"/>
  <c r="B2281" i="6" l="1"/>
  <c r="C2282" i="6"/>
  <c r="A2282" i="6"/>
  <c r="B2282" i="6" l="1"/>
  <c r="C2283" i="6"/>
  <c r="A2283" i="6"/>
  <c r="B2283" i="6" l="1"/>
  <c r="C2284" i="6"/>
  <c r="A2284" i="6"/>
  <c r="B2284" i="6" l="1"/>
  <c r="A2285" i="6"/>
  <c r="C2285" i="6"/>
  <c r="B2285" i="6" l="1"/>
  <c r="A2286" i="6"/>
  <c r="C2286" i="6"/>
  <c r="B2286" i="6" l="1"/>
  <c r="A2287" i="6"/>
  <c r="C2287" i="6"/>
  <c r="B2287" i="6" l="1"/>
  <c r="C2288" i="6"/>
  <c r="A2288" i="6"/>
  <c r="B2288" i="6" l="1"/>
  <c r="C2289" i="6"/>
  <c r="A2289" i="6"/>
  <c r="B2289" i="6" l="1"/>
  <c r="A2290" i="6"/>
  <c r="C2290" i="6"/>
  <c r="B2290" i="6" l="1"/>
  <c r="A2291" i="6"/>
  <c r="C2291" i="6"/>
  <c r="B2291" i="6" l="1"/>
  <c r="A2292" i="6"/>
  <c r="C2292" i="6"/>
  <c r="B2292" i="6" l="1"/>
  <c r="C2293" i="6"/>
  <c r="A2293" i="6"/>
  <c r="B2293" i="6" l="1"/>
  <c r="A2294" i="6"/>
  <c r="C2294" i="6"/>
  <c r="B2294" i="6" l="1"/>
  <c r="A2295" i="6"/>
  <c r="C2295" i="6"/>
  <c r="B2295" i="6" l="1"/>
  <c r="C2296" i="6"/>
  <c r="A2296" i="6"/>
  <c r="B2296" i="6" l="1"/>
  <c r="A2297" i="6"/>
  <c r="C2297" i="6"/>
  <c r="B2297" i="6" l="1"/>
  <c r="A2298" i="6"/>
  <c r="C2298" i="6"/>
  <c r="B2298" i="6" l="1"/>
  <c r="A2299" i="6"/>
  <c r="C2299" i="6"/>
  <c r="B2299" i="6" l="1"/>
  <c r="C2300" i="6"/>
  <c r="A2300" i="6"/>
  <c r="B2300" i="6" l="1"/>
  <c r="A2301" i="6"/>
  <c r="C2301" i="6"/>
  <c r="B2301" i="6" l="1"/>
  <c r="A2302" i="6"/>
  <c r="C2302" i="6"/>
  <c r="B2302" i="6" l="1"/>
  <c r="A2303" i="6"/>
  <c r="C2303" i="6"/>
  <c r="B2303" i="6" l="1"/>
  <c r="C2304" i="6"/>
  <c r="A2304" i="6"/>
  <c r="B2304" i="6" l="1"/>
  <c r="C2305" i="6"/>
  <c r="A2305" i="6"/>
  <c r="B2305" i="6" l="1"/>
  <c r="C2306" i="6"/>
  <c r="A2306" i="6"/>
  <c r="B2306" i="6" l="1"/>
  <c r="C2307" i="6"/>
  <c r="A2307" i="6"/>
  <c r="B2307" i="6" l="1"/>
  <c r="A2308" i="6"/>
  <c r="C2308" i="6"/>
  <c r="B2308" i="6" l="1"/>
  <c r="A2309" i="6"/>
  <c r="C2309" i="6"/>
  <c r="B2309" i="6" l="1"/>
  <c r="A2310" i="6"/>
  <c r="C2310" i="6"/>
  <c r="B2310" i="6" l="1"/>
  <c r="A2311" i="6"/>
  <c r="C2311" i="6"/>
  <c r="B2311" i="6" l="1"/>
  <c r="C2312" i="6"/>
  <c r="A2312" i="6"/>
  <c r="B2312" i="6" l="1"/>
  <c r="A2313" i="6"/>
  <c r="C2313" i="6"/>
  <c r="B2313" i="6" l="1"/>
  <c r="A2314" i="6"/>
  <c r="C2314" i="6"/>
  <c r="B2314" i="6" l="1"/>
  <c r="A2315" i="6"/>
  <c r="C2315" i="6"/>
  <c r="B2315" i="6" l="1"/>
  <c r="C2316" i="6"/>
  <c r="A2316" i="6"/>
  <c r="B2316" i="6" l="1"/>
  <c r="C2317" i="6"/>
  <c r="A2317" i="6"/>
  <c r="B2317" i="6" l="1"/>
  <c r="C2318" i="6"/>
  <c r="A2318" i="6"/>
  <c r="B2318" i="6" l="1"/>
  <c r="C2319" i="6"/>
  <c r="A2319" i="6"/>
  <c r="B2319" i="6" l="1"/>
  <c r="A2320" i="6"/>
  <c r="C2320" i="6"/>
  <c r="B2320" i="6" l="1"/>
  <c r="A2321" i="6"/>
  <c r="C2321" i="6"/>
  <c r="B2321" i="6" l="1"/>
  <c r="A2322" i="6"/>
  <c r="C2322" i="6"/>
  <c r="B2322" i="6" l="1"/>
  <c r="A2323" i="6"/>
  <c r="C2323" i="6"/>
  <c r="B2323" i="6" l="1"/>
  <c r="C2324" i="6"/>
  <c r="A2324" i="6"/>
  <c r="B2324" i="6" l="1"/>
  <c r="A2325" i="6"/>
  <c r="C2325" i="6"/>
  <c r="B2325" i="6" l="1"/>
  <c r="C2326" i="6"/>
  <c r="A2326" i="6"/>
  <c r="B2326" i="6" l="1"/>
  <c r="A2327" i="6"/>
  <c r="C2327" i="6"/>
  <c r="B2327" i="6" l="1"/>
  <c r="C2328" i="6"/>
  <c r="A2328" i="6"/>
  <c r="B2328" i="6" l="1"/>
  <c r="A2329" i="6"/>
  <c r="C2329" i="6"/>
  <c r="B2329" i="6" l="1"/>
  <c r="C2330" i="6"/>
  <c r="A2330" i="6"/>
  <c r="B2330" i="6" l="1"/>
  <c r="C2331" i="6"/>
  <c r="A2331" i="6"/>
  <c r="B2331" i="6" l="1"/>
  <c r="A2332" i="6"/>
  <c r="C2332" i="6"/>
  <c r="B2332" i="6" l="1"/>
  <c r="A2333" i="6"/>
  <c r="C2333" i="6"/>
  <c r="B2333" i="6" l="1"/>
  <c r="A2334" i="6"/>
  <c r="C2334" i="6"/>
  <c r="B2334" i="6" l="1"/>
  <c r="A2335" i="6"/>
  <c r="C2335" i="6"/>
  <c r="B2335" i="6" l="1"/>
  <c r="C2336" i="6"/>
  <c r="A2336" i="6"/>
  <c r="B2336" i="6" l="1"/>
  <c r="C2337" i="6"/>
  <c r="A2337" i="6"/>
  <c r="B2337" i="6" l="1"/>
  <c r="C2338" i="6"/>
  <c r="A2338" i="6"/>
  <c r="B2338" i="6" l="1"/>
  <c r="C2339" i="6"/>
  <c r="A2339" i="6"/>
  <c r="B2339" i="6" l="1"/>
  <c r="C2340" i="6"/>
  <c r="A2340" i="6"/>
  <c r="B2340" i="6" l="1"/>
  <c r="A2341" i="6"/>
  <c r="C2341" i="6"/>
  <c r="B2341" i="6" l="1"/>
  <c r="A2342" i="6"/>
  <c r="C2342" i="6"/>
  <c r="B2342" i="6" l="1"/>
  <c r="A2343" i="6"/>
  <c r="C2343" i="6"/>
  <c r="B2343" i="6" l="1"/>
  <c r="A2344" i="6"/>
  <c r="C2344" i="6"/>
  <c r="B2344" i="6" l="1"/>
  <c r="A2345" i="6"/>
  <c r="C2345" i="6"/>
  <c r="B2345" i="6" l="1"/>
  <c r="A2346" i="6"/>
  <c r="C2346" i="6"/>
  <c r="B2346" i="6" l="1"/>
  <c r="A2347" i="6"/>
  <c r="C2347" i="6"/>
  <c r="B2347" i="6" l="1"/>
  <c r="A2348" i="6"/>
  <c r="C2348" i="6"/>
  <c r="B2348" i="6" l="1"/>
  <c r="A2349" i="6"/>
  <c r="C2349" i="6"/>
  <c r="B2349" i="6" l="1"/>
  <c r="A2350" i="6"/>
  <c r="C2350" i="6"/>
  <c r="B2350" i="6" l="1"/>
  <c r="C2351" i="6"/>
  <c r="A2351" i="6"/>
  <c r="B2351" i="6" l="1"/>
  <c r="C2352" i="6"/>
  <c r="A2352" i="6"/>
  <c r="B2352" i="6" l="1"/>
  <c r="A2353" i="6"/>
  <c r="C2353" i="6"/>
  <c r="B2353" i="6" l="1"/>
  <c r="A2354" i="6"/>
  <c r="C2354" i="6"/>
  <c r="B2354" i="6" l="1"/>
  <c r="A2355" i="6"/>
  <c r="C2355" i="6"/>
  <c r="B2355" i="6" l="1"/>
  <c r="C2356" i="6"/>
  <c r="A2356" i="6"/>
  <c r="B2356" i="6" l="1"/>
  <c r="C2357" i="6"/>
  <c r="A2357" i="6"/>
  <c r="B2357" i="6" l="1"/>
  <c r="C2358" i="6"/>
  <c r="A2358" i="6"/>
  <c r="B2358" i="6" l="1"/>
  <c r="A2359" i="6"/>
  <c r="C2359" i="6"/>
  <c r="B2359" i="6" l="1"/>
  <c r="C2360" i="6"/>
  <c r="A2360" i="6"/>
  <c r="B2360" i="6" l="1"/>
  <c r="C2361" i="6"/>
  <c r="A2361" i="6"/>
  <c r="B2361" i="6" l="1"/>
  <c r="C2362" i="6"/>
  <c r="A2362" i="6"/>
  <c r="B2362" i="6" l="1"/>
  <c r="A2363" i="6"/>
  <c r="C2363" i="6"/>
  <c r="B2363" i="6" l="1"/>
  <c r="A2364" i="6"/>
  <c r="C2364" i="6"/>
  <c r="B2364" i="6" l="1"/>
  <c r="C2365" i="6"/>
  <c r="A2365" i="6"/>
  <c r="B2365" i="6" l="1"/>
  <c r="C2366" i="6"/>
  <c r="A2366" i="6"/>
  <c r="B2366" i="6" l="1"/>
  <c r="C2367" i="6"/>
  <c r="A2367" i="6"/>
  <c r="B2367" i="6" l="1"/>
  <c r="A2368" i="6"/>
  <c r="C2368" i="6"/>
  <c r="B2368" i="6" l="1"/>
  <c r="A2369" i="6"/>
  <c r="C2369" i="6"/>
  <c r="B2369" i="6" l="1"/>
  <c r="A2370" i="6"/>
  <c r="C2370" i="6"/>
  <c r="B2370" i="6" l="1"/>
  <c r="C2371" i="6"/>
  <c r="A2371" i="6"/>
  <c r="B2371" i="6" l="1"/>
  <c r="A2372" i="6"/>
  <c r="C2372" i="6"/>
  <c r="B2372" i="6" l="1"/>
  <c r="C2373" i="6"/>
  <c r="A2373" i="6"/>
  <c r="B2373" i="6" l="1"/>
  <c r="A2374" i="6"/>
  <c r="C2374" i="6"/>
  <c r="B2374" i="6" l="1"/>
  <c r="A2375" i="6"/>
  <c r="C2375" i="6"/>
  <c r="B2375" i="6" l="1"/>
  <c r="C2376" i="6"/>
  <c r="A2376" i="6"/>
  <c r="B2376" i="6" l="1"/>
  <c r="A2377" i="6"/>
  <c r="C2377" i="6"/>
  <c r="B2377" i="6" l="1"/>
  <c r="C2378" i="6"/>
  <c r="A2378" i="6"/>
  <c r="B2378" i="6" l="1"/>
  <c r="A2379" i="6"/>
  <c r="C2379" i="6"/>
  <c r="B2379" i="6" l="1"/>
  <c r="A2380" i="6"/>
  <c r="C2380" i="6"/>
  <c r="B2380" i="6" l="1"/>
  <c r="C2381" i="6"/>
  <c r="A2381" i="6"/>
  <c r="B2381" i="6" l="1"/>
  <c r="C2382" i="6"/>
  <c r="A2382" i="6"/>
  <c r="B2382" i="6" l="1"/>
  <c r="C2383" i="6"/>
  <c r="A2383" i="6"/>
  <c r="B2383" i="6" l="1"/>
  <c r="A2384" i="6"/>
  <c r="C2384" i="6"/>
  <c r="B2384" i="6" l="1"/>
  <c r="C2385" i="6"/>
  <c r="A2385" i="6"/>
  <c r="B2385" i="6" l="1"/>
  <c r="C2386" i="6"/>
  <c r="A2386" i="6"/>
  <c r="B2386" i="6" l="1"/>
  <c r="A2387" i="6"/>
  <c r="C2387" i="6"/>
  <c r="B2387" i="6" l="1"/>
  <c r="C2388" i="6"/>
  <c r="A2388" i="6"/>
  <c r="B2388" i="6" l="1"/>
  <c r="A2389" i="6"/>
  <c r="C2389" i="6"/>
  <c r="B2389" i="6" l="1"/>
  <c r="A2390" i="6"/>
  <c r="C2390" i="6"/>
  <c r="B2390" i="6" l="1"/>
  <c r="C2391" i="6"/>
  <c r="A2391" i="6"/>
  <c r="B2391" i="6" l="1"/>
  <c r="A2392" i="6"/>
  <c r="C2392" i="6"/>
  <c r="B2392" i="6" l="1"/>
  <c r="A2393" i="6"/>
  <c r="C2393" i="6"/>
  <c r="B2393" i="6" l="1"/>
  <c r="C2394" i="6"/>
  <c r="A2394" i="6"/>
  <c r="B2394" i="6" l="1"/>
  <c r="A2395" i="6"/>
  <c r="C2395" i="6"/>
  <c r="B2395" i="6" l="1"/>
  <c r="A2396" i="6"/>
  <c r="C2396" i="6"/>
  <c r="B2396" i="6" l="1"/>
  <c r="A2397" i="6"/>
  <c r="C2397" i="6"/>
  <c r="B2397" i="6" l="1"/>
  <c r="C2398" i="6"/>
  <c r="A2398" i="6"/>
  <c r="B2398" i="6" l="1"/>
  <c r="A2399" i="6"/>
  <c r="C2399" i="6"/>
  <c r="B2399" i="6" l="1"/>
  <c r="A2400" i="6"/>
  <c r="C2400" i="6"/>
  <c r="B2400" i="6" l="1"/>
  <c r="C2401" i="6"/>
  <c r="A2401" i="6"/>
  <c r="B2401" i="6" l="1"/>
  <c r="A2402" i="6"/>
  <c r="C2402" i="6"/>
  <c r="B2402" i="6" l="1"/>
  <c r="C2403" i="6"/>
  <c r="A2403" i="6"/>
  <c r="B2403" i="6" l="1"/>
  <c r="C2404" i="6"/>
  <c r="A2404" i="6"/>
  <c r="B2404" i="6" l="1"/>
  <c r="A2405" i="6"/>
  <c r="C2405" i="6"/>
  <c r="B2405" i="6" l="1"/>
  <c r="C2406" i="6"/>
  <c r="A2406" i="6"/>
  <c r="B2406" i="6" l="1"/>
  <c r="A2407" i="6"/>
  <c r="C2407" i="6"/>
  <c r="B2407" i="6" l="1"/>
  <c r="A2408" i="6"/>
  <c r="C2408" i="6"/>
  <c r="B2408" i="6" l="1"/>
  <c r="C2409" i="6"/>
  <c r="A2409" i="6"/>
  <c r="B2409" i="6" l="1"/>
  <c r="C2410" i="6"/>
  <c r="A2410" i="6"/>
  <c r="B2410" i="6" l="1"/>
  <c r="A2411" i="6"/>
  <c r="C2411" i="6"/>
  <c r="B2411" i="6" l="1"/>
  <c r="C2412" i="6"/>
  <c r="A2412" i="6"/>
  <c r="B2412" i="6" l="1"/>
  <c r="C2413" i="6"/>
  <c r="A2413" i="6"/>
  <c r="B2413" i="6" l="1"/>
  <c r="A2414" i="6"/>
  <c r="C2414" i="6"/>
  <c r="B2414" i="6" l="1"/>
  <c r="A2415" i="6"/>
  <c r="C2415" i="6"/>
  <c r="B2415" i="6" l="1"/>
  <c r="A2416" i="6"/>
  <c r="C2416" i="6"/>
  <c r="B2416" i="6" l="1"/>
  <c r="C2417" i="6"/>
  <c r="A2417" i="6"/>
  <c r="B2417" i="6" l="1"/>
  <c r="C2418" i="6"/>
  <c r="A2418" i="6"/>
  <c r="B2418" i="6" l="1"/>
  <c r="A2419" i="6"/>
  <c r="C2419" i="6"/>
  <c r="B2419" i="6" l="1"/>
  <c r="A2420" i="6"/>
  <c r="C2420" i="6"/>
  <c r="B2420" i="6" l="1"/>
  <c r="C2421" i="6"/>
  <c r="A2421" i="6"/>
  <c r="B2421" i="6" l="1"/>
  <c r="C2422" i="6"/>
  <c r="A2422" i="6"/>
  <c r="B2422" i="6" l="1"/>
  <c r="C2423" i="6"/>
  <c r="A2423" i="6"/>
  <c r="B2423" i="6" l="1"/>
  <c r="A2424" i="6"/>
  <c r="C2424" i="6"/>
  <c r="B2424" i="6" l="1"/>
  <c r="C2425" i="6"/>
  <c r="A2425" i="6"/>
  <c r="B2425" i="6" l="1"/>
  <c r="C2426" i="6"/>
  <c r="A2426" i="6"/>
  <c r="B2426" i="6" l="1"/>
  <c r="C2427" i="6"/>
  <c r="A2427" i="6"/>
  <c r="B2427" i="6" l="1"/>
  <c r="C2428" i="6"/>
  <c r="A2428" i="6"/>
  <c r="B2428" i="6" l="1"/>
  <c r="C2429" i="6"/>
  <c r="A2429" i="6"/>
  <c r="B2429" i="6" l="1"/>
  <c r="C2430" i="6"/>
  <c r="A2430" i="6"/>
  <c r="B2430" i="6" l="1"/>
  <c r="C2431" i="6"/>
  <c r="A2431" i="6"/>
  <c r="B2431" i="6" l="1"/>
  <c r="C2432" i="6"/>
  <c r="A2432" i="6"/>
  <c r="B2432" i="6" l="1"/>
  <c r="C2433" i="6"/>
  <c r="A2433" i="6"/>
  <c r="B2433" i="6" l="1"/>
  <c r="C2434" i="6"/>
  <c r="A2434" i="6"/>
  <c r="B2434" i="6" l="1"/>
  <c r="C2435" i="6"/>
  <c r="A2435" i="6"/>
  <c r="B2435" i="6" l="1"/>
  <c r="A2436" i="6"/>
  <c r="C2436" i="6"/>
  <c r="B2436" i="6" l="1"/>
  <c r="A2437" i="6"/>
  <c r="C2437" i="6"/>
  <c r="B2437" i="6" l="1"/>
  <c r="A2438" i="6"/>
  <c r="C2438" i="6"/>
  <c r="B2438" i="6" l="1"/>
  <c r="A2439" i="6"/>
  <c r="C2439" i="6"/>
  <c r="B2439" i="6" l="1"/>
  <c r="C2440" i="6"/>
  <c r="A2440" i="6"/>
  <c r="B2440" i="6" l="1"/>
  <c r="C2441" i="6"/>
  <c r="A2441" i="6"/>
  <c r="B2441" i="6" l="1"/>
  <c r="A2442" i="6"/>
  <c r="C2442" i="6"/>
  <c r="B2442" i="6" l="1"/>
  <c r="A2443" i="6"/>
  <c r="C2443" i="6"/>
  <c r="B2443" i="6" l="1"/>
  <c r="C2444" i="6"/>
  <c r="A2444" i="6"/>
  <c r="B2444" i="6" l="1"/>
  <c r="C2445" i="6"/>
  <c r="A2445" i="6"/>
  <c r="B2445" i="6" l="1"/>
  <c r="C2446" i="6"/>
  <c r="A2446" i="6"/>
  <c r="B2446" i="6" l="1"/>
  <c r="C2447" i="6"/>
  <c r="A2447" i="6"/>
  <c r="B2447" i="6" l="1"/>
  <c r="A2448" i="6"/>
  <c r="C2448" i="6"/>
  <c r="B2448" i="6" l="1"/>
  <c r="A2449" i="6"/>
  <c r="C2449" i="6"/>
  <c r="B2449" i="6" l="1"/>
  <c r="A2450" i="6"/>
  <c r="C2450" i="6"/>
  <c r="B2450" i="6" l="1"/>
  <c r="A2451" i="6"/>
  <c r="C2451" i="6"/>
  <c r="B2451" i="6" l="1"/>
  <c r="C2452" i="6"/>
  <c r="A2452" i="6"/>
  <c r="B2452" i="6" l="1"/>
  <c r="A2453" i="6"/>
  <c r="C2453" i="6"/>
  <c r="B2453" i="6" l="1"/>
  <c r="A2454" i="6"/>
  <c r="C2454" i="6"/>
  <c r="B2454" i="6" l="1"/>
  <c r="C2455" i="6"/>
  <c r="A2455" i="6"/>
  <c r="B2455" i="6" l="1"/>
  <c r="C2456" i="6"/>
  <c r="A2456" i="6"/>
  <c r="B2456" i="6" l="1"/>
  <c r="C2457" i="6"/>
  <c r="A2457" i="6"/>
  <c r="B2457" i="6" l="1"/>
  <c r="C2458" i="6"/>
  <c r="A2458" i="6"/>
  <c r="B2458" i="6" l="1"/>
  <c r="C2459" i="6"/>
  <c r="A2459" i="6"/>
  <c r="B2459" i="6" l="1"/>
  <c r="A2460" i="6"/>
  <c r="C2460" i="6"/>
  <c r="B2460" i="6" l="1"/>
  <c r="A2461" i="6"/>
  <c r="C2461" i="6"/>
  <c r="B2461" i="6" l="1"/>
  <c r="A2462" i="6"/>
  <c r="C2462" i="6"/>
  <c r="B2462" i="6" l="1"/>
  <c r="A2463" i="6"/>
  <c r="C2463" i="6"/>
  <c r="B2463" i="6" l="1"/>
  <c r="C2464" i="6"/>
  <c r="A2464" i="6"/>
  <c r="B2464" i="6" l="1"/>
  <c r="C2465" i="6"/>
  <c r="A2465" i="6"/>
  <c r="B2465" i="6" l="1"/>
  <c r="C2466" i="6"/>
  <c r="A2466" i="6"/>
  <c r="B2466" i="6" l="1"/>
  <c r="C2467" i="6"/>
  <c r="A2467" i="6"/>
  <c r="B2467" i="6" l="1"/>
  <c r="C2468" i="6"/>
  <c r="A2468" i="6"/>
  <c r="B2468" i="6" l="1"/>
  <c r="A2469" i="6"/>
  <c r="C2469" i="6"/>
  <c r="B2469" i="6" l="1"/>
  <c r="A2470" i="6"/>
  <c r="C2470" i="6"/>
  <c r="B2470" i="6" l="1"/>
  <c r="C2471" i="6"/>
  <c r="A2471" i="6"/>
  <c r="B2471" i="6" l="1"/>
  <c r="A2472" i="6"/>
  <c r="C2472" i="6"/>
  <c r="B2472" i="6" l="1"/>
  <c r="A2473" i="6"/>
  <c r="C2473" i="6"/>
  <c r="B2473" i="6" l="1"/>
  <c r="A2474" i="6"/>
  <c r="C2474" i="6"/>
  <c r="B2474" i="6" l="1"/>
  <c r="A2475" i="6"/>
  <c r="C2475" i="6"/>
  <c r="B2475" i="6" l="1"/>
  <c r="C2476" i="6"/>
  <c r="A2476" i="6"/>
  <c r="B2476" i="6" l="1"/>
  <c r="A2477" i="6"/>
  <c r="C2477" i="6"/>
  <c r="B2477" i="6" l="1"/>
  <c r="A2478" i="6"/>
  <c r="C2478" i="6"/>
  <c r="B2478" i="6" l="1"/>
  <c r="A2479" i="6"/>
  <c r="C2479" i="6"/>
  <c r="B2479" i="6" l="1"/>
  <c r="C2480" i="6"/>
  <c r="A2480" i="6"/>
  <c r="B2480" i="6" l="1"/>
  <c r="C2481" i="6"/>
  <c r="A2481" i="6"/>
  <c r="B2481" i="6" l="1"/>
  <c r="A2482" i="6"/>
  <c r="C2482" i="6"/>
  <c r="B2482" i="6" l="1"/>
  <c r="A2483" i="6"/>
  <c r="C2483" i="6"/>
  <c r="B2483" i="6" l="1"/>
  <c r="A2484" i="6"/>
  <c r="C2484" i="6"/>
  <c r="B2484" i="6" l="1"/>
  <c r="A2485" i="6"/>
  <c r="C2485" i="6"/>
  <c r="B2485" i="6" l="1"/>
  <c r="C2486" i="6"/>
  <c r="A2486" i="6"/>
  <c r="B2486" i="6" l="1"/>
  <c r="C2487" i="6"/>
  <c r="A2487" i="6"/>
  <c r="B2487" i="6" l="1"/>
  <c r="A2488" i="6"/>
  <c r="C2488" i="6"/>
  <c r="B2488" i="6" l="1"/>
  <c r="A2489" i="6"/>
  <c r="C2489" i="6"/>
  <c r="B2489" i="6" l="1"/>
  <c r="A2490" i="6"/>
  <c r="C2490" i="6"/>
  <c r="B2490" i="6" l="1"/>
  <c r="A2491" i="6"/>
  <c r="C2491" i="6"/>
  <c r="B2491" i="6" l="1"/>
  <c r="C2492" i="6"/>
  <c r="A2492" i="6"/>
  <c r="B2492" i="6" l="1"/>
  <c r="A2493" i="6"/>
  <c r="C2493" i="6"/>
  <c r="B2493" i="6" l="1"/>
  <c r="A2494" i="6"/>
  <c r="C2494" i="6"/>
  <c r="B2494" i="6" l="1"/>
  <c r="A2495" i="6"/>
  <c r="C2495" i="6"/>
  <c r="B2495" i="6" l="1"/>
  <c r="C2496" i="6"/>
  <c r="A2496" i="6"/>
  <c r="B2496" i="6" l="1"/>
  <c r="A2497" i="6"/>
  <c r="C2497" i="6"/>
  <c r="B2497" i="6" l="1"/>
  <c r="C2498" i="6"/>
  <c r="A2498" i="6"/>
  <c r="B2498" i="6" l="1"/>
  <c r="A2499" i="6"/>
  <c r="C2499" i="6"/>
  <c r="B2499" i="6" l="1"/>
  <c r="C2500" i="6"/>
  <c r="A2500" i="6"/>
  <c r="B2500" i="6" l="1"/>
  <c r="A2501" i="6"/>
  <c r="C2501" i="6"/>
  <c r="B2501" i="6" l="1"/>
  <c r="C2502" i="6"/>
  <c r="A2502" i="6"/>
  <c r="B2502" i="6" l="1"/>
  <c r="A2503" i="6"/>
  <c r="C2503" i="6"/>
  <c r="B2503" i="6" l="1"/>
  <c r="C2504" i="6"/>
  <c r="A2504" i="6"/>
  <c r="B2504" i="6" l="1"/>
  <c r="C2505" i="6"/>
  <c r="A2505" i="6"/>
  <c r="B2505" i="6" l="1"/>
  <c r="A2506" i="6"/>
  <c r="C2506" i="6"/>
  <c r="B2506" i="6" l="1"/>
  <c r="C2507" i="6"/>
  <c r="A2507" i="6"/>
  <c r="B2507" i="6" l="1"/>
  <c r="C2508" i="6"/>
  <c r="A2508" i="6"/>
  <c r="B2508" i="6" l="1"/>
  <c r="A2509" i="6"/>
  <c r="C2509" i="6"/>
  <c r="B2509" i="6" l="1"/>
  <c r="A2510" i="6"/>
  <c r="C2510" i="6"/>
  <c r="B2510" i="6" l="1"/>
  <c r="A2511" i="6"/>
  <c r="C2511" i="6"/>
  <c r="B2511" i="6" l="1"/>
  <c r="C2512" i="6"/>
  <c r="A2512" i="6"/>
  <c r="B2512" i="6" l="1"/>
  <c r="C2513" i="6"/>
  <c r="A2513" i="6"/>
  <c r="B2513" i="6" l="1"/>
  <c r="A2514" i="6"/>
  <c r="C2514" i="6"/>
  <c r="B2514" i="6" l="1"/>
  <c r="C2515" i="6"/>
  <c r="A2515" i="6"/>
  <c r="B2515" i="6" l="1"/>
  <c r="A2516" i="6"/>
  <c r="C2516" i="6"/>
  <c r="B2516" i="6" l="1"/>
  <c r="A2517" i="6"/>
  <c r="C2517" i="6"/>
  <c r="B2517" i="6" l="1"/>
  <c r="C2518" i="6"/>
  <c r="A2518" i="6"/>
  <c r="B2518" i="6" l="1"/>
  <c r="A2519" i="6"/>
  <c r="C2519" i="6"/>
  <c r="B2519" i="6" l="1"/>
  <c r="C2520" i="6"/>
  <c r="A2520" i="6"/>
  <c r="B2520" i="6" l="1"/>
  <c r="A2521" i="6"/>
  <c r="C2521" i="6"/>
  <c r="B2521" i="6" l="1"/>
  <c r="A2522" i="6"/>
  <c r="C2522" i="6"/>
  <c r="B2522" i="6" l="1"/>
  <c r="A2523" i="6"/>
  <c r="C2523" i="6"/>
  <c r="B2523" i="6" l="1"/>
  <c r="A2524" i="6"/>
  <c r="C2524" i="6"/>
  <c r="B2524" i="6" l="1"/>
  <c r="A2525" i="6"/>
  <c r="C2525" i="6"/>
  <c r="B2525" i="6" l="1"/>
  <c r="A2526" i="6"/>
  <c r="C2526" i="6"/>
  <c r="B2526" i="6" l="1"/>
  <c r="A2527" i="6"/>
  <c r="C2527" i="6"/>
  <c r="B2527" i="6" l="1"/>
  <c r="C2528" i="6"/>
  <c r="A2528" i="6"/>
  <c r="B2528" i="6" l="1"/>
  <c r="C2529" i="6"/>
  <c r="A2529" i="6"/>
  <c r="B2529" i="6" l="1"/>
  <c r="A2530" i="6"/>
  <c r="C2530" i="6"/>
  <c r="B2530" i="6" l="1"/>
  <c r="A2531" i="6"/>
  <c r="C2531" i="6"/>
  <c r="B2531" i="6" l="1"/>
  <c r="C2532" i="6"/>
  <c r="A2532" i="6"/>
  <c r="B2532" i="6" l="1"/>
  <c r="C2533" i="6"/>
  <c r="A2533" i="6"/>
  <c r="B2533" i="6" l="1"/>
  <c r="C2534" i="6"/>
  <c r="A2534" i="6"/>
  <c r="B2534" i="6" l="1"/>
  <c r="A2535" i="6"/>
  <c r="C2535" i="6"/>
  <c r="B2535" i="6" l="1"/>
  <c r="A2536" i="6"/>
  <c r="C2536" i="6"/>
  <c r="B2536" i="6" l="1"/>
  <c r="A2537" i="6"/>
  <c r="C2537" i="6"/>
  <c r="B2537" i="6" l="1"/>
  <c r="A2538" i="6"/>
  <c r="C2538" i="6"/>
  <c r="B2538" i="6" l="1"/>
  <c r="A2539" i="6"/>
  <c r="C2539" i="6"/>
  <c r="B2539" i="6" l="1"/>
  <c r="C2540" i="6"/>
  <c r="A2540" i="6"/>
  <c r="B2540" i="6" l="1"/>
  <c r="C2541" i="6"/>
  <c r="A2541" i="6"/>
  <c r="B2541" i="6" l="1"/>
  <c r="A2542" i="6"/>
  <c r="C2542" i="6"/>
  <c r="B2542" i="6" l="1"/>
  <c r="A2543" i="6"/>
  <c r="C2543" i="6"/>
  <c r="B2543" i="6" l="1"/>
  <c r="C2544" i="6"/>
  <c r="A2544" i="6"/>
  <c r="B2544" i="6" l="1"/>
  <c r="C2545" i="6"/>
  <c r="A2545" i="6"/>
  <c r="B2545" i="6" l="1"/>
  <c r="A2546" i="6"/>
  <c r="C2546" i="6"/>
  <c r="B2546" i="6" l="1"/>
  <c r="C2547" i="6"/>
  <c r="A2547" i="6"/>
  <c r="B2547" i="6" l="1"/>
  <c r="C2548" i="6"/>
  <c r="A2548" i="6"/>
  <c r="B2548" i="6" l="1"/>
  <c r="A2549" i="6"/>
  <c r="C2549" i="6"/>
  <c r="B2549" i="6" l="1"/>
  <c r="C2550" i="6"/>
  <c r="A2550" i="6"/>
  <c r="B2550" i="6" l="1"/>
  <c r="C2551" i="6"/>
  <c r="A2551" i="6"/>
  <c r="B2551" i="6" l="1"/>
  <c r="C2552" i="6"/>
  <c r="A2552" i="6"/>
  <c r="B2552" i="6" l="1"/>
  <c r="A2553" i="6"/>
  <c r="C2553" i="6"/>
  <c r="B2553" i="6" l="1"/>
  <c r="A2554" i="6"/>
  <c r="C2554" i="6"/>
  <c r="B2554" i="6" l="1"/>
  <c r="A2555" i="6"/>
  <c r="C2555" i="6"/>
  <c r="B2555" i="6" l="1"/>
  <c r="C2556" i="6"/>
  <c r="A2556" i="6"/>
  <c r="B2556" i="6" l="1"/>
  <c r="A2557" i="6"/>
  <c r="C2557" i="6"/>
  <c r="B2557" i="6" l="1"/>
  <c r="C2558" i="6"/>
  <c r="A2558" i="6"/>
  <c r="B2558" i="6" l="1"/>
  <c r="A2559" i="6"/>
  <c r="C2559" i="6"/>
  <c r="B2559" i="6" l="1"/>
  <c r="A2560" i="6"/>
  <c r="C2560" i="6"/>
  <c r="B2560" i="6" l="1"/>
  <c r="C2561" i="6"/>
  <c r="A2561" i="6"/>
  <c r="B2561" i="6" l="1"/>
  <c r="A2562" i="6"/>
  <c r="C2562" i="6"/>
  <c r="B2562" i="6" l="1"/>
  <c r="C2563" i="6"/>
  <c r="A2563" i="6"/>
  <c r="B2563" i="6" l="1"/>
  <c r="C2564" i="6"/>
  <c r="A2564" i="6"/>
  <c r="B2564" i="6" l="1"/>
  <c r="A2565" i="6"/>
  <c r="C2565" i="6"/>
  <c r="B2565" i="6" l="1"/>
  <c r="C2566" i="6"/>
  <c r="A2566" i="6"/>
  <c r="B2566" i="6" l="1"/>
  <c r="A2567" i="6"/>
  <c r="C2567" i="6"/>
  <c r="B2567" i="6" l="1"/>
  <c r="A2568" i="6"/>
  <c r="C2568" i="6"/>
  <c r="B2568" i="6" l="1"/>
  <c r="C2569" i="6"/>
  <c r="A2569" i="6"/>
  <c r="B2569" i="6" l="1"/>
  <c r="A2570" i="6"/>
  <c r="C2570" i="6"/>
  <c r="B2570" i="6" l="1"/>
  <c r="C2571" i="6"/>
  <c r="A2571" i="6"/>
  <c r="B2571" i="6" l="1"/>
  <c r="C2572" i="6"/>
  <c r="A2572" i="6"/>
  <c r="B2572" i="6" l="1"/>
  <c r="A2573" i="6"/>
  <c r="C2573" i="6"/>
  <c r="B2573" i="6" l="1"/>
  <c r="C2574" i="6"/>
  <c r="A2574" i="6"/>
  <c r="B2574" i="6" l="1"/>
  <c r="A2575" i="6"/>
  <c r="C2575" i="6"/>
  <c r="B2575" i="6" l="1"/>
  <c r="A2576" i="6"/>
  <c r="C2576" i="6"/>
  <c r="B2576" i="6" l="1"/>
  <c r="C2577" i="6"/>
  <c r="A2577" i="6"/>
  <c r="B2577" i="6" l="1"/>
  <c r="A2578" i="6"/>
  <c r="C2578" i="6"/>
  <c r="B2578" i="6" l="1"/>
  <c r="C2579" i="6"/>
  <c r="A2579" i="6"/>
  <c r="B2579" i="6" l="1"/>
  <c r="C2580" i="6"/>
  <c r="A2580" i="6"/>
  <c r="B2580" i="6" l="1"/>
  <c r="A2581" i="6"/>
  <c r="C2581" i="6"/>
  <c r="B2581" i="6" l="1"/>
  <c r="C2582" i="6"/>
  <c r="A2582" i="6"/>
  <c r="B2582" i="6" l="1"/>
  <c r="A2583" i="6"/>
  <c r="C2583" i="6"/>
  <c r="B2583" i="6" l="1"/>
  <c r="A2584" i="6"/>
  <c r="C2584" i="6"/>
  <c r="B2584" i="6" l="1"/>
  <c r="C2585" i="6"/>
  <c r="A2585" i="6"/>
  <c r="B2585" i="6" l="1"/>
  <c r="A2586" i="6"/>
  <c r="C2586" i="6"/>
  <c r="B2586" i="6" l="1"/>
  <c r="A2587" i="6"/>
  <c r="C2587" i="6"/>
  <c r="B2587" i="6" l="1"/>
  <c r="C2588" i="6"/>
  <c r="A2588" i="6"/>
  <c r="B2588" i="6" l="1"/>
  <c r="A2589" i="6"/>
  <c r="C2589" i="6"/>
  <c r="B2589" i="6" l="1"/>
  <c r="C2590" i="6"/>
  <c r="A2590" i="6"/>
  <c r="B2590" i="6" l="1"/>
  <c r="A2591" i="6"/>
  <c r="C2591" i="6"/>
  <c r="B2591" i="6" l="1"/>
  <c r="A2592" i="6"/>
  <c r="C2592" i="6"/>
  <c r="B2592" i="6" l="1"/>
  <c r="C2593" i="6"/>
  <c r="A2593" i="6"/>
  <c r="B2593" i="6" l="1"/>
  <c r="C2594" i="6"/>
  <c r="A2594" i="6"/>
  <c r="B2594" i="6" l="1"/>
  <c r="A2595" i="6"/>
  <c r="C2595" i="6"/>
  <c r="B2595" i="6" l="1"/>
  <c r="C2596" i="6"/>
  <c r="A2596" i="6"/>
  <c r="B2596" i="6" l="1"/>
  <c r="A2597" i="6"/>
  <c r="C2597" i="6"/>
  <c r="B2597" i="6" l="1"/>
  <c r="A2598" i="6"/>
  <c r="C2598" i="6"/>
  <c r="B2598" i="6" l="1"/>
  <c r="C2599" i="6"/>
  <c r="A2599" i="6"/>
  <c r="B2599" i="6" l="1"/>
  <c r="C2600" i="6"/>
  <c r="A2600" i="6"/>
  <c r="B2600" i="6" l="1"/>
  <c r="C2601" i="6"/>
  <c r="A2601" i="6"/>
  <c r="B2601" i="6" l="1"/>
  <c r="C2602" i="6"/>
  <c r="A2602" i="6"/>
  <c r="B2602" i="6" l="1"/>
  <c r="C2603" i="6"/>
  <c r="A2603" i="6"/>
  <c r="B2603" i="6" l="1"/>
  <c r="A2604" i="6"/>
  <c r="C2604" i="6"/>
  <c r="B2604" i="6" l="1"/>
  <c r="C2605" i="6"/>
  <c r="A2605" i="6"/>
  <c r="B2605" i="6" l="1"/>
  <c r="C2606" i="6"/>
  <c r="A2606" i="6"/>
  <c r="B2606" i="6" l="1"/>
  <c r="A2607" i="6"/>
  <c r="C2607" i="6"/>
  <c r="B2607" i="6" l="1"/>
  <c r="A2608" i="6"/>
  <c r="C2608" i="6"/>
  <c r="B2608" i="6" l="1"/>
  <c r="A2609" i="6"/>
  <c r="C2609" i="6"/>
  <c r="B2609" i="6" l="1"/>
  <c r="A2610" i="6"/>
  <c r="C2610" i="6"/>
  <c r="B2610" i="6" l="1"/>
  <c r="A2611" i="6"/>
  <c r="C2611" i="6"/>
  <c r="B2611" i="6" l="1"/>
  <c r="A2612" i="6"/>
  <c r="C2612" i="6"/>
  <c r="B2612" i="6" l="1"/>
  <c r="C2613" i="6"/>
  <c r="A2613" i="6"/>
  <c r="B2613" i="6" l="1"/>
  <c r="A2614" i="6"/>
  <c r="C2614" i="6"/>
  <c r="B2614" i="6" l="1"/>
  <c r="A2615" i="6"/>
  <c r="C2615" i="6"/>
  <c r="B2615" i="6" l="1"/>
  <c r="C2616" i="6"/>
  <c r="A2616" i="6"/>
  <c r="B2616" i="6" l="1"/>
  <c r="A2617" i="6"/>
  <c r="C2617" i="6"/>
  <c r="B2617" i="6" l="1"/>
  <c r="A2618" i="6"/>
  <c r="C2618" i="6"/>
  <c r="B2618" i="6" l="1"/>
  <c r="C2619" i="6"/>
  <c r="A2619" i="6"/>
  <c r="B2619" i="6" l="1"/>
  <c r="C2620" i="6"/>
  <c r="A2620" i="6"/>
  <c r="B2620" i="6" l="1"/>
  <c r="C2621" i="6"/>
  <c r="A2621" i="6"/>
  <c r="B2621" i="6" l="1"/>
  <c r="C2622" i="6"/>
  <c r="A2622" i="6"/>
  <c r="B2622" i="6" l="1"/>
  <c r="C2623" i="6"/>
  <c r="A2623" i="6"/>
  <c r="B2623" i="6" l="1"/>
  <c r="A2624" i="6"/>
  <c r="C2624" i="6"/>
  <c r="B2624" i="6" l="1"/>
  <c r="A2625" i="6"/>
  <c r="C2625" i="6"/>
  <c r="B2625" i="6" l="1"/>
  <c r="C2626" i="6"/>
  <c r="A2626" i="6"/>
  <c r="B2626" i="6" l="1"/>
  <c r="C2627" i="6"/>
  <c r="A2627" i="6"/>
  <c r="B2627" i="6" l="1"/>
  <c r="C2628" i="6"/>
  <c r="A2628" i="6"/>
  <c r="B2628" i="6" l="1"/>
  <c r="A2629" i="6"/>
  <c r="C2629" i="6"/>
  <c r="B2629" i="6" l="1"/>
  <c r="A2630" i="6"/>
  <c r="C2630" i="6"/>
  <c r="B2630" i="6" l="1"/>
  <c r="A2631" i="6"/>
  <c r="C2631" i="6"/>
  <c r="B2631" i="6" l="1"/>
  <c r="A2632" i="6"/>
  <c r="C2632" i="6"/>
  <c r="B2632" i="6" l="1"/>
  <c r="A2633" i="6"/>
  <c r="C2633" i="6"/>
  <c r="B2633" i="6" l="1"/>
  <c r="A2634" i="6"/>
  <c r="C2634" i="6"/>
  <c r="B2634" i="6" l="1"/>
  <c r="A2635" i="6"/>
  <c r="C2635" i="6"/>
  <c r="B2635" i="6" l="1"/>
  <c r="C2636" i="6"/>
  <c r="A2636" i="6"/>
  <c r="B2636" i="6" l="1"/>
  <c r="C2637" i="6"/>
  <c r="A2637" i="6"/>
  <c r="B2637" i="6" l="1"/>
  <c r="C2638" i="6"/>
  <c r="A2638" i="6"/>
  <c r="B2638" i="6" l="1"/>
  <c r="C2639" i="6"/>
  <c r="A2639" i="6"/>
  <c r="B2639" i="6" l="1"/>
  <c r="A2640" i="6"/>
  <c r="C2640" i="6"/>
  <c r="B2640" i="6" l="1"/>
  <c r="A2641" i="6"/>
  <c r="C2641" i="6"/>
  <c r="B2641" i="6" l="1"/>
  <c r="A2642" i="6"/>
  <c r="C2642" i="6"/>
  <c r="B2642" i="6" l="1"/>
  <c r="A2643" i="6"/>
  <c r="C2643" i="6"/>
  <c r="B2643" i="6" l="1"/>
  <c r="C2644" i="6"/>
  <c r="A2644" i="6"/>
  <c r="B2644" i="6" l="1"/>
  <c r="C2645" i="6"/>
  <c r="A2645" i="6"/>
  <c r="B2645" i="6" l="1"/>
  <c r="A2646" i="6"/>
  <c r="C2646" i="6"/>
  <c r="B2646" i="6" l="1"/>
  <c r="A2647" i="6"/>
  <c r="C2647" i="6"/>
  <c r="B2647" i="6" l="1"/>
  <c r="A2648" i="6"/>
  <c r="C2648" i="6"/>
  <c r="B2648" i="6" l="1"/>
  <c r="C2649" i="6"/>
  <c r="A2649" i="6"/>
  <c r="B2649" i="6" l="1"/>
  <c r="C2650" i="6"/>
  <c r="A2650" i="6"/>
  <c r="B2650" i="6" l="1"/>
  <c r="C2651" i="6"/>
  <c r="A2651" i="6"/>
  <c r="B2651" i="6" l="1"/>
  <c r="A2652" i="6"/>
  <c r="C2652" i="6"/>
  <c r="B2652" i="6" l="1"/>
  <c r="A2653" i="6"/>
  <c r="C2653" i="6"/>
  <c r="B2653" i="6" l="1"/>
  <c r="C2654" i="6"/>
  <c r="A2654" i="6"/>
  <c r="B2654" i="6" l="1"/>
  <c r="A2655" i="6"/>
  <c r="C2655" i="6"/>
  <c r="B2655" i="6" l="1"/>
  <c r="C2656" i="6"/>
  <c r="A2656" i="6"/>
  <c r="B2656" i="6" l="1"/>
  <c r="A2657" i="6"/>
  <c r="C2657" i="6"/>
  <c r="B2657" i="6" l="1"/>
  <c r="A2658" i="6"/>
  <c r="C2658" i="6"/>
  <c r="B2658" i="6" l="1"/>
  <c r="C2659" i="6"/>
  <c r="A2659" i="6"/>
  <c r="B2659" i="6" l="1"/>
  <c r="A2660" i="6"/>
  <c r="C2660" i="6"/>
  <c r="B2660" i="6" l="1"/>
  <c r="C2661" i="6"/>
  <c r="A2661" i="6"/>
  <c r="B2661" i="6" l="1"/>
  <c r="C2662" i="6"/>
  <c r="A2662" i="6"/>
  <c r="B2662" i="6" l="1"/>
  <c r="A2663" i="6"/>
  <c r="C2663" i="6"/>
  <c r="B2663" i="6" l="1"/>
  <c r="C2664" i="6"/>
  <c r="A2664" i="6"/>
  <c r="B2664" i="6" l="1"/>
  <c r="A2665" i="6"/>
  <c r="C2665" i="6"/>
  <c r="B2665" i="6" l="1"/>
  <c r="A2666" i="6"/>
  <c r="C2666" i="6"/>
  <c r="B2666" i="6" l="1"/>
  <c r="A2667" i="6"/>
  <c r="C2667" i="6"/>
  <c r="B2667" i="6" l="1"/>
  <c r="C2668" i="6"/>
  <c r="A2668" i="6"/>
  <c r="B2668" i="6" l="1"/>
  <c r="C2669" i="6"/>
  <c r="A2669" i="6"/>
  <c r="B2669" i="6" l="1"/>
  <c r="A2670" i="6"/>
  <c r="C2670" i="6"/>
  <c r="B2670" i="6" l="1"/>
  <c r="A2671" i="6"/>
  <c r="C2671" i="6"/>
  <c r="B2671" i="6" l="1"/>
  <c r="A2672" i="6"/>
  <c r="C2672" i="6"/>
  <c r="B2672" i="6" l="1"/>
  <c r="A2673" i="6"/>
  <c r="C2673" i="6"/>
  <c r="B2673" i="6" l="1"/>
  <c r="A2674" i="6"/>
  <c r="C2674" i="6"/>
  <c r="B2674" i="6" l="1"/>
  <c r="A2675" i="6"/>
  <c r="C2675" i="6"/>
  <c r="B2675" i="6" l="1"/>
  <c r="C2676" i="6"/>
  <c r="A2676" i="6"/>
  <c r="B2676" i="6" l="1"/>
  <c r="C2677" i="6"/>
  <c r="A2677" i="6"/>
  <c r="B2677" i="6" l="1"/>
  <c r="A2678" i="6"/>
  <c r="C2678" i="6"/>
  <c r="B2678" i="6" l="1"/>
  <c r="A2679" i="6"/>
  <c r="C2679" i="6"/>
  <c r="B2679" i="6" l="1"/>
  <c r="C2680" i="6"/>
  <c r="A2680" i="6"/>
  <c r="B2680" i="6" l="1"/>
  <c r="A2681" i="6"/>
  <c r="C2681" i="6"/>
  <c r="B2681" i="6" l="1"/>
  <c r="A2682" i="6"/>
  <c r="C2682" i="6"/>
  <c r="B2682" i="6" l="1"/>
  <c r="C2683" i="6"/>
  <c r="A2683" i="6"/>
  <c r="B2683" i="6" l="1"/>
  <c r="A2684" i="6"/>
  <c r="C2684" i="6"/>
  <c r="B2684" i="6" l="1"/>
  <c r="A2685" i="6"/>
  <c r="C2685" i="6"/>
  <c r="B2685" i="6" l="1"/>
  <c r="A2686" i="6"/>
  <c r="C2686" i="6"/>
  <c r="B2686" i="6" l="1"/>
  <c r="A2687" i="6"/>
  <c r="C2687" i="6"/>
  <c r="B2687" i="6" l="1"/>
  <c r="C2688" i="6"/>
  <c r="A2688" i="6"/>
  <c r="B2688" i="6" l="1"/>
  <c r="C2689" i="6"/>
  <c r="A2689" i="6"/>
  <c r="B2689" i="6" l="1"/>
  <c r="C2690" i="6"/>
  <c r="A2690" i="6"/>
  <c r="B2690" i="6" l="1"/>
  <c r="C2691" i="6"/>
  <c r="A2691" i="6"/>
  <c r="B2691" i="6" l="1"/>
  <c r="C2692" i="6"/>
  <c r="A2692" i="6"/>
  <c r="B2692" i="6" l="1"/>
  <c r="A2693" i="6"/>
  <c r="C2693" i="6"/>
  <c r="B2693" i="6" l="1"/>
  <c r="A2694" i="6"/>
  <c r="C2694" i="6"/>
  <c r="B2694" i="6" l="1"/>
  <c r="C2695" i="6"/>
  <c r="A2695" i="6"/>
  <c r="B2695" i="6" l="1"/>
  <c r="A2696" i="6"/>
  <c r="C2696" i="6"/>
  <c r="B2696" i="6" l="1"/>
  <c r="C2697" i="6"/>
  <c r="A2697" i="6"/>
  <c r="B2697" i="6" l="1"/>
  <c r="C2698" i="6"/>
  <c r="A2698" i="6"/>
  <c r="B2698" i="6" l="1"/>
  <c r="A2699" i="6"/>
  <c r="C2699" i="6"/>
  <c r="B2699" i="6" l="1"/>
  <c r="A2700" i="6"/>
  <c r="C2700" i="6"/>
  <c r="B2700" i="6" l="1"/>
  <c r="A2701" i="6"/>
  <c r="C2701" i="6"/>
  <c r="B2701" i="6" l="1"/>
  <c r="A2702" i="6"/>
  <c r="C2702" i="6"/>
  <c r="B2702" i="6" l="1"/>
  <c r="A2703" i="6"/>
  <c r="C2703" i="6"/>
  <c r="B2703" i="6" l="1"/>
  <c r="C2704" i="6"/>
  <c r="A2704" i="6"/>
  <c r="B2704" i="6" l="1"/>
  <c r="C2705" i="6"/>
  <c r="A2705" i="6"/>
  <c r="B2705" i="6" l="1"/>
  <c r="A2706" i="6"/>
  <c r="C2706" i="6"/>
  <c r="B2706" i="6" l="1"/>
  <c r="C2707" i="6"/>
  <c r="A2707" i="6"/>
  <c r="B2707" i="6" l="1"/>
  <c r="A2708" i="6"/>
  <c r="C2708" i="6"/>
  <c r="B2708" i="6" l="1"/>
  <c r="A2709" i="6"/>
  <c r="C2709" i="6"/>
  <c r="B2709" i="6" l="1"/>
  <c r="A2710" i="6"/>
  <c r="C2710" i="6"/>
  <c r="B2710" i="6" l="1"/>
  <c r="A2711" i="6"/>
  <c r="C2711" i="6"/>
  <c r="B2711" i="6" l="1"/>
  <c r="C2712" i="6"/>
  <c r="A2712" i="6"/>
  <c r="B2712" i="6" l="1"/>
  <c r="A2713" i="6"/>
  <c r="C2713" i="6"/>
  <c r="B2713" i="6" l="1"/>
  <c r="C2714" i="6"/>
  <c r="A2714" i="6"/>
  <c r="B2714" i="6" l="1"/>
  <c r="C2715" i="6"/>
  <c r="A2715" i="6"/>
  <c r="B2715" i="6" l="1"/>
  <c r="C2716" i="6"/>
  <c r="A2716" i="6"/>
  <c r="B2716" i="6" l="1"/>
  <c r="C2717" i="6"/>
  <c r="A2717" i="6"/>
  <c r="B2717" i="6" l="1"/>
  <c r="A2718" i="6"/>
  <c r="C2718" i="6"/>
  <c r="B2718" i="6" l="1"/>
  <c r="C2719" i="6"/>
  <c r="A2719" i="6"/>
  <c r="B2719" i="6" l="1"/>
  <c r="A2720" i="6"/>
  <c r="C2720" i="6"/>
  <c r="B2720" i="6" l="1"/>
  <c r="A2721" i="6"/>
  <c r="C2721" i="6"/>
  <c r="B2721" i="6" l="1"/>
  <c r="A2722" i="6"/>
  <c r="C2722" i="6"/>
  <c r="B2722" i="6" l="1"/>
  <c r="A2723" i="6"/>
  <c r="C2723" i="6"/>
  <c r="B2723" i="6" l="1"/>
  <c r="C2724" i="6"/>
  <c r="A2724" i="6"/>
  <c r="B2724" i="6" l="1"/>
  <c r="A2725" i="6"/>
  <c r="C2725" i="6"/>
  <c r="B2725" i="6" l="1"/>
  <c r="A2726" i="6"/>
  <c r="C2726" i="6"/>
  <c r="B2726" i="6" l="1"/>
  <c r="A2727" i="6"/>
  <c r="C2727" i="6"/>
  <c r="B2727" i="6" l="1"/>
  <c r="C2728" i="6"/>
  <c r="A2728" i="6"/>
  <c r="B2728" i="6" l="1"/>
  <c r="C2729" i="6"/>
  <c r="A2729" i="6"/>
  <c r="B2729" i="6" l="1"/>
  <c r="C2730" i="6"/>
  <c r="A2730" i="6"/>
  <c r="B2730" i="6" l="1"/>
  <c r="C2731" i="6"/>
  <c r="A2731" i="6"/>
  <c r="B2731" i="6" l="1"/>
  <c r="A2732" i="6"/>
  <c r="C2732" i="6"/>
  <c r="B2732" i="6" l="1"/>
  <c r="A2733" i="6"/>
  <c r="C2733" i="6"/>
  <c r="B2733" i="6" l="1"/>
  <c r="C2734" i="6"/>
  <c r="A2734" i="6"/>
  <c r="B2734" i="6" l="1"/>
  <c r="A2735" i="6"/>
  <c r="C2735" i="6"/>
  <c r="B2735" i="6" l="1"/>
  <c r="C2736" i="6"/>
  <c r="A2736" i="6"/>
  <c r="B2736" i="6" l="1"/>
  <c r="A2737" i="6"/>
  <c r="C2737" i="6"/>
  <c r="B2737" i="6" l="1"/>
  <c r="C2738" i="6"/>
  <c r="A2738" i="6"/>
  <c r="B2738" i="6" l="1"/>
  <c r="C2739" i="6"/>
  <c r="A2739" i="6"/>
  <c r="B2739" i="6" l="1"/>
  <c r="C2740" i="6"/>
  <c r="A2740" i="6"/>
  <c r="B2740" i="6" l="1"/>
  <c r="A2741" i="6"/>
  <c r="C2741" i="6"/>
  <c r="B2741" i="6" l="1"/>
  <c r="C2742" i="6"/>
  <c r="A2742" i="6"/>
  <c r="B2742" i="6" l="1"/>
  <c r="A2743" i="6"/>
  <c r="C2743" i="6"/>
  <c r="B2743" i="6" l="1"/>
  <c r="A2744" i="6"/>
  <c r="C2744" i="6"/>
  <c r="B2744" i="6" l="1"/>
  <c r="A2745" i="6"/>
  <c r="C2745" i="6"/>
  <c r="B2745" i="6" l="1"/>
  <c r="A2746" i="6"/>
  <c r="C2746" i="6"/>
  <c r="B2746" i="6" l="1"/>
  <c r="A2747" i="6"/>
  <c r="C2747" i="6"/>
  <c r="B2747" i="6" l="1"/>
  <c r="C2748" i="6"/>
  <c r="A2748" i="6"/>
  <c r="B2748" i="6" l="1"/>
  <c r="C2749" i="6"/>
  <c r="A2749" i="6"/>
  <c r="B2749" i="6" l="1"/>
  <c r="C2750" i="6"/>
  <c r="A2750" i="6"/>
  <c r="B2750" i="6" l="1"/>
  <c r="C2751" i="6"/>
  <c r="A2751" i="6"/>
  <c r="B2751" i="6" l="1"/>
  <c r="A2752" i="6"/>
  <c r="C2752" i="6"/>
  <c r="B2752" i="6" l="1"/>
  <c r="A2753" i="6"/>
  <c r="C2753" i="6"/>
  <c r="B2753" i="6" l="1"/>
  <c r="A2754" i="6"/>
  <c r="C2754" i="6"/>
  <c r="B2754" i="6" l="1"/>
  <c r="A2755" i="6"/>
  <c r="C2755" i="6"/>
  <c r="B2755" i="6" l="1"/>
  <c r="C2756" i="6"/>
  <c r="A2756" i="6"/>
  <c r="B2756" i="6" l="1"/>
  <c r="A2757" i="6"/>
  <c r="C2757" i="6"/>
  <c r="B2757" i="6" l="1"/>
  <c r="A2758" i="6"/>
  <c r="C2758" i="6"/>
  <c r="B2758" i="6" l="1"/>
  <c r="A2759" i="6"/>
  <c r="C2759" i="6"/>
  <c r="B2759" i="6" l="1"/>
  <c r="C2760" i="6"/>
  <c r="A2760" i="6"/>
  <c r="B2760" i="6" l="1"/>
  <c r="C2761" i="6"/>
  <c r="A2761" i="6"/>
  <c r="B2761" i="6" l="1"/>
  <c r="A2762" i="6"/>
  <c r="C2762" i="6"/>
  <c r="B2762" i="6" l="1"/>
  <c r="A2763" i="6"/>
  <c r="C2763" i="6"/>
  <c r="B2763" i="6" l="1"/>
  <c r="C2764" i="6"/>
  <c r="A2764" i="6"/>
  <c r="B2764" i="6" l="1"/>
  <c r="C2765" i="6"/>
  <c r="A2765" i="6"/>
  <c r="B2765" i="6" l="1"/>
  <c r="C2766" i="6"/>
  <c r="A2766" i="6"/>
  <c r="B2766" i="6" l="1"/>
  <c r="C2767" i="6"/>
  <c r="A2767" i="6"/>
  <c r="B2767" i="6" l="1"/>
  <c r="A2768" i="6"/>
  <c r="C2768" i="6"/>
  <c r="B2768" i="6" l="1"/>
  <c r="A2769" i="6"/>
  <c r="C2769" i="6"/>
  <c r="B2769" i="6" l="1"/>
  <c r="A2770" i="6"/>
  <c r="C2770" i="6"/>
  <c r="B2770" i="6" l="1"/>
  <c r="A2771" i="6"/>
  <c r="C2771" i="6"/>
  <c r="B2771" i="6" l="1"/>
  <c r="C2772" i="6"/>
  <c r="A2772" i="6"/>
  <c r="B2772" i="6" l="1"/>
  <c r="C2773" i="6"/>
  <c r="A2773" i="6"/>
  <c r="B2773" i="6" l="1"/>
  <c r="C2774" i="6"/>
  <c r="A2774" i="6"/>
  <c r="B2774" i="6" l="1"/>
  <c r="C2775" i="6"/>
  <c r="A2775" i="6"/>
  <c r="B2775" i="6" l="1"/>
  <c r="A2776" i="6"/>
  <c r="C2776" i="6"/>
  <c r="B2776" i="6" l="1"/>
  <c r="A2777" i="6"/>
  <c r="C2777" i="6"/>
  <c r="B2777" i="6" l="1"/>
  <c r="A2778" i="6"/>
  <c r="C2778" i="6"/>
  <c r="B2778" i="6" l="1"/>
  <c r="A2779" i="6"/>
  <c r="C2779" i="6"/>
  <c r="B2779" i="6" l="1"/>
  <c r="C2780" i="6"/>
  <c r="A2780" i="6"/>
  <c r="B2780" i="6" l="1"/>
  <c r="A2781" i="6"/>
  <c r="C2781" i="6"/>
  <c r="B2781" i="6" l="1"/>
  <c r="A2782" i="6"/>
  <c r="C2782" i="6"/>
  <c r="B2782" i="6" l="1"/>
  <c r="C2783" i="6"/>
  <c r="A2783" i="6"/>
  <c r="B2783" i="6" l="1"/>
  <c r="A2784" i="6"/>
  <c r="C2784" i="6"/>
  <c r="B2784" i="6" l="1"/>
  <c r="C2785" i="6"/>
  <c r="A2785" i="6"/>
  <c r="B2785" i="6" l="1"/>
  <c r="A2786" i="6"/>
  <c r="C2786" i="6"/>
  <c r="B2786" i="6" l="1"/>
  <c r="C2787" i="6"/>
  <c r="A2787" i="6"/>
  <c r="B2787" i="6" l="1"/>
  <c r="A2788" i="6"/>
  <c r="C2788" i="6"/>
  <c r="B2788" i="6" l="1"/>
  <c r="A2789" i="6"/>
  <c r="C2789" i="6"/>
  <c r="B2789" i="6" l="1"/>
  <c r="A2790" i="6"/>
  <c r="C2790" i="6"/>
  <c r="B2790" i="6" l="1"/>
  <c r="A2791" i="6"/>
  <c r="C2791" i="6"/>
  <c r="B2791" i="6" l="1"/>
  <c r="C2792" i="6"/>
  <c r="A2792" i="6"/>
  <c r="B2792" i="6" l="1"/>
  <c r="C2793" i="6"/>
  <c r="A2793" i="6"/>
  <c r="B2793" i="6" l="1"/>
  <c r="C2794" i="6"/>
  <c r="A2794" i="6"/>
  <c r="B2794" i="6" l="1"/>
  <c r="C2795" i="6"/>
  <c r="A2795" i="6"/>
  <c r="B2795" i="6" l="1"/>
  <c r="A2796" i="6"/>
  <c r="C2796" i="6"/>
  <c r="B2796" i="6" l="1"/>
  <c r="A2797" i="6"/>
  <c r="C2797" i="6"/>
  <c r="B2797" i="6" l="1"/>
  <c r="A2798" i="6"/>
  <c r="C2798" i="6"/>
  <c r="B2798" i="6" l="1"/>
  <c r="A2799" i="6"/>
  <c r="C2799" i="6"/>
  <c r="B2799" i="6" l="1"/>
  <c r="C2800" i="6"/>
  <c r="A2800" i="6"/>
  <c r="B2800" i="6" l="1"/>
  <c r="A2801" i="6"/>
  <c r="C2801" i="6"/>
  <c r="B2801" i="6" l="1"/>
  <c r="A2802" i="6"/>
  <c r="C2802" i="6"/>
  <c r="B2802" i="6" l="1"/>
  <c r="A2803" i="6"/>
  <c r="C2803" i="6"/>
  <c r="B2803" i="6" l="1"/>
  <c r="C2804" i="6"/>
  <c r="A2804" i="6"/>
  <c r="B2804" i="6" l="1"/>
  <c r="A2805" i="6"/>
  <c r="C2805" i="6"/>
  <c r="B2805" i="6" l="1"/>
  <c r="C2806" i="6"/>
  <c r="A2806" i="6"/>
  <c r="B2806" i="6" l="1"/>
  <c r="C2807" i="6"/>
  <c r="A2807" i="6"/>
  <c r="B2807" i="6" l="1"/>
  <c r="A2808" i="6"/>
  <c r="C2808" i="6"/>
  <c r="B2808" i="6" l="1"/>
  <c r="A2809" i="6"/>
  <c r="C2809" i="6"/>
  <c r="B2809" i="6" l="1"/>
  <c r="A2810" i="6"/>
  <c r="C2810" i="6"/>
  <c r="B2810" i="6" l="1"/>
  <c r="A2811" i="6"/>
  <c r="C2811" i="6"/>
  <c r="B2811" i="6" l="1"/>
  <c r="A2812" i="6"/>
  <c r="C2812" i="6"/>
  <c r="B2812" i="6" l="1"/>
  <c r="C2813" i="6"/>
  <c r="A2813" i="6"/>
  <c r="B2813" i="6" l="1"/>
  <c r="A2814" i="6"/>
  <c r="C2814" i="6"/>
  <c r="B2814" i="6" l="1"/>
  <c r="A2815" i="6"/>
  <c r="C2815" i="6"/>
  <c r="B2815" i="6" l="1"/>
  <c r="C2816" i="6"/>
  <c r="A2816" i="6"/>
  <c r="B2816" i="6" l="1"/>
  <c r="A2817" i="6"/>
  <c r="C2817" i="6"/>
  <c r="B2817" i="6" l="1"/>
  <c r="C2818" i="6"/>
  <c r="A2818" i="6"/>
  <c r="B2818" i="6" l="1"/>
  <c r="A2819" i="6"/>
  <c r="C2819" i="6"/>
  <c r="B2819" i="6" l="1"/>
  <c r="A2820" i="6"/>
  <c r="C2820" i="6"/>
  <c r="B2820" i="6" l="1"/>
  <c r="A2821" i="6"/>
  <c r="C2821" i="6"/>
  <c r="B2821" i="6" l="1"/>
  <c r="A2822" i="6"/>
  <c r="C2822" i="6"/>
  <c r="B2822" i="6" l="1"/>
  <c r="A2823" i="6"/>
  <c r="C2823" i="6"/>
  <c r="B2823" i="6" l="1"/>
  <c r="C2824" i="6"/>
  <c r="A2824" i="6"/>
  <c r="B2824" i="6" l="1"/>
  <c r="A2825" i="6"/>
  <c r="C2825" i="6"/>
  <c r="B2825" i="6" l="1"/>
  <c r="A2826" i="6"/>
  <c r="C2826" i="6"/>
  <c r="B2826" i="6" l="1"/>
  <c r="A2827" i="6"/>
  <c r="C2827" i="6"/>
  <c r="B2827" i="6" l="1"/>
  <c r="C2828" i="6"/>
  <c r="A2828" i="6"/>
  <c r="B2828" i="6" l="1"/>
  <c r="A2829" i="6"/>
  <c r="C2829" i="6"/>
  <c r="B2829" i="6" l="1"/>
  <c r="A2830" i="6"/>
  <c r="C2830" i="6"/>
  <c r="B2830" i="6" l="1"/>
  <c r="A2831" i="6"/>
  <c r="C2831" i="6"/>
  <c r="B2831" i="6" l="1"/>
  <c r="C2832" i="6"/>
  <c r="A2832" i="6"/>
  <c r="B2832" i="6" l="1"/>
  <c r="C2833" i="6"/>
  <c r="A2833" i="6"/>
  <c r="B2833" i="6" l="1"/>
  <c r="C2834" i="6"/>
  <c r="A2834" i="6"/>
  <c r="B2834" i="6" l="1"/>
  <c r="C2835" i="6"/>
  <c r="A2835" i="6"/>
  <c r="B2835" i="6" l="1"/>
  <c r="A2836" i="6"/>
  <c r="C2836" i="6"/>
  <c r="B2836" i="6" l="1"/>
  <c r="A2837" i="6"/>
  <c r="C2837" i="6"/>
  <c r="B2837" i="6" l="1"/>
  <c r="C2838" i="6"/>
  <c r="A2838" i="6"/>
  <c r="B2838" i="6" l="1"/>
  <c r="C2839" i="6"/>
  <c r="A2839" i="6"/>
  <c r="B2839" i="6" l="1"/>
  <c r="A2840" i="6"/>
  <c r="C2840" i="6"/>
  <c r="B2840" i="6" l="1"/>
  <c r="A2841" i="6"/>
  <c r="C2841" i="6"/>
  <c r="B2841" i="6" l="1"/>
  <c r="A2842" i="6"/>
  <c r="C2842" i="6"/>
  <c r="B2842" i="6" l="1"/>
  <c r="A2843" i="6"/>
  <c r="C2843" i="6"/>
  <c r="B2843" i="6" l="1"/>
  <c r="C2844" i="6"/>
  <c r="A2844" i="6"/>
  <c r="B2844" i="6" l="1"/>
  <c r="C2845" i="6"/>
  <c r="A2845" i="6"/>
  <c r="B2845" i="6" l="1"/>
  <c r="C2846" i="6"/>
  <c r="A2846" i="6"/>
  <c r="B2846" i="6" l="1"/>
  <c r="C2847" i="6"/>
  <c r="A2847" i="6"/>
  <c r="B2847" i="6" l="1"/>
  <c r="C2848" i="6"/>
  <c r="A2848" i="6"/>
  <c r="B2848" i="6" l="1"/>
  <c r="A2849" i="6"/>
  <c r="C2849" i="6"/>
  <c r="B2849" i="6" l="1"/>
  <c r="A2850" i="6"/>
  <c r="C2850" i="6"/>
  <c r="B2850" i="6" l="1"/>
  <c r="A2851" i="6"/>
  <c r="C2851" i="6"/>
  <c r="B2851" i="6" l="1"/>
  <c r="C2852" i="6"/>
  <c r="A2852" i="6"/>
  <c r="B2852" i="6" l="1"/>
  <c r="C2853" i="6"/>
  <c r="A2853" i="6"/>
  <c r="B2853" i="6" l="1"/>
  <c r="A2854" i="6"/>
  <c r="C2854" i="6"/>
  <c r="B2854" i="6" l="1"/>
  <c r="A2855" i="6"/>
  <c r="C2855" i="6"/>
  <c r="B2855" i="6" l="1"/>
  <c r="A2856" i="6"/>
  <c r="C2856" i="6"/>
  <c r="B2856" i="6" l="1"/>
  <c r="A2857" i="6"/>
  <c r="C2857" i="6"/>
  <c r="B2857" i="6" l="1"/>
  <c r="A2858" i="6"/>
  <c r="C2858" i="6"/>
  <c r="B2858" i="6" l="1"/>
  <c r="A2859" i="6"/>
  <c r="C2859" i="6"/>
  <c r="B2859" i="6" l="1"/>
  <c r="C2860" i="6"/>
  <c r="A2860" i="6"/>
  <c r="B2860" i="6" l="1"/>
  <c r="C2861" i="6"/>
  <c r="A2861" i="6"/>
  <c r="B2861" i="6" l="1"/>
  <c r="C2862" i="6"/>
  <c r="A2862" i="6"/>
  <c r="B2862" i="6" l="1"/>
  <c r="C2863" i="6"/>
  <c r="A2863" i="6"/>
  <c r="B2863" i="6" l="1"/>
  <c r="C2864" i="6"/>
  <c r="A2864" i="6"/>
  <c r="B2864" i="6" l="1"/>
  <c r="C2865" i="6"/>
  <c r="A2865" i="6"/>
  <c r="B2865" i="6" l="1"/>
  <c r="A2866" i="6"/>
  <c r="C2866" i="6"/>
  <c r="B2866" i="6" l="1"/>
  <c r="C2867" i="6"/>
  <c r="A2867" i="6"/>
  <c r="B2867" i="6" l="1"/>
  <c r="C2868" i="6"/>
  <c r="A2868" i="6"/>
  <c r="B2868" i="6" l="1"/>
  <c r="C2869" i="6"/>
  <c r="A2869" i="6"/>
  <c r="B2869" i="6" l="1"/>
  <c r="A2870" i="6"/>
  <c r="C2870" i="6"/>
  <c r="B2870" i="6" l="1"/>
  <c r="A2871" i="6"/>
  <c r="C2871" i="6"/>
  <c r="B2871" i="6" l="1"/>
  <c r="C2872" i="6"/>
  <c r="A2872" i="6"/>
  <c r="B2872" i="6" l="1"/>
  <c r="A2873" i="6"/>
  <c r="C2873" i="6"/>
  <c r="B2873" i="6" l="1"/>
  <c r="A2874" i="6"/>
  <c r="C2874" i="6"/>
  <c r="B2874" i="6" l="1"/>
  <c r="A2875" i="6"/>
  <c r="C2875" i="6"/>
  <c r="B2875" i="6" l="1"/>
  <c r="C2876" i="6"/>
  <c r="A2876" i="6"/>
  <c r="B2876" i="6" l="1"/>
  <c r="C2877" i="6"/>
  <c r="A2877" i="6"/>
  <c r="B2877" i="6" l="1"/>
  <c r="A2878" i="6"/>
  <c r="C2878" i="6"/>
  <c r="B2878" i="6" l="1"/>
  <c r="C2879" i="6"/>
  <c r="A2879" i="6"/>
  <c r="B2879" i="6" l="1"/>
  <c r="A2880" i="6"/>
  <c r="C2880" i="6"/>
  <c r="B2880" i="6" l="1"/>
  <c r="A2881" i="6"/>
  <c r="C2881" i="6"/>
  <c r="B2881" i="6" l="1"/>
  <c r="A2882" i="6"/>
  <c r="C2882" i="6"/>
  <c r="B2882" i="6" l="1"/>
  <c r="A2883" i="6"/>
  <c r="C2883" i="6"/>
  <c r="B2883" i="6" l="1"/>
  <c r="C2884" i="6"/>
  <c r="A2884" i="6"/>
  <c r="B2884" i="6" l="1"/>
  <c r="A2885" i="6"/>
  <c r="C2885" i="6"/>
  <c r="B2885" i="6" l="1"/>
  <c r="C2886" i="6"/>
  <c r="A2886" i="6"/>
  <c r="B2886" i="6" l="1"/>
  <c r="A2887" i="6"/>
  <c r="C2887" i="6"/>
  <c r="B2887" i="6" l="1"/>
  <c r="A2888" i="6"/>
  <c r="C2888" i="6"/>
  <c r="B2888" i="6" l="1"/>
  <c r="A2889" i="6"/>
  <c r="C2889" i="6"/>
  <c r="B2889" i="6" l="1"/>
  <c r="A2890" i="6"/>
  <c r="C2890" i="6"/>
  <c r="B2890" i="6" l="1"/>
  <c r="A2891" i="6"/>
  <c r="C2891" i="6"/>
  <c r="B2891" i="6" l="1"/>
  <c r="C2892" i="6"/>
  <c r="A2892" i="6"/>
  <c r="B2892" i="6" l="1"/>
  <c r="C2893" i="6"/>
  <c r="A2893" i="6"/>
  <c r="B2893" i="6" l="1"/>
  <c r="A2894" i="6"/>
  <c r="C2894" i="6"/>
  <c r="B2894" i="6" l="1"/>
  <c r="C2895" i="6"/>
  <c r="A2895" i="6"/>
  <c r="B2895" i="6" l="1"/>
  <c r="C2896" i="6"/>
  <c r="A2896" i="6"/>
  <c r="B2896" i="6" l="1"/>
  <c r="A2897" i="6"/>
  <c r="C2897" i="6"/>
  <c r="B2897" i="6" l="1"/>
  <c r="C2898" i="6"/>
  <c r="A2898" i="6"/>
  <c r="B2898" i="6" l="1"/>
  <c r="C2899" i="6"/>
  <c r="A2899" i="6"/>
  <c r="B2899" i="6" l="1"/>
  <c r="C2900" i="6"/>
  <c r="A2900" i="6"/>
  <c r="B2900" i="6" l="1"/>
  <c r="A2901" i="6"/>
  <c r="C2901" i="6"/>
  <c r="B2901" i="6" l="1"/>
  <c r="A2902" i="6"/>
  <c r="C2902" i="6"/>
  <c r="B2902" i="6" l="1"/>
  <c r="A2903" i="6"/>
  <c r="C2903" i="6"/>
  <c r="B2903" i="6" l="1"/>
  <c r="C2904" i="6"/>
  <c r="A2904" i="6"/>
  <c r="B2904" i="6" l="1"/>
  <c r="C2905" i="6"/>
  <c r="A2905" i="6"/>
  <c r="B2905" i="6" l="1"/>
  <c r="C2906" i="6"/>
  <c r="A2906" i="6"/>
  <c r="B2906" i="6" l="1"/>
  <c r="A2907" i="6"/>
  <c r="C2907" i="6"/>
  <c r="B2907" i="6" l="1"/>
  <c r="C2908" i="6"/>
  <c r="A2908" i="6"/>
  <c r="B2908" i="6" l="1"/>
  <c r="A2909" i="6"/>
  <c r="C2909" i="6"/>
  <c r="B2909" i="6" l="1"/>
  <c r="A2910" i="6"/>
  <c r="C2910" i="6"/>
  <c r="B2910" i="6" l="1"/>
  <c r="A2911" i="6"/>
  <c r="C2911" i="6"/>
  <c r="B2911" i="6" l="1"/>
  <c r="C2912" i="6"/>
  <c r="A2912" i="6"/>
  <c r="B2912" i="6" l="1"/>
  <c r="A2913" i="6"/>
  <c r="C2913" i="6"/>
  <c r="B2913" i="6" l="1"/>
  <c r="A2914" i="6"/>
  <c r="C2914" i="6"/>
  <c r="B2914" i="6" l="1"/>
  <c r="A2915" i="6"/>
  <c r="C2915" i="6"/>
  <c r="B2915" i="6" l="1"/>
  <c r="C2916" i="6"/>
  <c r="A2916" i="6"/>
  <c r="B2916" i="6" l="1"/>
  <c r="C2917" i="6"/>
  <c r="A2917" i="6"/>
  <c r="B2917" i="6" l="1"/>
  <c r="C2918" i="6"/>
  <c r="A2918" i="6"/>
  <c r="B2918" i="6" l="1"/>
  <c r="A2919" i="6"/>
  <c r="C2919" i="6"/>
  <c r="B2919" i="6" l="1"/>
  <c r="A2920" i="6"/>
  <c r="C2920" i="6"/>
  <c r="B2920" i="6" l="1"/>
  <c r="A2921" i="6"/>
  <c r="C2921" i="6"/>
  <c r="B2921" i="6" l="1"/>
  <c r="A2922" i="6"/>
  <c r="C2922" i="6"/>
  <c r="B2922" i="6" l="1"/>
  <c r="C2923" i="6"/>
  <c r="A2923" i="6"/>
  <c r="B2923" i="6" l="1"/>
  <c r="C2924" i="6"/>
  <c r="A2924" i="6"/>
  <c r="B2924" i="6" l="1"/>
  <c r="A2925" i="6"/>
  <c r="C2925" i="6"/>
  <c r="B2925" i="6" l="1"/>
  <c r="A2926" i="6"/>
  <c r="C2926" i="6"/>
  <c r="B2926" i="6" l="1"/>
  <c r="A2927" i="6"/>
  <c r="C2927" i="6"/>
  <c r="B2927" i="6" l="1"/>
  <c r="A2928" i="6"/>
  <c r="C2928" i="6"/>
  <c r="B2928" i="6" l="1"/>
  <c r="A2929" i="6"/>
  <c r="C2929" i="6"/>
  <c r="B2929" i="6" l="1"/>
  <c r="A2930" i="6"/>
  <c r="C2930" i="6"/>
  <c r="B2930" i="6" l="1"/>
  <c r="A2931" i="6"/>
  <c r="C2931" i="6"/>
  <c r="B2931" i="6" l="1"/>
  <c r="C2932" i="6"/>
  <c r="A2932" i="6"/>
  <c r="B2932" i="6" l="1"/>
  <c r="C2933" i="6"/>
  <c r="A2933" i="6"/>
  <c r="B2933" i="6" l="1"/>
  <c r="C2934" i="6"/>
  <c r="A2934" i="6"/>
  <c r="B2934" i="6" l="1"/>
  <c r="A2935" i="6"/>
  <c r="C2935" i="6"/>
  <c r="B2935" i="6" l="1"/>
  <c r="C2936" i="6"/>
  <c r="A2936" i="6"/>
  <c r="B2936" i="6" l="1"/>
  <c r="A2937" i="6"/>
  <c r="C2937" i="6"/>
  <c r="B2937" i="6" l="1"/>
  <c r="A2938" i="6"/>
  <c r="C2938" i="6"/>
  <c r="B2938" i="6" l="1"/>
  <c r="A2939" i="6"/>
  <c r="C2939" i="6"/>
  <c r="B2939" i="6" l="1"/>
  <c r="C2940" i="6"/>
  <c r="A2940" i="6"/>
  <c r="B2940" i="6" l="1"/>
  <c r="A2941" i="6"/>
  <c r="C2941" i="6"/>
  <c r="B2941" i="6" l="1"/>
  <c r="C2942" i="6"/>
  <c r="A2942" i="6"/>
  <c r="B2942" i="6" l="1"/>
  <c r="A2943" i="6"/>
  <c r="C2943" i="6"/>
  <c r="B2943" i="6" l="1"/>
  <c r="C2944" i="6"/>
  <c r="A2944" i="6"/>
  <c r="B2944" i="6" l="1"/>
  <c r="A2945" i="6"/>
  <c r="C2945" i="6"/>
  <c r="B2945" i="6" l="1"/>
  <c r="C2946" i="6"/>
  <c r="A2946" i="6"/>
  <c r="B2946" i="6" l="1"/>
  <c r="C2947" i="6"/>
  <c r="A2947" i="6"/>
  <c r="B2947" i="6" l="1"/>
  <c r="A2948" i="6"/>
  <c r="C2948" i="6"/>
  <c r="B2948" i="6" l="1"/>
  <c r="C2949" i="6"/>
  <c r="A2949" i="6"/>
  <c r="B2949" i="6" l="1"/>
  <c r="C2950" i="6"/>
  <c r="A2950" i="6"/>
  <c r="B2950" i="6" l="1"/>
  <c r="C2951" i="6"/>
  <c r="A2951" i="6"/>
  <c r="B2951" i="6" l="1"/>
  <c r="A2952" i="6"/>
  <c r="C2952" i="6"/>
  <c r="B2952" i="6" l="1"/>
  <c r="A2953" i="6"/>
  <c r="C2953" i="6"/>
  <c r="B2953" i="6" l="1"/>
  <c r="C2954" i="6"/>
  <c r="A2954" i="6"/>
  <c r="B2954" i="6" l="1"/>
  <c r="A2955" i="6"/>
  <c r="C2955" i="6"/>
  <c r="B2955" i="6" l="1"/>
  <c r="C2956" i="6"/>
  <c r="A2956" i="6"/>
  <c r="B2956" i="6" l="1"/>
  <c r="C2957" i="6"/>
  <c r="A2957" i="6"/>
  <c r="B2957" i="6" l="1"/>
  <c r="A2958" i="6"/>
  <c r="C2958" i="6"/>
  <c r="B2958" i="6" l="1"/>
  <c r="A2959" i="6"/>
  <c r="C2959" i="6"/>
  <c r="B2959" i="6" l="1"/>
  <c r="C2960" i="6"/>
  <c r="A2960" i="6"/>
  <c r="B2960" i="6" l="1"/>
  <c r="C2961" i="6"/>
  <c r="A2961" i="6"/>
  <c r="B2961" i="6" l="1"/>
  <c r="A2962" i="6"/>
  <c r="C2962" i="6"/>
  <c r="B2962" i="6" l="1"/>
  <c r="C2963" i="6"/>
  <c r="A2963" i="6"/>
  <c r="B2963" i="6" l="1"/>
  <c r="A2964" i="6"/>
  <c r="C2964" i="6"/>
  <c r="B2964" i="6" l="1"/>
  <c r="A2965" i="6"/>
  <c r="C2965" i="6"/>
  <c r="B2965" i="6" l="1"/>
  <c r="A2966" i="6"/>
  <c r="C2966" i="6"/>
  <c r="B2966" i="6" l="1"/>
  <c r="A2967" i="6"/>
  <c r="C2967" i="6"/>
  <c r="B2967" i="6" l="1"/>
  <c r="C2968" i="6"/>
  <c r="A2968" i="6"/>
  <c r="B2968" i="6" l="1"/>
  <c r="A2969" i="6"/>
  <c r="C2969" i="6"/>
  <c r="B2969" i="6" l="1"/>
  <c r="A2970" i="6"/>
  <c r="C2970" i="6"/>
  <c r="B2970" i="6" l="1"/>
  <c r="A2971" i="6"/>
  <c r="C2971" i="6"/>
  <c r="B2971" i="6" l="1"/>
  <c r="C2972" i="6"/>
  <c r="A2972" i="6"/>
  <c r="B2972" i="6" l="1"/>
  <c r="C2973" i="6"/>
  <c r="A2973" i="6"/>
  <c r="B2973" i="6" l="1"/>
  <c r="C2974" i="6"/>
  <c r="A2974" i="6"/>
  <c r="B2974" i="6" l="1"/>
  <c r="C2975" i="6"/>
  <c r="A2975" i="6"/>
  <c r="B2975" i="6" l="1"/>
  <c r="A2976" i="6"/>
  <c r="C2976" i="6"/>
  <c r="B2976" i="6" l="1"/>
  <c r="C2977" i="6"/>
  <c r="A2977" i="6"/>
  <c r="B2977" i="6" l="1"/>
  <c r="A2978" i="6"/>
  <c r="C2978" i="6"/>
  <c r="B2978" i="6" l="1"/>
  <c r="A2979" i="6"/>
  <c r="C2979" i="6"/>
  <c r="B2979" i="6" l="1"/>
  <c r="C2980" i="6"/>
  <c r="A2980" i="6"/>
  <c r="B2980" i="6" l="1"/>
  <c r="C2981" i="6"/>
  <c r="A2981" i="6"/>
  <c r="B2981" i="6" l="1"/>
  <c r="C2982" i="6"/>
  <c r="A2982" i="6"/>
  <c r="B2982" i="6" l="1"/>
  <c r="A2983" i="6"/>
  <c r="C2983" i="6"/>
  <c r="B2983" i="6" l="1"/>
  <c r="A2984" i="6"/>
  <c r="C2984" i="6"/>
  <c r="B2984" i="6" l="1"/>
  <c r="A2985" i="6"/>
  <c r="C2985" i="6"/>
  <c r="B2985" i="6" l="1"/>
  <c r="A2986" i="6"/>
  <c r="C2986" i="6"/>
  <c r="B2986" i="6" l="1"/>
  <c r="C2987" i="6"/>
  <c r="A2987" i="6"/>
  <c r="B2987" i="6" l="1"/>
  <c r="C2988" i="6"/>
  <c r="A2988" i="6"/>
  <c r="B2988" i="6" l="1"/>
  <c r="A2989" i="6"/>
  <c r="C2989" i="6"/>
  <c r="B2989" i="6" l="1"/>
  <c r="A2990" i="6"/>
  <c r="C2990" i="6"/>
  <c r="B2990" i="6" l="1"/>
  <c r="A2991" i="6"/>
  <c r="C2991" i="6"/>
  <c r="B2991" i="6" l="1"/>
  <c r="C2992" i="6"/>
  <c r="A2992" i="6"/>
  <c r="B2992" i="6" l="1"/>
  <c r="C2993" i="6"/>
  <c r="A2993" i="6"/>
  <c r="B2993" i="6" l="1"/>
  <c r="C2994" i="6"/>
  <c r="A2994" i="6"/>
  <c r="B2994" i="6" l="1"/>
  <c r="A2995" i="6"/>
  <c r="C2995" i="6"/>
  <c r="B2995" i="6" l="1"/>
  <c r="A2996" i="6"/>
  <c r="C2996" i="6"/>
  <c r="B2996" i="6" l="1"/>
  <c r="A2997" i="6"/>
  <c r="C2997" i="6"/>
  <c r="B2997" i="6" l="1"/>
  <c r="C2998" i="6"/>
  <c r="A2998" i="6"/>
  <c r="B2998" i="6" l="1"/>
  <c r="C2999" i="6"/>
  <c r="A2999" i="6"/>
  <c r="B2999" i="6" l="1"/>
  <c r="C3000" i="6"/>
  <c r="A3000" i="6"/>
  <c r="B3000" i="6" l="1"/>
  <c r="A3001" i="6"/>
  <c r="C3001" i="6"/>
  <c r="B3001" i="6" l="1"/>
  <c r="A3002" i="6"/>
  <c r="C3002" i="6"/>
  <c r="B3002" i="6" l="1"/>
  <c r="A3003" i="6"/>
  <c r="C3003" i="6"/>
  <c r="B3003" i="6" l="1"/>
  <c r="C3004" i="6"/>
  <c r="A3004" i="6"/>
  <c r="B3004" i="6" l="1"/>
  <c r="C3005" i="6"/>
  <c r="A3005" i="6"/>
  <c r="B3005" i="6" l="1"/>
  <c r="C3006" i="6"/>
  <c r="A3006" i="6"/>
  <c r="B3006" i="6" l="1"/>
  <c r="A3007" i="6"/>
  <c r="C3007" i="6"/>
  <c r="B3007" i="6" l="1"/>
  <c r="A3008" i="6"/>
  <c r="C3008" i="6"/>
  <c r="B3008" i="6" l="1"/>
  <c r="A3009" i="6"/>
  <c r="C3009" i="6"/>
  <c r="B3009" i="6" l="1"/>
  <c r="A3010" i="6"/>
  <c r="C3010" i="6"/>
  <c r="B3010" i="6" l="1"/>
  <c r="A3011" i="6"/>
  <c r="C3011" i="6"/>
  <c r="B3011" i="6" l="1"/>
  <c r="C3012" i="6"/>
  <c r="A3012" i="6"/>
  <c r="B3012" i="6" l="1"/>
  <c r="C3013" i="6"/>
  <c r="A3013" i="6"/>
  <c r="B3013" i="6" l="1"/>
  <c r="C3014" i="6"/>
  <c r="A3014" i="6"/>
  <c r="B3014" i="6" l="1"/>
  <c r="C3015" i="6"/>
  <c r="A3015" i="6"/>
  <c r="B3015" i="6" l="1"/>
  <c r="C3016" i="6"/>
  <c r="A3016" i="6"/>
  <c r="B3016" i="6" l="1"/>
  <c r="A3017" i="6"/>
  <c r="C3017" i="6"/>
  <c r="B3017" i="6" l="1"/>
  <c r="A3018" i="6"/>
  <c r="C3018" i="6"/>
  <c r="B3018" i="6" l="1"/>
  <c r="C3019" i="6"/>
  <c r="A3019" i="6"/>
  <c r="B3019" i="6" l="1"/>
  <c r="A3020" i="6"/>
  <c r="C3020" i="6"/>
  <c r="B3020" i="6" l="1"/>
  <c r="C3021" i="6"/>
  <c r="A3021" i="6"/>
  <c r="B3021" i="6" l="1"/>
  <c r="C3022" i="6"/>
  <c r="A3022" i="6"/>
  <c r="B3022" i="6" l="1"/>
  <c r="C3023" i="6"/>
  <c r="A3023" i="6"/>
  <c r="B3023" i="6" l="1"/>
  <c r="A3024" i="6"/>
  <c r="C3024" i="6"/>
  <c r="B3024" i="6" l="1"/>
  <c r="A3025" i="6"/>
  <c r="C3025" i="6"/>
  <c r="B3025" i="6" l="1"/>
  <c r="A3026" i="6"/>
  <c r="C3026" i="6"/>
  <c r="B3026" i="6" l="1"/>
  <c r="A3027" i="6"/>
  <c r="C3027" i="6"/>
  <c r="B3027" i="6" l="1"/>
  <c r="A3028" i="6"/>
  <c r="C3028" i="6"/>
  <c r="B3028" i="6" l="1"/>
  <c r="C3029" i="6"/>
  <c r="A3029" i="6"/>
  <c r="B3029" i="6" l="1"/>
  <c r="A3030" i="6"/>
  <c r="C3030" i="6"/>
  <c r="B3030" i="6" l="1"/>
  <c r="A3031" i="6"/>
  <c r="C3031" i="6"/>
  <c r="B3031" i="6" l="1"/>
  <c r="C3032" i="6"/>
  <c r="A3032" i="6"/>
  <c r="B3032" i="6" l="1"/>
  <c r="C3033" i="6"/>
  <c r="A3033" i="6"/>
  <c r="B3033" i="6" l="1"/>
  <c r="A3034" i="6"/>
  <c r="C3034" i="6"/>
  <c r="B3034" i="6" l="1"/>
  <c r="A3035" i="6"/>
  <c r="C3035" i="6"/>
  <c r="B3035" i="6" l="1"/>
  <c r="C3036" i="6"/>
  <c r="A3036" i="6"/>
  <c r="B3036" i="6" l="1"/>
  <c r="C3037" i="6"/>
  <c r="A3037" i="6"/>
  <c r="B3037" i="6" l="1"/>
  <c r="A3038" i="6"/>
  <c r="C3038" i="6"/>
  <c r="B3038" i="6" l="1"/>
  <c r="A3039" i="6"/>
  <c r="C3039" i="6"/>
  <c r="B3039" i="6" l="1"/>
  <c r="A3040" i="6"/>
  <c r="C3040" i="6"/>
  <c r="B3040" i="6" l="1"/>
  <c r="A3041" i="6"/>
  <c r="C3041" i="6"/>
  <c r="B3041" i="6" l="1"/>
  <c r="A3042" i="6"/>
  <c r="C3042" i="6"/>
  <c r="B3042" i="6" l="1"/>
  <c r="A3043" i="6"/>
  <c r="C3043" i="6"/>
  <c r="B3043" i="6" l="1"/>
  <c r="C3044" i="6"/>
  <c r="A3044" i="6"/>
  <c r="B3044" i="6" l="1"/>
  <c r="C3045" i="6"/>
  <c r="A3045" i="6"/>
  <c r="B3045" i="6" l="1"/>
  <c r="A3046" i="6"/>
  <c r="C3046" i="6"/>
  <c r="B3046" i="6" l="1"/>
  <c r="A3047" i="6"/>
  <c r="C3047" i="6"/>
  <c r="B3047" i="6" l="1"/>
  <c r="C3048" i="6"/>
  <c r="A3048" i="6"/>
  <c r="B3048" i="6" l="1"/>
  <c r="A3049" i="6"/>
  <c r="C3049" i="6"/>
  <c r="B3049" i="6" l="1"/>
  <c r="A3050" i="6"/>
  <c r="C3050" i="6"/>
  <c r="B3050" i="6" l="1"/>
  <c r="A3051" i="6"/>
  <c r="C3051" i="6"/>
  <c r="B3051" i="6" l="1"/>
  <c r="C3052" i="6"/>
  <c r="A3052" i="6"/>
  <c r="B3052" i="6" l="1"/>
  <c r="A3053" i="6"/>
  <c r="C3053" i="6"/>
  <c r="B3053" i="6" l="1"/>
  <c r="A3054" i="6"/>
  <c r="C3054" i="6"/>
  <c r="B3054" i="6" l="1"/>
  <c r="A3055" i="6"/>
  <c r="C3055" i="6"/>
  <c r="B3055" i="6" l="1"/>
  <c r="C3056" i="6"/>
  <c r="A3056" i="6"/>
  <c r="B3056" i="6" l="1"/>
  <c r="C3057" i="6"/>
  <c r="A3057" i="6"/>
  <c r="B3057" i="6" l="1"/>
  <c r="C3058" i="6"/>
  <c r="A3058" i="6"/>
  <c r="B3058" i="6" l="1"/>
  <c r="A3059" i="6"/>
  <c r="C3059" i="6"/>
  <c r="B3059" i="6" l="1"/>
  <c r="C3060" i="6"/>
  <c r="A3060" i="6"/>
  <c r="B3060" i="6" l="1"/>
  <c r="A3061" i="6"/>
  <c r="C3061" i="6"/>
  <c r="B3061" i="6" l="1"/>
  <c r="A3062" i="6"/>
  <c r="C3062" i="6"/>
  <c r="B3062" i="6" l="1"/>
  <c r="A3063" i="6"/>
  <c r="C3063" i="6"/>
  <c r="B3063" i="6" l="1"/>
  <c r="A3064" i="6"/>
  <c r="C3064" i="6"/>
  <c r="B3064" i="6" l="1"/>
  <c r="A3065" i="6"/>
  <c r="C3065" i="6"/>
  <c r="B3065" i="6" l="1"/>
  <c r="C3066" i="6"/>
  <c r="A3066" i="6"/>
  <c r="B3066" i="6" l="1"/>
  <c r="C3067" i="6"/>
  <c r="A3067" i="6"/>
  <c r="B3067" i="6" l="1"/>
  <c r="A3068" i="6"/>
  <c r="C3068" i="6"/>
  <c r="B3068" i="6" l="1"/>
  <c r="A3069" i="6"/>
  <c r="C3069" i="6"/>
  <c r="B3069" i="6" l="1"/>
  <c r="A3070" i="6"/>
  <c r="C3070" i="6"/>
  <c r="B3070" i="6" l="1"/>
  <c r="A3071" i="6"/>
  <c r="C3071" i="6"/>
  <c r="B3071" i="6" l="1"/>
  <c r="C3072" i="6"/>
  <c r="A3072" i="6"/>
  <c r="B3072" i="6" l="1"/>
  <c r="C3073" i="6"/>
  <c r="A3073" i="6"/>
  <c r="B3073" i="6" l="1"/>
  <c r="A3074" i="6"/>
  <c r="C3074" i="6"/>
  <c r="B3074" i="6" l="1"/>
  <c r="A3075" i="6"/>
  <c r="C3075" i="6"/>
  <c r="B3075" i="6" l="1"/>
  <c r="C3076" i="6"/>
  <c r="A3076" i="6"/>
  <c r="B3076" i="6" l="1"/>
  <c r="C3077" i="6"/>
  <c r="A3077" i="6"/>
  <c r="B3077" i="6" l="1"/>
  <c r="A3078" i="6"/>
  <c r="C3078" i="6"/>
  <c r="B3078" i="6" l="1"/>
  <c r="A3079" i="6"/>
  <c r="C3079" i="6"/>
  <c r="B3079" i="6" l="1"/>
  <c r="A3080" i="6"/>
  <c r="C3080" i="6"/>
  <c r="B3080" i="6" l="1"/>
  <c r="A3081" i="6"/>
  <c r="C3081" i="6"/>
  <c r="B3081" i="6" l="1"/>
  <c r="C3082" i="6"/>
  <c r="A3082" i="6"/>
  <c r="B3082" i="6" l="1"/>
  <c r="A3083" i="6"/>
  <c r="C3083" i="6"/>
  <c r="B3083" i="6" l="1"/>
  <c r="C3084" i="6"/>
  <c r="A3084" i="6"/>
  <c r="B3084" i="6" l="1"/>
  <c r="A3085" i="6"/>
  <c r="C3085" i="6"/>
  <c r="B3085" i="6" l="1"/>
  <c r="A3086" i="6"/>
  <c r="C3086" i="6"/>
  <c r="B3086" i="6" l="1"/>
  <c r="A3087" i="6"/>
  <c r="C3087" i="6"/>
  <c r="B3087" i="6" l="1"/>
  <c r="C3088" i="6"/>
  <c r="A3088" i="6"/>
  <c r="B3088" i="6" l="1"/>
  <c r="C3089" i="6"/>
  <c r="A3089" i="6"/>
  <c r="B3089" i="6" l="1"/>
  <c r="A3090" i="6"/>
  <c r="C3090" i="6"/>
  <c r="B3090" i="6" l="1"/>
  <c r="A3091" i="6"/>
  <c r="C3091" i="6"/>
  <c r="B3091" i="6" l="1"/>
  <c r="C3092" i="6"/>
  <c r="A3092" i="6"/>
  <c r="B3092" i="6" l="1"/>
  <c r="A3093" i="6"/>
  <c r="C3093" i="6"/>
  <c r="B3093" i="6" l="1"/>
  <c r="A3094" i="6"/>
  <c r="C3094" i="6"/>
  <c r="B3094" i="6" l="1"/>
  <c r="C3095" i="6"/>
  <c r="A3095" i="6"/>
  <c r="B3095" i="6" l="1"/>
  <c r="A3096" i="6"/>
  <c r="C3096" i="6"/>
  <c r="B3096" i="6" l="1"/>
  <c r="A3097" i="6"/>
  <c r="C3097" i="6"/>
  <c r="B3097" i="6" l="1"/>
  <c r="C3098" i="6"/>
  <c r="A3098" i="6"/>
  <c r="B3098" i="6" l="1"/>
  <c r="C3099" i="6"/>
  <c r="A3099" i="6"/>
  <c r="B3099" i="6" l="1"/>
  <c r="A3100" i="6"/>
  <c r="C3100" i="6"/>
  <c r="B3100" i="6" l="1"/>
  <c r="A3101" i="6"/>
  <c r="C3101" i="6"/>
  <c r="B3101" i="6" l="1"/>
  <c r="C3102" i="6"/>
  <c r="A3102" i="6"/>
  <c r="B3102" i="6" l="1"/>
  <c r="C3103" i="6"/>
  <c r="A3103" i="6"/>
  <c r="B3103" i="6" l="1"/>
  <c r="C3104" i="6"/>
  <c r="A3104" i="6"/>
  <c r="B3104" i="6" l="1"/>
  <c r="C3105" i="6"/>
  <c r="A3105" i="6"/>
  <c r="B3105" i="6" l="1"/>
  <c r="C3106" i="6"/>
  <c r="A3106" i="6"/>
  <c r="B3106" i="6" l="1"/>
  <c r="C3107" i="6"/>
  <c r="A3107" i="6"/>
  <c r="B3107" i="6" l="1"/>
  <c r="C3108" i="6"/>
  <c r="A3108" i="6"/>
  <c r="B3108" i="6" l="1"/>
  <c r="C3109" i="6"/>
  <c r="A3109" i="6"/>
  <c r="B3109" i="6" l="1"/>
  <c r="A3110" i="6"/>
  <c r="C3110" i="6"/>
  <c r="B3110" i="6" l="1"/>
  <c r="A3111" i="6"/>
  <c r="C3111" i="6"/>
  <c r="B3111" i="6" l="1"/>
  <c r="C3112" i="6"/>
  <c r="A3112" i="6"/>
  <c r="B3112" i="6" l="1"/>
  <c r="C3113" i="6"/>
  <c r="A3113" i="6"/>
  <c r="B3113" i="6" l="1"/>
  <c r="A3114" i="6"/>
  <c r="C3114" i="6"/>
  <c r="B3114" i="6" l="1"/>
  <c r="C3115" i="6"/>
  <c r="A3115" i="6"/>
  <c r="B3115" i="6" l="1"/>
  <c r="C3116" i="6"/>
  <c r="A3116" i="6"/>
  <c r="B3116" i="6" l="1"/>
  <c r="A3117" i="6"/>
  <c r="C3117" i="6"/>
  <c r="B3117" i="6" l="1"/>
  <c r="C3118" i="6"/>
  <c r="A3118" i="6"/>
  <c r="B3118" i="6" l="1"/>
  <c r="C3119" i="6"/>
  <c r="A3119" i="6"/>
  <c r="B3119" i="6" l="1"/>
  <c r="A3120" i="6"/>
  <c r="C3120" i="6"/>
  <c r="B3120" i="6" l="1"/>
  <c r="A3121" i="6"/>
  <c r="C3121" i="6"/>
  <c r="B3121" i="6" l="1"/>
  <c r="A3122" i="6"/>
  <c r="C3122" i="6"/>
  <c r="B3122" i="6" l="1"/>
  <c r="A3123" i="6"/>
  <c r="C3123" i="6"/>
  <c r="B3123" i="6" l="1"/>
  <c r="C3124" i="6"/>
  <c r="A3124" i="6"/>
  <c r="B3124" i="6" l="1"/>
  <c r="C3125" i="6"/>
  <c r="A3125" i="6"/>
  <c r="B3125" i="6" l="1"/>
  <c r="A3126" i="6"/>
  <c r="C3126" i="6"/>
  <c r="B3126" i="6" l="1"/>
  <c r="A3127" i="6"/>
  <c r="C3127" i="6"/>
  <c r="B3127" i="6" l="1"/>
  <c r="C3128" i="6"/>
  <c r="A3128" i="6"/>
  <c r="B3128" i="6" l="1"/>
  <c r="A3129" i="6"/>
  <c r="C3129" i="6"/>
  <c r="B3129" i="6" l="1"/>
  <c r="A3130" i="6"/>
  <c r="C3130" i="6"/>
  <c r="B3130" i="6" l="1"/>
  <c r="A3131" i="6"/>
  <c r="C3131" i="6"/>
  <c r="B3131" i="6" l="1"/>
  <c r="C3132" i="6"/>
  <c r="A3132" i="6"/>
  <c r="B3132" i="6" l="1"/>
  <c r="C3133" i="6"/>
  <c r="A3133" i="6"/>
  <c r="B3133" i="6" l="1"/>
  <c r="C3134" i="6"/>
  <c r="A3134" i="6"/>
  <c r="B3134" i="6" l="1"/>
  <c r="C3135" i="6"/>
  <c r="A3135" i="6"/>
  <c r="B3135" i="6" l="1"/>
  <c r="A3136" i="6"/>
  <c r="C3136" i="6"/>
  <c r="B3136" i="6" l="1"/>
  <c r="A3137" i="6"/>
  <c r="C3137" i="6"/>
  <c r="B3137" i="6" l="1"/>
  <c r="A3138" i="6"/>
  <c r="C3138" i="6"/>
  <c r="B3138" i="6" l="1"/>
  <c r="A3139" i="6"/>
  <c r="C3139" i="6"/>
  <c r="B3139" i="6" l="1"/>
  <c r="A3140" i="6"/>
  <c r="C3140" i="6"/>
  <c r="B3140" i="6" l="1"/>
  <c r="C3141" i="6"/>
  <c r="A3141" i="6"/>
  <c r="B3141" i="6" l="1"/>
  <c r="C3142" i="6"/>
  <c r="A3142" i="6"/>
  <c r="B3142" i="6" l="1"/>
  <c r="C3143" i="6"/>
  <c r="A3143" i="6"/>
  <c r="B3143" i="6" l="1"/>
  <c r="C3144" i="6"/>
  <c r="A3144" i="6"/>
  <c r="B3144" i="6" l="1"/>
  <c r="A3145" i="6"/>
  <c r="C3145" i="6"/>
  <c r="B3145" i="6" l="1"/>
  <c r="A3146" i="6"/>
  <c r="C3146" i="6"/>
  <c r="B3146" i="6" l="1"/>
  <c r="C3147" i="6"/>
  <c r="A3147" i="6"/>
  <c r="B3147" i="6" l="1"/>
  <c r="A3148" i="6"/>
  <c r="C3148" i="6"/>
  <c r="B3148" i="6" l="1"/>
  <c r="C3149" i="6"/>
  <c r="A3149" i="6"/>
  <c r="B3149" i="6" l="1"/>
  <c r="A3150" i="6"/>
  <c r="C3150" i="6"/>
  <c r="B3150" i="6" l="1"/>
  <c r="A3151" i="6"/>
  <c r="C3151" i="6"/>
  <c r="B3151" i="6" l="1"/>
  <c r="C3152" i="6"/>
  <c r="A3152" i="6"/>
  <c r="B3152" i="6" l="1"/>
  <c r="C3153" i="6"/>
  <c r="A3153" i="6"/>
  <c r="B3153" i="6" l="1"/>
  <c r="C3154" i="6"/>
  <c r="A3154" i="6"/>
  <c r="B3154" i="6" l="1"/>
  <c r="C3155" i="6"/>
  <c r="A3155" i="6"/>
  <c r="B3155" i="6" l="1"/>
  <c r="C3156" i="6"/>
  <c r="A3156" i="6"/>
  <c r="B3156" i="6" l="1"/>
  <c r="A3157" i="6"/>
  <c r="C3157" i="6"/>
  <c r="B3157" i="6" l="1"/>
  <c r="A3158" i="6"/>
  <c r="C3158" i="6"/>
  <c r="B3158" i="6" l="1"/>
  <c r="A3159" i="6"/>
  <c r="C3159" i="6"/>
  <c r="B3159" i="6" l="1"/>
  <c r="C3160" i="6"/>
  <c r="A3160" i="6"/>
  <c r="B3160" i="6" l="1"/>
  <c r="C3161" i="6"/>
  <c r="A3161" i="6"/>
  <c r="B3161" i="6" l="1"/>
  <c r="A3162" i="6"/>
  <c r="C3162" i="6"/>
  <c r="B3162" i="6" l="1"/>
  <c r="A3163" i="6"/>
  <c r="C3163" i="6"/>
  <c r="B3163" i="6" l="1"/>
  <c r="C3164" i="6"/>
  <c r="A3164" i="6"/>
  <c r="B3164" i="6" l="1"/>
  <c r="C3165" i="6"/>
  <c r="A3165" i="6"/>
  <c r="B3165" i="6" l="1"/>
  <c r="C3166" i="6"/>
  <c r="A3166" i="6"/>
  <c r="B3166" i="6" l="1"/>
  <c r="C3167" i="6"/>
  <c r="A3167" i="6"/>
  <c r="B3167" i="6" l="1"/>
  <c r="C3168" i="6"/>
  <c r="A3168" i="6"/>
  <c r="B3168" i="6" l="1"/>
  <c r="C3169" i="6"/>
  <c r="A3169" i="6"/>
  <c r="B3169" i="6" l="1"/>
  <c r="A3170" i="6"/>
  <c r="C3170" i="6"/>
  <c r="B3170" i="6" l="1"/>
  <c r="C3171" i="6"/>
  <c r="A3171" i="6"/>
  <c r="B3171" i="6" l="1"/>
  <c r="C3172" i="6"/>
  <c r="A3172" i="6"/>
  <c r="B3172" i="6" l="1"/>
  <c r="C3173" i="6"/>
  <c r="A3173" i="6"/>
  <c r="B3173" i="6" l="1"/>
  <c r="A3174" i="6"/>
  <c r="C3174" i="6"/>
  <c r="B3174" i="6" l="1"/>
  <c r="A3175" i="6"/>
  <c r="C3175" i="6"/>
  <c r="B3175" i="6" l="1"/>
  <c r="A3176" i="6"/>
  <c r="C3176" i="6"/>
  <c r="B3176" i="6" l="1"/>
  <c r="A3177" i="6"/>
  <c r="C3177" i="6"/>
  <c r="B3177" i="6" l="1"/>
  <c r="C3178" i="6"/>
  <c r="A3178" i="6"/>
  <c r="B3178" i="6" l="1"/>
  <c r="A3179" i="6"/>
  <c r="C3179" i="6"/>
  <c r="B3179" i="6" l="1"/>
  <c r="C3180" i="6"/>
  <c r="A3180" i="6"/>
  <c r="B3180" i="6" l="1"/>
  <c r="A3181" i="6"/>
  <c r="C3181" i="6"/>
  <c r="B3181" i="6" l="1"/>
  <c r="A3182" i="6"/>
  <c r="C3182" i="6"/>
  <c r="B3182" i="6" l="1"/>
  <c r="A3183" i="6"/>
  <c r="C3183" i="6"/>
  <c r="B3183" i="6" l="1"/>
  <c r="A3184" i="6"/>
  <c r="C3184" i="6"/>
  <c r="B3184" i="6" l="1"/>
  <c r="A3185" i="6"/>
  <c r="C3185" i="6"/>
  <c r="B3185" i="6" l="1"/>
  <c r="C3186" i="6"/>
  <c r="A3186" i="6"/>
  <c r="B3186" i="6" l="1"/>
  <c r="C3187" i="6"/>
  <c r="A3187" i="6"/>
  <c r="B3187" i="6" l="1"/>
  <c r="C3188" i="6"/>
  <c r="A3188" i="6"/>
  <c r="B3188" i="6" l="1"/>
  <c r="A3189" i="6"/>
  <c r="C3189" i="6"/>
  <c r="B3189" i="6" l="1"/>
  <c r="A3190" i="6"/>
  <c r="C3190" i="6"/>
  <c r="B3190" i="6" l="1"/>
  <c r="A3191" i="6"/>
  <c r="C3191" i="6"/>
  <c r="B3191" i="6" l="1"/>
  <c r="C3192" i="6"/>
  <c r="A3192" i="6"/>
  <c r="B3192" i="6" l="1"/>
  <c r="C3193" i="6"/>
  <c r="A3193" i="6"/>
  <c r="B3193" i="6" l="1"/>
  <c r="C3194" i="6"/>
  <c r="A3194" i="6"/>
  <c r="B3194" i="6" l="1"/>
  <c r="C3195" i="6"/>
  <c r="A3195" i="6"/>
  <c r="B3195" i="6" l="1"/>
  <c r="A3196" i="6"/>
  <c r="C3196" i="6"/>
  <c r="B3196" i="6" l="1"/>
  <c r="A3197" i="6"/>
  <c r="C3197" i="6"/>
  <c r="B3197" i="6" l="1"/>
  <c r="A3198" i="6"/>
  <c r="C3198" i="6"/>
  <c r="B3198" i="6" l="1"/>
  <c r="A3199" i="6"/>
  <c r="C3199" i="6"/>
  <c r="B3199" i="6" l="1"/>
  <c r="C3200" i="6"/>
  <c r="A3200" i="6"/>
  <c r="B3200" i="6" l="1"/>
  <c r="C3201" i="6"/>
  <c r="A3201" i="6"/>
  <c r="B3201" i="6" l="1"/>
  <c r="A3202" i="6"/>
  <c r="C3202" i="6"/>
  <c r="B3202" i="6" l="1"/>
  <c r="C3203" i="6"/>
  <c r="A3203" i="6"/>
  <c r="B3203" i="6" l="1"/>
  <c r="A3204" i="6"/>
  <c r="C3204" i="6"/>
  <c r="B3204" i="6" l="1"/>
  <c r="C3205" i="6"/>
  <c r="A3205" i="6"/>
  <c r="B3205" i="6" l="1"/>
  <c r="C3206" i="6"/>
  <c r="A3206" i="6"/>
  <c r="B3206" i="6" l="1"/>
  <c r="A3207" i="6"/>
  <c r="C3207" i="6"/>
  <c r="B3207" i="6" l="1"/>
  <c r="C3208" i="6"/>
  <c r="A3208" i="6"/>
  <c r="B3208" i="6" l="1"/>
  <c r="A3209" i="6"/>
  <c r="C3209" i="6"/>
  <c r="B3209" i="6" l="1"/>
  <c r="A3210" i="6"/>
  <c r="C3210" i="6"/>
  <c r="B3210" i="6" l="1"/>
  <c r="C3211" i="6"/>
  <c r="A3211" i="6"/>
  <c r="B3211" i="6" l="1"/>
  <c r="C3212" i="6"/>
  <c r="A3212" i="6"/>
  <c r="B3212" i="6" l="1"/>
  <c r="C3213" i="6"/>
  <c r="A3213" i="6"/>
  <c r="B3213" i="6" l="1"/>
  <c r="A3214" i="6"/>
  <c r="C3214" i="6"/>
  <c r="B3214" i="6" l="1"/>
  <c r="A3215" i="6"/>
  <c r="C3215" i="6"/>
  <c r="B3215" i="6" l="1"/>
  <c r="C3216" i="6"/>
  <c r="A3216" i="6"/>
  <c r="B3216" i="6" l="1"/>
  <c r="A3217" i="6"/>
  <c r="C3217" i="6"/>
  <c r="B3217" i="6" l="1"/>
  <c r="A3218" i="6"/>
  <c r="C3218" i="6"/>
  <c r="B3218" i="6" l="1"/>
  <c r="C3219" i="6"/>
  <c r="A3219" i="6"/>
  <c r="B3219" i="6" l="1"/>
  <c r="C3220" i="6"/>
  <c r="A3220" i="6"/>
  <c r="B3220" i="6" l="1"/>
  <c r="C3221" i="6"/>
  <c r="A3221" i="6"/>
  <c r="B3221" i="6" l="1"/>
  <c r="C3222" i="6"/>
  <c r="A3222" i="6"/>
  <c r="B3222" i="6" l="1"/>
  <c r="C3223" i="6"/>
  <c r="A3223" i="6"/>
  <c r="B3223" i="6" l="1"/>
  <c r="A3224" i="6"/>
  <c r="C3224" i="6"/>
  <c r="B3224" i="6" l="1"/>
  <c r="A3225" i="6"/>
  <c r="C3225" i="6"/>
  <c r="B3225" i="6" l="1"/>
  <c r="A3226" i="6"/>
  <c r="C3226" i="6"/>
  <c r="B3226" i="6" l="1"/>
  <c r="A3227" i="6"/>
  <c r="C3227" i="6"/>
  <c r="B3227" i="6" l="1"/>
  <c r="C3228" i="6"/>
  <c r="A3228" i="6"/>
  <c r="B3228" i="6" l="1"/>
  <c r="C3229" i="6"/>
  <c r="A3229" i="6"/>
  <c r="B3229" i="6" l="1"/>
  <c r="A3230" i="6"/>
  <c r="C3230" i="6"/>
  <c r="B3230" i="6" l="1"/>
  <c r="A3231" i="6"/>
  <c r="C3231" i="6"/>
  <c r="B3231" i="6" l="1"/>
  <c r="A3232" i="6"/>
  <c r="C3232" i="6"/>
  <c r="B3232" i="6" l="1"/>
  <c r="A3233" i="6"/>
  <c r="C3233" i="6"/>
  <c r="B3233" i="6" l="1"/>
  <c r="A3234" i="6"/>
  <c r="C3234" i="6"/>
  <c r="B3234" i="6" l="1"/>
  <c r="A3235" i="6"/>
  <c r="C3235" i="6"/>
  <c r="B3235" i="6" l="1"/>
  <c r="C3236" i="6"/>
  <c r="A3236" i="6"/>
  <c r="B3236" i="6" l="1"/>
  <c r="C3237" i="6"/>
  <c r="A3237" i="6"/>
  <c r="B3237" i="6" l="1"/>
  <c r="C3238" i="6"/>
  <c r="A3238" i="6"/>
  <c r="B3238" i="6" l="1"/>
  <c r="C3239" i="6"/>
  <c r="A3239" i="6"/>
  <c r="B3239" i="6" l="1"/>
  <c r="C3240" i="6"/>
  <c r="A3240" i="6"/>
  <c r="B3240" i="6" l="1"/>
  <c r="C3241" i="6"/>
  <c r="A3241" i="6"/>
  <c r="B3241" i="6" l="1"/>
  <c r="C3242" i="6"/>
  <c r="A3242" i="6"/>
  <c r="B3242" i="6" l="1"/>
  <c r="A3243" i="6"/>
  <c r="C3243" i="6"/>
  <c r="B3243" i="6" l="1"/>
  <c r="C3244" i="6"/>
  <c r="A3244" i="6"/>
  <c r="B3244" i="6" l="1"/>
  <c r="A3245" i="6"/>
  <c r="C3245" i="6"/>
  <c r="B3245" i="6" l="1"/>
  <c r="C3246" i="6"/>
  <c r="A3246" i="6"/>
  <c r="B3246" i="6" l="1"/>
  <c r="C3247" i="6"/>
  <c r="A3247" i="6"/>
  <c r="B3247" i="6" l="1"/>
  <c r="C3248" i="6"/>
  <c r="A3248" i="6"/>
  <c r="B3248" i="6" l="1"/>
  <c r="C3249" i="6"/>
  <c r="A3249" i="6"/>
  <c r="B3249" i="6" l="1"/>
  <c r="A3250" i="6"/>
  <c r="C3250" i="6"/>
  <c r="B3250" i="6" l="1"/>
  <c r="A3251" i="6"/>
  <c r="C3251" i="6"/>
  <c r="B3251" i="6" l="1"/>
  <c r="C3252" i="6"/>
  <c r="A3252" i="6"/>
  <c r="B3252" i="6" l="1"/>
  <c r="A3253" i="6"/>
  <c r="C3253" i="6"/>
  <c r="B3253" i="6" l="1"/>
  <c r="C3254" i="6"/>
  <c r="A3254" i="6"/>
  <c r="B3254" i="6" l="1"/>
  <c r="A3255" i="6"/>
  <c r="C3255" i="6"/>
  <c r="B3255" i="6" l="1"/>
  <c r="C3256" i="6"/>
  <c r="A3256" i="6"/>
  <c r="B3256" i="6" l="1"/>
  <c r="A3257" i="6"/>
  <c r="C3257" i="6"/>
  <c r="B3257" i="6" l="1"/>
  <c r="C3258" i="6"/>
  <c r="A3258" i="6"/>
  <c r="B3258" i="6" l="1"/>
  <c r="C3259" i="6"/>
  <c r="A3259" i="6"/>
  <c r="B3259" i="6" l="1"/>
  <c r="A3260" i="6"/>
  <c r="C3260" i="6"/>
  <c r="B3260" i="6" l="1"/>
  <c r="A3261" i="6"/>
  <c r="C3261" i="6"/>
  <c r="B3261" i="6" l="1"/>
  <c r="C3262" i="6"/>
  <c r="A3262" i="6"/>
  <c r="B3262" i="6" l="1"/>
  <c r="A3263" i="6"/>
  <c r="C3263" i="6"/>
  <c r="B3263" i="6" l="1"/>
  <c r="C3264" i="6"/>
  <c r="A3264" i="6"/>
  <c r="B3264" i="6" l="1"/>
  <c r="A3265" i="6"/>
  <c r="C3265" i="6"/>
  <c r="B3265" i="6" l="1"/>
  <c r="C3266" i="6"/>
  <c r="A3266" i="6"/>
  <c r="B3266" i="6" l="1"/>
  <c r="A3267" i="6"/>
  <c r="C3267" i="6"/>
  <c r="B3267" i="6" l="1"/>
  <c r="A3268" i="6"/>
  <c r="C3268" i="6"/>
  <c r="B3268" i="6" l="1"/>
  <c r="C3269" i="6"/>
  <c r="A3269" i="6"/>
  <c r="B3269" i="6" l="1"/>
  <c r="C3270" i="6"/>
  <c r="A3270" i="6"/>
  <c r="B3270" i="6" l="1"/>
  <c r="A3271" i="6"/>
  <c r="C3271" i="6"/>
  <c r="B3271" i="6" l="1"/>
  <c r="A3272" i="6"/>
  <c r="C3272" i="6"/>
  <c r="B3272" i="6" l="1"/>
  <c r="A3273" i="6"/>
  <c r="C3273" i="6"/>
  <c r="B3273" i="6" l="1"/>
  <c r="C3274" i="6"/>
  <c r="A3274" i="6"/>
  <c r="B3274" i="6" l="1"/>
  <c r="C3275" i="6"/>
  <c r="A3275" i="6"/>
  <c r="B3275" i="6" l="1"/>
  <c r="C3276" i="6"/>
  <c r="A3276" i="6"/>
  <c r="B3276" i="6" l="1"/>
  <c r="A3277" i="6"/>
  <c r="C3277" i="6"/>
  <c r="B3277" i="6" l="1"/>
  <c r="A3278" i="6"/>
  <c r="C3278" i="6"/>
  <c r="B3278" i="6" l="1"/>
  <c r="C3279" i="6"/>
  <c r="A3279" i="6"/>
  <c r="B3279" i="6" l="1"/>
  <c r="A3280" i="6"/>
  <c r="C3280" i="6"/>
  <c r="B3280" i="6" l="1"/>
  <c r="A3281" i="6"/>
  <c r="C3281" i="6"/>
  <c r="B3281" i="6" l="1"/>
  <c r="C3282" i="6"/>
  <c r="A3282" i="6"/>
  <c r="B3282" i="6" l="1"/>
  <c r="C3283" i="6"/>
  <c r="A3283" i="6"/>
  <c r="B3283" i="6" l="1"/>
  <c r="C3284" i="6"/>
  <c r="A3284" i="6"/>
  <c r="B3284" i="6" l="1"/>
  <c r="A3285" i="6"/>
  <c r="C3285" i="6"/>
  <c r="B3285" i="6" l="1"/>
  <c r="A3286" i="6"/>
  <c r="C3286" i="6"/>
  <c r="B3286" i="6" l="1"/>
  <c r="C3287" i="6"/>
  <c r="A3287" i="6"/>
  <c r="B3287" i="6" l="1"/>
  <c r="A3288" i="6"/>
  <c r="C3288" i="6"/>
  <c r="B3288" i="6" l="1"/>
  <c r="A3289" i="6"/>
  <c r="C3289" i="6"/>
  <c r="B3289" i="6" l="1"/>
  <c r="C3290" i="6"/>
  <c r="A3290" i="6"/>
  <c r="B3290" i="6" l="1"/>
  <c r="C3291" i="6"/>
  <c r="A3291" i="6"/>
  <c r="B3291" i="6" l="1"/>
  <c r="C3292" i="6"/>
  <c r="A3292" i="6"/>
  <c r="B3292" i="6" l="1"/>
  <c r="A3293" i="6"/>
  <c r="C3293" i="6"/>
  <c r="B3293" i="6" l="1"/>
  <c r="C3294" i="6"/>
  <c r="A3294" i="6"/>
  <c r="B3294" i="6" l="1"/>
  <c r="A3295" i="6"/>
  <c r="C3295" i="6"/>
  <c r="B3295" i="6" l="1"/>
  <c r="A3296" i="6"/>
  <c r="C3296" i="6"/>
  <c r="B3296" i="6" l="1"/>
  <c r="C3297" i="6"/>
  <c r="A3297" i="6"/>
  <c r="B3297" i="6" l="1"/>
  <c r="A3298" i="6"/>
  <c r="C3298" i="6"/>
  <c r="B3298" i="6" l="1"/>
  <c r="A3299" i="6"/>
  <c r="C3299" i="6"/>
  <c r="B3299" i="6" l="1"/>
  <c r="C3300" i="6"/>
  <c r="A3300" i="6"/>
  <c r="B3300" i="6" l="1"/>
  <c r="A3301" i="6"/>
  <c r="C3301" i="6"/>
  <c r="B3301" i="6" l="1"/>
  <c r="C3302" i="6"/>
  <c r="A3302" i="6"/>
  <c r="B3302" i="6" l="1"/>
  <c r="A3303" i="6"/>
  <c r="C3303" i="6"/>
  <c r="B3303" i="6" l="1"/>
  <c r="C3304" i="6"/>
  <c r="A3304" i="6"/>
  <c r="B3304" i="6" l="1"/>
  <c r="C3305" i="6"/>
  <c r="A3305" i="6"/>
  <c r="B3305" i="6" l="1"/>
  <c r="A3306" i="6"/>
  <c r="C3306" i="6"/>
  <c r="B3306" i="6" l="1"/>
  <c r="A3307" i="6"/>
  <c r="C3307" i="6"/>
  <c r="B3307" i="6" l="1"/>
  <c r="C3308" i="6"/>
  <c r="A3308" i="6"/>
  <c r="B3308" i="6" l="1"/>
  <c r="C3309" i="6"/>
  <c r="A3309" i="6"/>
  <c r="B3309" i="6" l="1"/>
  <c r="C3310" i="6"/>
  <c r="A3310" i="6"/>
  <c r="B3310" i="6" l="1"/>
  <c r="A3311" i="6"/>
  <c r="C3311" i="6"/>
  <c r="B3311" i="6" l="1"/>
  <c r="C3312" i="6"/>
  <c r="A3312" i="6"/>
  <c r="B3312" i="6" l="1"/>
  <c r="C3313" i="6"/>
  <c r="A3313" i="6"/>
  <c r="B3313" i="6" l="1"/>
  <c r="A3314" i="6"/>
  <c r="C3314" i="6"/>
  <c r="B3314" i="6" l="1"/>
  <c r="A3315" i="6"/>
  <c r="C3315" i="6"/>
  <c r="B3315" i="6" l="1"/>
  <c r="C3316" i="6"/>
  <c r="A3316" i="6"/>
  <c r="B3316" i="6" l="1"/>
  <c r="A3317" i="6"/>
  <c r="C3317" i="6"/>
  <c r="B3317" i="6" l="1"/>
  <c r="C3318" i="6"/>
  <c r="A3318" i="6"/>
  <c r="B3318" i="6" l="1"/>
  <c r="A3319" i="6"/>
  <c r="C3319" i="6"/>
  <c r="B3319" i="6" l="1"/>
  <c r="C3320" i="6"/>
  <c r="A3320" i="6"/>
  <c r="B3320" i="6" l="1"/>
  <c r="A3321" i="6"/>
  <c r="C3321" i="6"/>
  <c r="B3321" i="6" l="1"/>
  <c r="C3322" i="6"/>
  <c r="A3322" i="6"/>
  <c r="B3322" i="6" l="1"/>
  <c r="A3323" i="6"/>
  <c r="C3323" i="6"/>
  <c r="B3323" i="6" l="1"/>
  <c r="A3324" i="6"/>
  <c r="C3324" i="6"/>
  <c r="B3324" i="6" l="1"/>
  <c r="A3325" i="6"/>
  <c r="C3325" i="6"/>
  <c r="B3325" i="6" l="1"/>
  <c r="C3326" i="6"/>
  <c r="A3326" i="6"/>
  <c r="B3326" i="6" l="1"/>
  <c r="C3327" i="6"/>
  <c r="A3327" i="6"/>
  <c r="B3327" i="6" l="1"/>
  <c r="A3328" i="6"/>
  <c r="C3328" i="6"/>
  <c r="B3328" i="6" l="1"/>
  <c r="A3329" i="6"/>
  <c r="C3329" i="6"/>
  <c r="B3329" i="6" l="1"/>
  <c r="C3330" i="6"/>
  <c r="A3330" i="6"/>
  <c r="B3330" i="6" l="1"/>
  <c r="A3331" i="6"/>
  <c r="C3331" i="6"/>
  <c r="B3331" i="6" l="1"/>
  <c r="C3332" i="6"/>
  <c r="A3332" i="6"/>
  <c r="B3332" i="6" l="1"/>
  <c r="A3333" i="6"/>
  <c r="C3333" i="6"/>
  <c r="B3333" i="6" l="1"/>
  <c r="A3334" i="6"/>
  <c r="C3334" i="6"/>
  <c r="B3334" i="6" l="1"/>
  <c r="A3335" i="6"/>
  <c r="C3335" i="6"/>
  <c r="B3335" i="6" l="1"/>
  <c r="A3336" i="6"/>
  <c r="C3336" i="6"/>
  <c r="B3336" i="6" l="1"/>
  <c r="C3337" i="6"/>
  <c r="A3337" i="6"/>
  <c r="B3337" i="6" l="1"/>
  <c r="C3338" i="6"/>
  <c r="A3338" i="6"/>
  <c r="B3338" i="6" l="1"/>
  <c r="C3339" i="6"/>
  <c r="A3339" i="6"/>
  <c r="B3339" i="6" l="1"/>
  <c r="A3340" i="6"/>
  <c r="C3340" i="6"/>
  <c r="B3340" i="6" l="1"/>
  <c r="C3341" i="6"/>
  <c r="A3341" i="6"/>
  <c r="B3341" i="6" l="1"/>
  <c r="C3342" i="6"/>
  <c r="A3342" i="6"/>
  <c r="B3342" i="6" l="1"/>
  <c r="C3343" i="6"/>
  <c r="A3343" i="6"/>
  <c r="B3343" i="6" l="1"/>
  <c r="C3344" i="6"/>
  <c r="A3344" i="6"/>
  <c r="B3344" i="6" l="1"/>
  <c r="A3345" i="6"/>
  <c r="C3345" i="6"/>
  <c r="B3345" i="6" l="1"/>
  <c r="C3346" i="6"/>
  <c r="A3346" i="6"/>
  <c r="B3346" i="6" l="1"/>
  <c r="C3347" i="6"/>
  <c r="A3347" i="6"/>
  <c r="B3347" i="6" l="1"/>
  <c r="A3348" i="6"/>
  <c r="C3348" i="6"/>
  <c r="B3348" i="6" l="1"/>
  <c r="A3349" i="6"/>
  <c r="C3349" i="6"/>
  <c r="B3349" i="6" l="1"/>
  <c r="C3350" i="6"/>
  <c r="A3350" i="6"/>
  <c r="B3350" i="6" l="1"/>
  <c r="A3351" i="6"/>
  <c r="C3351" i="6"/>
  <c r="B3351" i="6" l="1"/>
  <c r="C3352" i="6"/>
  <c r="A3352" i="6"/>
  <c r="B3352" i="6" l="1"/>
  <c r="C3353" i="6"/>
  <c r="A3353" i="6"/>
  <c r="B3353" i="6" l="1"/>
  <c r="A3354" i="6"/>
  <c r="C3354" i="6"/>
  <c r="B3354" i="6" l="1"/>
  <c r="A3355" i="6"/>
  <c r="C3355" i="6"/>
  <c r="B3355" i="6" l="1"/>
  <c r="C3356" i="6"/>
  <c r="A3356" i="6"/>
  <c r="B3356" i="6" l="1"/>
  <c r="C3357" i="6"/>
  <c r="A3357" i="6"/>
  <c r="B3357" i="6" l="1"/>
  <c r="C3358" i="6"/>
  <c r="A3358" i="6"/>
  <c r="B3358" i="6" l="1"/>
  <c r="C3359" i="6"/>
  <c r="A3359" i="6"/>
  <c r="B3359" i="6" l="1"/>
  <c r="C3360" i="6"/>
  <c r="A3360" i="6"/>
  <c r="B3360" i="6" l="1"/>
  <c r="A3361" i="6"/>
  <c r="C3361" i="6"/>
  <c r="B3361" i="6" l="1"/>
  <c r="C3362" i="6"/>
  <c r="A3362" i="6"/>
  <c r="B3362" i="6" l="1"/>
  <c r="C3363" i="6"/>
  <c r="A3363" i="6"/>
  <c r="B3363" i="6" l="1"/>
  <c r="A3364" i="6"/>
  <c r="C3364" i="6"/>
  <c r="B3364" i="6" l="1"/>
  <c r="A3365" i="6"/>
  <c r="C3365" i="6"/>
  <c r="B3365" i="6" l="1"/>
  <c r="C3366" i="6"/>
  <c r="A3366" i="6"/>
  <c r="B3366" i="6" l="1"/>
  <c r="C3367" i="6"/>
  <c r="A3367" i="6"/>
  <c r="B3367" i="6" l="1"/>
  <c r="A3368" i="6"/>
  <c r="C3368" i="6"/>
  <c r="B3368" i="6" l="1"/>
  <c r="A3369" i="6"/>
  <c r="C3369" i="6"/>
  <c r="B3369" i="6" l="1"/>
  <c r="C3370" i="6"/>
  <c r="A3370" i="6"/>
  <c r="B3370" i="6" l="1"/>
  <c r="C3371" i="6"/>
  <c r="A3371" i="6"/>
  <c r="B3371" i="6" l="1"/>
  <c r="C3372" i="6"/>
  <c r="A3372" i="6"/>
  <c r="B3372" i="6" l="1"/>
  <c r="C3373" i="6"/>
  <c r="A3373" i="6"/>
  <c r="B3373" i="6" l="1"/>
  <c r="C3374" i="6"/>
  <c r="A3374" i="6"/>
  <c r="B3374" i="6" l="1"/>
  <c r="C3375" i="6"/>
  <c r="A3375" i="6"/>
  <c r="B3375" i="6" l="1"/>
  <c r="C3376" i="6"/>
  <c r="A3376" i="6"/>
  <c r="B3376" i="6" l="1"/>
  <c r="A3377" i="6"/>
  <c r="C3377" i="6"/>
  <c r="B3377" i="6" l="1"/>
  <c r="C3378" i="6"/>
  <c r="A3378" i="6"/>
  <c r="B3378" i="6" l="1"/>
  <c r="C3379" i="6"/>
  <c r="A3379" i="6"/>
  <c r="B3379" i="6" l="1"/>
  <c r="C3380" i="6"/>
  <c r="A3380" i="6"/>
  <c r="B3380" i="6" l="1"/>
  <c r="A3381" i="6"/>
  <c r="C3381" i="6"/>
  <c r="B3381" i="6" l="1"/>
  <c r="C3382" i="6"/>
  <c r="A3382" i="6"/>
  <c r="B3382" i="6" l="1"/>
  <c r="A3383" i="6"/>
  <c r="C3383" i="6"/>
  <c r="B3383" i="6" l="1"/>
  <c r="C3384" i="6"/>
  <c r="A3384" i="6"/>
  <c r="B3384" i="6" l="1"/>
  <c r="C3385" i="6"/>
  <c r="A3385" i="6"/>
  <c r="B3385" i="6" l="1"/>
  <c r="C3386" i="6"/>
  <c r="A3386" i="6"/>
  <c r="B3386" i="6" l="1"/>
  <c r="A3387" i="6"/>
  <c r="C3387" i="6"/>
  <c r="B3387" i="6" l="1"/>
  <c r="C3388" i="6"/>
  <c r="A3388" i="6"/>
  <c r="B3388" i="6" l="1"/>
  <c r="C3389" i="6"/>
  <c r="A3389" i="6"/>
  <c r="B3389" i="6" l="1"/>
  <c r="C3390" i="6"/>
  <c r="A3390" i="6"/>
  <c r="B3390" i="6" l="1"/>
  <c r="C3391" i="6"/>
  <c r="A3391" i="6"/>
  <c r="B3391" i="6" l="1"/>
  <c r="C3392" i="6"/>
  <c r="A3392" i="6"/>
  <c r="B3392" i="6" l="1"/>
  <c r="A3393" i="6"/>
  <c r="C3393" i="6"/>
  <c r="B3393" i="6" l="1"/>
  <c r="C3394" i="6"/>
  <c r="A3394" i="6"/>
  <c r="B3394" i="6" l="1"/>
  <c r="A3395" i="6"/>
  <c r="C3395" i="6"/>
  <c r="B3395" i="6" l="1"/>
  <c r="C3396" i="6"/>
  <c r="A3396" i="6"/>
  <c r="B3396" i="6" l="1"/>
  <c r="C3397" i="6"/>
  <c r="A3397" i="6"/>
  <c r="B3397" i="6" l="1"/>
  <c r="A3398" i="6"/>
  <c r="C3398" i="6"/>
  <c r="B3398" i="6" l="1"/>
  <c r="A3399" i="6"/>
  <c r="C3399" i="6"/>
  <c r="B3399" i="6" l="1"/>
  <c r="C3400" i="6"/>
  <c r="A3400" i="6"/>
  <c r="B3400" i="6" l="1"/>
  <c r="C3401" i="6"/>
  <c r="A3401" i="6"/>
  <c r="B3401" i="6" l="1"/>
  <c r="A3402" i="6"/>
  <c r="C3402" i="6"/>
  <c r="B3402" i="6" l="1"/>
  <c r="A3403" i="6"/>
  <c r="C3403" i="6"/>
  <c r="B3403" i="6" l="1"/>
  <c r="C3404" i="6"/>
  <c r="A3404" i="6"/>
  <c r="B3404" i="6" l="1"/>
  <c r="C3405" i="6"/>
  <c r="A3405" i="6"/>
  <c r="B3405" i="6" l="1"/>
  <c r="A3406" i="6"/>
  <c r="C3406" i="6"/>
  <c r="B3406" i="6" l="1"/>
  <c r="A3407" i="6"/>
  <c r="C3407" i="6"/>
  <c r="B3407" i="6" l="1"/>
  <c r="C3408" i="6"/>
  <c r="A3408" i="6"/>
  <c r="B3408" i="6" l="1"/>
  <c r="C3409" i="6"/>
  <c r="A3409" i="6"/>
  <c r="B3409" i="6" l="1"/>
  <c r="C3410" i="6"/>
  <c r="A3410" i="6"/>
  <c r="B3410" i="6" l="1"/>
  <c r="A3411" i="6"/>
  <c r="C3411" i="6"/>
  <c r="B3411" i="6" l="1"/>
  <c r="C3412" i="6"/>
  <c r="A3412" i="6"/>
  <c r="B3412" i="6" l="1"/>
  <c r="C3413" i="6"/>
  <c r="A3413" i="6"/>
  <c r="B3413" i="6" l="1"/>
  <c r="A3414" i="6"/>
  <c r="C3414" i="6"/>
  <c r="B3414" i="6" l="1"/>
  <c r="A3415" i="6"/>
  <c r="C3415" i="6"/>
  <c r="B3415" i="6" l="1"/>
  <c r="C3416" i="6"/>
  <c r="A3416" i="6"/>
  <c r="B3416" i="6" l="1"/>
  <c r="C3417" i="6"/>
  <c r="A3417" i="6"/>
  <c r="B3417" i="6" l="1"/>
  <c r="A3418" i="6"/>
  <c r="C3418" i="6"/>
  <c r="B3418" i="6" l="1"/>
  <c r="A3419" i="6"/>
  <c r="C3419" i="6"/>
  <c r="B3419" i="6" l="1"/>
  <c r="C3420" i="6"/>
  <c r="A3420" i="6"/>
  <c r="B3420" i="6" l="1"/>
  <c r="A3421" i="6"/>
  <c r="C3421" i="6"/>
  <c r="B3421" i="6" l="1"/>
  <c r="C3422" i="6"/>
  <c r="A3422" i="6"/>
  <c r="B3422" i="6" l="1"/>
  <c r="A3423" i="6"/>
  <c r="C3423" i="6"/>
  <c r="B3423" i="6" l="1"/>
  <c r="C3424" i="6"/>
  <c r="A3424" i="6"/>
  <c r="B3424" i="6" l="1"/>
  <c r="C3425" i="6"/>
  <c r="A3425" i="6"/>
  <c r="B3425" i="6" l="1"/>
  <c r="A3426" i="6"/>
  <c r="C3426" i="6"/>
  <c r="B3426" i="6" l="1"/>
  <c r="A3427" i="6"/>
  <c r="C3427" i="6"/>
  <c r="B3427" i="6" l="1"/>
  <c r="C3428" i="6"/>
  <c r="A3428" i="6"/>
  <c r="B3428" i="6" l="1"/>
  <c r="C3429" i="6"/>
  <c r="A3429" i="6"/>
  <c r="B3429" i="6" l="1"/>
  <c r="A3430" i="6"/>
  <c r="C3430" i="6"/>
  <c r="B3430" i="6" l="1"/>
  <c r="A3431" i="6"/>
  <c r="C3431" i="6"/>
  <c r="B3431" i="6" l="1"/>
  <c r="C3432" i="6"/>
  <c r="A3432" i="6"/>
  <c r="B3432" i="6" l="1"/>
  <c r="C3433" i="6"/>
  <c r="A3433" i="6"/>
  <c r="B3433" i="6" l="1"/>
  <c r="A3434" i="6"/>
  <c r="C3434" i="6"/>
  <c r="B3434" i="6" l="1"/>
  <c r="A3435" i="6"/>
  <c r="C3435" i="6"/>
  <c r="B3435" i="6" l="1"/>
  <c r="C3436" i="6"/>
  <c r="A3436" i="6"/>
  <c r="B3436" i="6" l="1"/>
  <c r="A3437" i="6"/>
  <c r="C3437" i="6"/>
  <c r="B3437" i="6" l="1"/>
  <c r="A3438" i="6"/>
  <c r="C3438" i="6"/>
  <c r="B3438" i="6" l="1"/>
  <c r="C3439" i="6"/>
  <c r="A3439" i="6"/>
  <c r="B3439" i="6" l="1"/>
  <c r="C3440" i="6"/>
  <c r="A3440" i="6"/>
  <c r="B3440" i="6" l="1"/>
  <c r="A3441" i="6"/>
  <c r="C3441" i="6"/>
  <c r="B3441" i="6" l="1"/>
  <c r="C3442" i="6"/>
  <c r="A3442" i="6"/>
  <c r="B3442" i="6" l="1"/>
  <c r="A3443" i="6"/>
  <c r="C3443" i="6"/>
  <c r="B3443" i="6" l="1"/>
  <c r="C3444" i="6"/>
  <c r="A3444" i="6"/>
  <c r="B3444" i="6" l="1"/>
  <c r="C3445" i="6"/>
  <c r="A3445" i="6"/>
  <c r="B3445" i="6" l="1"/>
  <c r="A3446" i="6"/>
  <c r="C3446" i="6"/>
  <c r="B3446" i="6" l="1"/>
  <c r="A3447" i="6"/>
  <c r="C3447" i="6"/>
  <c r="B3447" i="6" l="1"/>
  <c r="C3448" i="6"/>
  <c r="A3448" i="6"/>
  <c r="B3448" i="6" l="1"/>
  <c r="C3449" i="6"/>
  <c r="A3449" i="6"/>
  <c r="B3449" i="6" l="1"/>
  <c r="C3450" i="6"/>
  <c r="A3450" i="6"/>
  <c r="B3450" i="6" l="1"/>
  <c r="C3451" i="6"/>
  <c r="A3451" i="6"/>
  <c r="B3451" i="6" l="1"/>
  <c r="A3452" i="6"/>
  <c r="C3452" i="6"/>
  <c r="B3452" i="6" l="1"/>
  <c r="A3453" i="6"/>
  <c r="C3453" i="6"/>
  <c r="B3453" i="6" l="1"/>
  <c r="C3454" i="6"/>
  <c r="A3454" i="6"/>
  <c r="B3454" i="6" l="1"/>
  <c r="C3455" i="6"/>
  <c r="A3455" i="6"/>
  <c r="B3455" i="6" l="1"/>
  <c r="A3456" i="6"/>
  <c r="C3456" i="6"/>
  <c r="B3456" i="6" l="1"/>
  <c r="A3457" i="6"/>
  <c r="C3457" i="6"/>
  <c r="B3457" i="6" l="1"/>
  <c r="C3458" i="6"/>
  <c r="A3458" i="6"/>
  <c r="B3458" i="6" l="1"/>
  <c r="C3459" i="6"/>
  <c r="A3459" i="6"/>
  <c r="B3459" i="6" l="1"/>
  <c r="A3460" i="6"/>
  <c r="C3460" i="6"/>
  <c r="B3460" i="6" l="1"/>
  <c r="A3461" i="6"/>
  <c r="C3461" i="6"/>
  <c r="B3461" i="6" l="1"/>
  <c r="C3462" i="6"/>
  <c r="A3462" i="6"/>
  <c r="B3462" i="6" l="1"/>
  <c r="C3463" i="6"/>
  <c r="A3463" i="6"/>
  <c r="B3463" i="6" l="1"/>
  <c r="C3464" i="6"/>
  <c r="A3464" i="6"/>
  <c r="B3464" i="6" l="1"/>
  <c r="C3465" i="6"/>
  <c r="A3465" i="6"/>
  <c r="B3465" i="6" l="1"/>
  <c r="C3466" i="6"/>
  <c r="A3466" i="6"/>
  <c r="B3466" i="6" l="1"/>
  <c r="A3467" i="6"/>
  <c r="C3467" i="6"/>
  <c r="B3467" i="6" l="1"/>
  <c r="C3468" i="6"/>
  <c r="A3468" i="6"/>
  <c r="B3468" i="6" l="1"/>
  <c r="A3469" i="6"/>
  <c r="C3469" i="6"/>
  <c r="B3469" i="6" l="1"/>
  <c r="C3470" i="6"/>
  <c r="A3470" i="6"/>
  <c r="B3470" i="6" l="1"/>
  <c r="A3471" i="6"/>
  <c r="C3471" i="6"/>
  <c r="B3471" i="6" l="1"/>
  <c r="C3472" i="6"/>
  <c r="A3472" i="6"/>
  <c r="B3472" i="6" l="1"/>
  <c r="C3473" i="6"/>
  <c r="A3473" i="6"/>
  <c r="B3473" i="6" l="1"/>
  <c r="A3474" i="6"/>
  <c r="C3474" i="6"/>
  <c r="B3474" i="6" l="1"/>
  <c r="A3475" i="6"/>
  <c r="C3475" i="6"/>
  <c r="B3475" i="6" l="1"/>
  <c r="C3476" i="6"/>
  <c r="A3476" i="6"/>
  <c r="B3476" i="6" l="1"/>
  <c r="A3477" i="6"/>
  <c r="C3477" i="6"/>
  <c r="B3477" i="6" l="1"/>
  <c r="C3478" i="6"/>
  <c r="A3478" i="6"/>
  <c r="B3478" i="6" l="1"/>
  <c r="A3479" i="6"/>
  <c r="C3479" i="6"/>
  <c r="B3479" i="6" l="1"/>
  <c r="A3480" i="6"/>
  <c r="C3480" i="6"/>
  <c r="B3480" i="6" l="1"/>
  <c r="C3481" i="6"/>
  <c r="A3481" i="6"/>
  <c r="B3481" i="6" l="1"/>
  <c r="C3482" i="6"/>
  <c r="A3482" i="6"/>
  <c r="B3482" i="6" l="1"/>
  <c r="A3483" i="6"/>
  <c r="C3483" i="6"/>
  <c r="B3483" i="6" l="1"/>
  <c r="A3484" i="6"/>
  <c r="C3484" i="6"/>
  <c r="B3484" i="6" l="1"/>
  <c r="C3485" i="6"/>
  <c r="A3485" i="6"/>
  <c r="B3485" i="6" l="1"/>
  <c r="C3486" i="6"/>
  <c r="A3486" i="6"/>
  <c r="B3486" i="6" l="1"/>
  <c r="A3487" i="6"/>
  <c r="C3487" i="6"/>
  <c r="B3487" i="6" l="1"/>
  <c r="C3488" i="6"/>
  <c r="A3488" i="6"/>
  <c r="B3488" i="6" l="1"/>
  <c r="A3489" i="6"/>
  <c r="C3489" i="6"/>
  <c r="B3489" i="6" l="1"/>
  <c r="C3490" i="6"/>
  <c r="A3490" i="6"/>
  <c r="B3490" i="6" l="1"/>
  <c r="C3491" i="6"/>
  <c r="A3491" i="6"/>
  <c r="B3491" i="6" l="1"/>
  <c r="A3492" i="6"/>
  <c r="C3492" i="6"/>
  <c r="B3492" i="6" l="1"/>
  <c r="A3493" i="6"/>
  <c r="C3493" i="6"/>
  <c r="B3493" i="6" l="1"/>
  <c r="C3494" i="6"/>
  <c r="A3494" i="6"/>
  <c r="B3494" i="6" l="1"/>
  <c r="C3495" i="6"/>
  <c r="A3495" i="6"/>
  <c r="B3495" i="6" l="1"/>
  <c r="A3496" i="6"/>
  <c r="C3496" i="6"/>
  <c r="B3496" i="6" l="1"/>
  <c r="A3497" i="6"/>
  <c r="C3497" i="6"/>
  <c r="B3497" i="6" l="1"/>
  <c r="C3498" i="6"/>
  <c r="A3498" i="6"/>
  <c r="B3498" i="6" l="1"/>
  <c r="A3499" i="6"/>
  <c r="C3499" i="6"/>
  <c r="B3499" i="6" l="1"/>
  <c r="A3500" i="6"/>
  <c r="C3500" i="6"/>
  <c r="B3500" i="6" l="1"/>
  <c r="A3501" i="6"/>
  <c r="C3501" i="6"/>
  <c r="B3501" i="6" l="1"/>
  <c r="C3502" i="6"/>
  <c r="A3502" i="6"/>
  <c r="B3502" i="6" l="1"/>
  <c r="A3503" i="6"/>
  <c r="C3503" i="6"/>
  <c r="B3503" i="6" l="1"/>
  <c r="C3504" i="6"/>
  <c r="A3504" i="6"/>
  <c r="B3504" i="6" l="1"/>
  <c r="A3505" i="6"/>
  <c r="C3505" i="6"/>
  <c r="B3505" i="6" l="1"/>
  <c r="A3506" i="6"/>
  <c r="C3506" i="6"/>
  <c r="B3506" i="6" l="1"/>
  <c r="C3507" i="6"/>
  <c r="A3507" i="6"/>
  <c r="B3507" i="6" l="1"/>
  <c r="A3508" i="6"/>
  <c r="C3508" i="6"/>
  <c r="B3508" i="6" l="1"/>
  <c r="A3509" i="6"/>
  <c r="C3509" i="6"/>
  <c r="B3509" i="6" l="1"/>
  <c r="A3510" i="6"/>
  <c r="C3510" i="6"/>
  <c r="B3510" i="6" l="1"/>
  <c r="A3511" i="6"/>
  <c r="C3511" i="6"/>
  <c r="B3511" i="6" l="1"/>
  <c r="C3512" i="6"/>
  <c r="A3512" i="6"/>
  <c r="B3512" i="6" l="1"/>
  <c r="A3513" i="6"/>
  <c r="C3513" i="6"/>
  <c r="B3513" i="6" l="1"/>
  <c r="C3514" i="6"/>
  <c r="A3514" i="6"/>
  <c r="B3514" i="6" l="1"/>
  <c r="A3515" i="6"/>
  <c r="C3515" i="6"/>
  <c r="B3515" i="6" l="1"/>
  <c r="C3516" i="6"/>
  <c r="A3516" i="6"/>
  <c r="B3516" i="6" l="1"/>
  <c r="A3517" i="6"/>
  <c r="C3517" i="6"/>
  <c r="B3517" i="6" l="1"/>
  <c r="C3518" i="6"/>
  <c r="A3518" i="6"/>
  <c r="B3518" i="6" l="1"/>
  <c r="C3519" i="6"/>
  <c r="A3519" i="6"/>
  <c r="B3519" i="6" l="1"/>
  <c r="C3520" i="6"/>
  <c r="A3520" i="6"/>
  <c r="B3520" i="6" l="1"/>
  <c r="C3521" i="6"/>
  <c r="A3521" i="6"/>
  <c r="B3521" i="6" l="1"/>
  <c r="C3522" i="6"/>
  <c r="A3522" i="6"/>
  <c r="B3522" i="6" l="1"/>
  <c r="C3523" i="6"/>
  <c r="A3523" i="6"/>
  <c r="B3523" i="6" l="1"/>
  <c r="A3524" i="6"/>
  <c r="C3524" i="6"/>
  <c r="B3524" i="6" l="1"/>
  <c r="A3525" i="6"/>
  <c r="C3525" i="6"/>
  <c r="B3525" i="6" l="1"/>
  <c r="C3526" i="6"/>
  <c r="A3526" i="6"/>
  <c r="B3526" i="6" l="1"/>
  <c r="C3527" i="6"/>
  <c r="A3527" i="6"/>
  <c r="B3527" i="6" l="1"/>
  <c r="A3528" i="6"/>
  <c r="C3528" i="6"/>
  <c r="B3528" i="6" l="1"/>
  <c r="A3529" i="6"/>
  <c r="C3529" i="6"/>
  <c r="B3529" i="6" l="1"/>
  <c r="C3530" i="6"/>
  <c r="A3530" i="6"/>
  <c r="B3530" i="6" l="1"/>
  <c r="C3531" i="6"/>
  <c r="A3531" i="6"/>
  <c r="B3531" i="6" l="1"/>
  <c r="A3532" i="6"/>
  <c r="C3532" i="6"/>
  <c r="B3532" i="6" l="1"/>
  <c r="A3533" i="6"/>
  <c r="C3533" i="6"/>
  <c r="B3533" i="6" l="1"/>
  <c r="C3534" i="6"/>
  <c r="A3534" i="6"/>
  <c r="B3534" i="6" l="1"/>
  <c r="C3535" i="6"/>
  <c r="A3535" i="6"/>
  <c r="B3535" i="6" l="1"/>
  <c r="A3536" i="6"/>
  <c r="C3536" i="6"/>
  <c r="B3536" i="6" l="1"/>
  <c r="A3537" i="6"/>
  <c r="C3537" i="6"/>
  <c r="B3537" i="6" l="1"/>
  <c r="C3538" i="6"/>
  <c r="A3538" i="6"/>
  <c r="B3538" i="6" l="1"/>
  <c r="A3539" i="6"/>
  <c r="C3539" i="6"/>
  <c r="B3539" i="6" l="1"/>
  <c r="C3540" i="6"/>
  <c r="A3540" i="6"/>
  <c r="B3540" i="6" l="1"/>
  <c r="A3541" i="6"/>
  <c r="C3541" i="6"/>
  <c r="B3541" i="6" l="1"/>
  <c r="C3542" i="6"/>
  <c r="A3542" i="6"/>
  <c r="B3542" i="6" l="1"/>
  <c r="C3543" i="6"/>
  <c r="A3543" i="6"/>
  <c r="B3543" i="6" l="1"/>
  <c r="C3544" i="6"/>
  <c r="A3544" i="6"/>
  <c r="B3544" i="6" l="1"/>
  <c r="A3545" i="6"/>
  <c r="C3545" i="6"/>
  <c r="B3545" i="6" l="1"/>
  <c r="C3546" i="6"/>
  <c r="A3546" i="6"/>
  <c r="B3546" i="6" l="1"/>
  <c r="A3547" i="6"/>
  <c r="C3547" i="6"/>
  <c r="B3547" i="6" l="1"/>
  <c r="A3548" i="6"/>
  <c r="C3548" i="6"/>
  <c r="B3548" i="6" l="1"/>
  <c r="A3549" i="6"/>
  <c r="C3549" i="6"/>
  <c r="B3549" i="6" l="1"/>
  <c r="C3550" i="6"/>
  <c r="A3550" i="6"/>
  <c r="B3550" i="6" l="1"/>
  <c r="C3551" i="6"/>
  <c r="A3551" i="6"/>
  <c r="B3551" i="6" l="1"/>
  <c r="A3552" i="6"/>
  <c r="C3552" i="6"/>
  <c r="B3552" i="6" l="1"/>
  <c r="A3553" i="6"/>
  <c r="C3553" i="6"/>
  <c r="B3553" i="6" l="1"/>
  <c r="C3554" i="6"/>
  <c r="A3554" i="6"/>
  <c r="B3554" i="6" l="1"/>
  <c r="C3555" i="6"/>
  <c r="A3555" i="6"/>
  <c r="B3555" i="6" l="1"/>
  <c r="A3556" i="6"/>
  <c r="C3556" i="6"/>
  <c r="B3556" i="6" l="1"/>
  <c r="A3557" i="6"/>
  <c r="C3557" i="6"/>
  <c r="B3557" i="6" l="1"/>
  <c r="C3558" i="6"/>
  <c r="A3558" i="6"/>
  <c r="B3558" i="6" l="1"/>
  <c r="A3559" i="6"/>
  <c r="C3559" i="6"/>
  <c r="B3559" i="6" l="1"/>
  <c r="C3560" i="6"/>
  <c r="A3560" i="6"/>
  <c r="B3560" i="6" l="1"/>
  <c r="A3561" i="6"/>
  <c r="C3561" i="6"/>
  <c r="B3561" i="6" l="1"/>
  <c r="A3562" i="6"/>
  <c r="C3562" i="6"/>
  <c r="B3562" i="6" l="1"/>
  <c r="A3563" i="6"/>
  <c r="C3563" i="6"/>
  <c r="B3563" i="6" l="1"/>
  <c r="C3564" i="6"/>
  <c r="A3564" i="6"/>
  <c r="B3564" i="6" l="1"/>
  <c r="C3565" i="6"/>
  <c r="A3565" i="6"/>
  <c r="B3565" i="6" l="1"/>
  <c r="A3566" i="6"/>
  <c r="C3566" i="6"/>
  <c r="B3566" i="6" l="1"/>
  <c r="A3567" i="6"/>
  <c r="C3567" i="6"/>
  <c r="B3567" i="6" l="1"/>
  <c r="C3568" i="6"/>
  <c r="A3568" i="6"/>
  <c r="B3568" i="6" l="1"/>
  <c r="A3569" i="6"/>
  <c r="C3569" i="6"/>
  <c r="B3569" i="6" l="1"/>
  <c r="C3570" i="6"/>
  <c r="A3570" i="6"/>
  <c r="B3570" i="6" l="1"/>
  <c r="A3571" i="6"/>
  <c r="C3571" i="6"/>
  <c r="B3571" i="6" l="1"/>
  <c r="C3572" i="6"/>
  <c r="A3572" i="6"/>
  <c r="B3572" i="6" l="1"/>
  <c r="C3573" i="6"/>
  <c r="A3573" i="6"/>
  <c r="B3573" i="6" l="1"/>
  <c r="C3574" i="6"/>
  <c r="A3574" i="6"/>
  <c r="B3574" i="6" l="1"/>
  <c r="C3575" i="6"/>
  <c r="A3575" i="6"/>
  <c r="B3575" i="6" l="1"/>
  <c r="C3576" i="6"/>
  <c r="A3576" i="6"/>
  <c r="B3576" i="6" l="1"/>
  <c r="A3577" i="6"/>
  <c r="C3577" i="6"/>
  <c r="B3577" i="6" l="1"/>
  <c r="A3578" i="6"/>
  <c r="C3578" i="6"/>
  <c r="B3578" i="6" l="1"/>
  <c r="A3579" i="6"/>
  <c r="C3579" i="6"/>
  <c r="B3579" i="6" l="1"/>
  <c r="C3580" i="6"/>
  <c r="A3580" i="6"/>
  <c r="B3580" i="6" l="1"/>
  <c r="C3581" i="6"/>
  <c r="A3581" i="6"/>
  <c r="B3581" i="6" l="1"/>
  <c r="A3582" i="6"/>
  <c r="C3582" i="6"/>
  <c r="B3582" i="6" l="1"/>
  <c r="A3583" i="6"/>
  <c r="C3583" i="6"/>
  <c r="B3583" i="6" l="1"/>
  <c r="C3584" i="6"/>
  <c r="A3584" i="6"/>
  <c r="B3584" i="6" l="1"/>
  <c r="A3585" i="6"/>
  <c r="C3585" i="6"/>
  <c r="B3585" i="6" l="1"/>
  <c r="C3586" i="6"/>
  <c r="A3586" i="6"/>
  <c r="B3586" i="6" l="1"/>
  <c r="C3587" i="6"/>
  <c r="A3587" i="6"/>
  <c r="B3587" i="6" l="1"/>
  <c r="C3588" i="6"/>
  <c r="A3588" i="6"/>
  <c r="B3588" i="6" l="1"/>
  <c r="C3589" i="6"/>
  <c r="A3589" i="6"/>
  <c r="B3589" i="6" l="1"/>
  <c r="A3590" i="6"/>
  <c r="C3590" i="6"/>
  <c r="B3590" i="6" l="1"/>
  <c r="A3591" i="6"/>
  <c r="C3591" i="6"/>
  <c r="B3591" i="6" l="1"/>
  <c r="A3592" i="6"/>
  <c r="C3592" i="6"/>
  <c r="B3592" i="6" l="1"/>
  <c r="A3593" i="6"/>
  <c r="C3593" i="6"/>
  <c r="B3593" i="6" l="1"/>
  <c r="C3594" i="6"/>
  <c r="A3594" i="6"/>
  <c r="B3594" i="6" l="1"/>
  <c r="C3595" i="6"/>
  <c r="A3595" i="6"/>
  <c r="B3595" i="6" l="1"/>
  <c r="C3596" i="6"/>
  <c r="A3596" i="6"/>
  <c r="B3596" i="6" l="1"/>
  <c r="C3597" i="6"/>
  <c r="A3597" i="6"/>
  <c r="B3597" i="6" l="1"/>
  <c r="A3598" i="6"/>
  <c r="C3598" i="6"/>
  <c r="B3598" i="6" l="1"/>
  <c r="A3599" i="6"/>
  <c r="C3599" i="6"/>
  <c r="B3599" i="6" l="1"/>
  <c r="C3600" i="6"/>
  <c r="A3600" i="6"/>
  <c r="B3600" i="6" l="1"/>
  <c r="A3601" i="6"/>
  <c r="C3601" i="6"/>
  <c r="B3601" i="6" l="1"/>
  <c r="C3602" i="6"/>
  <c r="A3602" i="6"/>
  <c r="B3602" i="6" l="1"/>
  <c r="C3603" i="6"/>
  <c r="A3603" i="6"/>
  <c r="B3603" i="6" l="1"/>
  <c r="A3604" i="6"/>
  <c r="C3604" i="6"/>
  <c r="B3604" i="6" l="1"/>
  <c r="C3605" i="6"/>
  <c r="A3605" i="6"/>
  <c r="B3605" i="6" l="1"/>
  <c r="C3606" i="6"/>
  <c r="A3606" i="6"/>
  <c r="B3606" i="6" l="1"/>
  <c r="A3607" i="6"/>
  <c r="C3607" i="6"/>
  <c r="B3607" i="6" l="1"/>
  <c r="C3608" i="6"/>
  <c r="A3608" i="6"/>
  <c r="B3608" i="6" l="1"/>
  <c r="C3609" i="6"/>
  <c r="A3609" i="6"/>
  <c r="B3609" i="6" l="1"/>
  <c r="A3610" i="6"/>
  <c r="C3610" i="6"/>
  <c r="B3610" i="6" l="1"/>
  <c r="C3611" i="6"/>
  <c r="A3611" i="6"/>
  <c r="B3611" i="6" l="1"/>
  <c r="A3612" i="6"/>
  <c r="C3612" i="6"/>
  <c r="B3612" i="6" l="1"/>
  <c r="A3613" i="6"/>
  <c r="C3613" i="6"/>
  <c r="B3613" i="6" l="1"/>
  <c r="A3614" i="6"/>
  <c r="C3614" i="6"/>
  <c r="B3614" i="6" l="1"/>
  <c r="C3615" i="6"/>
  <c r="A3615" i="6"/>
  <c r="B3615" i="6" l="1"/>
  <c r="C3616" i="6"/>
  <c r="A3616" i="6"/>
  <c r="B3616" i="6" l="1"/>
  <c r="C3617" i="6"/>
  <c r="A3617" i="6"/>
  <c r="B3617" i="6" l="1"/>
  <c r="C3618" i="6"/>
  <c r="A3618" i="6"/>
  <c r="B3618" i="6" l="1"/>
  <c r="C3619" i="6"/>
  <c r="A3619" i="6"/>
  <c r="B3619" i="6" l="1"/>
  <c r="C3620" i="6"/>
  <c r="A3620" i="6"/>
  <c r="B3620" i="6" l="1"/>
  <c r="C3621" i="6"/>
  <c r="A3621" i="6"/>
  <c r="B3621" i="6" l="1"/>
  <c r="A3622" i="6"/>
  <c r="C3622" i="6"/>
  <c r="B3622" i="6" l="1"/>
  <c r="A3623" i="6"/>
  <c r="C3623" i="6"/>
  <c r="B3623" i="6" l="1"/>
  <c r="C3624" i="6"/>
  <c r="A3624" i="6"/>
  <c r="B3624" i="6" l="1"/>
  <c r="A3625" i="6"/>
  <c r="C3625" i="6"/>
  <c r="B3625" i="6" l="1"/>
  <c r="A3626" i="6"/>
  <c r="C3626" i="6"/>
  <c r="B3626" i="6" l="1"/>
  <c r="C3627" i="6"/>
  <c r="A3627" i="6"/>
  <c r="B3627" i="6" l="1"/>
  <c r="C3628" i="6"/>
  <c r="A3628" i="6"/>
  <c r="B3628" i="6" l="1"/>
  <c r="A3629" i="6"/>
  <c r="C3629" i="6"/>
  <c r="B3629" i="6" l="1"/>
  <c r="A3630" i="6"/>
  <c r="C3630" i="6"/>
  <c r="B3630" i="6" l="1"/>
  <c r="A3631" i="6"/>
  <c r="C3631" i="6"/>
  <c r="B3631" i="6" l="1"/>
  <c r="A3632" i="6"/>
  <c r="C3632" i="6"/>
  <c r="B3632" i="6" l="1"/>
  <c r="A3633" i="6"/>
  <c r="C3633" i="6"/>
  <c r="B3633" i="6" l="1"/>
  <c r="A3634" i="6"/>
  <c r="C3634" i="6"/>
  <c r="B3634" i="6" l="1"/>
  <c r="A3635" i="6"/>
  <c r="C3635" i="6"/>
  <c r="B3635" i="6" l="1"/>
  <c r="A3636" i="6"/>
  <c r="C3636" i="6"/>
  <c r="B3636" i="6" l="1"/>
  <c r="A3637" i="6"/>
  <c r="C3637" i="6"/>
  <c r="B3637" i="6" l="1"/>
  <c r="A3638" i="6"/>
  <c r="C3638" i="6"/>
  <c r="B3638" i="6" l="1"/>
  <c r="A3639" i="6"/>
  <c r="C3639" i="6"/>
  <c r="B3639" i="6" l="1"/>
  <c r="A3640" i="6"/>
  <c r="C3640" i="6"/>
  <c r="B3640" i="6" l="1"/>
  <c r="A3641" i="6"/>
  <c r="C3641" i="6"/>
  <c r="B3641" i="6" l="1"/>
  <c r="A3642" i="6"/>
  <c r="C3642" i="6"/>
  <c r="B3642" i="6" l="1"/>
  <c r="A3643" i="6"/>
  <c r="C3643" i="6"/>
  <c r="B3643" i="6" l="1"/>
  <c r="A3644" i="6"/>
  <c r="C3644" i="6"/>
  <c r="B3644" i="6" l="1"/>
  <c r="A3645" i="6"/>
  <c r="C3645" i="6"/>
  <c r="B3645" i="6" l="1"/>
  <c r="A3646" i="6"/>
  <c r="C3646" i="6"/>
  <c r="B3646" i="6" l="1"/>
  <c r="A3647" i="6"/>
  <c r="C3647" i="6"/>
  <c r="B3647" i="6" l="1"/>
  <c r="A3648" i="6"/>
  <c r="C3648" i="6"/>
  <c r="B3648" i="6" l="1"/>
  <c r="A3649" i="6"/>
  <c r="C3649" i="6"/>
  <c r="B3649" i="6" l="1"/>
  <c r="C3650" i="6"/>
  <c r="A3650" i="6"/>
  <c r="B3650" i="6" l="1"/>
  <c r="C3651" i="6"/>
  <c r="A3651" i="6"/>
  <c r="B3651" i="6" l="1"/>
  <c r="C3652" i="6"/>
  <c r="A3652" i="6"/>
  <c r="B3652" i="6" l="1"/>
  <c r="A3653" i="6"/>
  <c r="C3653" i="6"/>
  <c r="B3653" i="6" l="1"/>
  <c r="A3654" i="6"/>
  <c r="C3654" i="6"/>
  <c r="B3654" i="6" l="1"/>
  <c r="C3655" i="6"/>
  <c r="A3655" i="6"/>
  <c r="B3655" i="6" l="1"/>
  <c r="C3656" i="6"/>
  <c r="A3656" i="6"/>
  <c r="B3656" i="6" l="1"/>
  <c r="C3657" i="6"/>
  <c r="A3657" i="6"/>
  <c r="B3657" i="6" l="1"/>
  <c r="C3658" i="6"/>
  <c r="A3658" i="6"/>
  <c r="B3658" i="6" l="1"/>
  <c r="C3659" i="6"/>
  <c r="A3659" i="6"/>
  <c r="B3659" i="6" l="1"/>
  <c r="C3660" i="6"/>
  <c r="A3660" i="6"/>
  <c r="B3660" i="6" l="1"/>
  <c r="C3661" i="6"/>
  <c r="A3661" i="6"/>
  <c r="B3661" i="6" l="1"/>
  <c r="C3662" i="6"/>
  <c r="A3662" i="6"/>
  <c r="B3662" i="6" l="1"/>
  <c r="C3663" i="6"/>
  <c r="A3663" i="6"/>
  <c r="B3663" i="6" l="1"/>
  <c r="A3664" i="6"/>
  <c r="C3664" i="6"/>
  <c r="B3664" i="6" l="1"/>
  <c r="C3665" i="6"/>
  <c r="A3665" i="6"/>
  <c r="B3665" i="6" l="1"/>
  <c r="C3666" i="6"/>
  <c r="A3666" i="6"/>
  <c r="B3666" i="6" l="1"/>
  <c r="C3667" i="6"/>
  <c r="A3667" i="6"/>
  <c r="B3667" i="6" l="1"/>
  <c r="C3668" i="6"/>
  <c r="A3668" i="6"/>
  <c r="B3668" i="6" l="1"/>
  <c r="C3669" i="6"/>
  <c r="A3669" i="6"/>
  <c r="B3669" i="6" l="1"/>
  <c r="C3670" i="6"/>
  <c r="A3670" i="6"/>
  <c r="B3670" i="6" l="1"/>
  <c r="A3671" i="6"/>
  <c r="C3671" i="6"/>
  <c r="B3671" i="6" l="1"/>
  <c r="C3672" i="6"/>
  <c r="A3672" i="6"/>
  <c r="B3672" i="6" l="1"/>
  <c r="A3673" i="6"/>
  <c r="C3673" i="6"/>
  <c r="B3673" i="6" l="1"/>
  <c r="C3674" i="6"/>
  <c r="A3674" i="6"/>
  <c r="B3674" i="6" l="1"/>
  <c r="C3675" i="6"/>
  <c r="A3675" i="6"/>
  <c r="B3675" i="6" l="1"/>
  <c r="C3676" i="6"/>
  <c r="A3676" i="6"/>
  <c r="B3676" i="6" l="1"/>
  <c r="C3677" i="6"/>
  <c r="A3677" i="6"/>
  <c r="B3677" i="6" l="1"/>
  <c r="C3678" i="6"/>
  <c r="A3678" i="6"/>
  <c r="B3678" i="6" l="1"/>
  <c r="C3679" i="6"/>
  <c r="A3679" i="6"/>
  <c r="B3679" i="6" l="1"/>
  <c r="C3680" i="6"/>
  <c r="A3680" i="6"/>
  <c r="B3680" i="6" l="1"/>
  <c r="A3681" i="6"/>
  <c r="C3681" i="6"/>
  <c r="B3681" i="6" l="1"/>
  <c r="A3682" i="6"/>
  <c r="C3682" i="6"/>
  <c r="B3682" i="6" l="1"/>
  <c r="C3683" i="6"/>
  <c r="A3683" i="6"/>
  <c r="B3683" i="6" l="1"/>
  <c r="A3684" i="6"/>
  <c r="C3684" i="6"/>
  <c r="B3684" i="6" l="1"/>
  <c r="A3685" i="6"/>
  <c r="C3685" i="6"/>
  <c r="B3685" i="6" l="1"/>
  <c r="A3686" i="6"/>
  <c r="C3686" i="6"/>
  <c r="B3686" i="6" l="1"/>
  <c r="A3687" i="6"/>
  <c r="C3687" i="6"/>
  <c r="B3687" i="6" l="1"/>
  <c r="A3688" i="6"/>
  <c r="C3688" i="6"/>
  <c r="B3688" i="6" l="1"/>
  <c r="A3689" i="6"/>
  <c r="C3689" i="6"/>
  <c r="B3689" i="6" l="1"/>
  <c r="A3690" i="6"/>
  <c r="C3690" i="6"/>
  <c r="B3690" i="6" l="1"/>
  <c r="A3691" i="6"/>
  <c r="C3691" i="6"/>
  <c r="B3691" i="6" l="1"/>
  <c r="A3692" i="6"/>
  <c r="C3692" i="6"/>
  <c r="B3692" i="6" l="1"/>
  <c r="C3693" i="6"/>
  <c r="A3693" i="6"/>
  <c r="B3693" i="6" l="1"/>
  <c r="A3694" i="6"/>
  <c r="C3694" i="6"/>
  <c r="B3694" i="6" l="1"/>
  <c r="C3695" i="6"/>
  <c r="A3695" i="6"/>
  <c r="B3695" i="6" l="1"/>
  <c r="A3696" i="6"/>
  <c r="C3696" i="6"/>
  <c r="B3696" i="6" l="1"/>
  <c r="A3697" i="6"/>
  <c r="C3697" i="6"/>
  <c r="B3697" i="6" l="1"/>
  <c r="A3698" i="6"/>
  <c r="C3698" i="6"/>
  <c r="B3698" i="6" l="1"/>
  <c r="A3699" i="6"/>
  <c r="C3699" i="6"/>
  <c r="B3699" i="6" l="1"/>
  <c r="A3700" i="6"/>
  <c r="C3700" i="6"/>
  <c r="B3700" i="6" l="1"/>
  <c r="A3701" i="6"/>
  <c r="C3701" i="6"/>
  <c r="B3701" i="6" l="1"/>
  <c r="A3702" i="6"/>
  <c r="C3702" i="6"/>
  <c r="B3702" i="6" l="1"/>
  <c r="A3703" i="6"/>
  <c r="C3703" i="6"/>
  <c r="B3703" i="6" l="1"/>
  <c r="A3704" i="6"/>
  <c r="C3704" i="6"/>
  <c r="B3704" i="6" l="1"/>
  <c r="A3705" i="6"/>
  <c r="C3705" i="6"/>
  <c r="B3705" i="6" l="1"/>
  <c r="A3706" i="6"/>
  <c r="C3706" i="6"/>
  <c r="B3706" i="6" l="1"/>
  <c r="A3707" i="6"/>
  <c r="C3707" i="6"/>
  <c r="B3707" i="6" l="1"/>
  <c r="A3708" i="6"/>
  <c r="C3708" i="6"/>
  <c r="B3708" i="6" l="1"/>
  <c r="A3709" i="6"/>
  <c r="C3709" i="6"/>
  <c r="B3709" i="6" l="1"/>
  <c r="A3710" i="6"/>
  <c r="C3710" i="6"/>
  <c r="B3710" i="6" l="1"/>
  <c r="A3711" i="6"/>
  <c r="C3711" i="6"/>
  <c r="B3711" i="6" l="1"/>
  <c r="A3712" i="6"/>
  <c r="C3712" i="6"/>
  <c r="B3712" i="6" l="1"/>
  <c r="A3713" i="6"/>
  <c r="C3713" i="6"/>
  <c r="B3713" i="6" l="1"/>
  <c r="C3714" i="6"/>
  <c r="A3714" i="6"/>
  <c r="B3714" i="6" l="1"/>
  <c r="C3715" i="6"/>
  <c r="A3715" i="6"/>
  <c r="B3715" i="6" l="1"/>
  <c r="A3716" i="6"/>
  <c r="C3716" i="6"/>
  <c r="B3716" i="6" l="1"/>
  <c r="A3717" i="6"/>
  <c r="C3717" i="6"/>
  <c r="B3717" i="6" l="1"/>
  <c r="C3718" i="6"/>
  <c r="A3718" i="6"/>
  <c r="B3718" i="6" l="1"/>
  <c r="A3719" i="6"/>
  <c r="C3719" i="6"/>
  <c r="B3719" i="6" l="1"/>
  <c r="A3720" i="6"/>
  <c r="C3720" i="6"/>
  <c r="B3720" i="6" l="1"/>
  <c r="A3721" i="6"/>
  <c r="C3721" i="6"/>
  <c r="B3721" i="6" l="1"/>
  <c r="A3722" i="6"/>
  <c r="C3722" i="6"/>
  <c r="B3722" i="6" l="1"/>
  <c r="A3723" i="6"/>
  <c r="C3723" i="6"/>
  <c r="B3723" i="6" l="1"/>
  <c r="A3724" i="6"/>
  <c r="C3724" i="6"/>
  <c r="B3724" i="6" l="1"/>
  <c r="A3725" i="6"/>
  <c r="C3725" i="6"/>
  <c r="B3725" i="6" l="1"/>
  <c r="C3726" i="6"/>
  <c r="A3726" i="6"/>
  <c r="B3726" i="6" l="1"/>
  <c r="A3727" i="6"/>
  <c r="C3727" i="6"/>
  <c r="B3727" i="6" l="1"/>
  <c r="A3728" i="6"/>
  <c r="C3728" i="6"/>
  <c r="B3728" i="6" l="1"/>
  <c r="A3729" i="6"/>
  <c r="C3729" i="6"/>
  <c r="B3729" i="6" l="1"/>
  <c r="C3730" i="6"/>
  <c r="A3730" i="6"/>
  <c r="B3730" i="6" l="1"/>
  <c r="A3731" i="6"/>
  <c r="C3731" i="6"/>
  <c r="B3731" i="6" l="1"/>
  <c r="C3732" i="6"/>
  <c r="A3732" i="6"/>
  <c r="B3732" i="6" l="1"/>
  <c r="C3733" i="6"/>
  <c r="A3733" i="6"/>
  <c r="B3733" i="6" l="1"/>
  <c r="C3734" i="6"/>
  <c r="A3734" i="6"/>
  <c r="B3734" i="6" l="1"/>
  <c r="A3735" i="6"/>
  <c r="C3735" i="6"/>
  <c r="B3735" i="6" l="1"/>
  <c r="A3736" i="6"/>
  <c r="C3736" i="6"/>
  <c r="B3736" i="6" l="1"/>
  <c r="A3737" i="6"/>
  <c r="C3737" i="6"/>
  <c r="B3737" i="6" l="1"/>
  <c r="C3738" i="6"/>
  <c r="A3738" i="6"/>
  <c r="B3738" i="6" l="1"/>
  <c r="A3739" i="6"/>
  <c r="C3739" i="6"/>
  <c r="B3739" i="6" l="1"/>
  <c r="A3740" i="6"/>
  <c r="C3740" i="6"/>
  <c r="B3740" i="6" l="1"/>
  <c r="A3741" i="6"/>
  <c r="C3741" i="6"/>
  <c r="B3741" i="6" l="1"/>
  <c r="A3742" i="6"/>
  <c r="C3742" i="6"/>
  <c r="B3742" i="6" l="1"/>
  <c r="A3743" i="6"/>
  <c r="C3743" i="6"/>
  <c r="B3743" i="6" l="1"/>
  <c r="A3744" i="6"/>
  <c r="C3744" i="6"/>
  <c r="B3744" i="6" l="1"/>
  <c r="C3745" i="6"/>
  <c r="A3745" i="6"/>
  <c r="B3745" i="6" l="1"/>
  <c r="A3746" i="6"/>
  <c r="C3746" i="6"/>
  <c r="B3746" i="6" l="1"/>
  <c r="C3747" i="6"/>
  <c r="A3747" i="6"/>
  <c r="B3747" i="6" l="1"/>
  <c r="C3748" i="6"/>
  <c r="A3748" i="6"/>
  <c r="B3748" i="6" l="1"/>
  <c r="C3749" i="6"/>
  <c r="A3749" i="6"/>
  <c r="B3749" i="6" l="1"/>
  <c r="A3750" i="6"/>
  <c r="C3750" i="6"/>
  <c r="B3750" i="6" l="1"/>
  <c r="A3751" i="6"/>
  <c r="C3751" i="6"/>
  <c r="B3751" i="6" l="1"/>
  <c r="C3752" i="6"/>
  <c r="A3752" i="6"/>
  <c r="B3752" i="6" l="1"/>
  <c r="C3753" i="6"/>
  <c r="A3753" i="6"/>
  <c r="B3753" i="6" l="1"/>
  <c r="A3754" i="6"/>
  <c r="C3754" i="6"/>
  <c r="B3754" i="6" l="1"/>
  <c r="C3755" i="6"/>
  <c r="A3755" i="6"/>
  <c r="B3755" i="6" l="1"/>
  <c r="A3756" i="6"/>
  <c r="C3756" i="6"/>
  <c r="B3756" i="6" l="1"/>
  <c r="A3757" i="6"/>
  <c r="C3757" i="6"/>
  <c r="B3757" i="6" l="1"/>
  <c r="A3758" i="6"/>
  <c r="C3758" i="6"/>
  <c r="B3758" i="6" l="1"/>
  <c r="A3759" i="6"/>
  <c r="C3759" i="6"/>
  <c r="B3759" i="6" l="1"/>
  <c r="A3760" i="6"/>
  <c r="C3760" i="6"/>
  <c r="B3760" i="6" l="1"/>
  <c r="A3761" i="6"/>
  <c r="C3761" i="6"/>
  <c r="B3761" i="6" l="1"/>
  <c r="C3762" i="6"/>
  <c r="A3762" i="6"/>
  <c r="B3762" i="6" l="1"/>
  <c r="C3763" i="6"/>
  <c r="A3763" i="6"/>
  <c r="B3763" i="6" l="1"/>
  <c r="C3764" i="6"/>
  <c r="A3764" i="6"/>
  <c r="B3764" i="6" l="1"/>
  <c r="C3765" i="6"/>
  <c r="A3765" i="6"/>
  <c r="B3765" i="6" l="1"/>
  <c r="A3766" i="6"/>
  <c r="C3766" i="6"/>
  <c r="B3766" i="6" l="1"/>
  <c r="A3767" i="6"/>
  <c r="C3767" i="6"/>
  <c r="B3767" i="6" l="1"/>
  <c r="A3768" i="6"/>
  <c r="C3768" i="6"/>
  <c r="B3768" i="6" l="1"/>
  <c r="A3769" i="6"/>
  <c r="C3769" i="6"/>
  <c r="B3769" i="6" l="1"/>
  <c r="A3770" i="6"/>
  <c r="C3770" i="6"/>
  <c r="B3770" i="6" l="1"/>
  <c r="A3771" i="6"/>
  <c r="C3771" i="6"/>
  <c r="B3771" i="6" l="1"/>
  <c r="A3772" i="6"/>
  <c r="C3772" i="6"/>
  <c r="B3772" i="6" l="1"/>
  <c r="C3773" i="6"/>
  <c r="A3773" i="6"/>
  <c r="B3773" i="6" l="1"/>
  <c r="A3774" i="6"/>
  <c r="C3774" i="6"/>
  <c r="B3774" i="6" l="1"/>
  <c r="A3775" i="6"/>
  <c r="C3775" i="6"/>
  <c r="B3775" i="6" l="1"/>
  <c r="A3776" i="6"/>
  <c r="C3776" i="6"/>
  <c r="B3776" i="6" l="1"/>
  <c r="A3777" i="6"/>
  <c r="C3777" i="6"/>
  <c r="B3777" i="6" l="1"/>
  <c r="A3778" i="6"/>
  <c r="C3778" i="6"/>
  <c r="B3778" i="6" l="1"/>
  <c r="A3779" i="6"/>
  <c r="C3779" i="6"/>
  <c r="B3779" i="6" l="1"/>
  <c r="C3780" i="6"/>
  <c r="A3780" i="6"/>
  <c r="B3780" i="6" l="1"/>
  <c r="A3781" i="6"/>
  <c r="C3781" i="6"/>
  <c r="B3781" i="6" l="1"/>
  <c r="A3782" i="6"/>
  <c r="C3782" i="6"/>
  <c r="B3782" i="6" l="1"/>
  <c r="A3783" i="6"/>
  <c r="C3783" i="6"/>
  <c r="B3783" i="6" l="1"/>
  <c r="A3784" i="6"/>
  <c r="C3784" i="6"/>
  <c r="B3784" i="6" l="1"/>
  <c r="C3785" i="6"/>
  <c r="A3785" i="6"/>
  <c r="B3785" i="6" l="1"/>
  <c r="C3786" i="6"/>
  <c r="A3786" i="6"/>
  <c r="B3786" i="6" l="1"/>
  <c r="A3787" i="6"/>
  <c r="C3787" i="6"/>
  <c r="B3787" i="6" l="1"/>
  <c r="A3788" i="6"/>
  <c r="C3788" i="6"/>
  <c r="B3788" i="6" l="1"/>
  <c r="A3789" i="6"/>
  <c r="C3789" i="6"/>
  <c r="B3789" i="6" l="1"/>
  <c r="A3790" i="6"/>
  <c r="C3790" i="6"/>
  <c r="B3790" i="6" l="1"/>
  <c r="C3791" i="6"/>
  <c r="A3791" i="6"/>
  <c r="B3791" i="6" l="1"/>
  <c r="A3792" i="6"/>
  <c r="C3792" i="6"/>
  <c r="B3792" i="6" l="1"/>
  <c r="A3793" i="6"/>
  <c r="C3793" i="6"/>
  <c r="B3793" i="6" l="1"/>
  <c r="A3794" i="6"/>
  <c r="C3794" i="6"/>
  <c r="B3794" i="6" l="1"/>
  <c r="A3795" i="6"/>
  <c r="C3795" i="6"/>
  <c r="B3795" i="6" l="1"/>
  <c r="A3796" i="6"/>
  <c r="C3796" i="6"/>
  <c r="B3796" i="6" l="1"/>
  <c r="A3797" i="6"/>
  <c r="C3797" i="6"/>
  <c r="B3797" i="6" l="1"/>
  <c r="A3798" i="6"/>
  <c r="C3798" i="6"/>
  <c r="B3798" i="6" l="1"/>
  <c r="A3799" i="6"/>
  <c r="C3799" i="6"/>
  <c r="B3799" i="6" l="1"/>
  <c r="C3800" i="6"/>
  <c r="A3800" i="6"/>
  <c r="B3800" i="6" l="1"/>
  <c r="C3801" i="6"/>
  <c r="A3801" i="6"/>
  <c r="B3801" i="6" l="1"/>
  <c r="A3802" i="6"/>
  <c r="C3802" i="6"/>
  <c r="B3802" i="6" l="1"/>
  <c r="A3803" i="6"/>
  <c r="C3803" i="6"/>
  <c r="B3803" i="6" l="1"/>
  <c r="A3804" i="6"/>
  <c r="C3804" i="6"/>
  <c r="B3804" i="6" l="1"/>
  <c r="A3805" i="6"/>
  <c r="C3805" i="6"/>
  <c r="B3805" i="6" l="1"/>
  <c r="A3806" i="6"/>
  <c r="C3806" i="6"/>
  <c r="B3806" i="6" l="1"/>
  <c r="C3807" i="6"/>
  <c r="A3807" i="6"/>
  <c r="B3807" i="6" l="1"/>
  <c r="A3808" i="6"/>
  <c r="C3808" i="6"/>
  <c r="B3808" i="6" l="1"/>
  <c r="A3809" i="6"/>
  <c r="C3809" i="6"/>
  <c r="B3809" i="6" l="1"/>
  <c r="C3810" i="6"/>
  <c r="A3810" i="6"/>
  <c r="B3810" i="6" l="1"/>
  <c r="A3811" i="6"/>
  <c r="C3811" i="6"/>
  <c r="B3811" i="6" l="1"/>
  <c r="C3812" i="6"/>
  <c r="A3812" i="6"/>
  <c r="B3812" i="6" l="1"/>
  <c r="C3813" i="6"/>
  <c r="A3813" i="6"/>
  <c r="B3813" i="6" l="1"/>
  <c r="C3814" i="6"/>
  <c r="A3814" i="6"/>
  <c r="B3814" i="6" l="1"/>
  <c r="C3815" i="6"/>
  <c r="A3815" i="6"/>
  <c r="B3815" i="6" l="1"/>
  <c r="C3816" i="6"/>
  <c r="A3816" i="6"/>
  <c r="B3816" i="6" l="1"/>
  <c r="C3817" i="6"/>
  <c r="A3817" i="6"/>
  <c r="B3817" i="6" l="1"/>
  <c r="C3818" i="6"/>
  <c r="A3818" i="6"/>
  <c r="B3818" i="6" l="1"/>
  <c r="A3819" i="6"/>
  <c r="C3819" i="6"/>
  <c r="B3819" i="6" l="1"/>
  <c r="A3820" i="6"/>
  <c r="C3820" i="6"/>
  <c r="B3820" i="6" l="1"/>
  <c r="C3821" i="6"/>
  <c r="A3821" i="6"/>
  <c r="B3821" i="6" l="1"/>
  <c r="C3822" i="6"/>
  <c r="A3822" i="6"/>
  <c r="B3822" i="6" l="1"/>
  <c r="C3823" i="6"/>
  <c r="A3823" i="6"/>
  <c r="B3823" i="6" l="1"/>
  <c r="A3824" i="6"/>
  <c r="C3824" i="6"/>
  <c r="B3824" i="6" l="1"/>
  <c r="A3825" i="6"/>
  <c r="C3825" i="6"/>
  <c r="B3825" i="6" l="1"/>
  <c r="A3826" i="6"/>
  <c r="C3826" i="6"/>
  <c r="B3826" i="6" l="1"/>
  <c r="A3827" i="6"/>
  <c r="C3827" i="6"/>
  <c r="B3827" i="6" l="1"/>
  <c r="A3828" i="6"/>
  <c r="C3828" i="6"/>
  <c r="B3828" i="6" l="1"/>
  <c r="A3829" i="6"/>
  <c r="C3829" i="6"/>
  <c r="B3829" i="6" l="1"/>
  <c r="A3830" i="6"/>
  <c r="C3830" i="6"/>
  <c r="B3830" i="6" l="1"/>
  <c r="A3831" i="6"/>
  <c r="C3831" i="6"/>
  <c r="B3831" i="6" l="1"/>
  <c r="A3832" i="6"/>
  <c r="C3832" i="6"/>
  <c r="B3832" i="6" l="1"/>
  <c r="A3833" i="6"/>
  <c r="C3833" i="6"/>
  <c r="B3833" i="6" l="1"/>
  <c r="A3834" i="6"/>
  <c r="C3834" i="6"/>
  <c r="B3834" i="6" l="1"/>
  <c r="C3835" i="6"/>
  <c r="A3835" i="6"/>
  <c r="B3835" i="6" l="1"/>
  <c r="C3836" i="6"/>
  <c r="A3836" i="6"/>
  <c r="B3836" i="6" l="1"/>
  <c r="C3837" i="6"/>
  <c r="A3837" i="6"/>
  <c r="B3837" i="6" l="1"/>
  <c r="C3838" i="6"/>
  <c r="A3838" i="6"/>
  <c r="B3838" i="6" l="1"/>
  <c r="C3839" i="6"/>
  <c r="A3839" i="6"/>
  <c r="B3839" i="6" l="1"/>
  <c r="C3840" i="6"/>
  <c r="A3840" i="6"/>
  <c r="B3840" i="6" l="1"/>
  <c r="C3841" i="6"/>
  <c r="A3841" i="6"/>
  <c r="B3841" i="6" l="1"/>
  <c r="A3842" i="6"/>
  <c r="C3842" i="6"/>
  <c r="B3842" i="6" l="1"/>
  <c r="C3843" i="6"/>
  <c r="A3843" i="6"/>
  <c r="B3843" i="6" l="1"/>
  <c r="A3844" i="6"/>
  <c r="C3844" i="6"/>
  <c r="B3844" i="6" l="1"/>
  <c r="A3845" i="6"/>
  <c r="C3845" i="6"/>
  <c r="B3845" i="6" l="1"/>
  <c r="A3846" i="6"/>
  <c r="C3846" i="6"/>
  <c r="B3846" i="6" l="1"/>
  <c r="C3847" i="6"/>
  <c r="A3847" i="6"/>
  <c r="B3847" i="6" l="1"/>
  <c r="C3848" i="6"/>
  <c r="A3848" i="6"/>
  <c r="B3848" i="6" l="1"/>
  <c r="A3849" i="6"/>
  <c r="C3849" i="6"/>
  <c r="B3849" i="6" l="1"/>
  <c r="A3850" i="6"/>
  <c r="C3850" i="6"/>
  <c r="B3850" i="6" l="1"/>
  <c r="C3851" i="6"/>
  <c r="A3851" i="6"/>
  <c r="B3851" i="6" l="1"/>
  <c r="A3852" i="6"/>
  <c r="C3852" i="6"/>
  <c r="B3852" i="6" l="1"/>
  <c r="C3853" i="6"/>
  <c r="A3853" i="6"/>
  <c r="B3853" i="6" l="1"/>
  <c r="A3854" i="6"/>
  <c r="C3854" i="6"/>
  <c r="B3854" i="6" l="1"/>
  <c r="A3855" i="6"/>
  <c r="C3855" i="6"/>
  <c r="B3855" i="6" l="1"/>
  <c r="A3856" i="6"/>
  <c r="C3856" i="6"/>
  <c r="B3856" i="6" l="1"/>
  <c r="A3857" i="6"/>
  <c r="C3857" i="6"/>
  <c r="B3857" i="6" l="1"/>
  <c r="A3858" i="6"/>
  <c r="C3858" i="6"/>
  <c r="B3858" i="6" l="1"/>
  <c r="A3859" i="6"/>
  <c r="C3859" i="6"/>
  <c r="B3859" i="6" l="1"/>
  <c r="A3860" i="6"/>
  <c r="C3860" i="6"/>
  <c r="B3860" i="6" l="1"/>
  <c r="A3861" i="6"/>
  <c r="C3861" i="6"/>
  <c r="B3861" i="6" l="1"/>
  <c r="A3862" i="6"/>
  <c r="C3862" i="6"/>
  <c r="B3862" i="6" l="1"/>
  <c r="C3863" i="6"/>
  <c r="A3863" i="6"/>
  <c r="B3863" i="6" l="1"/>
  <c r="C3864" i="6"/>
  <c r="A3864" i="6"/>
  <c r="B3864" i="6" l="1"/>
  <c r="C3865" i="6"/>
  <c r="A3865" i="6"/>
  <c r="B3865" i="6" l="1"/>
  <c r="C3866" i="6"/>
  <c r="A3866" i="6"/>
  <c r="B3866" i="6" l="1"/>
  <c r="C3867" i="6"/>
  <c r="A3867" i="6"/>
  <c r="B3867" i="6" l="1"/>
  <c r="C3868" i="6"/>
  <c r="A3868" i="6"/>
  <c r="B3868" i="6" l="1"/>
  <c r="C3869" i="6"/>
  <c r="A3869" i="6"/>
  <c r="B3869" i="6" l="1"/>
  <c r="A3870" i="6"/>
  <c r="C3870" i="6"/>
  <c r="B3870" i="6" l="1"/>
  <c r="A3871" i="6"/>
  <c r="C3871" i="6"/>
  <c r="B3871" i="6" l="1"/>
  <c r="A3872" i="6"/>
  <c r="C3872" i="6"/>
  <c r="B3872" i="6" l="1"/>
  <c r="C3873" i="6"/>
  <c r="A3873" i="6"/>
  <c r="B3873" i="6" l="1"/>
  <c r="C3874" i="6"/>
  <c r="A3874" i="6"/>
  <c r="B3874" i="6" l="1"/>
  <c r="C3875" i="6"/>
  <c r="A3875" i="6"/>
  <c r="B3875" i="6" l="1"/>
  <c r="A3876" i="6"/>
  <c r="C3876" i="6"/>
  <c r="B3876" i="6" l="1"/>
  <c r="A3877" i="6"/>
  <c r="C3877" i="6"/>
  <c r="B3877" i="6" l="1"/>
  <c r="A3878" i="6"/>
  <c r="C3878" i="6"/>
  <c r="B3878" i="6" l="1"/>
  <c r="A3879" i="6"/>
  <c r="C3879" i="6"/>
  <c r="B3879" i="6" l="1"/>
  <c r="A3880" i="6"/>
  <c r="C3880" i="6"/>
  <c r="B3880" i="6" l="1"/>
  <c r="C3881" i="6"/>
  <c r="A3881" i="6"/>
  <c r="B3881" i="6" l="1"/>
  <c r="C3882" i="6"/>
  <c r="A3882" i="6"/>
  <c r="B3882" i="6" l="1"/>
  <c r="C3883" i="6"/>
  <c r="A3883" i="6"/>
  <c r="B3883" i="6" l="1"/>
  <c r="A3884" i="6"/>
  <c r="C3884" i="6"/>
  <c r="B3884" i="6" l="1"/>
  <c r="A3885" i="6"/>
  <c r="C3885" i="6"/>
  <c r="B3885" i="6" l="1"/>
  <c r="A3886" i="6"/>
  <c r="C3886" i="6"/>
  <c r="B3886" i="6" l="1"/>
  <c r="A3887" i="6"/>
  <c r="C3887" i="6"/>
  <c r="B3887" i="6" l="1"/>
  <c r="A3888" i="6"/>
  <c r="C3888" i="6"/>
  <c r="B3888" i="6" l="1"/>
  <c r="A3889" i="6"/>
  <c r="C3889" i="6"/>
  <c r="B3889" i="6" l="1"/>
  <c r="A3890" i="6"/>
  <c r="C3890" i="6"/>
  <c r="B3890" i="6" l="1"/>
  <c r="A3891" i="6"/>
  <c r="C3891" i="6"/>
  <c r="B3891" i="6" l="1"/>
  <c r="A3892" i="6"/>
  <c r="C3892" i="6"/>
  <c r="B3892" i="6" l="1"/>
  <c r="A3893" i="6"/>
  <c r="C3893" i="6"/>
  <c r="B3893" i="6" l="1"/>
  <c r="A3894" i="6"/>
  <c r="C3894" i="6"/>
  <c r="B3894" i="6" l="1"/>
  <c r="A3895" i="6"/>
  <c r="C3895" i="6"/>
  <c r="B3895" i="6" l="1"/>
  <c r="A3896" i="6"/>
  <c r="C3896" i="6"/>
  <c r="B3896" i="6" l="1"/>
  <c r="A3897" i="6"/>
  <c r="C3897" i="6"/>
  <c r="B3897" i="6" l="1"/>
  <c r="C3898" i="6"/>
  <c r="A3898" i="6"/>
  <c r="B3898" i="6" l="1"/>
  <c r="A3899" i="6"/>
  <c r="C3899" i="6"/>
  <c r="B3899" i="6" l="1"/>
  <c r="C3900" i="6"/>
  <c r="A3900" i="6"/>
  <c r="B3900" i="6" l="1"/>
  <c r="C3901" i="6"/>
  <c r="A3901" i="6"/>
  <c r="B3901" i="6" l="1"/>
  <c r="C3902" i="6"/>
  <c r="A3902" i="6"/>
  <c r="B3902" i="6" l="1"/>
  <c r="C3903" i="6"/>
  <c r="A3903" i="6"/>
  <c r="B3903" i="6" l="1"/>
  <c r="A3904" i="6"/>
  <c r="C3904" i="6"/>
  <c r="B3904" i="6" l="1"/>
  <c r="A3905" i="6"/>
  <c r="C3905" i="6"/>
  <c r="B3905" i="6" l="1"/>
  <c r="A3906" i="6"/>
  <c r="C3906" i="6"/>
  <c r="B3906" i="6" l="1"/>
  <c r="C3907" i="6"/>
  <c r="A3907" i="6"/>
  <c r="B3907" i="6" l="1"/>
  <c r="A3908" i="6"/>
  <c r="C3908" i="6"/>
  <c r="B3908" i="6" l="1"/>
  <c r="A3909" i="6"/>
  <c r="C3909" i="6"/>
  <c r="B3909" i="6" l="1"/>
  <c r="A3910" i="6"/>
  <c r="C3910" i="6"/>
  <c r="B3910" i="6" l="1"/>
  <c r="A3911" i="6"/>
  <c r="C3911" i="6"/>
  <c r="B3911" i="6" l="1"/>
  <c r="A3912" i="6"/>
  <c r="C3912" i="6"/>
  <c r="B3912" i="6" l="1"/>
  <c r="A3913" i="6"/>
  <c r="C3913" i="6"/>
  <c r="B3913" i="6" l="1"/>
  <c r="A3914" i="6"/>
  <c r="C3914" i="6"/>
  <c r="B3914" i="6" l="1"/>
  <c r="A3915" i="6"/>
  <c r="C3915" i="6"/>
  <c r="B3915" i="6" l="1"/>
  <c r="A3916" i="6"/>
  <c r="C3916" i="6"/>
  <c r="B3916" i="6" l="1"/>
  <c r="A3917" i="6"/>
  <c r="C3917" i="6"/>
  <c r="B3917" i="6" l="1"/>
  <c r="A3918" i="6"/>
  <c r="C3918" i="6"/>
  <c r="B3918" i="6" l="1"/>
  <c r="A3919" i="6"/>
  <c r="C3919" i="6"/>
  <c r="B3919" i="6" l="1"/>
  <c r="A3920" i="6"/>
  <c r="C3920" i="6"/>
  <c r="B3920" i="6" l="1"/>
  <c r="A3921" i="6"/>
  <c r="C3921" i="6"/>
  <c r="B3921" i="6" l="1"/>
  <c r="A3922" i="6"/>
  <c r="C3922" i="6"/>
  <c r="B3922" i="6" l="1"/>
  <c r="A3923" i="6"/>
  <c r="C3923" i="6"/>
  <c r="B3923" i="6" l="1"/>
  <c r="A3924" i="6"/>
  <c r="C3924" i="6"/>
  <c r="B3924" i="6" l="1"/>
  <c r="A3925" i="6"/>
  <c r="C3925" i="6"/>
  <c r="B3925" i="6" l="1"/>
  <c r="A3926" i="6"/>
  <c r="C3926" i="6"/>
  <c r="B3926" i="6" l="1"/>
  <c r="A3927" i="6"/>
  <c r="C3927" i="6"/>
  <c r="B3927" i="6" l="1"/>
  <c r="A3928" i="6"/>
  <c r="C3928" i="6"/>
  <c r="B3928" i="6" l="1"/>
  <c r="A3929" i="6"/>
  <c r="C3929" i="6"/>
  <c r="B3929" i="6" l="1"/>
  <c r="A3930" i="6"/>
  <c r="C3930" i="6"/>
  <c r="B3930" i="6" l="1"/>
  <c r="A3931" i="6"/>
  <c r="C3931" i="6"/>
  <c r="B3931" i="6" l="1"/>
  <c r="A3932" i="6"/>
  <c r="C3932" i="6"/>
  <c r="B3932" i="6" l="1"/>
  <c r="A3933" i="6"/>
  <c r="C3933" i="6"/>
  <c r="B3933" i="6" l="1"/>
  <c r="A3934" i="6"/>
  <c r="C3934" i="6"/>
  <c r="B3934" i="6" l="1"/>
  <c r="A3935" i="6"/>
  <c r="C3935" i="6"/>
  <c r="B3935" i="6" l="1"/>
  <c r="A3936" i="6"/>
  <c r="C3936" i="6"/>
  <c r="B3936" i="6" l="1"/>
  <c r="A3937" i="6"/>
  <c r="C3937" i="6"/>
  <c r="B3937" i="6" l="1"/>
  <c r="A3938" i="6"/>
  <c r="C3938" i="6"/>
  <c r="B3938" i="6" l="1"/>
  <c r="A3939" i="6"/>
  <c r="C3939" i="6"/>
  <c r="B3939" i="6" l="1"/>
  <c r="A3940" i="6"/>
  <c r="C3940" i="6"/>
  <c r="B3940" i="6" l="1"/>
  <c r="A3941" i="6"/>
  <c r="C3941" i="6"/>
  <c r="B3941" i="6" l="1"/>
  <c r="A3942" i="6"/>
  <c r="C3942" i="6"/>
  <c r="B3942" i="6" l="1"/>
  <c r="A3943" i="6"/>
  <c r="C3943" i="6"/>
  <c r="B3943" i="6" l="1"/>
  <c r="C3944" i="6"/>
  <c r="A3944" i="6"/>
  <c r="B3944" i="6" l="1"/>
  <c r="C3945" i="6"/>
  <c r="A3945" i="6"/>
  <c r="B3945" i="6" l="1"/>
  <c r="C3946" i="6"/>
  <c r="A3946" i="6"/>
  <c r="B3946" i="6" l="1"/>
  <c r="C3947" i="6"/>
  <c r="A3947" i="6"/>
  <c r="B3947" i="6" l="1"/>
  <c r="C3948" i="6"/>
  <c r="A3948" i="6"/>
  <c r="B3948" i="6" l="1"/>
  <c r="C3949" i="6"/>
  <c r="A3949" i="6"/>
  <c r="B3949" i="6" l="1"/>
  <c r="A3950" i="6"/>
  <c r="C3950" i="6"/>
  <c r="B3950" i="6" l="1"/>
  <c r="A3951" i="6"/>
  <c r="C3951" i="6"/>
  <c r="B3951" i="6" l="1"/>
  <c r="C3952" i="6"/>
  <c r="A3952" i="6"/>
  <c r="B3952" i="6" l="1"/>
  <c r="A3953" i="6"/>
  <c r="C3953" i="6"/>
  <c r="B3953" i="6" l="1"/>
  <c r="A3954" i="6"/>
  <c r="C3954" i="6"/>
  <c r="B3954" i="6" l="1"/>
  <c r="A3955" i="6"/>
  <c r="C3955" i="6"/>
  <c r="B3955" i="6" l="1"/>
  <c r="C3956" i="6"/>
  <c r="A3956" i="6"/>
  <c r="B3956" i="6" l="1"/>
  <c r="C3957" i="6"/>
  <c r="A3957" i="6"/>
  <c r="B3957" i="6" l="1"/>
  <c r="C3958" i="6"/>
  <c r="A3958" i="6"/>
  <c r="B3958" i="6" l="1"/>
  <c r="A3959" i="6"/>
  <c r="C3959" i="6"/>
  <c r="B3959" i="6" l="1"/>
  <c r="A3960" i="6"/>
  <c r="C3960" i="6"/>
  <c r="B3960" i="6" l="1"/>
  <c r="A3961" i="6"/>
  <c r="C3961" i="6"/>
  <c r="B3961" i="6" l="1"/>
  <c r="A3962" i="6"/>
  <c r="C3962" i="6"/>
  <c r="B3962" i="6" l="1"/>
  <c r="A3963" i="6"/>
  <c r="C3963" i="6"/>
  <c r="B3963" i="6" l="1"/>
  <c r="A3964" i="6"/>
  <c r="C3964" i="6"/>
  <c r="B3964" i="6" l="1"/>
  <c r="C3965" i="6"/>
  <c r="A3965" i="6"/>
  <c r="B3965" i="6" l="1"/>
  <c r="C3966" i="6"/>
  <c r="A3966" i="6"/>
  <c r="B3966" i="6" l="1"/>
  <c r="A3967" i="6"/>
  <c r="C3967" i="6"/>
  <c r="B3967" i="6" l="1"/>
  <c r="A3968" i="6"/>
  <c r="C3968" i="6"/>
  <c r="B3968" i="6" l="1"/>
  <c r="A3969" i="6"/>
  <c r="C3969" i="6"/>
  <c r="B3969" i="6" l="1"/>
  <c r="A3970" i="6"/>
  <c r="C3970" i="6"/>
  <c r="B3970" i="6" l="1"/>
  <c r="C3971" i="6"/>
  <c r="A3971" i="6"/>
  <c r="B3971" i="6" l="1"/>
  <c r="C3972" i="6"/>
  <c r="A3972" i="6"/>
  <c r="B3972" i="6" l="1"/>
  <c r="C3973" i="6"/>
  <c r="A3973" i="6"/>
  <c r="B3973" i="6" l="1"/>
  <c r="C3974" i="6"/>
  <c r="A3974" i="6"/>
  <c r="B3974" i="6" l="1"/>
  <c r="C3975" i="6"/>
  <c r="A3975" i="6"/>
  <c r="B3975" i="6" l="1"/>
  <c r="C3976" i="6"/>
  <c r="A3976" i="6"/>
  <c r="B3976" i="6" l="1"/>
  <c r="C3977" i="6"/>
  <c r="A3977" i="6"/>
  <c r="B3977" i="6" l="1"/>
  <c r="C3978" i="6"/>
  <c r="A3978" i="6"/>
  <c r="B3978" i="6" l="1"/>
  <c r="C3979" i="6"/>
  <c r="A3979" i="6"/>
  <c r="B3979" i="6" l="1"/>
  <c r="C3980" i="6"/>
  <c r="A3980" i="6"/>
  <c r="B3980" i="6" l="1"/>
  <c r="C3981" i="6"/>
  <c r="A3981" i="6"/>
  <c r="B3981" i="6" l="1"/>
  <c r="C3982" i="6"/>
  <c r="A3982" i="6"/>
  <c r="B3982" i="6" l="1"/>
  <c r="C3983" i="6"/>
  <c r="A3983" i="6"/>
  <c r="B3983" i="6" l="1"/>
  <c r="A3984" i="6"/>
  <c r="C3984" i="6"/>
  <c r="B3984" i="6" l="1"/>
  <c r="A3985" i="6"/>
  <c r="C3985" i="6"/>
  <c r="B3985" i="6" l="1"/>
  <c r="A3986" i="6"/>
  <c r="C3986" i="6"/>
  <c r="B3986" i="6" l="1"/>
  <c r="C3987" i="6"/>
  <c r="A3987" i="6"/>
  <c r="B3987" i="6" l="1"/>
  <c r="A3988" i="6"/>
  <c r="C3988" i="6"/>
  <c r="B3988" i="6" l="1"/>
  <c r="C3989" i="6"/>
  <c r="A3989" i="6"/>
  <c r="B3989" i="6" l="1"/>
  <c r="C3990" i="6"/>
  <c r="A3990" i="6"/>
  <c r="B3990" i="6" l="1"/>
  <c r="C3991" i="6"/>
  <c r="A3991" i="6"/>
  <c r="B3991" i="6" l="1"/>
  <c r="A3992" i="6"/>
  <c r="C3992" i="6"/>
  <c r="B3992" i="6" l="1"/>
  <c r="A3993" i="6"/>
  <c r="C3993" i="6"/>
  <c r="B3993" i="6" l="1"/>
  <c r="A3994" i="6"/>
  <c r="C3994" i="6"/>
  <c r="B3994" i="6" l="1"/>
  <c r="A3995" i="6"/>
  <c r="C3995" i="6"/>
  <c r="B3995" i="6" l="1"/>
  <c r="A3996" i="6"/>
  <c r="C3996" i="6"/>
  <c r="B3996" i="6" l="1"/>
  <c r="A3997" i="6"/>
  <c r="C3997" i="6"/>
  <c r="B3997" i="6" l="1"/>
  <c r="A3998" i="6"/>
  <c r="C3998" i="6"/>
  <c r="B3998" i="6" l="1"/>
  <c r="A3999" i="6"/>
  <c r="C3999" i="6"/>
  <c r="B3999" i="6" l="1"/>
  <c r="A4000" i="6"/>
  <c r="C4000" i="6"/>
  <c r="B4000" i="6" l="1"/>
  <c r="A4001" i="6"/>
  <c r="C4001" i="6"/>
  <c r="B4001" i="6" l="1"/>
  <c r="A4002" i="6"/>
  <c r="C4002" i="6"/>
  <c r="B4002" i="6" l="1"/>
  <c r="A4003" i="6"/>
  <c r="C4003" i="6"/>
  <c r="B4003" i="6" l="1"/>
  <c r="C4004" i="6"/>
  <c r="A4004" i="6"/>
  <c r="B4004" i="6" l="1"/>
  <c r="C4005" i="6"/>
  <c r="A4005" i="6"/>
  <c r="B4005" i="6" l="1"/>
  <c r="A4006" i="6"/>
  <c r="C4006" i="6"/>
  <c r="B4006" i="6" l="1"/>
  <c r="A4007" i="6"/>
  <c r="C4007" i="6"/>
  <c r="B4007" i="6" l="1"/>
  <c r="A4008" i="6"/>
  <c r="C4008" i="6"/>
  <c r="B4008" i="6" l="1"/>
  <c r="A4009" i="6"/>
  <c r="C4009" i="6"/>
  <c r="B4009" i="6" l="1"/>
  <c r="A4010" i="6"/>
  <c r="C4010" i="6"/>
  <c r="B4010" i="6" l="1"/>
  <c r="C4011" i="6"/>
  <c r="A4011" i="6"/>
  <c r="B4011" i="6" l="1"/>
  <c r="C4012" i="6"/>
  <c r="A4012" i="6"/>
  <c r="B4012" i="6" l="1"/>
  <c r="C4013" i="6"/>
  <c r="A4013" i="6"/>
  <c r="B4013" i="6" l="1"/>
  <c r="C4014" i="6"/>
  <c r="A4014" i="6"/>
  <c r="B4014" i="6" l="1"/>
  <c r="C4015" i="6"/>
  <c r="A4015" i="6"/>
  <c r="B4015" i="6" l="1"/>
  <c r="A4016" i="6"/>
  <c r="C4016" i="6"/>
  <c r="B4016" i="6" l="1"/>
  <c r="A4017" i="6"/>
  <c r="C4017" i="6"/>
  <c r="B4017" i="6" l="1"/>
  <c r="A4018" i="6"/>
  <c r="C4018" i="6"/>
  <c r="B4018" i="6" l="1"/>
  <c r="A4019" i="6"/>
  <c r="C4019" i="6"/>
  <c r="B4019" i="6" l="1"/>
  <c r="A4020" i="6"/>
  <c r="C4020" i="6"/>
  <c r="B4020" i="6" l="1"/>
  <c r="A4021" i="6"/>
  <c r="C4021" i="6"/>
  <c r="B4021" i="6" l="1"/>
  <c r="A4022" i="6"/>
  <c r="C4022" i="6"/>
  <c r="B4022" i="6" l="1"/>
  <c r="A4023" i="6"/>
  <c r="C4023" i="6"/>
  <c r="B4023" i="6" l="1"/>
  <c r="C4024" i="6"/>
  <c r="A4024" i="6"/>
  <c r="B4024" i="6" l="1"/>
  <c r="C4025" i="6"/>
  <c r="A4025" i="6"/>
  <c r="B4025" i="6" l="1"/>
  <c r="C4026" i="6"/>
  <c r="A4026" i="6"/>
  <c r="B4026" i="6" l="1"/>
  <c r="C4027" i="6"/>
  <c r="A4027" i="6"/>
  <c r="B4027" i="6" l="1"/>
  <c r="A4028" i="6"/>
  <c r="C4028" i="6"/>
  <c r="B4028" i="6" l="1"/>
  <c r="A4029" i="6"/>
  <c r="C4029" i="6"/>
  <c r="B4029" i="6" l="1"/>
  <c r="A4030" i="6"/>
  <c r="C4030" i="6"/>
  <c r="B4030" i="6" l="1"/>
  <c r="A4031" i="6"/>
  <c r="C4031" i="6"/>
  <c r="B4031" i="6" l="1"/>
  <c r="A4032" i="6"/>
  <c r="C4032" i="6"/>
  <c r="B4032" i="6" l="1"/>
  <c r="A4033" i="6"/>
  <c r="C4033" i="6"/>
  <c r="B4033" i="6" l="1"/>
  <c r="A4034" i="6"/>
  <c r="C4034" i="6"/>
  <c r="B4034" i="6" l="1"/>
  <c r="A4035" i="6"/>
  <c r="C4035" i="6"/>
  <c r="B4035" i="6" l="1"/>
  <c r="A4036" i="6"/>
  <c r="C4036" i="6"/>
  <c r="B4036" i="6" l="1"/>
  <c r="A4037" i="6"/>
  <c r="C4037" i="6"/>
  <c r="B4037" i="6" l="1"/>
  <c r="C4038" i="6"/>
  <c r="A4038" i="6"/>
  <c r="B4038" i="6" l="1"/>
  <c r="A4039" i="6"/>
  <c r="C4039" i="6"/>
  <c r="B4039" i="6" l="1"/>
  <c r="A4040" i="6"/>
  <c r="C4040" i="6"/>
  <c r="B4040" i="6" l="1"/>
  <c r="C4041" i="6"/>
  <c r="A4041" i="6"/>
  <c r="B4041" i="6" l="1"/>
  <c r="A4042" i="6"/>
  <c r="C4042" i="6"/>
  <c r="B4042" i="6" l="1"/>
  <c r="A4043" i="6"/>
  <c r="C4043" i="6"/>
  <c r="B4043" i="6" l="1"/>
  <c r="A4044" i="6"/>
  <c r="C4044" i="6"/>
  <c r="B4044" i="6" l="1"/>
  <c r="A4045" i="6"/>
  <c r="C4045" i="6"/>
  <c r="B4045" i="6" l="1"/>
  <c r="A4046" i="6"/>
  <c r="C4046" i="6"/>
  <c r="B4046" i="6" l="1"/>
  <c r="A4047" i="6"/>
  <c r="C4047" i="6"/>
  <c r="B4047" i="6" l="1"/>
  <c r="A4048" i="6"/>
  <c r="C4048" i="6"/>
  <c r="B4048" i="6" l="1"/>
  <c r="A4049" i="6"/>
  <c r="C4049" i="6"/>
  <c r="B4049" i="6" l="1"/>
  <c r="A4050" i="6"/>
  <c r="C4050" i="6"/>
  <c r="B4050" i="6" l="1"/>
  <c r="A4051" i="6"/>
  <c r="C4051" i="6"/>
  <c r="B4051" i="6" l="1"/>
  <c r="A4052" i="6"/>
  <c r="C4052" i="6"/>
  <c r="B4052" i="6" l="1"/>
  <c r="A4053" i="6"/>
  <c r="C4053" i="6"/>
  <c r="B4053" i="6" l="1"/>
  <c r="A4054" i="6"/>
  <c r="C4054" i="6"/>
  <c r="B4054" i="6" l="1"/>
  <c r="A4055" i="6"/>
  <c r="C4055" i="6"/>
  <c r="B4055" i="6" l="1"/>
  <c r="A4056" i="6"/>
  <c r="C4056" i="6"/>
  <c r="B4056" i="6" l="1"/>
  <c r="A4057" i="6"/>
  <c r="C4057" i="6"/>
  <c r="B4057" i="6" l="1"/>
  <c r="A4058" i="6"/>
  <c r="C4058" i="6"/>
  <c r="B4058" i="6" l="1"/>
  <c r="A4059" i="6"/>
  <c r="C4059" i="6"/>
  <c r="B4059" i="6" l="1"/>
  <c r="A4060" i="6"/>
  <c r="C4060" i="6"/>
  <c r="B4060" i="6" l="1"/>
  <c r="A4061" i="6"/>
  <c r="C4061" i="6"/>
  <c r="B4061" i="6" l="1"/>
  <c r="A4062" i="6"/>
  <c r="C4062" i="6"/>
  <c r="B4062" i="6" l="1"/>
  <c r="A4063" i="6"/>
  <c r="C4063" i="6"/>
  <c r="B4063" i="6" l="1"/>
  <c r="A4064" i="6"/>
  <c r="C4064" i="6"/>
  <c r="B4064" i="6" l="1"/>
  <c r="A4065" i="6"/>
  <c r="C4065" i="6"/>
  <c r="B4065" i="6" l="1"/>
  <c r="C4066" i="6"/>
  <c r="A4066" i="6"/>
  <c r="B4066" i="6" l="1"/>
  <c r="C4067" i="6"/>
  <c r="A4067" i="6"/>
  <c r="B4067" i="6" l="1"/>
  <c r="C4068" i="6"/>
  <c r="A4068" i="6"/>
  <c r="B4068" i="6" l="1"/>
  <c r="A4069" i="6"/>
  <c r="C4069" i="6"/>
  <c r="B4069" i="6" l="1"/>
  <c r="C4070" i="6"/>
  <c r="A4070" i="6"/>
  <c r="B4070" i="6" l="1"/>
  <c r="C4071" i="6"/>
  <c r="A4071" i="6"/>
  <c r="B4071" i="6" l="1"/>
  <c r="C4072" i="6"/>
  <c r="A4072" i="6"/>
  <c r="B4072" i="6" l="1"/>
  <c r="C4073" i="6"/>
  <c r="A4073" i="6"/>
  <c r="B4073" i="6" l="1"/>
  <c r="C4074" i="6"/>
  <c r="A4074" i="6"/>
  <c r="B4074" i="6" l="1"/>
  <c r="C4075" i="6"/>
  <c r="A4075" i="6"/>
  <c r="B4075" i="6" l="1"/>
  <c r="C4076" i="6"/>
  <c r="A4076" i="6"/>
  <c r="B4076" i="6" l="1"/>
  <c r="C4077" i="6"/>
  <c r="A4077" i="6"/>
  <c r="B4077" i="6" l="1"/>
  <c r="C4078" i="6"/>
  <c r="A4078" i="6"/>
  <c r="B4078" i="6" l="1"/>
  <c r="C4079" i="6"/>
  <c r="A4079" i="6"/>
  <c r="B4079" i="6" l="1"/>
  <c r="C4080" i="6"/>
  <c r="A4080" i="6"/>
  <c r="B4080" i="6" l="1"/>
  <c r="C4081" i="6"/>
  <c r="A4081" i="6"/>
  <c r="B4081" i="6" l="1"/>
  <c r="C4082" i="6"/>
  <c r="A4082" i="6"/>
  <c r="B4082" i="6" l="1"/>
  <c r="C4083" i="6"/>
  <c r="A4083" i="6"/>
  <c r="B4083" i="6" l="1"/>
  <c r="A4084" i="6"/>
  <c r="C4084" i="6"/>
  <c r="B4084" i="6" l="1"/>
  <c r="A4085" i="6"/>
  <c r="C4085" i="6"/>
  <c r="B4085" i="6" l="1"/>
  <c r="A4086" i="6"/>
  <c r="C4086" i="6"/>
  <c r="B4086" i="6" l="1"/>
  <c r="C4087" i="6"/>
  <c r="A4087" i="6"/>
  <c r="B4087" i="6" l="1"/>
  <c r="C4088" i="6"/>
  <c r="A4088" i="6"/>
  <c r="B4088" i="6" l="1"/>
  <c r="A4089" i="6"/>
  <c r="C4089" i="6"/>
  <c r="B4089" i="6" l="1"/>
  <c r="A4090" i="6"/>
  <c r="C4090" i="6"/>
  <c r="B4090" i="6" l="1"/>
  <c r="A4091" i="6"/>
  <c r="C4091" i="6"/>
  <c r="B4091" i="6" l="1"/>
  <c r="C4092" i="6"/>
  <c r="A4092" i="6"/>
  <c r="B4092" i="6" l="1"/>
  <c r="A4093" i="6"/>
  <c r="C4093" i="6"/>
  <c r="B4093" i="6" l="1"/>
  <c r="C4094" i="6"/>
  <c r="A4094" i="6"/>
  <c r="B4094" i="6" l="1"/>
  <c r="A4095" i="6"/>
  <c r="C4095" i="6"/>
  <c r="B4095" i="6" l="1"/>
  <c r="A4096" i="6"/>
  <c r="C4096" i="6"/>
  <c r="B4096" i="6" l="1"/>
  <c r="A4097" i="6"/>
  <c r="C4097" i="6"/>
  <c r="B4097" i="6" l="1"/>
  <c r="A4098" i="6"/>
  <c r="C4098" i="6"/>
  <c r="B4098" i="6" l="1"/>
  <c r="A4099" i="6"/>
  <c r="C4099" i="6"/>
  <c r="B4099" i="6" l="1"/>
  <c r="A4100" i="6"/>
  <c r="C4100" i="6"/>
  <c r="B4100" i="6" l="1"/>
  <c r="A4101" i="6"/>
  <c r="C4101" i="6"/>
  <c r="B4101" i="6" l="1"/>
  <c r="A4102" i="6"/>
  <c r="C4102" i="6"/>
  <c r="B4102" i="6" l="1"/>
  <c r="A4103" i="6"/>
  <c r="C4103" i="6"/>
  <c r="B4103" i="6" l="1"/>
  <c r="A4104" i="6"/>
  <c r="C4104" i="6"/>
  <c r="B4104" i="6" l="1"/>
  <c r="C4105" i="6"/>
  <c r="A4105" i="6"/>
  <c r="B4105" i="6" l="1"/>
  <c r="A4106" i="6"/>
  <c r="C4106" i="6"/>
  <c r="B4106" i="6" l="1"/>
  <c r="A4107" i="6"/>
  <c r="C4107" i="6"/>
  <c r="B4107" i="6" l="1"/>
  <c r="A4108" i="6"/>
  <c r="C4108" i="6"/>
  <c r="B4108" i="6" l="1"/>
  <c r="A4109" i="6"/>
  <c r="C4109" i="6"/>
  <c r="B4109" i="6" l="1"/>
  <c r="A4110" i="6"/>
  <c r="C4110" i="6"/>
  <c r="B4110" i="6" l="1"/>
  <c r="A4111" i="6"/>
  <c r="C4111" i="6"/>
  <c r="B4111" i="6" l="1"/>
  <c r="A4112" i="6"/>
  <c r="C4112" i="6"/>
  <c r="B4112" i="6" l="1"/>
  <c r="A4113" i="6"/>
  <c r="C4113" i="6"/>
  <c r="B4113" i="6" l="1"/>
  <c r="A4114" i="6"/>
  <c r="C4114" i="6"/>
  <c r="B4114" i="6" l="1"/>
  <c r="A4115" i="6"/>
  <c r="C4115" i="6"/>
  <c r="B4115" i="6" l="1"/>
  <c r="A4116" i="6"/>
  <c r="C4116" i="6"/>
  <c r="B4116" i="6" l="1"/>
  <c r="C4117" i="6"/>
  <c r="A4117" i="6"/>
  <c r="B4117" i="6" l="1"/>
  <c r="C4118" i="6"/>
  <c r="A4118" i="6"/>
  <c r="B4118" i="6" l="1"/>
  <c r="A4119" i="6"/>
  <c r="C4119" i="6"/>
  <c r="B4119" i="6" l="1"/>
  <c r="C4120" i="6"/>
  <c r="A4120" i="6"/>
  <c r="B4120" i="6" l="1"/>
  <c r="C4121" i="6"/>
  <c r="A4121" i="6"/>
  <c r="B4121" i="6" l="1"/>
  <c r="C4122" i="6"/>
  <c r="A4122" i="6"/>
  <c r="B4122" i="6" l="1"/>
  <c r="A4123" i="6"/>
  <c r="C4123" i="6"/>
  <c r="B4123" i="6" l="1"/>
  <c r="C4124" i="6"/>
  <c r="A4124" i="6"/>
  <c r="B4124" i="6" l="1"/>
  <c r="C4125" i="6"/>
  <c r="A4125" i="6"/>
  <c r="B4125" i="6" l="1"/>
  <c r="A4126" i="6"/>
  <c r="C4126" i="6"/>
  <c r="B4126" i="6" l="1"/>
  <c r="C4127" i="6"/>
  <c r="A4127" i="6"/>
  <c r="B4127" i="6" l="1"/>
  <c r="A4128" i="6"/>
  <c r="C4128" i="6"/>
  <c r="B4128" i="6" l="1"/>
  <c r="C4129" i="6"/>
  <c r="A4129" i="6"/>
  <c r="B4129" i="6" l="1"/>
  <c r="C4130" i="6"/>
  <c r="A4130" i="6"/>
  <c r="B4130" i="6" l="1"/>
  <c r="A4131" i="6"/>
  <c r="C4131" i="6"/>
  <c r="B4131" i="6" l="1"/>
  <c r="C4132" i="6"/>
  <c r="A4132" i="6"/>
  <c r="B4132" i="6" l="1"/>
  <c r="C4133" i="6"/>
  <c r="A4133" i="6"/>
  <c r="B4133" i="6" l="1"/>
  <c r="A4134" i="6"/>
  <c r="C4134" i="6"/>
  <c r="B4134" i="6" l="1"/>
  <c r="C4135" i="6"/>
  <c r="A4135" i="6"/>
  <c r="B4135" i="6" l="1"/>
  <c r="A4136" i="6"/>
  <c r="C4136" i="6"/>
  <c r="B4136" i="6" l="1"/>
  <c r="A4137" i="6"/>
  <c r="C4137" i="6"/>
  <c r="B4137" i="6" l="1"/>
  <c r="A4138" i="6"/>
  <c r="C4138" i="6"/>
  <c r="B4138" i="6" l="1"/>
  <c r="A4139" i="6"/>
  <c r="C4139" i="6"/>
  <c r="B4139" i="6" l="1"/>
  <c r="A4140" i="6"/>
  <c r="C4140" i="6"/>
  <c r="B4140" i="6" l="1"/>
  <c r="A4141" i="6"/>
  <c r="C4141" i="6"/>
  <c r="B4141" i="6" l="1"/>
  <c r="C4142" i="6"/>
  <c r="A4142" i="6"/>
  <c r="B4142" i="6" l="1"/>
  <c r="C4143" i="6"/>
  <c r="A4143" i="6"/>
  <c r="B4143" i="6" l="1"/>
  <c r="A4144" i="6"/>
  <c r="C4144" i="6"/>
  <c r="B4144" i="6" l="1"/>
  <c r="A4145" i="6"/>
  <c r="C4145" i="6"/>
  <c r="B4145" i="6" l="1"/>
  <c r="A4146" i="6"/>
  <c r="C4146" i="6"/>
  <c r="B4146" i="6" l="1"/>
  <c r="A4147" i="6"/>
  <c r="C4147" i="6"/>
  <c r="B4147" i="6" l="1"/>
  <c r="A4148" i="6"/>
  <c r="C4148" i="6"/>
  <c r="B4148" i="6" l="1"/>
  <c r="A4149" i="6"/>
  <c r="C4149" i="6"/>
  <c r="B4149" i="6" l="1"/>
  <c r="A4150" i="6"/>
  <c r="C4150" i="6"/>
  <c r="B4150" i="6" l="1"/>
  <c r="C4151" i="6"/>
  <c r="A4151" i="6"/>
  <c r="B4151" i="6" l="1"/>
  <c r="A4152" i="6"/>
  <c r="C4152" i="6"/>
  <c r="B4152" i="6" l="1"/>
  <c r="A4153" i="6"/>
  <c r="C4153" i="6"/>
  <c r="B4153" i="6" l="1"/>
  <c r="A4154" i="6"/>
  <c r="C4154" i="6"/>
  <c r="B4154" i="6" l="1"/>
  <c r="A4155" i="6"/>
  <c r="C4155" i="6"/>
  <c r="B4155" i="6" l="1"/>
  <c r="A4156" i="6"/>
  <c r="C4156" i="6"/>
  <c r="B4156" i="6" l="1"/>
  <c r="A4157" i="6"/>
  <c r="C4157" i="6"/>
  <c r="B4157" i="6" l="1"/>
  <c r="A4158" i="6"/>
  <c r="C4158" i="6"/>
  <c r="B4158" i="6" l="1"/>
  <c r="C4159" i="6"/>
  <c r="A4159" i="6"/>
  <c r="B4159" i="6" l="1"/>
  <c r="C4160" i="6"/>
  <c r="A4160" i="6"/>
  <c r="B4160" i="6" l="1"/>
  <c r="C4161" i="6"/>
  <c r="A4161" i="6"/>
  <c r="B4161" i="6" l="1"/>
  <c r="A4162" i="6"/>
  <c r="C4162" i="6"/>
  <c r="B4162" i="6" l="1"/>
  <c r="A4163" i="6"/>
  <c r="C4163" i="6"/>
  <c r="B4163" i="6" l="1"/>
  <c r="C4164" i="6"/>
  <c r="A4164" i="6"/>
  <c r="B4164" i="6" l="1"/>
  <c r="C4165" i="6"/>
  <c r="A4165" i="6"/>
  <c r="B4165" i="6" l="1"/>
  <c r="A4166" i="6"/>
  <c r="C4166" i="6"/>
  <c r="B4166" i="6" l="1"/>
  <c r="C4167" i="6"/>
  <c r="A4167" i="6"/>
  <c r="B4167" i="6" l="1"/>
  <c r="A4168" i="6"/>
  <c r="C4168" i="6"/>
  <c r="B4168" i="6" l="1"/>
  <c r="A4169" i="6"/>
  <c r="C4169" i="6"/>
  <c r="B4169" i="6" l="1"/>
  <c r="A4170" i="6"/>
  <c r="C4170" i="6"/>
  <c r="B4170" i="6" l="1"/>
  <c r="A4171" i="6"/>
  <c r="C4171" i="6"/>
  <c r="B4171" i="6" l="1"/>
  <c r="C4172" i="6"/>
  <c r="A4172" i="6"/>
  <c r="B4172" i="6" l="1"/>
  <c r="C4173" i="6"/>
  <c r="A4173" i="6"/>
  <c r="B4173" i="6" l="1"/>
  <c r="A4174" i="6"/>
  <c r="C4174" i="6"/>
  <c r="B4174" i="6" l="1"/>
  <c r="A4175" i="6"/>
  <c r="C4175" i="6"/>
  <c r="B4175" i="6" l="1"/>
  <c r="A4176" i="6"/>
  <c r="C4176" i="6"/>
  <c r="B4176" i="6" l="1"/>
  <c r="A4177" i="6"/>
  <c r="C4177" i="6"/>
  <c r="B4177" i="6" l="1"/>
  <c r="A4178" i="6"/>
  <c r="C4178" i="6"/>
  <c r="B4178" i="6" l="1"/>
  <c r="A4179" i="6"/>
  <c r="C4179" i="6"/>
  <c r="B4179" i="6" l="1"/>
  <c r="A4180" i="6"/>
  <c r="C4180" i="6"/>
  <c r="B4180" i="6" l="1"/>
  <c r="C4181" i="6"/>
  <c r="A4181" i="6"/>
  <c r="B4181" i="6" l="1"/>
  <c r="C4182" i="6"/>
  <c r="A4182" i="6"/>
  <c r="B4182" i="6" l="1"/>
  <c r="C4183" i="6"/>
  <c r="A4183" i="6"/>
  <c r="B4183" i="6" l="1"/>
  <c r="C4184" i="6"/>
  <c r="A4184" i="6"/>
  <c r="B4184" i="6" l="1"/>
  <c r="C4185" i="6"/>
  <c r="A4185" i="6"/>
  <c r="B4185" i="6" l="1"/>
  <c r="A4186" i="6"/>
  <c r="C4186" i="6"/>
  <c r="B4186" i="6" l="1"/>
  <c r="A4187" i="6"/>
  <c r="C4187" i="6"/>
  <c r="B4187" i="6" l="1"/>
  <c r="A4188" i="6"/>
  <c r="C4188" i="6"/>
  <c r="B4188" i="6" l="1"/>
  <c r="C4189" i="6"/>
  <c r="A4189" i="6"/>
  <c r="B4189" i="6" l="1"/>
  <c r="A4190" i="6"/>
  <c r="C4190" i="6"/>
  <c r="B4190" i="6" l="1"/>
  <c r="C4191" i="6"/>
  <c r="A4191" i="6"/>
  <c r="B4191" i="6" l="1"/>
  <c r="C4192" i="6"/>
  <c r="A4192" i="6"/>
  <c r="B4192" i="6" l="1"/>
  <c r="A4193" i="6"/>
  <c r="C4193" i="6"/>
  <c r="B4193" i="6" l="1"/>
  <c r="A4194" i="6"/>
  <c r="C4194" i="6"/>
  <c r="B4194" i="6" l="1"/>
  <c r="C4195" i="6"/>
  <c r="A4195" i="6"/>
  <c r="B4195" i="6" l="1"/>
  <c r="C4196" i="6"/>
  <c r="A4196" i="6"/>
  <c r="B4196" i="6" l="1"/>
  <c r="A4197" i="6"/>
  <c r="C4197" i="6"/>
  <c r="B4197" i="6" l="1"/>
  <c r="A4198" i="6"/>
  <c r="C4198" i="6"/>
  <c r="B4198" i="6" l="1"/>
  <c r="C4199" i="6"/>
  <c r="A4199" i="6"/>
  <c r="B4199" i="6" l="1"/>
  <c r="A4200" i="6"/>
  <c r="C4200" i="6"/>
  <c r="B4200" i="6" l="1"/>
  <c r="A4201" i="6"/>
  <c r="C4201" i="6"/>
  <c r="B4201" i="6" l="1"/>
  <c r="A4202" i="6"/>
  <c r="C4202" i="6"/>
  <c r="B4202" i="6" l="1"/>
  <c r="C4203" i="6"/>
  <c r="A4203" i="6"/>
  <c r="B4203" i="6" l="1"/>
  <c r="C4204" i="6"/>
  <c r="A4204" i="6"/>
  <c r="B4204" i="6" l="1"/>
  <c r="C4205" i="6"/>
  <c r="A4205" i="6"/>
  <c r="B4205" i="6" l="1"/>
  <c r="A4206" i="6"/>
  <c r="C4206" i="6"/>
  <c r="B4206" i="6" l="1"/>
  <c r="A4207" i="6"/>
  <c r="C4207" i="6"/>
  <c r="B4207" i="6" l="1"/>
  <c r="A4208" i="6"/>
  <c r="C4208" i="6"/>
  <c r="B4208" i="6" l="1"/>
  <c r="A4209" i="6"/>
  <c r="C4209" i="6"/>
  <c r="B4209" i="6" l="1"/>
  <c r="A4210" i="6"/>
  <c r="C4210" i="6"/>
  <c r="B4210" i="6" l="1"/>
  <c r="A4211" i="6"/>
  <c r="C4211" i="6"/>
  <c r="B4211" i="6" l="1"/>
  <c r="A4212" i="6"/>
  <c r="C4212" i="6"/>
  <c r="B4212" i="6" l="1"/>
  <c r="A4213" i="6"/>
  <c r="C4213" i="6"/>
  <c r="B4213" i="6" l="1"/>
  <c r="C4214" i="6"/>
  <c r="A4214" i="6"/>
  <c r="B4214" i="6" l="1"/>
  <c r="C4215" i="6"/>
  <c r="A4215" i="6"/>
  <c r="B4215" i="6" l="1"/>
  <c r="A4216" i="6"/>
  <c r="C4216" i="6"/>
  <c r="B4216" i="6" l="1"/>
  <c r="C4217" i="6"/>
  <c r="A4217" i="6"/>
  <c r="B4217" i="6" l="1"/>
  <c r="C4218" i="6"/>
  <c r="A4218" i="6"/>
  <c r="B4218" i="6" l="1"/>
  <c r="C4219" i="6"/>
  <c r="A4219" i="6"/>
  <c r="B4219" i="6" l="1"/>
  <c r="C4220" i="6"/>
  <c r="A4220" i="6"/>
  <c r="B4220" i="6" l="1"/>
  <c r="C4221" i="6"/>
  <c r="A4221" i="6"/>
  <c r="B4221" i="6" l="1"/>
  <c r="C4222" i="6"/>
  <c r="A4222" i="6"/>
  <c r="B4222" i="6" l="1"/>
  <c r="C4223" i="6"/>
  <c r="A4223" i="6"/>
  <c r="B4223" i="6" l="1"/>
  <c r="A4224" i="6"/>
  <c r="C4224" i="6"/>
  <c r="B4224" i="6" l="1"/>
  <c r="A4225" i="6"/>
  <c r="C4225" i="6"/>
  <c r="B4225" i="6" l="1"/>
  <c r="A4226" i="6"/>
  <c r="C4226" i="6"/>
  <c r="B4226" i="6" l="1"/>
  <c r="C4227" i="6"/>
  <c r="A4227" i="6"/>
  <c r="B4227" i="6" l="1"/>
  <c r="C4228" i="6"/>
  <c r="A4228" i="6"/>
  <c r="B4228" i="6" l="1"/>
  <c r="C4229" i="6"/>
  <c r="A4229" i="6"/>
  <c r="B4229" i="6" l="1"/>
  <c r="C4230" i="6"/>
  <c r="A4230" i="6"/>
  <c r="B4230" i="6" l="1"/>
  <c r="C4231" i="6"/>
  <c r="A4231" i="6"/>
  <c r="B4231" i="6" l="1"/>
  <c r="A4232" i="6"/>
  <c r="C4232" i="6"/>
  <c r="B4232" i="6" l="1"/>
  <c r="A4233" i="6"/>
  <c r="C4233" i="6"/>
  <c r="B4233" i="6" l="1"/>
  <c r="A4234" i="6"/>
  <c r="C4234" i="6"/>
  <c r="B4234" i="6" l="1"/>
  <c r="A4235" i="6"/>
  <c r="C4235" i="6"/>
  <c r="B4235" i="6" l="1"/>
  <c r="A4236" i="6"/>
  <c r="C4236" i="6"/>
  <c r="B4236" i="6" l="1"/>
  <c r="C4237" i="6"/>
  <c r="A4237" i="6"/>
  <c r="B4237" i="6" l="1"/>
  <c r="C4238" i="6"/>
  <c r="A4238" i="6"/>
  <c r="B4238" i="6" l="1"/>
  <c r="C4239" i="6"/>
  <c r="A4239" i="6"/>
  <c r="B4239" i="6" l="1"/>
  <c r="C4240" i="6"/>
  <c r="A4240" i="6"/>
  <c r="B4240" i="6" l="1"/>
  <c r="C4241" i="6"/>
  <c r="A4241" i="6"/>
  <c r="B4241" i="6" l="1"/>
  <c r="C4242" i="6"/>
  <c r="A4242" i="6"/>
  <c r="B4242" i="6" l="1"/>
  <c r="A4243" i="6"/>
  <c r="C4243" i="6"/>
  <c r="B4243" i="6" l="1"/>
  <c r="C4244" i="6"/>
  <c r="A4244" i="6"/>
  <c r="B4244" i="6" l="1"/>
  <c r="C4245" i="6"/>
  <c r="A4245" i="6"/>
  <c r="B4245" i="6" l="1"/>
  <c r="C4246" i="6"/>
  <c r="A4246" i="6"/>
  <c r="B4246" i="6" l="1"/>
  <c r="A4247" i="6"/>
  <c r="C4247" i="6"/>
  <c r="B4247" i="6" l="1"/>
  <c r="A4248" i="6"/>
  <c r="C4248" i="6"/>
  <c r="B4248" i="6" l="1"/>
  <c r="C4249" i="6"/>
  <c r="A4249" i="6"/>
  <c r="B4249" i="6" l="1"/>
  <c r="A4250" i="6"/>
  <c r="C4250" i="6"/>
  <c r="B4250" i="6" l="1"/>
  <c r="A4251" i="6"/>
  <c r="C4251" i="6"/>
  <c r="B4251" i="6" l="1"/>
  <c r="A4252" i="6"/>
  <c r="C4252" i="6"/>
  <c r="B4252" i="6" l="1"/>
  <c r="C4253" i="6"/>
  <c r="A4253" i="6"/>
  <c r="B4253" i="6" l="1"/>
  <c r="A4254" i="6"/>
  <c r="C4254" i="6"/>
  <c r="B4254" i="6" l="1"/>
  <c r="A4255" i="6"/>
  <c r="C4255" i="6"/>
  <c r="B4255" i="6" l="1"/>
  <c r="A4256" i="6"/>
  <c r="C4256" i="6"/>
  <c r="B4256" i="6" l="1"/>
  <c r="C4257" i="6"/>
  <c r="A4257" i="6"/>
  <c r="B4257" i="6" l="1"/>
  <c r="C4258" i="6"/>
  <c r="A4258" i="6"/>
  <c r="B4258" i="6" l="1"/>
  <c r="A4259" i="6"/>
  <c r="C4259" i="6"/>
  <c r="B4259" i="6" l="1"/>
  <c r="A4260" i="6"/>
  <c r="C4260" i="6"/>
  <c r="B4260" i="6" l="1"/>
  <c r="C4261" i="6"/>
  <c r="A4261" i="6"/>
  <c r="B4261" i="6" l="1"/>
  <c r="C4262" i="6"/>
  <c r="A4262" i="6"/>
  <c r="B4262" i="6" l="1"/>
  <c r="A4263" i="6"/>
  <c r="C4263" i="6"/>
  <c r="B4263" i="6" l="1"/>
  <c r="A4264" i="6"/>
  <c r="C4264" i="6"/>
  <c r="B4264" i="6" l="1"/>
  <c r="C4265" i="6"/>
  <c r="A4265" i="6"/>
  <c r="B4265" i="6" l="1"/>
  <c r="C4266" i="6"/>
  <c r="A4266" i="6"/>
  <c r="B4266" i="6" l="1"/>
  <c r="A4267" i="6"/>
  <c r="C4267" i="6"/>
  <c r="B4267" i="6" l="1"/>
  <c r="C4268" i="6"/>
  <c r="A4268" i="6"/>
  <c r="B4268" i="6" l="1"/>
  <c r="A4269" i="6"/>
  <c r="C4269" i="6"/>
  <c r="B4269" i="6" l="1"/>
  <c r="A4270" i="6"/>
  <c r="C4270" i="6"/>
  <c r="B4270" i="6" l="1"/>
  <c r="A4271" i="6"/>
  <c r="C4271" i="6"/>
  <c r="B4271" i="6" l="1"/>
  <c r="A4272" i="6"/>
  <c r="C4272" i="6"/>
  <c r="B4272" i="6" l="1"/>
  <c r="A4273" i="6"/>
  <c r="C4273" i="6"/>
  <c r="B4273" i="6" l="1"/>
  <c r="A4274" i="6"/>
  <c r="C4274" i="6"/>
  <c r="B4274" i="6" l="1"/>
  <c r="A4275" i="6"/>
  <c r="C4275" i="6"/>
  <c r="B4275" i="6" l="1"/>
  <c r="A4276" i="6"/>
  <c r="C4276" i="6"/>
  <c r="B4276" i="6" l="1"/>
  <c r="A4277" i="6"/>
  <c r="C4277" i="6"/>
  <c r="B4277" i="6" l="1"/>
  <c r="C4278" i="6"/>
  <c r="A4278" i="6"/>
  <c r="B4278" i="6" l="1"/>
  <c r="C4279" i="6"/>
  <c r="A4279" i="6"/>
  <c r="B4279" i="6" l="1"/>
  <c r="C4280" i="6"/>
  <c r="A4280" i="6"/>
  <c r="B4280" i="6" l="1"/>
  <c r="C4281" i="6"/>
  <c r="A4281" i="6"/>
  <c r="B4281" i="6" l="1"/>
  <c r="C4282" i="6"/>
  <c r="A4282" i="6"/>
  <c r="B4282" i="6" l="1"/>
  <c r="A4283" i="6"/>
  <c r="C4283" i="6"/>
  <c r="B4283" i="6" l="1"/>
  <c r="A4284" i="6"/>
  <c r="C4284" i="6"/>
  <c r="B4284" i="6" l="1"/>
  <c r="A4285" i="6"/>
  <c r="C4285" i="6"/>
  <c r="B4285" i="6" l="1"/>
  <c r="A4286" i="6"/>
  <c r="C4286" i="6"/>
  <c r="B4286" i="6" l="1"/>
  <c r="A4287" i="6"/>
  <c r="C4287" i="6"/>
  <c r="B4287" i="6" l="1"/>
  <c r="A4288" i="6"/>
  <c r="C4288" i="6"/>
  <c r="B4288" i="6" l="1"/>
  <c r="C4289" i="6"/>
  <c r="A4289" i="6"/>
  <c r="B4289" i="6" l="1"/>
  <c r="C4290" i="6"/>
  <c r="A4290" i="6"/>
  <c r="B4290" i="6" l="1"/>
  <c r="A4291" i="6"/>
  <c r="C4291" i="6"/>
  <c r="B4291" i="6" l="1"/>
  <c r="C4292" i="6"/>
  <c r="A4292" i="6"/>
  <c r="B4292" i="6" l="1"/>
  <c r="C4293" i="6"/>
  <c r="A4293" i="6"/>
  <c r="B4293" i="6" l="1"/>
  <c r="C4294" i="6"/>
  <c r="A4294" i="6"/>
  <c r="B4294" i="6" l="1"/>
  <c r="C4295" i="6"/>
  <c r="A4295" i="6"/>
  <c r="B4295" i="6" l="1"/>
  <c r="C4296" i="6"/>
  <c r="A4296" i="6"/>
  <c r="B4296" i="6" l="1"/>
  <c r="A4297" i="6"/>
  <c r="C4297" i="6"/>
  <c r="B4297" i="6" l="1"/>
  <c r="A4298" i="6"/>
  <c r="C4298" i="6"/>
  <c r="B4298" i="6" l="1"/>
  <c r="A4299" i="6"/>
  <c r="C4299" i="6"/>
  <c r="B4299" i="6" l="1"/>
  <c r="A4300" i="6"/>
  <c r="C4300" i="6"/>
  <c r="B4300" i="6" l="1"/>
  <c r="A4301" i="6"/>
  <c r="C4301" i="6"/>
  <c r="B4301" i="6" l="1"/>
  <c r="A4302" i="6"/>
  <c r="C4302" i="6"/>
  <c r="B4302" i="6" l="1"/>
  <c r="A4303" i="6"/>
  <c r="C4303" i="6"/>
  <c r="B4303" i="6" l="1"/>
  <c r="A4304" i="6"/>
  <c r="C4304" i="6"/>
  <c r="B4304" i="6" l="1"/>
  <c r="A4305" i="6"/>
  <c r="C4305" i="6"/>
  <c r="B4305" i="6" l="1"/>
  <c r="A4306" i="6"/>
  <c r="C4306" i="6"/>
  <c r="B4306" i="6" l="1"/>
  <c r="A4307" i="6"/>
  <c r="C4307" i="6"/>
  <c r="B4307" i="6" l="1"/>
  <c r="A4308" i="6"/>
  <c r="C4308" i="6"/>
  <c r="B4308" i="6" l="1"/>
  <c r="A4309" i="6"/>
  <c r="C4309" i="6"/>
  <c r="B4309" i="6" l="1"/>
  <c r="A4310" i="6"/>
  <c r="C4310" i="6"/>
  <c r="B4310" i="6" l="1"/>
  <c r="A4311" i="6"/>
  <c r="C4311" i="6"/>
  <c r="B4311" i="6" l="1"/>
  <c r="A4312" i="6"/>
  <c r="C4312" i="6"/>
  <c r="B4312" i="6" l="1"/>
  <c r="C4313" i="6"/>
  <c r="A4313" i="6"/>
  <c r="B4313" i="6" l="1"/>
  <c r="C4314" i="6"/>
  <c r="A4314" i="6"/>
  <c r="B4314" i="6" l="1"/>
  <c r="C4315" i="6"/>
  <c r="A4315" i="6"/>
  <c r="B4315" i="6" l="1"/>
  <c r="A4316" i="6"/>
  <c r="C4316" i="6"/>
  <c r="B4316" i="6" l="1"/>
  <c r="C4317" i="6"/>
  <c r="A4317" i="6"/>
  <c r="B4317" i="6" l="1"/>
  <c r="A4318" i="6"/>
  <c r="C4318" i="6"/>
  <c r="B4318" i="6" l="1"/>
  <c r="C4319" i="6"/>
  <c r="A4319" i="6"/>
  <c r="B4319" i="6" l="1"/>
  <c r="C4320" i="6"/>
  <c r="A4320" i="6"/>
  <c r="B4320" i="6" l="1"/>
  <c r="C4321" i="6"/>
  <c r="A4321" i="6"/>
  <c r="B4321" i="6" l="1"/>
  <c r="C4322" i="6"/>
  <c r="A4322" i="6"/>
  <c r="B4322" i="6" l="1"/>
  <c r="C4323" i="6"/>
  <c r="A4323" i="6"/>
  <c r="B4323" i="6" l="1"/>
  <c r="A4324" i="6"/>
  <c r="C4324" i="6"/>
  <c r="B4324" i="6" l="1"/>
  <c r="A4325" i="6"/>
  <c r="C4325" i="6"/>
  <c r="B4325" i="6" l="1"/>
  <c r="C4326" i="6"/>
  <c r="A4326" i="6"/>
  <c r="B4326" i="6" l="1"/>
  <c r="A4327" i="6"/>
  <c r="C4327" i="6"/>
  <c r="B4327" i="6" l="1"/>
  <c r="A4328" i="6"/>
  <c r="C4328" i="6"/>
  <c r="B4328" i="6" l="1"/>
  <c r="A4329" i="6"/>
  <c r="C4329" i="6"/>
  <c r="B4329" i="6" l="1"/>
  <c r="A4330" i="6"/>
  <c r="C4330" i="6"/>
  <c r="B4330" i="6" l="1"/>
  <c r="A4331" i="6"/>
  <c r="C4331" i="6"/>
  <c r="B4331" i="6" l="1"/>
  <c r="A4332" i="6"/>
  <c r="C4332" i="6"/>
  <c r="B4332" i="6" l="1"/>
  <c r="A4333" i="6"/>
  <c r="C4333" i="6"/>
  <c r="B4333" i="6" l="1"/>
  <c r="A4334" i="6"/>
  <c r="C4334" i="6"/>
  <c r="B4334" i="6" l="1"/>
  <c r="C4335" i="6"/>
  <c r="A4335" i="6"/>
  <c r="B4335" i="6" l="1"/>
  <c r="C4336" i="6"/>
  <c r="A4336" i="6"/>
  <c r="B4336" i="6" l="1"/>
  <c r="A4337" i="6"/>
  <c r="C4337" i="6"/>
  <c r="B4337" i="6" l="1"/>
  <c r="A4338" i="6"/>
  <c r="C4338" i="6"/>
  <c r="B4338" i="6" l="1"/>
  <c r="C4339" i="6"/>
  <c r="A4339" i="6"/>
  <c r="B4339" i="6" l="1"/>
  <c r="C4340" i="6"/>
  <c r="A4340" i="6"/>
  <c r="B4340" i="6" l="1"/>
  <c r="A4341" i="6"/>
  <c r="C4341" i="6"/>
  <c r="B4341" i="6" l="1"/>
  <c r="A4342" i="6"/>
  <c r="C4342" i="6"/>
  <c r="B4342" i="6" l="1"/>
  <c r="C4343" i="6"/>
  <c r="A4343" i="6"/>
  <c r="B4343" i="6" l="1"/>
  <c r="C4344" i="6"/>
  <c r="A4344" i="6"/>
  <c r="B4344" i="6" l="1"/>
  <c r="C4345" i="6"/>
  <c r="A4345" i="6"/>
  <c r="B4345" i="6" l="1"/>
  <c r="C4346" i="6"/>
  <c r="A4346" i="6"/>
  <c r="B4346" i="6" l="1"/>
  <c r="A4347" i="6"/>
  <c r="C4347" i="6"/>
  <c r="B4347" i="6" l="1"/>
  <c r="A4348" i="6"/>
  <c r="C4348" i="6"/>
  <c r="B4348" i="6" l="1"/>
  <c r="A4349" i="6"/>
  <c r="C4349" i="6"/>
  <c r="B4349" i="6" l="1"/>
  <c r="A4350" i="6"/>
  <c r="C4350" i="6"/>
  <c r="B4350" i="6" l="1"/>
  <c r="A4351" i="6"/>
  <c r="C4351" i="6"/>
  <c r="B4351" i="6" l="1"/>
  <c r="A4352" i="6"/>
  <c r="C4352" i="6"/>
  <c r="B4352" i="6" l="1"/>
  <c r="A4353" i="6"/>
  <c r="C4353" i="6"/>
  <c r="B4353" i="6" l="1"/>
  <c r="A4354" i="6"/>
  <c r="C4354" i="6"/>
  <c r="B4354" i="6" l="1"/>
  <c r="A4355" i="6"/>
  <c r="C4355" i="6"/>
  <c r="B4355" i="6" l="1"/>
  <c r="A4356" i="6"/>
  <c r="C4356" i="6"/>
  <c r="B4356" i="6" l="1"/>
  <c r="A4357" i="6"/>
  <c r="C4357" i="6"/>
  <c r="B4357" i="6" l="1"/>
  <c r="A4358" i="6"/>
  <c r="C4358" i="6"/>
  <c r="B4358" i="6" l="1"/>
  <c r="A4359" i="6"/>
  <c r="C4359" i="6"/>
  <c r="B4359" i="6" l="1"/>
  <c r="A4360" i="6"/>
  <c r="C4360" i="6"/>
  <c r="B4360" i="6" l="1"/>
  <c r="C4361" i="6"/>
  <c r="A4361" i="6"/>
  <c r="B4361" i="6" l="1"/>
  <c r="A4362" i="6"/>
  <c r="C4362" i="6"/>
  <c r="B4362" i="6" l="1"/>
  <c r="A4363" i="6"/>
  <c r="C4363" i="6"/>
  <c r="B4363" i="6" l="1"/>
  <c r="A4364" i="6"/>
  <c r="C4364" i="6"/>
  <c r="B4364" i="6" l="1"/>
  <c r="C4365" i="6"/>
  <c r="A4365" i="6"/>
  <c r="B4365" i="6" l="1"/>
  <c r="A4366" i="6"/>
  <c r="C4366" i="6"/>
  <c r="B4366" i="6" l="1"/>
  <c r="A4367" i="6"/>
  <c r="C4367" i="6"/>
  <c r="B4367" i="6" l="1"/>
  <c r="A4368" i="6"/>
  <c r="C4368" i="6"/>
  <c r="B4368" i="6" l="1"/>
  <c r="A4369" i="6"/>
  <c r="C4369" i="6"/>
  <c r="B4369" i="6" l="1"/>
  <c r="A4370" i="6"/>
  <c r="C4370" i="6"/>
  <c r="B4370" i="6" l="1"/>
  <c r="A4371" i="6"/>
  <c r="C4371" i="6"/>
  <c r="B4371" i="6" l="1"/>
  <c r="A4372" i="6"/>
  <c r="C4372" i="6"/>
  <c r="B4372" i="6" l="1"/>
  <c r="C4373" i="6"/>
  <c r="A4373" i="6"/>
  <c r="B4373" i="6" l="1"/>
  <c r="A4374" i="6"/>
  <c r="C4374" i="6"/>
  <c r="B4374" i="6" l="1"/>
  <c r="A4375" i="6"/>
  <c r="C4375" i="6"/>
  <c r="B4375" i="6" l="1"/>
  <c r="A4376" i="6"/>
  <c r="C4376" i="6"/>
  <c r="B4376" i="6" l="1"/>
  <c r="A4377" i="6"/>
  <c r="C4377" i="6"/>
  <c r="B4377" i="6" l="1"/>
  <c r="C4378" i="6"/>
  <c r="A4378" i="6"/>
  <c r="B4378" i="6" l="1"/>
  <c r="C4379" i="6"/>
  <c r="A4379" i="6"/>
  <c r="B4379" i="6" l="1"/>
  <c r="C4380" i="6"/>
  <c r="A4380" i="6"/>
  <c r="B4380" i="6" l="1"/>
  <c r="C4381" i="6"/>
  <c r="A4381" i="6"/>
  <c r="B4381" i="6" l="1"/>
  <c r="C4382" i="6"/>
  <c r="A4382" i="6"/>
  <c r="B4382" i="6" l="1"/>
  <c r="C4383" i="6"/>
  <c r="A4383" i="6"/>
  <c r="B4383" i="6" l="1"/>
  <c r="C4384" i="6"/>
  <c r="A4384" i="6"/>
  <c r="B4384" i="6" l="1"/>
  <c r="A4385" i="6"/>
  <c r="C4385" i="6"/>
  <c r="B4385" i="6" l="1"/>
  <c r="A4386" i="6"/>
  <c r="C4386" i="6"/>
  <c r="B4386" i="6" l="1"/>
  <c r="A4387" i="6"/>
  <c r="C4387" i="6"/>
  <c r="B4387" i="6" l="1"/>
  <c r="A4388" i="6"/>
  <c r="C4388" i="6"/>
  <c r="B4388" i="6" l="1"/>
  <c r="A4389" i="6"/>
  <c r="C4389" i="6"/>
  <c r="B4389" i="6" l="1"/>
  <c r="A4390" i="6"/>
  <c r="C4390" i="6"/>
  <c r="B4390" i="6" l="1"/>
  <c r="A4391" i="6"/>
  <c r="C4391" i="6"/>
  <c r="B4391" i="6" l="1"/>
  <c r="C4392" i="6"/>
  <c r="A4392" i="6"/>
  <c r="B4392" i="6" l="1"/>
  <c r="A4393" i="6"/>
  <c r="C4393" i="6"/>
  <c r="B4393" i="6" l="1"/>
  <c r="A4394" i="6"/>
  <c r="C4394" i="6"/>
  <c r="B4394" i="6" l="1"/>
  <c r="A4395" i="6"/>
  <c r="C4395" i="6"/>
  <c r="B4395" i="6" l="1"/>
  <c r="A4396" i="6"/>
  <c r="C4396" i="6"/>
  <c r="B4396" i="6" l="1"/>
  <c r="A4397" i="6"/>
  <c r="C4397" i="6"/>
  <c r="B4397" i="6" l="1"/>
  <c r="A4398" i="6"/>
  <c r="C4398" i="6"/>
  <c r="B4398" i="6" l="1"/>
  <c r="A4399" i="6"/>
  <c r="C4399" i="6"/>
  <c r="B4399" i="6" l="1"/>
  <c r="A4400" i="6"/>
  <c r="C4400" i="6"/>
  <c r="B4400" i="6" l="1"/>
  <c r="C4401" i="6"/>
  <c r="A4401" i="6"/>
  <c r="B4401" i="6" l="1"/>
  <c r="A4402" i="6"/>
  <c r="C4402" i="6"/>
  <c r="B4402" i="6" l="1"/>
  <c r="A4403" i="6"/>
  <c r="C4403" i="6"/>
  <c r="B4403" i="6" l="1"/>
  <c r="A4404" i="6"/>
  <c r="C4404" i="6"/>
  <c r="B4404" i="6" l="1"/>
  <c r="A4405" i="6"/>
  <c r="C4405" i="6"/>
  <c r="B4405" i="6" l="1"/>
  <c r="A4406" i="6"/>
  <c r="C4406" i="6"/>
  <c r="B4406" i="6" l="1"/>
  <c r="A4407" i="6"/>
  <c r="C4407" i="6"/>
  <c r="B4407" i="6" l="1"/>
  <c r="A4408" i="6"/>
  <c r="C4408" i="6"/>
  <c r="B4408" i="6" l="1"/>
  <c r="A4409" i="6"/>
  <c r="C4409" i="6"/>
  <c r="B4409" i="6" l="1"/>
  <c r="A4410" i="6"/>
  <c r="C4410" i="6"/>
  <c r="B4410" i="6" l="1"/>
  <c r="A4411" i="6"/>
  <c r="C4411" i="6"/>
  <c r="B4411" i="6" l="1"/>
  <c r="A4412" i="6"/>
  <c r="C4412" i="6"/>
  <c r="B4412" i="6" l="1"/>
  <c r="A4413" i="6"/>
  <c r="C4413" i="6"/>
  <c r="B4413" i="6" l="1"/>
  <c r="A4414" i="6"/>
  <c r="C4414" i="6"/>
  <c r="B4414" i="6" l="1"/>
  <c r="A4415" i="6"/>
  <c r="C4415" i="6"/>
  <c r="B4415" i="6" l="1"/>
  <c r="A4416" i="6"/>
  <c r="C4416" i="6"/>
  <c r="B4416" i="6" l="1"/>
  <c r="A4417" i="6"/>
  <c r="C4417" i="6"/>
  <c r="B4417" i="6" l="1"/>
  <c r="A4418" i="6"/>
  <c r="C4418" i="6"/>
  <c r="B4418" i="6" l="1"/>
  <c r="A4419" i="6"/>
  <c r="C4419" i="6"/>
  <c r="B4419" i="6" l="1"/>
  <c r="A4420" i="6"/>
  <c r="C4420" i="6"/>
  <c r="B4420" i="6" l="1"/>
  <c r="A4421" i="6"/>
  <c r="C4421" i="6"/>
  <c r="B4421" i="6" l="1"/>
  <c r="C4422" i="6"/>
  <c r="A4422" i="6"/>
  <c r="B4422" i="6" l="1"/>
  <c r="C4423" i="6"/>
  <c r="A4423" i="6"/>
  <c r="B4423" i="6" l="1"/>
  <c r="A4424" i="6"/>
  <c r="C4424" i="6"/>
  <c r="B4424" i="6" l="1"/>
  <c r="A4425" i="6"/>
  <c r="C4425" i="6"/>
  <c r="B4425" i="6" l="1"/>
  <c r="A4426" i="6"/>
  <c r="C4426" i="6"/>
  <c r="B4426" i="6" l="1"/>
  <c r="A4427" i="6"/>
  <c r="C4427" i="6"/>
  <c r="B4427" i="6" l="1"/>
  <c r="A4428" i="6"/>
  <c r="C4428" i="6"/>
  <c r="B4428" i="6" l="1"/>
  <c r="A4429" i="6"/>
  <c r="C4429" i="6"/>
  <c r="B4429" i="6" l="1"/>
  <c r="A4430" i="6"/>
  <c r="C4430" i="6"/>
  <c r="B4430" i="6" l="1"/>
  <c r="A4431" i="6"/>
  <c r="C4431" i="6"/>
  <c r="B4431" i="6" l="1"/>
  <c r="A4432" i="6"/>
  <c r="C4432" i="6"/>
  <c r="B4432" i="6" l="1"/>
  <c r="A4433" i="6"/>
  <c r="C4433" i="6"/>
  <c r="B4433" i="6" l="1"/>
  <c r="A4434" i="6"/>
  <c r="C4434" i="6"/>
  <c r="B4434" i="6" l="1"/>
  <c r="A4435" i="6"/>
  <c r="C4435" i="6"/>
  <c r="B4435" i="6" l="1"/>
  <c r="A4436" i="6"/>
  <c r="C4436" i="6"/>
  <c r="B4436" i="6" l="1"/>
  <c r="A4437" i="6"/>
  <c r="C4437" i="6"/>
  <c r="B4437" i="6" l="1"/>
  <c r="A4438" i="6"/>
  <c r="C4438" i="6"/>
  <c r="B4438" i="6" l="1"/>
  <c r="A4439" i="6"/>
  <c r="C4439" i="6"/>
  <c r="B4439" i="6" l="1"/>
  <c r="A4440" i="6"/>
  <c r="C4440" i="6"/>
  <c r="B4440" i="6" l="1"/>
  <c r="C4441" i="6"/>
  <c r="A4441" i="6"/>
  <c r="B4441" i="6" l="1"/>
  <c r="C4442" i="6"/>
  <c r="A4442" i="6"/>
  <c r="B4442" i="6" l="1"/>
  <c r="C4443" i="6"/>
  <c r="A4443" i="6"/>
  <c r="B4443" i="6" l="1"/>
  <c r="A4444" i="6"/>
  <c r="C4444" i="6"/>
  <c r="B4444" i="6" l="1"/>
  <c r="A4445" i="6"/>
  <c r="C4445" i="6"/>
  <c r="B4445" i="6" l="1"/>
  <c r="A4446" i="6"/>
  <c r="C4446" i="6"/>
  <c r="B4446" i="6" l="1"/>
  <c r="A4447" i="6"/>
  <c r="C4447" i="6"/>
  <c r="B4447" i="6" l="1"/>
  <c r="A4448" i="6"/>
  <c r="C4448" i="6"/>
  <c r="B4448" i="6" l="1"/>
  <c r="A4449" i="6"/>
  <c r="C4449" i="6"/>
  <c r="B4449" i="6" l="1"/>
  <c r="A4450" i="6"/>
  <c r="C4450" i="6"/>
  <c r="B4450" i="6" l="1"/>
  <c r="C4451" i="6"/>
  <c r="A4451" i="6"/>
  <c r="B4451" i="6" l="1"/>
  <c r="A4452" i="6"/>
  <c r="C4452" i="6"/>
  <c r="B4452" i="6" l="1"/>
  <c r="C4453" i="6"/>
  <c r="A4453" i="6"/>
  <c r="B4453" i="6" l="1"/>
  <c r="A4454" i="6"/>
  <c r="C4454" i="6"/>
  <c r="B4454" i="6" l="1"/>
  <c r="A4455" i="6"/>
  <c r="C4455" i="6"/>
  <c r="B4455" i="6" l="1"/>
  <c r="A4456" i="6"/>
  <c r="C4456" i="6"/>
  <c r="B4456" i="6" l="1"/>
  <c r="A4457" i="6"/>
  <c r="C4457" i="6"/>
  <c r="B4457" i="6" l="1"/>
  <c r="C4458" i="6"/>
  <c r="A4458" i="6"/>
  <c r="B4458" i="6" l="1"/>
  <c r="A4459" i="6"/>
  <c r="C4459" i="6"/>
  <c r="B4459" i="6" l="1"/>
  <c r="C4460" i="6"/>
  <c r="A4460" i="6"/>
  <c r="B4460" i="6" l="1"/>
  <c r="A4461" i="6"/>
  <c r="C4461" i="6"/>
  <c r="B4461" i="6" l="1"/>
  <c r="A4462" i="6"/>
  <c r="C4462" i="6"/>
  <c r="B4462" i="6" l="1"/>
  <c r="A4463" i="6"/>
  <c r="C4463" i="6"/>
  <c r="B4463" i="6" l="1"/>
  <c r="A4464" i="6"/>
  <c r="C4464" i="6"/>
  <c r="B4464" i="6" l="1"/>
  <c r="A4465" i="6"/>
  <c r="C4465" i="6"/>
  <c r="B4465" i="6" l="1"/>
  <c r="A4466" i="6"/>
  <c r="C4466" i="6"/>
  <c r="B4466" i="6" l="1"/>
  <c r="C4467" i="6"/>
  <c r="A4467" i="6"/>
  <c r="B4467" i="6" l="1"/>
  <c r="C4468" i="6"/>
  <c r="A4468" i="6"/>
  <c r="B4468" i="6" l="1"/>
  <c r="A4469" i="6"/>
  <c r="C4469" i="6"/>
  <c r="B4469" i="6" l="1"/>
  <c r="A4470" i="6"/>
  <c r="C4470" i="6"/>
  <c r="B4470" i="6" l="1"/>
  <c r="A4471" i="6"/>
  <c r="C4471" i="6"/>
  <c r="B4471" i="6" l="1"/>
  <c r="A4472" i="6"/>
  <c r="C4472" i="6"/>
  <c r="B4472" i="6" l="1"/>
  <c r="C4473" i="6"/>
  <c r="A4473" i="6"/>
  <c r="B4473" i="6" l="1"/>
  <c r="C4474" i="6"/>
  <c r="A4474" i="6"/>
  <c r="B4474" i="6" l="1"/>
  <c r="A4475" i="6"/>
  <c r="C4475" i="6"/>
  <c r="B4475" i="6" l="1"/>
  <c r="A4476" i="6"/>
  <c r="C4476" i="6"/>
  <c r="B4476" i="6" l="1"/>
  <c r="A4477" i="6"/>
  <c r="C4477" i="6"/>
  <c r="B4477" i="6" l="1"/>
  <c r="C4478" i="6"/>
  <c r="A4478" i="6"/>
  <c r="B4478" i="6" l="1"/>
  <c r="A4479" i="6"/>
  <c r="C4479" i="6"/>
  <c r="B4479" i="6" l="1"/>
  <c r="A4480" i="6"/>
  <c r="C4480" i="6"/>
  <c r="B4480" i="6" l="1"/>
  <c r="A4481" i="6"/>
  <c r="C4481" i="6"/>
  <c r="B4481" i="6" l="1"/>
  <c r="A4482" i="6"/>
  <c r="C4482" i="6"/>
  <c r="B4482" i="6" l="1"/>
  <c r="A4483" i="6"/>
  <c r="C4483" i="6"/>
  <c r="B4483" i="6" l="1"/>
  <c r="A4484" i="6"/>
  <c r="C4484" i="6"/>
  <c r="B4484" i="6" l="1"/>
  <c r="C4485" i="6"/>
  <c r="A4485" i="6"/>
  <c r="B4485" i="6" l="1"/>
  <c r="A4486" i="6"/>
  <c r="C4486" i="6"/>
  <c r="B4486" i="6" l="1"/>
  <c r="C4487" i="6"/>
  <c r="A4487" i="6"/>
  <c r="B4487" i="6" l="1"/>
  <c r="A4488" i="6"/>
  <c r="C4488" i="6"/>
  <c r="B4488" i="6" l="1"/>
  <c r="A4489" i="6"/>
  <c r="C4489" i="6"/>
  <c r="B4489" i="6" l="1"/>
  <c r="A4490" i="6"/>
  <c r="C4490" i="6"/>
  <c r="B4490" i="6" l="1"/>
  <c r="A4491" i="6"/>
  <c r="C4491" i="6"/>
  <c r="B4491" i="6" l="1"/>
  <c r="A4492" i="6"/>
  <c r="C4492" i="6"/>
  <c r="B4492" i="6" l="1"/>
  <c r="A4493" i="6"/>
  <c r="C4493" i="6"/>
  <c r="B4493" i="6" l="1"/>
  <c r="A4494" i="6"/>
  <c r="C4494" i="6"/>
  <c r="B4494" i="6" l="1"/>
  <c r="A4495" i="6"/>
  <c r="C4495" i="6"/>
  <c r="B4495" i="6" l="1"/>
  <c r="A4496" i="6"/>
  <c r="C4496" i="6"/>
  <c r="B4496" i="6" l="1"/>
  <c r="A4497" i="6"/>
  <c r="C4497" i="6"/>
  <c r="B4497" i="6" l="1"/>
  <c r="A4498" i="6"/>
  <c r="C4498" i="6"/>
  <c r="B4498" i="6" l="1"/>
  <c r="A4499" i="6"/>
  <c r="C4499" i="6"/>
  <c r="B4499" i="6" l="1"/>
  <c r="A4500" i="6"/>
  <c r="C4500" i="6"/>
  <c r="B4500" i="6" l="1"/>
  <c r="A4501" i="6"/>
  <c r="C4501" i="6"/>
  <c r="B4501" i="6" l="1"/>
  <c r="A4502" i="6"/>
  <c r="C4502" i="6"/>
  <c r="B4502" i="6" l="1"/>
  <c r="C4503" i="6"/>
  <c r="A4503" i="6"/>
  <c r="B4503" i="6" l="1"/>
  <c r="C4504" i="6"/>
  <c r="A4504" i="6"/>
  <c r="B4504" i="6" l="1"/>
  <c r="C4505" i="6"/>
  <c r="A4505" i="6"/>
  <c r="B4505" i="6" l="1"/>
  <c r="C4506" i="6"/>
  <c r="A4506" i="6"/>
  <c r="B4506" i="6" l="1"/>
  <c r="C4507" i="6"/>
  <c r="A4507" i="6"/>
  <c r="B4507" i="6" l="1"/>
  <c r="C4508" i="6"/>
  <c r="A4508" i="6"/>
  <c r="B4508" i="6" l="1"/>
  <c r="C4509" i="6"/>
  <c r="A4509" i="6"/>
  <c r="B4509" i="6" l="1"/>
  <c r="A4510" i="6"/>
  <c r="C4510" i="6"/>
  <c r="B4510" i="6" l="1"/>
  <c r="C4511" i="6"/>
  <c r="A4511" i="6"/>
  <c r="B4511" i="6" l="1"/>
  <c r="C4512" i="6"/>
  <c r="A4512" i="6"/>
  <c r="B4512" i="6" l="1"/>
  <c r="A4513" i="6"/>
  <c r="C4513" i="6"/>
  <c r="B4513" i="6" l="1"/>
  <c r="C4514" i="6"/>
  <c r="A4514" i="6"/>
  <c r="B4514" i="6" l="1"/>
  <c r="A4515" i="6"/>
  <c r="C4515" i="6"/>
  <c r="B4515" i="6" l="1"/>
  <c r="A4516" i="6"/>
  <c r="C4516" i="6"/>
  <c r="B4516" i="6" l="1"/>
  <c r="A4517" i="6"/>
  <c r="C4517" i="6"/>
  <c r="B4517" i="6" l="1"/>
  <c r="C4518" i="6"/>
  <c r="A4518" i="6"/>
  <c r="B4518" i="6" l="1"/>
  <c r="A4519" i="6"/>
  <c r="C4519" i="6"/>
  <c r="B4519" i="6" l="1"/>
  <c r="A4520" i="6"/>
  <c r="C4520" i="6"/>
  <c r="B4520" i="6" l="1"/>
  <c r="A4521" i="6"/>
  <c r="C4521" i="6"/>
  <c r="B4521" i="6" l="1"/>
  <c r="A4522" i="6"/>
  <c r="C4522" i="6"/>
  <c r="B4522" i="6" l="1"/>
  <c r="C4523" i="6"/>
  <c r="A4523" i="6"/>
  <c r="B4523" i="6" l="1"/>
  <c r="A4524" i="6"/>
  <c r="C4524" i="6"/>
  <c r="B4524" i="6" l="1"/>
  <c r="C4525" i="6"/>
  <c r="A4525" i="6"/>
  <c r="B4525" i="6" l="1"/>
  <c r="A4526" i="6"/>
  <c r="C4526" i="6"/>
  <c r="B4526" i="6" l="1"/>
  <c r="A4527" i="6"/>
  <c r="C4527" i="6"/>
  <c r="B4527" i="6" l="1"/>
  <c r="A4528" i="6"/>
  <c r="C4528" i="6"/>
  <c r="B4528" i="6" l="1"/>
  <c r="A4529" i="6"/>
  <c r="C4529" i="6"/>
  <c r="B4529" i="6" l="1"/>
  <c r="A4530" i="6"/>
  <c r="C4530" i="6"/>
  <c r="B4530" i="6" l="1"/>
  <c r="A4531" i="6"/>
  <c r="C4531" i="6"/>
  <c r="B4531" i="6" l="1"/>
  <c r="A4532" i="6"/>
  <c r="C4532" i="6"/>
  <c r="B4532" i="6" l="1"/>
  <c r="A4533" i="6"/>
  <c r="C4533" i="6"/>
  <c r="B4533" i="6" l="1"/>
  <c r="A4534" i="6"/>
  <c r="C4534" i="6"/>
  <c r="B4534" i="6" l="1"/>
  <c r="A4535" i="6"/>
  <c r="C4535" i="6"/>
  <c r="B4535" i="6" l="1"/>
  <c r="C4536" i="6"/>
  <c r="A4536" i="6"/>
  <c r="B4536" i="6" l="1"/>
  <c r="A4537" i="6"/>
  <c r="C4537" i="6"/>
  <c r="B4537" i="6" l="1"/>
  <c r="C4538" i="6"/>
  <c r="A4538" i="6"/>
  <c r="B4538" i="6" l="1"/>
  <c r="C4539" i="6"/>
  <c r="A4539" i="6"/>
  <c r="B4539" i="6" l="1"/>
  <c r="C4540" i="6"/>
  <c r="A4540" i="6"/>
  <c r="B4540" i="6" l="1"/>
  <c r="C4541" i="6"/>
  <c r="A4541" i="6"/>
  <c r="B4541" i="6" l="1"/>
  <c r="C4542" i="6"/>
  <c r="A4542" i="6"/>
  <c r="B4542" i="6" l="1"/>
  <c r="C4543" i="6"/>
  <c r="A4543" i="6"/>
  <c r="B4543" i="6" l="1"/>
  <c r="C4544" i="6"/>
  <c r="A4544" i="6"/>
  <c r="B4544" i="6" l="1"/>
  <c r="C4545" i="6"/>
  <c r="A4545" i="6"/>
  <c r="B4545" i="6" l="1"/>
  <c r="A4546" i="6"/>
  <c r="C4546" i="6"/>
  <c r="B4546" i="6" l="1"/>
  <c r="A4547" i="6"/>
  <c r="C4547" i="6"/>
  <c r="B4547" i="6" l="1"/>
  <c r="C4548" i="6"/>
  <c r="A4548" i="6"/>
  <c r="B4548" i="6" l="1"/>
  <c r="C4549" i="6"/>
  <c r="A4549" i="6"/>
  <c r="B4549" i="6" l="1"/>
  <c r="A4550" i="6"/>
  <c r="C4550" i="6"/>
  <c r="B4550" i="6" l="1"/>
  <c r="C4551" i="6"/>
  <c r="A4551" i="6"/>
  <c r="B4551" i="6" l="1"/>
  <c r="A4552" i="6"/>
  <c r="C4552" i="6"/>
  <c r="B4552" i="6" l="1"/>
  <c r="A4553" i="6"/>
  <c r="C4553" i="6"/>
  <c r="B4553" i="6" l="1"/>
  <c r="A4554" i="6"/>
  <c r="C4554" i="6"/>
  <c r="B4554" i="6" l="1"/>
  <c r="A4555" i="6"/>
  <c r="C4555" i="6"/>
  <c r="B4555" i="6" l="1"/>
  <c r="A4556" i="6"/>
  <c r="C4556" i="6"/>
  <c r="B4556" i="6" l="1"/>
  <c r="A4557" i="6"/>
  <c r="C4557" i="6"/>
  <c r="B4557" i="6" l="1"/>
  <c r="A4558" i="6"/>
  <c r="C4558" i="6"/>
  <c r="B4558" i="6" l="1"/>
  <c r="A4559" i="6"/>
  <c r="C4559" i="6"/>
  <c r="B4559" i="6" l="1"/>
  <c r="C4560" i="6"/>
  <c r="A4560" i="6"/>
  <c r="B4560" i="6" l="1"/>
  <c r="A4561" i="6"/>
  <c r="C4561" i="6"/>
  <c r="B4561" i="6" l="1"/>
  <c r="A4562" i="6"/>
  <c r="C4562" i="6"/>
  <c r="B4562" i="6" l="1"/>
  <c r="A4563" i="6"/>
  <c r="C4563" i="6"/>
  <c r="B4563" i="6" l="1"/>
  <c r="A4564" i="6"/>
  <c r="C4564" i="6"/>
  <c r="B4564" i="6" l="1"/>
  <c r="C4565" i="6"/>
  <c r="A4565" i="6"/>
  <c r="B4565" i="6" l="1"/>
  <c r="C4566" i="6"/>
  <c r="A4566" i="6"/>
  <c r="B4566" i="6" l="1"/>
  <c r="A4567" i="6"/>
  <c r="C4567" i="6"/>
  <c r="B4567" i="6" l="1"/>
  <c r="C4568" i="6"/>
  <c r="A4568" i="6"/>
  <c r="B4568" i="6" l="1"/>
  <c r="A4569" i="6"/>
  <c r="C4569" i="6"/>
  <c r="B4569" i="6" l="1"/>
  <c r="A4570" i="6"/>
  <c r="C4570" i="6"/>
  <c r="B4570" i="6" l="1"/>
  <c r="C4571" i="6"/>
  <c r="A4571" i="6"/>
  <c r="B4571" i="6" l="1"/>
  <c r="A4572" i="6"/>
  <c r="C4572" i="6"/>
  <c r="B4572" i="6" l="1"/>
  <c r="A4573" i="6"/>
  <c r="C4573" i="6"/>
  <c r="B4573" i="6" l="1"/>
  <c r="A4574" i="6"/>
  <c r="C4574" i="6"/>
  <c r="B4574" i="6" l="1"/>
  <c r="C4575" i="6"/>
  <c r="A4575" i="6"/>
  <c r="B4575" i="6" l="1"/>
  <c r="C4576" i="6"/>
  <c r="A4576" i="6"/>
  <c r="B4576" i="6" l="1"/>
  <c r="A4577" i="6"/>
  <c r="C4577" i="6"/>
  <c r="B4577" i="6" l="1"/>
  <c r="C4578" i="6"/>
  <c r="A4578" i="6"/>
  <c r="B4578" i="6" l="1"/>
  <c r="C4579" i="6"/>
  <c r="A4579" i="6"/>
  <c r="B4579" i="6" l="1"/>
  <c r="A4580" i="6"/>
  <c r="C4580" i="6"/>
  <c r="B4580" i="6" l="1"/>
  <c r="A4581" i="6"/>
  <c r="C4581" i="6"/>
  <c r="B4581" i="6" l="1"/>
  <c r="A4582" i="6"/>
  <c r="C4582" i="6"/>
  <c r="B4582" i="6" l="1"/>
  <c r="A4583" i="6"/>
  <c r="C4583" i="6"/>
  <c r="B4583" i="6" l="1"/>
  <c r="A4584" i="6"/>
  <c r="C4584" i="6"/>
  <c r="B4584" i="6" l="1"/>
  <c r="A4585" i="6"/>
  <c r="C4585" i="6"/>
  <c r="B4585" i="6" l="1"/>
  <c r="A4586" i="6"/>
  <c r="C4586" i="6"/>
  <c r="B4586" i="6" l="1"/>
  <c r="A4587" i="6"/>
  <c r="C4587" i="6"/>
  <c r="B4587" i="6" l="1"/>
  <c r="A4588" i="6"/>
  <c r="C4588" i="6"/>
  <c r="B4588" i="6" l="1"/>
  <c r="C4589" i="6"/>
  <c r="A4589" i="6"/>
  <c r="B4589" i="6" l="1"/>
  <c r="A4590" i="6"/>
  <c r="C4590" i="6"/>
  <c r="B4590" i="6" l="1"/>
  <c r="A4591" i="6"/>
  <c r="C4591" i="6"/>
  <c r="B4591" i="6" l="1"/>
  <c r="A4592" i="6"/>
  <c r="C4592" i="6"/>
  <c r="B4592" i="6" l="1"/>
  <c r="A4593" i="6"/>
  <c r="C4593" i="6"/>
  <c r="B4593" i="6" l="1"/>
  <c r="A4594" i="6"/>
  <c r="C4594" i="6"/>
  <c r="B4594" i="6" l="1"/>
  <c r="A4595" i="6"/>
  <c r="C4595" i="6"/>
  <c r="B4595" i="6" l="1"/>
  <c r="A4596" i="6"/>
  <c r="C4596" i="6"/>
  <c r="B4596" i="6" l="1"/>
  <c r="A4597" i="6"/>
  <c r="C4597" i="6"/>
  <c r="B4597" i="6" l="1"/>
  <c r="A4598" i="6"/>
  <c r="C4598" i="6"/>
  <c r="B4598" i="6" l="1"/>
  <c r="A4599" i="6"/>
  <c r="C4599" i="6"/>
  <c r="B4599" i="6" l="1"/>
  <c r="A4600" i="6"/>
  <c r="C4600" i="6"/>
  <c r="B4600" i="6" l="1"/>
  <c r="A4601" i="6"/>
  <c r="C4601" i="6"/>
  <c r="B4601" i="6" l="1"/>
  <c r="C4602" i="6"/>
  <c r="A4602" i="6"/>
  <c r="B4602" i="6" l="1"/>
  <c r="A4603" i="6"/>
  <c r="C4603" i="6"/>
  <c r="B4603" i="6" l="1"/>
  <c r="A4604" i="6"/>
  <c r="C4604" i="6"/>
  <c r="B4604" i="6" l="1"/>
  <c r="A4605" i="6"/>
  <c r="C4605" i="6"/>
  <c r="B4605" i="6" l="1"/>
  <c r="C4606" i="6"/>
  <c r="A4606" i="6"/>
  <c r="B4606" i="6" l="1"/>
  <c r="C4607" i="6"/>
  <c r="A4607" i="6"/>
  <c r="B4607" i="6" l="1"/>
  <c r="C4608" i="6"/>
  <c r="A4608" i="6"/>
  <c r="B4608" i="6" l="1"/>
  <c r="A4609" i="6"/>
  <c r="C4609" i="6"/>
  <c r="B4609" i="6" l="1"/>
  <c r="A4610" i="6"/>
  <c r="C4610" i="6"/>
  <c r="B4610" i="6" l="1"/>
  <c r="A4611" i="6"/>
  <c r="C4611" i="6"/>
  <c r="B4611" i="6" l="1"/>
  <c r="A4612" i="6"/>
  <c r="C4612" i="6"/>
  <c r="B4612" i="6" l="1"/>
  <c r="A4613" i="6"/>
  <c r="C4613" i="6"/>
  <c r="B4613" i="6" l="1"/>
  <c r="A4614" i="6"/>
  <c r="C4614" i="6"/>
  <c r="B4614" i="6" l="1"/>
  <c r="A4615" i="6"/>
  <c r="C4615" i="6"/>
  <c r="B4615" i="6" l="1"/>
  <c r="A4616" i="6"/>
  <c r="C4616" i="6"/>
  <c r="B4616" i="6" l="1"/>
  <c r="A4617" i="6"/>
  <c r="C4617" i="6"/>
  <c r="B4617" i="6" l="1"/>
  <c r="A4618" i="6"/>
  <c r="C4618" i="6"/>
  <c r="B4618" i="6" l="1"/>
  <c r="A4619" i="6"/>
  <c r="C4619" i="6"/>
  <c r="B4619" i="6" l="1"/>
  <c r="A4620" i="6"/>
  <c r="C4620" i="6"/>
  <c r="B4620" i="6" l="1"/>
  <c r="C4621" i="6"/>
  <c r="A4621" i="6"/>
  <c r="B4621" i="6" l="1"/>
  <c r="A4622" i="6"/>
  <c r="C4622" i="6"/>
  <c r="B4622" i="6" l="1"/>
  <c r="A4623" i="6"/>
  <c r="C4623" i="6"/>
  <c r="B4623" i="6" l="1"/>
  <c r="A4624" i="6"/>
  <c r="C4624" i="6"/>
  <c r="B4624" i="6" l="1"/>
  <c r="A4625" i="6"/>
  <c r="C4625" i="6"/>
  <c r="B4625" i="6" l="1"/>
  <c r="A4626" i="6"/>
  <c r="C4626" i="6"/>
  <c r="B4626" i="6" l="1"/>
  <c r="A4627" i="6"/>
  <c r="C4627" i="6"/>
  <c r="B4627" i="6" l="1"/>
  <c r="A4628" i="6"/>
  <c r="C4628" i="6"/>
  <c r="B4628" i="6" l="1"/>
  <c r="C4629" i="6"/>
  <c r="A4629" i="6"/>
  <c r="B4629" i="6" l="1"/>
  <c r="C4630" i="6"/>
  <c r="A4630" i="6"/>
  <c r="B4630" i="6" l="1"/>
  <c r="C4631" i="6"/>
  <c r="A4631" i="6"/>
  <c r="B4631" i="6" l="1"/>
  <c r="C4632" i="6"/>
  <c r="A4632" i="6"/>
  <c r="B4632" i="6" l="1"/>
  <c r="C4633" i="6"/>
  <c r="A4633" i="6"/>
  <c r="B4633" i="6" l="1"/>
  <c r="C4634" i="6"/>
  <c r="A4634" i="6"/>
  <c r="B4634" i="6" l="1"/>
  <c r="C4635" i="6"/>
  <c r="A4635" i="6"/>
  <c r="B4635" i="6" l="1"/>
  <c r="A4636" i="6"/>
  <c r="C4636" i="6"/>
  <c r="B4636" i="6" l="1"/>
  <c r="A4637" i="6"/>
  <c r="C4637" i="6"/>
  <c r="B4637" i="6" l="1"/>
  <c r="A4638" i="6"/>
  <c r="C4638" i="6"/>
  <c r="B4638" i="6" l="1"/>
  <c r="A4639" i="6"/>
  <c r="C4639" i="6"/>
  <c r="B4639" i="6" l="1"/>
  <c r="C4640" i="6"/>
  <c r="A4640" i="6"/>
  <c r="B4640" i="6" l="1"/>
  <c r="C4641" i="6"/>
  <c r="A4641" i="6"/>
  <c r="B4641" i="6" l="1"/>
  <c r="C4642" i="6"/>
  <c r="A4642" i="6"/>
  <c r="B4642" i="6" l="1"/>
  <c r="C4643" i="6"/>
  <c r="A4643" i="6"/>
  <c r="B4643" i="6" l="1"/>
  <c r="C4644" i="6"/>
  <c r="A4644" i="6"/>
  <c r="B4644" i="6" l="1"/>
  <c r="C4645" i="6"/>
  <c r="A4645" i="6"/>
  <c r="B4645" i="6" l="1"/>
  <c r="C4646" i="6"/>
  <c r="A4646" i="6"/>
  <c r="B4646" i="6" l="1"/>
  <c r="C4647" i="6"/>
  <c r="A4647" i="6"/>
  <c r="B4647" i="6" l="1"/>
  <c r="A4648" i="6"/>
  <c r="C4648" i="6"/>
  <c r="B4648" i="6" l="1"/>
  <c r="C4649" i="6"/>
  <c r="A4649" i="6"/>
  <c r="B4649" i="6" l="1"/>
  <c r="A4650" i="6"/>
  <c r="C4650" i="6"/>
  <c r="B4650" i="6" l="1"/>
  <c r="A4651" i="6"/>
  <c r="C4651" i="6"/>
  <c r="B4651" i="6" l="1"/>
  <c r="A4652" i="6"/>
  <c r="C4652" i="6"/>
  <c r="B4652" i="6" l="1"/>
  <c r="C4653" i="6"/>
  <c r="A4653" i="6"/>
  <c r="B4653" i="6" l="1"/>
  <c r="C4654" i="6"/>
  <c r="A4654" i="6"/>
  <c r="B4654" i="6" l="1"/>
  <c r="C4655" i="6"/>
  <c r="A4655" i="6"/>
  <c r="B4655" i="6" l="1"/>
  <c r="C4656" i="6"/>
  <c r="A4656" i="6"/>
  <c r="B4656" i="6" l="1"/>
  <c r="A4657" i="6"/>
  <c r="C4657" i="6"/>
  <c r="B4657" i="6" l="1"/>
  <c r="A4658" i="6"/>
  <c r="C4658" i="6"/>
  <c r="B4658" i="6" l="1"/>
  <c r="C4659" i="6"/>
  <c r="A4659" i="6"/>
  <c r="B4659" i="6" l="1"/>
  <c r="A4660" i="6"/>
  <c r="C4660" i="6"/>
  <c r="B4660" i="6" l="1"/>
  <c r="A4661" i="6"/>
  <c r="C4661" i="6"/>
  <c r="B4661" i="6" l="1"/>
  <c r="C4662" i="6"/>
  <c r="A4662" i="6"/>
  <c r="B4662" i="6" l="1"/>
  <c r="C4663" i="6"/>
  <c r="A4663" i="6"/>
  <c r="B4663" i="6" l="1"/>
  <c r="A4664" i="6"/>
  <c r="C4664" i="6"/>
  <c r="B4664" i="6" l="1"/>
  <c r="A4665" i="6"/>
  <c r="C4665" i="6"/>
  <c r="B4665" i="6" l="1"/>
  <c r="A4666" i="6"/>
  <c r="C4666" i="6"/>
  <c r="B4666" i="6" l="1"/>
  <c r="C4667" i="6"/>
  <c r="A4667" i="6"/>
  <c r="B4667" i="6" l="1"/>
  <c r="A4668" i="6"/>
  <c r="C4668" i="6"/>
  <c r="B4668" i="6" l="1"/>
  <c r="A4669" i="6"/>
  <c r="C4669" i="6"/>
  <c r="B4669" i="6" l="1"/>
  <c r="A4670" i="6"/>
  <c r="C4670" i="6"/>
  <c r="B4670" i="6" l="1"/>
  <c r="A4671" i="6"/>
  <c r="C4671" i="6"/>
  <c r="B4671" i="6" l="1"/>
  <c r="C4672" i="6"/>
  <c r="A4672" i="6"/>
  <c r="B4672" i="6" l="1"/>
  <c r="A4673" i="6"/>
  <c r="C4673" i="6"/>
  <c r="B4673" i="6" l="1"/>
  <c r="A4674" i="6"/>
  <c r="C4674" i="6"/>
  <c r="B4674" i="6" l="1"/>
  <c r="A4675" i="6"/>
  <c r="C4675" i="6"/>
  <c r="B4675" i="6" l="1"/>
  <c r="A4676" i="6"/>
  <c r="C4676" i="6"/>
  <c r="B4676" i="6" l="1"/>
  <c r="A4677" i="6"/>
  <c r="C4677" i="6"/>
  <c r="B4677" i="6" l="1"/>
  <c r="C4678" i="6"/>
  <c r="A4678" i="6"/>
  <c r="B4678" i="6" l="1"/>
  <c r="A4679" i="6"/>
  <c r="C4679" i="6"/>
  <c r="B4679" i="6" l="1"/>
  <c r="A4680" i="6"/>
  <c r="C4680" i="6"/>
  <c r="B4680" i="6" l="1"/>
  <c r="C4681" i="6"/>
  <c r="A4681" i="6"/>
  <c r="B4681" i="6" l="1"/>
  <c r="C4682" i="6"/>
  <c r="A4682" i="6"/>
  <c r="B4682" i="6" l="1"/>
  <c r="A4683" i="6"/>
  <c r="C4683" i="6"/>
  <c r="B4683" i="6" l="1"/>
  <c r="A4684" i="6"/>
  <c r="C4684" i="6"/>
  <c r="B4684" i="6" l="1"/>
  <c r="C4685" i="6"/>
  <c r="A4685" i="6"/>
  <c r="B4685" i="6" l="1"/>
  <c r="A4686" i="6"/>
  <c r="C4686" i="6"/>
  <c r="B4686" i="6" l="1"/>
  <c r="A4687" i="6"/>
  <c r="C4687" i="6"/>
  <c r="B4687" i="6" l="1"/>
  <c r="A4688" i="6"/>
  <c r="C4688" i="6"/>
  <c r="B4688" i="6" l="1"/>
  <c r="A4689" i="6"/>
  <c r="C4689" i="6"/>
  <c r="B4689" i="6" l="1"/>
  <c r="A4690" i="6"/>
  <c r="C4690" i="6"/>
  <c r="B4690" i="6" l="1"/>
  <c r="A4691" i="6"/>
  <c r="C4691" i="6"/>
  <c r="B4691" i="6" l="1"/>
  <c r="C4692" i="6"/>
  <c r="A4692" i="6"/>
  <c r="B4692" i="6" l="1"/>
  <c r="A4693" i="6"/>
  <c r="C4693" i="6"/>
  <c r="B4693" i="6" l="1"/>
  <c r="A4694" i="6"/>
  <c r="C4694" i="6"/>
  <c r="B4694" i="6" l="1"/>
  <c r="C4695" i="6"/>
  <c r="A4695" i="6"/>
  <c r="B4695" i="6" l="1"/>
  <c r="A4696" i="6"/>
  <c r="C4696" i="6"/>
  <c r="B4696" i="6" l="1"/>
  <c r="A4697" i="6"/>
  <c r="C4697" i="6"/>
  <c r="B4697" i="6" l="1"/>
  <c r="A4698" i="6"/>
  <c r="C4698" i="6"/>
  <c r="B4698" i="6" l="1"/>
  <c r="C4699" i="6"/>
  <c r="A4699" i="6"/>
  <c r="B4699" i="6" l="1"/>
  <c r="A4700" i="6"/>
  <c r="C4700" i="6"/>
  <c r="B4700" i="6" l="1"/>
  <c r="A4701" i="6"/>
  <c r="C4701" i="6"/>
  <c r="B4701" i="6" l="1"/>
  <c r="A4702" i="6"/>
  <c r="C4702" i="6"/>
  <c r="B4702" i="6" l="1"/>
  <c r="A4703" i="6"/>
  <c r="C4703" i="6"/>
  <c r="B4703" i="6" l="1"/>
  <c r="A4704" i="6"/>
  <c r="C4704" i="6"/>
  <c r="B4704" i="6" l="1"/>
  <c r="C4705" i="6"/>
  <c r="A4705" i="6"/>
  <c r="B4705" i="6" l="1"/>
  <c r="C4706" i="6"/>
  <c r="A4706" i="6"/>
  <c r="B4706" i="6" l="1"/>
  <c r="C4707" i="6"/>
  <c r="A4707" i="6"/>
  <c r="B4707" i="6" l="1"/>
  <c r="A4708" i="6"/>
  <c r="C4708" i="6"/>
  <c r="B4708" i="6" l="1"/>
  <c r="A4709" i="6"/>
  <c r="C4709" i="6"/>
  <c r="B4709" i="6" l="1"/>
  <c r="C4710" i="6"/>
  <c r="A4710" i="6"/>
  <c r="B4710" i="6" l="1"/>
  <c r="C4711" i="6"/>
  <c r="A4711" i="6"/>
  <c r="B4711" i="6" l="1"/>
  <c r="C4712" i="6"/>
  <c r="A4712" i="6"/>
  <c r="B4712" i="6" l="1"/>
  <c r="C4713" i="6"/>
  <c r="A4713" i="6"/>
  <c r="B4713" i="6" l="1"/>
  <c r="C4714" i="6"/>
  <c r="A4714" i="6"/>
  <c r="B4714" i="6" l="1"/>
  <c r="C4715" i="6"/>
  <c r="A4715" i="6"/>
  <c r="B4715" i="6" l="1"/>
  <c r="A4716" i="6"/>
  <c r="C4716" i="6"/>
  <c r="B4716" i="6" l="1"/>
  <c r="A4717" i="6"/>
  <c r="C4717" i="6"/>
  <c r="B4717" i="6" l="1"/>
  <c r="A4718" i="6"/>
  <c r="C4718" i="6"/>
  <c r="B4718" i="6" l="1"/>
  <c r="C4719" i="6"/>
  <c r="A4719" i="6"/>
  <c r="B4719" i="6" l="1"/>
  <c r="A4720" i="6"/>
  <c r="C4720" i="6"/>
  <c r="B4720" i="6" l="1"/>
  <c r="A4721" i="6"/>
  <c r="C4721" i="6"/>
  <c r="B4721" i="6" l="1"/>
  <c r="C4722" i="6"/>
  <c r="A4722" i="6"/>
  <c r="B4722" i="6" l="1"/>
  <c r="A4723" i="6"/>
  <c r="C4723" i="6"/>
  <c r="B4723" i="6" l="1"/>
  <c r="A4724" i="6"/>
  <c r="C4724" i="6"/>
  <c r="B4724" i="6" l="1"/>
  <c r="A4725" i="6"/>
  <c r="C4725" i="6"/>
  <c r="B4725" i="6" l="1"/>
  <c r="A4726" i="6"/>
  <c r="C4726" i="6"/>
  <c r="B4726" i="6" l="1"/>
  <c r="C4727" i="6"/>
  <c r="A4727" i="6"/>
  <c r="B4727" i="6" l="1"/>
  <c r="A4728" i="6"/>
  <c r="C4728" i="6"/>
  <c r="B4728" i="6" l="1"/>
  <c r="A4729" i="6"/>
  <c r="C4729" i="6"/>
  <c r="B4729" i="6" l="1"/>
  <c r="A4730" i="6"/>
  <c r="C4730" i="6"/>
  <c r="B4730" i="6" l="1"/>
  <c r="A4731" i="6"/>
  <c r="C4731" i="6"/>
  <c r="B4731" i="6" l="1"/>
  <c r="A4732" i="6"/>
  <c r="C4732" i="6"/>
  <c r="B4732" i="6" l="1"/>
  <c r="A4733" i="6"/>
  <c r="C4733" i="6"/>
  <c r="B4733" i="6" l="1"/>
  <c r="A4734" i="6"/>
  <c r="C4734" i="6"/>
  <c r="B4734" i="6" l="1"/>
  <c r="C4735" i="6"/>
  <c r="A4735" i="6"/>
  <c r="B4735" i="6" l="1"/>
  <c r="C4736" i="6"/>
  <c r="A4736" i="6"/>
  <c r="B4736" i="6" l="1"/>
  <c r="A4737" i="6"/>
  <c r="C4737" i="6"/>
  <c r="B4737" i="6" l="1"/>
  <c r="C4738" i="6"/>
  <c r="A4738" i="6"/>
  <c r="B4738" i="6" l="1"/>
  <c r="C4739" i="6"/>
  <c r="A4739" i="6"/>
  <c r="B4739" i="6" l="1"/>
  <c r="C4740" i="6"/>
  <c r="A4740" i="6"/>
  <c r="B4740" i="6" l="1"/>
  <c r="A4741" i="6"/>
  <c r="C4741" i="6"/>
  <c r="B4741" i="6" l="1"/>
  <c r="C4742" i="6"/>
  <c r="A4742" i="6"/>
  <c r="B4742" i="6" l="1"/>
  <c r="A4743" i="6"/>
  <c r="C4743" i="6"/>
  <c r="B4743" i="6" l="1"/>
  <c r="A4744" i="6"/>
  <c r="C4744" i="6"/>
  <c r="B4744" i="6" l="1"/>
  <c r="C4745" i="6"/>
  <c r="A4745" i="6"/>
  <c r="B4745" i="6" l="1"/>
  <c r="A4746" i="6"/>
  <c r="C4746" i="6"/>
  <c r="B4746" i="6" l="1"/>
  <c r="C4747" i="6"/>
  <c r="A4747" i="6"/>
  <c r="B4747" i="6" l="1"/>
  <c r="A4748" i="6"/>
  <c r="C4748" i="6"/>
  <c r="B4748" i="6" l="1"/>
  <c r="A4749" i="6"/>
  <c r="C4749" i="6"/>
  <c r="B4749" i="6" l="1"/>
  <c r="C4750" i="6"/>
  <c r="A4750" i="6"/>
  <c r="B4750" i="6" l="1"/>
  <c r="C4751" i="6"/>
  <c r="A4751" i="6"/>
  <c r="B4751" i="6" l="1"/>
  <c r="C4752" i="6"/>
  <c r="A4752" i="6"/>
  <c r="B4752" i="6" l="1"/>
  <c r="A4753" i="6"/>
  <c r="C4753" i="6"/>
  <c r="B4753" i="6" l="1"/>
  <c r="A4754" i="6"/>
  <c r="C4754" i="6"/>
  <c r="B4754" i="6" l="1"/>
  <c r="C4755" i="6"/>
  <c r="A4755" i="6"/>
  <c r="B4755" i="6" l="1"/>
  <c r="A4756" i="6"/>
  <c r="C4756" i="6"/>
  <c r="B4756" i="6" l="1"/>
  <c r="A4757" i="6"/>
  <c r="C4757" i="6"/>
  <c r="B4757" i="6" l="1"/>
  <c r="C4758" i="6"/>
  <c r="A4758" i="6"/>
  <c r="B4758" i="6" l="1"/>
  <c r="C4759" i="6"/>
  <c r="A4759" i="6"/>
  <c r="B4759" i="6" l="1"/>
  <c r="C4760" i="6"/>
  <c r="A4760" i="6"/>
  <c r="B4760" i="6" l="1"/>
  <c r="A4761" i="6"/>
  <c r="C4761" i="6"/>
  <c r="B4761" i="6" l="1"/>
  <c r="A4762" i="6"/>
  <c r="C4762" i="6"/>
  <c r="B4762" i="6" l="1"/>
  <c r="A4763" i="6"/>
  <c r="C4763" i="6"/>
  <c r="B4763" i="6" l="1"/>
  <c r="A4764" i="6"/>
  <c r="C4764" i="6"/>
  <c r="B4764" i="6" l="1"/>
  <c r="C4765" i="6"/>
  <c r="A4765" i="6"/>
  <c r="B4765" i="6" l="1"/>
  <c r="C4766" i="6"/>
  <c r="A4766" i="6"/>
  <c r="B4766" i="6" l="1"/>
  <c r="C4767" i="6"/>
  <c r="A4767" i="6"/>
  <c r="B4767" i="6" l="1"/>
  <c r="A4768" i="6"/>
  <c r="C4768" i="6"/>
  <c r="B4768" i="6" l="1"/>
  <c r="A4769" i="6"/>
  <c r="C4769" i="6"/>
  <c r="B4769" i="6" l="1"/>
  <c r="A4770" i="6"/>
  <c r="C4770" i="6"/>
  <c r="B4770" i="6" l="1"/>
  <c r="C4771" i="6"/>
  <c r="A4771" i="6"/>
  <c r="B4771" i="6" l="1"/>
  <c r="C4772" i="6"/>
  <c r="A4772" i="6"/>
  <c r="B4772" i="6" l="1"/>
  <c r="C4773" i="6"/>
  <c r="A4773" i="6"/>
  <c r="B4773" i="6" l="1"/>
  <c r="C4774" i="6"/>
  <c r="A4774" i="6"/>
  <c r="B4774" i="6" l="1"/>
  <c r="A4775" i="6"/>
  <c r="C4775" i="6"/>
  <c r="B4775" i="6" l="1"/>
  <c r="A4776" i="6"/>
  <c r="C4776" i="6"/>
  <c r="B4776" i="6" l="1"/>
  <c r="C4777" i="6"/>
  <c r="A4777" i="6"/>
  <c r="B4777" i="6" l="1"/>
  <c r="C4778" i="6"/>
  <c r="A4778" i="6"/>
  <c r="B4778" i="6" l="1"/>
  <c r="C4779" i="6"/>
  <c r="A4779" i="6"/>
  <c r="B4779" i="6" l="1"/>
  <c r="C4780" i="6"/>
  <c r="A4780" i="6"/>
  <c r="B4780" i="6" l="1"/>
  <c r="C4781" i="6"/>
  <c r="A4781" i="6"/>
  <c r="B4781" i="6" l="1"/>
  <c r="A4782" i="6"/>
  <c r="C4782" i="6"/>
  <c r="B4782" i="6" l="1"/>
  <c r="A4783" i="6"/>
  <c r="C4783" i="6"/>
  <c r="B4783" i="6" l="1"/>
  <c r="A4784" i="6"/>
  <c r="C4784" i="6"/>
  <c r="B4784" i="6" l="1"/>
  <c r="C4785" i="6"/>
  <c r="A4785" i="6"/>
  <c r="B4785" i="6" l="1"/>
  <c r="C4786" i="6"/>
  <c r="A4786" i="6"/>
  <c r="B4786" i="6" l="1"/>
  <c r="C4787" i="6"/>
  <c r="A4787" i="6"/>
  <c r="B4787" i="6" l="1"/>
  <c r="A4788" i="6"/>
  <c r="C4788" i="6"/>
  <c r="B4788" i="6" l="1"/>
  <c r="C4789" i="6"/>
  <c r="A4789" i="6"/>
  <c r="B4789" i="6" l="1"/>
  <c r="C4790" i="6"/>
  <c r="A4790" i="6"/>
  <c r="B4790" i="6" l="1"/>
  <c r="C4791" i="6"/>
  <c r="A4791" i="6"/>
  <c r="B4791" i="6" l="1"/>
  <c r="A4792" i="6"/>
  <c r="C4792" i="6"/>
  <c r="B4792" i="6" l="1"/>
  <c r="A4793" i="6"/>
  <c r="C4793" i="6"/>
  <c r="B4793" i="6" l="1"/>
  <c r="C4794" i="6"/>
  <c r="A4794" i="6"/>
  <c r="B4794" i="6" l="1"/>
  <c r="C4795" i="6"/>
  <c r="A4795" i="6"/>
  <c r="B4795" i="6" l="1"/>
  <c r="C4796" i="6"/>
  <c r="A4796" i="6"/>
  <c r="B4796" i="6" l="1"/>
  <c r="A4797" i="6"/>
  <c r="C4797" i="6"/>
  <c r="B4797" i="6" l="1"/>
  <c r="C4798" i="6"/>
  <c r="A4798" i="6"/>
  <c r="B4798" i="6" l="1"/>
  <c r="A4799" i="6"/>
  <c r="C4799" i="6"/>
  <c r="B4799" i="6" l="1"/>
  <c r="C4800" i="6"/>
  <c r="A4800" i="6"/>
  <c r="B4800" i="6" l="1"/>
  <c r="A4801" i="6"/>
  <c r="C4801" i="6"/>
  <c r="B4801" i="6" l="1"/>
  <c r="C4802" i="6"/>
  <c r="A4802" i="6"/>
  <c r="B4802" i="6" l="1"/>
  <c r="A4803" i="6"/>
  <c r="C4803" i="6"/>
  <c r="B4803" i="6" l="1"/>
  <c r="C4804" i="6"/>
  <c r="A4804" i="6"/>
  <c r="B4804" i="6" l="1"/>
  <c r="A4805" i="6"/>
  <c r="C4805" i="6"/>
  <c r="B4805" i="6" l="1"/>
  <c r="C4806" i="6"/>
  <c r="A4806" i="6"/>
  <c r="B4806" i="6" l="1"/>
  <c r="A4807" i="6"/>
  <c r="C4807" i="6"/>
  <c r="B4807" i="6" l="1"/>
  <c r="C4808" i="6"/>
  <c r="A4808" i="6"/>
  <c r="B4808" i="6" l="1"/>
  <c r="A4809" i="6"/>
  <c r="C4809" i="6"/>
  <c r="B4809" i="6" l="1"/>
  <c r="C4810" i="6"/>
  <c r="A4810" i="6"/>
  <c r="B4810" i="6" l="1"/>
  <c r="A4811" i="6"/>
  <c r="C4811" i="6"/>
  <c r="B4811" i="6" l="1"/>
  <c r="A4812" i="6"/>
  <c r="C4812" i="6"/>
  <c r="B4812" i="6" l="1"/>
  <c r="A4813" i="6"/>
  <c r="C4813" i="6"/>
  <c r="B4813" i="6" l="1"/>
  <c r="C4814" i="6"/>
  <c r="A4814" i="6"/>
  <c r="B4814" i="6" l="1"/>
  <c r="C4815" i="6"/>
  <c r="A4815" i="6"/>
  <c r="B4815" i="6" l="1"/>
  <c r="C4816" i="6"/>
  <c r="A4816" i="6"/>
  <c r="B4816" i="6" l="1"/>
  <c r="C4817" i="6"/>
  <c r="A4817" i="6"/>
  <c r="B4817" i="6" l="1"/>
  <c r="A4818" i="6"/>
  <c r="C4818" i="6"/>
  <c r="B4818" i="6" l="1"/>
  <c r="A4819" i="6"/>
  <c r="C4819" i="6"/>
  <c r="B4819" i="6" l="1"/>
  <c r="C4820" i="6"/>
  <c r="A4820" i="6"/>
  <c r="B4820" i="6" l="1"/>
  <c r="A4821" i="6"/>
  <c r="C4821" i="6"/>
  <c r="B4821" i="6" l="1"/>
  <c r="A4822" i="6"/>
  <c r="C4822" i="6"/>
  <c r="B4822" i="6" l="1"/>
  <c r="A4823" i="6"/>
  <c r="C4823" i="6"/>
  <c r="B4823" i="6" l="1"/>
  <c r="C4824" i="6"/>
  <c r="A4824" i="6"/>
  <c r="B4824" i="6" l="1"/>
  <c r="A4825" i="6"/>
  <c r="C4825" i="6"/>
  <c r="B4825" i="6" l="1"/>
  <c r="C4826" i="6"/>
  <c r="A4826" i="6"/>
  <c r="B4826" i="6" l="1"/>
  <c r="A4827" i="6"/>
  <c r="C4827" i="6"/>
  <c r="B4827" i="6" l="1"/>
  <c r="A4828" i="6"/>
  <c r="C4828" i="6"/>
  <c r="B4828" i="6" l="1"/>
  <c r="C4829" i="6"/>
  <c r="A4829" i="6"/>
  <c r="B4829" i="6" l="1"/>
  <c r="A4830" i="6"/>
  <c r="C4830" i="6"/>
  <c r="B4830" i="6" l="1"/>
  <c r="C4831" i="6"/>
  <c r="A4831" i="6"/>
  <c r="B4831" i="6" l="1"/>
  <c r="A4832" i="6"/>
  <c r="C4832" i="6"/>
  <c r="B4832" i="6" l="1"/>
  <c r="A4833" i="6"/>
  <c r="C4833" i="6"/>
  <c r="B4833" i="6" l="1"/>
  <c r="C4834" i="6"/>
  <c r="A4834" i="6"/>
  <c r="B4834" i="6" l="1"/>
  <c r="A4835" i="6"/>
  <c r="C4835" i="6"/>
  <c r="B4835" i="6" l="1"/>
  <c r="C4836" i="6"/>
  <c r="A4836" i="6"/>
  <c r="B4836" i="6" l="1"/>
  <c r="A4837" i="6"/>
  <c r="C4837" i="6"/>
  <c r="B4837" i="6" l="1"/>
  <c r="C4838" i="6"/>
  <c r="A4838" i="6"/>
  <c r="B4838" i="6" l="1"/>
  <c r="A4839" i="6"/>
  <c r="C4839" i="6"/>
  <c r="B4839" i="6" l="1"/>
  <c r="A4840" i="6"/>
  <c r="C4840" i="6"/>
  <c r="B4840" i="6" l="1"/>
  <c r="A4841" i="6"/>
  <c r="C4841" i="6"/>
  <c r="B4841" i="6" l="1"/>
  <c r="A4842" i="6"/>
  <c r="C4842" i="6"/>
  <c r="B4842" i="6" l="1"/>
  <c r="C4843" i="6"/>
  <c r="A4843" i="6"/>
  <c r="B4843" i="6" l="1"/>
  <c r="A4844" i="6"/>
  <c r="C4844" i="6"/>
  <c r="B4844" i="6" l="1"/>
  <c r="A4845" i="6"/>
  <c r="C4845" i="6"/>
  <c r="B4845" i="6" l="1"/>
  <c r="A4846" i="6"/>
  <c r="C4846" i="6"/>
  <c r="B4846" i="6" l="1"/>
  <c r="A4847" i="6"/>
  <c r="C4847" i="6"/>
  <c r="B4847" i="6" l="1"/>
  <c r="A4848" i="6"/>
  <c r="C4848" i="6"/>
  <c r="B4848" i="6" l="1"/>
  <c r="A4849" i="6"/>
  <c r="C4849" i="6"/>
  <c r="B4849" i="6" l="1"/>
  <c r="A4850" i="6"/>
  <c r="C4850" i="6"/>
  <c r="B4850" i="6" l="1"/>
  <c r="A4851" i="6"/>
  <c r="C4851" i="6"/>
  <c r="B4851" i="6" l="1"/>
  <c r="A4852" i="6"/>
  <c r="C4852" i="6"/>
  <c r="B4852" i="6" l="1"/>
  <c r="A4853" i="6"/>
  <c r="C4853" i="6"/>
  <c r="B4853" i="6" l="1"/>
  <c r="A4854" i="6"/>
  <c r="C4854" i="6"/>
  <c r="B4854" i="6" l="1"/>
  <c r="A4855" i="6"/>
  <c r="C4855" i="6"/>
  <c r="B4855" i="6" l="1"/>
  <c r="A4856" i="6"/>
  <c r="C4856" i="6"/>
  <c r="B4856" i="6" l="1"/>
  <c r="A4857" i="6"/>
  <c r="C4857" i="6"/>
  <c r="B4857" i="6" l="1"/>
  <c r="A4858" i="6"/>
  <c r="C4858" i="6"/>
  <c r="B4858" i="6" l="1"/>
  <c r="A4859" i="6"/>
  <c r="C4859" i="6"/>
  <c r="B4859" i="6" l="1"/>
  <c r="A4860" i="6"/>
  <c r="C4860" i="6"/>
  <c r="B4860" i="6" l="1"/>
  <c r="A4861" i="6"/>
  <c r="C4861" i="6"/>
  <c r="B4861" i="6" l="1"/>
  <c r="A4862" i="6"/>
  <c r="C4862" i="6"/>
  <c r="B4862" i="6" l="1"/>
  <c r="A4863" i="6"/>
  <c r="C4863" i="6"/>
  <c r="B4863" i="6" l="1"/>
  <c r="A4864" i="6"/>
  <c r="C4864" i="6"/>
  <c r="B4864" i="6" l="1"/>
  <c r="A4865" i="6"/>
  <c r="C4865" i="6"/>
  <c r="B4865" i="6" l="1"/>
  <c r="C4866" i="6"/>
  <c r="A4866" i="6"/>
  <c r="B4866" i="6" l="1"/>
  <c r="A4867" i="6"/>
  <c r="C4867" i="6"/>
  <c r="B4867" i="6" l="1"/>
  <c r="A4868" i="6"/>
  <c r="C4868" i="6"/>
  <c r="B4868" i="6" l="1"/>
  <c r="A4869" i="6"/>
  <c r="C4869" i="6"/>
  <c r="B4869" i="6" l="1"/>
  <c r="A4870" i="6"/>
  <c r="C4870" i="6"/>
  <c r="B4870" i="6" l="1"/>
  <c r="A4871" i="6"/>
  <c r="C4871" i="6"/>
  <c r="B4871" i="6" l="1"/>
  <c r="A4872" i="6"/>
  <c r="C4872" i="6"/>
  <c r="B4872" i="6" l="1"/>
  <c r="A4873" i="6"/>
  <c r="C4873" i="6"/>
  <c r="B4873" i="6" l="1"/>
  <c r="A4874" i="6"/>
  <c r="C4874" i="6"/>
  <c r="B4874" i="6" l="1"/>
  <c r="A4875" i="6"/>
  <c r="C4875" i="6"/>
  <c r="B4875" i="6" l="1"/>
  <c r="A4876" i="6"/>
  <c r="C4876" i="6"/>
  <c r="B4876" i="6" l="1"/>
  <c r="A4877" i="6"/>
  <c r="C4877" i="6"/>
  <c r="B4877" i="6" l="1"/>
  <c r="C4878" i="6"/>
  <c r="A4878" i="6"/>
  <c r="B4878" i="6" l="1"/>
  <c r="A4879" i="6"/>
  <c r="C4879" i="6"/>
  <c r="B4879" i="6" l="1"/>
  <c r="A4880" i="6"/>
  <c r="C4880" i="6"/>
  <c r="B4880" i="6" l="1"/>
  <c r="A4881" i="6"/>
  <c r="C4881" i="6"/>
  <c r="B4881" i="6" l="1"/>
  <c r="C4882" i="6"/>
  <c r="A4882" i="6"/>
  <c r="B4882" i="6" l="1"/>
  <c r="A4883" i="6"/>
  <c r="C4883" i="6"/>
  <c r="B4883" i="6" l="1"/>
  <c r="C4884" i="6"/>
  <c r="A4884" i="6"/>
  <c r="B4884" i="6" l="1"/>
  <c r="A4885" i="6"/>
  <c r="C4885" i="6"/>
  <c r="B4885" i="6" l="1"/>
  <c r="A4886" i="6"/>
  <c r="C4886" i="6"/>
  <c r="B4886" i="6" l="1"/>
  <c r="A4887" i="6"/>
  <c r="C4887" i="6"/>
  <c r="B4887" i="6" l="1"/>
  <c r="C4888" i="6"/>
  <c r="A4888" i="6"/>
  <c r="B4888" i="6" l="1"/>
  <c r="C4889" i="6"/>
  <c r="A4889" i="6"/>
  <c r="B4889" i="6" l="1"/>
  <c r="A4890" i="6"/>
  <c r="C4890" i="6"/>
  <c r="B4890" i="6" l="1"/>
  <c r="A4891" i="6"/>
  <c r="C4891" i="6"/>
  <c r="B4891" i="6" l="1"/>
  <c r="A4892" i="6"/>
  <c r="C4892" i="6"/>
  <c r="B4892" i="6" l="1"/>
  <c r="C4893" i="6"/>
  <c r="A4893" i="6"/>
  <c r="B4893" i="6" l="1"/>
  <c r="C4894" i="6"/>
  <c r="A4894" i="6"/>
  <c r="B4894" i="6" l="1"/>
  <c r="C4895" i="6"/>
  <c r="A4895" i="6"/>
  <c r="B4895" i="6" l="1"/>
  <c r="A4896" i="6"/>
  <c r="C4896" i="6"/>
  <c r="B4896" i="6" l="1"/>
  <c r="C4897" i="6"/>
  <c r="A4897" i="6"/>
  <c r="B4897" i="6" l="1"/>
  <c r="A4898" i="6"/>
  <c r="C4898" i="6"/>
  <c r="B4898" i="6" l="1"/>
  <c r="C4899" i="6"/>
  <c r="A4899" i="6"/>
  <c r="B4899" i="6" l="1"/>
  <c r="A4900" i="6"/>
  <c r="C4900" i="6"/>
  <c r="B4900" i="6" l="1"/>
  <c r="A4901" i="6"/>
  <c r="C4901" i="6"/>
  <c r="B4901" i="6" l="1"/>
  <c r="A4902" i="6"/>
  <c r="C4902" i="6"/>
  <c r="B4902" i="6" l="1"/>
  <c r="A4903" i="6"/>
  <c r="C4903" i="6"/>
  <c r="B4903" i="6" l="1"/>
  <c r="A4904" i="6"/>
  <c r="C4904" i="6"/>
  <c r="B4904" i="6" l="1"/>
  <c r="A4905" i="6"/>
  <c r="C4905" i="6"/>
  <c r="B4905" i="6" l="1"/>
  <c r="A4906" i="6"/>
  <c r="C4906" i="6"/>
  <c r="B4906" i="6" l="1"/>
  <c r="A4907" i="6"/>
  <c r="C4907" i="6"/>
  <c r="B4907" i="6" l="1"/>
  <c r="C4908" i="6"/>
  <c r="A4908" i="6"/>
  <c r="B4908" i="6" l="1"/>
  <c r="C4909" i="6"/>
  <c r="A4909" i="6"/>
  <c r="B4909" i="6" l="1"/>
  <c r="A4910" i="6"/>
  <c r="C4910" i="6"/>
  <c r="B4910" i="6" l="1"/>
  <c r="A4911" i="6"/>
  <c r="C4911" i="6"/>
  <c r="B4911" i="6" l="1"/>
  <c r="A4912" i="6"/>
  <c r="C4912" i="6"/>
  <c r="B4912" i="6" l="1"/>
  <c r="A4913" i="6"/>
  <c r="C4913" i="6"/>
  <c r="B4913" i="6" l="1"/>
  <c r="A4914" i="6"/>
  <c r="C4914" i="6"/>
  <c r="B4914" i="6" l="1"/>
  <c r="A4915" i="6"/>
  <c r="C4915" i="6"/>
  <c r="B4915" i="6" l="1"/>
  <c r="A4916" i="6"/>
  <c r="C4916" i="6"/>
  <c r="B4916" i="6" l="1"/>
  <c r="A4917" i="6"/>
  <c r="C4917" i="6"/>
  <c r="B4917" i="6" l="1"/>
  <c r="A4918" i="6"/>
  <c r="C4918" i="6"/>
  <c r="B4918" i="6" l="1"/>
  <c r="C4919" i="6"/>
  <c r="A4919" i="6"/>
  <c r="B4919" i="6" l="1"/>
  <c r="A4920" i="6"/>
  <c r="C4920" i="6"/>
  <c r="B4920" i="6" l="1"/>
  <c r="C4921" i="6"/>
  <c r="A4921" i="6"/>
  <c r="B4921" i="6" l="1"/>
  <c r="A4922" i="6"/>
  <c r="C4922" i="6"/>
  <c r="B4922" i="6" l="1"/>
  <c r="C4923" i="6"/>
  <c r="A4923" i="6"/>
  <c r="B4923" i="6" l="1"/>
  <c r="A4924" i="6"/>
  <c r="C4924" i="6"/>
  <c r="B4924" i="6" l="1"/>
  <c r="A4925" i="6"/>
  <c r="C4925" i="6"/>
  <c r="B4925" i="6" l="1"/>
  <c r="C4926" i="6"/>
  <c r="A4926" i="6"/>
  <c r="B4926" i="6" l="1"/>
  <c r="A4927" i="6"/>
  <c r="C4927" i="6"/>
  <c r="B4927" i="6" l="1"/>
  <c r="C4928" i="6"/>
  <c r="A4928" i="6"/>
  <c r="B4928" i="6" l="1"/>
  <c r="A4929" i="6"/>
  <c r="C4929" i="6"/>
  <c r="B4929" i="6" l="1"/>
  <c r="C4930" i="6"/>
  <c r="A4930" i="6"/>
  <c r="B4930" i="6" l="1"/>
  <c r="A4931" i="6"/>
  <c r="C4931" i="6"/>
  <c r="B4931" i="6" l="1"/>
  <c r="A4932" i="6"/>
  <c r="C4932" i="6"/>
  <c r="B4932" i="6" l="1"/>
  <c r="A4933" i="6"/>
  <c r="C4933" i="6"/>
  <c r="B4933" i="6" l="1"/>
  <c r="A4934" i="6"/>
  <c r="C4934" i="6"/>
  <c r="B4934" i="6" l="1"/>
  <c r="C4935" i="6"/>
  <c r="A4935" i="6"/>
  <c r="B4935" i="6" l="1"/>
  <c r="C4936" i="6"/>
  <c r="A4936" i="6"/>
  <c r="B4936" i="6" l="1"/>
  <c r="C4937" i="6"/>
  <c r="A4937" i="6"/>
  <c r="B4937" i="6" l="1"/>
  <c r="A4938" i="6"/>
  <c r="C4938" i="6"/>
  <c r="B4938" i="6" l="1"/>
  <c r="A4939" i="6"/>
  <c r="C4939" i="6"/>
  <c r="B4939" i="6" l="1"/>
  <c r="A4940" i="6"/>
  <c r="C4940" i="6"/>
  <c r="B4940" i="6" l="1"/>
  <c r="A4941" i="6"/>
  <c r="C4941" i="6"/>
  <c r="B4941" i="6" l="1"/>
  <c r="A4942" i="6"/>
  <c r="C4942" i="6"/>
  <c r="B4942" i="6" l="1"/>
  <c r="A4943" i="6"/>
  <c r="C4943" i="6"/>
  <c r="B4943" i="6" l="1"/>
  <c r="A4944" i="6"/>
  <c r="C4944" i="6"/>
  <c r="B4944" i="6" l="1"/>
  <c r="C4945" i="6"/>
  <c r="A4945" i="6"/>
  <c r="B4945" i="6" l="1"/>
  <c r="C4946" i="6"/>
  <c r="A4946" i="6"/>
  <c r="B4946" i="6" l="1"/>
  <c r="C4947" i="6"/>
  <c r="A4947" i="6"/>
  <c r="B4947" i="6" l="1"/>
  <c r="A4948" i="6"/>
  <c r="C4948" i="6"/>
  <c r="B4948" i="6" l="1"/>
  <c r="C4949" i="6"/>
  <c r="A4949" i="6"/>
  <c r="B4949" i="6" l="1"/>
  <c r="C4950" i="6"/>
  <c r="A4950" i="6"/>
  <c r="B4950" i="6" l="1"/>
  <c r="C4951" i="6"/>
  <c r="A4951" i="6"/>
  <c r="B4951" i="6" l="1"/>
  <c r="A4952" i="6"/>
  <c r="C4952" i="6"/>
  <c r="B4952" i="6" l="1"/>
  <c r="C4953" i="6"/>
  <c r="A4953" i="6"/>
  <c r="B4953" i="6" l="1"/>
  <c r="C4954" i="6"/>
  <c r="A4954" i="6"/>
  <c r="B4954" i="6" l="1"/>
  <c r="A4955" i="6"/>
  <c r="C4955" i="6"/>
  <c r="B4955" i="6" l="1"/>
  <c r="C4956" i="6"/>
  <c r="A4956" i="6"/>
  <c r="B4956" i="6" l="1"/>
  <c r="A4957" i="6"/>
  <c r="C4957" i="6"/>
  <c r="B4957" i="6" l="1"/>
  <c r="A4958" i="6"/>
  <c r="C4958" i="6"/>
  <c r="B4958" i="6" l="1"/>
  <c r="A4959" i="6"/>
  <c r="C4959" i="6"/>
  <c r="B4959" i="6" l="1"/>
  <c r="A4960" i="6"/>
  <c r="C4960" i="6"/>
  <c r="B4960" i="6" l="1"/>
  <c r="A4961" i="6"/>
  <c r="C4961" i="6"/>
  <c r="B4961" i="6" l="1"/>
  <c r="A4962" i="6"/>
  <c r="C4962" i="6"/>
  <c r="B4962" i="6" l="1"/>
  <c r="A4963" i="6"/>
  <c r="C4963" i="6"/>
  <c r="B4963" i="6" l="1"/>
  <c r="C4964" i="6"/>
  <c r="A4964" i="6"/>
  <c r="B4964" i="6" l="1"/>
  <c r="C4965" i="6"/>
  <c r="A4965" i="6"/>
  <c r="B4965" i="6" l="1"/>
  <c r="A4966" i="6"/>
  <c r="C4966" i="6"/>
  <c r="B4966" i="6" l="1"/>
  <c r="A4967" i="6"/>
  <c r="C4967" i="6"/>
  <c r="B4967" i="6" l="1"/>
  <c r="A4968" i="6"/>
  <c r="C4968" i="6"/>
  <c r="B4968" i="6" l="1"/>
  <c r="C4969" i="6"/>
  <c r="A4969" i="6"/>
  <c r="B4969" i="6" l="1"/>
  <c r="C4970" i="6"/>
  <c r="A4970" i="6"/>
  <c r="B4970" i="6" l="1"/>
  <c r="C4971" i="6"/>
  <c r="A4971" i="6"/>
  <c r="B4971" i="6" l="1"/>
  <c r="A4972" i="6"/>
  <c r="C4972" i="6"/>
  <c r="B4972" i="6" l="1"/>
  <c r="A4973" i="6"/>
  <c r="C4973" i="6"/>
  <c r="B4973" i="6" l="1"/>
  <c r="A4974" i="6"/>
  <c r="C4974" i="6"/>
  <c r="B4974" i="6" l="1"/>
  <c r="A4975" i="6"/>
  <c r="C4975" i="6"/>
  <c r="B4975" i="6" l="1"/>
  <c r="A4976" i="6"/>
  <c r="C4976" i="6"/>
  <c r="B4976" i="6" l="1"/>
  <c r="A4977" i="6"/>
  <c r="C4977" i="6"/>
  <c r="B4977" i="6" l="1"/>
  <c r="A4978" i="6"/>
  <c r="C4978" i="6"/>
  <c r="B4978" i="6" l="1"/>
  <c r="A4979" i="6"/>
  <c r="C4979" i="6"/>
  <c r="B4979" i="6" l="1"/>
  <c r="A4980" i="6"/>
  <c r="C4980" i="6"/>
  <c r="B4980" i="6" l="1"/>
  <c r="C4981" i="6"/>
  <c r="A4981" i="6"/>
  <c r="B4981" i="6" l="1"/>
  <c r="A4982" i="6"/>
  <c r="C4982" i="6"/>
  <c r="B4982" i="6" l="1"/>
  <c r="A4983" i="6"/>
  <c r="C4983" i="6"/>
  <c r="B4983" i="6" l="1"/>
  <c r="A4984" i="6"/>
  <c r="C4984" i="6"/>
  <c r="B4984" i="6" l="1"/>
  <c r="A4985" i="6"/>
  <c r="C4985" i="6"/>
  <c r="B4985" i="6" l="1"/>
  <c r="A4986" i="6"/>
  <c r="C4986" i="6"/>
  <c r="B4986" i="6" l="1"/>
  <c r="A4987" i="6"/>
  <c r="C4987" i="6"/>
  <c r="B4987" i="6" l="1"/>
  <c r="A4988" i="6"/>
  <c r="C4988" i="6"/>
  <c r="B4988" i="6" l="1"/>
  <c r="A4989" i="6"/>
  <c r="C4989" i="6"/>
  <c r="B4989" i="6" l="1"/>
  <c r="A4990" i="6"/>
  <c r="C4990" i="6"/>
  <c r="B4990" i="6" l="1"/>
  <c r="A4991" i="6"/>
  <c r="C4991" i="6"/>
  <c r="B4991" i="6" l="1"/>
  <c r="A4992" i="6"/>
  <c r="C4992" i="6"/>
  <c r="B4992" i="6" l="1"/>
  <c r="A4993" i="6"/>
  <c r="C4993" i="6"/>
  <c r="B4993" i="6" l="1"/>
  <c r="C4994" i="6"/>
  <c r="A4994" i="6"/>
  <c r="B4994" i="6" l="1"/>
  <c r="C4995" i="6"/>
  <c r="A4995" i="6"/>
  <c r="B4995" i="6" l="1"/>
  <c r="C4996" i="6"/>
  <c r="A4996" i="6"/>
  <c r="B4996" i="6" l="1"/>
  <c r="C4997" i="6"/>
  <c r="A4997" i="6"/>
  <c r="B4997" i="6" l="1"/>
  <c r="C4998" i="6"/>
  <c r="A4998" i="6"/>
  <c r="B4998" i="6" l="1"/>
  <c r="C4999" i="6"/>
  <c r="A4999" i="6"/>
  <c r="B4999" i="6" l="1"/>
</calcChain>
</file>

<file path=xl/comments1.xml><?xml version="1.0" encoding="utf-8"?>
<comments xmlns="http://schemas.openxmlformats.org/spreadsheetml/2006/main">
  <authors>
    <author>Sara Geleskie Damiano</author>
  </authors>
  <commentList>
    <comment ref="D21" authorId="0">
      <text>
        <r>
          <rPr>
            <sz val="9"/>
            <color indexed="81"/>
            <rFont val="Tahoma"/>
            <family val="2"/>
          </rPr>
          <t>http://orcid.org/</t>
        </r>
      </text>
    </comment>
    <comment ref="E21" authorId="0">
      <text>
        <r>
          <rPr>
            <sz val="9"/>
            <color indexed="81"/>
            <rFont val="Tahoma"/>
            <family val="2"/>
          </rPr>
          <t>If the organization doesn't appear on the drop-down list, make sure you've added it above!</t>
        </r>
      </text>
    </comment>
    <comment ref="H21" authorId="0">
      <text>
        <r>
          <rPr>
            <sz val="9"/>
            <color indexed="81"/>
            <rFont val="Tahoma"/>
            <family val="2"/>
          </rPr>
          <t xml:space="preserve">This is a calculated column, </t>
        </r>
        <r>
          <rPr>
            <b/>
            <sz val="9"/>
            <color indexed="81"/>
            <rFont val="Tahoma"/>
            <family val="2"/>
          </rPr>
          <t>DO NOT ENTER DATA HERE!</t>
        </r>
      </text>
    </comment>
  </commentList>
</comments>
</file>

<file path=xl/comments2.xml><?xml version="1.0" encoding="utf-8"?>
<comments xmlns="http://schemas.openxmlformats.org/spreadsheetml/2006/main">
  <authors>
    <author>Sara Geleskie Damiano</author>
  </authors>
  <commentList>
    <comment ref="B9" authorId="0">
      <text>
        <r>
          <rPr>
            <sz val="9"/>
            <color indexed="81"/>
            <rFont val="Tahoma"/>
            <family val="2"/>
          </rPr>
          <t>If any citation information is included, this field becomes manditory!</t>
        </r>
      </text>
    </comment>
    <comment ref="B10" authorId="0">
      <text>
        <r>
          <rPr>
            <sz val="9"/>
            <color indexed="81"/>
            <rFont val="Tahoma"/>
            <family val="2"/>
          </rPr>
          <t>If any citation information is included, this field becomes manditory!</t>
        </r>
      </text>
    </comment>
    <comment ref="B11" authorId="0">
      <text>
        <r>
          <rPr>
            <sz val="9"/>
            <color indexed="81"/>
            <rFont val="Tahoma"/>
            <family val="2"/>
          </rPr>
          <t>If any citation information is included, this field becomes manditory!</t>
        </r>
      </text>
    </comment>
    <comment ref="B12" authorId="0">
      <text>
        <r>
          <rPr>
            <sz val="9"/>
            <color indexed="81"/>
            <rFont val="Tahoma"/>
            <family val="2"/>
          </rPr>
          <t>If any citation information is included, this field becomes manditory!</t>
        </r>
      </text>
    </comment>
    <comment ref="B19" authorId="0">
      <text>
        <r>
          <rPr>
            <sz val="9"/>
            <color indexed="81"/>
            <rFont val="Tahoma"/>
            <family val="2"/>
          </rPr>
          <t>This must be selected from the list on the "People and Organizations" Tab</t>
        </r>
      </text>
    </comment>
  </commentList>
</comments>
</file>

<file path=xl/comments3.xml><?xml version="1.0" encoding="utf-8"?>
<comments xmlns="http://schemas.openxmlformats.org/spreadsheetml/2006/main">
  <authors>
    <author>Sara Geleskie Damiano</author>
  </authors>
  <commentList>
    <comment ref="A8" authorId="0">
      <text>
        <r>
          <rPr>
            <sz val="9"/>
            <color indexed="81"/>
            <rFont val="Tahoma"/>
            <family val="2"/>
          </rPr>
          <t>Only applies to SITES</t>
        </r>
      </text>
    </comment>
    <comment ref="M10" authorId="0">
      <text>
        <r>
          <rPr>
            <sz val="9"/>
            <color indexed="81"/>
            <rFont val="Tahoma"/>
            <family val="2"/>
          </rPr>
          <t>Only applies to SITES</t>
        </r>
      </text>
    </comment>
    <comment ref="N10" authorId="0">
      <text>
        <r>
          <rPr>
            <sz val="9"/>
            <color indexed="81"/>
            <rFont val="Tahoma"/>
            <family val="2"/>
          </rPr>
          <t>Only applies to SITES</t>
        </r>
      </text>
    </comment>
    <comment ref="R10" authorId="0">
      <text>
        <r>
          <rPr>
            <sz val="9"/>
            <color indexed="81"/>
            <rFont val="Tahoma"/>
            <family val="2"/>
          </rPr>
          <t>Only applies to SPECIMENS</t>
        </r>
      </text>
    </comment>
    <comment ref="S10" authorId="0">
      <text>
        <r>
          <rPr>
            <sz val="9"/>
            <color indexed="81"/>
            <rFont val="Tahoma"/>
            <family val="2"/>
          </rPr>
          <t>Only applies to SPECIMENS</t>
        </r>
      </text>
    </comment>
  </commentList>
</comments>
</file>

<file path=xl/comments4.xml><?xml version="1.0" encoding="utf-8"?>
<comments xmlns="http://schemas.openxmlformats.org/spreadsheetml/2006/main">
  <authors>
    <author>Sara Geleskie Damiano</author>
  </authors>
  <commentList>
    <comment ref="D6" authorId="0">
      <text>
        <r>
          <rPr>
            <sz val="9"/>
            <color indexed="81"/>
            <rFont val="Tahoma"/>
            <family val="2"/>
          </rPr>
          <t>This field is mandatory if you want to include any offset information!</t>
        </r>
      </text>
    </comment>
    <comment ref="E6" authorId="0">
      <text>
        <r>
          <rPr>
            <sz val="9"/>
            <color indexed="81"/>
            <rFont val="Tahoma"/>
            <family val="2"/>
          </rPr>
          <t>This field is mandatory if you want to include any offset information!</t>
        </r>
      </text>
    </comment>
    <comment ref="F6" authorId="0">
      <text>
        <r>
          <rPr>
            <sz val="9"/>
            <color indexed="81"/>
            <rFont val="Tahoma"/>
            <family val="2"/>
          </rPr>
          <t>This field is mandatory if you want to include any offset information!</t>
        </r>
      </text>
    </comment>
  </commentList>
</comments>
</file>

<file path=xl/comments5.xml><?xml version="1.0" encoding="utf-8"?>
<comments xmlns="http://schemas.openxmlformats.org/spreadsheetml/2006/main">
  <authors>
    <author>Sara Geleskie Damiano</author>
  </authors>
  <commentList>
    <comment ref="F6" authorId="0">
      <text>
        <r>
          <rPr>
            <sz val="9"/>
            <color indexed="81"/>
            <rFont val="Tahoma"/>
            <family val="2"/>
          </rPr>
          <t>This is the value used for empty or missing values; often "-9999" or something similar.</t>
        </r>
      </text>
    </comment>
  </commentList>
</comments>
</file>

<file path=xl/comments6.xml><?xml version="1.0" encoding="utf-8"?>
<comments xmlns="http://schemas.openxmlformats.org/spreadsheetml/2006/main">
  <authors>
    <author>Sara Geleskie Damiano</author>
  </authors>
  <commentList>
    <comment ref="AA1" authorId="0">
      <text>
        <r>
          <rPr>
            <b/>
            <sz val="9"/>
            <color indexed="81"/>
            <rFont val="Tahoma"/>
            <family val="2"/>
          </rPr>
          <t>Sara Geleskie Damiano:</t>
        </r>
        <r>
          <rPr>
            <sz val="9"/>
            <color indexed="81"/>
            <rFont val="Tahoma"/>
            <family val="2"/>
          </rPr>
          <t xml:space="preserve">
This is not actually a chunk of YAML just a helper column.</t>
        </r>
      </text>
    </comment>
    <comment ref="AB1" authorId="0">
      <text>
        <r>
          <rPr>
            <b/>
            <sz val="9"/>
            <color indexed="81"/>
            <rFont val="Tahoma"/>
            <family val="2"/>
          </rPr>
          <t>Sara Geleskie Damiano:</t>
        </r>
        <r>
          <rPr>
            <sz val="9"/>
            <color indexed="81"/>
            <rFont val="Tahoma"/>
            <family val="2"/>
          </rPr>
          <t xml:space="preserve">
This is not actually a chunk of YAML just a helper column.</t>
        </r>
      </text>
    </comment>
  </commentList>
</comments>
</file>

<file path=xl/sharedStrings.xml><?xml version="1.0" encoding="utf-8"?>
<sst xmlns="http://schemas.openxmlformats.org/spreadsheetml/2006/main" count="1496" uniqueCount="1354">
  <si>
    <t>Dataset UUID</t>
  </si>
  <si>
    <t>Dataset Title</t>
  </si>
  <si>
    <t>Dataset Code</t>
  </si>
  <si>
    <t>Dataset Type</t>
  </si>
  <si>
    <t>Dataset Abstract</t>
  </si>
  <si>
    <t>Citation Link</t>
  </si>
  <si>
    <t>Publication Year</t>
  </si>
  <si>
    <t>Biota</t>
  </si>
  <si>
    <t>Chemistry</t>
  </si>
  <si>
    <t>Climate</t>
  </si>
  <si>
    <t>Geology</t>
  </si>
  <si>
    <t>Hydrology</t>
  </si>
  <si>
    <t>Instrumentation</t>
  </si>
  <si>
    <t>Soil</t>
  </si>
  <si>
    <t>Unknown</t>
  </si>
  <si>
    <t>Version Code</t>
  </si>
  <si>
    <t>Prior Version Datset UUID</t>
  </si>
  <si>
    <t>First Name</t>
  </si>
  <si>
    <t>Middle Name</t>
  </si>
  <si>
    <t>Last Name</t>
  </si>
  <si>
    <t>Primary Email</t>
  </si>
  <si>
    <t>Organization Name</t>
  </si>
  <si>
    <t>OrcID</t>
  </si>
  <si>
    <t>Dataset Citation Information</t>
  </si>
  <si>
    <t>Author Information</t>
  </si>
  <si>
    <t>Sampling Feature UUID</t>
  </si>
  <si>
    <t>Sampling Feature Type</t>
  </si>
  <si>
    <t>Latitude</t>
  </si>
  <si>
    <t>Longitude</t>
  </si>
  <si>
    <t>Elevation_m</t>
  </si>
  <si>
    <t>Elevation Datum</t>
  </si>
  <si>
    <t>Specimen</t>
  </si>
  <si>
    <t>Site</t>
  </si>
  <si>
    <t>Transect</t>
  </si>
  <si>
    <t>Borehole</t>
  </si>
  <si>
    <t>Flightline</t>
  </si>
  <si>
    <t>Interval</t>
  </si>
  <si>
    <t>Observation well</t>
  </si>
  <si>
    <t>Profile</t>
  </si>
  <si>
    <t>Depth interval</t>
  </si>
  <si>
    <t>Ships track</t>
  </si>
  <si>
    <t>Trajectory</t>
  </si>
  <si>
    <t>Traverse</t>
  </si>
  <si>
    <t>Quadrat</t>
  </si>
  <si>
    <t>Cross section</t>
  </si>
  <si>
    <t>Soil pit section</t>
  </si>
  <si>
    <t>Scene</t>
  </si>
  <si>
    <t>Field area</t>
  </si>
  <si>
    <t>Excavation</t>
  </si>
  <si>
    <t>Stream gage</t>
  </si>
  <si>
    <t>Weather station</t>
  </si>
  <si>
    <t>Water quality station</t>
  </si>
  <si>
    <t>Not applicable</t>
  </si>
  <si>
    <t>Point</t>
  </si>
  <si>
    <t>Multi point</t>
  </si>
  <si>
    <t>Line string</t>
  </si>
  <si>
    <t>Multi line string</t>
  </si>
  <si>
    <t>Polygon</t>
  </si>
  <si>
    <t>Multi polygon</t>
  </si>
  <si>
    <t>Volume</t>
  </si>
  <si>
    <t>Composite</t>
  </si>
  <si>
    <t>Aggregate groundwater use</t>
  </si>
  <si>
    <t>Aggregate surface-water-use</t>
  </si>
  <si>
    <t>Aggregate water-use establishment</t>
  </si>
  <si>
    <t>Animal waste lagoon</t>
  </si>
  <si>
    <t>Atmosphere</t>
  </si>
  <si>
    <t>Canal</t>
  </si>
  <si>
    <t>Cave</t>
  </si>
  <si>
    <t>Cistern</t>
  </si>
  <si>
    <t>Coastal</t>
  </si>
  <si>
    <t>Combined sewer</t>
  </si>
  <si>
    <t>Ditch</t>
  </si>
  <si>
    <t>Diversion</t>
  </si>
  <si>
    <t>Estuary</t>
  </si>
  <si>
    <t>Facility</t>
  </si>
  <si>
    <t>Field, Pasture, Orchard, or Nursery</t>
  </si>
  <si>
    <t>Glacier</t>
  </si>
  <si>
    <t>Golf course</t>
  </si>
  <si>
    <t>Groundwater drain</t>
  </si>
  <si>
    <t>Hydroelectric plant</t>
  </si>
  <si>
    <t>Laboratory or sample-preparation area</t>
  </si>
  <si>
    <t>Lake, Reservoir, Impoundment</t>
  </si>
  <si>
    <t>Land</t>
  </si>
  <si>
    <t>Landfill</t>
  </si>
  <si>
    <t>Ocean</t>
  </si>
  <si>
    <t>Outcrop</t>
  </si>
  <si>
    <t>Outfall</t>
  </si>
  <si>
    <t>Pavement</t>
  </si>
  <si>
    <t>Playa</t>
  </si>
  <si>
    <t>Septic system</t>
  </si>
  <si>
    <t>Shore</t>
  </si>
  <si>
    <t>Sinkhole</t>
  </si>
  <si>
    <t>Soil hole</t>
  </si>
  <si>
    <t>Spring</t>
  </si>
  <si>
    <t>Storm sewer</t>
  </si>
  <si>
    <t>Stream</t>
  </si>
  <si>
    <t>Subsurface</t>
  </si>
  <si>
    <t>Thermoelectric plant</t>
  </si>
  <si>
    <t>Tidal stream</t>
  </si>
  <si>
    <t>Tunnel, shaft, or mine</t>
  </si>
  <si>
    <t>Unsaturated zone</t>
  </si>
  <si>
    <t>Volcanic vent</t>
  </si>
  <si>
    <t>Wastewater land application</t>
  </si>
  <si>
    <t>Wastewater sewer</t>
  </si>
  <si>
    <t>Wastewater-treatment plant</t>
  </si>
  <si>
    <t>Water-distribution system</t>
  </si>
  <si>
    <t>Water-supply treatment plant</t>
  </si>
  <si>
    <t>Water-use establishment</t>
  </si>
  <si>
    <t>Wetland</t>
  </si>
  <si>
    <t>Core</t>
  </si>
  <si>
    <t>Core section half</t>
  </si>
  <si>
    <t>Core sub-piece</t>
  </si>
  <si>
    <t>Core whole round</t>
  </si>
  <si>
    <t>Cuttings</t>
  </si>
  <si>
    <t>Dredge</t>
  </si>
  <si>
    <t>Grab</t>
  </si>
  <si>
    <t>Individual sample</t>
  </si>
  <si>
    <t>Oriented core</t>
  </si>
  <si>
    <t>Other</t>
  </si>
  <si>
    <t>Rock powder</t>
  </si>
  <si>
    <t>Terrestrial section</t>
  </si>
  <si>
    <t>Automated</t>
  </si>
  <si>
    <t>Foliage digestion</t>
  </si>
  <si>
    <t>Forest floor digestion</t>
  </si>
  <si>
    <t>Foliage leaching</t>
  </si>
  <si>
    <t>Litter fall digestion</t>
  </si>
  <si>
    <t>Precipitation bulk</t>
  </si>
  <si>
    <t>Petri dish (dry deposition)</t>
  </si>
  <si>
    <t>The specimen type is unknown</t>
  </si>
  <si>
    <t>Thin section</t>
  </si>
  <si>
    <t>Feature Geo Type</t>
  </si>
  <si>
    <t>LatLon Datum</t>
  </si>
  <si>
    <t>Reference Datum for all Sampling Features</t>
  </si>
  <si>
    <t>NAD27</t>
  </si>
  <si>
    <t>NAD83</t>
  </si>
  <si>
    <t>WGS84</t>
  </si>
  <si>
    <t>MSL</t>
  </si>
  <si>
    <t>NAVD88</t>
  </si>
  <si>
    <t>NGVD29</t>
  </si>
  <si>
    <t>---</t>
  </si>
  <si>
    <t>Instructions:  In the yellow boxes, enter the data applying to all results and to the individual data columns</t>
  </si>
  <si>
    <t>Result Type</t>
  </si>
  <si>
    <t>Processing Level</t>
  </si>
  <si>
    <t>Censor Code</t>
  </si>
  <si>
    <t>Quality Code</t>
  </si>
  <si>
    <t>Time Aggregation Interval</t>
  </si>
  <si>
    <t>Column Level Information</t>
  </si>
  <si>
    <t>Variable Name</t>
  </si>
  <si>
    <t>Variable Code</t>
  </si>
  <si>
    <t>Unit Name</t>
  </si>
  <si>
    <t>Method Name</t>
  </si>
  <si>
    <t>Method Code</t>
  </si>
  <si>
    <t>Method Description</t>
  </si>
  <si>
    <t>Date/Time</t>
  </si>
  <si>
    <t>Col3</t>
  </si>
  <si>
    <t>Col4</t>
  </si>
  <si>
    <t>Col5</t>
  </si>
  <si>
    <t>Information on Authors and People Involved</t>
  </si>
  <si>
    <t>Information on Organizations Involved</t>
  </si>
  <si>
    <t>Organization Type [CV]</t>
  </si>
  <si>
    <t>Organization Code</t>
  </si>
  <si>
    <t>Organization Description</t>
  </si>
  <si>
    <t>Organization Link</t>
  </si>
  <si>
    <t>University</t>
  </si>
  <si>
    <t>Research institute</t>
  </si>
  <si>
    <t>Research agency</t>
  </si>
  <si>
    <t>Manufacturer</t>
  </si>
  <si>
    <t>Vendor</t>
  </si>
  <si>
    <t>Analytical laboratory</t>
  </si>
  <si>
    <t>Department</t>
  </si>
  <si>
    <t>Association</t>
  </si>
  <si>
    <t>Center</t>
  </si>
  <si>
    <t>College</t>
  </si>
  <si>
    <t>Company</t>
  </si>
  <si>
    <t>Consortium</t>
  </si>
  <si>
    <t>Division</t>
  </si>
  <si>
    <t>Foundation</t>
  </si>
  <si>
    <t>Funding organization</t>
  </si>
  <si>
    <t>Government agency</t>
  </si>
  <si>
    <t>Institute</t>
  </si>
  <si>
    <t>Laboratory</t>
  </si>
  <si>
    <t>Library</t>
  </si>
  <si>
    <t>Museum</t>
  </si>
  <si>
    <t>Program</t>
  </si>
  <si>
    <t>Publisher</t>
  </si>
  <si>
    <t>Research organization</t>
  </si>
  <si>
    <t>School</t>
  </si>
  <si>
    <t>Student organization</t>
  </si>
  <si>
    <t>USU</t>
  </si>
  <si>
    <t>Utah State University</t>
  </si>
  <si>
    <t>Jeffrey</t>
  </si>
  <si>
    <t>S.</t>
  </si>
  <si>
    <t>Horsburgh</t>
  </si>
  <si>
    <t>jeff.horsburgh@usu.edu</t>
  </si>
  <si>
    <t>Amber</t>
  </si>
  <si>
    <t>Spackman Jones</t>
  </si>
  <si>
    <t>amber.jones@usu.edu</t>
  </si>
  <si>
    <t>Author Number</t>
  </si>
  <si>
    <t>Citation Title</t>
  </si>
  <si>
    <t>Specimen Medium</t>
  </si>
  <si>
    <t>~</t>
  </si>
  <si>
    <t>YODA: {Version: 1.0.0, Profile: TimeSeries}</t>
  </si>
  <si>
    <t>TWDEF_AirTemp</t>
  </si>
  <si>
    <t>Air temperature at the TW Daniels Experimental Forest Climate Station</t>
  </si>
  <si>
    <t>Air temperature at the TW Daniels Experimental Forest Climate Station. The data were measured using a Campbell Scientific HC2S3 temperature and relative humidity sensor. Measurements represent the average over the 15 minute recording period.</t>
  </si>
  <si>
    <t>People:</t>
  </si>
  <si>
    <t>Primary Address</t>
  </si>
  <si>
    <t>Civil and Environmental Engineering, Utah Water Research Laboratory, 8200 Old Main Hill, Logan, UT 84322-8200</t>
  </si>
  <si>
    <t>NOTE:  Only relationship allowed between versions is "IsNewVersionOf"</t>
  </si>
  <si>
    <t>Organizations:</t>
  </si>
  <si>
    <t>Affiliations:</t>
  </si>
  <si>
    <t>NOTE:  At this time this template does not include detailed information on affiliations.  To include that, you must generate your YODA file with some other method.</t>
  </si>
  <si>
    <t>Citation DOI</t>
  </si>
  <si>
    <t>Dataset Citation Relationship</t>
  </si>
  <si>
    <t>IsAllOf</t>
  </si>
  <si>
    <t>isChildOf</t>
  </si>
  <si>
    <t>isRelatedTo</t>
  </si>
  <si>
    <t>isVariantFormOf</t>
  </si>
  <si>
    <t>isOriginalFormOf</t>
  </si>
  <si>
    <t>isDerivedFrom</t>
  </si>
  <si>
    <t>wasCollectedAt</t>
  </si>
  <si>
    <t>iUTAH Modeling and Data Federation</t>
  </si>
  <si>
    <t>http://repository.iutahepscor.org/dataset/iutah-gamut-network-raw-data-at-tw-daniels-forest-climate-site-lr-twdef-c</t>
  </si>
  <si>
    <t>TODO:  Add warnings for missing values!</t>
  </si>
  <si>
    <t>Site Type</t>
  </si>
  <si>
    <t>Specimen Type</t>
  </si>
  <si>
    <t>Is Field Specimen?</t>
  </si>
  <si>
    <t>Use these fields for Specimens</t>
  </si>
  <si>
    <t>Use these fields for Sites</t>
  </si>
  <si>
    <t>Boolean</t>
  </si>
  <si>
    <t>RB_KF_BA</t>
  </si>
  <si>
    <t>RB_RBG_BA</t>
  </si>
  <si>
    <t>D101</t>
  </si>
  <si>
    <t>D102</t>
  </si>
  <si>
    <t>D3236</t>
  </si>
  <si>
    <t>Knowlton Fork at Knowlton Fork Basic Aquatic</t>
  </si>
  <si>
    <t>Red Butte Creek at Red Butte Gate Basic Aquatic</t>
  </si>
  <si>
    <t>Specimen D101</t>
  </si>
  <si>
    <t>Specimen D102</t>
  </si>
  <si>
    <t>Specimen D3236</t>
  </si>
  <si>
    <t>Specimen 524</t>
  </si>
  <si>
    <t>Feature Name</t>
  </si>
  <si>
    <t>Feature Description</t>
  </si>
  <si>
    <t>Feature Code</t>
  </si>
  <si>
    <t>Feature Geometry</t>
  </si>
  <si>
    <t>LR_TWDEF_C</t>
  </si>
  <si>
    <t>Climate Station at TW Daniels Experimental Forest</t>
  </si>
  <si>
    <t>This is a continuous atmospheric monitoring site that is part of the Gradients Along Mountain to Urban Transitions (GAMUT) monitoring network.</t>
  </si>
  <si>
    <t>OrganizationTypeCV</t>
  </si>
  <si>
    <t>DataSetTypeCV</t>
  </si>
  <si>
    <t>SamplingFeatureGeotypeCV</t>
  </si>
  <si>
    <t>SiteTypeCV</t>
  </si>
  <si>
    <t>SpecimenTypeCV</t>
  </si>
  <si>
    <t>ElevationDatumCV</t>
  </si>
  <si>
    <t>RelationshipTypeCV</t>
  </si>
  <si>
    <t>SamplingFeatureTypeCV</t>
  </si>
  <si>
    <t>NotApplicable</t>
  </si>
  <si>
    <t>SampledMediumCV</t>
  </si>
  <si>
    <t>Gas</t>
  </si>
  <si>
    <t>Liquid aqueous</t>
  </si>
  <si>
    <t>Liquid organic</t>
  </si>
  <si>
    <t>Mineral</t>
  </si>
  <si>
    <t>Particulate</t>
  </si>
  <si>
    <t>Rock</t>
  </si>
  <si>
    <t>Sediment</t>
  </si>
  <si>
    <t>Ice</t>
  </si>
  <si>
    <t>Snow</t>
  </si>
  <si>
    <t>Tissue</t>
  </si>
  <si>
    <t>Organism</t>
  </si>
  <si>
    <t>SpatialReferences:</t>
  </si>
  <si>
    <t>SamplingFeatures:</t>
  </si>
  <si>
    <t>YAML Header</t>
  </si>
  <si>
    <t>Dataset</t>
  </si>
  <si>
    <t>People</t>
  </si>
  <si>
    <t>Organizations</t>
  </si>
  <si>
    <t>Affiliations</t>
  </si>
  <si>
    <t>Citation</t>
  </si>
  <si>
    <t>AuthorList</t>
  </si>
  <si>
    <t>DatasetCitations</t>
  </si>
  <si>
    <t>Spatial References</t>
  </si>
  <si>
    <t>Sampling Features</t>
  </si>
  <si>
    <t>Sites</t>
  </si>
  <si>
    <t>IDNumber</t>
  </si>
  <si>
    <t>Specimens</t>
  </si>
  <si>
    <t>Spatial Offset Type</t>
  </si>
  <si>
    <t>Offset 1 Value</t>
  </si>
  <si>
    <t>Offset 1 Unit</t>
  </si>
  <si>
    <t>Offset 2 Value</t>
  </si>
  <si>
    <t>Offset 2 Unit</t>
  </si>
  <si>
    <t>Offset 3 Value</t>
  </si>
  <si>
    <t>Offset 3 Unit</t>
  </si>
  <si>
    <t>SpatialOffsetTypeCV</t>
  </si>
  <si>
    <t>Radial horizontal offset</t>
  </si>
  <si>
    <t>Radial horizontal offset with depth</t>
  </si>
  <si>
    <t>Depth, directional</t>
  </si>
  <si>
    <t>Units</t>
  </si>
  <si>
    <t>First Sampling Feature Code</t>
  </si>
  <si>
    <t>Relationship Type</t>
  </si>
  <si>
    <t>Second Sampling Feature Code</t>
  </si>
  <si>
    <t>Related Sampling Features</t>
  </si>
  <si>
    <t>SpatialOffsets</t>
  </si>
  <si>
    <t>RelatedFeatures</t>
  </si>
  <si>
    <t>MethodTypeCV</t>
  </si>
  <si>
    <t>Method Type</t>
  </si>
  <si>
    <t>Method Link</t>
  </si>
  <si>
    <t>Methods</t>
  </si>
  <si>
    <t>Method Information</t>
  </si>
  <si>
    <t>Cruise</t>
  </si>
  <si>
    <t>Data retrieval</t>
  </si>
  <si>
    <t>Derivation</t>
  </si>
  <si>
    <t>Equipment deployment</t>
  </si>
  <si>
    <t>Equipment maintenance</t>
  </si>
  <si>
    <t>Equipment programming</t>
  </si>
  <si>
    <t>Equipment retrieval</t>
  </si>
  <si>
    <t>Estimation</t>
  </si>
  <si>
    <t>Expedition</t>
  </si>
  <si>
    <t>Field activity</t>
  </si>
  <si>
    <t>Generic non-observation</t>
  </si>
  <si>
    <t>Instrument calibration</t>
  </si>
  <si>
    <t>Instrument deployment</t>
  </si>
  <si>
    <t>Instrument retrieval</t>
  </si>
  <si>
    <t>Observation</t>
  </si>
  <si>
    <t>Simulation</t>
  </si>
  <si>
    <t>Site visit</t>
  </si>
  <si>
    <t>Specimen analysis</t>
  </si>
  <si>
    <t>Specimen collection</t>
  </si>
  <si>
    <t>Specimen fractionation</t>
  </si>
  <si>
    <t>Specimen preparation</t>
  </si>
  <si>
    <t>Specimen preservation</t>
  </si>
  <si>
    <t>Submersible launch</t>
  </si>
  <si>
    <t>Air_Temp_HC2S3</t>
  </si>
  <si>
    <t>HC2S3 Air Temperature</t>
  </si>
  <si>
    <t>Air temperature measured using a Campbell Scientific HC2S3 temperature and relative humidity sensor. Average over 15 minutes.</t>
  </si>
  <si>
    <t>http://data.iutahepscor.org</t>
  </si>
  <si>
    <t>Grab_Sampling</t>
  </si>
  <si>
    <t>EPA353.2</t>
  </si>
  <si>
    <t>TotalNitrogen</t>
  </si>
  <si>
    <t>TotalPhosphorus</t>
  </si>
  <si>
    <t>Grab samples collected in the field with acid-washed bottles for TN and TP analysis.</t>
  </si>
  <si>
    <t>Nitrate-Nitrite Colorometric Automated Cadmium Reduction</t>
  </si>
  <si>
    <t>Astoria Total Nitrogen</t>
  </si>
  <si>
    <t>Astoria Total Phosphorus</t>
  </si>
  <si>
    <t>Determination of total Nitrogen by persulphate oxidation digestion and cadmium reduction method</t>
  </si>
  <si>
    <t>Determination of total phosphorus by persulphate oxidation digestion and ascorbic acid method</t>
  </si>
  <si>
    <t>Methods:</t>
  </si>
  <si>
    <t>Dataset: &amp;DataSetID0001</t>
  </si>
  <si>
    <t>TODO:  Encode Feature Geometry as "well known text"</t>
  </si>
  <si>
    <r>
      <t xml:space="preserve">NOTE:  Sampling feature codes </t>
    </r>
    <r>
      <rPr>
        <b/>
        <sz val="11"/>
        <color theme="1"/>
        <rFont val="Calibri"/>
        <family val="2"/>
        <scheme val="minor"/>
      </rPr>
      <t>MUST</t>
    </r>
    <r>
      <rPr>
        <sz val="11"/>
        <color theme="1"/>
        <rFont val="Calibri"/>
        <family val="2"/>
        <scheme val="minor"/>
      </rPr>
      <t xml:space="preserve"> be unique within this template.</t>
    </r>
  </si>
  <si>
    <r>
      <t xml:space="preserve">NOTE:  Method codes </t>
    </r>
    <r>
      <rPr>
        <b/>
        <sz val="11"/>
        <color theme="1"/>
        <rFont val="Calibri"/>
        <family val="2"/>
        <scheme val="minor"/>
      </rPr>
      <t xml:space="preserve">MUST </t>
    </r>
    <r>
      <rPr>
        <sz val="11"/>
        <color theme="1"/>
        <rFont val="Calibri"/>
        <family val="2"/>
        <scheme val="minor"/>
      </rPr>
      <t>be unique within this template.</t>
    </r>
  </si>
  <si>
    <t>Instructions:  In the yellow boxes, enter all the method information related to this data.  Darker yellow columns are mandatory; paler yellow is optional.</t>
  </si>
  <si>
    <t>Instructions:  In the yellow boxes, enter the metadata for all of the sampling features (sites, specimens, etc) included in this dataset.  Darker yellow columns are mandatory; paler yellow is optional.</t>
  </si>
  <si>
    <t>Instructions:  In the yellow boxes, enter the citiation information for this dataset.  Authors must have been entered in the "People and Organizations" tab.  Darker yellow columns are mandatory; paler yellow is optional.</t>
  </si>
  <si>
    <t>Instructions:  In the yellow boxes, first type in information on all of the organizations and then all of the people involved in collecting and publishing this data.  Darker yellow columns are mandatory; paler yellow is optional.</t>
  </si>
  <si>
    <t>Full Name</t>
  </si>
  <si>
    <t>Amber  Spackman Jones</t>
  </si>
  <si>
    <t>Jeffrey S. Horsburgh</t>
  </si>
  <si>
    <t>Author Name</t>
  </si>
  <si>
    <r>
      <t xml:space="preserve">NOTE:  Organization names </t>
    </r>
    <r>
      <rPr>
        <b/>
        <sz val="11"/>
        <color theme="1"/>
        <rFont val="Calibri"/>
        <family val="2"/>
        <scheme val="minor"/>
      </rPr>
      <t>MUST</t>
    </r>
    <r>
      <rPr>
        <sz val="11"/>
        <color theme="1"/>
        <rFont val="Calibri"/>
        <family val="2"/>
        <scheme val="minor"/>
      </rPr>
      <t xml:space="preserve"> be unique within this template.  This template also cannot handle two people with identical first, middle, and last names.</t>
    </r>
  </si>
  <si>
    <t>Instructions:  In the yellow boxes, enter all the variable information related to this data.  Darker yellow columns are mandatory; paler yellow is optional.</t>
  </si>
  <si>
    <r>
      <t xml:space="preserve">NOTE:  Variable codes </t>
    </r>
    <r>
      <rPr>
        <b/>
        <sz val="11"/>
        <color theme="1"/>
        <rFont val="Calibri"/>
        <family val="2"/>
        <scheme val="minor"/>
      </rPr>
      <t xml:space="preserve">MUST </t>
    </r>
    <r>
      <rPr>
        <sz val="11"/>
        <color theme="1"/>
        <rFont val="Calibri"/>
        <family val="2"/>
        <scheme val="minor"/>
      </rPr>
      <t>be unique within this template.</t>
    </r>
  </si>
  <si>
    <t>Variable Type</t>
  </si>
  <si>
    <t>Variable Definition</t>
  </si>
  <si>
    <t>Speciation</t>
  </si>
  <si>
    <t>No Data Value</t>
  </si>
  <si>
    <t>Variable Information</t>
  </si>
  <si>
    <t>VariableTypeCV</t>
  </si>
  <si>
    <t>Water quality</t>
  </si>
  <si>
    <t>VariableNameCV</t>
  </si>
  <si>
    <t>1,1,1-Trichloroethane</t>
  </si>
  <si>
    <t>1,1,2,2-Tetrachloroethane</t>
  </si>
  <si>
    <t>1,1,2-Trichloroethane</t>
  </si>
  <si>
    <t>1,1-Dichloroethane</t>
  </si>
  <si>
    <t>1,1-Dichloroethene</t>
  </si>
  <si>
    <t>1,2,3-Trimethylbenzene</t>
  </si>
  <si>
    <t>1,2,4,5-tetrachlorobenzene</t>
  </si>
  <si>
    <t>1,2,4-Trichlorobenzene</t>
  </si>
  <si>
    <t>1,2,4-Trimethylbenzene</t>
  </si>
  <si>
    <t>1,2-Dibromo-3-chloropropane</t>
  </si>
  <si>
    <t>1,2-Dichlorobenzene</t>
  </si>
  <si>
    <t>1,2-Dichloroethane</t>
  </si>
  <si>
    <t>1,2-Dichloropropane</t>
  </si>
  <si>
    <t>1,2-Dimethylnaphthalene</t>
  </si>
  <si>
    <t>1,2-Dinitrobenzene</t>
  </si>
  <si>
    <t>1,2-Diphenylhydrazine</t>
  </si>
  <si>
    <t>1,3,5-Trimethylbenzene</t>
  </si>
  <si>
    <t>1,3-Dichlorobenzene</t>
  </si>
  <si>
    <t>1,3-Dimethyladamantane</t>
  </si>
  <si>
    <t>1,3-Dimethylnaphthalene</t>
  </si>
  <si>
    <t>1,3-Dinitrobenzene</t>
  </si>
  <si>
    <t>1,4,5,8-Tetramethylnaphthalene</t>
  </si>
  <si>
    <t>1,4,5-Trimethylnaphthalene</t>
  </si>
  <si>
    <t>1,4,6-Trimethylnaphthalene</t>
  </si>
  <si>
    <t>1,4-Dichlorobenzene</t>
  </si>
  <si>
    <t>1,4-Dimethylnaphthalene</t>
  </si>
  <si>
    <t>1,4-Dinitrobenzene</t>
  </si>
  <si>
    <t>1,5-Dimethylnaphthalene</t>
  </si>
  <si>
    <t>1,6,7-Trimethylnaphthalene</t>
  </si>
  <si>
    <t>1,6-Dimethylnaphthalene</t>
  </si>
  <si>
    <t>1,8-Dimethylnaphthalene</t>
  </si>
  <si>
    <t>19-Hexanoyloxyfucoxanthin</t>
  </si>
  <si>
    <t>1-Chloronaphthalene</t>
  </si>
  <si>
    <t>1-Ethylnaphthalene</t>
  </si>
  <si>
    <t>1-Methylanthracene</t>
  </si>
  <si>
    <t>1-Methyldibenzothiophene</t>
  </si>
  <si>
    <t>1-Methylfluorene</t>
  </si>
  <si>
    <t>1-Methylnaphthalene</t>
  </si>
  <si>
    <t>1-Methylphenanthrene</t>
  </si>
  <si>
    <t>1-Naphthalenol methylcarbamate</t>
  </si>
  <si>
    <t>2,2-dichlorovinyl dimethyl phosphate</t>
  </si>
  <si>
    <t>2,3,4,6-Tetrachlorophenol</t>
  </si>
  <si>
    <t>2,3,5-Trimethylnaphthalene</t>
  </si>
  <si>
    <t>2,3,6-Trimethylnaphthalene</t>
  </si>
  <si>
    <t>2,3-Dimethylnaphthalene</t>
  </si>
  <si>
    <t>2,4,5-Trichlorophenol</t>
  </si>
  <si>
    <t>2,4,6-Trichlorophenol</t>
  </si>
  <si>
    <t>2,4-Dichlorophenol</t>
  </si>
  <si>
    <t>2,4-Dimethylphenol</t>
  </si>
  <si>
    <t>2,4-Dinitrophenol</t>
  </si>
  <si>
    <t>2,4-Dinitrotoluene</t>
  </si>
  <si>
    <t>2,6-Dichlorophenol</t>
  </si>
  <si>
    <t>2,6-Dinitrotoluene</t>
  </si>
  <si>
    <t>2,7-Dimethylnaphthalene</t>
  </si>
  <si>
    <t>2-Butanone (MEK)</t>
  </si>
  <si>
    <t>2-Butoxyethanol</t>
  </si>
  <si>
    <t>2-Chloronaphthalene</t>
  </si>
  <si>
    <t>2-Chlorophenol</t>
  </si>
  <si>
    <t>2-Hexanone</t>
  </si>
  <si>
    <t>2-Methylanthracene</t>
  </si>
  <si>
    <t>2-Methyldibenzothiophene</t>
  </si>
  <si>
    <t>2-Methylnaphthalene</t>
  </si>
  <si>
    <t>2-Methylphenanthrene</t>
  </si>
  <si>
    <t>2-Methylphenol</t>
  </si>
  <si>
    <t>2-Nitroaniline</t>
  </si>
  <si>
    <t>2-Nitrophenol</t>
  </si>
  <si>
    <t>3,3-Dichlorobenzidine</t>
  </si>
  <si>
    <t>3,6-Dimethylphenanthrene</t>
  </si>
  <si>
    <t>3-Nitroaniline</t>
  </si>
  <si>
    <t>4,4-DDD</t>
  </si>
  <si>
    <t>4,4-DDE</t>
  </si>
  <si>
    <t>4,4-DDT</t>
  </si>
  <si>
    <t>4,4-Methylenebis(2-chloroaniline)</t>
  </si>
  <si>
    <t>4,4-Methylenebis(N,N-dimethylaniline)</t>
  </si>
  <si>
    <t>4,6-Dinitro-2-methylphenol</t>
  </si>
  <si>
    <t>4-Bromophenylphenyl ether</t>
  </si>
  <si>
    <t>4-Chloro-3-methylphenol</t>
  </si>
  <si>
    <t>4-Chloroaniline</t>
  </si>
  <si>
    <t>4-Chlorophenylphenyl ether</t>
  </si>
  <si>
    <t>4-Methylchrysene</t>
  </si>
  <si>
    <t>4-Methyldibenzothiophene</t>
  </si>
  <si>
    <t>4-Methylphenol</t>
  </si>
  <si>
    <t>4-Nitroaniline</t>
  </si>
  <si>
    <t>4-Nitrophenol</t>
  </si>
  <si>
    <t>9 cis-Neoxanthin</t>
  </si>
  <si>
    <t>9,10-Dimethylanthracene</t>
  </si>
  <si>
    <t>Absorbance</t>
  </si>
  <si>
    <t>Abundance</t>
  </si>
  <si>
    <t>Acenaphthene</t>
  </si>
  <si>
    <t>Acenaphthylene</t>
  </si>
  <si>
    <t>Acetate</t>
  </si>
  <si>
    <t>Acetic Acid</t>
  </si>
  <si>
    <t>Acetone</t>
  </si>
  <si>
    <t>Acetophenone</t>
  </si>
  <si>
    <t>Acid neutralizing capacity</t>
  </si>
  <si>
    <t>Acidity, CO2 acidity</t>
  </si>
  <si>
    <t>Acidity, exchange</t>
  </si>
  <si>
    <t>Acidity, hot</t>
  </si>
  <si>
    <t>Acidity, mineral acidity</t>
  </si>
  <si>
    <t>Acidity, total acidity</t>
  </si>
  <si>
    <t>Adamantane</t>
  </si>
  <si>
    <t>Agency code</t>
  </si>
  <si>
    <t>Albedo</t>
  </si>
  <si>
    <t>Aldrin</t>
  </si>
  <si>
    <t>Alkalinity, bicarbonate</t>
  </si>
  <si>
    <t>Alkalinity, carbonate</t>
  </si>
  <si>
    <t>Alkalinity, carbonate plus bicarbonate</t>
  </si>
  <si>
    <t>Alkalinity, hydroxide</t>
  </si>
  <si>
    <t>Alkalinity, total</t>
  </si>
  <si>
    <t>Alloxanthin</t>
  </si>
  <si>
    <t>Aluminum, dissolved</t>
  </si>
  <si>
    <t>Aluminum, particulate</t>
  </si>
  <si>
    <t>Aluminum, total</t>
  </si>
  <si>
    <t>Ammonium flux</t>
  </si>
  <si>
    <t>Aniline</t>
  </si>
  <si>
    <t>Anthracene</t>
  </si>
  <si>
    <t>Antimony, dissolved</t>
  </si>
  <si>
    <t>Antimony, distribution coefficient</t>
  </si>
  <si>
    <t>Antimony, particulate</t>
  </si>
  <si>
    <t>Antimony, total</t>
  </si>
  <si>
    <t>Area</t>
  </si>
  <si>
    <t>Argon</t>
  </si>
  <si>
    <t>Argon, dissolved</t>
  </si>
  <si>
    <t>Aroclor-1016</t>
  </si>
  <si>
    <t>Aroclor-1242</t>
  </si>
  <si>
    <t>Aroclor-1254</t>
  </si>
  <si>
    <t>Aroclor-1260</t>
  </si>
  <si>
    <t>Arsenic, dissolved</t>
  </si>
  <si>
    <t>Arsenic, distribution coefficient</t>
  </si>
  <si>
    <t>Arsenic, particulate</t>
  </si>
  <si>
    <t>Arsenic, total</t>
  </si>
  <si>
    <t>Asteridae coverage</t>
  </si>
  <si>
    <t>Barium, dissolved</t>
  </si>
  <si>
    <t>Barium, distribution coefficient</t>
  </si>
  <si>
    <t>Barium, particulate</t>
  </si>
  <si>
    <t>Barium, total</t>
  </si>
  <si>
    <t>Barometric pressure</t>
  </si>
  <si>
    <t>Baseflow</t>
  </si>
  <si>
    <t>Batis maritima Coverage</t>
  </si>
  <si>
    <t>Battery temperature</t>
  </si>
  <si>
    <t>Battery voltage</t>
  </si>
  <si>
    <t>Benthos</t>
  </si>
  <si>
    <t>Benz(a)anthracene</t>
  </si>
  <si>
    <t>Benzene</t>
  </si>
  <si>
    <t>Benzo(a)pyrene</t>
  </si>
  <si>
    <t>Benzo(b)fluoranthene</t>
  </si>
  <si>
    <t>Benzo(b)fluorene</t>
  </si>
  <si>
    <t>Benzo(e)pyrene</t>
  </si>
  <si>
    <t>Benzo(g,h,i)perylene</t>
  </si>
  <si>
    <t>Benzo(k)fluoranthene</t>
  </si>
  <si>
    <t>Benzoic acid</t>
  </si>
  <si>
    <t>Benzyl alcohol</t>
  </si>
  <si>
    <t>Beryllium, dissolved</t>
  </si>
  <si>
    <t>Beryllium, total</t>
  </si>
  <si>
    <t>Bicarbonate</t>
  </si>
  <si>
    <t>Bifenthrin</t>
  </si>
  <si>
    <t>Biogenic silica</t>
  </si>
  <si>
    <t>Biomass</t>
  </si>
  <si>
    <t>Biomass, phytoplankton</t>
  </si>
  <si>
    <t>Biomass, total</t>
  </si>
  <si>
    <t>Biphenyl</t>
  </si>
  <si>
    <t>Bis(2-chloroethoxy)methane</t>
  </si>
  <si>
    <t>bis(2-Chloroethyl)ether</t>
  </si>
  <si>
    <t>Bis-(2-ethylhexyl) phthalate</t>
  </si>
  <si>
    <t>bis-2-chloroisopropyl ether</t>
  </si>
  <si>
    <t>Blue-green algae (cyanobacteria), phycocyanin</t>
  </si>
  <si>
    <t>BOD1</t>
  </si>
  <si>
    <t>BOD2, carbonaceous</t>
  </si>
  <si>
    <t>BOD20</t>
  </si>
  <si>
    <t>BOD20, carbonaceous</t>
  </si>
  <si>
    <t>BOD20, nitrogenous</t>
  </si>
  <si>
    <t>BOD3, carbonaceous</t>
  </si>
  <si>
    <t>BOD4, carbonaceous</t>
  </si>
  <si>
    <t>BOD5</t>
  </si>
  <si>
    <t>BOD5, carbonaceous</t>
  </si>
  <si>
    <t>BOD5, nitrogenous</t>
  </si>
  <si>
    <t>BOD6, carbonaceous</t>
  </si>
  <si>
    <t>BOD7, carbonaceous</t>
  </si>
  <si>
    <t>BODu</t>
  </si>
  <si>
    <t>BODu, carbonaceous</t>
  </si>
  <si>
    <t>BODu, nitrogenous</t>
  </si>
  <si>
    <t>Body length</t>
  </si>
  <si>
    <t>Borehole log material classification</t>
  </si>
  <si>
    <t>Boron, dissolved</t>
  </si>
  <si>
    <t>Boron, total</t>
  </si>
  <si>
    <t>Borrichia frutescens Coverage</t>
  </si>
  <si>
    <t>Bromide, dissolved</t>
  </si>
  <si>
    <t>Bromide, total</t>
  </si>
  <si>
    <t>Bromine</t>
  </si>
  <si>
    <t>Bromine, dissolved</t>
  </si>
  <si>
    <t>Bromodichloromethane</t>
  </si>
  <si>
    <t>Bromoform</t>
  </si>
  <si>
    <t>Bromomethane (Methyl bromide)</t>
  </si>
  <si>
    <t>Bulk density</t>
  </si>
  <si>
    <t>Bulk electrical conductivity</t>
  </si>
  <si>
    <t>Butane</t>
  </si>
  <si>
    <t>Butylbenzylphthalate</t>
  </si>
  <si>
    <t>Butyric Acid</t>
  </si>
  <si>
    <t>Cadmium, dissolved</t>
  </si>
  <si>
    <t>Cadmium, distribution coefficient</t>
  </si>
  <si>
    <t>Cadmium, particulate</t>
  </si>
  <si>
    <t>Cadmium, total</t>
  </si>
  <si>
    <t>Calcium, dissolved</t>
  </si>
  <si>
    <t>Calcium, total</t>
  </si>
  <si>
    <t>Canthaxanthin</t>
  </si>
  <si>
    <t>Carbaryl</t>
  </si>
  <si>
    <t>Carbazole</t>
  </si>
  <si>
    <t>Carbon dioxide</t>
  </si>
  <si>
    <t>Carbon dioxide flux</t>
  </si>
  <si>
    <t>Carbon dioxide storage flux</t>
  </si>
  <si>
    <t>Carbon Dioxide, dissolved</t>
  </si>
  <si>
    <t>Carbon dioxide, transducer signal</t>
  </si>
  <si>
    <t>Carbon disulfide</t>
  </si>
  <si>
    <t>Carbon monoxide, dissolved</t>
  </si>
  <si>
    <t>Carbon tetrachloride</t>
  </si>
  <si>
    <t>Carbon to nitrogen mass ratio</t>
  </si>
  <si>
    <t>Carbon to nitrogen molar ratio</t>
  </si>
  <si>
    <t>Carbon, dissolved inorganic</t>
  </si>
  <si>
    <t>Carbon, dissolved organic</t>
  </si>
  <si>
    <t>Carbon, dissolved total</t>
  </si>
  <si>
    <t>Carbon, particulate organic</t>
  </si>
  <si>
    <t>Carbon, suspended inorganic</t>
  </si>
  <si>
    <t>Carbon, suspended organic</t>
  </si>
  <si>
    <t>Carbon, suspended total</t>
  </si>
  <si>
    <t>Carbon, total</t>
  </si>
  <si>
    <t>Carbon, total inorganic</t>
  </si>
  <si>
    <t>Carbon, total organic</t>
  </si>
  <si>
    <t>Carbon, total solid phase</t>
  </si>
  <si>
    <t>Carbon-13, stable isotope ratio delta</t>
  </si>
  <si>
    <t>Carbon-14</t>
  </si>
  <si>
    <t>Carbonate</t>
  </si>
  <si>
    <t>Cesium, dissolved</t>
  </si>
  <si>
    <t>Cesium, total</t>
  </si>
  <si>
    <t>Cesium-137</t>
  </si>
  <si>
    <t>Chloride</t>
  </si>
  <si>
    <t>Chloride, dissolved</t>
  </si>
  <si>
    <t>Chloride, total</t>
  </si>
  <si>
    <t>Chlorine</t>
  </si>
  <si>
    <t>Chlorine, dissolved</t>
  </si>
  <si>
    <t>Chlorobenzene</t>
  </si>
  <si>
    <t>Chlorobenzilate</t>
  </si>
  <si>
    <t>Chloroethane</t>
  </si>
  <si>
    <t>Chloroethene</t>
  </si>
  <si>
    <t>Chloroform</t>
  </si>
  <si>
    <t>Chloromethane</t>
  </si>
  <si>
    <t>Chlorophyll (a+b+c)</t>
  </si>
  <si>
    <t>Chlorophyll a</t>
  </si>
  <si>
    <t>Chlorophyll a allomer</t>
  </si>
  <si>
    <t>Chlorophyll a, corrected for pheophytin</t>
  </si>
  <si>
    <t>Chlorophyll a, uncorrected for pheophytin</t>
  </si>
  <si>
    <t>Chlorophyll b</t>
  </si>
  <si>
    <t>Chlorophyll c</t>
  </si>
  <si>
    <t>Chlorophyll c1 and c2</t>
  </si>
  <si>
    <t>Chlorophyll fluorescence</t>
  </si>
  <si>
    <t>Chromium (III)</t>
  </si>
  <si>
    <t>Chromium (VI)</t>
  </si>
  <si>
    <t>Chromium (VI), dissolved</t>
  </si>
  <si>
    <t>Chromium, dissolved</t>
  </si>
  <si>
    <t>Chromium, distribution coefficient</t>
  </si>
  <si>
    <t>Chromium, particulate</t>
  </si>
  <si>
    <t>Chromium, total</t>
  </si>
  <si>
    <t>Chrysene</t>
  </si>
  <si>
    <t>cis-1,2-Dichloroethene</t>
  </si>
  <si>
    <t>cis-1,3-Dichloropropene</t>
  </si>
  <si>
    <t>Cobalt, dissolved</t>
  </si>
  <si>
    <t>Cobalt, total</t>
  </si>
  <si>
    <t>Cobalt-60</t>
  </si>
  <si>
    <t>COD</t>
  </si>
  <si>
    <t>Coliform, fecal</t>
  </si>
  <si>
    <t>Coliform, total</t>
  </si>
  <si>
    <t>Color</t>
  </si>
  <si>
    <t>Colored dissolved organic matter</t>
  </si>
  <si>
    <t>Container number</t>
  </si>
  <si>
    <t>Copper, dissolved</t>
  </si>
  <si>
    <t>Copper, distribution coefficient</t>
  </si>
  <si>
    <t>Copper, particulate</t>
  </si>
  <si>
    <t>Copper, total</t>
  </si>
  <si>
    <t>Counter</t>
  </si>
  <si>
    <t>Cryptophytes</t>
  </si>
  <si>
    <t>Cuscuta spp. coverage</t>
  </si>
  <si>
    <t>Cyanide</t>
  </si>
  <si>
    <t>Cyclohexane</t>
  </si>
  <si>
    <t>Cytochrome P450, family 1, subfamily A, polypeptide 1, delta cycle threshold</t>
  </si>
  <si>
    <t>Cytosolic protein</t>
  </si>
  <si>
    <t>Data shuttle attached</t>
  </si>
  <si>
    <t>Data shuttle detached</t>
  </si>
  <si>
    <t>delta-13C of C2H6</t>
  </si>
  <si>
    <t>delta-13C of C3H8</t>
  </si>
  <si>
    <t>delta-13C of C4H10</t>
  </si>
  <si>
    <t>delta-13C of CH4</t>
  </si>
  <si>
    <t>delta-13C of CO2</t>
  </si>
  <si>
    <t>delta-13C of DIC</t>
  </si>
  <si>
    <t>delta-18O of H2O</t>
  </si>
  <si>
    <t>delta-D of CH4</t>
  </si>
  <si>
    <t>delta-D of H2O</t>
  </si>
  <si>
    <t>Density</t>
  </si>
  <si>
    <t>Deuterium</t>
  </si>
  <si>
    <t>Diadinoxanthin</t>
  </si>
  <si>
    <t>Diallate (cis or trans)</t>
  </si>
  <si>
    <t>Diatoxanthin</t>
  </si>
  <si>
    <t>Dibenz(a,h)anthracene</t>
  </si>
  <si>
    <t>Dibenzofuran</t>
  </si>
  <si>
    <t>Dibenzothiophene</t>
  </si>
  <si>
    <t>Dibromochloromethane</t>
  </si>
  <si>
    <t>Dieldrin</t>
  </si>
  <si>
    <t>Diethyl phthalate</t>
  </si>
  <si>
    <t>Diethylene glycol</t>
  </si>
  <si>
    <t>Diisopropyl Ether</t>
  </si>
  <si>
    <t>Dimethyl Phthalate</t>
  </si>
  <si>
    <t>Dimethylphenanthrene</t>
  </si>
  <si>
    <t>Di-n-butylphthalate</t>
  </si>
  <si>
    <t>Di-n-octyl phthalate</t>
  </si>
  <si>
    <t>Dinoflagellates</t>
  </si>
  <si>
    <t>Dinoseb</t>
  </si>
  <si>
    <t>Discharge</t>
  </si>
  <si>
    <t>Distance</t>
  </si>
  <si>
    <t>Distichlis spicata Coverage</t>
  </si>
  <si>
    <t>Disulfoton</t>
  </si>
  <si>
    <t>d-Limonene</t>
  </si>
  <si>
    <t>DNA damage, olive tail moment</t>
  </si>
  <si>
    <t>DNA damage, percent tail DNA</t>
  </si>
  <si>
    <t>DNA damage, tail length</t>
  </si>
  <si>
    <t>E-coli</t>
  </si>
  <si>
    <t>Electric Current</t>
  </si>
  <si>
    <t>Electric Energy</t>
  </si>
  <si>
    <t>Electric Power</t>
  </si>
  <si>
    <t>Electrical conductivity</t>
  </si>
  <si>
    <t>End of file</t>
  </si>
  <si>
    <t>Endosulfan I (alpha)</t>
  </si>
  <si>
    <t>Endosulfan II (beta)</t>
  </si>
  <si>
    <t>Endosulfan Sulfate</t>
  </si>
  <si>
    <t>Endrin</t>
  </si>
  <si>
    <t>Endrin aldehyde</t>
  </si>
  <si>
    <t>Endrin Ketone</t>
  </si>
  <si>
    <t>Enterococci</t>
  </si>
  <si>
    <t>Ethane</t>
  </si>
  <si>
    <t>Ethane, dissolved</t>
  </si>
  <si>
    <t>Ethanol</t>
  </si>
  <si>
    <t>Ethoxyresorufin O-deethylase, activity</t>
  </si>
  <si>
    <t>Ethyl tert-Butyl Ether</t>
  </si>
  <si>
    <t>Ethylbenzene</t>
  </si>
  <si>
    <t>Ethylene</t>
  </si>
  <si>
    <t>Ethylene glycol</t>
  </si>
  <si>
    <t>Ethylene, dissolved</t>
  </si>
  <si>
    <t>Ethyne</t>
  </si>
  <si>
    <t>Evaporation</t>
  </si>
  <si>
    <t>Evapotranspiration</t>
  </si>
  <si>
    <t>Evapotranspiration, potential</t>
  </si>
  <si>
    <t>Fish detections</t>
  </si>
  <si>
    <t>Flash memory error count</t>
  </si>
  <si>
    <t>Fluoranthene</t>
  </si>
  <si>
    <t>Fluorene</t>
  </si>
  <si>
    <t>Fluoride</t>
  </si>
  <si>
    <t>Fluoride, dissolved</t>
  </si>
  <si>
    <t>Fluorine</t>
  </si>
  <si>
    <t>Fluorine, dissolved</t>
  </si>
  <si>
    <t>Formate</t>
  </si>
  <si>
    <t>Formic acid</t>
  </si>
  <si>
    <t>Frequency of Rotation</t>
  </si>
  <si>
    <t>Friction velocity</t>
  </si>
  <si>
    <t>Gage height</t>
  </si>
  <si>
    <t>Global Radiation</t>
  </si>
  <si>
    <t>Glutaraldehyde</t>
  </si>
  <si>
    <t>Glutathione S-transferase, activity</t>
  </si>
  <si>
    <t>Glutathione S-transferase, delta cycle threshold</t>
  </si>
  <si>
    <t>Gross alpha radionuclides</t>
  </si>
  <si>
    <t>Gross beta radionuclides</t>
  </si>
  <si>
    <t>Ground heat flux</t>
  </si>
  <si>
    <t>Groundwater Depth</t>
  </si>
  <si>
    <t>Hardness, Calcium</t>
  </si>
  <si>
    <t>Hardness, carbonate</t>
  </si>
  <si>
    <t>Hardness, Magnesium</t>
  </si>
  <si>
    <t>Hardness, non-carbonate</t>
  </si>
  <si>
    <t>Hardness, total</t>
  </si>
  <si>
    <t>Heat index</t>
  </si>
  <si>
    <t>height, above sea floor</t>
  </si>
  <si>
    <t>Helium</t>
  </si>
  <si>
    <t>Helium, dissolved</t>
  </si>
  <si>
    <t>Heptachlor</t>
  </si>
  <si>
    <t>Heptachlor epoxide</t>
  </si>
  <si>
    <t>Hexachlorobenzene</t>
  </si>
  <si>
    <t>Hexachlorobutadiene</t>
  </si>
  <si>
    <t>Hexachlorocyclopentadiene</t>
  </si>
  <si>
    <t>Hexachloroethane</t>
  </si>
  <si>
    <t>Hexane</t>
  </si>
  <si>
    <t>Host connected</t>
  </si>
  <si>
    <t>Hydrogen</t>
  </si>
  <si>
    <t>Hydrogen sulfide</t>
  </si>
  <si>
    <t>Hydrogen, dissolved</t>
  </si>
  <si>
    <t>Hydrogen-2, stable isotope ratio delta</t>
  </si>
  <si>
    <t>Imaginary dielectric constant</t>
  </si>
  <si>
    <t>Indeno(1,2,3-cd)pyrene</t>
  </si>
  <si>
    <t>Indicator</t>
  </si>
  <si>
    <t>Instrument status code</t>
  </si>
  <si>
    <t>Intercept</t>
  </si>
  <si>
    <t>Iodide, dissolved</t>
  </si>
  <si>
    <t>Iron sulfide</t>
  </si>
  <si>
    <t>Iron, dissolved</t>
  </si>
  <si>
    <t>Iron, ferric</t>
  </si>
  <si>
    <t>Iron, ferrous</t>
  </si>
  <si>
    <t>Iron, particulate</t>
  </si>
  <si>
    <t>Iron, total</t>
  </si>
  <si>
    <t>Isobutane</t>
  </si>
  <si>
    <t>Isobutyric acid</t>
  </si>
  <si>
    <t>Isopentane</t>
  </si>
  <si>
    <t>Isophorone</t>
  </si>
  <si>
    <t>Isopropyl alcohol</t>
  </si>
  <si>
    <t>Isopropylbenzene</t>
  </si>
  <si>
    <t>Iva frutescens coverage</t>
  </si>
  <si>
    <t>Lactic Acid</t>
  </si>
  <si>
    <t>Latent heat flux</t>
  </si>
  <si>
    <t>Lead, dissolved</t>
  </si>
  <si>
    <t>Lead, distribution coefficient</t>
  </si>
  <si>
    <t>Lead, particulate</t>
  </si>
  <si>
    <t>Lead, total</t>
  </si>
  <si>
    <t>Leaf wetness</t>
  </si>
  <si>
    <t>Light attenuation coefficient</t>
  </si>
  <si>
    <t>Limonium nashii Coverage</t>
  </si>
  <si>
    <t>Lithium, dissolved</t>
  </si>
  <si>
    <t>Lithium, total</t>
  </si>
  <si>
    <t>Liver, mass</t>
  </si>
  <si>
    <t>Logger stopped</t>
  </si>
  <si>
    <t>Low battery count</t>
  </si>
  <si>
    <t>LSI</t>
  </si>
  <si>
    <t>Luminous Flux</t>
  </si>
  <si>
    <t>Lycium carolinianum Coverage</t>
  </si>
  <si>
    <t>Magnesium, dissolved</t>
  </si>
  <si>
    <t>Magnesium, total</t>
  </si>
  <si>
    <t>Malathion</t>
  </si>
  <si>
    <t>Manganese, dissolved</t>
  </si>
  <si>
    <t>Manganese, particulate</t>
  </si>
  <si>
    <t>Manganese, total</t>
  </si>
  <si>
    <t>Mercury, dissolved</t>
  </si>
  <si>
    <t>Mercury, total</t>
  </si>
  <si>
    <t>Methane</t>
  </si>
  <si>
    <t>Methane, dissolved</t>
  </si>
  <si>
    <t>Methanol</t>
  </si>
  <si>
    <t>Methoxychlor</t>
  </si>
  <si>
    <t>Methyl tert-butyl ether (MTBE)</t>
  </si>
  <si>
    <t>Methylchrysene</t>
  </si>
  <si>
    <t>Methylene blue active substances</t>
  </si>
  <si>
    <t>Methylene chloride (Dichloromethane)</t>
  </si>
  <si>
    <t>Methylfluoranthene</t>
  </si>
  <si>
    <t>Methylfluorene</t>
  </si>
  <si>
    <t>Methylmercury</t>
  </si>
  <si>
    <t>Methylpyrene</t>
  </si>
  <si>
    <t>Mevinphos</t>
  </si>
  <si>
    <t>Microsomal protein</t>
  </si>
  <si>
    <t>Molbydenum, dissolved</t>
  </si>
  <si>
    <t>Molybdenum, total</t>
  </si>
  <si>
    <t>Momentum flux</t>
  </si>
  <si>
    <t>Monanthochloe littoralis Coverage</t>
  </si>
  <si>
    <t>N, albuminoid</t>
  </si>
  <si>
    <t>n-alkane, C15</t>
  </si>
  <si>
    <t>n-alkane, C16</t>
  </si>
  <si>
    <t>n-alkane, C17</t>
  </si>
  <si>
    <t>n-alkane, C18</t>
  </si>
  <si>
    <t>n-alkane, C19</t>
  </si>
  <si>
    <t>n-alkane, C20</t>
  </si>
  <si>
    <t>n-alkane, C21</t>
  </si>
  <si>
    <t>n-alkane, C22</t>
  </si>
  <si>
    <t>n-alkane, C23</t>
  </si>
  <si>
    <t>n-alkane, C24</t>
  </si>
  <si>
    <t>n-alkane, C25</t>
  </si>
  <si>
    <t>n-alkane, C26</t>
  </si>
  <si>
    <t>n-alkane, C27</t>
  </si>
  <si>
    <t>n-alkane, C28</t>
  </si>
  <si>
    <t>n-alkane, C29</t>
  </si>
  <si>
    <t>n-alkane, C30</t>
  </si>
  <si>
    <t>n-alkane, C31</t>
  </si>
  <si>
    <t>n-alkane, C32</t>
  </si>
  <si>
    <t>n-alkane, C33</t>
  </si>
  <si>
    <t>n-alkane, long-chain</t>
  </si>
  <si>
    <t>n-alkane, short-chain</t>
  </si>
  <si>
    <t>n-alkane, total</t>
  </si>
  <si>
    <t>Naphthalene</t>
  </si>
  <si>
    <t>NDVI</t>
  </si>
  <si>
    <t>Net heat flux</t>
  </si>
  <si>
    <t>Nickel, dissolved</t>
  </si>
  <si>
    <t>Nickel, distribution coefficient</t>
  </si>
  <si>
    <t>Nickel, particulate</t>
  </si>
  <si>
    <t>Nickel, total</t>
  </si>
  <si>
    <t>Nitrobenzene</t>
  </si>
  <si>
    <t>Nitrogen, dissolved (free+ionized) Ammonia (NH3) + (NH4)</t>
  </si>
  <si>
    <t>Nitrogen, dissolved inorganic</t>
  </si>
  <si>
    <t>Nitrogen, dissolved Kjeldahl</t>
  </si>
  <si>
    <t>Nitrogen, dissolved nitrate (NO3)</t>
  </si>
  <si>
    <t>Nitrogen, dissolved nitrite (NO2)</t>
  </si>
  <si>
    <t>Nitrogen, dissolved nitrite (NO2) + nitrate (NO3)</t>
  </si>
  <si>
    <t>Nitrogen, dissolved organic</t>
  </si>
  <si>
    <t>Nitrogen, gas</t>
  </si>
  <si>
    <t>Nitrogen, inorganic</t>
  </si>
  <si>
    <t>Nitrogen, NH3</t>
  </si>
  <si>
    <t>Nitrogen, NH3 + NH4</t>
  </si>
  <si>
    <t>Nitrogen, NH4</t>
  </si>
  <si>
    <t>Nitrogen, nitrate (NO3)</t>
  </si>
  <si>
    <t>Nitrogen, nitrite (NO2)</t>
  </si>
  <si>
    <t>Nitrogen, nitrite (NO2) + nitrate (NO3)</t>
  </si>
  <si>
    <t>Nitrogen, organic</t>
  </si>
  <si>
    <t>Nitrogen, organic kjeldahl</t>
  </si>
  <si>
    <t>Nitrogen, particulate organic</t>
  </si>
  <si>
    <t>Nitrogen, total</t>
  </si>
  <si>
    <t>Nitrogen, total dissolved</t>
  </si>
  <si>
    <t>Nitrogen, total kjeldahl</t>
  </si>
  <si>
    <t>Nitrogen, total nitrite</t>
  </si>
  <si>
    <t>Nitrogen, total organic</t>
  </si>
  <si>
    <t>Nitrogen-15</t>
  </si>
  <si>
    <t>Nitrogen-15, stable isotope ratio delta</t>
  </si>
  <si>
    <t>Nitrous oxide</t>
  </si>
  <si>
    <t>N-Nitrosodiethylamine</t>
  </si>
  <si>
    <t>N-Nitrosodimethylamine</t>
  </si>
  <si>
    <t>N-Nitrosodi-n-butylamine</t>
  </si>
  <si>
    <t>N-Nitrosodi-n-propylamine</t>
  </si>
  <si>
    <t>N-Nitrosodiphenylamine</t>
  </si>
  <si>
    <t>N-Nitrosomethylethylamine</t>
  </si>
  <si>
    <t>No vegetation coverage</t>
  </si>
  <si>
    <t>Odor</t>
  </si>
  <si>
    <t>Offset</t>
  </si>
  <si>
    <t>Oil and grease</t>
  </si>
  <si>
    <t>Organic matter</t>
  </si>
  <si>
    <t>Orientation</t>
  </si>
  <si>
    <t>Osmotic pressure</t>
  </si>
  <si>
    <t>Oxygen</t>
  </si>
  <si>
    <t>Oxygen flux</t>
  </si>
  <si>
    <t>Oxygen uptake</t>
  </si>
  <si>
    <t>Oxygen, dissolved</t>
  </si>
  <si>
    <t>Oxygen, dissolved percent of saturation</t>
  </si>
  <si>
    <t>Oxygen, dissolved, transducer signal</t>
  </si>
  <si>
    <t>Oxygen-18</t>
  </si>
  <si>
    <t>Oxygen-18, stable isotope ratio delta</t>
  </si>
  <si>
    <t>o-Xylene</t>
  </si>
  <si>
    <t>Ozone</t>
  </si>
  <si>
    <t>Parameter</t>
  </si>
  <si>
    <t>Parathion-ethyl</t>
  </si>
  <si>
    <t>Pentachlorobenzene</t>
  </si>
  <si>
    <t>Pentachlorophenol</t>
  </si>
  <si>
    <t>Pentane</t>
  </si>
  <si>
    <t>Percent full scale</t>
  </si>
  <si>
    <t>Peridinin</t>
  </si>
  <si>
    <t>Permethrin</t>
  </si>
  <si>
    <t>Permittivity</t>
  </si>
  <si>
    <t>Perylene</t>
  </si>
  <si>
    <t>Petroleum hydrocarbon, total</t>
  </si>
  <si>
    <t>pH</t>
  </si>
  <si>
    <t>Phenanthrene</t>
  </si>
  <si>
    <t>Phenol</t>
  </si>
  <si>
    <t>Phenolics, total</t>
  </si>
  <si>
    <t>Pheophytin</t>
  </si>
  <si>
    <t>Phorate</t>
  </si>
  <si>
    <t>Phosphorodithioic acid</t>
  </si>
  <si>
    <t>Phosphorus, dissolved</t>
  </si>
  <si>
    <t>Phosphorus, dissolved organic</t>
  </si>
  <si>
    <t>Phosphorus, inorganic</t>
  </si>
  <si>
    <t>Phosphorus, organic</t>
  </si>
  <si>
    <t>Phosphorus, orthophosphate</t>
  </si>
  <si>
    <t>Phosphorus, orthophosphate dissolved</t>
  </si>
  <si>
    <t>Phosphorus, orthophosphate total</t>
  </si>
  <si>
    <t>Phosphorus, particulate</t>
  </si>
  <si>
    <t>Phosphorus, particulate organic</t>
  </si>
  <si>
    <t>Phosphorus, phosphate (PO4)</t>
  </si>
  <si>
    <t>Phosphorus, phosphate flux</t>
  </si>
  <si>
    <t>Phosphorus, polyphosphate</t>
  </si>
  <si>
    <t>Phosphorus, total</t>
  </si>
  <si>
    <t>Phosphorus, total dissolved</t>
  </si>
  <si>
    <t>Phytoplankton</t>
  </si>
  <si>
    <t>Piperonyl Butoxide</t>
  </si>
  <si>
    <t>Polycyclic aromatic hydrocarbon, alkyl</t>
  </si>
  <si>
    <t>Polycyclic aromatic hydrocarbon, parent</t>
  </si>
  <si>
    <t>Polycyclic aromatic hydrocarbon, total</t>
  </si>
  <si>
    <t>Position</t>
  </si>
  <si>
    <t>Potassium, dissolved</t>
  </si>
  <si>
    <t>Potassium, total</t>
  </si>
  <si>
    <t>Precipitation</t>
  </si>
  <si>
    <t>Pressure, absolute</t>
  </si>
  <si>
    <t>Pressure, gauge</t>
  </si>
  <si>
    <t>Primary productivity</t>
  </si>
  <si>
    <t>Primary productivity, gross</t>
  </si>
  <si>
    <t>Program signature</t>
  </si>
  <si>
    <t>Pronamide</t>
  </si>
  <si>
    <t>Propane</t>
  </si>
  <si>
    <t>Propane, dissolved</t>
  </si>
  <si>
    <t>Propanoic acid</t>
  </si>
  <si>
    <t>Propylene glycol</t>
  </si>
  <si>
    <t>Pyrene</t>
  </si>
  <si>
    <t>Pyridine</t>
  </si>
  <si>
    <t>Radiation, incoming</t>
  </si>
  <si>
    <t>Radiation, incoming longwave</t>
  </si>
  <si>
    <t>Radiation, incoming PAR</t>
  </si>
  <si>
    <t>Radiation, incoming shortwave</t>
  </si>
  <si>
    <t>Radiation, incoming UV-A</t>
  </si>
  <si>
    <t>Radiation, incoming UV-B</t>
  </si>
  <si>
    <t>Radiation, net</t>
  </si>
  <si>
    <t>Radiation, net longwave</t>
  </si>
  <si>
    <t>Radiation, net PAR</t>
  </si>
  <si>
    <t>Radiation, net shortwave</t>
  </si>
  <si>
    <t>Radiation, outgoing longwave</t>
  </si>
  <si>
    <t>Radiation, outgoing PAR</t>
  </si>
  <si>
    <t>Radiation, outgoing shortwave</t>
  </si>
  <si>
    <t>Radiation, total incoming</t>
  </si>
  <si>
    <t>Radiation, total outgoing</t>
  </si>
  <si>
    <t>Radiation, total shortwave</t>
  </si>
  <si>
    <t>Radium-226</t>
  </si>
  <si>
    <t>Radium-228</t>
  </si>
  <si>
    <t>Radon-222</t>
  </si>
  <si>
    <t>Rainfall rate</t>
  </si>
  <si>
    <t>Real dielectric constant</t>
  </si>
  <si>
    <t>Recorder code</t>
  </si>
  <si>
    <t>Reduction potential</t>
  </si>
  <si>
    <t>Relative humidity</t>
  </si>
  <si>
    <t>Remark</t>
  </si>
  <si>
    <t>Reservoir storage</t>
  </si>
  <si>
    <t>Respiration, ecosystem</t>
  </si>
  <si>
    <t>Respiration, net</t>
  </si>
  <si>
    <t>Retene</t>
  </si>
  <si>
    <t>Rhenium, total</t>
  </si>
  <si>
    <t>Ruthenium-106</t>
  </si>
  <si>
    <t>Salicornia bigelovii coverage</t>
  </si>
  <si>
    <t>Salicornia virginica coverage</t>
  </si>
  <si>
    <t>Salinity</t>
  </si>
  <si>
    <t>Secchi depth</t>
  </si>
  <si>
    <t>Sediment, passing sieve</t>
  </si>
  <si>
    <t>Sediment, retained on sieve</t>
  </si>
  <si>
    <t>Sediment, suspended</t>
  </si>
  <si>
    <t>Selenium, dissolved</t>
  </si>
  <si>
    <t>Selenium, distribution coefficient</t>
  </si>
  <si>
    <t>Selenium, particulate</t>
  </si>
  <si>
    <t>Selenium, total</t>
  </si>
  <si>
    <t>Sensible heat flux</t>
  </si>
  <si>
    <t>Sequence number</t>
  </si>
  <si>
    <t>Shannon diversity index</t>
  </si>
  <si>
    <t>Shannon evenness index</t>
  </si>
  <si>
    <t>Sigma-t</t>
  </si>
  <si>
    <t>Signal-to-noise ratio</t>
  </si>
  <si>
    <t>Silica</t>
  </si>
  <si>
    <t>Silica, dissolved</t>
  </si>
  <si>
    <t>Silicate</t>
  </si>
  <si>
    <t>Silicic acid</t>
  </si>
  <si>
    <t>Silicic acid flux</t>
  </si>
  <si>
    <t>Silicon</t>
  </si>
  <si>
    <t>Silicon, dissolved</t>
  </si>
  <si>
    <t>Silver, dissolved</t>
  </si>
  <si>
    <t>Silver, total</t>
  </si>
  <si>
    <t>Slope</t>
  </si>
  <si>
    <t>Snow depth</t>
  </si>
  <si>
    <t>Snow water equivalent</t>
  </si>
  <si>
    <t>Sodium adsorption ratio</t>
  </si>
  <si>
    <t>Sodium plus potassium</t>
  </si>
  <si>
    <t>Sodium, dissolved</t>
  </si>
  <si>
    <t>Sodium, fraction of cations</t>
  </si>
  <si>
    <t>Sodium, total</t>
  </si>
  <si>
    <t>Solids, fixed dissolved</t>
  </si>
  <si>
    <t>Solids, fixed suspended</t>
  </si>
  <si>
    <t>Solids, total</t>
  </si>
  <si>
    <t>Solids, total dissolved</t>
  </si>
  <si>
    <t>Solids, total fixed</t>
  </si>
  <si>
    <t>Solids, total suspended</t>
  </si>
  <si>
    <t>Solids, total volatile</t>
  </si>
  <si>
    <t>Solids, volatile dissolved</t>
  </si>
  <si>
    <t>Solids, volatile suspended</t>
  </si>
  <si>
    <t>Spartina alterniflora coverage</t>
  </si>
  <si>
    <t>Spartina spartinea coverage</t>
  </si>
  <si>
    <t>Specific conductance</t>
  </si>
  <si>
    <t>Speed of sound</t>
  </si>
  <si>
    <t>Squalene</t>
  </si>
  <si>
    <t>Streamflow</t>
  </si>
  <si>
    <t>Streptococci, fecal</t>
  </si>
  <si>
    <t>Strontium, dissolved</t>
  </si>
  <si>
    <t>Strontium, total</t>
  </si>
  <si>
    <t>Styrene</t>
  </si>
  <si>
    <t>Suaeda linearis coverage</t>
  </si>
  <si>
    <t>Suaeda maritima coverage</t>
  </si>
  <si>
    <t>Sulfate, dissolved</t>
  </si>
  <si>
    <t>Sulfate, total</t>
  </si>
  <si>
    <t>Sulfide, dissolved</t>
  </si>
  <si>
    <t>Sulfide, total</t>
  </si>
  <si>
    <t>Sulfur</t>
  </si>
  <si>
    <t>Sulfur dioxide</t>
  </si>
  <si>
    <t>Sulfur, dissolved</t>
  </si>
  <si>
    <t>Sulfur, organic</t>
  </si>
  <si>
    <t>Sulfur, pyritic</t>
  </si>
  <si>
    <t>Sunshine duration</t>
  </si>
  <si>
    <t>Superoxide dismutase, activity</t>
  </si>
  <si>
    <t>Superoxide dismutase, delta cycle threshold</t>
  </si>
  <si>
    <t>SUVA254</t>
  </si>
  <si>
    <t>Table overrun error count</t>
  </si>
  <si>
    <t>Taxa count</t>
  </si>
  <si>
    <t>TDR waveform relative length</t>
  </si>
  <si>
    <t>Temperature</t>
  </si>
  <si>
    <t>Temperature change</t>
  </si>
  <si>
    <t>Temperature, datalogger</t>
  </si>
  <si>
    <t>Temperature, dew point</t>
  </si>
  <si>
    <t>Temperature, initial</t>
  </si>
  <si>
    <t>Temperature, sensor</t>
  </si>
  <si>
    <t>Temperature, transducer signal</t>
  </si>
  <si>
    <t>Terbufos</t>
  </si>
  <si>
    <t>Terpineol</t>
  </si>
  <si>
    <t>Tert-Amyl Methyl Ether</t>
  </si>
  <si>
    <t>Tertiary Butyl Alcohol</t>
  </si>
  <si>
    <t>Tetracene</t>
  </si>
  <si>
    <t>Tetrachloroethene</t>
  </si>
  <si>
    <t>Tetraethylene glycol</t>
  </si>
  <si>
    <t>Tetrahydrofuran</t>
  </si>
  <si>
    <t>Tetramethylnaphthalene</t>
  </si>
  <si>
    <t>Thallium, dissolved</t>
  </si>
  <si>
    <t>Thallium, distribution coefficient</t>
  </si>
  <si>
    <t>Thallium, particulate</t>
  </si>
  <si>
    <t>Thallium, total</t>
  </si>
  <si>
    <t>Thorium</t>
  </si>
  <si>
    <t>Thorium, dissolved</t>
  </si>
  <si>
    <t>Thorium-228</t>
  </si>
  <si>
    <t>Thorium-230</t>
  </si>
  <si>
    <t>Thorium-232</t>
  </si>
  <si>
    <t>Threshold</t>
  </si>
  <si>
    <t>THSW Index</t>
  </si>
  <si>
    <t>THW Index</t>
  </si>
  <si>
    <t>Tide stage</t>
  </si>
  <si>
    <t>Time Stamp</t>
  </si>
  <si>
    <t>Time, elapsed</t>
  </si>
  <si>
    <t>Tin, dissolved</t>
  </si>
  <si>
    <t>Tin, total</t>
  </si>
  <si>
    <t>Titanium</t>
  </si>
  <si>
    <t>Titanium, dissolved</t>
  </si>
  <si>
    <t>Toluene</t>
  </si>
  <si>
    <t>trans-1,2-Dichloroethene</t>
  </si>
  <si>
    <t>trans-1,3-Dichloropropene</t>
  </si>
  <si>
    <t>Transient species coverage</t>
  </si>
  <si>
    <t>Transpiration</t>
  </si>
  <si>
    <t>Tributoxyethyl phosphate</t>
  </si>
  <si>
    <t>Trichloroethene</t>
  </si>
  <si>
    <t>Triethylene glycol</t>
  </si>
  <si>
    <t>Trifluralin</t>
  </si>
  <si>
    <t>Triphenylene</t>
  </si>
  <si>
    <t>Tritium (3H), Delta T of H2O</t>
  </si>
  <si>
    <t>TSI</t>
  </si>
  <si>
    <t>Turbidity</t>
  </si>
  <si>
    <t>Uranium</t>
  </si>
  <si>
    <t>Uranium, dissolved</t>
  </si>
  <si>
    <t>Uranium-234</t>
  </si>
  <si>
    <t>Uranium-235</t>
  </si>
  <si>
    <t>Uranium-238</t>
  </si>
  <si>
    <t>Urea</t>
  </si>
  <si>
    <t>Urea flux</t>
  </si>
  <si>
    <t>Vanadium, dissolved</t>
  </si>
  <si>
    <t>Vanadium, particulate</t>
  </si>
  <si>
    <t>Vanadium, total</t>
  </si>
  <si>
    <t>Vapor pressure</t>
  </si>
  <si>
    <t>Vapor pressure deficit</t>
  </si>
  <si>
    <t>Velocity</t>
  </si>
  <si>
    <t>Visibility</t>
  </si>
  <si>
    <t>Voltage</t>
  </si>
  <si>
    <t>Volumetric water content</t>
  </si>
  <si>
    <t>Watchdog error count</t>
  </si>
  <si>
    <t>Water column equivalent height, absolute</t>
  </si>
  <si>
    <t>Water column equivalent height, barometric</t>
  </si>
  <si>
    <t>Water Content</t>
  </si>
  <si>
    <t>Water depth</t>
  </si>
  <si>
    <t>Water depth, averaged</t>
  </si>
  <si>
    <t>Water flux</t>
  </si>
  <si>
    <t>Water level</t>
  </si>
  <si>
    <t>Water potential</t>
  </si>
  <si>
    <t>Water Use, Agriculture</t>
  </si>
  <si>
    <t>Water Use, Commercial + Industrial + Power</t>
  </si>
  <si>
    <t>Water Use, Domestic wells</t>
  </si>
  <si>
    <t>Water Use, Public Supply</t>
  </si>
  <si>
    <t>Water Use, Recreation</t>
  </si>
  <si>
    <t>Water vapor concentration</t>
  </si>
  <si>
    <t>Water vapor density</t>
  </si>
  <si>
    <t>Wave height</t>
  </si>
  <si>
    <t>Weather conditions</t>
  </si>
  <si>
    <t>Well flow rate</t>
  </si>
  <si>
    <t>Wellhead pressure</t>
  </si>
  <si>
    <t>Wind chill</t>
  </si>
  <si>
    <t>Wind direction</t>
  </si>
  <si>
    <t>Wind gust direction</t>
  </si>
  <si>
    <t>Wind gust speed</t>
  </si>
  <si>
    <t>Wind Run</t>
  </si>
  <si>
    <t>Wind speed</t>
  </si>
  <si>
    <t>Wind stress</t>
  </si>
  <si>
    <t>Wrack coverage</t>
  </si>
  <si>
    <t>Xylenes, total</t>
  </si>
  <si>
    <t>Zeaxanthin</t>
  </si>
  <si>
    <t>Zinc, dissolved</t>
  </si>
  <si>
    <t>Zinc, distribution coefficient</t>
  </si>
  <si>
    <t>Zinc, particulate</t>
  </si>
  <si>
    <t>Zinc, total</t>
  </si>
  <si>
    <t>Zircon, dissolved</t>
  </si>
  <si>
    <t>Zirconium, dissolved</t>
  </si>
  <si>
    <t>Zirconium-95</t>
  </si>
  <si>
    <t>Zooplankton</t>
  </si>
  <si>
    <t>Variables</t>
  </si>
  <si>
    <t>Variables:</t>
  </si>
  <si>
    <t>Block Length</t>
  </si>
  <si>
    <t>YAML</t>
  </si>
  <si>
    <t>Block Number</t>
  </si>
  <si>
    <t>Row in Block</t>
  </si>
  <si>
    <t>TN</t>
  </si>
  <si>
    <t>TP</t>
  </si>
  <si>
    <t>Nitrate</t>
  </si>
  <si>
    <t>AirtTemp_Avg</t>
  </si>
  <si>
    <t>AirtTemp_Min</t>
  </si>
  <si>
    <t>AirtTemp_Max</t>
  </si>
  <si>
    <t>Nitrogen, dissolved nitrite (NO2) + Nitrate (NO3)</t>
  </si>
  <si>
    <t>N</t>
  </si>
  <si>
    <t>P</t>
  </si>
  <si>
    <t>NOTE:  This template is limited to a single spatial reference and elevation datum!  To include more, you must generate your YODA file in some other way.</t>
  </si>
  <si>
    <t>NOTE:  To include more people or organizations, simply insert rows into the middle of the yellow table.</t>
  </si>
  <si>
    <t>TODO:  Figure out the spatial references, possibly allow custom spatial references</t>
  </si>
  <si>
    <t>Single time series</t>
  </si>
  <si>
    <t>Multi-time series</t>
  </si>
  <si>
    <t>Specimen time series</t>
  </si>
  <si>
    <t>Multi-variable specimen measurements</t>
  </si>
  <si>
    <t>CTD</t>
  </si>
  <si>
    <t>Core half round</t>
  </si>
  <si>
    <t>Core piece</t>
  </si>
  <si>
    <t>Core quarter round</t>
  </si>
  <si>
    <t>Core section</t>
  </si>
  <si>
    <t>Standard reference specimen</t>
  </si>
  <si>
    <t>isAttachedTo</t>
  </si>
  <si>
    <t>isCitedBy</t>
  </si>
  <si>
    <t>cites</t>
  </si>
  <si>
    <t>isSupplementTo</t>
  </si>
  <si>
    <t>isSupplementedBy</t>
  </si>
  <si>
    <t>isContinuedBy</t>
  </si>
  <si>
    <t>continues</t>
  </si>
  <si>
    <t>isNewVersionOf</t>
  </si>
  <si>
    <t>isPreviousVersionOf</t>
  </si>
  <si>
    <t>isPartOf</t>
  </si>
  <si>
    <t>hasPart</t>
  </si>
  <si>
    <t>isReferencedBy</t>
  </si>
  <si>
    <t>references</t>
  </si>
  <si>
    <t>isDocumentedBy</t>
  </si>
  <si>
    <t>documents</t>
  </si>
  <si>
    <t>isCompiledBy</t>
  </si>
  <si>
    <t>compiles</t>
  </si>
  <si>
    <t>isIdenticalTo</t>
  </si>
  <si>
    <t>isReviewedBy</t>
  </si>
  <si>
    <t>Reviews</t>
  </si>
  <si>
    <t>isSourceOf</t>
  </si>
  <si>
    <t>Depth</t>
  </si>
  <si>
    <t>Height</t>
  </si>
  <si>
    <t>Height interval</t>
  </si>
  <si>
    <t>Longitudinal interval</t>
  </si>
  <si>
    <t>Radial horizontal offset with height</t>
  </si>
  <si>
    <t>Cartesian offset</t>
  </si>
  <si>
    <t>Height, directional</t>
  </si>
  <si>
    <t>Age</t>
  </si>
  <si>
    <t>End-Member</t>
  </si>
  <si>
    <t>Major oxide or element</t>
  </si>
  <si>
    <t>Model data</t>
  </si>
  <si>
    <t>Noble gas</t>
  </si>
  <si>
    <t>Radiogenic isotopes</t>
  </si>
  <si>
    <t>Rare earth element</t>
  </si>
  <si>
    <t>Ratio</t>
  </si>
  <si>
    <t>Rock mode</t>
  </si>
  <si>
    <t>Speciation ratio</t>
  </si>
  <si>
    <t>Stable isotopes</t>
  </si>
  <si>
    <t>Trace element</t>
  </si>
  <si>
    <t>Uranium series</t>
  </si>
  <si>
    <t>Volatile</t>
  </si>
  <si>
    <t>SiteID</t>
  </si>
  <si>
    <t>SpecimenID</t>
  </si>
  <si>
    <t>NOTE:  To include more sampling features, simply begin typing in the next row below the yellow block.  The table will automatically extend.</t>
  </si>
  <si>
    <t>NOTE:  To include more methods, simply begin typing in the next row below the yellow block.  The table will automatically extend.</t>
  </si>
  <si>
    <t>NOTE:  To include more variables, simply begin typing in the next row below the yellow block.  The table will automatically extend.</t>
  </si>
  <si>
    <t>ResultUUID</t>
  </si>
  <si>
    <t>Sampled Medium</t>
  </si>
  <si>
    <t>ResultTypeCV</t>
  </si>
  <si>
    <t>Measurement</t>
  </si>
  <si>
    <t>Temporal observation</t>
  </si>
  <si>
    <t>Count observation</t>
  </si>
  <si>
    <t>Truth observation</t>
  </si>
  <si>
    <t>Category observation</t>
  </si>
  <si>
    <t>Time series coverage</t>
  </si>
  <si>
    <t>Point coverage</t>
  </si>
  <si>
    <t>Profile coverage</t>
  </si>
  <si>
    <t>Transect coverage</t>
  </si>
  <si>
    <t>Trajectory coverage</t>
  </si>
  <si>
    <t>Section coverage</t>
  </si>
  <si>
    <t>Spectra coverage</t>
  </si>
  <si>
    <t>CensorCodeCV</t>
  </si>
  <si>
    <t>QualityCodeCV</t>
  </si>
  <si>
    <t>Greater than</t>
  </si>
  <si>
    <t>Less than</t>
  </si>
  <si>
    <t>Not censored</t>
  </si>
  <si>
    <t>Non-detect</t>
  </si>
  <si>
    <t>Present but not quantified</t>
  </si>
  <si>
    <t>None</t>
  </si>
  <si>
    <t>Good</t>
  </si>
  <si>
    <t>Marginal</t>
  </si>
  <si>
    <t>Bad</t>
  </si>
  <si>
    <t>Aggregation Statistic</t>
  </si>
  <si>
    <t>AggregationStatisticCV</t>
  </si>
  <si>
    <t>Average</t>
  </si>
  <si>
    <t>Best easy systematic estimator</t>
  </si>
  <si>
    <t>Categorical</t>
  </si>
  <si>
    <t>Constant over interval</t>
  </si>
  <si>
    <t>Continuous</t>
  </si>
  <si>
    <t>Cumulative</t>
  </si>
  <si>
    <t>Incremental</t>
  </si>
  <si>
    <t>Maximum</t>
  </si>
  <si>
    <t>Median</t>
  </si>
  <si>
    <t>Minimum</t>
  </si>
  <si>
    <t>Mode</t>
  </si>
  <si>
    <t>Sporadic</t>
  </si>
  <si>
    <t>Standard deviation</t>
  </si>
  <si>
    <t>Variance</t>
  </si>
  <si>
    <t>Sampling Feature Code</t>
  </si>
  <si>
    <t>UTC Offset</t>
  </si>
  <si>
    <t>Time Aggregation Unit</t>
  </si>
  <si>
    <t>StatusCV</t>
  </si>
  <si>
    <t>Complete</t>
  </si>
  <si>
    <t>Ongoing</t>
  </si>
  <si>
    <t>Planned</t>
  </si>
  <si>
    <t>Col #</t>
  </si>
  <si>
    <t>Instructions:  In the yellow boxes, enter all the processing level information related to this data.  Darker yellow columns are mandatory; paler yellow is optional.</t>
  </si>
  <si>
    <t>NOTE:  To include more processing levels, simply begin typing in the next row below the yellow block.  The table will automatically extend.</t>
  </si>
  <si>
    <r>
      <t xml:space="preserve">NOTE:  Processing level codes </t>
    </r>
    <r>
      <rPr>
        <b/>
        <sz val="11"/>
        <color theme="1"/>
        <rFont val="Calibri"/>
        <family val="2"/>
        <scheme val="minor"/>
      </rPr>
      <t xml:space="preserve">MUST </t>
    </r>
    <r>
      <rPr>
        <sz val="11"/>
        <color theme="1"/>
        <rFont val="Calibri"/>
        <family val="2"/>
        <scheme val="minor"/>
      </rPr>
      <t>be unique within this template.</t>
    </r>
  </si>
  <si>
    <t>Processing Level Code</t>
  </si>
  <si>
    <t>Definition</t>
  </si>
  <si>
    <t>Processing Level Information</t>
  </si>
  <si>
    <t>Raw Data</t>
  </si>
  <si>
    <t>Raw and unprocessed data and data products that have not undergone quality control.  Depending on the variable, data type, and data transmission system, raw data may be available within seconds or minutes after the measurements have been made. Examples include real time precipitation, streamflow and water quality measurements.</t>
  </si>
  <si>
    <t>Quality controlled data</t>
  </si>
  <si>
    <t>Processed data and data products that have undergone quality control</t>
  </si>
  <si>
    <t>Explanation</t>
  </si>
  <si>
    <t>Processing Levels</t>
  </si>
  <si>
    <t>Processing Levels:</t>
  </si>
  <si>
    <r>
      <t xml:space="preserve">NOTE:  The first column in the data values table </t>
    </r>
    <r>
      <rPr>
        <b/>
        <i/>
        <u/>
        <sz val="11"/>
        <color theme="1"/>
        <rFont val="Calibri"/>
        <family val="2"/>
        <scheme val="minor"/>
      </rPr>
      <t>MUST</t>
    </r>
    <r>
      <rPr>
        <sz val="11"/>
        <color theme="1"/>
        <rFont val="Calibri"/>
        <family val="2"/>
        <scheme val="minor"/>
      </rPr>
      <t xml:space="preserve"> be a date/time stamp and the second </t>
    </r>
    <r>
      <rPr>
        <b/>
        <i/>
        <u/>
        <sz val="11"/>
        <color theme="1"/>
        <rFont val="Calibri"/>
        <family val="2"/>
        <scheme val="minor"/>
      </rPr>
      <t>MUST</t>
    </r>
    <r>
      <rPr>
        <sz val="11"/>
        <color theme="1"/>
        <rFont val="Calibri"/>
        <family val="2"/>
        <scheme val="minor"/>
      </rPr>
      <t xml:space="preserve"> be a UTC offset.  This worksheet applies to the time series result values which begin in column 3.</t>
    </r>
  </si>
  <si>
    <t>NOTE:  This template does not allow for inputs of details about Actions and Feature actions.  All actions will be coded as a timeless "Observations" at the given sampling feature.  To include more details, you must generate your YODA file in some other way.</t>
  </si>
  <si>
    <t>Column Label</t>
  </si>
  <si>
    <t>AirTemp_Avg</t>
  </si>
  <si>
    <t>AirTemp_Min</t>
  </si>
  <si>
    <t>AirTemp_Max</t>
  </si>
  <si>
    <t>Actions</t>
  </si>
  <si>
    <t>Feature Actions</t>
  </si>
  <si>
    <t>SWRC</t>
  </si>
  <si>
    <t>Stroud Water Research Center</t>
  </si>
  <si>
    <t>www.stroudcenter.org</t>
  </si>
  <si>
    <t>Feature IGSN</t>
  </si>
  <si>
    <t>Actions:</t>
  </si>
  <si>
    <t>ActionTypeCV</t>
  </si>
  <si>
    <t>FeatureActions:</t>
  </si>
  <si>
    <t>Results</t>
  </si>
  <si>
    <t>Results:</t>
  </si>
  <si>
    <t>TimeSeriesResults:</t>
  </si>
  <si>
    <t>Time Series Results</t>
  </si>
  <si>
    <t>TimeSeriesResultValues:</t>
  </si>
  <si>
    <t>Time Series Result Values</t>
  </si>
  <si>
    <t>Measurement Results</t>
  </si>
  <si>
    <t>Measurement Result Values</t>
  </si>
  <si>
    <t>NOTE:  This template also does not allow for inputting any information about Taxonomic Classifiers, Valid date/times, continuing statuses, result offsets, and intended time spacings.  To include these, you must generate your YODA file in some other way.</t>
  </si>
  <si>
    <t xml:space="preserve">  ColumnDefinitions:</t>
  </si>
  <si>
    <t xml:space="preserve">    - {ColumnNumber: 0001, Label: ValueDateTime, ODM2Field: ValueDateTime}</t>
  </si>
  <si>
    <t xml:space="preserve">    - {ColumnNumber: 0002, Label: ValueDateTimeUTCOffset, ODM2Field: ValueDateTimeUTCOffset}</t>
  </si>
  <si>
    <t>NOTE:  This template also does not allow for value-by-value annotations, result UUID's, censor codes, quality codes, or time aggregation information.  To include these, you must generate your YODA file in some other way.</t>
  </si>
  <si>
    <t>How to use this template:</t>
  </si>
  <si>
    <t>Purpose of this template:</t>
  </si>
  <si>
    <t>Limitations of this template:</t>
  </si>
  <si>
    <t xml:space="preserve">  Data:</t>
  </si>
  <si>
    <t>Data Helper</t>
  </si>
  <si>
    <t>Data Helper2</t>
  </si>
  <si>
    <t xml:space="preserve">  - [[</t>
  </si>
  <si>
    <t>Instructions:  In the yellow table fill in information on related sampling features and the spatial offsets between them.  Darker yellow columns are mandatory; paler yellow is optional.</t>
  </si>
  <si>
    <t>meters</t>
  </si>
  <si>
    <t>OffsetID</t>
  </si>
  <si>
    <t>NOTE:  To include more relationships, simply begin typing in the next row down and the table will automatically expand.</t>
  </si>
  <si>
    <t>Block Name</t>
  </si>
  <si>
    <t>ValidSRSNames</t>
  </si>
  <si>
    <r>
      <t xml:space="preserve">NOTE:  </t>
    </r>
    <r>
      <rPr>
        <b/>
        <i/>
        <sz val="11"/>
        <color theme="1"/>
        <rFont val="Calibri"/>
        <family val="2"/>
        <scheme val="minor"/>
      </rPr>
      <t>BE CAREFUL TO GET THE COLUMN ORDER CORRECT!</t>
    </r>
    <r>
      <rPr>
        <sz val="11"/>
        <color theme="1"/>
        <rFont val="Calibri"/>
        <family val="2"/>
        <scheme val="minor"/>
      </rPr>
      <t xml:space="preserve">  If it doesn't align with the data you paste into the data values table, your YODA file will not be correct.</t>
    </r>
  </si>
  <si>
    <t>NOTE:  Any columns listed pasted into the "Data Values" worksheet past those listed here will be ignored.</t>
  </si>
  <si>
    <t># Columns:</t>
  </si>
  <si>
    <r>
      <t xml:space="preserve">NOTE:  To include more columns, simply begin typing in the next row below the yellow block.  The table will automatically extend.  </t>
    </r>
    <r>
      <rPr>
        <b/>
        <i/>
        <sz val="11"/>
        <color theme="1"/>
        <rFont val="Calibri"/>
        <family val="2"/>
        <scheme val="minor"/>
      </rPr>
      <t>No more than 100 columns can be used in this template.</t>
    </r>
  </si>
  <si>
    <t># Sites:</t>
  </si>
  <si>
    <t># Specimens:</t>
  </si>
  <si>
    <t># Relationships:</t>
  </si>
  <si>
    <t># Offsets:</t>
  </si>
  <si>
    <t># Features</t>
  </si>
  <si>
    <t># Authors:</t>
  </si>
  <si>
    <t># Organizations:</t>
  </si>
  <si>
    <t># People:</t>
  </si>
  <si>
    <t># Methods:</t>
  </si>
  <si>
    <t># Variables</t>
  </si>
  <si>
    <t># Levels</t>
  </si>
  <si>
    <t>Data Values</t>
  </si>
  <si>
    <t>Total Header Length:</t>
  </si>
  <si>
    <t>Num Data Values: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</si>
</sst>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
      <u/>
      <sz val="11"/>
      <color theme="11"/>
      <name val="Calibri"/>
      <family val="2"/>
      <scheme val="minor"/>
    </font>
    <font>
      <sz val="11"/>
      <color theme="1"/>
      <name val="Calibri"/>
      <family val="2"/>
      <scheme val="minor"/>
    </font>
    <font>
      <i/>
      <sz val="11"/>
      <color theme="1"/>
      <name val="Calibri"/>
      <family val="2"/>
      <scheme val="minor"/>
    </font>
    <font>
      <i/>
      <sz val="11"/>
      <color theme="0" tint="-0.34998626667073579"/>
      <name val="Calibri"/>
      <family val="2"/>
      <scheme val="minor"/>
    </font>
    <font>
      <b/>
      <sz val="9"/>
      <color indexed="81"/>
      <name val="Tahoma"/>
      <family val="2"/>
    </font>
    <font>
      <b/>
      <sz val="11"/>
      <color theme="1"/>
      <name val="Calibri"/>
      <family val="2"/>
      <scheme val="minor"/>
    </font>
    <font>
      <b/>
      <i/>
      <u/>
      <sz val="11"/>
      <color theme="1"/>
      <name val="Calibri"/>
      <family val="2"/>
      <scheme val="minor"/>
    </font>
    <font>
      <i/>
      <sz val="11"/>
      <color theme="0" tint="-0.499984740745262"/>
      <name val="Calibri"/>
      <family val="2"/>
      <scheme val="minor"/>
    </font>
    <font>
      <b/>
      <i/>
      <sz val="11"/>
      <color theme="1"/>
      <name val="Calibri"/>
      <family val="2"/>
      <scheme val="minor"/>
    </font>
  </fonts>
  <fills count="5">
    <fill>
      <patternFill patternType="none"/>
    </fill>
    <fill>
      <patternFill patternType="gray125"/>
    </fill>
    <fill>
      <patternFill patternType="solid">
        <fgColor rgb="FFFFFF66"/>
        <bgColor indexed="64"/>
      </patternFill>
    </fill>
    <fill>
      <patternFill patternType="solid">
        <fgColor rgb="FFFFFF99"/>
        <bgColor indexed="64"/>
      </patternFill>
    </fill>
    <fill>
      <patternFill patternType="solid">
        <fgColor theme="0"/>
        <bgColor indexed="64"/>
      </patternFill>
    </fill>
  </fills>
  <borders count="54">
    <border>
      <left/>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style="double">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right style="thin">
        <color auto="1"/>
      </right>
      <top style="thin">
        <color auto="1"/>
      </top>
      <bottom/>
      <diagonal/>
    </border>
    <border>
      <left style="thin">
        <color auto="1"/>
      </left>
      <right/>
      <top style="thin">
        <color auto="1"/>
      </top>
      <bottom/>
      <diagonal/>
    </border>
    <border>
      <left/>
      <right style="thin">
        <color auto="1"/>
      </right>
      <top style="double">
        <color auto="1"/>
      </top>
      <bottom style="thin">
        <color auto="1"/>
      </bottom>
      <diagonal/>
    </border>
    <border>
      <left style="thin">
        <color auto="1"/>
      </left>
      <right/>
      <top style="double">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medium">
        <color auto="1"/>
      </right>
      <top/>
      <bottom style="double">
        <color auto="1"/>
      </bottom>
      <diagonal/>
    </border>
    <border>
      <left style="medium">
        <color auto="1"/>
      </left>
      <right style="medium">
        <color auto="1"/>
      </right>
      <top/>
      <bottom/>
      <diagonal/>
    </border>
    <border>
      <left style="medium">
        <color auto="1"/>
      </left>
      <right style="medium">
        <color auto="1"/>
      </right>
      <top style="medium">
        <color auto="1"/>
      </top>
      <bottom style="double">
        <color auto="1"/>
      </bottom>
      <diagonal/>
    </border>
    <border>
      <left style="medium">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right style="thin">
        <color auto="1"/>
      </right>
      <top style="double">
        <color auto="1"/>
      </top>
      <bottom/>
      <diagonal/>
    </border>
    <border>
      <left style="thin">
        <color auto="1"/>
      </left>
      <right style="thin">
        <color auto="1"/>
      </right>
      <top style="double">
        <color auto="1"/>
      </top>
      <bottom/>
      <diagonal/>
    </border>
    <border>
      <left style="thin">
        <color auto="1"/>
      </left>
      <right/>
      <top style="double">
        <color auto="1"/>
      </top>
      <bottom/>
      <diagonal/>
    </border>
    <border>
      <left/>
      <right/>
      <top/>
      <bottom style="double">
        <color auto="1"/>
      </bottom>
      <diagonal/>
    </border>
    <border>
      <left style="medium">
        <color auto="1"/>
      </left>
      <right style="thin">
        <color auto="1"/>
      </right>
      <top/>
      <bottom style="double">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
        <color auto="1"/>
      </right>
      <top style="thin">
        <color auto="1"/>
      </top>
      <bottom style="double">
        <color auto="1"/>
      </bottom>
      <diagonal/>
    </border>
    <border>
      <left style="medium">
        <color theme="0" tint="-0.499984740745262"/>
      </left>
      <right style="thin">
        <color theme="0" tint="-0.499984740745262"/>
      </right>
      <top style="medium">
        <color theme="0" tint="-0.499984740745262"/>
      </top>
      <bottom style="medium">
        <color theme="0" tint="-0.499984740745262"/>
      </bottom>
      <diagonal/>
    </border>
    <border>
      <left style="thin">
        <color theme="0" tint="-0.499984740745262"/>
      </left>
      <right style="medium">
        <color theme="0" tint="-0.499984740745262"/>
      </right>
      <top style="medium">
        <color theme="0" tint="-0.499984740745262"/>
      </top>
      <bottom style="medium">
        <color theme="0" tint="-0.499984740745262"/>
      </bottom>
      <diagonal/>
    </border>
  </borders>
  <cellStyleXfs count="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29">
    <xf numFmtId="0" fontId="0" fillId="0" borderId="0" xfId="0"/>
    <xf numFmtId="0" fontId="1" fillId="0" borderId="0" xfId="0" applyFont="1"/>
    <xf numFmtId="0" fontId="0" fillId="2" borderId="10" xfId="0" applyFill="1" applyBorder="1"/>
    <xf numFmtId="0" fontId="0" fillId="2" borderId="6" xfId="0" applyFill="1" applyBorder="1"/>
    <xf numFmtId="0" fontId="0" fillId="2" borderId="9" xfId="0" applyFill="1" applyBorder="1"/>
    <xf numFmtId="0" fontId="0" fillId="2" borderId="2" xfId="0" applyFill="1" applyBorder="1"/>
    <xf numFmtId="0" fontId="0" fillId="2" borderId="4" xfId="0" applyFill="1" applyBorder="1"/>
    <xf numFmtId="0" fontId="1" fillId="0" borderId="1" xfId="0" applyFont="1" applyBorder="1"/>
    <xf numFmtId="0" fontId="1" fillId="0" borderId="3" xfId="0" applyFont="1" applyBorder="1"/>
    <xf numFmtId="0" fontId="1" fillId="0" borderId="5" xfId="0" applyFont="1" applyBorder="1"/>
    <xf numFmtId="0" fontId="0" fillId="0" borderId="0" xfId="0" quotePrefix="1"/>
    <xf numFmtId="0" fontId="0" fillId="2" borderId="16" xfId="0" applyFill="1" applyBorder="1"/>
    <xf numFmtId="0" fontId="3" fillId="2" borderId="10" xfId="3" applyFill="1" applyBorder="1"/>
    <xf numFmtId="0" fontId="3" fillId="2" borderId="9" xfId="3" applyFill="1" applyBorder="1"/>
    <xf numFmtId="0" fontId="1" fillId="0" borderId="11" xfId="0" applyFont="1" applyBorder="1" applyAlignment="1"/>
    <xf numFmtId="0" fontId="1" fillId="0" borderId="0" xfId="0" applyFont="1" applyBorder="1" applyAlignment="1"/>
    <xf numFmtId="0" fontId="6" fillId="0" borderId="1" xfId="0" applyFont="1" applyBorder="1"/>
    <xf numFmtId="0" fontId="6" fillId="0" borderId="3" xfId="0" applyFont="1" applyBorder="1"/>
    <xf numFmtId="0" fontId="6" fillId="0" borderId="5" xfId="0" applyFont="1" applyBorder="1"/>
    <xf numFmtId="0" fontId="0" fillId="0" borderId="11" xfId="0" applyFill="1" applyBorder="1"/>
    <xf numFmtId="0" fontId="6" fillId="0" borderId="0" xfId="0" applyFont="1"/>
    <xf numFmtId="0" fontId="3" fillId="2" borderId="2" xfId="3" applyFill="1" applyBorder="1"/>
    <xf numFmtId="0" fontId="0" fillId="2" borderId="2" xfId="0" applyFill="1" applyBorder="1" applyAlignment="1">
      <alignment wrapText="1"/>
    </xf>
    <xf numFmtId="0" fontId="0" fillId="0" borderId="0" xfId="0" applyFill="1"/>
    <xf numFmtId="0" fontId="0" fillId="2" borderId="20" xfId="0" applyFill="1" applyBorder="1"/>
    <xf numFmtId="0" fontId="0" fillId="2" borderId="21" xfId="0" applyFill="1" applyBorder="1"/>
    <xf numFmtId="0" fontId="0" fillId="2" borderId="22" xfId="0" applyFill="1" applyBorder="1"/>
    <xf numFmtId="0" fontId="0" fillId="2" borderId="23" xfId="0" applyFill="1" applyBorder="1"/>
    <xf numFmtId="0" fontId="6" fillId="0" borderId="24" xfId="0" applyFont="1" applyBorder="1"/>
    <xf numFmtId="0" fontId="1" fillId="0" borderId="25" xfId="0" applyFont="1" applyBorder="1"/>
    <xf numFmtId="0" fontId="6" fillId="0" borderId="25" xfId="0" applyFont="1" applyBorder="1" applyAlignment="1">
      <alignment wrapText="1"/>
    </xf>
    <xf numFmtId="0" fontId="6" fillId="0" borderId="26" xfId="0" applyFont="1" applyBorder="1" applyAlignment="1">
      <alignment wrapText="1"/>
    </xf>
    <xf numFmtId="0" fontId="6" fillId="0" borderId="26" xfId="0" applyFont="1" applyBorder="1"/>
    <xf numFmtId="0" fontId="0" fillId="2" borderId="27" xfId="0" applyFill="1" applyBorder="1"/>
    <xf numFmtId="0" fontId="0" fillId="2" borderId="15" xfId="0" applyFill="1" applyBorder="1"/>
    <xf numFmtId="0" fontId="0" fillId="2" borderId="28" xfId="0" applyFill="1" applyBorder="1"/>
    <xf numFmtId="0" fontId="0" fillId="2" borderId="29" xfId="0" applyFill="1" applyBorder="1"/>
    <xf numFmtId="0" fontId="1" fillId="0" borderId="31" xfId="0" applyFont="1" applyBorder="1"/>
    <xf numFmtId="0" fontId="1" fillId="0" borderId="32" xfId="0" applyFont="1" applyBorder="1"/>
    <xf numFmtId="0" fontId="6" fillId="0" borderId="32" xfId="0" applyFont="1" applyBorder="1"/>
    <xf numFmtId="0" fontId="6" fillId="0" borderId="33" xfId="0" applyFont="1" applyBorder="1"/>
    <xf numFmtId="0" fontId="6" fillId="0" borderId="0" xfId="0" applyFont="1" applyFill="1" applyBorder="1"/>
    <xf numFmtId="0" fontId="0" fillId="0" borderId="0" xfId="0" applyFill="1" applyBorder="1"/>
    <xf numFmtId="0" fontId="1" fillId="0" borderId="24" xfId="0" applyFont="1" applyBorder="1"/>
    <xf numFmtId="0" fontId="6" fillId="0" borderId="25" xfId="0" applyFont="1" applyBorder="1"/>
    <xf numFmtId="0" fontId="6" fillId="0" borderId="34" xfId="0" applyFont="1" applyBorder="1"/>
    <xf numFmtId="0" fontId="0" fillId="0" borderId="22" xfId="0" applyFill="1" applyBorder="1"/>
    <xf numFmtId="0" fontId="0" fillId="0" borderId="23" xfId="0" applyFill="1" applyBorder="1"/>
    <xf numFmtId="0" fontId="1" fillId="0" borderId="26" xfId="0" applyFont="1" applyBorder="1"/>
    <xf numFmtId="0" fontId="0" fillId="0" borderId="27" xfId="0" applyFill="1" applyBorder="1"/>
    <xf numFmtId="0" fontId="0" fillId="2" borderId="32" xfId="0" applyFill="1" applyBorder="1"/>
    <xf numFmtId="0" fontId="0" fillId="2" borderId="31" xfId="0" applyFill="1" applyBorder="1"/>
    <xf numFmtId="0" fontId="0" fillId="3" borderId="32" xfId="0" applyFill="1" applyBorder="1"/>
    <xf numFmtId="0" fontId="0" fillId="3" borderId="33" xfId="0" applyFill="1" applyBorder="1"/>
    <xf numFmtId="0" fontId="0" fillId="3" borderId="10" xfId="0" applyFill="1" applyBorder="1" applyAlignment="1">
      <alignment wrapText="1"/>
    </xf>
    <xf numFmtId="0" fontId="0" fillId="3" borderId="20" xfId="0" applyFill="1" applyBorder="1" applyAlignment="1">
      <alignment wrapText="1"/>
    </xf>
    <xf numFmtId="0" fontId="0" fillId="3" borderId="20" xfId="0" applyFill="1" applyBorder="1"/>
    <xf numFmtId="0" fontId="0" fillId="3" borderId="9" xfId="0" applyFill="1" applyBorder="1" applyAlignment="1">
      <alignment wrapText="1"/>
    </xf>
    <xf numFmtId="0" fontId="0" fillId="3" borderId="21" xfId="0" applyFill="1" applyBorder="1" applyAlignment="1">
      <alignment wrapText="1"/>
    </xf>
    <xf numFmtId="0" fontId="0" fillId="3" borderId="21" xfId="0" applyFill="1" applyBorder="1"/>
    <xf numFmtId="0" fontId="0" fillId="3" borderId="15" xfId="0" applyFill="1" applyBorder="1" applyAlignment="1">
      <alignment wrapText="1"/>
    </xf>
    <xf numFmtId="0" fontId="0" fillId="3" borderId="28" xfId="0" applyFill="1" applyBorder="1" applyAlignment="1">
      <alignment wrapText="1"/>
    </xf>
    <xf numFmtId="0" fontId="0" fillId="3" borderId="28" xfId="0" applyFill="1" applyBorder="1"/>
    <xf numFmtId="0" fontId="0" fillId="3" borderId="30" xfId="0" applyFill="1" applyBorder="1"/>
    <xf numFmtId="0" fontId="0" fillId="3" borderId="9" xfId="0" applyFill="1" applyBorder="1"/>
    <xf numFmtId="0" fontId="0" fillId="3" borderId="15" xfId="0" applyFill="1" applyBorder="1"/>
    <xf numFmtId="0" fontId="0" fillId="3" borderId="10" xfId="0" applyFill="1" applyBorder="1"/>
    <xf numFmtId="0" fontId="0" fillId="3" borderId="32" xfId="0" applyFill="1" applyBorder="1" applyAlignment="1">
      <alignment wrapText="1"/>
    </xf>
    <xf numFmtId="0" fontId="5" fillId="3" borderId="20" xfId="3" applyFont="1" applyFill="1" applyBorder="1" applyAlignment="1">
      <alignment wrapText="1"/>
    </xf>
    <xf numFmtId="0" fontId="5" fillId="3" borderId="21" xfId="0" applyFont="1" applyFill="1" applyBorder="1" applyAlignment="1">
      <alignment wrapText="1"/>
    </xf>
    <xf numFmtId="0" fontId="5" fillId="3" borderId="28" xfId="0" applyFont="1" applyFill="1" applyBorder="1" applyAlignment="1">
      <alignment wrapText="1"/>
    </xf>
    <xf numFmtId="0" fontId="0" fillId="3" borderId="16" xfId="0" applyFill="1" applyBorder="1" applyAlignment="1">
      <alignment wrapText="1"/>
    </xf>
    <xf numFmtId="0" fontId="3" fillId="3" borderId="32" xfId="3" applyFill="1" applyBorder="1"/>
    <xf numFmtId="0" fontId="0" fillId="2" borderId="32" xfId="0" applyFill="1" applyBorder="1" applyAlignment="1">
      <alignment wrapText="1"/>
    </xf>
    <xf numFmtId="0" fontId="1" fillId="0" borderId="25" xfId="0" applyFont="1" applyFill="1" applyBorder="1"/>
    <xf numFmtId="0" fontId="7" fillId="4" borderId="10" xfId="0" applyFont="1" applyFill="1" applyBorder="1"/>
    <xf numFmtId="0" fontId="7" fillId="4" borderId="9" xfId="0" applyFont="1" applyFill="1" applyBorder="1"/>
    <xf numFmtId="0" fontId="7" fillId="4" borderId="15" xfId="0" applyFont="1" applyFill="1" applyBorder="1"/>
    <xf numFmtId="0" fontId="0" fillId="2" borderId="33" xfId="0" applyFill="1" applyBorder="1"/>
    <xf numFmtId="0" fontId="1" fillId="0" borderId="35" xfId="0" applyFont="1" applyFill="1" applyBorder="1"/>
    <xf numFmtId="0" fontId="0" fillId="0" borderId="35" xfId="0" applyFill="1" applyBorder="1"/>
    <xf numFmtId="0" fontId="9" fillId="0" borderId="0" xfId="0" applyFont="1"/>
    <xf numFmtId="0" fontId="0" fillId="2" borderId="41" xfId="0" applyFill="1" applyBorder="1"/>
    <xf numFmtId="0" fontId="0" fillId="3" borderId="42" xfId="0" applyFill="1" applyBorder="1"/>
    <xf numFmtId="0" fontId="0" fillId="0" borderId="0" xfId="0" applyAlignment="1">
      <alignment wrapText="1"/>
    </xf>
    <xf numFmtId="0" fontId="1" fillId="0" borderId="26" xfId="0" applyFont="1" applyBorder="1" applyAlignment="1">
      <alignment wrapText="1"/>
    </xf>
    <xf numFmtId="0" fontId="0" fillId="3" borderId="43" xfId="0" applyFill="1" applyBorder="1" applyAlignment="1">
      <alignment wrapText="1"/>
    </xf>
    <xf numFmtId="0" fontId="0" fillId="3" borderId="33" xfId="0" applyFill="1" applyBorder="1" applyAlignment="1">
      <alignment wrapText="1"/>
    </xf>
    <xf numFmtId="0" fontId="3" fillId="3" borderId="21" xfId="3" applyFill="1" applyBorder="1"/>
    <xf numFmtId="0" fontId="11" fillId="0" borderId="0" xfId="0" applyFont="1"/>
    <xf numFmtId="0" fontId="11" fillId="0" borderId="36" xfId="0" applyFont="1" applyFill="1" applyBorder="1"/>
    <xf numFmtId="0" fontId="11" fillId="0" borderId="37" xfId="0" applyFont="1" applyFill="1" applyBorder="1"/>
    <xf numFmtId="0" fontId="11" fillId="0" borderId="40" xfId="0" applyFont="1" applyFill="1" applyBorder="1"/>
    <xf numFmtId="0" fontId="11" fillId="0" borderId="38" xfId="0" applyFont="1" applyFill="1" applyBorder="1"/>
    <xf numFmtId="0" fontId="11" fillId="0" borderId="39" xfId="0" applyFont="1" applyFill="1" applyBorder="1"/>
    <xf numFmtId="0" fontId="6" fillId="0" borderId="44" xfId="0" applyFont="1" applyBorder="1"/>
    <xf numFmtId="0" fontId="0" fillId="2" borderId="46" xfId="0" applyFill="1" applyBorder="1"/>
    <xf numFmtId="0" fontId="0" fillId="3" borderId="47" xfId="0" applyFill="1" applyBorder="1"/>
    <xf numFmtId="0" fontId="0" fillId="2" borderId="48" xfId="0" applyFill="1" applyBorder="1"/>
    <xf numFmtId="0" fontId="0" fillId="2" borderId="49" xfId="0" applyFill="1" applyBorder="1"/>
    <xf numFmtId="0" fontId="0" fillId="3" borderId="49" xfId="0" applyFill="1" applyBorder="1"/>
    <xf numFmtId="0" fontId="0" fillId="3" borderId="50" xfId="0" applyFill="1" applyBorder="1"/>
    <xf numFmtId="0" fontId="11" fillId="0" borderId="51" xfId="0" applyFont="1" applyFill="1" applyBorder="1"/>
    <xf numFmtId="0" fontId="1" fillId="0" borderId="45" xfId="0" applyFont="1" applyBorder="1"/>
    <xf numFmtId="0" fontId="12" fillId="0" borderId="25" xfId="0" applyFont="1" applyBorder="1"/>
    <xf numFmtId="0" fontId="12" fillId="0" borderId="34" xfId="0" applyFont="1" applyBorder="1"/>
    <xf numFmtId="0" fontId="1" fillId="0" borderId="34" xfId="0" applyFont="1" applyFill="1" applyBorder="1"/>
    <xf numFmtId="0" fontId="0" fillId="0" borderId="47" xfId="0" applyFill="1" applyBorder="1"/>
    <xf numFmtId="0" fontId="0" fillId="0" borderId="50" xfId="0" applyFill="1" applyBorder="1"/>
    <xf numFmtId="0" fontId="0" fillId="0" borderId="0" xfId="0" applyNumberFormat="1" applyFont="1" applyFill="1" applyBorder="1"/>
    <xf numFmtId="0" fontId="0" fillId="0" borderId="0" xfId="0" applyFont="1" applyFill="1" applyBorder="1"/>
    <xf numFmtId="0" fontId="0" fillId="0" borderId="0" xfId="0"/>
    <xf numFmtId="22" fontId="0" fillId="0" borderId="0" xfId="0" applyNumberFormat="1" applyFont="1" applyFill="1" applyBorder="1"/>
    <xf numFmtId="0" fontId="11" fillId="0" borderId="52" xfId="0" applyFont="1" applyBorder="1"/>
    <xf numFmtId="0" fontId="11" fillId="0" borderId="53" xfId="0" applyFont="1" applyFill="1" applyBorder="1"/>
    <xf numFmtId="0" fontId="11" fillId="0" borderId="53" xfId="0" applyFont="1" applyBorder="1"/>
    <xf numFmtId="0" fontId="11" fillId="0" borderId="0" xfId="0" applyFont="1" applyBorder="1" applyAlignment="1">
      <alignment horizontal="right"/>
    </xf>
    <xf numFmtId="0" fontId="11" fillId="0" borderId="52" xfId="0" applyFont="1" applyBorder="1" applyAlignment="1">
      <alignment horizontal="right"/>
    </xf>
    <xf numFmtId="0" fontId="1" fillId="0" borderId="12"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0" borderId="17" xfId="0" applyFont="1" applyBorder="1" applyAlignment="1">
      <alignment horizontal="center"/>
    </xf>
    <xf numFmtId="0" fontId="1" fillId="0" borderId="18"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19" xfId="0" applyFont="1" applyBorder="1" applyAlignment="1">
      <alignment horizontal="center"/>
    </xf>
    <xf numFmtId="0" fontId="0" fillId="0" borderId="0" xfId="0" applyBorder="1" applyAlignment="1">
      <alignment horizontal="center"/>
    </xf>
    <xf numFmtId="0" fontId="1" fillId="0" borderId="11" xfId="0" applyFont="1" applyBorder="1" applyAlignment="1">
      <alignment horizontal="center"/>
    </xf>
    <xf numFmtId="0" fontId="1" fillId="0" borderId="0" xfId="0" applyFont="1" applyBorder="1" applyAlignment="1">
      <alignment horizontal="center"/>
    </xf>
  </cellXfs>
  <cellStyles count="4">
    <cellStyle name="Followed Hyperlink" xfId="2" builtinId="9" hidden="1"/>
    <cellStyle name="Hyperlink" xfId="1" builtinId="8" hidden="1"/>
    <cellStyle name="Hyperlink" xfId="3" builtinId="8"/>
    <cellStyle name="Normal" xfId="0" builtinId="0"/>
  </cellStyles>
  <dxfs count="122">
    <dxf>
      <font>
        <b/>
        <i/>
        <color rgb="FFFF0000"/>
      </font>
      <fill>
        <patternFill>
          <bgColor rgb="FFFFC000"/>
        </patternFill>
      </fill>
    </dxf>
    <dxf>
      <font>
        <b/>
        <i/>
        <color rgb="FFFF0000"/>
      </font>
      <fill>
        <patternFill>
          <bgColor rgb="FFFFC000"/>
        </patternFill>
      </fill>
    </dxf>
    <dxf>
      <font>
        <b/>
        <i/>
        <color rgb="FFFF0000"/>
      </font>
      <fill>
        <patternFill>
          <bgColor rgb="FFFFC000"/>
        </patternFill>
      </fill>
    </dxf>
    <dxf>
      <font>
        <b/>
        <i/>
        <color rgb="FFFF0000"/>
      </font>
      <fill>
        <patternFill>
          <bgColor rgb="FFFFC000"/>
        </patternFill>
      </fill>
    </dxf>
    <dxf>
      <font>
        <b/>
        <i/>
        <color rgb="FFFF0000"/>
      </font>
      <fill>
        <patternFill>
          <bgColor rgb="FFFFC000"/>
        </patternFill>
      </fill>
    </dxf>
    <dxf>
      <font>
        <b/>
        <i/>
        <color rgb="FFFF0000"/>
      </font>
      <fill>
        <patternFill>
          <bgColor rgb="FFFFC000"/>
        </patternFill>
      </fill>
    </dxf>
    <dxf>
      <font>
        <b/>
        <i/>
        <color rgb="FFFF0000"/>
      </font>
      <fill>
        <patternFill>
          <bgColor rgb="FFFFC000"/>
        </patternFill>
      </fill>
    </dxf>
    <dxf>
      <font>
        <b/>
        <i/>
        <color rgb="FFFF0000"/>
      </font>
      <fill>
        <patternFill>
          <bgColor rgb="FFFFC000"/>
        </patternFill>
      </fill>
    </dxf>
    <dxf>
      <font>
        <b/>
        <i/>
        <color rgb="FFFF0000"/>
      </font>
      <fill>
        <patternFill>
          <bgColor rgb="FFFFC000"/>
        </patternFill>
      </fill>
    </dxf>
    <dxf>
      <font>
        <b/>
        <i/>
        <color rgb="FFFF0000"/>
      </font>
      <fill>
        <patternFill>
          <bgColor rgb="FFFFC000"/>
        </patternFill>
      </fill>
    </dxf>
    <dxf>
      <font>
        <b/>
        <i/>
        <color rgb="FFFF0000"/>
      </font>
      <fill>
        <patternFill>
          <bgColor rgb="FFFFC000"/>
        </patternFill>
      </fill>
    </dxf>
    <dxf>
      <font>
        <b/>
        <i/>
        <color rgb="FFFFC000"/>
      </font>
      <fill>
        <patternFill>
          <bgColor rgb="FFFF0000"/>
        </patternFill>
      </fill>
    </dxf>
    <dxf>
      <font>
        <b/>
        <i/>
        <color rgb="FFFF0000"/>
      </font>
      <fill>
        <patternFill>
          <bgColor rgb="FFFFC000"/>
        </patternFill>
      </fill>
    </dxf>
    <dxf>
      <font>
        <b/>
        <i val="0"/>
        <strike val="0"/>
        <condense val="0"/>
        <extend val="0"/>
        <outline val="0"/>
        <shadow val="0"/>
        <u val="none"/>
        <vertAlign val="baseline"/>
        <sz val="11"/>
        <color theme="1"/>
        <name val="Calibri"/>
        <scheme val="minor"/>
      </font>
    </dxf>
    <dxf>
      <fill>
        <patternFill patternType="solid">
          <fgColor indexed="64"/>
          <bgColor rgb="FFFFFF66"/>
        </patternFill>
      </fill>
      <border diagonalUp="0" diagonalDown="0">
        <left style="thin">
          <color auto="1"/>
        </left>
        <right/>
        <top style="thin">
          <color auto="1"/>
        </top>
        <bottom style="thin">
          <color auto="1"/>
        </bottom>
        <vertical/>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horizontal/>
      </border>
    </dxf>
    <dxf>
      <fill>
        <patternFill patternType="solid">
          <fgColor indexed="64"/>
          <bgColor rgb="FFFFFF99"/>
        </patternFill>
      </fill>
      <border diagonalUp="0" diagonalDown="0">
        <left style="thin">
          <color auto="1"/>
        </left>
        <right style="thin">
          <color auto="1"/>
        </right>
        <top style="thin">
          <color auto="1"/>
        </top>
        <bottom style="thin">
          <color auto="1"/>
        </bottom>
        <vertical/>
        <horizontal/>
      </border>
    </dxf>
    <dxf>
      <fill>
        <patternFill patternType="solid">
          <fgColor indexed="64"/>
          <bgColor rgb="FFFFFF66"/>
        </patternFill>
      </fill>
      <border diagonalUp="0" diagonalDown="0">
        <left/>
        <right style="thin">
          <color auto="1"/>
        </right>
        <top style="thin">
          <color auto="1"/>
        </top>
        <bottom style="thin">
          <color auto="1"/>
        </bottom>
        <vertical/>
        <horizontal/>
      </border>
    </dxf>
    <dxf>
      <font>
        <b val="0"/>
        <i/>
        <strike val="0"/>
        <outline val="0"/>
        <shadow val="0"/>
        <u val="none"/>
        <vertAlign val="baseline"/>
        <sz val="11"/>
        <color theme="0" tint="-0.499984740745262"/>
        <name val="Calibri"/>
        <scheme val="minor"/>
      </font>
      <numFmt numFmtId="0" formatCode="General"/>
      <fill>
        <patternFill patternType="none">
          <fgColor indexed="64"/>
          <bgColor auto="1"/>
        </patternFill>
      </fill>
      <border diagonalUp="0" diagonalDown="0">
        <left style="medium">
          <color auto="1"/>
        </left>
        <right style="medium">
          <color auto="1"/>
        </right>
        <top style="double">
          <color auto="1"/>
        </top>
        <bottom style="double">
          <color auto="1"/>
        </bottom>
        <vertical/>
        <horizontal style="double">
          <color auto="1"/>
        </horizontal>
      </border>
    </dxf>
    <dxf>
      <border outline="0">
        <left style="medium">
          <color auto="1"/>
        </left>
        <right style="thin">
          <color auto="1"/>
        </right>
        <top style="thin">
          <color auto="1"/>
        </top>
        <bottom style="medium">
          <color auto="1"/>
        </bottom>
      </border>
    </dxf>
    <dxf>
      <fill>
        <patternFill patternType="solid">
          <fgColor indexed="64"/>
          <bgColor rgb="FFFFFF66"/>
        </patternFill>
      </fill>
    </dxf>
    <dxf>
      <border outline="0">
        <bottom style="double">
          <color auto="1"/>
        </bottom>
      </border>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fill>
        <patternFill patternType="solid">
          <fgColor indexed="64"/>
          <bgColor rgb="FFFFFF99"/>
        </patternFill>
      </fill>
      <alignment vertical="bottom" textRotation="0" wrapText="1" justifyLastLine="0" shrinkToFit="0" readingOrder="0"/>
      <border diagonalUp="0" diagonalDown="0">
        <left style="thin">
          <color auto="1"/>
        </left>
        <right/>
        <top/>
        <bottom/>
        <vertical/>
        <horizontal/>
      </border>
    </dxf>
    <dxf>
      <fill>
        <patternFill patternType="solid">
          <fgColor indexed="64"/>
          <bgColor rgb="FFFFFF99"/>
        </patternFill>
      </fill>
      <border diagonalUp="0" diagonalDown="0">
        <left style="thin">
          <color auto="1"/>
        </left>
        <right style="thin">
          <color auto="1"/>
        </right>
        <top/>
        <bottom/>
        <vertical/>
        <horizontal/>
      </border>
    </dxf>
    <dxf>
      <fill>
        <patternFill patternType="solid">
          <fgColor indexed="64"/>
          <bgColor rgb="FFFFFF66"/>
        </patternFill>
      </fill>
      <border diagonalUp="0" diagonalDown="0">
        <left/>
        <right style="thin">
          <color auto="1"/>
        </right>
        <top/>
        <bottom/>
        <vertical/>
        <horizontal/>
      </border>
    </dxf>
    <dxf>
      <border outline="0">
        <left style="medium">
          <color auto="1"/>
        </left>
        <right style="medium">
          <color auto="1"/>
        </right>
        <top style="thin">
          <color auto="1"/>
        </top>
        <bottom style="medium">
          <color auto="1"/>
        </bottom>
      </border>
    </dxf>
    <dxf>
      <border outline="0">
        <bottom style="double">
          <color auto="1"/>
        </bottom>
      </border>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fill>
        <patternFill patternType="solid">
          <fgColor indexed="64"/>
          <bgColor rgb="FFFFFF66"/>
        </patternFill>
      </fill>
      <border diagonalUp="0" diagonalDown="0">
        <left style="thin">
          <color auto="1"/>
        </left>
        <right/>
        <top/>
        <bottom/>
        <vertical/>
        <horizontal/>
      </border>
    </dxf>
    <dxf>
      <fill>
        <patternFill patternType="solid">
          <fgColor indexed="64"/>
          <bgColor rgb="FFFFFF99"/>
        </patternFill>
      </fill>
      <border diagonalUp="0" diagonalDown="0">
        <left style="thin">
          <color auto="1"/>
        </left>
        <right style="thin">
          <color auto="1"/>
        </right>
        <top/>
        <bottom/>
        <vertical/>
        <horizontal/>
      </border>
    </dxf>
    <dxf>
      <fill>
        <patternFill patternType="solid">
          <fgColor indexed="64"/>
          <bgColor rgb="FFFFFF99"/>
        </patternFill>
      </fill>
      <border diagonalUp="0" diagonalDown="0">
        <left style="thin">
          <color auto="1"/>
        </left>
        <right style="thin">
          <color auto="1"/>
        </right>
        <top/>
        <bottom/>
        <vertical/>
        <horizontal/>
      </border>
    </dxf>
    <dxf>
      <fill>
        <patternFill patternType="solid">
          <fgColor indexed="64"/>
          <bgColor rgb="FFFFFF66"/>
        </patternFill>
      </fill>
      <border diagonalUp="0" diagonalDown="0">
        <left style="thin">
          <color auto="1"/>
        </left>
        <right style="thin">
          <color auto="1"/>
        </right>
        <top/>
        <bottom/>
        <vertical/>
        <horizontal/>
      </border>
    </dxf>
    <dxf>
      <fill>
        <patternFill patternType="solid">
          <fgColor indexed="64"/>
          <bgColor rgb="FFFFFF66"/>
        </patternFill>
      </fill>
      <border diagonalUp="0" diagonalDown="0">
        <left style="thin">
          <color auto="1"/>
        </left>
        <right style="thin">
          <color auto="1"/>
        </right>
        <top/>
        <bottom/>
        <vertical/>
        <horizontal/>
      </border>
    </dxf>
    <dxf>
      <fill>
        <patternFill patternType="solid">
          <fgColor indexed="64"/>
          <bgColor rgb="FFFFFF66"/>
        </patternFill>
      </fill>
      <border diagonalUp="0" diagonalDown="0">
        <left/>
        <right style="thin">
          <color auto="1"/>
        </right>
        <top/>
        <bottom/>
        <vertical/>
        <horizontal/>
      </border>
    </dxf>
    <dxf>
      <border outline="0">
        <left style="medium">
          <color auto="1"/>
        </left>
        <right style="medium">
          <color auto="1"/>
        </right>
        <bottom style="medium">
          <color auto="1"/>
        </bottom>
      </border>
    </dxf>
    <dxf>
      <border outline="0">
        <bottom style="double">
          <color auto="1"/>
        </bottom>
      </border>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fill>
        <patternFill patternType="solid">
          <fgColor indexed="64"/>
          <bgColor rgb="FFFFFF99"/>
        </patternFill>
      </fill>
      <border diagonalUp="0" diagonalDown="0">
        <left style="thin">
          <color auto="1"/>
        </left>
        <right/>
        <top/>
        <bottom/>
        <vertical/>
        <horizontal/>
      </border>
    </dxf>
    <dxf>
      <fill>
        <patternFill patternType="solid">
          <fgColor indexed="64"/>
          <bgColor rgb="FFFFFF99"/>
        </patternFill>
      </fill>
      <border diagonalUp="0" diagonalDown="0">
        <left style="thin">
          <color auto="1"/>
        </left>
        <right style="thin">
          <color auto="1"/>
        </right>
        <top/>
        <bottom/>
        <vertical/>
        <horizontal/>
      </border>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dxf>
    <dxf>
      <fill>
        <patternFill patternType="solid">
          <fgColor indexed="64"/>
          <bgColor rgb="FFFFFF66"/>
        </patternFill>
      </fill>
      <border diagonalUp="0" diagonalDown="0">
        <left style="thin">
          <color auto="1"/>
        </left>
        <right style="thin">
          <color auto="1"/>
        </right>
        <top/>
        <bottom/>
        <vertical/>
        <horizontal/>
      </border>
    </dxf>
    <dxf>
      <fill>
        <patternFill patternType="solid">
          <fgColor indexed="64"/>
          <bgColor rgb="FFFFFF66"/>
        </patternFill>
      </fill>
      <border diagonalUp="0" diagonalDown="0">
        <left/>
        <right style="thin">
          <color auto="1"/>
        </right>
        <top/>
        <bottom/>
        <vertical/>
        <horizontal/>
      </border>
    </dxf>
    <dxf>
      <border outline="0">
        <left style="medium">
          <color auto="1"/>
        </left>
        <right style="medium">
          <color auto="1"/>
        </right>
        <bottom style="medium">
          <color auto="1"/>
        </bottom>
      </border>
    </dxf>
    <dxf>
      <border outline="0">
        <bottom style="double">
          <color auto="1"/>
        </bottom>
      </border>
    </dxf>
    <dxf>
      <font>
        <b val="0"/>
        <i/>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numFmt numFmtId="0" formatCode="General"/>
      <fill>
        <patternFill patternType="none">
          <fgColor indexed="64"/>
          <bgColor auto="1"/>
        </patternFill>
      </fill>
    </dxf>
    <dxf>
      <fill>
        <patternFill patternType="solid">
          <fgColor indexed="64"/>
          <bgColor rgb="FFFFFF99"/>
        </patternFill>
      </fill>
    </dxf>
    <dxf>
      <fill>
        <patternFill patternType="solid">
          <fgColor indexed="64"/>
          <bgColor rgb="FFFFFF99"/>
        </patternFill>
      </fill>
    </dxf>
    <dxf>
      <fill>
        <patternFill patternType="solid">
          <fgColor indexed="64"/>
          <bgColor rgb="FFFFFF99"/>
        </patternFill>
      </fill>
    </dxf>
    <dxf>
      <fill>
        <patternFill patternType="solid">
          <fgColor indexed="64"/>
          <bgColor rgb="FFFFFF99"/>
        </patternFill>
      </fill>
    </dxf>
    <dxf>
      <fill>
        <patternFill patternType="solid">
          <fgColor indexed="64"/>
          <bgColor rgb="FFFFFF99"/>
        </patternFill>
      </fill>
    </dxf>
    <dxf>
      <fill>
        <patternFill patternType="solid">
          <fgColor indexed="64"/>
          <bgColor rgb="FFFFFF99"/>
        </patternFill>
      </fill>
    </dxf>
    <dxf>
      <fill>
        <patternFill patternType="solid">
          <fgColor indexed="64"/>
          <bgColor rgb="FFFFFF99"/>
        </patternFill>
      </fill>
    </dxf>
    <dxf>
      <fill>
        <patternFill patternType="solid">
          <fgColor indexed="64"/>
          <bgColor rgb="FFFFFF66"/>
        </patternFill>
      </fill>
    </dxf>
    <dxf>
      <fill>
        <patternFill patternType="solid">
          <fgColor indexed="64"/>
          <bgColor rgb="FFFFFF66"/>
        </patternFill>
      </fill>
    </dxf>
    <dxf>
      <fill>
        <patternFill patternType="solid">
          <fgColor indexed="64"/>
          <bgColor rgb="FFFFFF66"/>
        </patternFill>
      </fill>
    </dxf>
    <dxf>
      <border outline="0">
        <left style="medium">
          <color auto="1"/>
        </left>
        <right style="medium">
          <color auto="1"/>
        </right>
        <bottom style="medium">
          <color auto="1"/>
        </bottom>
      </border>
    </dxf>
    <dxf>
      <fill>
        <patternFill patternType="solid">
          <fgColor indexed="64"/>
          <bgColor rgb="FFFFFF66"/>
        </patternFill>
      </fill>
    </dxf>
    <dxf>
      <border>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dxf>
    <dxf>
      <fill>
        <patternFill patternType="solid">
          <fgColor indexed="64"/>
          <bgColor rgb="FFFFFF66"/>
        </patternFill>
      </fill>
      <border diagonalUp="0" diagonalDown="0">
        <left style="thin">
          <color auto="1"/>
        </left>
        <right/>
        <top style="thin">
          <color auto="1"/>
        </top>
        <bottom style="thin">
          <color auto="1"/>
        </bottom>
        <vertical/>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horizontal/>
      </border>
    </dxf>
    <dxf>
      <fill>
        <patternFill patternType="solid">
          <fgColor indexed="64"/>
          <bgColor rgb="FFFFFF66"/>
        </patternFill>
      </fill>
      <border diagonalUp="0" diagonalDown="0">
        <left/>
        <right style="thin">
          <color auto="1"/>
        </right>
        <top style="thin">
          <color auto="1"/>
        </top>
        <bottom style="thin">
          <color auto="1"/>
        </bottom>
        <vertical/>
        <horizontal/>
      </border>
    </dxf>
    <dxf>
      <font>
        <b val="0"/>
        <i/>
        <strike val="0"/>
        <outline val="0"/>
        <shadow val="0"/>
        <u val="none"/>
        <vertAlign val="baseline"/>
        <sz val="11"/>
        <color theme="0" tint="-0.499984740745262"/>
        <name val="Calibri"/>
        <scheme val="minor"/>
      </font>
      <numFmt numFmtId="0" formatCode="General"/>
      <fill>
        <patternFill patternType="none">
          <fgColor indexed="64"/>
          <bgColor auto="1"/>
        </patternFill>
      </fill>
      <border diagonalUp="0" diagonalDown="0">
        <left style="medium">
          <color auto="1"/>
        </left>
        <right style="medium">
          <color auto="1"/>
        </right>
        <top style="double">
          <color auto="1"/>
        </top>
        <bottom style="double">
          <color auto="1"/>
        </bottom>
        <vertical/>
        <horizontal style="double">
          <color auto="1"/>
        </horizontal>
      </border>
    </dxf>
    <dxf>
      <border outline="0">
        <left style="medium">
          <color auto="1"/>
        </left>
        <right style="medium">
          <color auto="1"/>
        </right>
        <top style="medium">
          <color auto="1"/>
        </top>
        <bottom style="medium">
          <color auto="1"/>
        </bottom>
      </border>
    </dxf>
    <dxf>
      <border outline="0">
        <bottom style="double">
          <color auto="1"/>
        </bottom>
      </border>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fill>
        <patternFill patternType="solid">
          <fgColor indexed="64"/>
          <bgColor rgb="FFFFFF66"/>
        </patternFill>
      </fill>
      <border diagonalUp="0" diagonalDown="0">
        <left style="thin">
          <color auto="1"/>
        </left>
        <right/>
        <top style="thin">
          <color auto="1"/>
        </top>
        <bottom style="thin">
          <color auto="1"/>
        </bottom>
        <vertical/>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horizontal/>
      </border>
    </dxf>
    <dxf>
      <fill>
        <patternFill patternType="solid">
          <fgColor indexed="64"/>
          <bgColor rgb="FFFFFF66"/>
        </patternFill>
      </fill>
      <border diagonalUp="0" diagonalDown="0">
        <left/>
        <right style="thin">
          <color auto="1"/>
        </right>
        <top/>
        <bottom style="thin">
          <color auto="1"/>
        </bottom>
        <vertical/>
        <horizontal/>
      </border>
    </dxf>
    <dxf>
      <font>
        <b val="0"/>
        <i/>
        <strike val="0"/>
        <outline val="0"/>
        <shadow val="0"/>
        <u val="none"/>
        <vertAlign val="baseline"/>
        <sz val="11"/>
        <color theme="0" tint="-0.499984740745262"/>
        <name val="Calibri"/>
        <scheme val="minor"/>
      </font>
      <numFmt numFmtId="0" formatCode="General"/>
      <fill>
        <patternFill patternType="none">
          <fgColor indexed="64"/>
          <bgColor auto="1"/>
        </patternFill>
      </fill>
      <border diagonalUp="0" diagonalDown="0">
        <left style="medium">
          <color auto="1"/>
        </left>
        <right style="medium">
          <color auto="1"/>
        </right>
        <top style="double">
          <color auto="1"/>
        </top>
        <bottom style="double">
          <color auto="1"/>
        </bottom>
        <vertical/>
        <horizontal style="double">
          <color auto="1"/>
        </horizontal>
      </border>
    </dxf>
    <dxf>
      <border outline="0">
        <left style="medium">
          <color auto="1"/>
        </left>
        <right style="medium">
          <color auto="1"/>
        </right>
        <top style="medium">
          <color auto="1"/>
        </top>
        <bottom style="medium">
          <color auto="1"/>
        </bottom>
      </border>
    </dxf>
    <dxf>
      <border outline="0">
        <bottom style="double">
          <color auto="1"/>
        </bottom>
      </border>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fill>
        <patternFill patternType="solid">
          <fgColor indexed="64"/>
          <bgColor rgb="FFFFFF99"/>
        </patternFill>
      </fill>
      <border diagonalUp="0" diagonalDown="0">
        <left style="thin">
          <color auto="1"/>
        </left>
        <right/>
        <top style="thin">
          <color auto="1"/>
        </top>
        <bottom style="thin">
          <color auto="1"/>
        </bottom>
        <vertical/>
        <horizontal/>
      </border>
    </dxf>
    <dxf>
      <fill>
        <patternFill patternType="solid">
          <fgColor indexed="64"/>
          <bgColor rgb="FFFFFF99"/>
        </patternFill>
      </fill>
      <border diagonalUp="0" diagonalDown="0">
        <left style="thin">
          <color auto="1"/>
        </left>
        <right/>
        <top style="thin">
          <color auto="1"/>
        </top>
        <bottom style="thin">
          <color auto="1"/>
        </bottom>
        <vertical/>
        <horizontal/>
      </border>
    </dxf>
    <dxf>
      <fill>
        <patternFill patternType="solid">
          <fgColor indexed="64"/>
          <bgColor rgb="FFFFFF99"/>
        </patternFill>
      </fill>
      <border diagonalUp="0" diagonalDown="0">
        <left style="thin">
          <color auto="1"/>
        </left>
        <right/>
        <top style="thin">
          <color auto="1"/>
        </top>
        <bottom style="thin">
          <color auto="1"/>
        </bottom>
        <vertical/>
        <horizontal/>
      </border>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top style="thin">
          <color auto="1"/>
        </top>
        <bottom style="thin">
          <color auto="1"/>
        </bottom>
        <vertical/>
        <horizontal/>
      </border>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horizontal/>
      </border>
    </dxf>
    <dxf>
      <fill>
        <patternFill patternType="solid">
          <fgColor indexed="64"/>
          <bgColor rgb="FFFFFF66"/>
        </patternFill>
      </fill>
      <border diagonalUp="0" diagonalDown="0">
        <left/>
        <right style="thin">
          <color auto="1"/>
        </right>
        <top style="thin">
          <color auto="1"/>
        </top>
        <bottom style="thin">
          <color auto="1"/>
        </bottom>
        <vertical/>
        <horizontal/>
      </border>
    </dxf>
    <dxf>
      <border outline="0">
        <left style="medium">
          <color auto="1"/>
        </left>
        <right style="medium">
          <color auto="1"/>
        </right>
        <top style="medium">
          <color auto="1"/>
        </top>
        <bottom style="medium">
          <color auto="1"/>
        </bottom>
      </border>
    </dxf>
    <dxf>
      <border outline="0">
        <bottom style="double">
          <color auto="1"/>
        </bottom>
      </border>
    </dxf>
    <dxf>
      <fill>
        <patternFill patternType="solid">
          <fgColor indexed="64"/>
          <bgColor rgb="FFFFFF66"/>
        </patternFill>
      </fill>
      <border diagonalUp="0" diagonalDown="0">
        <left style="thin">
          <color auto="1"/>
        </left>
        <right/>
        <top style="thin">
          <color auto="1"/>
        </top>
        <bottom style="thin">
          <color auto="1"/>
        </bottom>
        <vertical/>
        <horizontal/>
      </border>
    </dxf>
    <dxf>
      <fill>
        <patternFill patternType="none">
          <fgColor indexed="64"/>
          <bgColor indexed="65"/>
        </patternFill>
      </fill>
      <border diagonalUp="0" diagonalDown="0">
        <left/>
        <right style="thin">
          <color auto="1"/>
        </right>
        <top style="thin">
          <color auto="1"/>
        </top>
        <bottom style="thin">
          <color auto="1"/>
        </bottom>
        <vertical/>
        <horizontal/>
      </border>
    </dxf>
    <dxf>
      <border outline="0">
        <left style="medium">
          <color auto="1"/>
        </left>
        <right style="medium">
          <color auto="1"/>
        </right>
        <top style="thin">
          <color auto="1"/>
        </top>
        <bottom style="medium">
          <color auto="1"/>
        </bottom>
      </border>
    </dxf>
    <dxf>
      <border outline="0">
        <bottom style="double">
          <color auto="1"/>
        </bottom>
      </border>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font>
        <b val="0"/>
        <i/>
        <strike val="0"/>
        <outline val="0"/>
        <shadow val="0"/>
        <u val="none"/>
        <vertAlign val="baseline"/>
        <sz val="11"/>
        <color theme="0" tint="-0.34998626667073579"/>
        <name val="Calibri"/>
        <scheme val="minor"/>
      </font>
      <numFmt numFmtId="0" formatCode="General"/>
      <fill>
        <patternFill patternType="solid">
          <fgColor indexed="64"/>
          <bgColor theme="0"/>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top style="thin">
          <color auto="1"/>
        </top>
        <bottom style="thin">
          <color auto="1"/>
        </bottom>
        <vertical/>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horizontal/>
      </border>
    </dxf>
    <dxf>
      <fill>
        <patternFill patternType="solid">
          <fgColor indexed="64"/>
          <bgColor rgb="FFFFFF99"/>
        </patternFill>
      </fill>
      <border diagonalUp="0" diagonalDown="0">
        <left style="thin">
          <color auto="1"/>
        </left>
        <right style="thin">
          <color auto="1"/>
        </right>
        <top style="thin">
          <color auto="1"/>
        </top>
        <bottom style="thin">
          <color auto="1"/>
        </bottom>
        <vertical/>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horizontal/>
      </border>
    </dxf>
    <dxf>
      <fill>
        <patternFill patternType="solid">
          <fgColor indexed="64"/>
          <bgColor rgb="FFFFFF66"/>
        </patternFill>
      </fill>
      <border diagonalUp="0" diagonalDown="0">
        <left/>
        <right style="thin">
          <color auto="1"/>
        </right>
        <top style="thin">
          <color auto="1"/>
        </top>
        <bottom style="thin">
          <color auto="1"/>
        </bottom>
        <vertical/>
        <horizontal/>
      </border>
    </dxf>
    <dxf>
      <border outline="0">
        <left style="medium">
          <color auto="1"/>
        </left>
        <right style="medium">
          <color auto="1"/>
        </right>
        <top style="thin">
          <color auto="1"/>
        </top>
        <bottom style="medium">
          <color auto="1"/>
        </bottom>
      </border>
    </dxf>
    <dxf>
      <fill>
        <patternFill patternType="solid">
          <fgColor indexed="64"/>
          <bgColor rgb="FFFFFF66"/>
        </patternFill>
      </fill>
    </dxf>
    <dxf>
      <border outline="0">
        <bottom style="double">
          <color auto="1"/>
        </bottom>
      </border>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fill>
        <patternFill patternType="solid">
          <fgColor indexed="64"/>
          <bgColor rgb="FFFFFF99"/>
        </patternFill>
      </fill>
      <border diagonalUp="0" diagonalDown="0">
        <left style="thin">
          <color auto="1"/>
        </left>
        <right/>
        <top style="thin">
          <color auto="1"/>
        </top>
        <bottom style="thin">
          <color auto="1"/>
        </bottom>
        <vertical/>
        <horizontal/>
      </border>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horizontal/>
      </border>
    </dxf>
    <dxf>
      <fill>
        <patternFill patternType="solid">
          <fgColor indexed="64"/>
          <bgColor rgb="FFFFFF66"/>
        </patternFill>
      </fill>
      <border diagonalUp="0" diagonalDown="0">
        <left/>
        <right style="thin">
          <color auto="1"/>
        </right>
        <top style="thin">
          <color auto="1"/>
        </top>
        <bottom style="thin">
          <color auto="1"/>
        </bottom>
        <vertical/>
        <horizontal/>
      </border>
    </dxf>
    <dxf>
      <border outline="0">
        <left style="medium">
          <color auto="1"/>
        </left>
        <right style="medium">
          <color auto="1"/>
        </right>
        <top style="thin">
          <color auto="1"/>
        </top>
        <bottom style="medium">
          <color auto="1"/>
        </bottom>
      </border>
    </dxf>
    <dxf>
      <fill>
        <patternFill patternType="solid">
          <fgColor indexed="64"/>
          <bgColor rgb="FFFFFF66"/>
        </patternFill>
      </fill>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s>
  <tableStyles count="0" defaultTableStyle="TableStyleMedium2" defaultPivotStyle="PivotStyleLight16"/>
  <colors>
    <mruColors>
      <color rgb="FFFFFF99"/>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id="3" name="Organizations" displayName="Organizations" ref="A8:E18" totalsRowShown="0" headerRowDxfId="121" dataDxfId="120" tableBorderDxfId="119">
  <autoFilter ref="A8:E18"/>
  <tableColumns count="5">
    <tableColumn id="1" name="Organization Type [CV]" dataDxfId="118"/>
    <tableColumn id="2" name="Organization Code" dataDxfId="117"/>
    <tableColumn id="3" name="Organization Name" dataDxfId="116"/>
    <tableColumn id="4" name="Organization Description" dataDxfId="115"/>
    <tableColumn id="5" name="Organization Link" dataDxfId="114"/>
  </tableColumns>
  <tableStyleInfo name="TableStyleMedium2" showFirstColumn="0" showLastColumn="0" showRowStripes="1" showColumnStripes="0"/>
</table>
</file>

<file path=xl/tables/table10.xml><?xml version="1.0" encoding="utf-8"?>
<table xmlns="http://schemas.openxmlformats.org/spreadsheetml/2006/main" id="13" name="ProcessingLevels" displayName="ProcessingLevels" ref="A6:C24" totalsRowShown="0" headerRowDxfId="38" headerRowBorderDxfId="37" tableBorderDxfId="36">
  <autoFilter ref="A6:C24"/>
  <tableColumns count="3">
    <tableColumn id="1" name="Processing Level Code" dataDxfId="35"/>
    <tableColumn id="2" name="Definition" dataDxfId="34"/>
    <tableColumn id="3" name="Explanation" dataDxfId="33"/>
  </tableColumns>
  <tableStyleInfo name="TableStyleMedium2" showFirstColumn="0" showLastColumn="0" showRowStripes="1" showColumnStripes="0"/>
</table>
</file>

<file path=xl/tables/table11.xml><?xml version="1.0" encoding="utf-8"?>
<table xmlns="http://schemas.openxmlformats.org/spreadsheetml/2006/main" id="12" name="DataColumns" displayName="DataColumns" ref="A11:O98" totalsRowShown="0" headerRowDxfId="32" dataDxfId="30" headerRowBorderDxfId="31" tableBorderDxfId="29">
  <autoFilter ref="A11:O98"/>
  <tableColumns count="15">
    <tableColumn id="1" name="Col #" dataDxfId="28">
      <calculatedColumnFormula>IF(COUNTA(DataColumns[[#This Row],[Column Label]:[Quality Code]])&gt;0,IF(MAX(A$11:A11)=0,3,MAX(A$11:A11)+1),"")</calculatedColumnFormula>
    </tableColumn>
    <tableColumn id="2" name="Column Label" dataDxfId="27"/>
    <tableColumn id="3" name="ResultUUID" dataDxfId="26"/>
    <tableColumn id="4" name="Sampling Feature Code" dataDxfId="25"/>
    <tableColumn id="5" name="Method Code" dataDxfId="24"/>
    <tableColumn id="6" name="Result Type" dataDxfId="23"/>
    <tableColumn id="7" name="Variable Code" dataDxfId="22"/>
    <tableColumn id="8" name="Unit Name" dataDxfId="21"/>
    <tableColumn id="9" name="Processing Level" dataDxfId="20"/>
    <tableColumn id="11" name="Sampled Medium" dataDxfId="19"/>
    <tableColumn id="12" name="Time Aggregation Interval" dataDxfId="18"/>
    <tableColumn id="13" name="Time Aggregation Unit" dataDxfId="17"/>
    <tableColumn id="14" name="Aggregation Statistic" dataDxfId="16"/>
    <tableColumn id="15" name="Censor Code" dataDxfId="15"/>
    <tableColumn id="16" name="Quality Code" dataDxfId="14"/>
  </tableColumns>
  <tableStyleInfo name="TableStyleMedium2" showFirstColumn="0" showLastColumn="0" showRowStripes="1" showColumnStripes="0"/>
</table>
</file>

<file path=xl/tables/table12.xml><?xml version="1.0" encoding="utf-8"?>
<table xmlns="http://schemas.openxmlformats.org/spreadsheetml/2006/main" id="1" name="ControlledVocabularies" displayName="ControlledVocabularies" ref="A1:W793" totalsRowShown="0" headerRowDxfId="13">
  <autoFilter ref="A1:W793"/>
  <tableColumns count="23">
    <tableColumn id="11" name="Boolean"/>
    <tableColumn id="9" name="NotApplicable"/>
    <tableColumn id="1" name="OrganizationTypeCV"/>
    <tableColumn id="2" name="DataSetTypeCV"/>
    <tableColumn id="3" name="SamplingFeatureTypeCV"/>
    <tableColumn id="4" name="SamplingFeatureGeotypeCV"/>
    <tableColumn id="5" name="SiteTypeCV"/>
    <tableColumn id="6" name="SpecimenTypeCV"/>
    <tableColumn id="7" name="ElevationDatumCV"/>
    <tableColumn id="8" name="ValidSRSNames"/>
    <tableColumn id="10" name="RelationshipTypeCV"/>
    <tableColumn id="12" name="SampledMediumCV"/>
    <tableColumn id="13" name="SpatialOffsetTypeCV"/>
    <tableColumn id="14" name="Units"/>
    <tableColumn id="15" name="MethodTypeCV"/>
    <tableColumn id="16" name="VariableTypeCV"/>
    <tableColumn id="17" name="VariableNameCV"/>
    <tableColumn id="18" name="ResultTypeCV"/>
    <tableColumn id="19" name="CensorCodeCV"/>
    <tableColumn id="20" name="QualityCodeCV"/>
    <tableColumn id="21" name="AggregationStatisticCV"/>
    <tableColumn id="22" name="StatusCV"/>
    <tableColumn id="23" name="ActionTypeCV"/>
  </tableColumns>
  <tableStyleInfo name="TableStyleMedium2" showFirstColumn="0" showLastColumn="0" showRowStripes="1" showColumnStripes="0"/>
</table>
</file>

<file path=xl/tables/table2.xml><?xml version="1.0" encoding="utf-8"?>
<table xmlns="http://schemas.openxmlformats.org/spreadsheetml/2006/main" id="4" name="People" displayName="People" ref="A21:H31" totalsRowShown="0" headerRowDxfId="113" dataDxfId="111" headerRowBorderDxfId="112" tableBorderDxfId="110">
  <autoFilter ref="A21:H31"/>
  <tableColumns count="8">
    <tableColumn id="1" name="First Name" dataDxfId="109"/>
    <tableColumn id="2" name="Middle Name" dataDxfId="108"/>
    <tableColumn id="3" name="Last Name" dataDxfId="107"/>
    <tableColumn id="4" name="OrcID" dataDxfId="106"/>
    <tableColumn id="5" name="Organization Name" dataDxfId="105"/>
    <tableColumn id="6" name="Primary Email" dataDxfId="104"/>
    <tableColumn id="7" name="Primary Address" dataDxfId="103"/>
    <tableColumn id="8" name="Full Name" dataDxfId="102">
      <calculatedColumnFormula>CONCATENATE(People[[#This Row],[First Name]]," ",People[[#This Row],[Middle Name]]," ",People[[#This Row],[Last Name]])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5" name="AuthorList" displayName="AuthorList" ref="A19:B29" totalsRowShown="0" headerRowDxfId="101" headerRowBorderDxfId="100" tableBorderDxfId="99">
  <autoFilter ref="A19:B29"/>
  <tableColumns count="2">
    <tableColumn id="1" name="Author Number" dataDxfId="98"/>
    <tableColumn id="2" name="Author Name" dataDxfId="97"/>
  </tableColumns>
  <tableStyleInfo name="TableStyleMedium2" showFirstColumn="0" showLastColumn="0" showRowStripes="1" showColumnStripes="0"/>
</table>
</file>

<file path=xl/tables/table4.xml><?xml version="1.0" encoding="utf-8"?>
<table xmlns="http://schemas.openxmlformats.org/spreadsheetml/2006/main" id="2" name="SamplingFeatures" displayName="SamplingFeatures" ref="A10:I60" totalsRowShown="0" headerRowBorderDxfId="96" tableBorderDxfId="95">
  <autoFilter ref="A10:I60"/>
  <tableColumns count="9">
    <tableColumn id="1" name="Sampling Feature UUID" dataDxfId="94"/>
    <tableColumn id="2" name="Sampling Feature Type" dataDxfId="93"/>
    <tableColumn id="3" name="Feature Geo Type" dataDxfId="92"/>
    <tableColumn id="4" name="Feature Code" dataDxfId="91"/>
    <tableColumn id="5" name="Feature Name" dataDxfId="90"/>
    <tableColumn id="6" name="Feature Description" dataDxfId="89"/>
    <tableColumn id="7" name="Feature Geometry" dataDxfId="88"/>
    <tableColumn id="8" name="Elevation_m" dataDxfId="87"/>
    <tableColumn id="9" name="Feature IGSN" dataDxfId="86"/>
  </tableColumns>
  <tableStyleInfo name="TableStyleMedium2" showFirstColumn="0" showLastColumn="0" showRowStripes="1" showColumnStripes="0"/>
</table>
</file>

<file path=xl/tables/table5.xml><?xml version="1.0" encoding="utf-8"?>
<table xmlns="http://schemas.openxmlformats.org/spreadsheetml/2006/main" id="6" name="Sites" displayName="Sites" ref="K10:N60" totalsRowShown="0" headerRowDxfId="85" headerRowBorderDxfId="84" tableBorderDxfId="83">
  <autoFilter ref="K10:N60"/>
  <tableColumns count="4">
    <tableColumn id="4" name="SiteID" dataDxfId="82">
      <calculatedColumnFormula>IF(SamplingFeatures[[#This Row],[Sampling Feature Type]]="Site",MAX(K$10:K10)+1,"")</calculatedColumnFormula>
    </tableColumn>
    <tableColumn id="1" name="Site Type" dataDxfId="81">
      <calculatedColumnFormula>IF($B11="Site","SELECT VALUE","")</calculatedColumnFormula>
    </tableColumn>
    <tableColumn id="2" name="Latitude" dataDxfId="80">
      <calculatedColumnFormula>IF($B11="site","ENTER VALUE","")</calculatedColumnFormula>
    </tableColumn>
    <tableColumn id="3" name="Longitude" dataDxfId="79">
      <calculatedColumnFormula>IF($B11="site","ENTER VALUE","")</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7" name="Specimens" displayName="Specimens" ref="P10:S60" totalsRowShown="0" headerRowDxfId="78" headerRowBorderDxfId="77" tableBorderDxfId="76">
  <autoFilter ref="P10:S60"/>
  <tableColumns count="4">
    <tableColumn id="4" name="SpecimenID" dataDxfId="75">
      <calculatedColumnFormula>IF(SamplingFeatures[[#This Row],[Sampling Feature Type]]="Specimen",MAX(P$10:P10)+1,"")</calculatedColumnFormula>
    </tableColumn>
    <tableColumn id="1" name="Specimen Type" dataDxfId="74">
      <calculatedColumnFormula>IF($B11="Specimen","SELECT VALUE","")</calculatedColumnFormula>
    </tableColumn>
    <tableColumn id="2" name="Specimen Medium" dataDxfId="73">
      <calculatedColumnFormula>IF($B11="Specimen","SELECT VALUE","")</calculatedColumnFormula>
    </tableColumn>
    <tableColumn id="3" name="Is Field Specimen?" dataDxfId="72">
      <calculatedColumnFormula>IF($B11="Specimen","SELECT VALUE","")</calculatedColumnFormula>
    </tableColumn>
  </tableColumns>
  <tableStyleInfo name="TableStyleMedium2" showFirstColumn="0" showLastColumn="0" showRowStripes="1" showColumnStripes="0"/>
</table>
</file>

<file path=xl/tables/table7.xml><?xml version="1.0" encoding="utf-8"?>
<table xmlns="http://schemas.openxmlformats.org/spreadsheetml/2006/main" id="9" name="RelatedFeatures" displayName="RelatedFeatures" ref="A6:K38" totalsRowShown="0" headerRowDxfId="71" dataDxfId="69" headerRowBorderDxfId="70" tableBorderDxfId="68">
  <autoFilter ref="A6:K38"/>
  <tableColumns count="11">
    <tableColumn id="1" name="First Sampling Feature Code" dataDxfId="67"/>
    <tableColumn id="2" name="Relationship Type" dataDxfId="66"/>
    <tableColumn id="3" name="Second Sampling Feature Code" dataDxfId="65"/>
    <tableColumn id="5" name="Spatial Offset Type" dataDxfId="64"/>
    <tableColumn id="6" name="Offset 1 Value" dataDxfId="63"/>
    <tableColumn id="7" name="Offset 1 Unit" dataDxfId="62"/>
    <tableColumn id="8" name="Offset 2 Value" dataDxfId="61"/>
    <tableColumn id="9" name="Offset 2 Unit" dataDxfId="60"/>
    <tableColumn id="10" name="Offset 3 Value" dataDxfId="59"/>
    <tableColumn id="11" name="Offset 3 Unit" dataDxfId="58"/>
    <tableColumn id="12" name="OffsetID" dataDxfId="57">
      <calculatedColumnFormula>IF(COUNTA(RelatedFeatures[[#This Row],[Spatial Offset Type]:[Offset 3 Unit]])&gt;0,MAX(K$6:K6)+1,"")</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10" name="Methods" displayName="Methods" ref="A6:F27" totalsRowShown="0" headerRowDxfId="56" headerRowBorderDxfId="55" tableBorderDxfId="54">
  <autoFilter ref="A6:F27"/>
  <tableColumns count="6">
    <tableColumn id="1" name="Method Type" dataDxfId="53"/>
    <tableColumn id="2" name="Method Code" dataDxfId="52"/>
    <tableColumn id="3" name="Method Name" dataDxfId="51"/>
    <tableColumn id="4" name="Method Description" dataDxfId="50"/>
    <tableColumn id="5" name="Method Link" dataDxfId="49"/>
    <tableColumn id="6" name="Organization Name" dataDxfId="48"/>
  </tableColumns>
  <tableStyleInfo name="TableStyleMedium2" showFirstColumn="0" showLastColumn="0" showRowStripes="1" showColumnStripes="0"/>
</table>
</file>

<file path=xl/tables/table9.xml><?xml version="1.0" encoding="utf-8"?>
<table xmlns="http://schemas.openxmlformats.org/spreadsheetml/2006/main" id="11" name="Variables" displayName="Variables" ref="A6:F25" totalsRowShown="0" headerRowDxfId="47" headerRowBorderDxfId="46" tableBorderDxfId="45">
  <autoFilter ref="A6:F25"/>
  <tableColumns count="6">
    <tableColumn id="1" name="Variable Type" dataDxfId="44"/>
    <tableColumn id="2" name="Variable Code" dataDxfId="43"/>
    <tableColumn id="3" name="Variable Name" dataDxfId="42"/>
    <tableColumn id="4" name="Variable Definition" dataDxfId="41"/>
    <tableColumn id="5" name="Speciation" dataDxfId="40"/>
    <tableColumn id="6" name="No Data Value" dataDxfId="3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stroudcenter.org/" TargetMode="External"/><Relationship Id="rId7" Type="http://schemas.openxmlformats.org/officeDocument/2006/relationships/table" Target="../tables/table2.xml"/><Relationship Id="rId2" Type="http://schemas.openxmlformats.org/officeDocument/2006/relationships/hyperlink" Target="mailto:amber.jones@usu.edu" TargetMode="External"/><Relationship Id="rId1" Type="http://schemas.openxmlformats.org/officeDocument/2006/relationships/hyperlink" Target="mailto:jeff.horsburgh@usu.edu" TargetMode="External"/><Relationship Id="rId6" Type="http://schemas.openxmlformats.org/officeDocument/2006/relationships/table" Target="../tables/table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repository.iutahepscor.org/dataset/iutah-gamut-network-raw-data-at-tw-daniels-forest-climate-site-lr-twdef-c" TargetMode="External"/><Relationship Id="rId5" Type="http://schemas.openxmlformats.org/officeDocument/2006/relationships/comments" Target="../comments2.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6" Type="http://schemas.openxmlformats.org/officeDocument/2006/relationships/comments" Target="../comments3.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data.iutahepscor.org/" TargetMode="External"/><Relationship Id="rId1" Type="http://schemas.openxmlformats.org/officeDocument/2006/relationships/hyperlink" Target="http://data.iutahepscor.org/" TargetMode="External"/><Relationship Id="rId4" Type="http://schemas.openxmlformats.org/officeDocument/2006/relationships/table" Target="../tables/table8.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9.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3"/>
  <sheetViews>
    <sheetView workbookViewId="0">
      <selection activeCell="A3" sqref="A3"/>
    </sheetView>
  </sheetViews>
  <sheetFormatPr defaultRowHeight="15" x14ac:dyDescent="0.25"/>
  <sheetData>
    <row r="1" spans="1:1" x14ac:dyDescent="0.25">
      <c r="A1" t="s">
        <v>1324</v>
      </c>
    </row>
    <row r="2" spans="1:1" x14ac:dyDescent="0.25">
      <c r="A2" t="s">
        <v>1323</v>
      </c>
    </row>
    <row r="3" spans="1:1" x14ac:dyDescent="0.25">
      <c r="A3" t="s">
        <v>1325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3360"/>
  <sheetViews>
    <sheetView workbookViewId="0"/>
  </sheetViews>
  <sheetFormatPr defaultColWidth="8.85546875" defaultRowHeight="15" x14ac:dyDescent="0.25"/>
  <cols>
    <col min="1" max="1" width="14.85546875" style="110" bestFit="1" customWidth="1"/>
    <col min="2" max="2" width="12.7109375" style="110" customWidth="1"/>
    <col min="3" max="3" width="7.140625" style="110" bestFit="1" customWidth="1"/>
    <col min="4" max="5" width="9" style="110" bestFit="1" customWidth="1"/>
    <col min="6" max="16384" width="8.85546875" style="110"/>
  </cols>
  <sheetData>
    <row r="1" spans="1:5" x14ac:dyDescent="0.25">
      <c r="A1" s="110" t="s">
        <v>153</v>
      </c>
      <c r="B1" s="110" t="s">
        <v>1275</v>
      </c>
      <c r="C1" s="110" t="s">
        <v>154</v>
      </c>
      <c r="D1" s="110" t="s">
        <v>155</v>
      </c>
      <c r="E1" s="110" t="s">
        <v>156</v>
      </c>
    </row>
    <row r="2" spans="1:5" x14ac:dyDescent="0.25">
      <c r="A2" s="112">
        <v>40332.46875</v>
      </c>
      <c r="B2" s="109">
        <v>-5</v>
      </c>
      <c r="C2" s="109">
        <v>1.0207999999999999</v>
      </c>
      <c r="D2" s="110">
        <v>1.022</v>
      </c>
      <c r="E2" s="110">
        <v>1.0232000000000001</v>
      </c>
    </row>
    <row r="3" spans="1:5" x14ac:dyDescent="0.25">
      <c r="A3" s="112">
        <v>40332.479166666664</v>
      </c>
      <c r="B3" s="109">
        <v>-5</v>
      </c>
      <c r="C3" s="109">
        <v>1.0170999999999999</v>
      </c>
      <c r="D3" s="110">
        <v>1.0207999999999999</v>
      </c>
      <c r="E3" s="110">
        <v>1.0232000000000001</v>
      </c>
    </row>
    <row r="4" spans="1:5" x14ac:dyDescent="0.25">
      <c r="A4" s="112">
        <v>40332.489583333336</v>
      </c>
      <c r="B4" s="109">
        <v>-5</v>
      </c>
      <c r="C4" s="109">
        <v>1.0207999999999999</v>
      </c>
      <c r="D4" s="110">
        <v>1.022</v>
      </c>
      <c r="E4" s="110">
        <v>1.0232000000000001</v>
      </c>
    </row>
    <row r="5" spans="1:5" x14ac:dyDescent="0.25">
      <c r="A5" s="112">
        <v>40332.5</v>
      </c>
      <c r="B5" s="109">
        <v>-5</v>
      </c>
      <c r="C5" s="109">
        <v>1.0195000000000001</v>
      </c>
      <c r="D5" s="110">
        <v>1.0207999999999999</v>
      </c>
      <c r="E5" s="110">
        <v>1.022</v>
      </c>
    </row>
    <row r="6" spans="1:5" x14ac:dyDescent="0.25">
      <c r="A6" s="112">
        <v>40332.510416666664</v>
      </c>
      <c r="B6" s="109">
        <v>-5</v>
      </c>
      <c r="C6" s="109">
        <v>1.0170999999999999</v>
      </c>
      <c r="D6" s="110">
        <v>1.0195000000000001</v>
      </c>
      <c r="E6" s="110">
        <v>1.0207999999999999</v>
      </c>
    </row>
    <row r="7" spans="1:5" x14ac:dyDescent="0.25">
      <c r="A7" s="112">
        <v>40332.520833333336</v>
      </c>
      <c r="B7" s="109">
        <v>-5</v>
      </c>
      <c r="C7" s="109">
        <v>1.0170999999999999</v>
      </c>
      <c r="D7" s="110">
        <v>1.0195000000000001</v>
      </c>
      <c r="E7" s="110">
        <v>1.0207999999999999</v>
      </c>
    </row>
    <row r="8" spans="1:5" x14ac:dyDescent="0.25">
      <c r="A8" s="112">
        <v>40332.53125</v>
      </c>
      <c r="B8" s="109">
        <v>-5</v>
      </c>
      <c r="C8" s="109">
        <v>1.0159</v>
      </c>
      <c r="D8" s="110">
        <v>1.0183</v>
      </c>
      <c r="E8" s="110">
        <v>1.0207999999999999</v>
      </c>
    </row>
    <row r="9" spans="1:5" x14ac:dyDescent="0.25">
      <c r="A9" s="112">
        <v>40332.541666666664</v>
      </c>
      <c r="B9" s="109">
        <v>-5</v>
      </c>
      <c r="C9" s="109">
        <v>1.5900000000000001E-2</v>
      </c>
      <c r="D9" s="110">
        <v>1.0170999999999999</v>
      </c>
      <c r="E9" s="110">
        <v>1.0207999999999999</v>
      </c>
    </row>
    <row r="10" spans="1:5" x14ac:dyDescent="0.25">
      <c r="A10" s="112">
        <v>40332.552083333336</v>
      </c>
      <c r="B10" s="109">
        <v>-5</v>
      </c>
      <c r="C10" s="109">
        <v>1.5900000000000001E-2</v>
      </c>
      <c r="D10" s="110">
        <v>1.0170999999999999</v>
      </c>
      <c r="E10" s="110">
        <v>1.0195000000000001</v>
      </c>
    </row>
    <row r="11" spans="1:5" x14ac:dyDescent="0.25">
      <c r="A11" s="112">
        <v>40332.5625</v>
      </c>
      <c r="B11" s="109">
        <v>-5</v>
      </c>
      <c r="C11" s="109">
        <v>1.5900000000000001E-2</v>
      </c>
      <c r="D11" s="110">
        <v>1.0170999999999999</v>
      </c>
      <c r="E11" s="110">
        <v>1.0195000000000001</v>
      </c>
    </row>
    <row r="12" spans="1:5" x14ac:dyDescent="0.25">
      <c r="A12" s="112">
        <v>40332.572916666664</v>
      </c>
      <c r="B12" s="109">
        <v>-5</v>
      </c>
      <c r="C12" s="109">
        <v>1.47E-2</v>
      </c>
      <c r="D12" s="110">
        <v>1.0159</v>
      </c>
      <c r="E12" s="110">
        <v>1.0170999999999999</v>
      </c>
    </row>
    <row r="13" spans="1:5" x14ac:dyDescent="0.25">
      <c r="A13" s="112">
        <v>40332.583333333336</v>
      </c>
      <c r="B13" s="109">
        <v>-5</v>
      </c>
      <c r="C13" s="109">
        <v>1.47E-2</v>
      </c>
      <c r="D13" s="110">
        <v>1.0159</v>
      </c>
      <c r="E13" s="110">
        <v>1.0170999999999999</v>
      </c>
    </row>
    <row r="14" spans="1:5" x14ac:dyDescent="0.25">
      <c r="A14" s="112">
        <v>40332.59375</v>
      </c>
      <c r="B14" s="109">
        <v>-5</v>
      </c>
      <c r="C14" s="109">
        <v>1.47E-2</v>
      </c>
      <c r="D14" s="110">
        <v>1.0159</v>
      </c>
      <c r="E14" s="110">
        <v>1.0170999999999999</v>
      </c>
    </row>
    <row r="15" spans="1:5" x14ac:dyDescent="0.25">
      <c r="A15" s="112">
        <v>40332.604166666664</v>
      </c>
      <c r="B15" s="109">
        <v>-5</v>
      </c>
      <c r="C15" s="109">
        <v>1.47E-2</v>
      </c>
      <c r="D15" s="110">
        <v>1.0159</v>
      </c>
      <c r="E15" s="110">
        <v>1.0170999999999999</v>
      </c>
    </row>
    <row r="16" spans="1:5" x14ac:dyDescent="0.25">
      <c r="A16" s="112">
        <v>40332.614583333336</v>
      </c>
      <c r="B16" s="109">
        <v>-5</v>
      </c>
      <c r="C16" s="109">
        <v>1.47E-2</v>
      </c>
      <c r="D16" s="110">
        <v>1.0159</v>
      </c>
      <c r="E16" s="110">
        <v>1.0170999999999999</v>
      </c>
    </row>
    <row r="17" spans="1:5" x14ac:dyDescent="0.25">
      <c r="A17" s="112">
        <v>40332.625</v>
      </c>
      <c r="B17" s="109">
        <v>-5</v>
      </c>
      <c r="C17" s="109">
        <v>1.47E-2</v>
      </c>
      <c r="D17" s="110">
        <v>1.0159</v>
      </c>
      <c r="E17" s="110">
        <v>1.0195000000000001</v>
      </c>
    </row>
    <row r="18" spans="1:5" x14ac:dyDescent="0.25">
      <c r="A18" s="112">
        <v>40332.635416666664</v>
      </c>
      <c r="B18" s="109">
        <v>-5</v>
      </c>
      <c r="C18" s="109">
        <v>1.47E-2</v>
      </c>
      <c r="D18" s="110">
        <v>1.0159</v>
      </c>
      <c r="E18" s="110">
        <v>1.0170999999999999</v>
      </c>
    </row>
    <row r="19" spans="1:5" x14ac:dyDescent="0.25">
      <c r="A19" s="112">
        <v>40332.645833333336</v>
      </c>
      <c r="B19" s="109">
        <v>-5</v>
      </c>
      <c r="C19" s="109">
        <v>1.47E-2</v>
      </c>
      <c r="D19" s="110">
        <v>1.0159</v>
      </c>
      <c r="E19" s="110">
        <v>1.0170999999999999</v>
      </c>
    </row>
    <row r="20" spans="1:5" x14ac:dyDescent="0.25">
      <c r="A20" s="112">
        <v>40332.65625</v>
      </c>
      <c r="B20" s="109">
        <v>-5</v>
      </c>
      <c r="C20" s="109">
        <v>1.47E-2</v>
      </c>
      <c r="D20" s="110">
        <v>1.0159</v>
      </c>
      <c r="E20" s="110">
        <v>1.0170999999999999</v>
      </c>
    </row>
    <row r="21" spans="1:5" x14ac:dyDescent="0.25">
      <c r="A21" s="112">
        <v>40332.666666666664</v>
      </c>
      <c r="B21" s="109">
        <v>-5</v>
      </c>
      <c r="C21" s="109">
        <v>1.47E-2</v>
      </c>
      <c r="D21" s="110">
        <v>1.0159</v>
      </c>
      <c r="E21" s="110">
        <v>1.0195000000000001</v>
      </c>
    </row>
    <row r="22" spans="1:5" x14ac:dyDescent="0.25">
      <c r="A22" s="112">
        <v>40332.677083333336</v>
      </c>
      <c r="B22" s="109">
        <v>-5</v>
      </c>
      <c r="C22" s="109">
        <v>1.47E-2</v>
      </c>
      <c r="D22" s="110">
        <v>1.0159</v>
      </c>
      <c r="E22" s="110">
        <v>1.0170999999999999</v>
      </c>
    </row>
    <row r="23" spans="1:5" x14ac:dyDescent="0.25">
      <c r="A23" s="112">
        <v>40332.6875</v>
      </c>
      <c r="B23" s="109">
        <v>-5</v>
      </c>
      <c r="C23" s="109">
        <v>1.47E-2</v>
      </c>
      <c r="D23" s="110">
        <v>1.0159</v>
      </c>
      <c r="E23" s="110">
        <v>1.0170999999999999</v>
      </c>
    </row>
    <row r="24" spans="1:5" x14ac:dyDescent="0.25">
      <c r="A24" s="112">
        <v>40332.697916666664</v>
      </c>
      <c r="B24" s="109">
        <v>-5</v>
      </c>
      <c r="C24" s="109">
        <v>1.5900000000000001E-2</v>
      </c>
      <c r="D24" s="110">
        <v>1.0159</v>
      </c>
      <c r="E24" s="110">
        <v>1.0195000000000001</v>
      </c>
    </row>
    <row r="25" spans="1:5" x14ac:dyDescent="0.25">
      <c r="A25" s="112">
        <v>40332.708333333336</v>
      </c>
      <c r="B25" s="109">
        <v>-5</v>
      </c>
      <c r="C25" s="109">
        <v>1.5900000000000001E-2</v>
      </c>
      <c r="D25" s="110">
        <v>1.0170999999999999</v>
      </c>
      <c r="E25" s="110">
        <v>1.0195000000000001</v>
      </c>
    </row>
    <row r="26" spans="1:5" x14ac:dyDescent="0.25">
      <c r="A26" s="112">
        <v>40332.71875</v>
      </c>
      <c r="B26" s="109">
        <v>-5</v>
      </c>
      <c r="C26" s="109">
        <v>1.5900000000000001E-2</v>
      </c>
      <c r="D26" s="110">
        <v>1.0183</v>
      </c>
      <c r="E26" s="110">
        <v>1.0195000000000001</v>
      </c>
    </row>
    <row r="27" spans="1:5" x14ac:dyDescent="0.25">
      <c r="A27" s="112">
        <v>40332.729166666664</v>
      </c>
      <c r="B27" s="109">
        <v>-5</v>
      </c>
      <c r="C27" s="109">
        <v>1.7100000000000001E-2</v>
      </c>
      <c r="D27" s="110">
        <v>1.0195000000000001</v>
      </c>
      <c r="E27" s="110">
        <v>1.022</v>
      </c>
    </row>
    <row r="28" spans="1:5" x14ac:dyDescent="0.25">
      <c r="A28" s="112">
        <v>40332.739583333336</v>
      </c>
      <c r="B28" s="109">
        <v>-5</v>
      </c>
      <c r="C28" s="109">
        <v>1.7100000000000001E-2</v>
      </c>
      <c r="D28" s="110">
        <v>1.0207999999999999</v>
      </c>
      <c r="E28" s="110">
        <v>1.0207999999999999</v>
      </c>
    </row>
    <row r="29" spans="1:5" x14ac:dyDescent="0.25">
      <c r="A29" s="112">
        <v>40332.75</v>
      </c>
      <c r="B29" s="109">
        <v>-5</v>
      </c>
      <c r="C29" s="109">
        <v>1.95E-2</v>
      </c>
      <c r="D29" s="110">
        <v>1.0207999999999999</v>
      </c>
      <c r="E29" s="110">
        <v>1.0232000000000001</v>
      </c>
    </row>
    <row r="30" spans="1:5" x14ac:dyDescent="0.25">
      <c r="A30" s="112">
        <v>40332.760416666664</v>
      </c>
      <c r="B30" s="109">
        <v>-5</v>
      </c>
      <c r="C30" s="109">
        <v>2.0799999999999999E-2</v>
      </c>
      <c r="D30" s="110">
        <v>1.022</v>
      </c>
      <c r="E30" s="110">
        <v>1.0232000000000001</v>
      </c>
    </row>
    <row r="31" spans="1:5" x14ac:dyDescent="0.25">
      <c r="A31" s="112">
        <v>40332.770833333336</v>
      </c>
      <c r="B31" s="109">
        <v>-5</v>
      </c>
      <c r="C31" s="109">
        <v>2.0799999999999999E-2</v>
      </c>
      <c r="D31" s="110">
        <v>1.022</v>
      </c>
      <c r="E31" s="110">
        <v>1.0232000000000001</v>
      </c>
    </row>
    <row r="32" spans="1:5" x14ac:dyDescent="0.25">
      <c r="A32" s="112">
        <v>40332.78125</v>
      </c>
      <c r="B32" s="109">
        <v>-5</v>
      </c>
      <c r="C32" s="109">
        <v>2.0799999999999999E-2</v>
      </c>
      <c r="D32" s="110">
        <v>1.022</v>
      </c>
      <c r="E32" s="110">
        <v>1.0232000000000001</v>
      </c>
    </row>
    <row r="33" spans="1:5" x14ac:dyDescent="0.25">
      <c r="A33" s="112">
        <v>40332.791666666664</v>
      </c>
      <c r="B33" s="109">
        <v>-5</v>
      </c>
      <c r="C33" s="109">
        <v>2.0799999999999999E-2</v>
      </c>
      <c r="D33" s="110">
        <v>1.0232000000000001</v>
      </c>
      <c r="E33" s="110">
        <v>1.0244</v>
      </c>
    </row>
    <row r="34" spans="1:5" x14ac:dyDescent="0.25">
      <c r="A34" s="112">
        <v>40332.802083333336</v>
      </c>
      <c r="B34" s="109">
        <v>-5</v>
      </c>
      <c r="C34" s="109">
        <v>2.1999999999999999E-2</v>
      </c>
      <c r="D34" s="110">
        <v>1.0232000000000001</v>
      </c>
      <c r="E34" s="110">
        <v>1.0244</v>
      </c>
    </row>
    <row r="35" spans="1:5" x14ac:dyDescent="0.25">
      <c r="A35" s="112">
        <v>40332.8125</v>
      </c>
      <c r="B35" s="109">
        <v>-5</v>
      </c>
      <c r="C35" s="109">
        <v>2.1999999999999999E-2</v>
      </c>
      <c r="D35" s="110">
        <v>1.0232000000000001</v>
      </c>
      <c r="E35" s="110">
        <v>1.0244</v>
      </c>
    </row>
    <row r="36" spans="1:5" x14ac:dyDescent="0.25">
      <c r="A36" s="112">
        <v>40332.822916666664</v>
      </c>
      <c r="B36" s="109">
        <v>-5</v>
      </c>
      <c r="C36" s="109">
        <v>2.3199999999999998E-2</v>
      </c>
      <c r="D36" s="110">
        <v>1.0244</v>
      </c>
      <c r="E36" s="110">
        <v>1.0268999999999999</v>
      </c>
    </row>
    <row r="37" spans="1:5" x14ac:dyDescent="0.25">
      <c r="A37" s="112">
        <v>40332.833333333336</v>
      </c>
      <c r="B37" s="109">
        <v>-5</v>
      </c>
      <c r="C37" s="109">
        <v>2.3199999999999998E-2</v>
      </c>
      <c r="D37" s="110">
        <v>1.0256000000000001</v>
      </c>
      <c r="E37" s="110">
        <v>1.0268999999999999</v>
      </c>
    </row>
    <row r="38" spans="1:5" x14ac:dyDescent="0.25">
      <c r="A38" s="112">
        <v>40332.84375</v>
      </c>
      <c r="B38" s="109">
        <v>-5</v>
      </c>
      <c r="C38" s="109">
        <v>2.4400000000000002E-2</v>
      </c>
      <c r="D38" s="110">
        <v>1.0256000000000001</v>
      </c>
      <c r="E38" s="110">
        <v>1.0281</v>
      </c>
    </row>
    <row r="39" spans="1:5" x14ac:dyDescent="0.25">
      <c r="A39" s="112">
        <v>40332.854166666664</v>
      </c>
      <c r="B39" s="109">
        <v>-5</v>
      </c>
      <c r="C39" s="109">
        <v>2.4400000000000002E-2</v>
      </c>
      <c r="D39" s="110">
        <v>1.0268999999999999</v>
      </c>
      <c r="E39" s="110">
        <v>1.0293000000000001</v>
      </c>
    </row>
    <row r="40" spans="1:5" x14ac:dyDescent="0.25">
      <c r="A40" s="112">
        <v>40332.864583333336</v>
      </c>
      <c r="B40" s="109">
        <v>-5</v>
      </c>
      <c r="C40" s="109">
        <v>2.69E-2</v>
      </c>
      <c r="D40" s="110">
        <v>1.0281</v>
      </c>
      <c r="E40" s="110">
        <v>1.0293000000000001</v>
      </c>
    </row>
    <row r="41" spans="1:5" x14ac:dyDescent="0.25">
      <c r="A41" s="112">
        <v>40332.875</v>
      </c>
      <c r="B41" s="109">
        <v>-5</v>
      </c>
      <c r="C41" s="109">
        <v>2.69E-2</v>
      </c>
      <c r="D41" s="110">
        <v>1.0281</v>
      </c>
      <c r="E41" s="110">
        <v>1.0305</v>
      </c>
    </row>
    <row r="42" spans="1:5" x14ac:dyDescent="0.25">
      <c r="A42" s="112">
        <v>40332.885416666664</v>
      </c>
      <c r="B42" s="109">
        <v>-5</v>
      </c>
      <c r="C42" s="109">
        <v>2.69E-2</v>
      </c>
      <c r="D42" s="110">
        <v>1.0293000000000001</v>
      </c>
      <c r="E42" s="110">
        <v>1.0305</v>
      </c>
    </row>
    <row r="43" spans="1:5" x14ac:dyDescent="0.25">
      <c r="A43" s="112">
        <v>40332.895833333336</v>
      </c>
      <c r="B43" s="109">
        <v>-5</v>
      </c>
      <c r="C43" s="109">
        <v>2.81E-2</v>
      </c>
      <c r="D43" s="110">
        <v>1.0293000000000001</v>
      </c>
      <c r="E43" s="110">
        <v>1.0305</v>
      </c>
    </row>
    <row r="44" spans="1:5" x14ac:dyDescent="0.25">
      <c r="A44" s="112">
        <v>40332.90625</v>
      </c>
      <c r="B44" s="109">
        <v>-5</v>
      </c>
      <c r="C44" s="109">
        <v>2.93E-2</v>
      </c>
      <c r="D44" s="110">
        <v>1.0305</v>
      </c>
      <c r="E44" s="110">
        <v>1.0317000000000001</v>
      </c>
    </row>
    <row r="45" spans="1:5" x14ac:dyDescent="0.25">
      <c r="A45" s="112">
        <v>40332.916666666664</v>
      </c>
      <c r="B45" s="109">
        <v>-5</v>
      </c>
      <c r="C45" s="109">
        <v>1.0293000000000001</v>
      </c>
      <c r="D45" s="110">
        <v>1.0305</v>
      </c>
      <c r="E45" s="110">
        <v>1.0317000000000001</v>
      </c>
    </row>
    <row r="46" spans="1:5" x14ac:dyDescent="0.25">
      <c r="A46" s="112">
        <v>40332.927083333336</v>
      </c>
      <c r="B46" s="109">
        <v>-5</v>
      </c>
      <c r="C46" s="109">
        <v>1.0305</v>
      </c>
      <c r="D46" s="110">
        <v>1.0317000000000001</v>
      </c>
      <c r="E46" s="110">
        <v>1.0342</v>
      </c>
    </row>
    <row r="47" spans="1:5" x14ac:dyDescent="0.25">
      <c r="A47" s="112">
        <v>40332.9375</v>
      </c>
      <c r="B47" s="109">
        <v>-5</v>
      </c>
      <c r="C47" s="109">
        <v>1.0305</v>
      </c>
      <c r="D47" s="110">
        <v>1.0317000000000001</v>
      </c>
      <c r="E47" s="110">
        <v>1.0342</v>
      </c>
    </row>
    <row r="48" spans="1:5" x14ac:dyDescent="0.25">
      <c r="A48" s="112">
        <v>40332.947916666664</v>
      </c>
      <c r="B48" s="109">
        <v>-5</v>
      </c>
      <c r="C48" s="109">
        <v>1.0305</v>
      </c>
      <c r="D48" s="110">
        <v>1.0329999999999999</v>
      </c>
      <c r="E48" s="110">
        <v>1.0342</v>
      </c>
    </row>
    <row r="49" spans="1:5" x14ac:dyDescent="0.25">
      <c r="A49" s="112">
        <v>40332.958333333336</v>
      </c>
      <c r="B49" s="109">
        <v>-5</v>
      </c>
      <c r="C49" s="109">
        <v>1.0317000000000001</v>
      </c>
      <c r="D49" s="110">
        <v>1.0329999999999999</v>
      </c>
      <c r="E49" s="110">
        <v>1.0366</v>
      </c>
    </row>
    <row r="50" spans="1:5" x14ac:dyDescent="0.25">
      <c r="A50" s="112">
        <v>40332.96875</v>
      </c>
      <c r="B50" s="109">
        <v>-5</v>
      </c>
      <c r="C50" s="109">
        <v>1.0317000000000001</v>
      </c>
      <c r="D50" s="110">
        <v>1.0342</v>
      </c>
      <c r="E50" s="110">
        <v>1.0354000000000001</v>
      </c>
    </row>
    <row r="51" spans="1:5" x14ac:dyDescent="0.25">
      <c r="A51" s="112">
        <v>40332.979166666664</v>
      </c>
      <c r="B51" s="109">
        <v>-5</v>
      </c>
      <c r="C51" s="109">
        <v>1.0317000000000001</v>
      </c>
      <c r="D51" s="110">
        <v>1.0342</v>
      </c>
      <c r="E51" s="110">
        <v>1.0354000000000001</v>
      </c>
    </row>
    <row r="52" spans="1:5" x14ac:dyDescent="0.25">
      <c r="A52" s="112">
        <v>40332.989583333336</v>
      </c>
      <c r="B52" s="109">
        <v>-5</v>
      </c>
      <c r="C52" s="109">
        <v>1.0342</v>
      </c>
      <c r="D52" s="110">
        <v>1.0342</v>
      </c>
      <c r="E52" s="110">
        <v>1.0366</v>
      </c>
    </row>
    <row r="53" spans="1:5" x14ac:dyDescent="0.25">
      <c r="A53" s="112">
        <v>40333</v>
      </c>
      <c r="B53" s="109">
        <v>-5</v>
      </c>
      <c r="C53" s="109">
        <v>1.0342</v>
      </c>
      <c r="D53" s="110">
        <v>1.0354000000000001</v>
      </c>
      <c r="E53" s="110">
        <v>1.0366</v>
      </c>
    </row>
    <row r="54" spans="1:5" x14ac:dyDescent="0.25">
      <c r="A54" s="112">
        <v>40333.010416666664</v>
      </c>
      <c r="B54" s="109">
        <v>-5</v>
      </c>
      <c r="C54" s="109">
        <v>1.0342</v>
      </c>
      <c r="D54" s="110">
        <v>1.0354000000000001</v>
      </c>
      <c r="E54" s="110">
        <v>1.0366</v>
      </c>
    </row>
    <row r="55" spans="1:5" x14ac:dyDescent="0.25">
      <c r="A55" s="112">
        <v>40333.020833333336</v>
      </c>
      <c r="B55" s="109">
        <v>-5</v>
      </c>
      <c r="C55" s="109">
        <v>1.0342</v>
      </c>
      <c r="D55" s="110">
        <v>1.0354000000000001</v>
      </c>
      <c r="E55" s="110">
        <v>1.0366</v>
      </c>
    </row>
    <row r="56" spans="1:5" x14ac:dyDescent="0.25">
      <c r="A56" s="112">
        <v>40333.03125</v>
      </c>
      <c r="B56" s="109">
        <v>-5</v>
      </c>
      <c r="C56" s="109">
        <v>1.0354000000000001</v>
      </c>
      <c r="D56" s="110">
        <v>1.0366</v>
      </c>
      <c r="E56" s="110">
        <v>1.0379</v>
      </c>
    </row>
    <row r="57" spans="1:5" x14ac:dyDescent="0.25">
      <c r="A57" s="112">
        <v>40333.041666666664</v>
      </c>
      <c r="B57" s="109">
        <v>-5</v>
      </c>
      <c r="C57" s="109">
        <v>3.5400000000000001E-2</v>
      </c>
      <c r="D57" s="110">
        <v>1.0366</v>
      </c>
      <c r="E57" s="110">
        <v>1.0379</v>
      </c>
    </row>
    <row r="58" spans="1:5" x14ac:dyDescent="0.25">
      <c r="A58" s="112">
        <v>40333.052083333336</v>
      </c>
      <c r="B58" s="109">
        <v>-5</v>
      </c>
      <c r="C58" s="109">
        <v>3.5400000000000001E-2</v>
      </c>
      <c r="D58" s="110">
        <v>1.0366</v>
      </c>
      <c r="E58" s="110">
        <v>1.0379</v>
      </c>
    </row>
    <row r="59" spans="1:5" x14ac:dyDescent="0.25">
      <c r="A59" s="112">
        <v>40333.0625</v>
      </c>
      <c r="B59" s="109">
        <v>-5</v>
      </c>
      <c r="C59" s="109">
        <v>3.5400000000000001E-2</v>
      </c>
      <c r="D59" s="110">
        <v>1.0366</v>
      </c>
      <c r="E59" s="110">
        <v>1.0379</v>
      </c>
    </row>
    <row r="60" spans="1:5" x14ac:dyDescent="0.25">
      <c r="A60" s="112">
        <v>40333.072916666664</v>
      </c>
      <c r="B60" s="109">
        <v>-5</v>
      </c>
      <c r="C60" s="109">
        <v>3.5400000000000001E-2</v>
      </c>
      <c r="D60" s="110">
        <v>1.0366</v>
      </c>
      <c r="E60" s="110">
        <v>1.0379</v>
      </c>
    </row>
    <row r="61" spans="1:5" x14ac:dyDescent="0.25">
      <c r="A61" s="112">
        <v>40333.083333333336</v>
      </c>
      <c r="B61" s="109">
        <v>-5</v>
      </c>
      <c r="C61" s="109">
        <v>3.5400000000000001E-2</v>
      </c>
      <c r="D61" s="110">
        <v>1.0366</v>
      </c>
      <c r="E61" s="110">
        <v>1.0390999999999999</v>
      </c>
    </row>
    <row r="62" spans="1:5" x14ac:dyDescent="0.25">
      <c r="A62" s="112">
        <v>40333.09375</v>
      </c>
      <c r="B62" s="109">
        <v>-5</v>
      </c>
      <c r="C62" s="109">
        <v>3.5400000000000001E-2</v>
      </c>
      <c r="D62" s="110">
        <v>1.0366</v>
      </c>
      <c r="E62" s="110">
        <v>1.0379</v>
      </c>
    </row>
    <row r="63" spans="1:5" x14ac:dyDescent="0.25">
      <c r="A63" s="112">
        <v>40333.104166666664</v>
      </c>
      <c r="B63" s="109">
        <v>-5</v>
      </c>
      <c r="C63" s="109">
        <v>3.5400000000000001E-2</v>
      </c>
      <c r="D63" s="110">
        <v>1.0366</v>
      </c>
      <c r="E63" s="110">
        <v>1.0379</v>
      </c>
    </row>
    <row r="64" spans="1:5" x14ac:dyDescent="0.25">
      <c r="A64" s="112">
        <v>40333.114583333336</v>
      </c>
      <c r="B64" s="109">
        <v>-5</v>
      </c>
      <c r="C64" s="109">
        <v>3.5400000000000001E-2</v>
      </c>
      <c r="D64" s="110">
        <v>1.0366</v>
      </c>
      <c r="E64" s="110">
        <v>1.0379</v>
      </c>
    </row>
    <row r="65" spans="1:5" x14ac:dyDescent="0.25">
      <c r="A65" s="112">
        <v>40333.125</v>
      </c>
      <c r="B65" s="109">
        <v>-5</v>
      </c>
      <c r="C65" s="109">
        <v>3.5400000000000001E-2</v>
      </c>
      <c r="D65" s="110">
        <v>1.0366</v>
      </c>
      <c r="E65" s="110">
        <v>1.0379</v>
      </c>
    </row>
    <row r="66" spans="1:5" x14ac:dyDescent="0.25">
      <c r="A66" s="112">
        <v>40333.135416666664</v>
      </c>
      <c r="B66" s="109">
        <v>-5</v>
      </c>
      <c r="C66" s="109">
        <v>3.5400000000000001E-2</v>
      </c>
      <c r="D66" s="110">
        <v>1.0366</v>
      </c>
      <c r="E66" s="110">
        <v>1.0379</v>
      </c>
    </row>
    <row r="67" spans="1:5" x14ac:dyDescent="0.25">
      <c r="A67" s="112">
        <v>40333.145833333336</v>
      </c>
      <c r="B67" s="109">
        <v>-5</v>
      </c>
      <c r="C67" s="109">
        <v>3.5400000000000001E-2</v>
      </c>
      <c r="D67" s="110">
        <v>1.0366</v>
      </c>
      <c r="E67" s="110">
        <v>1.0379</v>
      </c>
    </row>
    <row r="68" spans="1:5" x14ac:dyDescent="0.25">
      <c r="A68" s="112">
        <v>40333.15625</v>
      </c>
      <c r="B68" s="109">
        <v>-5</v>
      </c>
      <c r="C68" s="109">
        <v>3.5400000000000001E-2</v>
      </c>
      <c r="D68" s="110">
        <v>1.0366</v>
      </c>
      <c r="E68" s="110">
        <v>1.0390999999999999</v>
      </c>
    </row>
    <row r="69" spans="1:5" x14ac:dyDescent="0.25">
      <c r="A69" s="112">
        <v>40333.166666666664</v>
      </c>
      <c r="B69" s="109">
        <v>-5</v>
      </c>
      <c r="C69" s="109">
        <v>3.6600000000000001E-2</v>
      </c>
      <c r="D69" s="110">
        <v>1.0379</v>
      </c>
      <c r="E69" s="110">
        <v>1.0390999999999999</v>
      </c>
    </row>
    <row r="70" spans="1:5" x14ac:dyDescent="0.25">
      <c r="A70" s="112">
        <v>40333.177083333336</v>
      </c>
      <c r="B70" s="109">
        <v>-5</v>
      </c>
      <c r="C70" s="109">
        <v>3.6600000000000001E-2</v>
      </c>
      <c r="D70" s="110">
        <v>1.0379</v>
      </c>
      <c r="E70" s="110">
        <v>1.0390999999999999</v>
      </c>
    </row>
    <row r="71" spans="1:5" x14ac:dyDescent="0.25">
      <c r="A71" s="112">
        <v>40333.1875</v>
      </c>
      <c r="B71" s="109">
        <v>-5</v>
      </c>
      <c r="C71" s="109">
        <v>3.6600000000000001E-2</v>
      </c>
      <c r="D71" s="110">
        <v>1.0379</v>
      </c>
      <c r="E71" s="110">
        <v>1.0390999999999999</v>
      </c>
    </row>
    <row r="72" spans="1:5" x14ac:dyDescent="0.25">
      <c r="A72" s="112">
        <v>40333.197916666664</v>
      </c>
      <c r="B72" s="109">
        <v>-5</v>
      </c>
      <c r="C72" s="109">
        <v>3.6600000000000001E-2</v>
      </c>
      <c r="D72" s="110">
        <v>1.0379</v>
      </c>
      <c r="E72" s="110">
        <v>1.0390999999999999</v>
      </c>
    </row>
    <row r="73" spans="1:5" x14ac:dyDescent="0.25">
      <c r="A73" s="112">
        <v>40333.208333333336</v>
      </c>
      <c r="B73" s="109">
        <v>-5</v>
      </c>
      <c r="C73" s="109">
        <v>3.6600000000000001E-2</v>
      </c>
      <c r="D73" s="110">
        <v>1.0379</v>
      </c>
      <c r="E73" s="110">
        <v>1.0390999999999999</v>
      </c>
    </row>
    <row r="74" spans="1:5" x14ac:dyDescent="0.25">
      <c r="A74" s="112">
        <v>40333.21875</v>
      </c>
      <c r="B74" s="109">
        <v>-5</v>
      </c>
      <c r="C74" s="109">
        <v>3.6600000000000001E-2</v>
      </c>
      <c r="D74" s="110">
        <v>1.0379</v>
      </c>
      <c r="E74" s="110">
        <v>1.0390999999999999</v>
      </c>
    </row>
    <row r="75" spans="1:5" x14ac:dyDescent="0.25">
      <c r="A75" s="112">
        <v>40333.229166666664</v>
      </c>
      <c r="B75" s="109">
        <v>-5</v>
      </c>
      <c r="C75" s="109">
        <v>3.6600000000000001E-2</v>
      </c>
      <c r="D75" s="110">
        <v>1.0379</v>
      </c>
      <c r="E75" s="110">
        <v>1.0390999999999999</v>
      </c>
    </row>
    <row r="76" spans="1:5" x14ac:dyDescent="0.25">
      <c r="A76" s="112">
        <v>40333.239583333336</v>
      </c>
      <c r="B76" s="109">
        <v>-5</v>
      </c>
      <c r="C76" s="109">
        <v>3.6600000000000001E-2</v>
      </c>
      <c r="D76" s="110">
        <v>1.0379</v>
      </c>
      <c r="E76" s="110">
        <v>1.0390999999999999</v>
      </c>
    </row>
    <row r="77" spans="1:5" x14ac:dyDescent="0.25">
      <c r="A77" s="112">
        <v>40333.25</v>
      </c>
      <c r="B77" s="109">
        <v>-5</v>
      </c>
      <c r="C77" s="109">
        <v>3.6600000000000001E-2</v>
      </c>
      <c r="D77" s="110">
        <v>1.0379</v>
      </c>
      <c r="E77" s="110">
        <v>1.0390999999999999</v>
      </c>
    </row>
    <row r="78" spans="1:5" x14ac:dyDescent="0.25">
      <c r="A78" s="112">
        <v>40333.260416666664</v>
      </c>
      <c r="B78" s="109">
        <v>-5</v>
      </c>
      <c r="C78" s="109">
        <v>3.6600000000000001E-2</v>
      </c>
      <c r="D78" s="110">
        <v>1.0379</v>
      </c>
      <c r="E78" s="110">
        <v>1.0390999999999999</v>
      </c>
    </row>
    <row r="79" spans="1:5" x14ac:dyDescent="0.25">
      <c r="A79" s="112">
        <v>40333.270833333336</v>
      </c>
      <c r="B79" s="109">
        <v>-5</v>
      </c>
      <c r="C79" s="109">
        <v>3.6600000000000001E-2</v>
      </c>
      <c r="D79" s="110">
        <v>1.0379</v>
      </c>
      <c r="E79" s="110">
        <v>1.0379</v>
      </c>
    </row>
    <row r="80" spans="1:5" x14ac:dyDescent="0.25">
      <c r="A80" s="112">
        <v>40333.28125</v>
      </c>
      <c r="B80" s="109">
        <v>-5</v>
      </c>
      <c r="C80" s="109">
        <v>3.6600000000000001E-2</v>
      </c>
      <c r="D80" s="110">
        <v>1.0379</v>
      </c>
      <c r="E80" s="110">
        <v>1.0390999999999999</v>
      </c>
    </row>
    <row r="81" spans="1:5" x14ac:dyDescent="0.25">
      <c r="A81" s="112">
        <v>40333.291666666664</v>
      </c>
      <c r="B81" s="109">
        <v>-5</v>
      </c>
      <c r="C81" s="109">
        <v>3.5400000000000001E-2</v>
      </c>
      <c r="D81" s="110">
        <v>1.0366</v>
      </c>
      <c r="E81" s="110">
        <v>1.0415000000000001</v>
      </c>
    </row>
    <row r="82" spans="1:5" x14ac:dyDescent="0.25">
      <c r="A82" s="112">
        <v>40333.302083333336</v>
      </c>
      <c r="B82" s="109">
        <v>-5</v>
      </c>
      <c r="C82" s="109">
        <v>3.5400000000000001E-2</v>
      </c>
      <c r="D82" s="110">
        <v>1.0366</v>
      </c>
      <c r="E82" s="110">
        <v>1.0379</v>
      </c>
    </row>
    <row r="83" spans="1:5" x14ac:dyDescent="0.25">
      <c r="A83" s="112">
        <v>40333.3125</v>
      </c>
      <c r="B83" s="109">
        <v>-5</v>
      </c>
      <c r="C83" s="109">
        <v>3.4200000000000001E-2</v>
      </c>
      <c r="D83" s="110">
        <v>1.0354000000000001</v>
      </c>
      <c r="E83" s="110">
        <v>1.0379</v>
      </c>
    </row>
    <row r="84" spans="1:5" x14ac:dyDescent="0.25">
      <c r="A84" s="112">
        <v>40333.322916666664</v>
      </c>
      <c r="B84" s="109">
        <v>-5</v>
      </c>
      <c r="C84" s="109">
        <v>3.4200000000000001E-2</v>
      </c>
      <c r="D84" s="110">
        <v>1.0354000000000001</v>
      </c>
      <c r="E84" s="110">
        <v>1.0366</v>
      </c>
    </row>
    <row r="85" spans="1:5" x14ac:dyDescent="0.25">
      <c r="A85" s="112">
        <v>40333.333333333336</v>
      </c>
      <c r="B85" s="109">
        <v>-5</v>
      </c>
      <c r="C85" s="109">
        <v>3.1699999999999999E-2</v>
      </c>
      <c r="D85" s="110">
        <v>1.0342</v>
      </c>
      <c r="E85" s="110">
        <v>1.0366</v>
      </c>
    </row>
    <row r="86" spans="1:5" x14ac:dyDescent="0.25">
      <c r="A86" s="112">
        <v>40333.34375</v>
      </c>
      <c r="B86" s="109">
        <v>-5</v>
      </c>
      <c r="C86" s="109">
        <v>3.0499999999999999E-2</v>
      </c>
      <c r="D86" s="110">
        <v>1.0329999999999999</v>
      </c>
      <c r="E86" s="110">
        <v>1.0354000000000001</v>
      </c>
    </row>
    <row r="87" spans="1:5" x14ac:dyDescent="0.25">
      <c r="A87" s="112">
        <v>40333.354166666664</v>
      </c>
      <c r="B87" s="109">
        <v>-5</v>
      </c>
      <c r="C87" s="109">
        <v>2.93E-2</v>
      </c>
      <c r="D87" s="110">
        <v>1.0305</v>
      </c>
      <c r="E87" s="110">
        <v>1.0317000000000001</v>
      </c>
    </row>
    <row r="88" spans="1:5" x14ac:dyDescent="0.25">
      <c r="A88" s="112">
        <v>40333.364583333336</v>
      </c>
      <c r="B88" s="109">
        <v>-5</v>
      </c>
      <c r="C88" s="109">
        <v>2.81E-2</v>
      </c>
      <c r="D88" s="110">
        <v>1.0293000000000001</v>
      </c>
      <c r="E88" s="110">
        <v>1.0305</v>
      </c>
    </row>
    <row r="89" spans="1:5" x14ac:dyDescent="0.25">
      <c r="A89" s="112">
        <v>40333.375</v>
      </c>
      <c r="B89" s="109">
        <v>-5</v>
      </c>
      <c r="C89" s="109">
        <v>2.4400000000000002E-2</v>
      </c>
      <c r="D89" s="110">
        <v>1.0281</v>
      </c>
      <c r="E89" s="110">
        <v>1.0305</v>
      </c>
    </row>
    <row r="90" spans="1:5" x14ac:dyDescent="0.25">
      <c r="A90" s="112">
        <v>40333.385416666664</v>
      </c>
      <c r="B90" s="109">
        <v>-5</v>
      </c>
      <c r="C90" s="109">
        <v>2.3199999999999998E-2</v>
      </c>
      <c r="D90" s="110">
        <v>1.0256000000000001</v>
      </c>
      <c r="E90" s="110">
        <v>1.0281</v>
      </c>
    </row>
    <row r="91" spans="1:5" x14ac:dyDescent="0.25">
      <c r="A91" s="112">
        <v>40333.395833333336</v>
      </c>
      <c r="B91" s="109">
        <v>-5</v>
      </c>
      <c r="C91" s="109">
        <v>2.1999999999999999E-2</v>
      </c>
      <c r="D91" s="110">
        <v>1.0244</v>
      </c>
      <c r="E91" s="110">
        <v>1.0268999999999999</v>
      </c>
    </row>
    <row r="92" spans="1:5" x14ac:dyDescent="0.25">
      <c r="A92" s="112">
        <v>40333.40625</v>
      </c>
      <c r="B92" s="109">
        <v>-5</v>
      </c>
      <c r="C92" s="109">
        <v>2.0799999999999999E-2</v>
      </c>
      <c r="D92" s="110">
        <v>1.022</v>
      </c>
      <c r="E92" s="110">
        <v>1.0244</v>
      </c>
    </row>
    <row r="93" spans="1:5" x14ac:dyDescent="0.25">
      <c r="A93" s="112">
        <v>40333.416666666664</v>
      </c>
      <c r="B93" s="109">
        <v>-5</v>
      </c>
      <c r="C93" s="109">
        <v>1.0195000000000001</v>
      </c>
      <c r="D93" s="110">
        <v>1.0207999999999999</v>
      </c>
      <c r="E93" s="110">
        <v>1.0244</v>
      </c>
    </row>
    <row r="94" spans="1:5" x14ac:dyDescent="0.25">
      <c r="A94" s="112">
        <v>40333.427083333336</v>
      </c>
      <c r="B94" s="109">
        <v>-5</v>
      </c>
      <c r="C94" s="109">
        <v>1.0195000000000001</v>
      </c>
      <c r="D94" s="110">
        <v>1.0207999999999999</v>
      </c>
      <c r="E94" s="110">
        <v>1.022</v>
      </c>
    </row>
    <row r="95" spans="1:5" x14ac:dyDescent="0.25">
      <c r="A95" s="112">
        <v>40333.4375</v>
      </c>
      <c r="B95" s="109">
        <v>-5</v>
      </c>
      <c r="C95" s="109">
        <v>1.0170999999999999</v>
      </c>
      <c r="D95" s="110">
        <v>1.0195000000000001</v>
      </c>
      <c r="E95" s="110">
        <v>1.0207999999999999</v>
      </c>
    </row>
    <row r="96" spans="1:5" x14ac:dyDescent="0.25">
      <c r="A96" s="112">
        <v>40333.447916666664</v>
      </c>
      <c r="B96" s="109">
        <v>-5</v>
      </c>
      <c r="C96" s="109">
        <v>1.0170999999999999</v>
      </c>
      <c r="D96" s="110">
        <v>1.0183</v>
      </c>
      <c r="E96" s="110">
        <v>1.0207999999999999</v>
      </c>
    </row>
    <row r="97" spans="1:5" x14ac:dyDescent="0.25">
      <c r="A97" s="112">
        <v>40333.458333333336</v>
      </c>
      <c r="B97" s="109">
        <v>-5</v>
      </c>
      <c r="C97" s="109">
        <v>1.0159</v>
      </c>
      <c r="D97" s="110">
        <v>1.0170999999999999</v>
      </c>
      <c r="E97" s="110">
        <v>1.0207999999999999</v>
      </c>
    </row>
    <row r="98" spans="1:5" x14ac:dyDescent="0.25">
      <c r="A98" s="112">
        <v>40333.46875</v>
      </c>
      <c r="B98" s="109">
        <v>-5</v>
      </c>
      <c r="C98" s="109">
        <v>1.0146999999999999</v>
      </c>
      <c r="D98" s="110">
        <v>1.0159</v>
      </c>
      <c r="E98" s="110">
        <v>1.0170999999999999</v>
      </c>
    </row>
    <row r="99" spans="1:5" x14ac:dyDescent="0.25">
      <c r="A99" s="112">
        <v>40333.479166666664</v>
      </c>
      <c r="B99" s="109">
        <v>-5</v>
      </c>
      <c r="C99" s="109">
        <v>1.0134000000000001</v>
      </c>
      <c r="D99" s="110">
        <v>1.0146999999999999</v>
      </c>
      <c r="E99" s="110">
        <v>1.0159</v>
      </c>
    </row>
    <row r="100" spans="1:5" x14ac:dyDescent="0.25">
      <c r="A100" s="112">
        <v>40333.489583333336</v>
      </c>
      <c r="B100" s="109">
        <v>-5</v>
      </c>
      <c r="C100" s="109">
        <v>1.0134000000000001</v>
      </c>
      <c r="D100" s="110">
        <v>1.0146999999999999</v>
      </c>
      <c r="E100" s="110">
        <v>1.0159</v>
      </c>
    </row>
    <row r="101" spans="1:5" x14ac:dyDescent="0.25">
      <c r="A101" s="112">
        <v>40333.5</v>
      </c>
      <c r="B101" s="109">
        <v>-5</v>
      </c>
      <c r="C101" s="109">
        <v>1.0122</v>
      </c>
      <c r="D101" s="110">
        <v>1.0134000000000001</v>
      </c>
      <c r="E101" s="110">
        <v>1.0159</v>
      </c>
    </row>
    <row r="102" spans="1:5" x14ac:dyDescent="0.25">
      <c r="A102" s="112">
        <v>40333.510416666664</v>
      </c>
      <c r="B102" s="109">
        <v>-5</v>
      </c>
      <c r="C102" s="109">
        <v>1.0122</v>
      </c>
      <c r="D102" s="110">
        <v>1.0134000000000001</v>
      </c>
      <c r="E102" s="110">
        <v>1.0146999999999999</v>
      </c>
    </row>
    <row r="103" spans="1:5" x14ac:dyDescent="0.25">
      <c r="A103" s="112">
        <v>40333.520833333336</v>
      </c>
      <c r="B103" s="109">
        <v>-5</v>
      </c>
      <c r="C103" s="109">
        <v>1.0122</v>
      </c>
      <c r="D103" s="110">
        <v>1.0134000000000001</v>
      </c>
      <c r="E103" s="110">
        <v>1.0146999999999999</v>
      </c>
    </row>
    <row r="104" spans="1:5" x14ac:dyDescent="0.25">
      <c r="A104" s="112">
        <v>40333.53125</v>
      </c>
      <c r="B104" s="109">
        <v>-5</v>
      </c>
      <c r="C104" s="109">
        <v>1.0122</v>
      </c>
      <c r="D104" s="110">
        <v>1.0134000000000001</v>
      </c>
      <c r="E104" s="110">
        <v>1.0146999999999999</v>
      </c>
    </row>
    <row r="105" spans="1:5" x14ac:dyDescent="0.25">
      <c r="A105" s="112">
        <v>40333.541666666664</v>
      </c>
      <c r="B105" s="109">
        <v>-5</v>
      </c>
      <c r="C105" s="109">
        <v>9.7999999999999997E-3</v>
      </c>
      <c r="D105" s="110">
        <v>1.0122</v>
      </c>
      <c r="E105" s="110">
        <v>1.0146999999999999</v>
      </c>
    </row>
    <row r="106" spans="1:5" x14ac:dyDescent="0.25">
      <c r="A106" s="112">
        <v>40333.552083333336</v>
      </c>
      <c r="B106" s="109">
        <v>-5</v>
      </c>
      <c r="C106" s="109">
        <v>1.2200000000000001E-2</v>
      </c>
      <c r="D106" s="110">
        <v>1.0122</v>
      </c>
      <c r="E106" s="110">
        <v>1.0146999999999999</v>
      </c>
    </row>
    <row r="107" spans="1:5" x14ac:dyDescent="0.25">
      <c r="A107" s="112">
        <v>40333.5625</v>
      </c>
      <c r="B107" s="109">
        <v>-5</v>
      </c>
      <c r="C107" s="109">
        <v>9.7999999999999997E-3</v>
      </c>
      <c r="D107" s="110">
        <v>1.0122</v>
      </c>
      <c r="E107" s="110">
        <v>1.0134000000000001</v>
      </c>
    </row>
    <row r="108" spans="1:5" x14ac:dyDescent="0.25">
      <c r="A108" s="112">
        <v>40333.572916666664</v>
      </c>
      <c r="B108" s="109">
        <v>-5</v>
      </c>
      <c r="C108" s="109">
        <v>9.7999999999999997E-3</v>
      </c>
      <c r="D108" s="110">
        <v>1.0122</v>
      </c>
      <c r="E108" s="110">
        <v>1.0134000000000001</v>
      </c>
    </row>
    <row r="109" spans="1:5" x14ac:dyDescent="0.25">
      <c r="A109" s="112">
        <v>40333.583333333336</v>
      </c>
      <c r="B109" s="109">
        <v>-5</v>
      </c>
      <c r="C109" s="109">
        <v>9.7999999999999997E-3</v>
      </c>
      <c r="D109" s="110">
        <v>1.0109999999999999</v>
      </c>
      <c r="E109" s="110">
        <v>1.0134000000000001</v>
      </c>
    </row>
    <row r="110" spans="1:5" x14ac:dyDescent="0.25">
      <c r="A110" s="112">
        <v>40333.59375</v>
      </c>
      <c r="B110" s="109">
        <v>-5</v>
      </c>
      <c r="C110" s="109">
        <v>8.5000000000000006E-3</v>
      </c>
      <c r="D110" s="110">
        <v>1.0122</v>
      </c>
      <c r="E110" s="110">
        <v>1.0134000000000001</v>
      </c>
    </row>
    <row r="111" spans="1:5" x14ac:dyDescent="0.25">
      <c r="A111" s="112">
        <v>40333.604166666664</v>
      </c>
      <c r="B111" s="109">
        <v>-5</v>
      </c>
      <c r="C111" s="109">
        <v>9.7999999999999997E-3</v>
      </c>
      <c r="D111" s="110">
        <v>1.0122</v>
      </c>
      <c r="E111" s="110">
        <v>1.0134000000000001</v>
      </c>
    </row>
    <row r="112" spans="1:5" x14ac:dyDescent="0.25">
      <c r="A112" s="112">
        <v>40333.614583333336</v>
      </c>
      <c r="B112" s="109">
        <v>-5</v>
      </c>
      <c r="C112" s="109">
        <v>9.7999999999999997E-3</v>
      </c>
      <c r="D112" s="110">
        <v>1.0122</v>
      </c>
      <c r="E112" s="110">
        <v>1.0134000000000001</v>
      </c>
    </row>
    <row r="113" spans="1:5" x14ac:dyDescent="0.25">
      <c r="A113" s="112">
        <v>40333.625</v>
      </c>
      <c r="B113" s="109">
        <v>-5</v>
      </c>
      <c r="C113" s="109">
        <v>1.2200000000000001E-2</v>
      </c>
      <c r="D113" s="110">
        <v>1.0134000000000001</v>
      </c>
      <c r="E113" s="110">
        <v>1.0146999999999999</v>
      </c>
    </row>
    <row r="114" spans="1:5" x14ac:dyDescent="0.25">
      <c r="A114" s="112">
        <v>40333.635416666664</v>
      </c>
      <c r="B114" s="109">
        <v>-5</v>
      </c>
      <c r="C114" s="109">
        <v>1.2200000000000001E-2</v>
      </c>
      <c r="D114" s="110">
        <v>1.0134000000000001</v>
      </c>
      <c r="E114" s="110">
        <v>1.0146999999999999</v>
      </c>
    </row>
    <row r="115" spans="1:5" x14ac:dyDescent="0.25">
      <c r="A115" s="112">
        <v>40333.645833333336</v>
      </c>
      <c r="B115" s="109">
        <v>-5</v>
      </c>
      <c r="C115" s="109">
        <v>1.2200000000000001E-2</v>
      </c>
      <c r="D115" s="110">
        <v>1.0134000000000001</v>
      </c>
      <c r="E115" s="110">
        <v>1.0146999999999999</v>
      </c>
    </row>
    <row r="116" spans="1:5" x14ac:dyDescent="0.25">
      <c r="A116" s="112">
        <v>40333.65625</v>
      </c>
      <c r="B116" s="109">
        <v>-5</v>
      </c>
      <c r="C116" s="109">
        <v>1.2200000000000001E-2</v>
      </c>
      <c r="D116" s="110">
        <v>1.0146999999999999</v>
      </c>
      <c r="E116" s="110">
        <v>1.0159</v>
      </c>
    </row>
    <row r="117" spans="1:5" x14ac:dyDescent="0.25">
      <c r="A117" s="112">
        <v>40333.666666666664</v>
      </c>
      <c r="B117" s="109">
        <v>-5</v>
      </c>
      <c r="C117" s="109">
        <v>1.34E-2</v>
      </c>
      <c r="D117" s="110">
        <v>1.0146999999999999</v>
      </c>
      <c r="E117" s="110">
        <v>1.0170999999999999</v>
      </c>
    </row>
    <row r="118" spans="1:5" x14ac:dyDescent="0.25">
      <c r="A118" s="112">
        <v>40333.677083333336</v>
      </c>
      <c r="B118" s="109">
        <v>-5</v>
      </c>
      <c r="C118" s="109">
        <v>1.34E-2</v>
      </c>
      <c r="D118" s="110">
        <v>1.0146999999999999</v>
      </c>
      <c r="E118" s="110">
        <v>1.0159</v>
      </c>
    </row>
    <row r="119" spans="1:5" x14ac:dyDescent="0.25">
      <c r="A119" s="112">
        <v>40333.6875</v>
      </c>
      <c r="B119" s="109">
        <v>-5</v>
      </c>
      <c r="C119" s="109">
        <v>1.34E-2</v>
      </c>
      <c r="D119" s="110">
        <v>1.0146999999999999</v>
      </c>
      <c r="E119" s="110">
        <v>1.0159</v>
      </c>
    </row>
    <row r="120" spans="1:5" x14ac:dyDescent="0.25">
      <c r="A120" s="112">
        <v>40333.697916666664</v>
      </c>
      <c r="B120" s="109">
        <v>-5</v>
      </c>
      <c r="C120" s="109">
        <v>1.34E-2</v>
      </c>
      <c r="D120" s="110">
        <v>1.0146999999999999</v>
      </c>
      <c r="E120" s="110">
        <v>1.0159</v>
      </c>
    </row>
    <row r="121" spans="1:5" x14ac:dyDescent="0.25">
      <c r="A121" s="112">
        <v>40333.708333333336</v>
      </c>
      <c r="B121" s="109">
        <v>-5</v>
      </c>
      <c r="C121" s="109">
        <v>1.47E-2</v>
      </c>
      <c r="D121" s="110">
        <v>1.0159</v>
      </c>
      <c r="E121" s="110">
        <v>1.0195000000000001</v>
      </c>
    </row>
    <row r="122" spans="1:5" x14ac:dyDescent="0.25">
      <c r="A122" s="112">
        <v>40333.71875</v>
      </c>
      <c r="B122" s="109">
        <v>-5</v>
      </c>
      <c r="C122" s="109">
        <v>1.47E-2</v>
      </c>
      <c r="D122" s="110">
        <v>1.0159</v>
      </c>
      <c r="E122" s="110">
        <v>1.0170999999999999</v>
      </c>
    </row>
    <row r="123" spans="1:5" x14ac:dyDescent="0.25">
      <c r="A123" s="112">
        <v>40333.729166666664</v>
      </c>
      <c r="B123" s="109">
        <v>-5</v>
      </c>
      <c r="C123" s="109">
        <v>1.5900000000000001E-2</v>
      </c>
      <c r="D123" s="110">
        <v>1.0170999999999999</v>
      </c>
      <c r="E123" s="110">
        <v>1.0195000000000001</v>
      </c>
    </row>
    <row r="124" spans="1:5" x14ac:dyDescent="0.25">
      <c r="A124" s="112">
        <v>40333.739583333336</v>
      </c>
      <c r="B124" s="109">
        <v>-5</v>
      </c>
      <c r="C124" s="109">
        <v>1.5900000000000001E-2</v>
      </c>
      <c r="D124" s="110">
        <v>1.0170999999999999</v>
      </c>
      <c r="E124" s="110">
        <v>1.0195000000000001</v>
      </c>
    </row>
    <row r="125" spans="1:5" x14ac:dyDescent="0.25">
      <c r="A125" s="112">
        <v>40333.75</v>
      </c>
      <c r="B125" s="109">
        <v>-5</v>
      </c>
      <c r="C125" s="109">
        <v>1.5900000000000001E-2</v>
      </c>
      <c r="D125" s="110">
        <v>1.0183</v>
      </c>
      <c r="E125" s="110">
        <v>1.0207999999999999</v>
      </c>
    </row>
    <row r="126" spans="1:5" x14ac:dyDescent="0.25">
      <c r="A126" s="112">
        <v>40333.760416666664</v>
      </c>
      <c r="B126" s="109">
        <v>-5</v>
      </c>
      <c r="C126" s="109">
        <v>1.7100000000000001E-2</v>
      </c>
      <c r="D126" s="110">
        <v>1.0195000000000001</v>
      </c>
      <c r="E126" s="110">
        <v>1.0207999999999999</v>
      </c>
    </row>
    <row r="127" spans="1:5" x14ac:dyDescent="0.25">
      <c r="A127" s="112">
        <v>40333.770833333336</v>
      </c>
      <c r="B127" s="109">
        <v>-5</v>
      </c>
      <c r="C127" s="109">
        <v>1.95E-2</v>
      </c>
      <c r="D127" s="110">
        <v>1.0195000000000001</v>
      </c>
      <c r="E127" s="110">
        <v>1.0207999999999999</v>
      </c>
    </row>
    <row r="128" spans="1:5" x14ac:dyDescent="0.25">
      <c r="A128" s="112">
        <v>40333.78125</v>
      </c>
      <c r="B128" s="109">
        <v>-5</v>
      </c>
      <c r="C128" s="109">
        <v>1.95E-2</v>
      </c>
      <c r="D128" s="110">
        <v>1.0207999999999999</v>
      </c>
      <c r="E128" s="110">
        <v>1.022</v>
      </c>
    </row>
    <row r="129" spans="1:5" x14ac:dyDescent="0.25">
      <c r="A129" s="112">
        <v>40333.791666666664</v>
      </c>
      <c r="B129" s="109">
        <v>-5</v>
      </c>
      <c r="C129" s="109">
        <v>1.95E-2</v>
      </c>
      <c r="D129" s="110">
        <v>1.0207999999999999</v>
      </c>
      <c r="E129" s="110">
        <v>1.0232000000000001</v>
      </c>
    </row>
    <row r="130" spans="1:5" x14ac:dyDescent="0.25">
      <c r="A130" s="112">
        <v>40333.802083333336</v>
      </c>
      <c r="B130" s="109">
        <v>-5</v>
      </c>
      <c r="C130" s="109">
        <v>2.0799999999999999E-2</v>
      </c>
      <c r="D130" s="110">
        <v>1.022</v>
      </c>
      <c r="E130" s="110">
        <v>1.0232000000000001</v>
      </c>
    </row>
    <row r="131" spans="1:5" x14ac:dyDescent="0.25">
      <c r="A131" s="112">
        <v>40333.8125</v>
      </c>
      <c r="B131" s="109">
        <v>-5</v>
      </c>
      <c r="C131" s="109">
        <v>2.0799999999999999E-2</v>
      </c>
      <c r="D131" s="110">
        <v>1.022</v>
      </c>
      <c r="E131" s="110">
        <v>1.0232000000000001</v>
      </c>
    </row>
    <row r="132" spans="1:5" x14ac:dyDescent="0.25">
      <c r="A132" s="112">
        <v>40333.822916666664</v>
      </c>
      <c r="B132" s="109">
        <v>-5</v>
      </c>
      <c r="C132" s="109">
        <v>2.1999999999999999E-2</v>
      </c>
      <c r="D132" s="110">
        <v>1.0232000000000001</v>
      </c>
      <c r="E132" s="110">
        <v>1.0232000000000001</v>
      </c>
    </row>
    <row r="133" spans="1:5" x14ac:dyDescent="0.25">
      <c r="A133" s="112">
        <v>40333.833333333336</v>
      </c>
      <c r="B133" s="109">
        <v>-5</v>
      </c>
      <c r="C133" s="109">
        <v>2.1999999999999999E-2</v>
      </c>
      <c r="D133" s="110">
        <v>1.0232000000000001</v>
      </c>
      <c r="E133" s="110">
        <v>1.0268999999999999</v>
      </c>
    </row>
    <row r="134" spans="1:5" x14ac:dyDescent="0.25">
      <c r="A134" s="112">
        <v>40333.84375</v>
      </c>
      <c r="B134" s="109">
        <v>-5</v>
      </c>
      <c r="C134" s="109">
        <v>2.1999999999999999E-2</v>
      </c>
      <c r="D134" s="110">
        <v>1.0232000000000001</v>
      </c>
      <c r="E134" s="110">
        <v>1.0268999999999999</v>
      </c>
    </row>
    <row r="135" spans="1:5" x14ac:dyDescent="0.25">
      <c r="A135" s="112">
        <v>40333.854166666664</v>
      </c>
      <c r="B135" s="109">
        <v>-5</v>
      </c>
      <c r="C135" s="109">
        <v>2.3199999999999998E-2</v>
      </c>
      <c r="D135" s="110">
        <v>1.0244</v>
      </c>
      <c r="E135" s="110">
        <v>1.0268999999999999</v>
      </c>
    </row>
    <row r="136" spans="1:5" x14ac:dyDescent="0.25">
      <c r="A136" s="112">
        <v>40333.864583333336</v>
      </c>
      <c r="B136" s="109">
        <v>-5</v>
      </c>
      <c r="C136" s="109">
        <v>2.3199999999999998E-2</v>
      </c>
      <c r="D136" s="110">
        <v>1.0256000000000001</v>
      </c>
      <c r="E136" s="110">
        <v>1.0268999999999999</v>
      </c>
    </row>
    <row r="137" spans="1:5" x14ac:dyDescent="0.25">
      <c r="A137" s="112">
        <v>40333.875</v>
      </c>
      <c r="B137" s="109">
        <v>-5</v>
      </c>
      <c r="C137" s="109">
        <v>2.4400000000000002E-2</v>
      </c>
      <c r="D137" s="110">
        <v>1.0268999999999999</v>
      </c>
      <c r="E137" s="110">
        <v>1.0293000000000001</v>
      </c>
    </row>
    <row r="138" spans="1:5" x14ac:dyDescent="0.25">
      <c r="A138" s="112">
        <v>40333.885416666664</v>
      </c>
      <c r="B138" s="109">
        <v>-5</v>
      </c>
      <c r="C138" s="109">
        <v>2.4400000000000002E-2</v>
      </c>
      <c r="D138" s="110">
        <v>1.0268999999999999</v>
      </c>
      <c r="E138" s="110">
        <v>1.0281</v>
      </c>
    </row>
    <row r="139" spans="1:5" x14ac:dyDescent="0.25">
      <c r="A139" s="112">
        <v>40333.895833333336</v>
      </c>
      <c r="B139" s="109">
        <v>-5</v>
      </c>
      <c r="C139" s="109">
        <v>2.4400000000000002E-2</v>
      </c>
      <c r="D139" s="110">
        <v>1.0268999999999999</v>
      </c>
      <c r="E139" s="110">
        <v>1.0281</v>
      </c>
    </row>
    <row r="140" spans="1:5" x14ac:dyDescent="0.25">
      <c r="A140" s="112">
        <v>40333.90625</v>
      </c>
      <c r="B140" s="109">
        <v>-5</v>
      </c>
      <c r="C140" s="109">
        <v>2.69E-2</v>
      </c>
      <c r="D140" s="110">
        <v>1.0281</v>
      </c>
      <c r="E140" s="110">
        <v>1.0293000000000001</v>
      </c>
    </row>
    <row r="141" spans="1:5" x14ac:dyDescent="0.25">
      <c r="A141" s="112">
        <v>40333.916666666664</v>
      </c>
      <c r="B141" s="109">
        <v>-5</v>
      </c>
      <c r="C141" s="109">
        <v>1.0268999999999999</v>
      </c>
      <c r="D141" s="110">
        <v>1.0281</v>
      </c>
      <c r="E141" s="110">
        <v>1.0305</v>
      </c>
    </row>
    <row r="142" spans="1:5" x14ac:dyDescent="0.25">
      <c r="A142" s="112">
        <v>40333.927083333336</v>
      </c>
      <c r="B142" s="109">
        <v>-5</v>
      </c>
      <c r="C142" s="109">
        <v>1.0268999999999999</v>
      </c>
      <c r="D142" s="110">
        <v>1.0281</v>
      </c>
      <c r="E142" s="110">
        <v>1.0293000000000001</v>
      </c>
    </row>
    <row r="143" spans="1:5" x14ac:dyDescent="0.25">
      <c r="A143" s="112">
        <v>40333.9375</v>
      </c>
      <c r="B143" s="109">
        <v>-5</v>
      </c>
      <c r="C143" s="109">
        <v>1.0268999999999999</v>
      </c>
      <c r="D143" s="110">
        <v>1.0281</v>
      </c>
      <c r="E143" s="110">
        <v>1.0293000000000001</v>
      </c>
    </row>
    <row r="144" spans="1:5" x14ac:dyDescent="0.25">
      <c r="A144" s="112">
        <v>40333.947916666664</v>
      </c>
      <c r="B144" s="109">
        <v>-5</v>
      </c>
      <c r="C144" s="109">
        <v>1.0268999999999999</v>
      </c>
      <c r="D144" s="110">
        <v>1.0281</v>
      </c>
      <c r="E144" s="110">
        <v>1.0293000000000001</v>
      </c>
    </row>
    <row r="145" spans="1:5" x14ac:dyDescent="0.25">
      <c r="A145" s="112">
        <v>40333.958333333336</v>
      </c>
      <c r="B145" s="109">
        <v>-5</v>
      </c>
      <c r="C145" s="109">
        <v>1.0281</v>
      </c>
      <c r="D145" s="110">
        <v>1.0293000000000001</v>
      </c>
      <c r="E145" s="110">
        <v>1.0305</v>
      </c>
    </row>
    <row r="146" spans="1:5" x14ac:dyDescent="0.25">
      <c r="A146" s="112">
        <v>40333.96875</v>
      </c>
      <c r="B146" s="109">
        <v>-5</v>
      </c>
      <c r="C146" s="109">
        <v>1.0281</v>
      </c>
      <c r="D146" s="110">
        <v>1.0293000000000001</v>
      </c>
      <c r="E146" s="110">
        <v>1.0317000000000001</v>
      </c>
    </row>
    <row r="147" spans="1:5" x14ac:dyDescent="0.25">
      <c r="A147" s="112">
        <v>40333.979166666664</v>
      </c>
      <c r="B147" s="109">
        <v>-5</v>
      </c>
      <c r="C147" s="109">
        <v>1.0281</v>
      </c>
      <c r="D147" s="110">
        <v>1.0305</v>
      </c>
      <c r="E147" s="110">
        <v>1.0317000000000001</v>
      </c>
    </row>
    <row r="148" spans="1:5" x14ac:dyDescent="0.25">
      <c r="A148" s="112">
        <v>40333.989583333336</v>
      </c>
      <c r="B148" s="109">
        <v>-5</v>
      </c>
      <c r="C148" s="109">
        <v>1.0293000000000001</v>
      </c>
      <c r="D148" s="110">
        <v>1.0305</v>
      </c>
      <c r="E148" s="110">
        <v>1.0317000000000001</v>
      </c>
    </row>
    <row r="149" spans="1:5" x14ac:dyDescent="0.25">
      <c r="A149" s="112">
        <v>40334</v>
      </c>
      <c r="B149" s="109">
        <v>-5</v>
      </c>
      <c r="C149" s="109">
        <v>1.0281</v>
      </c>
      <c r="D149" s="110">
        <v>1.0305</v>
      </c>
      <c r="E149" s="110">
        <v>1.0342</v>
      </c>
    </row>
    <row r="150" spans="1:5" x14ac:dyDescent="0.25">
      <c r="A150" s="112">
        <v>40334.010416666664</v>
      </c>
      <c r="B150" s="109">
        <v>-5</v>
      </c>
      <c r="C150" s="109">
        <v>1.0293000000000001</v>
      </c>
      <c r="D150" s="110">
        <v>1.0305</v>
      </c>
      <c r="E150" s="110">
        <v>1.0317000000000001</v>
      </c>
    </row>
    <row r="151" spans="1:5" x14ac:dyDescent="0.25">
      <c r="A151" s="112">
        <v>40334.020833333336</v>
      </c>
      <c r="B151" s="109">
        <v>-5</v>
      </c>
      <c r="C151" s="109">
        <v>1.0293000000000001</v>
      </c>
      <c r="D151" s="110">
        <v>1.0305</v>
      </c>
      <c r="E151" s="110">
        <v>1.0317000000000001</v>
      </c>
    </row>
    <row r="152" spans="1:5" x14ac:dyDescent="0.25">
      <c r="A152" s="112">
        <v>40334.03125</v>
      </c>
      <c r="B152" s="109">
        <v>-5</v>
      </c>
      <c r="C152" s="109">
        <v>1.0293000000000001</v>
      </c>
      <c r="D152" s="110">
        <v>1.0317000000000001</v>
      </c>
      <c r="E152" s="110">
        <v>1.0342</v>
      </c>
    </row>
    <row r="153" spans="1:5" x14ac:dyDescent="0.25">
      <c r="A153" s="112">
        <v>40334.041666666664</v>
      </c>
      <c r="B153" s="109">
        <v>-5</v>
      </c>
      <c r="C153" s="109">
        <v>3.0499999999999999E-2</v>
      </c>
      <c r="D153" s="110">
        <v>1.0317000000000001</v>
      </c>
      <c r="E153" s="110">
        <v>1.0354000000000001</v>
      </c>
    </row>
    <row r="154" spans="1:5" x14ac:dyDescent="0.25">
      <c r="A154" s="112">
        <v>40334.052083333336</v>
      </c>
      <c r="B154" s="109">
        <v>-5</v>
      </c>
      <c r="C154" s="109">
        <v>3.0499999999999999E-2</v>
      </c>
      <c r="D154" s="110">
        <v>1.0317000000000001</v>
      </c>
      <c r="E154" s="110">
        <v>1.0342</v>
      </c>
    </row>
    <row r="155" spans="1:5" x14ac:dyDescent="0.25">
      <c r="A155" s="112">
        <v>40334.0625</v>
      </c>
      <c r="B155" s="109">
        <v>-5</v>
      </c>
      <c r="C155" s="109">
        <v>3.0499999999999999E-2</v>
      </c>
      <c r="D155" s="110">
        <v>1.0329999999999999</v>
      </c>
      <c r="E155" s="110">
        <v>1.0354000000000001</v>
      </c>
    </row>
    <row r="156" spans="1:5" x14ac:dyDescent="0.25">
      <c r="A156" s="112">
        <v>40334.072916666664</v>
      </c>
      <c r="B156" s="109">
        <v>-5</v>
      </c>
      <c r="C156" s="109">
        <v>3.1699999999999999E-2</v>
      </c>
      <c r="D156" s="110">
        <v>1.0329999999999999</v>
      </c>
      <c r="E156" s="110">
        <v>1.0354000000000001</v>
      </c>
    </row>
    <row r="157" spans="1:5" x14ac:dyDescent="0.25">
      <c r="A157" s="112">
        <v>40334.083333333336</v>
      </c>
      <c r="B157" s="109">
        <v>-5</v>
      </c>
      <c r="C157" s="109">
        <v>3.1699999999999999E-2</v>
      </c>
      <c r="D157" s="110">
        <v>1.0329999999999999</v>
      </c>
      <c r="E157" s="110">
        <v>1.0354000000000001</v>
      </c>
    </row>
    <row r="158" spans="1:5" x14ac:dyDescent="0.25">
      <c r="A158" s="112">
        <v>40334.09375</v>
      </c>
      <c r="B158" s="109">
        <v>-5</v>
      </c>
      <c r="C158" s="109">
        <v>3.1699999999999999E-2</v>
      </c>
      <c r="D158" s="110">
        <v>1.0342</v>
      </c>
      <c r="E158" s="110">
        <v>1.0354000000000001</v>
      </c>
    </row>
    <row r="159" spans="1:5" x14ac:dyDescent="0.25">
      <c r="A159" s="112">
        <v>40334.104166666664</v>
      </c>
      <c r="B159" s="109">
        <v>-5</v>
      </c>
      <c r="C159" s="109">
        <v>3.1699999999999999E-2</v>
      </c>
      <c r="D159" s="110">
        <v>1.0342</v>
      </c>
      <c r="E159" s="110">
        <v>1.0354000000000001</v>
      </c>
    </row>
    <row r="160" spans="1:5" x14ac:dyDescent="0.25">
      <c r="A160" s="112">
        <v>40334.114583333336</v>
      </c>
      <c r="B160" s="109">
        <v>-5</v>
      </c>
      <c r="C160" s="109">
        <v>3.4200000000000001E-2</v>
      </c>
      <c r="D160" s="110">
        <v>1.0354000000000001</v>
      </c>
      <c r="E160" s="110">
        <v>1.0366</v>
      </c>
    </row>
    <row r="161" spans="1:5" x14ac:dyDescent="0.25">
      <c r="A161" s="112">
        <v>40334.125</v>
      </c>
      <c r="B161" s="109">
        <v>-5</v>
      </c>
      <c r="C161" s="109">
        <v>3.4200000000000001E-2</v>
      </c>
      <c r="D161" s="110">
        <v>1.0354000000000001</v>
      </c>
      <c r="E161" s="110">
        <v>1.0366</v>
      </c>
    </row>
    <row r="162" spans="1:5" x14ac:dyDescent="0.25">
      <c r="A162" s="112">
        <v>40334.135416666664</v>
      </c>
      <c r="B162" s="109">
        <v>-5</v>
      </c>
      <c r="C162" s="109">
        <v>3.4200000000000001E-2</v>
      </c>
      <c r="D162" s="110">
        <v>1.0354000000000001</v>
      </c>
      <c r="E162" s="110">
        <v>1.0366</v>
      </c>
    </row>
    <row r="163" spans="1:5" x14ac:dyDescent="0.25">
      <c r="A163" s="112">
        <v>40334.145833333336</v>
      </c>
      <c r="B163" s="109">
        <v>-5</v>
      </c>
      <c r="C163" s="109">
        <v>3.4200000000000001E-2</v>
      </c>
      <c r="D163" s="110">
        <v>1.0354000000000001</v>
      </c>
      <c r="E163" s="110">
        <v>1.0366</v>
      </c>
    </row>
    <row r="164" spans="1:5" x14ac:dyDescent="0.25">
      <c r="A164" s="112">
        <v>40334.15625</v>
      </c>
      <c r="B164" s="109">
        <v>-5</v>
      </c>
      <c r="C164" s="109">
        <v>3.4200000000000001E-2</v>
      </c>
      <c r="D164" s="110">
        <v>1.0354000000000001</v>
      </c>
      <c r="E164" s="110">
        <v>1.0366</v>
      </c>
    </row>
    <row r="165" spans="1:5" x14ac:dyDescent="0.25">
      <c r="A165" s="112">
        <v>40334.166666666664</v>
      </c>
      <c r="B165" s="109">
        <v>-5</v>
      </c>
      <c r="C165" s="109">
        <v>3.4200000000000001E-2</v>
      </c>
      <c r="D165" s="110">
        <v>1.0354000000000001</v>
      </c>
      <c r="E165" s="110">
        <v>1.0379</v>
      </c>
    </row>
    <row r="166" spans="1:5" x14ac:dyDescent="0.25">
      <c r="A166" s="112">
        <v>40334.177083333336</v>
      </c>
      <c r="B166" s="109">
        <v>-5</v>
      </c>
      <c r="C166" s="109">
        <v>3.4200000000000001E-2</v>
      </c>
      <c r="D166" s="110">
        <v>1.0354000000000001</v>
      </c>
      <c r="E166" s="110">
        <v>1.0366</v>
      </c>
    </row>
    <row r="167" spans="1:5" x14ac:dyDescent="0.25">
      <c r="A167" s="112">
        <v>40334.1875</v>
      </c>
      <c r="B167" s="109">
        <v>-5</v>
      </c>
      <c r="C167" s="109">
        <v>3.4200000000000001E-2</v>
      </c>
      <c r="D167" s="110">
        <v>1.0354000000000001</v>
      </c>
      <c r="E167" s="110">
        <v>1.0366</v>
      </c>
    </row>
    <row r="168" spans="1:5" x14ac:dyDescent="0.25">
      <c r="A168" s="112">
        <v>40334.197916666664</v>
      </c>
      <c r="B168" s="109">
        <v>-5</v>
      </c>
      <c r="C168" s="109">
        <v>3.4200000000000001E-2</v>
      </c>
      <c r="D168" s="110">
        <v>1.0366</v>
      </c>
      <c r="E168" s="110">
        <v>1.0379</v>
      </c>
    </row>
    <row r="169" spans="1:5" x14ac:dyDescent="0.25">
      <c r="A169" s="112">
        <v>40334.208333333336</v>
      </c>
      <c r="B169" s="109">
        <v>-5</v>
      </c>
      <c r="C169" s="109">
        <v>3.4200000000000001E-2</v>
      </c>
      <c r="D169" s="110">
        <v>1.0366</v>
      </c>
      <c r="E169" s="110">
        <v>1.0379</v>
      </c>
    </row>
    <row r="170" spans="1:5" x14ac:dyDescent="0.25">
      <c r="A170" s="112">
        <v>40334.21875</v>
      </c>
      <c r="B170" s="109">
        <v>-5</v>
      </c>
      <c r="C170" s="109">
        <v>3.5400000000000001E-2</v>
      </c>
      <c r="D170" s="110">
        <v>1.0366</v>
      </c>
      <c r="E170" s="110">
        <v>1.0379</v>
      </c>
    </row>
    <row r="171" spans="1:5" x14ac:dyDescent="0.25">
      <c r="A171" s="112">
        <v>40334.229166666664</v>
      </c>
      <c r="B171" s="109">
        <v>-5</v>
      </c>
      <c r="C171" s="109">
        <v>3.5400000000000001E-2</v>
      </c>
      <c r="D171" s="110">
        <v>1.0366</v>
      </c>
      <c r="E171" s="110">
        <v>1.0379</v>
      </c>
    </row>
    <row r="172" spans="1:5" x14ac:dyDescent="0.25">
      <c r="A172" s="112">
        <v>40334.239583333336</v>
      </c>
      <c r="B172" s="109">
        <v>-5</v>
      </c>
      <c r="C172" s="109">
        <v>3.5400000000000001E-2</v>
      </c>
      <c r="D172" s="110">
        <v>1.0366</v>
      </c>
      <c r="E172" s="110">
        <v>1.0379</v>
      </c>
    </row>
    <row r="173" spans="1:5" x14ac:dyDescent="0.25">
      <c r="A173" s="112">
        <v>40334.25</v>
      </c>
      <c r="B173" s="109">
        <v>-5</v>
      </c>
      <c r="C173" s="109">
        <v>3.5400000000000001E-2</v>
      </c>
      <c r="D173" s="110">
        <v>1.0366</v>
      </c>
      <c r="E173" s="110">
        <v>1.0379</v>
      </c>
    </row>
    <row r="174" spans="1:5" x14ac:dyDescent="0.25">
      <c r="A174" s="112">
        <v>40334.260416666664</v>
      </c>
      <c r="B174" s="109">
        <v>-5</v>
      </c>
      <c r="C174" s="109">
        <v>3.4200000000000001E-2</v>
      </c>
      <c r="D174" s="110">
        <v>1.0354000000000001</v>
      </c>
      <c r="E174" s="110">
        <v>1.0379</v>
      </c>
    </row>
    <row r="175" spans="1:5" x14ac:dyDescent="0.25">
      <c r="A175" s="112">
        <v>40334.270833333336</v>
      </c>
      <c r="B175" s="109">
        <v>-5</v>
      </c>
      <c r="C175" s="109">
        <v>3.4200000000000001E-2</v>
      </c>
      <c r="D175" s="110">
        <v>1.0354000000000001</v>
      </c>
      <c r="E175" s="110">
        <v>1.0366</v>
      </c>
    </row>
    <row r="176" spans="1:5" x14ac:dyDescent="0.25">
      <c r="A176" s="112">
        <v>40334.28125</v>
      </c>
      <c r="B176" s="109">
        <v>-5</v>
      </c>
      <c r="C176" s="109">
        <v>3.4200000000000001E-2</v>
      </c>
      <c r="D176" s="110">
        <v>1.0354000000000001</v>
      </c>
      <c r="E176" s="110">
        <v>1.0366</v>
      </c>
    </row>
    <row r="177" spans="1:5" x14ac:dyDescent="0.25">
      <c r="A177" s="112">
        <v>40334.291666666664</v>
      </c>
      <c r="B177" s="109">
        <v>-5</v>
      </c>
      <c r="C177" s="109">
        <v>3.4200000000000001E-2</v>
      </c>
      <c r="D177" s="110">
        <v>1.0354000000000001</v>
      </c>
      <c r="E177" s="110">
        <v>1.0379</v>
      </c>
    </row>
    <row r="178" spans="1:5" x14ac:dyDescent="0.25">
      <c r="A178" s="112">
        <v>40334.302083333336</v>
      </c>
      <c r="B178" s="109">
        <v>-5</v>
      </c>
      <c r="C178" s="109">
        <v>3.4200000000000001E-2</v>
      </c>
      <c r="D178" s="110">
        <v>1.0354000000000001</v>
      </c>
      <c r="E178" s="110">
        <v>1.0366</v>
      </c>
    </row>
    <row r="179" spans="1:5" x14ac:dyDescent="0.25">
      <c r="A179" s="112">
        <v>40334.3125</v>
      </c>
      <c r="B179" s="109">
        <v>-5</v>
      </c>
      <c r="C179" s="109">
        <v>3.1699999999999999E-2</v>
      </c>
      <c r="D179" s="110">
        <v>1.0342</v>
      </c>
      <c r="E179" s="110">
        <v>1.0354000000000001</v>
      </c>
    </row>
    <row r="180" spans="1:5" x14ac:dyDescent="0.25">
      <c r="A180" s="112">
        <v>40334.322916666664</v>
      </c>
      <c r="B180" s="109">
        <v>-5</v>
      </c>
      <c r="C180" s="109">
        <v>3.0499999999999999E-2</v>
      </c>
      <c r="D180" s="110">
        <v>1.0342</v>
      </c>
      <c r="E180" s="110">
        <v>1.0354000000000001</v>
      </c>
    </row>
    <row r="181" spans="1:5" x14ac:dyDescent="0.25">
      <c r="A181" s="112">
        <v>40334.333333333336</v>
      </c>
      <c r="B181" s="109">
        <v>-5</v>
      </c>
      <c r="C181" s="109">
        <v>3.0499999999999999E-2</v>
      </c>
      <c r="D181" s="110">
        <v>1.0329999999999999</v>
      </c>
      <c r="E181" s="110">
        <v>1.0354000000000001</v>
      </c>
    </row>
    <row r="182" spans="1:5" x14ac:dyDescent="0.25">
      <c r="A182" s="112">
        <v>40334.34375</v>
      </c>
      <c r="B182" s="109">
        <v>-5</v>
      </c>
      <c r="C182" s="109">
        <v>2.93E-2</v>
      </c>
      <c r="D182" s="110">
        <v>1.0317000000000001</v>
      </c>
      <c r="E182" s="110">
        <v>1.0342</v>
      </c>
    </row>
    <row r="183" spans="1:5" x14ac:dyDescent="0.25">
      <c r="A183" s="112">
        <v>40334.354166666664</v>
      </c>
      <c r="B183" s="109">
        <v>-5</v>
      </c>
      <c r="C183" s="109">
        <v>2.81E-2</v>
      </c>
      <c r="D183" s="110">
        <v>1.0293000000000001</v>
      </c>
      <c r="E183" s="110">
        <v>1.0305</v>
      </c>
    </row>
    <row r="184" spans="1:5" x14ac:dyDescent="0.25">
      <c r="A184" s="112">
        <v>40334.364583333336</v>
      </c>
      <c r="B184" s="109">
        <v>-5</v>
      </c>
      <c r="C184" s="109">
        <v>2.69E-2</v>
      </c>
      <c r="D184" s="110">
        <v>1.0281</v>
      </c>
      <c r="E184" s="110">
        <v>1.0293000000000001</v>
      </c>
    </row>
    <row r="185" spans="1:5" x14ac:dyDescent="0.25">
      <c r="A185" s="112">
        <v>40334.375</v>
      </c>
      <c r="B185" s="109">
        <v>-5</v>
      </c>
      <c r="C185" s="109">
        <v>2.4400000000000002E-2</v>
      </c>
      <c r="D185" s="110">
        <v>1.0268999999999999</v>
      </c>
      <c r="E185" s="110">
        <v>1.0305</v>
      </c>
    </row>
    <row r="186" spans="1:5" x14ac:dyDescent="0.25">
      <c r="A186" s="112">
        <v>40334.385416666664</v>
      </c>
      <c r="B186" s="109">
        <v>-5</v>
      </c>
      <c r="C186" s="109">
        <v>2.3199999999999998E-2</v>
      </c>
      <c r="D186" s="110">
        <v>1.0244</v>
      </c>
      <c r="E186" s="110">
        <v>1.0268999999999999</v>
      </c>
    </row>
    <row r="187" spans="1:5" x14ac:dyDescent="0.25">
      <c r="A187" s="112">
        <v>40334.395833333336</v>
      </c>
      <c r="B187" s="109">
        <v>-5</v>
      </c>
      <c r="C187" s="109">
        <v>2.1999999999999999E-2</v>
      </c>
      <c r="D187" s="110">
        <v>1.0232000000000001</v>
      </c>
      <c r="E187" s="110">
        <v>1.0244</v>
      </c>
    </row>
    <row r="188" spans="1:5" x14ac:dyDescent="0.25">
      <c r="A188" s="112">
        <v>40334.40625</v>
      </c>
      <c r="B188" s="109">
        <v>-5</v>
      </c>
      <c r="C188" s="109">
        <v>2.0799999999999999E-2</v>
      </c>
      <c r="D188" s="110">
        <v>1.022</v>
      </c>
      <c r="E188" s="110">
        <v>1.0244</v>
      </c>
    </row>
    <row r="189" spans="1:5" x14ac:dyDescent="0.25">
      <c r="A189" s="112">
        <v>40334.416666666664</v>
      </c>
      <c r="B189" s="109">
        <v>-5</v>
      </c>
      <c r="C189" s="109">
        <v>1.0195000000000001</v>
      </c>
      <c r="D189" s="110">
        <v>1.0207999999999999</v>
      </c>
      <c r="E189" s="110">
        <v>1.0232000000000001</v>
      </c>
    </row>
    <row r="190" spans="1:5" x14ac:dyDescent="0.25">
      <c r="A190" s="112">
        <v>40334.427083333336</v>
      </c>
      <c r="B190" s="109">
        <v>-5</v>
      </c>
      <c r="C190" s="109">
        <v>1.0170999999999999</v>
      </c>
      <c r="D190" s="110">
        <v>1.0183</v>
      </c>
      <c r="E190" s="110">
        <v>1.0207999999999999</v>
      </c>
    </row>
    <row r="191" spans="1:5" x14ac:dyDescent="0.25">
      <c r="A191" s="112">
        <v>40334.4375</v>
      </c>
      <c r="B191" s="109">
        <v>-5</v>
      </c>
      <c r="C191" s="109">
        <v>1.0146999999999999</v>
      </c>
      <c r="D191" s="110">
        <v>1.0170999999999999</v>
      </c>
      <c r="E191" s="110">
        <v>1.0195000000000001</v>
      </c>
    </row>
    <row r="192" spans="1:5" x14ac:dyDescent="0.25">
      <c r="A192" s="112">
        <v>40334.447916666664</v>
      </c>
      <c r="B192" s="109">
        <v>-5</v>
      </c>
      <c r="C192" s="109">
        <v>1.0146999999999999</v>
      </c>
      <c r="D192" s="110">
        <v>1.0159</v>
      </c>
      <c r="E192" s="110">
        <v>1.0170999999999999</v>
      </c>
    </row>
    <row r="193" spans="1:5" x14ac:dyDescent="0.25">
      <c r="A193" s="112">
        <v>40334.458333333336</v>
      </c>
      <c r="B193" s="109">
        <v>-5</v>
      </c>
      <c r="C193" s="109">
        <v>1.0146999999999999</v>
      </c>
      <c r="D193" s="110">
        <v>1.0159</v>
      </c>
      <c r="E193" s="110">
        <v>1.0170999999999999</v>
      </c>
    </row>
    <row r="194" spans="1:5" x14ac:dyDescent="0.25">
      <c r="A194" s="112">
        <v>40334.46875</v>
      </c>
      <c r="B194" s="109">
        <v>-5</v>
      </c>
      <c r="C194" s="109">
        <v>1.0134000000000001</v>
      </c>
      <c r="D194" s="110">
        <v>1.0146999999999999</v>
      </c>
      <c r="E194" s="110">
        <v>1.0170999999999999</v>
      </c>
    </row>
    <row r="195" spans="1:5" x14ac:dyDescent="0.25">
      <c r="A195" s="112">
        <v>40334.479166666664</v>
      </c>
      <c r="B195" s="109">
        <v>-5</v>
      </c>
      <c r="C195" s="109">
        <v>1.0122</v>
      </c>
      <c r="D195" s="110">
        <v>1.0134000000000001</v>
      </c>
      <c r="E195" s="110">
        <v>1.0146999999999999</v>
      </c>
    </row>
    <row r="196" spans="1:5" x14ac:dyDescent="0.25">
      <c r="A196" s="112">
        <v>40334.489583333336</v>
      </c>
      <c r="B196" s="109">
        <v>-5</v>
      </c>
      <c r="C196" s="109">
        <v>1.0122</v>
      </c>
      <c r="D196" s="110">
        <v>1.0134000000000001</v>
      </c>
      <c r="E196" s="110">
        <v>1.0146999999999999</v>
      </c>
    </row>
    <row r="197" spans="1:5" x14ac:dyDescent="0.25">
      <c r="A197" s="112">
        <v>40334.5</v>
      </c>
      <c r="B197" s="109">
        <v>-5</v>
      </c>
      <c r="C197" s="109">
        <v>1.0098</v>
      </c>
      <c r="D197" s="110">
        <v>1.0122</v>
      </c>
      <c r="E197" s="110">
        <v>1.0146999999999999</v>
      </c>
    </row>
    <row r="198" spans="1:5" x14ac:dyDescent="0.25">
      <c r="A198" s="112">
        <v>40334.510416666664</v>
      </c>
      <c r="B198" s="109">
        <v>-5</v>
      </c>
      <c r="C198" s="109">
        <v>1.0085</v>
      </c>
      <c r="D198" s="110">
        <v>1.0109999999999999</v>
      </c>
      <c r="E198" s="110">
        <v>1.0134000000000001</v>
      </c>
    </row>
    <row r="199" spans="1:5" x14ac:dyDescent="0.25">
      <c r="A199" s="112">
        <v>40334.520833333336</v>
      </c>
      <c r="B199" s="109">
        <v>-5</v>
      </c>
      <c r="C199" s="109">
        <v>1.0085</v>
      </c>
      <c r="D199" s="110">
        <v>1.0098</v>
      </c>
      <c r="E199" s="110">
        <v>1.0122</v>
      </c>
    </row>
    <row r="200" spans="1:5" x14ac:dyDescent="0.25">
      <c r="A200" s="112">
        <v>40334.53125</v>
      </c>
      <c r="B200" s="109">
        <v>-5</v>
      </c>
      <c r="C200" s="109">
        <v>1.0085</v>
      </c>
      <c r="D200" s="110">
        <v>1.0098</v>
      </c>
      <c r="E200" s="110">
        <v>1.0122</v>
      </c>
    </row>
    <row r="201" spans="1:5" x14ac:dyDescent="0.25">
      <c r="A201" s="112">
        <v>40334.541666666664</v>
      </c>
      <c r="B201" s="109">
        <v>-5</v>
      </c>
      <c r="C201" s="109">
        <v>7.3000000000000001E-3</v>
      </c>
      <c r="D201" s="110">
        <v>1.0098</v>
      </c>
      <c r="E201" s="110">
        <v>1.0122</v>
      </c>
    </row>
    <row r="202" spans="1:5" x14ac:dyDescent="0.25">
      <c r="A202" s="112">
        <v>40334.552083333336</v>
      </c>
      <c r="B202" s="109">
        <v>-5</v>
      </c>
      <c r="C202" s="109">
        <v>7.3000000000000001E-3</v>
      </c>
      <c r="D202" s="110">
        <v>1.0085</v>
      </c>
      <c r="E202" s="110">
        <v>1.0122</v>
      </c>
    </row>
    <row r="203" spans="1:5" x14ac:dyDescent="0.25">
      <c r="A203" s="112">
        <v>40334.5625</v>
      </c>
      <c r="B203" s="109">
        <v>-5</v>
      </c>
      <c r="C203" s="109">
        <v>7.3000000000000001E-3</v>
      </c>
      <c r="D203" s="110">
        <v>1.0085</v>
      </c>
      <c r="E203" s="110">
        <v>1.0098</v>
      </c>
    </row>
    <row r="204" spans="1:5" x14ac:dyDescent="0.25">
      <c r="A204" s="112">
        <v>40334.572916666664</v>
      </c>
      <c r="B204" s="109">
        <v>-5</v>
      </c>
      <c r="C204" s="109">
        <v>7.3000000000000001E-3</v>
      </c>
      <c r="D204" s="110">
        <v>1.0085</v>
      </c>
      <c r="E204" s="110">
        <v>1.0122</v>
      </c>
    </row>
    <row r="205" spans="1:5" x14ac:dyDescent="0.25">
      <c r="A205" s="112">
        <v>40334.583333333336</v>
      </c>
      <c r="B205" s="109">
        <v>-5</v>
      </c>
      <c r="C205" s="109">
        <v>7.3000000000000001E-3</v>
      </c>
      <c r="D205" s="110">
        <v>1.0085</v>
      </c>
      <c r="E205" s="110">
        <v>1.0122</v>
      </c>
    </row>
    <row r="206" spans="1:5" x14ac:dyDescent="0.25">
      <c r="A206" s="112">
        <v>40334.59375</v>
      </c>
      <c r="B206" s="109">
        <v>-5</v>
      </c>
      <c r="C206" s="109">
        <v>7.3000000000000001E-3</v>
      </c>
      <c r="D206" s="110">
        <v>1.0085</v>
      </c>
      <c r="E206" s="110">
        <v>1.0098</v>
      </c>
    </row>
    <row r="207" spans="1:5" x14ac:dyDescent="0.25">
      <c r="A207" s="112">
        <v>40334.604166666664</v>
      </c>
      <c r="B207" s="109">
        <v>-5</v>
      </c>
      <c r="C207" s="109">
        <v>7.3000000000000001E-3</v>
      </c>
      <c r="D207" s="110">
        <v>1.0073000000000001</v>
      </c>
      <c r="E207" s="110">
        <v>1.0098</v>
      </c>
    </row>
    <row r="208" spans="1:5" x14ac:dyDescent="0.25">
      <c r="A208" s="112">
        <v>40334.614583333336</v>
      </c>
      <c r="B208" s="109">
        <v>-5</v>
      </c>
      <c r="C208" s="109">
        <v>6.1000000000000004E-3</v>
      </c>
      <c r="D208" s="110">
        <v>1.0073000000000001</v>
      </c>
      <c r="E208" s="110">
        <v>1.0085</v>
      </c>
    </row>
    <row r="209" spans="1:5" x14ac:dyDescent="0.25">
      <c r="A209" s="112">
        <v>40334.625</v>
      </c>
      <c r="B209" s="109">
        <v>-5</v>
      </c>
      <c r="C209" s="109">
        <v>6.1000000000000004E-3</v>
      </c>
      <c r="D209" s="110">
        <v>1.0073000000000001</v>
      </c>
      <c r="E209" s="110">
        <v>1.0122</v>
      </c>
    </row>
    <row r="210" spans="1:5" x14ac:dyDescent="0.25">
      <c r="A210" s="112">
        <v>40334.635416666664</v>
      </c>
      <c r="B210" s="109">
        <v>-5</v>
      </c>
      <c r="C210" s="109">
        <v>6.1000000000000004E-3</v>
      </c>
      <c r="D210" s="110">
        <v>1.0073000000000001</v>
      </c>
      <c r="E210" s="110">
        <v>1.0085</v>
      </c>
    </row>
    <row r="211" spans="1:5" x14ac:dyDescent="0.25">
      <c r="A211" s="112">
        <v>40334.645833333336</v>
      </c>
      <c r="B211" s="109">
        <v>-5</v>
      </c>
      <c r="C211" s="109">
        <v>6.1000000000000004E-3</v>
      </c>
      <c r="D211" s="110">
        <v>1.0073000000000001</v>
      </c>
      <c r="E211" s="110">
        <v>1.0085</v>
      </c>
    </row>
    <row r="212" spans="1:5" x14ac:dyDescent="0.25">
      <c r="A212" s="112">
        <v>40334.65625</v>
      </c>
      <c r="B212" s="109">
        <v>-5</v>
      </c>
      <c r="C212" s="109">
        <v>6.1000000000000004E-3</v>
      </c>
      <c r="D212" s="110">
        <v>1.0073000000000001</v>
      </c>
      <c r="E212" s="110">
        <v>1.0085</v>
      </c>
    </row>
    <row r="213" spans="1:5" x14ac:dyDescent="0.25">
      <c r="A213" s="112">
        <v>40334.666666666664</v>
      </c>
      <c r="B213" s="109">
        <v>-5</v>
      </c>
      <c r="C213" s="109">
        <v>6.1000000000000004E-3</v>
      </c>
      <c r="D213" s="110">
        <v>1.0073000000000001</v>
      </c>
      <c r="E213" s="110">
        <v>1.0098</v>
      </c>
    </row>
    <row r="214" spans="1:5" x14ac:dyDescent="0.25">
      <c r="A214" s="112">
        <v>40334.677083333336</v>
      </c>
      <c r="B214" s="109">
        <v>-5</v>
      </c>
      <c r="C214" s="109">
        <v>6.1000000000000004E-3</v>
      </c>
      <c r="D214" s="110">
        <v>1.0073000000000001</v>
      </c>
      <c r="E214" s="110">
        <v>1.0085</v>
      </c>
    </row>
    <row r="215" spans="1:5" x14ac:dyDescent="0.25">
      <c r="A215" s="112">
        <v>40334.6875</v>
      </c>
      <c r="B215" s="109">
        <v>-5</v>
      </c>
      <c r="C215" s="109">
        <v>6.1000000000000004E-3</v>
      </c>
      <c r="D215" s="110">
        <v>1.0073000000000001</v>
      </c>
      <c r="E215" s="110">
        <v>1.0085</v>
      </c>
    </row>
    <row r="216" spans="1:5" x14ac:dyDescent="0.25">
      <c r="A216" s="112">
        <v>40334.697916666664</v>
      </c>
      <c r="B216" s="109">
        <v>-5</v>
      </c>
      <c r="C216" s="109">
        <v>6.1000000000000004E-3</v>
      </c>
      <c r="D216" s="110">
        <v>1.0073000000000001</v>
      </c>
      <c r="E216" s="110">
        <v>1.0085</v>
      </c>
    </row>
    <row r="217" spans="1:5" x14ac:dyDescent="0.25">
      <c r="A217" s="112">
        <v>40334.708333333336</v>
      </c>
      <c r="B217" s="109">
        <v>-5</v>
      </c>
      <c r="C217" s="109">
        <v>6.1000000000000004E-3</v>
      </c>
      <c r="D217" s="110">
        <v>1.0073000000000001</v>
      </c>
      <c r="E217" s="110">
        <v>1.0098</v>
      </c>
    </row>
    <row r="218" spans="1:5" x14ac:dyDescent="0.25">
      <c r="A218" s="112">
        <v>40334.71875</v>
      </c>
      <c r="B218" s="109">
        <v>-5</v>
      </c>
      <c r="C218" s="109">
        <v>7.3000000000000001E-3</v>
      </c>
      <c r="D218" s="110">
        <v>1.0085</v>
      </c>
      <c r="E218" s="110">
        <v>1.0098</v>
      </c>
    </row>
    <row r="219" spans="1:5" x14ac:dyDescent="0.25">
      <c r="A219" s="112">
        <v>40334.729166666664</v>
      </c>
      <c r="B219" s="109">
        <v>-5</v>
      </c>
      <c r="C219" s="109">
        <v>7.3000000000000001E-3</v>
      </c>
      <c r="D219" s="110">
        <v>1.0085</v>
      </c>
      <c r="E219" s="110">
        <v>1.0098</v>
      </c>
    </row>
    <row r="220" spans="1:5" x14ac:dyDescent="0.25">
      <c r="A220" s="112">
        <v>40334.739583333336</v>
      </c>
      <c r="B220" s="109">
        <v>-5</v>
      </c>
      <c r="C220" s="109">
        <v>7.3000000000000001E-3</v>
      </c>
      <c r="D220" s="110">
        <v>1.0085</v>
      </c>
      <c r="E220" s="110">
        <v>1.0122</v>
      </c>
    </row>
    <row r="221" spans="1:5" x14ac:dyDescent="0.25">
      <c r="A221" s="112">
        <v>40334.75</v>
      </c>
      <c r="B221" s="109">
        <v>-5</v>
      </c>
      <c r="C221" s="109">
        <v>7.3000000000000001E-3</v>
      </c>
      <c r="D221" s="110">
        <v>1.0085</v>
      </c>
      <c r="E221" s="110">
        <v>1.0122</v>
      </c>
    </row>
    <row r="222" spans="1:5" x14ac:dyDescent="0.25">
      <c r="A222" s="112">
        <v>40334.760416666664</v>
      </c>
      <c r="B222" s="109">
        <v>-5</v>
      </c>
      <c r="C222" s="109">
        <v>8.5000000000000006E-3</v>
      </c>
      <c r="D222" s="110">
        <v>1.0098</v>
      </c>
      <c r="E222" s="110">
        <v>1.0122</v>
      </c>
    </row>
    <row r="223" spans="1:5" x14ac:dyDescent="0.25">
      <c r="A223" s="112">
        <v>40334.770833333336</v>
      </c>
      <c r="B223" s="109">
        <v>-5</v>
      </c>
      <c r="C223" s="109">
        <v>8.5000000000000006E-3</v>
      </c>
      <c r="D223" s="110">
        <v>1.0109999999999999</v>
      </c>
      <c r="E223" s="110">
        <v>1.0122</v>
      </c>
    </row>
    <row r="224" spans="1:5" x14ac:dyDescent="0.25">
      <c r="A224" s="112">
        <v>40334.78125</v>
      </c>
      <c r="B224" s="109">
        <v>-5</v>
      </c>
      <c r="C224" s="109">
        <v>9.7999999999999997E-3</v>
      </c>
      <c r="D224" s="110">
        <v>1.0122</v>
      </c>
      <c r="E224" s="110">
        <v>1.0134000000000001</v>
      </c>
    </row>
    <row r="225" spans="1:5" x14ac:dyDescent="0.25">
      <c r="A225" s="112">
        <v>40334.791666666664</v>
      </c>
      <c r="B225" s="109">
        <v>-5</v>
      </c>
      <c r="C225" s="109">
        <v>1.2200000000000001E-2</v>
      </c>
      <c r="D225" s="110">
        <v>1.0134000000000001</v>
      </c>
      <c r="E225" s="110">
        <v>1.0146999999999999</v>
      </c>
    </row>
    <row r="226" spans="1:5" x14ac:dyDescent="0.25">
      <c r="A226" s="112">
        <v>40334.802083333336</v>
      </c>
      <c r="B226" s="109">
        <v>-5</v>
      </c>
      <c r="C226" s="109">
        <v>1.2200000000000001E-2</v>
      </c>
      <c r="D226" s="110">
        <v>1.0134000000000001</v>
      </c>
      <c r="E226" s="110">
        <v>1.0146999999999999</v>
      </c>
    </row>
    <row r="227" spans="1:5" x14ac:dyDescent="0.25">
      <c r="A227" s="112">
        <v>40334.8125</v>
      </c>
      <c r="B227" s="109">
        <v>-5</v>
      </c>
      <c r="C227" s="109">
        <v>1.34E-2</v>
      </c>
      <c r="D227" s="110">
        <v>1.0146999999999999</v>
      </c>
      <c r="E227" s="110">
        <v>1.0159</v>
      </c>
    </row>
    <row r="228" spans="1:5" x14ac:dyDescent="0.25">
      <c r="A228" s="112">
        <v>40334.822916666664</v>
      </c>
      <c r="B228" s="109">
        <v>-5</v>
      </c>
      <c r="C228" s="109">
        <v>1.34E-2</v>
      </c>
      <c r="D228" s="110">
        <v>1.0146999999999999</v>
      </c>
      <c r="E228" s="110">
        <v>1.0159</v>
      </c>
    </row>
    <row r="229" spans="1:5" x14ac:dyDescent="0.25">
      <c r="A229" s="112">
        <v>40334.833333333336</v>
      </c>
      <c r="B229" s="109">
        <v>-5</v>
      </c>
      <c r="C229" s="109">
        <v>1.47E-2</v>
      </c>
      <c r="D229" s="110">
        <v>1.0159</v>
      </c>
      <c r="E229" s="110">
        <v>1.0170999999999999</v>
      </c>
    </row>
    <row r="230" spans="1:5" x14ac:dyDescent="0.25">
      <c r="A230" s="112">
        <v>40334.84375</v>
      </c>
      <c r="B230" s="109">
        <v>-5</v>
      </c>
      <c r="C230" s="109">
        <v>1.47E-2</v>
      </c>
      <c r="D230" s="110">
        <v>1.0159</v>
      </c>
      <c r="E230" s="110">
        <v>1.0170999999999999</v>
      </c>
    </row>
    <row r="231" spans="1:5" x14ac:dyDescent="0.25">
      <c r="A231" s="112">
        <v>40334.854166666664</v>
      </c>
      <c r="B231" s="109">
        <v>-5</v>
      </c>
      <c r="C231" s="109">
        <v>1.5900000000000001E-2</v>
      </c>
      <c r="D231" s="110">
        <v>1.0170999999999999</v>
      </c>
      <c r="E231" s="110">
        <v>1.0195000000000001</v>
      </c>
    </row>
    <row r="232" spans="1:5" x14ac:dyDescent="0.25">
      <c r="A232" s="112">
        <v>40334.864583333336</v>
      </c>
      <c r="B232" s="109">
        <v>-5</v>
      </c>
      <c r="C232" s="109">
        <v>1.5900000000000001E-2</v>
      </c>
      <c r="D232" s="110">
        <v>1.0170999999999999</v>
      </c>
      <c r="E232" s="110">
        <v>1.0195000000000001</v>
      </c>
    </row>
    <row r="233" spans="1:5" x14ac:dyDescent="0.25">
      <c r="A233" s="112">
        <v>40334.875</v>
      </c>
      <c r="B233" s="109">
        <v>-5</v>
      </c>
      <c r="C233" s="109">
        <v>1.5900000000000001E-2</v>
      </c>
      <c r="D233" s="110">
        <v>1.0183</v>
      </c>
      <c r="E233" s="110">
        <v>1.0207999999999999</v>
      </c>
    </row>
    <row r="234" spans="1:5" x14ac:dyDescent="0.25">
      <c r="A234" s="112">
        <v>40334.885416666664</v>
      </c>
      <c r="B234" s="109">
        <v>-5</v>
      </c>
      <c r="C234" s="109">
        <v>1.7100000000000001E-2</v>
      </c>
      <c r="D234" s="110">
        <v>1.0195000000000001</v>
      </c>
      <c r="E234" s="110">
        <v>1.0207999999999999</v>
      </c>
    </row>
    <row r="235" spans="1:5" x14ac:dyDescent="0.25">
      <c r="A235" s="112">
        <v>40334.895833333336</v>
      </c>
      <c r="B235" s="109">
        <v>-5</v>
      </c>
      <c r="C235" s="109">
        <v>1.7100000000000001E-2</v>
      </c>
      <c r="D235" s="110">
        <v>1.0195000000000001</v>
      </c>
      <c r="E235" s="110">
        <v>1.0207999999999999</v>
      </c>
    </row>
    <row r="236" spans="1:5" x14ac:dyDescent="0.25">
      <c r="A236" s="112">
        <v>40334.90625</v>
      </c>
      <c r="B236" s="109">
        <v>-5</v>
      </c>
      <c r="C236" s="109">
        <v>1.95E-2</v>
      </c>
      <c r="D236" s="110">
        <v>1.0207999999999999</v>
      </c>
      <c r="E236" s="110">
        <v>1.022</v>
      </c>
    </row>
    <row r="237" spans="1:5" x14ac:dyDescent="0.25">
      <c r="A237" s="112">
        <v>40334.916666666664</v>
      </c>
      <c r="B237" s="109">
        <v>-5</v>
      </c>
      <c r="C237" s="109">
        <v>1.0195000000000001</v>
      </c>
      <c r="D237" s="110">
        <v>1.0207999999999999</v>
      </c>
      <c r="E237" s="110">
        <v>1.022</v>
      </c>
    </row>
    <row r="238" spans="1:5" x14ac:dyDescent="0.25">
      <c r="A238" s="112">
        <v>40334.927083333336</v>
      </c>
      <c r="B238" s="109">
        <v>-5</v>
      </c>
      <c r="C238" s="109">
        <v>1.0207999999999999</v>
      </c>
      <c r="D238" s="110">
        <v>1.022</v>
      </c>
      <c r="E238" s="110">
        <v>1.0232000000000001</v>
      </c>
    </row>
    <row r="239" spans="1:5" x14ac:dyDescent="0.25">
      <c r="A239" s="112">
        <v>40334.9375</v>
      </c>
      <c r="B239" s="109">
        <v>-5</v>
      </c>
      <c r="C239" s="109">
        <v>1.0207999999999999</v>
      </c>
      <c r="D239" s="110">
        <v>1.022</v>
      </c>
      <c r="E239" s="110">
        <v>1.0232000000000001</v>
      </c>
    </row>
    <row r="240" spans="1:5" x14ac:dyDescent="0.25">
      <c r="A240" s="112">
        <v>40334.947916666664</v>
      </c>
      <c r="B240" s="109">
        <v>-5</v>
      </c>
      <c r="C240" s="109">
        <v>1.0207999999999999</v>
      </c>
      <c r="D240" s="110">
        <v>1.022</v>
      </c>
      <c r="E240" s="110">
        <v>1.0232000000000001</v>
      </c>
    </row>
    <row r="241" spans="1:5" x14ac:dyDescent="0.25">
      <c r="A241" s="112">
        <v>40334.958333333336</v>
      </c>
      <c r="B241" s="109">
        <v>-5</v>
      </c>
      <c r="C241" s="109">
        <v>1.022</v>
      </c>
      <c r="D241" s="110">
        <v>1.0232000000000001</v>
      </c>
      <c r="E241" s="110">
        <v>1.0244</v>
      </c>
    </row>
    <row r="242" spans="1:5" x14ac:dyDescent="0.25">
      <c r="A242" s="112">
        <v>40334.96875</v>
      </c>
      <c r="B242" s="109">
        <v>-5</v>
      </c>
      <c r="C242" s="109">
        <v>1.022</v>
      </c>
      <c r="D242" s="110">
        <v>1.0232000000000001</v>
      </c>
      <c r="E242" s="110">
        <v>1.0244</v>
      </c>
    </row>
    <row r="243" spans="1:5" x14ac:dyDescent="0.25">
      <c r="A243" s="112">
        <v>40334.979166666664</v>
      </c>
      <c r="B243" s="109">
        <v>-5</v>
      </c>
      <c r="C243" s="109">
        <v>1.022</v>
      </c>
      <c r="D243" s="110">
        <v>1.0232000000000001</v>
      </c>
      <c r="E243" s="110">
        <v>1.0244</v>
      </c>
    </row>
    <row r="244" spans="1:5" x14ac:dyDescent="0.25">
      <c r="A244" s="112">
        <v>40334.989583333336</v>
      </c>
      <c r="B244" s="109">
        <v>-5</v>
      </c>
      <c r="C244" s="109">
        <v>1.0232000000000001</v>
      </c>
      <c r="D244" s="110">
        <v>1.0244</v>
      </c>
      <c r="E244" s="110">
        <v>1.0268999999999999</v>
      </c>
    </row>
    <row r="245" spans="1:5" x14ac:dyDescent="0.25">
      <c r="A245" s="112">
        <v>40335</v>
      </c>
      <c r="B245" s="109">
        <v>-5</v>
      </c>
      <c r="C245" s="109">
        <v>1.0232000000000001</v>
      </c>
      <c r="D245" s="110">
        <v>1.0244</v>
      </c>
      <c r="E245" s="110">
        <v>1.0281</v>
      </c>
    </row>
    <row r="246" spans="1:5" x14ac:dyDescent="0.25">
      <c r="A246" s="112">
        <v>40335.010416666664</v>
      </c>
      <c r="B246" s="109">
        <v>-5</v>
      </c>
      <c r="C246" s="109">
        <v>1.0232000000000001</v>
      </c>
      <c r="D246" s="110">
        <v>1.0256000000000001</v>
      </c>
      <c r="E246" s="110">
        <v>1.0268999999999999</v>
      </c>
    </row>
    <row r="247" spans="1:5" x14ac:dyDescent="0.25">
      <c r="A247" s="112">
        <v>40335.020833333336</v>
      </c>
      <c r="B247" s="109">
        <v>-5</v>
      </c>
      <c r="C247" s="109">
        <v>1.0244</v>
      </c>
      <c r="D247" s="110">
        <v>1.0256000000000001</v>
      </c>
      <c r="E247" s="110">
        <v>1.0281</v>
      </c>
    </row>
    <row r="248" spans="1:5" x14ac:dyDescent="0.25">
      <c r="A248" s="112">
        <v>40335.03125</v>
      </c>
      <c r="B248" s="109">
        <v>-5</v>
      </c>
      <c r="C248" s="109">
        <v>1.0244</v>
      </c>
      <c r="D248" s="110">
        <v>1.0256000000000001</v>
      </c>
      <c r="E248" s="110">
        <v>1.0281</v>
      </c>
    </row>
    <row r="249" spans="1:5" x14ac:dyDescent="0.25">
      <c r="A249" s="112">
        <v>40335.041666666664</v>
      </c>
      <c r="B249" s="109">
        <v>-5</v>
      </c>
      <c r="C249" s="109">
        <v>2.4400000000000002E-2</v>
      </c>
      <c r="D249" s="110">
        <v>1.0268999999999999</v>
      </c>
      <c r="E249" s="110">
        <v>1.0293000000000001</v>
      </c>
    </row>
    <row r="250" spans="1:5" x14ac:dyDescent="0.25">
      <c r="A250" s="112">
        <v>40335.052083333336</v>
      </c>
      <c r="B250" s="109">
        <v>-5</v>
      </c>
      <c r="C250" s="109">
        <v>2.4400000000000002E-2</v>
      </c>
      <c r="D250" s="110">
        <v>1.0268999999999999</v>
      </c>
      <c r="E250" s="110">
        <v>1.0281</v>
      </c>
    </row>
    <row r="251" spans="1:5" x14ac:dyDescent="0.25">
      <c r="A251" s="112">
        <v>40335.0625</v>
      </c>
      <c r="B251" s="109">
        <v>-5</v>
      </c>
      <c r="C251" s="109">
        <v>2.4400000000000002E-2</v>
      </c>
      <c r="D251" s="110">
        <v>1.0268999999999999</v>
      </c>
      <c r="E251" s="110">
        <v>1.0281</v>
      </c>
    </row>
    <row r="252" spans="1:5" x14ac:dyDescent="0.25">
      <c r="A252" s="112">
        <v>40335.072916666664</v>
      </c>
      <c r="B252" s="109">
        <v>-5</v>
      </c>
      <c r="C252" s="109">
        <v>2.69E-2</v>
      </c>
      <c r="D252" s="110">
        <v>1.0281</v>
      </c>
      <c r="E252" s="110">
        <v>1.0293000000000001</v>
      </c>
    </row>
    <row r="253" spans="1:5" x14ac:dyDescent="0.25">
      <c r="A253" s="112">
        <v>40335.083333333336</v>
      </c>
      <c r="B253" s="109">
        <v>-5</v>
      </c>
      <c r="C253" s="109">
        <v>2.69E-2</v>
      </c>
      <c r="D253" s="110">
        <v>1.0281</v>
      </c>
      <c r="E253" s="110">
        <v>1.0305</v>
      </c>
    </row>
    <row r="254" spans="1:5" x14ac:dyDescent="0.25">
      <c r="A254" s="112">
        <v>40335.09375</v>
      </c>
      <c r="B254" s="109">
        <v>-5</v>
      </c>
      <c r="C254" s="109">
        <v>2.69E-2</v>
      </c>
      <c r="D254" s="110">
        <v>1.0281</v>
      </c>
      <c r="E254" s="110">
        <v>1.0293000000000001</v>
      </c>
    </row>
    <row r="255" spans="1:5" x14ac:dyDescent="0.25">
      <c r="A255" s="112">
        <v>40335.104166666664</v>
      </c>
      <c r="B255" s="109">
        <v>-5</v>
      </c>
      <c r="C255" s="109">
        <v>2.81E-2</v>
      </c>
      <c r="D255" s="110">
        <v>1.0293000000000001</v>
      </c>
      <c r="E255" s="110">
        <v>1.0305</v>
      </c>
    </row>
    <row r="256" spans="1:5" x14ac:dyDescent="0.25">
      <c r="A256" s="112">
        <v>40335.114583333336</v>
      </c>
      <c r="B256" s="109">
        <v>-5</v>
      </c>
      <c r="C256" s="109">
        <v>2.81E-2</v>
      </c>
      <c r="D256" s="110">
        <v>1.0293000000000001</v>
      </c>
      <c r="E256" s="110">
        <v>1.0305</v>
      </c>
    </row>
    <row r="257" spans="1:5" x14ac:dyDescent="0.25">
      <c r="A257" s="112">
        <v>40335.125</v>
      </c>
      <c r="B257" s="109">
        <v>-5</v>
      </c>
      <c r="C257" s="109">
        <v>2.81E-2</v>
      </c>
      <c r="D257" s="110">
        <v>1.0293000000000001</v>
      </c>
      <c r="E257" s="110">
        <v>1.0317000000000001</v>
      </c>
    </row>
    <row r="258" spans="1:5" x14ac:dyDescent="0.25">
      <c r="A258" s="112">
        <v>40335.135416666664</v>
      </c>
      <c r="B258" s="109">
        <v>-5</v>
      </c>
      <c r="C258" s="109">
        <v>2.93E-2</v>
      </c>
      <c r="D258" s="110">
        <v>1.0293000000000001</v>
      </c>
      <c r="E258" s="110">
        <v>1.0305</v>
      </c>
    </row>
    <row r="259" spans="1:5" x14ac:dyDescent="0.25">
      <c r="A259" s="112">
        <v>40335.145833333336</v>
      </c>
      <c r="B259" s="109">
        <v>-5</v>
      </c>
      <c r="C259" s="109">
        <v>2.81E-2</v>
      </c>
      <c r="D259" s="110">
        <v>1.0305</v>
      </c>
      <c r="E259" s="110">
        <v>1.0317000000000001</v>
      </c>
    </row>
    <row r="260" spans="1:5" x14ac:dyDescent="0.25">
      <c r="A260" s="112">
        <v>40335.15625</v>
      </c>
      <c r="B260" s="109">
        <v>-5</v>
      </c>
      <c r="C260" s="109">
        <v>2.93E-2</v>
      </c>
      <c r="D260" s="110">
        <v>1.0305</v>
      </c>
      <c r="E260" s="110">
        <v>1.0317000000000001</v>
      </c>
    </row>
    <row r="261" spans="1:5" x14ac:dyDescent="0.25">
      <c r="A261" s="112">
        <v>40335.166666666664</v>
      </c>
      <c r="B261" s="109">
        <v>-5</v>
      </c>
      <c r="C261" s="109">
        <v>2.93E-2</v>
      </c>
      <c r="D261" s="110">
        <v>1.0305</v>
      </c>
      <c r="E261" s="110">
        <v>1.0342</v>
      </c>
    </row>
    <row r="262" spans="1:5" x14ac:dyDescent="0.25">
      <c r="A262" s="112">
        <v>40335.177083333336</v>
      </c>
      <c r="B262" s="109">
        <v>-5</v>
      </c>
      <c r="C262" s="109">
        <v>2.93E-2</v>
      </c>
      <c r="D262" s="110">
        <v>1.0305</v>
      </c>
      <c r="E262" s="110">
        <v>1.0342</v>
      </c>
    </row>
    <row r="263" spans="1:5" x14ac:dyDescent="0.25">
      <c r="A263" s="112">
        <v>40335.1875</v>
      </c>
      <c r="B263" s="109">
        <v>-5</v>
      </c>
      <c r="C263" s="109">
        <v>2.93E-2</v>
      </c>
      <c r="D263" s="110">
        <v>1.0305</v>
      </c>
      <c r="E263" s="110">
        <v>1.0317000000000001</v>
      </c>
    </row>
    <row r="264" spans="1:5" x14ac:dyDescent="0.25">
      <c r="A264" s="112">
        <v>40335.197916666664</v>
      </c>
      <c r="B264" s="109">
        <v>-5</v>
      </c>
      <c r="C264" s="109">
        <v>2.93E-2</v>
      </c>
      <c r="D264" s="110">
        <v>1.0305</v>
      </c>
      <c r="E264" s="110">
        <v>1.0342</v>
      </c>
    </row>
    <row r="265" spans="1:5" x14ac:dyDescent="0.25">
      <c r="A265" s="112">
        <v>40335.208333333336</v>
      </c>
      <c r="B265" s="109">
        <v>-5</v>
      </c>
      <c r="C265" s="109">
        <v>2.93E-2</v>
      </c>
      <c r="D265" s="110">
        <v>1.0317000000000001</v>
      </c>
      <c r="E265" s="110">
        <v>1.0342</v>
      </c>
    </row>
    <row r="266" spans="1:5" x14ac:dyDescent="0.25">
      <c r="A266" s="112">
        <v>40335.21875</v>
      </c>
      <c r="B266" s="109">
        <v>-5</v>
      </c>
      <c r="C266" s="109">
        <v>3.0499999999999999E-2</v>
      </c>
      <c r="D266" s="110">
        <v>1.0317000000000001</v>
      </c>
      <c r="E266" s="110">
        <v>1.0342</v>
      </c>
    </row>
    <row r="267" spans="1:5" x14ac:dyDescent="0.25">
      <c r="A267" s="112">
        <v>40335.229166666664</v>
      </c>
      <c r="B267" s="109">
        <v>-5</v>
      </c>
      <c r="C267" s="109">
        <v>2.93E-2</v>
      </c>
      <c r="D267" s="110">
        <v>1.0317000000000001</v>
      </c>
      <c r="E267" s="110">
        <v>1.0342</v>
      </c>
    </row>
    <row r="268" spans="1:5" x14ac:dyDescent="0.25">
      <c r="A268" s="112">
        <v>40335.239583333336</v>
      </c>
      <c r="B268" s="109">
        <v>-5</v>
      </c>
      <c r="C268" s="109">
        <v>2.93E-2</v>
      </c>
      <c r="D268" s="110">
        <v>1.0305</v>
      </c>
      <c r="E268" s="110">
        <v>1.0342</v>
      </c>
    </row>
    <row r="269" spans="1:5" x14ac:dyDescent="0.25">
      <c r="A269" s="112">
        <v>40335.25</v>
      </c>
      <c r="B269" s="109">
        <v>-5</v>
      </c>
      <c r="C269" s="109">
        <v>2.93E-2</v>
      </c>
      <c r="D269" s="110">
        <v>1.0317000000000001</v>
      </c>
      <c r="E269" s="110">
        <v>1.0342</v>
      </c>
    </row>
    <row r="270" spans="1:5" x14ac:dyDescent="0.25">
      <c r="A270" s="112">
        <v>40335.260416666664</v>
      </c>
      <c r="B270" s="109">
        <v>-5</v>
      </c>
      <c r="C270" s="109">
        <v>3.0499999999999999E-2</v>
      </c>
      <c r="D270" s="110">
        <v>1.0317000000000001</v>
      </c>
      <c r="E270" s="110">
        <v>1.0342</v>
      </c>
    </row>
    <row r="271" spans="1:5" x14ac:dyDescent="0.25">
      <c r="A271" s="112">
        <v>40335.270833333336</v>
      </c>
      <c r="B271" s="109">
        <v>-5</v>
      </c>
      <c r="C271" s="109">
        <v>3.0499999999999999E-2</v>
      </c>
      <c r="D271" s="110">
        <v>1.0317000000000001</v>
      </c>
      <c r="E271" s="110">
        <v>1.0342</v>
      </c>
    </row>
    <row r="272" spans="1:5" x14ac:dyDescent="0.25">
      <c r="A272" s="112">
        <v>40335.28125</v>
      </c>
      <c r="B272" s="109">
        <v>-5</v>
      </c>
      <c r="C272" s="109">
        <v>2.93E-2</v>
      </c>
      <c r="D272" s="110">
        <v>1.0317000000000001</v>
      </c>
      <c r="E272" s="110">
        <v>1.0317000000000001</v>
      </c>
    </row>
    <row r="273" spans="1:5" x14ac:dyDescent="0.25">
      <c r="A273" s="112">
        <v>40335.291666666664</v>
      </c>
      <c r="B273" s="109">
        <v>-5</v>
      </c>
      <c r="C273" s="109">
        <v>2.93E-2</v>
      </c>
      <c r="D273" s="110">
        <v>1.0305</v>
      </c>
      <c r="E273" s="110">
        <v>1.0342</v>
      </c>
    </row>
    <row r="274" spans="1:5" x14ac:dyDescent="0.25">
      <c r="A274" s="112">
        <v>40335.302083333336</v>
      </c>
      <c r="B274" s="109">
        <v>-5</v>
      </c>
      <c r="C274" s="109">
        <v>2.81E-2</v>
      </c>
      <c r="D274" s="110">
        <v>1.0293000000000001</v>
      </c>
      <c r="E274" s="110">
        <v>1.0305</v>
      </c>
    </row>
    <row r="275" spans="1:5" x14ac:dyDescent="0.25">
      <c r="A275" s="112">
        <v>40335.3125</v>
      </c>
      <c r="B275" s="109">
        <v>-5</v>
      </c>
      <c r="C275" s="109">
        <v>2.81E-2</v>
      </c>
      <c r="D275" s="110">
        <v>1.0293000000000001</v>
      </c>
      <c r="E275" s="110">
        <v>1.0305</v>
      </c>
    </row>
    <row r="276" spans="1:5" x14ac:dyDescent="0.25">
      <c r="A276" s="112">
        <v>40335.322916666664</v>
      </c>
      <c r="B276" s="109">
        <v>-5</v>
      </c>
      <c r="C276" s="109">
        <v>2.81E-2</v>
      </c>
      <c r="D276" s="110">
        <v>1.0293000000000001</v>
      </c>
      <c r="E276" s="110">
        <v>1.0305</v>
      </c>
    </row>
    <row r="277" spans="1:5" x14ac:dyDescent="0.25">
      <c r="A277" s="112">
        <v>40335.333333333336</v>
      </c>
      <c r="B277" s="109">
        <v>-5</v>
      </c>
      <c r="C277" s="109">
        <v>2.81E-2</v>
      </c>
      <c r="D277" s="110">
        <v>1.0293000000000001</v>
      </c>
      <c r="E277" s="110">
        <v>1.0317000000000001</v>
      </c>
    </row>
    <row r="278" spans="1:5" x14ac:dyDescent="0.25">
      <c r="A278" s="112">
        <v>40335.34375</v>
      </c>
      <c r="B278" s="109">
        <v>-5</v>
      </c>
      <c r="C278" s="109">
        <v>2.69E-2</v>
      </c>
      <c r="D278" s="110">
        <v>1.0281</v>
      </c>
      <c r="E278" s="110">
        <v>1.0293000000000001</v>
      </c>
    </row>
    <row r="279" spans="1:5" x14ac:dyDescent="0.25">
      <c r="A279" s="112">
        <v>40335.354166666664</v>
      </c>
      <c r="B279" s="109">
        <v>-5</v>
      </c>
      <c r="C279" s="109">
        <v>2.3199999999999998E-2</v>
      </c>
      <c r="D279" s="110">
        <v>1.0256000000000001</v>
      </c>
      <c r="E279" s="110">
        <v>1.0281</v>
      </c>
    </row>
    <row r="280" spans="1:5" x14ac:dyDescent="0.25">
      <c r="A280" s="112">
        <v>40335.364583333336</v>
      </c>
      <c r="B280" s="109">
        <v>-5</v>
      </c>
      <c r="C280" s="109">
        <v>2.3199999999999998E-2</v>
      </c>
      <c r="D280" s="110">
        <v>1.0244</v>
      </c>
      <c r="E280" s="110">
        <v>1.0268999999999999</v>
      </c>
    </row>
    <row r="281" spans="1:5" x14ac:dyDescent="0.25">
      <c r="A281" s="112">
        <v>40335.375</v>
      </c>
      <c r="B281" s="109">
        <v>-5</v>
      </c>
      <c r="C281" s="109">
        <v>2.0799999999999999E-2</v>
      </c>
      <c r="D281" s="110">
        <v>1.022</v>
      </c>
      <c r="E281" s="110">
        <v>1.0244</v>
      </c>
    </row>
    <row r="282" spans="1:5" x14ac:dyDescent="0.25">
      <c r="A282" s="112">
        <v>40335.385416666664</v>
      </c>
      <c r="B282" s="109">
        <v>-5</v>
      </c>
      <c r="C282" s="109">
        <v>1.95E-2</v>
      </c>
      <c r="D282" s="110">
        <v>1.0207999999999999</v>
      </c>
      <c r="E282" s="110">
        <v>1.022</v>
      </c>
    </row>
    <row r="283" spans="1:5" x14ac:dyDescent="0.25">
      <c r="A283" s="112">
        <v>40335.395833333336</v>
      </c>
      <c r="B283" s="109">
        <v>-5</v>
      </c>
      <c r="C283" s="109">
        <v>1.7100000000000001E-2</v>
      </c>
      <c r="D283" s="110">
        <v>1.0195000000000001</v>
      </c>
      <c r="E283" s="110">
        <v>1.022</v>
      </c>
    </row>
    <row r="284" spans="1:5" x14ac:dyDescent="0.25">
      <c r="A284" s="112">
        <v>40335.40625</v>
      </c>
      <c r="B284" s="109">
        <v>-5</v>
      </c>
      <c r="C284" s="109">
        <v>1.5900000000000001E-2</v>
      </c>
      <c r="D284" s="110">
        <v>1.0170999999999999</v>
      </c>
      <c r="E284" s="110">
        <v>1.0195000000000001</v>
      </c>
    </row>
    <row r="285" spans="1:5" x14ac:dyDescent="0.25">
      <c r="A285" s="112">
        <v>40335.416666666664</v>
      </c>
      <c r="B285" s="109">
        <v>-5</v>
      </c>
      <c r="C285" s="109">
        <v>1.0159</v>
      </c>
      <c r="D285" s="110">
        <v>1.0170999999999999</v>
      </c>
      <c r="E285" s="110">
        <v>1.0195000000000001</v>
      </c>
    </row>
    <row r="286" spans="1:5" x14ac:dyDescent="0.25">
      <c r="A286" s="112">
        <v>40335.427083333336</v>
      </c>
      <c r="B286" s="109">
        <v>-5</v>
      </c>
      <c r="C286" s="109">
        <v>1.0146999999999999</v>
      </c>
      <c r="D286" s="110">
        <v>1.0159</v>
      </c>
      <c r="E286" s="110">
        <v>1.0170999999999999</v>
      </c>
    </row>
    <row r="287" spans="1:5" x14ac:dyDescent="0.25">
      <c r="A287" s="112">
        <v>40335.4375</v>
      </c>
      <c r="B287" s="109">
        <v>-5</v>
      </c>
      <c r="C287" s="109">
        <v>1.0146999999999999</v>
      </c>
      <c r="D287" s="110">
        <v>1.0159</v>
      </c>
      <c r="E287" s="110">
        <v>1.0170999999999999</v>
      </c>
    </row>
    <row r="288" spans="1:5" x14ac:dyDescent="0.25">
      <c r="A288" s="112">
        <v>40335.447916666664</v>
      </c>
      <c r="B288" s="109">
        <v>-5</v>
      </c>
      <c r="C288" s="109">
        <v>1.0134000000000001</v>
      </c>
      <c r="D288" s="110">
        <v>1.0146999999999999</v>
      </c>
      <c r="E288" s="110">
        <v>1.0159</v>
      </c>
    </row>
    <row r="289" spans="1:5" x14ac:dyDescent="0.25">
      <c r="A289" s="112">
        <v>40335.458333333336</v>
      </c>
      <c r="B289" s="109">
        <v>-5</v>
      </c>
      <c r="C289" s="109">
        <v>1.0098</v>
      </c>
      <c r="D289" s="110">
        <v>1.0134000000000001</v>
      </c>
      <c r="E289" s="110">
        <v>1.0159</v>
      </c>
    </row>
    <row r="290" spans="1:5" x14ac:dyDescent="0.25">
      <c r="A290" s="112">
        <v>40335.46875</v>
      </c>
      <c r="B290" s="109">
        <v>-5</v>
      </c>
      <c r="C290" s="109">
        <v>1.0085</v>
      </c>
      <c r="D290" s="110">
        <v>1.0122</v>
      </c>
      <c r="E290" s="110">
        <v>1.0146999999999999</v>
      </c>
    </row>
    <row r="291" spans="1:5" x14ac:dyDescent="0.25">
      <c r="A291" s="112">
        <v>40335.479166666664</v>
      </c>
      <c r="B291" s="109">
        <v>-5</v>
      </c>
      <c r="C291" s="109">
        <v>1.0085</v>
      </c>
      <c r="D291" s="110">
        <v>1.0109999999999999</v>
      </c>
      <c r="E291" s="110">
        <v>1.0134000000000001</v>
      </c>
    </row>
    <row r="292" spans="1:5" x14ac:dyDescent="0.25">
      <c r="A292" s="112">
        <v>40335.489583333336</v>
      </c>
      <c r="B292" s="109">
        <v>-5</v>
      </c>
      <c r="C292" s="109">
        <v>1.0085</v>
      </c>
      <c r="D292" s="110">
        <v>1.0098</v>
      </c>
      <c r="E292" s="110">
        <v>1.0122</v>
      </c>
    </row>
    <row r="293" spans="1:5" x14ac:dyDescent="0.25">
      <c r="A293" s="112">
        <v>40335.5</v>
      </c>
      <c r="B293" s="109">
        <v>-5</v>
      </c>
      <c r="C293" s="109">
        <v>1.0073000000000001</v>
      </c>
      <c r="D293" s="110">
        <v>1.0085</v>
      </c>
      <c r="E293" s="110">
        <v>1.0122</v>
      </c>
    </row>
    <row r="294" spans="1:5" x14ac:dyDescent="0.25">
      <c r="A294" s="112">
        <v>40335.510416666664</v>
      </c>
      <c r="B294" s="109">
        <v>-5</v>
      </c>
      <c r="C294" s="109">
        <v>1.0061</v>
      </c>
      <c r="D294" s="110">
        <v>1.0085</v>
      </c>
      <c r="E294" s="110">
        <v>1.0098</v>
      </c>
    </row>
    <row r="295" spans="1:5" x14ac:dyDescent="0.25">
      <c r="A295" s="112">
        <v>40335.520833333336</v>
      </c>
      <c r="B295" s="109">
        <v>-5</v>
      </c>
      <c r="C295" s="109">
        <v>1.0061</v>
      </c>
      <c r="D295" s="110">
        <v>1.0073000000000001</v>
      </c>
      <c r="E295" s="110">
        <v>1.0098</v>
      </c>
    </row>
    <row r="296" spans="1:5" x14ac:dyDescent="0.25">
      <c r="A296" s="112">
        <v>40335.53125</v>
      </c>
      <c r="B296" s="109">
        <v>-5</v>
      </c>
      <c r="C296" s="109">
        <v>1.0061</v>
      </c>
      <c r="D296" s="110">
        <v>1.0073000000000001</v>
      </c>
      <c r="E296" s="110">
        <v>1.0085</v>
      </c>
    </row>
    <row r="297" spans="1:5" x14ac:dyDescent="0.25">
      <c r="A297" s="112">
        <v>40335.541666666664</v>
      </c>
      <c r="B297" s="109">
        <v>-5</v>
      </c>
      <c r="C297" s="109">
        <v>4.8999999999999998E-3</v>
      </c>
      <c r="D297" s="110">
        <v>1.0061</v>
      </c>
      <c r="E297" s="110">
        <v>1.0098</v>
      </c>
    </row>
    <row r="298" spans="1:5" x14ac:dyDescent="0.25">
      <c r="A298" s="112">
        <v>40335.552083333336</v>
      </c>
      <c r="B298" s="109">
        <v>-5</v>
      </c>
      <c r="C298" s="109">
        <v>4.8999999999999998E-3</v>
      </c>
      <c r="D298" s="110">
        <v>1.0061</v>
      </c>
      <c r="E298" s="110">
        <v>1.0073000000000001</v>
      </c>
    </row>
    <row r="299" spans="1:5" x14ac:dyDescent="0.25">
      <c r="A299" s="112">
        <v>40335.5625</v>
      </c>
      <c r="B299" s="109">
        <v>-5</v>
      </c>
      <c r="C299" s="109">
        <v>2.3999999999999998E-3</v>
      </c>
      <c r="D299" s="110">
        <v>1.0061</v>
      </c>
      <c r="E299" s="110">
        <v>1.0073000000000001</v>
      </c>
    </row>
    <row r="300" spans="1:5" x14ac:dyDescent="0.25">
      <c r="A300" s="112">
        <v>40335.572916666664</v>
      </c>
      <c r="B300" s="109">
        <v>-5</v>
      </c>
      <c r="C300" s="109">
        <v>4.8999999999999998E-3</v>
      </c>
      <c r="D300" s="110">
        <v>1.0061</v>
      </c>
      <c r="E300" s="110">
        <v>1.0073000000000001</v>
      </c>
    </row>
    <row r="301" spans="1:5" x14ac:dyDescent="0.25">
      <c r="A301" s="112">
        <v>40335.583333333336</v>
      </c>
      <c r="B301" s="109">
        <v>-5</v>
      </c>
      <c r="C301" s="109">
        <v>4.8999999999999998E-3</v>
      </c>
      <c r="D301" s="110">
        <v>1.0061</v>
      </c>
      <c r="E301" s="110">
        <v>1.0085</v>
      </c>
    </row>
    <row r="302" spans="1:5" x14ac:dyDescent="0.25">
      <c r="A302" s="112">
        <v>40335.59375</v>
      </c>
      <c r="B302" s="109">
        <v>-5</v>
      </c>
      <c r="C302" s="109">
        <v>4.8999999999999998E-3</v>
      </c>
      <c r="D302" s="110">
        <v>1.0061</v>
      </c>
      <c r="E302" s="110">
        <v>1.0061</v>
      </c>
    </row>
    <row r="303" spans="1:5" x14ac:dyDescent="0.25">
      <c r="A303" s="112">
        <v>40335.604166666664</v>
      </c>
      <c r="B303" s="109">
        <v>-5</v>
      </c>
      <c r="C303" s="109">
        <v>4.8999999999999998E-3</v>
      </c>
      <c r="D303" s="110">
        <v>1.0061</v>
      </c>
      <c r="E303" s="110">
        <v>1.0073000000000001</v>
      </c>
    </row>
    <row r="304" spans="1:5" x14ac:dyDescent="0.25">
      <c r="A304" s="112">
        <v>40335.614583333336</v>
      </c>
      <c r="B304" s="109">
        <v>-5</v>
      </c>
      <c r="C304" s="109">
        <v>2.3999999999999998E-3</v>
      </c>
      <c r="D304" s="110">
        <v>1.0061</v>
      </c>
      <c r="E304" s="110">
        <v>1.0073000000000001</v>
      </c>
    </row>
    <row r="305" spans="1:5" x14ac:dyDescent="0.25">
      <c r="A305" s="112">
        <v>40335.625</v>
      </c>
      <c r="B305" s="109">
        <v>-5</v>
      </c>
      <c r="C305" s="109">
        <v>4.8999999999999998E-3</v>
      </c>
      <c r="D305" s="110">
        <v>1.0061</v>
      </c>
      <c r="E305" s="110">
        <v>1.0073000000000001</v>
      </c>
    </row>
    <row r="306" spans="1:5" x14ac:dyDescent="0.25">
      <c r="A306" s="112">
        <v>40335.635416666664</v>
      </c>
      <c r="B306" s="109">
        <v>-5</v>
      </c>
      <c r="C306" s="109">
        <v>4.8999999999999998E-3</v>
      </c>
      <c r="D306" s="110">
        <v>1.0061</v>
      </c>
      <c r="E306" s="110">
        <v>1.0073000000000001</v>
      </c>
    </row>
    <row r="307" spans="1:5" x14ac:dyDescent="0.25">
      <c r="A307" s="112">
        <v>40335.645833333336</v>
      </c>
      <c r="B307" s="109">
        <v>-5</v>
      </c>
      <c r="C307" s="109">
        <v>4.8999999999999998E-3</v>
      </c>
      <c r="D307" s="110">
        <v>1.0061</v>
      </c>
      <c r="E307" s="110">
        <v>1.0073000000000001</v>
      </c>
    </row>
    <row r="308" spans="1:5" x14ac:dyDescent="0.25">
      <c r="A308" s="112">
        <v>40335.65625</v>
      </c>
      <c r="B308" s="109">
        <v>-5</v>
      </c>
      <c r="C308" s="109">
        <v>4.8999999999999998E-3</v>
      </c>
      <c r="D308" s="110">
        <v>1.0061</v>
      </c>
      <c r="E308" s="110">
        <v>1.0073000000000001</v>
      </c>
    </row>
    <row r="309" spans="1:5" x14ac:dyDescent="0.25">
      <c r="A309" s="112">
        <v>40335.666666666664</v>
      </c>
      <c r="B309" s="109">
        <v>-5</v>
      </c>
      <c r="C309" s="109">
        <v>4.8999999999999998E-3</v>
      </c>
      <c r="D309" s="110">
        <v>1.0061</v>
      </c>
      <c r="E309" s="110">
        <v>1.0085</v>
      </c>
    </row>
    <row r="310" spans="1:5" x14ac:dyDescent="0.25">
      <c r="A310" s="112">
        <v>40335.677083333336</v>
      </c>
      <c r="B310" s="109">
        <v>-5</v>
      </c>
      <c r="C310" s="109">
        <v>4.8999999999999998E-3</v>
      </c>
      <c r="D310" s="110">
        <v>1.0061</v>
      </c>
      <c r="E310" s="110">
        <v>1.0073000000000001</v>
      </c>
    </row>
    <row r="311" spans="1:5" x14ac:dyDescent="0.25">
      <c r="A311" s="112">
        <v>40335.6875</v>
      </c>
      <c r="B311" s="109">
        <v>-5</v>
      </c>
      <c r="C311" s="109">
        <v>2.3999999999999998E-3</v>
      </c>
      <c r="D311" s="110">
        <v>1.0048999999999999</v>
      </c>
      <c r="E311" s="110">
        <v>1.0073000000000001</v>
      </c>
    </row>
    <row r="312" spans="1:5" x14ac:dyDescent="0.25">
      <c r="A312" s="112">
        <v>40335.697916666664</v>
      </c>
      <c r="B312" s="109">
        <v>-5</v>
      </c>
      <c r="C312" s="109">
        <v>2.3999999999999998E-3</v>
      </c>
      <c r="D312" s="110">
        <v>1.0048999999999999</v>
      </c>
      <c r="E312" s="110">
        <v>1.0061</v>
      </c>
    </row>
    <row r="313" spans="1:5" x14ac:dyDescent="0.25">
      <c r="A313" s="112">
        <v>40335.708333333336</v>
      </c>
      <c r="B313" s="109">
        <v>-5</v>
      </c>
      <c r="C313" s="109">
        <v>2.3999999999999998E-3</v>
      </c>
      <c r="D313" s="110">
        <v>1.0048999999999999</v>
      </c>
      <c r="E313" s="110">
        <v>1.0085</v>
      </c>
    </row>
    <row r="314" spans="1:5" x14ac:dyDescent="0.25">
      <c r="A314" s="112">
        <v>40335.71875</v>
      </c>
      <c r="B314" s="109">
        <v>-5</v>
      </c>
      <c r="C314" s="109">
        <v>2.3999999999999998E-3</v>
      </c>
      <c r="D314" s="110">
        <v>1.0048999999999999</v>
      </c>
      <c r="E314" s="110">
        <v>1.0073000000000001</v>
      </c>
    </row>
    <row r="315" spans="1:5" x14ac:dyDescent="0.25">
      <c r="A315" s="112">
        <v>40335.729166666664</v>
      </c>
      <c r="B315" s="109">
        <v>-5</v>
      </c>
      <c r="C315" s="109">
        <v>2.3999999999999998E-3</v>
      </c>
      <c r="D315" s="110">
        <v>1.0048999999999999</v>
      </c>
      <c r="E315" s="110">
        <v>1.0073000000000001</v>
      </c>
    </row>
    <row r="316" spans="1:5" x14ac:dyDescent="0.25">
      <c r="A316" s="112">
        <v>40335.739583333336</v>
      </c>
      <c r="B316" s="109">
        <v>-5</v>
      </c>
      <c r="C316" s="109">
        <v>2.3999999999999998E-3</v>
      </c>
      <c r="D316" s="110">
        <v>1.0061</v>
      </c>
      <c r="E316" s="110">
        <v>1.0073000000000001</v>
      </c>
    </row>
    <row r="317" spans="1:5" x14ac:dyDescent="0.25">
      <c r="A317" s="112">
        <v>40335.75</v>
      </c>
      <c r="B317" s="109">
        <v>-5</v>
      </c>
      <c r="C317" s="109">
        <v>4.8999999999999998E-3</v>
      </c>
      <c r="D317" s="110">
        <v>1.0061</v>
      </c>
      <c r="E317" s="110">
        <v>1.0073000000000001</v>
      </c>
    </row>
    <row r="318" spans="1:5" x14ac:dyDescent="0.25">
      <c r="A318" s="112">
        <v>40335.760416666664</v>
      </c>
      <c r="B318" s="109">
        <v>-5</v>
      </c>
      <c r="C318" s="109">
        <v>4.8999999999999998E-3</v>
      </c>
      <c r="D318" s="110">
        <v>1.0061</v>
      </c>
      <c r="E318" s="110">
        <v>1.0073000000000001</v>
      </c>
    </row>
    <row r="319" spans="1:5" x14ac:dyDescent="0.25">
      <c r="A319" s="112">
        <v>40335.770833333336</v>
      </c>
      <c r="B319" s="109">
        <v>-5</v>
      </c>
      <c r="C319" s="109">
        <v>4.8999999999999998E-3</v>
      </c>
      <c r="D319" s="110">
        <v>1.0061</v>
      </c>
      <c r="E319" s="110">
        <v>1.0085</v>
      </c>
    </row>
    <row r="320" spans="1:5" x14ac:dyDescent="0.25">
      <c r="A320" s="112">
        <v>40335.78125</v>
      </c>
      <c r="B320" s="109">
        <v>-5</v>
      </c>
      <c r="C320" s="109">
        <v>4.8999999999999998E-3</v>
      </c>
      <c r="D320" s="110">
        <v>1.0073000000000001</v>
      </c>
      <c r="E320" s="110">
        <v>1.0085</v>
      </c>
    </row>
    <row r="321" spans="1:5" x14ac:dyDescent="0.25">
      <c r="A321" s="112">
        <v>40335.791666666664</v>
      </c>
      <c r="B321" s="109">
        <v>-5</v>
      </c>
      <c r="C321" s="109">
        <v>6.1000000000000004E-3</v>
      </c>
      <c r="D321" s="110">
        <v>1.0073000000000001</v>
      </c>
      <c r="E321" s="110">
        <v>1.0098</v>
      </c>
    </row>
    <row r="322" spans="1:5" x14ac:dyDescent="0.25">
      <c r="A322" s="112">
        <v>40335.802083333336</v>
      </c>
      <c r="B322" s="109">
        <v>-5</v>
      </c>
      <c r="C322" s="109">
        <v>6.1000000000000004E-3</v>
      </c>
      <c r="D322" s="110">
        <v>1.0073000000000001</v>
      </c>
      <c r="E322" s="110">
        <v>1.0085</v>
      </c>
    </row>
    <row r="323" spans="1:5" x14ac:dyDescent="0.25">
      <c r="A323" s="112">
        <v>40335.8125</v>
      </c>
      <c r="B323" s="109">
        <v>-5</v>
      </c>
      <c r="C323" s="109">
        <v>7.3000000000000001E-3</v>
      </c>
      <c r="D323" s="110">
        <v>1.0085</v>
      </c>
      <c r="E323" s="110">
        <v>1.0098</v>
      </c>
    </row>
    <row r="324" spans="1:5" x14ac:dyDescent="0.25">
      <c r="A324" s="112">
        <v>40335.822916666664</v>
      </c>
      <c r="B324" s="109">
        <v>-5</v>
      </c>
      <c r="C324" s="109">
        <v>7.3000000000000001E-3</v>
      </c>
      <c r="D324" s="110">
        <v>1.0085</v>
      </c>
      <c r="E324" s="110">
        <v>1.0098</v>
      </c>
    </row>
    <row r="325" spans="1:5" x14ac:dyDescent="0.25">
      <c r="A325" s="112">
        <v>40335.833333333336</v>
      </c>
      <c r="B325" s="109">
        <v>-5</v>
      </c>
      <c r="C325" s="109">
        <v>7.3000000000000001E-3</v>
      </c>
      <c r="D325" s="110">
        <v>1.0098</v>
      </c>
      <c r="E325" s="110">
        <v>1.0122</v>
      </c>
    </row>
    <row r="326" spans="1:5" x14ac:dyDescent="0.25">
      <c r="A326" s="112">
        <v>40335.84375</v>
      </c>
      <c r="B326" s="109">
        <v>-5</v>
      </c>
      <c r="C326" s="109">
        <v>8.5000000000000006E-3</v>
      </c>
      <c r="D326" s="110">
        <v>1.0109999999999999</v>
      </c>
      <c r="E326" s="110">
        <v>1.0122</v>
      </c>
    </row>
    <row r="327" spans="1:5" x14ac:dyDescent="0.25">
      <c r="A327" s="112">
        <v>40335.854166666664</v>
      </c>
      <c r="B327" s="109">
        <v>-5</v>
      </c>
      <c r="C327" s="109">
        <v>8.5000000000000006E-3</v>
      </c>
      <c r="D327" s="110">
        <v>1.0109999999999999</v>
      </c>
      <c r="E327" s="110">
        <v>1.0134000000000001</v>
      </c>
    </row>
    <row r="328" spans="1:5" x14ac:dyDescent="0.25">
      <c r="A328" s="112">
        <v>40335.864583333336</v>
      </c>
      <c r="B328" s="109">
        <v>-5</v>
      </c>
      <c r="C328" s="109">
        <v>9.7999999999999997E-3</v>
      </c>
      <c r="D328" s="110">
        <v>1.0122</v>
      </c>
      <c r="E328" s="110">
        <v>1.0134000000000001</v>
      </c>
    </row>
    <row r="329" spans="1:5" x14ac:dyDescent="0.25">
      <c r="A329" s="112">
        <v>40335.875</v>
      </c>
      <c r="B329" s="109">
        <v>-5</v>
      </c>
      <c r="C329" s="109">
        <v>9.7999999999999997E-3</v>
      </c>
      <c r="D329" s="110">
        <v>1.0122</v>
      </c>
      <c r="E329" s="110">
        <v>1.0146999999999999</v>
      </c>
    </row>
    <row r="330" spans="1:5" x14ac:dyDescent="0.25">
      <c r="A330" s="112">
        <v>40335.885416666664</v>
      </c>
      <c r="B330" s="109">
        <v>-5</v>
      </c>
      <c r="C330" s="109">
        <v>9.7999999999999997E-3</v>
      </c>
      <c r="D330" s="110">
        <v>1.0122</v>
      </c>
      <c r="E330" s="110">
        <v>1.0146999999999999</v>
      </c>
    </row>
    <row r="331" spans="1:5" x14ac:dyDescent="0.25">
      <c r="A331" s="112">
        <v>40335.895833333336</v>
      </c>
      <c r="B331" s="109">
        <v>-5</v>
      </c>
      <c r="C331" s="109">
        <v>1.2200000000000001E-2</v>
      </c>
      <c r="D331" s="110">
        <v>1.0122</v>
      </c>
      <c r="E331" s="110">
        <v>1.0134000000000001</v>
      </c>
    </row>
    <row r="332" spans="1:5" x14ac:dyDescent="0.25">
      <c r="A332" s="112">
        <v>40335.90625</v>
      </c>
      <c r="B332" s="109">
        <v>-5</v>
      </c>
      <c r="C332" s="109">
        <v>1.2200000000000001E-2</v>
      </c>
      <c r="D332" s="110">
        <v>1.0134000000000001</v>
      </c>
      <c r="E332" s="110">
        <v>1.0134000000000001</v>
      </c>
    </row>
    <row r="333" spans="1:5" x14ac:dyDescent="0.25">
      <c r="A333" s="112">
        <v>40335.916666666664</v>
      </c>
      <c r="B333" s="109">
        <v>-5</v>
      </c>
      <c r="C333" s="109">
        <v>1.0122</v>
      </c>
      <c r="D333" s="110">
        <v>1.0134000000000001</v>
      </c>
      <c r="E333" s="110">
        <v>1.0146999999999999</v>
      </c>
    </row>
    <row r="334" spans="1:5" x14ac:dyDescent="0.25">
      <c r="A334" s="112">
        <v>40335.927083333336</v>
      </c>
      <c r="B334" s="109">
        <v>-5</v>
      </c>
      <c r="C334" s="109">
        <v>1.0122</v>
      </c>
      <c r="D334" s="110">
        <v>1.0146999999999999</v>
      </c>
      <c r="E334" s="110">
        <v>1.0159</v>
      </c>
    </row>
    <row r="335" spans="1:5" x14ac:dyDescent="0.25">
      <c r="A335" s="112">
        <v>40335.9375</v>
      </c>
      <c r="B335" s="109">
        <v>-5</v>
      </c>
      <c r="C335" s="109">
        <v>1.0134000000000001</v>
      </c>
      <c r="D335" s="110">
        <v>1.0146999999999999</v>
      </c>
      <c r="E335" s="110">
        <v>1.0170999999999999</v>
      </c>
    </row>
    <row r="336" spans="1:5" x14ac:dyDescent="0.25">
      <c r="A336" s="112">
        <v>40335.947916666664</v>
      </c>
      <c r="B336" s="109">
        <v>-5</v>
      </c>
      <c r="C336" s="109">
        <v>1.0146999999999999</v>
      </c>
      <c r="D336" s="110">
        <v>1.0159</v>
      </c>
      <c r="E336" s="110">
        <v>1.0170999999999999</v>
      </c>
    </row>
    <row r="337" spans="1:5" x14ac:dyDescent="0.25">
      <c r="A337" s="112">
        <v>40335.958333333336</v>
      </c>
      <c r="B337" s="109">
        <v>-5</v>
      </c>
      <c r="C337" s="109">
        <v>1.0134000000000001</v>
      </c>
      <c r="D337" s="110">
        <v>1.0146999999999999</v>
      </c>
      <c r="E337" s="110">
        <v>1.0195000000000001</v>
      </c>
    </row>
    <row r="338" spans="1:5" x14ac:dyDescent="0.25">
      <c r="A338" s="112">
        <v>40335.96875</v>
      </c>
      <c r="B338" s="109">
        <v>-5</v>
      </c>
      <c r="C338" s="109">
        <v>1.0134000000000001</v>
      </c>
      <c r="D338" s="110">
        <v>1.0146999999999999</v>
      </c>
      <c r="E338" s="110">
        <v>1.0159</v>
      </c>
    </row>
    <row r="339" spans="1:5" x14ac:dyDescent="0.25">
      <c r="A339" s="112">
        <v>40335.979166666664</v>
      </c>
      <c r="B339" s="109">
        <v>-5</v>
      </c>
      <c r="C339" s="109">
        <v>1.0134000000000001</v>
      </c>
      <c r="D339" s="110">
        <v>1.0159</v>
      </c>
      <c r="E339" s="110">
        <v>1.0159</v>
      </c>
    </row>
    <row r="340" spans="1:5" x14ac:dyDescent="0.25">
      <c r="A340" s="112">
        <v>40335.989583333336</v>
      </c>
      <c r="B340" s="109">
        <v>-5</v>
      </c>
      <c r="C340" s="109">
        <v>1.0146999999999999</v>
      </c>
      <c r="D340" s="110">
        <v>1.0159</v>
      </c>
      <c r="E340" s="110">
        <v>1.0170999999999999</v>
      </c>
    </row>
    <row r="341" spans="1:5" x14ac:dyDescent="0.25">
      <c r="A341" s="112">
        <v>40336</v>
      </c>
      <c r="B341" s="109">
        <v>-5</v>
      </c>
      <c r="C341" s="109">
        <v>1.0146999999999999</v>
      </c>
      <c r="D341" s="110">
        <v>1.0159</v>
      </c>
      <c r="E341" s="110">
        <v>1.0195000000000001</v>
      </c>
    </row>
    <row r="342" spans="1:5" x14ac:dyDescent="0.25">
      <c r="A342" s="112">
        <v>40336.010416666664</v>
      </c>
      <c r="B342" s="109">
        <v>-5</v>
      </c>
      <c r="C342" s="109">
        <v>1.0146999999999999</v>
      </c>
      <c r="D342" s="110">
        <v>1.0159</v>
      </c>
      <c r="E342" s="110">
        <v>1.0170999999999999</v>
      </c>
    </row>
    <row r="343" spans="1:5" x14ac:dyDescent="0.25">
      <c r="A343" s="112">
        <v>40336.020833333336</v>
      </c>
      <c r="B343" s="109">
        <v>-5</v>
      </c>
      <c r="C343" s="109">
        <v>1.0159</v>
      </c>
      <c r="D343" s="110">
        <v>1.0170999999999999</v>
      </c>
      <c r="E343" s="110">
        <v>1.0195000000000001</v>
      </c>
    </row>
    <row r="344" spans="1:5" x14ac:dyDescent="0.25">
      <c r="A344" s="112">
        <v>40336.03125</v>
      </c>
      <c r="B344" s="109">
        <v>-5</v>
      </c>
      <c r="C344" s="109">
        <v>1.0159</v>
      </c>
      <c r="D344" s="110">
        <v>1.0170999999999999</v>
      </c>
      <c r="E344" s="110">
        <v>1.0195000000000001</v>
      </c>
    </row>
    <row r="345" spans="1:5" x14ac:dyDescent="0.25">
      <c r="A345" s="112">
        <v>40336.041666666664</v>
      </c>
      <c r="B345" s="109">
        <v>-5</v>
      </c>
      <c r="C345" s="109">
        <v>1.5900000000000001E-2</v>
      </c>
      <c r="D345" s="110">
        <v>1.0183</v>
      </c>
      <c r="E345" s="110">
        <v>1.0207999999999999</v>
      </c>
    </row>
    <row r="346" spans="1:5" x14ac:dyDescent="0.25">
      <c r="A346" s="112">
        <v>40336.052083333336</v>
      </c>
      <c r="B346" s="109">
        <v>-5</v>
      </c>
      <c r="C346" s="109">
        <v>1.7100000000000001E-2</v>
      </c>
      <c r="D346" s="110">
        <v>1.0183</v>
      </c>
      <c r="E346" s="110">
        <v>1.0207999999999999</v>
      </c>
    </row>
    <row r="347" spans="1:5" x14ac:dyDescent="0.25">
      <c r="A347" s="112">
        <v>40336.0625</v>
      </c>
      <c r="B347" s="109">
        <v>-5</v>
      </c>
      <c r="C347" s="109">
        <v>1.7100000000000001E-2</v>
      </c>
      <c r="D347" s="110">
        <v>1.0195000000000001</v>
      </c>
      <c r="E347" s="110">
        <v>1.0207999999999999</v>
      </c>
    </row>
    <row r="348" spans="1:5" x14ac:dyDescent="0.25">
      <c r="A348" s="112">
        <v>40336.072916666664</v>
      </c>
      <c r="B348" s="109">
        <v>-5</v>
      </c>
      <c r="C348" s="109">
        <v>1.7100000000000001E-2</v>
      </c>
      <c r="D348" s="110">
        <v>1.0195000000000001</v>
      </c>
      <c r="E348" s="110">
        <v>1.0207999999999999</v>
      </c>
    </row>
    <row r="349" spans="1:5" x14ac:dyDescent="0.25">
      <c r="A349" s="112">
        <v>40336.083333333336</v>
      </c>
      <c r="B349" s="109">
        <v>-5</v>
      </c>
      <c r="C349" s="109">
        <v>1.7100000000000001E-2</v>
      </c>
      <c r="D349" s="110">
        <v>1.0195000000000001</v>
      </c>
      <c r="E349" s="110">
        <v>1.0207999999999999</v>
      </c>
    </row>
    <row r="350" spans="1:5" x14ac:dyDescent="0.25">
      <c r="A350" s="112">
        <v>40336.09375</v>
      </c>
      <c r="B350" s="109">
        <v>-5</v>
      </c>
      <c r="C350" s="109">
        <v>1.7100000000000001E-2</v>
      </c>
      <c r="D350" s="110">
        <v>1.0195000000000001</v>
      </c>
      <c r="E350" s="110">
        <v>1.0207999999999999</v>
      </c>
    </row>
    <row r="351" spans="1:5" x14ac:dyDescent="0.25">
      <c r="A351" s="112">
        <v>40336.104166666664</v>
      </c>
      <c r="B351" s="109">
        <v>-5</v>
      </c>
      <c r="C351" s="109">
        <v>1.5900000000000001E-2</v>
      </c>
      <c r="D351" s="110">
        <v>1.0183</v>
      </c>
      <c r="E351" s="110">
        <v>1.0207999999999999</v>
      </c>
    </row>
    <row r="352" spans="1:5" x14ac:dyDescent="0.25">
      <c r="A352" s="112">
        <v>40336.114583333336</v>
      </c>
      <c r="B352" s="109">
        <v>-5</v>
      </c>
      <c r="C352" s="109">
        <v>1.7100000000000001E-2</v>
      </c>
      <c r="D352" s="110">
        <v>1.0195000000000001</v>
      </c>
      <c r="E352" s="110">
        <v>1.0207999999999999</v>
      </c>
    </row>
    <row r="353" spans="1:5" x14ac:dyDescent="0.25">
      <c r="A353" s="112">
        <v>40336.125</v>
      </c>
      <c r="B353" s="109">
        <v>-5</v>
      </c>
      <c r="C353" s="109">
        <v>1.7100000000000001E-2</v>
      </c>
      <c r="D353" s="110">
        <v>1.0195000000000001</v>
      </c>
      <c r="E353" s="110">
        <v>1.0207999999999999</v>
      </c>
    </row>
    <row r="354" spans="1:5" x14ac:dyDescent="0.25">
      <c r="A354" s="112">
        <v>40336.135416666664</v>
      </c>
      <c r="B354" s="109">
        <v>-5</v>
      </c>
      <c r="C354" s="109">
        <v>1.95E-2</v>
      </c>
      <c r="D354" s="110">
        <v>1.0207999999999999</v>
      </c>
      <c r="E354" s="110">
        <v>1.022</v>
      </c>
    </row>
    <row r="355" spans="1:5" x14ac:dyDescent="0.25">
      <c r="A355" s="112">
        <v>40336.145833333336</v>
      </c>
      <c r="B355" s="109">
        <v>-5</v>
      </c>
      <c r="C355" s="109">
        <v>1.95E-2</v>
      </c>
      <c r="D355" s="110">
        <v>1.0207999999999999</v>
      </c>
      <c r="E355" s="110">
        <v>1.022</v>
      </c>
    </row>
    <row r="356" spans="1:5" x14ac:dyDescent="0.25">
      <c r="A356" s="112">
        <v>40336.15625</v>
      </c>
      <c r="B356" s="109">
        <v>-5</v>
      </c>
      <c r="C356" s="109">
        <v>1.95E-2</v>
      </c>
      <c r="D356" s="110">
        <v>1.0207999999999999</v>
      </c>
      <c r="E356" s="110">
        <v>1.022</v>
      </c>
    </row>
    <row r="357" spans="1:5" x14ac:dyDescent="0.25">
      <c r="A357" s="112">
        <v>40336.166666666664</v>
      </c>
      <c r="B357" s="109">
        <v>-5</v>
      </c>
      <c r="C357" s="109">
        <v>1.95E-2</v>
      </c>
      <c r="D357" s="110">
        <v>1.0207999999999999</v>
      </c>
      <c r="E357" s="110">
        <v>1.0232000000000001</v>
      </c>
    </row>
    <row r="358" spans="1:5" x14ac:dyDescent="0.25">
      <c r="A358" s="112">
        <v>40336.177083333336</v>
      </c>
      <c r="B358" s="109">
        <v>-5</v>
      </c>
      <c r="C358" s="109">
        <v>1.95E-2</v>
      </c>
      <c r="D358" s="110">
        <v>1.0207999999999999</v>
      </c>
      <c r="E358" s="110">
        <v>1.022</v>
      </c>
    </row>
    <row r="359" spans="1:5" x14ac:dyDescent="0.25">
      <c r="A359" s="112">
        <v>40336.1875</v>
      </c>
      <c r="B359" s="109">
        <v>-5</v>
      </c>
      <c r="C359" s="109">
        <v>1.95E-2</v>
      </c>
      <c r="D359" s="110">
        <v>1.0207999999999999</v>
      </c>
      <c r="E359" s="110">
        <v>1.022</v>
      </c>
    </row>
    <row r="360" spans="1:5" x14ac:dyDescent="0.25">
      <c r="A360" s="112">
        <v>40336.197916666664</v>
      </c>
      <c r="B360" s="109">
        <v>-5</v>
      </c>
      <c r="C360" s="109">
        <v>2.0799999999999999E-2</v>
      </c>
      <c r="D360" s="110">
        <v>1.0207999999999999</v>
      </c>
      <c r="E360" s="110">
        <v>1.022</v>
      </c>
    </row>
    <row r="361" spans="1:5" x14ac:dyDescent="0.25">
      <c r="A361" s="112">
        <v>40336.208333333336</v>
      </c>
      <c r="B361" s="109">
        <v>-5</v>
      </c>
      <c r="C361" s="109">
        <v>2.0799999999999999E-2</v>
      </c>
      <c r="D361" s="110">
        <v>1.022</v>
      </c>
      <c r="E361" s="110">
        <v>1.0232000000000001</v>
      </c>
    </row>
    <row r="362" spans="1:5" x14ac:dyDescent="0.25">
      <c r="A362" s="112">
        <v>40336.21875</v>
      </c>
      <c r="B362" s="109">
        <v>-5</v>
      </c>
      <c r="C362" s="109">
        <v>2.0799999999999999E-2</v>
      </c>
      <c r="D362" s="110">
        <v>1.022</v>
      </c>
      <c r="E362" s="110">
        <v>1.0232000000000001</v>
      </c>
    </row>
    <row r="363" spans="1:5" x14ac:dyDescent="0.25">
      <c r="A363" s="112">
        <v>40336.229166666664</v>
      </c>
      <c r="B363" s="109">
        <v>-5</v>
      </c>
      <c r="C363" s="109">
        <v>2.0799999999999999E-2</v>
      </c>
      <c r="D363" s="110">
        <v>1.022</v>
      </c>
      <c r="E363" s="110">
        <v>1.0232000000000001</v>
      </c>
    </row>
    <row r="364" spans="1:5" x14ac:dyDescent="0.25">
      <c r="A364" s="112">
        <v>40336.239583333336</v>
      </c>
      <c r="B364" s="109">
        <v>-5</v>
      </c>
      <c r="C364" s="109">
        <v>2.0799999999999999E-2</v>
      </c>
      <c r="D364" s="110">
        <v>1.022</v>
      </c>
      <c r="E364" s="110">
        <v>1.022</v>
      </c>
    </row>
    <row r="365" spans="1:5" x14ac:dyDescent="0.25">
      <c r="A365" s="112">
        <v>40336.25</v>
      </c>
      <c r="B365" s="109">
        <v>-5</v>
      </c>
      <c r="C365" s="109">
        <v>1.95E-2</v>
      </c>
      <c r="D365" s="110">
        <v>1.0207999999999999</v>
      </c>
      <c r="E365" s="110">
        <v>1.0232000000000001</v>
      </c>
    </row>
    <row r="366" spans="1:5" x14ac:dyDescent="0.25">
      <c r="A366" s="112">
        <v>40336.260416666664</v>
      </c>
      <c r="B366" s="109">
        <v>-5</v>
      </c>
      <c r="C366" s="109">
        <v>1.95E-2</v>
      </c>
      <c r="D366" s="110">
        <v>1.0207999999999999</v>
      </c>
      <c r="E366" s="110">
        <v>1.022</v>
      </c>
    </row>
    <row r="367" spans="1:5" x14ac:dyDescent="0.25">
      <c r="A367" s="112">
        <v>40336.270833333336</v>
      </c>
      <c r="B367" s="109">
        <v>-5</v>
      </c>
      <c r="C367" s="109">
        <v>1.95E-2</v>
      </c>
      <c r="D367" s="110">
        <v>1.0207999999999999</v>
      </c>
      <c r="E367" s="110">
        <v>1.022</v>
      </c>
    </row>
    <row r="368" spans="1:5" x14ac:dyDescent="0.25">
      <c r="A368" s="112">
        <v>40336.28125</v>
      </c>
      <c r="B368" s="109">
        <v>-5</v>
      </c>
      <c r="C368" s="109">
        <v>1.7100000000000001E-2</v>
      </c>
      <c r="D368" s="110">
        <v>1.0195000000000001</v>
      </c>
      <c r="E368" s="110">
        <v>1.0207999999999999</v>
      </c>
    </row>
    <row r="369" spans="1:5" x14ac:dyDescent="0.25">
      <c r="A369" s="112">
        <v>40336.291666666664</v>
      </c>
      <c r="B369" s="109">
        <v>-5</v>
      </c>
      <c r="C369" s="109">
        <v>1.5900000000000001E-2</v>
      </c>
      <c r="D369" s="110">
        <v>1.0170999999999999</v>
      </c>
      <c r="E369" s="110">
        <v>1.0207999999999999</v>
      </c>
    </row>
    <row r="370" spans="1:5" x14ac:dyDescent="0.25">
      <c r="A370" s="112">
        <v>40336.302083333336</v>
      </c>
      <c r="B370" s="109">
        <v>-5</v>
      </c>
      <c r="C370" s="109">
        <v>1.47E-2</v>
      </c>
      <c r="D370" s="110">
        <v>1.0159</v>
      </c>
      <c r="E370" s="110">
        <v>1.0195000000000001</v>
      </c>
    </row>
    <row r="371" spans="1:5" x14ac:dyDescent="0.25">
      <c r="A371" s="112">
        <v>40336.3125</v>
      </c>
      <c r="B371" s="109">
        <v>-5</v>
      </c>
      <c r="C371" s="109">
        <v>1.34E-2</v>
      </c>
      <c r="D371" s="110">
        <v>1.0146999999999999</v>
      </c>
      <c r="E371" s="110">
        <v>1.0159</v>
      </c>
    </row>
    <row r="372" spans="1:5" x14ac:dyDescent="0.25">
      <c r="A372" s="112">
        <v>40336.322916666664</v>
      </c>
      <c r="B372" s="109">
        <v>-5</v>
      </c>
      <c r="C372" s="109">
        <v>9.7999999999999997E-3</v>
      </c>
      <c r="D372" s="110">
        <v>1.0134000000000001</v>
      </c>
      <c r="E372" s="110">
        <v>1.0146999999999999</v>
      </c>
    </row>
    <row r="373" spans="1:5" x14ac:dyDescent="0.25">
      <c r="A373" s="112">
        <v>40336.333333333336</v>
      </c>
      <c r="B373" s="109">
        <v>-5</v>
      </c>
      <c r="C373" s="109">
        <v>8.5000000000000006E-3</v>
      </c>
      <c r="D373" s="110">
        <v>1.0109999999999999</v>
      </c>
      <c r="E373" s="110">
        <v>1.0146999999999999</v>
      </c>
    </row>
    <row r="374" spans="1:5" x14ac:dyDescent="0.25">
      <c r="A374" s="112">
        <v>40336.34375</v>
      </c>
      <c r="B374" s="109">
        <v>-5</v>
      </c>
      <c r="C374" s="109">
        <v>8.5000000000000006E-3</v>
      </c>
      <c r="D374" s="110">
        <v>1.0098</v>
      </c>
      <c r="E374" s="110">
        <v>1.0122</v>
      </c>
    </row>
    <row r="375" spans="1:5" x14ac:dyDescent="0.25">
      <c r="A375" s="112">
        <v>40336.354166666664</v>
      </c>
      <c r="B375" s="109">
        <v>-5</v>
      </c>
      <c r="C375" s="109">
        <v>6.1000000000000004E-3</v>
      </c>
      <c r="D375" s="110">
        <v>1.0085</v>
      </c>
      <c r="E375" s="110">
        <v>1.0098</v>
      </c>
    </row>
    <row r="376" spans="1:5" x14ac:dyDescent="0.25">
      <c r="A376" s="112">
        <v>40336.364583333336</v>
      </c>
      <c r="B376" s="109">
        <v>-5</v>
      </c>
      <c r="C376" s="109">
        <v>6.1000000000000004E-3</v>
      </c>
      <c r="D376" s="110">
        <v>1.0073000000000001</v>
      </c>
      <c r="E376" s="110">
        <v>1.0085</v>
      </c>
    </row>
    <row r="377" spans="1:5" x14ac:dyDescent="0.25">
      <c r="A377" s="112">
        <v>40336.375</v>
      </c>
      <c r="B377" s="109">
        <v>-5</v>
      </c>
      <c r="C377" s="109">
        <v>4.8999999999999998E-3</v>
      </c>
      <c r="D377" s="110">
        <v>1.0061</v>
      </c>
      <c r="E377" s="110">
        <v>1.0085</v>
      </c>
    </row>
    <row r="378" spans="1:5" x14ac:dyDescent="0.25">
      <c r="A378" s="112">
        <v>40336.385416666664</v>
      </c>
      <c r="B378" s="109">
        <v>-5</v>
      </c>
      <c r="C378" s="109">
        <v>4.8999999999999998E-3</v>
      </c>
      <c r="D378" s="110">
        <v>1.0048999999999999</v>
      </c>
      <c r="E378" s="110">
        <v>1.0073000000000001</v>
      </c>
    </row>
    <row r="379" spans="1:5" x14ac:dyDescent="0.25">
      <c r="A379" s="112">
        <v>40336.395833333336</v>
      </c>
      <c r="B379" s="109">
        <v>-5</v>
      </c>
      <c r="C379" s="109">
        <v>1.1999999999999999E-3</v>
      </c>
      <c r="D379" s="110">
        <v>1.0037</v>
      </c>
      <c r="E379" s="110">
        <v>1.0061</v>
      </c>
    </row>
    <row r="380" spans="1:5" x14ac:dyDescent="0.25">
      <c r="A380" s="112">
        <v>40336.40625</v>
      </c>
      <c r="B380" s="109">
        <v>-5</v>
      </c>
      <c r="C380" s="109">
        <v>1.1999999999999999E-3</v>
      </c>
      <c r="D380" s="110">
        <v>1.0037</v>
      </c>
      <c r="E380" s="110">
        <v>1.0061</v>
      </c>
    </row>
    <row r="381" spans="1:5" x14ac:dyDescent="0.25">
      <c r="A381" s="112">
        <v>40336.416666666664</v>
      </c>
      <c r="B381" s="109">
        <v>-5</v>
      </c>
      <c r="C381" s="109">
        <v>1.0012000000000001</v>
      </c>
      <c r="D381" s="110">
        <v>1.0024</v>
      </c>
      <c r="E381" s="110">
        <v>1.0061</v>
      </c>
    </row>
    <row r="382" spans="1:5" x14ac:dyDescent="0.25">
      <c r="A382" s="112">
        <v>40336.427083333336</v>
      </c>
      <c r="B382" s="109">
        <v>-5</v>
      </c>
      <c r="C382" s="109">
        <v>1</v>
      </c>
      <c r="D382" s="110">
        <v>1.0012000000000001</v>
      </c>
      <c r="E382" s="110">
        <v>1.0024</v>
      </c>
    </row>
    <row r="383" spans="1:5" x14ac:dyDescent="0.25">
      <c r="A383" s="112">
        <v>40336.4375</v>
      </c>
      <c r="B383" s="109">
        <v>-5</v>
      </c>
      <c r="C383" s="109">
        <v>1</v>
      </c>
      <c r="D383" s="110">
        <v>1.0012000000000001</v>
      </c>
      <c r="E383" s="110">
        <v>1.0024</v>
      </c>
    </row>
    <row r="384" spans="1:5" x14ac:dyDescent="0.25">
      <c r="A384" s="112">
        <v>40336.447916666664</v>
      </c>
      <c r="B384" s="109">
        <v>-5</v>
      </c>
      <c r="C384" s="109">
        <v>1</v>
      </c>
      <c r="D384" s="110">
        <v>1.0012000000000001</v>
      </c>
      <c r="E384" s="110">
        <v>1.0024</v>
      </c>
    </row>
    <row r="385" spans="1:5" x14ac:dyDescent="0.25">
      <c r="A385" s="112">
        <v>40336.458333333336</v>
      </c>
      <c r="B385" s="109">
        <v>-5</v>
      </c>
      <c r="C385" s="109">
        <v>0.99880000000000002</v>
      </c>
      <c r="D385" s="110">
        <v>1.0012000000000001</v>
      </c>
      <c r="E385" s="110">
        <v>1.0024</v>
      </c>
    </row>
    <row r="386" spans="1:5" x14ac:dyDescent="0.25">
      <c r="A386" s="112">
        <v>40336.46875</v>
      </c>
      <c r="B386" s="109">
        <v>-5</v>
      </c>
      <c r="C386" s="109">
        <v>0.99880000000000002</v>
      </c>
      <c r="D386" s="110">
        <v>1</v>
      </c>
      <c r="E386" s="110">
        <v>1.0012000000000001</v>
      </c>
    </row>
    <row r="387" spans="1:5" x14ac:dyDescent="0.25">
      <c r="A387" s="112">
        <v>40336.479166666664</v>
      </c>
      <c r="B387" s="109">
        <v>-5</v>
      </c>
      <c r="C387" s="109">
        <v>0.99760000000000004</v>
      </c>
      <c r="D387" s="110">
        <v>1</v>
      </c>
      <c r="E387" s="110">
        <v>1.0012000000000001</v>
      </c>
    </row>
    <row r="388" spans="1:5" x14ac:dyDescent="0.25">
      <c r="A388" s="112">
        <v>40336.489583333336</v>
      </c>
      <c r="B388" s="109">
        <v>-5</v>
      </c>
      <c r="C388" s="109">
        <v>0.99760000000000004</v>
      </c>
      <c r="D388" s="110">
        <v>0.99880000000000002</v>
      </c>
      <c r="E388" s="110">
        <v>1.0012000000000001</v>
      </c>
    </row>
    <row r="389" spans="1:5" x14ac:dyDescent="0.25">
      <c r="A389" s="112">
        <v>40336.5</v>
      </c>
      <c r="B389" s="109">
        <v>-5</v>
      </c>
      <c r="C389" s="109">
        <v>0.99760000000000004</v>
      </c>
      <c r="D389" s="110">
        <v>0.99880000000000002</v>
      </c>
      <c r="E389" s="110">
        <v>1</v>
      </c>
    </row>
    <row r="390" spans="1:5" x14ac:dyDescent="0.25">
      <c r="A390" s="112">
        <v>40336.510416666664</v>
      </c>
      <c r="B390" s="109">
        <v>-5</v>
      </c>
      <c r="C390" s="109">
        <v>0.99509999999999998</v>
      </c>
      <c r="D390" s="110">
        <v>0.99760000000000004</v>
      </c>
      <c r="E390" s="110">
        <v>0.99880000000000002</v>
      </c>
    </row>
    <row r="391" spans="1:5" x14ac:dyDescent="0.25">
      <c r="A391" s="112">
        <v>40336.520833333336</v>
      </c>
      <c r="B391" s="109">
        <v>-5</v>
      </c>
      <c r="C391" s="109">
        <v>0.99509999999999998</v>
      </c>
      <c r="D391" s="110">
        <v>0.99880000000000002</v>
      </c>
      <c r="E391" s="110">
        <v>1.0012000000000001</v>
      </c>
    </row>
    <row r="392" spans="1:5" x14ac:dyDescent="0.25">
      <c r="A392" s="112">
        <v>40336.53125</v>
      </c>
      <c r="B392" s="109">
        <v>-5</v>
      </c>
      <c r="C392" s="109">
        <v>0.99760000000000004</v>
      </c>
      <c r="D392" s="110">
        <v>0.99880000000000002</v>
      </c>
      <c r="E392" s="110">
        <v>1.0012000000000001</v>
      </c>
    </row>
    <row r="393" spans="1:5" x14ac:dyDescent="0.25">
      <c r="A393" s="112">
        <v>40336.541666666664</v>
      </c>
      <c r="B393" s="109">
        <v>-5</v>
      </c>
      <c r="C393" s="109">
        <v>0.99760000000000004</v>
      </c>
      <c r="D393" s="110">
        <v>0.99880000000000002</v>
      </c>
      <c r="E393" s="110">
        <v>1</v>
      </c>
    </row>
    <row r="394" spans="1:5" x14ac:dyDescent="0.25">
      <c r="A394" s="112">
        <v>40336.552083333336</v>
      </c>
      <c r="B394" s="109">
        <v>-5</v>
      </c>
      <c r="C394" s="109">
        <v>0.99509999999999998</v>
      </c>
      <c r="D394" s="110">
        <v>0.99880000000000002</v>
      </c>
      <c r="E394" s="110">
        <v>1</v>
      </c>
    </row>
    <row r="395" spans="1:5" x14ac:dyDescent="0.25">
      <c r="A395" s="112">
        <v>40336.5625</v>
      </c>
      <c r="B395" s="109">
        <v>-5</v>
      </c>
      <c r="C395" s="109">
        <v>0.99509999999999998</v>
      </c>
      <c r="D395" s="110">
        <v>0.99880000000000002</v>
      </c>
      <c r="E395" s="110">
        <v>1</v>
      </c>
    </row>
    <row r="396" spans="1:5" x14ac:dyDescent="0.25">
      <c r="A396" s="112">
        <v>40336.572916666664</v>
      </c>
      <c r="B396" s="109">
        <v>-5</v>
      </c>
      <c r="C396" s="109">
        <v>0.99509999999999998</v>
      </c>
      <c r="D396" s="110">
        <v>0.99760000000000004</v>
      </c>
      <c r="E396" s="110">
        <v>0.99880000000000002</v>
      </c>
    </row>
    <row r="397" spans="1:5" x14ac:dyDescent="0.25">
      <c r="A397" s="112">
        <v>40336.583333333336</v>
      </c>
      <c r="B397" s="109">
        <v>-5</v>
      </c>
      <c r="C397" s="109">
        <v>0.99509999999999998</v>
      </c>
      <c r="D397" s="110">
        <v>0.99760000000000004</v>
      </c>
      <c r="E397" s="110">
        <v>1</v>
      </c>
    </row>
    <row r="398" spans="1:5" x14ac:dyDescent="0.25">
      <c r="A398" s="112">
        <v>40336.59375</v>
      </c>
      <c r="B398" s="109">
        <v>-5</v>
      </c>
      <c r="C398" s="109">
        <v>0.99509999999999998</v>
      </c>
      <c r="D398" s="110">
        <v>0.99760000000000004</v>
      </c>
      <c r="E398" s="110">
        <v>0.99880000000000002</v>
      </c>
    </row>
    <row r="399" spans="1:5" x14ac:dyDescent="0.25">
      <c r="A399" s="112">
        <v>40336.604166666664</v>
      </c>
      <c r="B399" s="109">
        <v>-5</v>
      </c>
      <c r="C399" s="109">
        <v>0.99509999999999998</v>
      </c>
      <c r="D399" s="110">
        <v>0.99760000000000004</v>
      </c>
      <c r="E399" s="110">
        <v>0.99880000000000002</v>
      </c>
    </row>
    <row r="400" spans="1:5" x14ac:dyDescent="0.25">
      <c r="A400" s="112">
        <v>40336.614583333336</v>
      </c>
      <c r="B400" s="109">
        <v>-5</v>
      </c>
      <c r="C400" s="109">
        <v>0.99760000000000004</v>
      </c>
      <c r="D400" s="110">
        <v>0.99880000000000002</v>
      </c>
      <c r="E400" s="110">
        <v>1</v>
      </c>
    </row>
    <row r="401" spans="1:5" x14ac:dyDescent="0.25">
      <c r="A401" s="112">
        <v>40336.625</v>
      </c>
      <c r="B401" s="109">
        <v>-5</v>
      </c>
      <c r="C401" s="109">
        <v>0.99509999999999998</v>
      </c>
      <c r="D401" s="110">
        <v>0.99880000000000002</v>
      </c>
      <c r="E401" s="110">
        <v>1.0012000000000001</v>
      </c>
    </row>
    <row r="402" spans="1:5" x14ac:dyDescent="0.25">
      <c r="A402" s="112">
        <v>40336.635416666664</v>
      </c>
      <c r="B402" s="109">
        <v>-5</v>
      </c>
      <c r="C402" s="109">
        <v>0.99509999999999998</v>
      </c>
      <c r="D402" s="110">
        <v>0.99629999999999996</v>
      </c>
      <c r="E402" s="110">
        <v>1</v>
      </c>
    </row>
    <row r="403" spans="1:5" x14ac:dyDescent="0.25">
      <c r="A403" s="112">
        <v>40336.645833333336</v>
      </c>
      <c r="B403" s="109">
        <v>-5</v>
      </c>
      <c r="C403" s="109">
        <v>0.99509999999999998</v>
      </c>
      <c r="D403" s="110">
        <v>0.99629999999999996</v>
      </c>
      <c r="E403" s="110">
        <v>0.99880000000000002</v>
      </c>
    </row>
    <row r="404" spans="1:5" x14ac:dyDescent="0.25">
      <c r="A404" s="112">
        <v>40336.65625</v>
      </c>
      <c r="B404" s="109">
        <v>-5</v>
      </c>
      <c r="C404" s="109">
        <v>0.99509999999999998</v>
      </c>
      <c r="D404" s="110">
        <v>0.99760000000000004</v>
      </c>
      <c r="E404" s="110">
        <v>0.99880000000000002</v>
      </c>
    </row>
    <row r="405" spans="1:5" x14ac:dyDescent="0.25">
      <c r="A405" s="112">
        <v>40336.666666666664</v>
      </c>
      <c r="B405" s="109">
        <v>-5</v>
      </c>
      <c r="C405" s="109">
        <v>0.99509999999999998</v>
      </c>
      <c r="D405" s="110">
        <v>0.99760000000000004</v>
      </c>
      <c r="E405" s="110">
        <v>0.99880000000000002</v>
      </c>
    </row>
    <row r="406" spans="1:5" x14ac:dyDescent="0.25">
      <c r="A406" s="112">
        <v>40336.677083333336</v>
      </c>
      <c r="B406" s="109">
        <v>-5</v>
      </c>
      <c r="C406" s="109">
        <v>0.99509999999999998</v>
      </c>
      <c r="D406" s="110">
        <v>0.99760000000000004</v>
      </c>
      <c r="E406" s="110">
        <v>0.99880000000000002</v>
      </c>
    </row>
    <row r="407" spans="1:5" x14ac:dyDescent="0.25">
      <c r="A407" s="112">
        <v>40336.6875</v>
      </c>
      <c r="B407" s="109">
        <v>-5</v>
      </c>
      <c r="C407" s="109">
        <v>0.99509999999999998</v>
      </c>
      <c r="D407" s="110">
        <v>0.99760000000000004</v>
      </c>
      <c r="E407" s="110">
        <v>1</v>
      </c>
    </row>
    <row r="408" spans="1:5" x14ac:dyDescent="0.25">
      <c r="A408" s="112">
        <v>40336.697916666664</v>
      </c>
      <c r="B408" s="109">
        <v>-5</v>
      </c>
      <c r="C408" s="109">
        <v>0.99509999999999998</v>
      </c>
      <c r="D408" s="110">
        <v>0.99760000000000004</v>
      </c>
      <c r="E408" s="110">
        <v>1</v>
      </c>
    </row>
    <row r="409" spans="1:5" x14ac:dyDescent="0.25">
      <c r="A409" s="112">
        <v>40336.708333333336</v>
      </c>
      <c r="B409" s="109">
        <v>-5</v>
      </c>
      <c r="C409" s="109">
        <v>0.99509999999999998</v>
      </c>
      <c r="D409" s="110">
        <v>0.99760000000000004</v>
      </c>
      <c r="E409" s="110">
        <v>1</v>
      </c>
    </row>
    <row r="410" spans="1:5" x14ac:dyDescent="0.25">
      <c r="A410" s="112">
        <v>40336.71875</v>
      </c>
      <c r="B410" s="109">
        <v>-5</v>
      </c>
      <c r="C410" s="109">
        <v>0.99760000000000004</v>
      </c>
      <c r="D410" s="110">
        <v>0.99880000000000002</v>
      </c>
      <c r="E410" s="110">
        <v>1</v>
      </c>
    </row>
    <row r="411" spans="1:5" x14ac:dyDescent="0.25">
      <c r="A411" s="112">
        <v>40336.729166666664</v>
      </c>
      <c r="B411" s="109">
        <v>-5</v>
      </c>
      <c r="C411" s="109">
        <v>0.99760000000000004</v>
      </c>
      <c r="D411" s="110">
        <v>1</v>
      </c>
      <c r="E411" s="110">
        <v>1.0012000000000001</v>
      </c>
    </row>
    <row r="412" spans="1:5" x14ac:dyDescent="0.25">
      <c r="A412" s="112">
        <v>40336.739583333336</v>
      </c>
      <c r="B412" s="109">
        <v>-5</v>
      </c>
      <c r="C412" s="109">
        <v>0.99509999999999998</v>
      </c>
      <c r="D412" s="110">
        <v>0.99880000000000002</v>
      </c>
      <c r="E412" s="110">
        <v>1</v>
      </c>
    </row>
    <row r="413" spans="1:5" x14ac:dyDescent="0.25">
      <c r="A413" s="112">
        <v>40336.75</v>
      </c>
      <c r="B413" s="109">
        <v>-5</v>
      </c>
      <c r="C413" s="109">
        <v>0.99760000000000004</v>
      </c>
      <c r="D413" s="110">
        <v>0.99880000000000002</v>
      </c>
      <c r="E413" s="110">
        <v>1</v>
      </c>
    </row>
    <row r="414" spans="1:5" x14ac:dyDescent="0.25">
      <c r="A414" s="112">
        <v>40336.760416666664</v>
      </c>
      <c r="B414" s="109">
        <v>-5</v>
      </c>
      <c r="C414" s="109">
        <v>0.99880000000000002</v>
      </c>
      <c r="D414" s="110">
        <v>1</v>
      </c>
      <c r="E414" s="110">
        <v>1.0012000000000001</v>
      </c>
    </row>
    <row r="415" spans="1:5" x14ac:dyDescent="0.25">
      <c r="A415" s="112">
        <v>40336.770833333336</v>
      </c>
      <c r="B415" s="109">
        <v>-5</v>
      </c>
      <c r="C415" s="109">
        <v>0.99880000000000002</v>
      </c>
      <c r="D415" s="110">
        <v>1</v>
      </c>
      <c r="E415" s="110">
        <v>1.0012000000000001</v>
      </c>
    </row>
    <row r="416" spans="1:5" x14ac:dyDescent="0.25">
      <c r="A416" s="112">
        <v>40336.78125</v>
      </c>
      <c r="B416" s="109">
        <v>-5</v>
      </c>
      <c r="C416" s="109">
        <v>0.99880000000000002</v>
      </c>
      <c r="D416" s="110">
        <v>1</v>
      </c>
      <c r="E416" s="110">
        <v>1.0012000000000001</v>
      </c>
    </row>
    <row r="417" spans="1:5" x14ac:dyDescent="0.25">
      <c r="A417" s="112">
        <v>40336.791666666664</v>
      </c>
      <c r="B417" s="109">
        <v>-5</v>
      </c>
      <c r="C417" s="109">
        <v>0</v>
      </c>
      <c r="D417" s="110">
        <v>1.0012000000000001</v>
      </c>
      <c r="E417" s="110">
        <v>1.0024</v>
      </c>
    </row>
    <row r="418" spans="1:5" x14ac:dyDescent="0.25">
      <c r="A418" s="112">
        <v>40336.802083333336</v>
      </c>
      <c r="B418" s="109">
        <v>-5</v>
      </c>
      <c r="C418" s="109">
        <v>0.99880000000000002</v>
      </c>
      <c r="D418" s="110">
        <v>1.0012000000000001</v>
      </c>
      <c r="E418" s="110">
        <v>1.0024</v>
      </c>
    </row>
    <row r="419" spans="1:5" x14ac:dyDescent="0.25">
      <c r="A419" s="112">
        <v>40336.8125</v>
      </c>
      <c r="B419" s="109">
        <v>-5</v>
      </c>
      <c r="C419" s="109">
        <v>0</v>
      </c>
      <c r="D419" s="110">
        <v>1.0024</v>
      </c>
      <c r="E419" s="110">
        <v>1.0048999999999999</v>
      </c>
    </row>
    <row r="420" spans="1:5" x14ac:dyDescent="0.25">
      <c r="A420" s="112">
        <v>40336.822916666664</v>
      </c>
      <c r="B420" s="109">
        <v>-5</v>
      </c>
      <c r="C420" s="109">
        <v>0</v>
      </c>
      <c r="D420" s="110">
        <v>1.0012000000000001</v>
      </c>
      <c r="E420" s="110">
        <v>1.0024</v>
      </c>
    </row>
    <row r="421" spans="1:5" x14ac:dyDescent="0.25">
      <c r="A421" s="112">
        <v>40336.833333333336</v>
      </c>
      <c r="B421" s="109">
        <v>-5</v>
      </c>
      <c r="C421" s="109">
        <v>1.1999999999999999E-3</v>
      </c>
      <c r="D421" s="110">
        <v>1.0024</v>
      </c>
      <c r="E421" s="110">
        <v>1.0061</v>
      </c>
    </row>
    <row r="422" spans="1:5" x14ac:dyDescent="0.25">
      <c r="A422" s="112">
        <v>40336.84375</v>
      </c>
      <c r="B422" s="109">
        <v>-5</v>
      </c>
      <c r="C422" s="109">
        <v>1.1999999999999999E-3</v>
      </c>
      <c r="D422" s="110">
        <v>1.0037</v>
      </c>
      <c r="E422" s="110">
        <v>1.0061</v>
      </c>
    </row>
    <row r="423" spans="1:5" x14ac:dyDescent="0.25">
      <c r="A423" s="112">
        <v>40336.854166666664</v>
      </c>
      <c r="B423" s="109">
        <v>-5</v>
      </c>
      <c r="C423" s="109">
        <v>2.3999999999999998E-3</v>
      </c>
      <c r="D423" s="110">
        <v>1.0048999999999999</v>
      </c>
      <c r="E423" s="110">
        <v>1.0061</v>
      </c>
    </row>
    <row r="424" spans="1:5" x14ac:dyDescent="0.25">
      <c r="A424" s="112">
        <v>40336.864583333336</v>
      </c>
      <c r="B424" s="109">
        <v>-5</v>
      </c>
      <c r="C424" s="109">
        <v>1.1999999999999999E-3</v>
      </c>
      <c r="D424" s="110">
        <v>1.0048999999999999</v>
      </c>
      <c r="E424" s="110">
        <v>1.0061</v>
      </c>
    </row>
    <row r="425" spans="1:5" x14ac:dyDescent="0.25">
      <c r="A425" s="112">
        <v>40336.875</v>
      </c>
      <c r="B425" s="109">
        <v>-5</v>
      </c>
      <c r="C425" s="109">
        <v>1.1999999999999999E-3</v>
      </c>
      <c r="D425" s="110">
        <v>1.0024</v>
      </c>
      <c r="E425" s="110">
        <v>1.0048999999999999</v>
      </c>
    </row>
    <row r="426" spans="1:5" x14ac:dyDescent="0.25">
      <c r="A426" s="112">
        <v>40336.885416666664</v>
      </c>
      <c r="B426" s="109">
        <v>-5</v>
      </c>
      <c r="C426" s="109">
        <v>1.1999999999999999E-3</v>
      </c>
      <c r="D426" s="110">
        <v>1.0024</v>
      </c>
      <c r="E426" s="110">
        <v>1.0048999999999999</v>
      </c>
    </row>
    <row r="427" spans="1:5" x14ac:dyDescent="0.25">
      <c r="A427" s="112">
        <v>40336.895833333336</v>
      </c>
      <c r="B427" s="109">
        <v>-5</v>
      </c>
      <c r="C427" s="109">
        <v>2.3999999999999998E-3</v>
      </c>
      <c r="D427" s="110">
        <v>1.0037</v>
      </c>
      <c r="E427" s="110">
        <v>1.0061</v>
      </c>
    </row>
    <row r="428" spans="1:5" x14ac:dyDescent="0.25">
      <c r="A428" s="112">
        <v>40336.90625</v>
      </c>
      <c r="B428" s="109">
        <v>-5</v>
      </c>
      <c r="C428" s="109">
        <v>2.3999999999999998E-3</v>
      </c>
      <c r="D428" s="110">
        <v>1.0048999999999999</v>
      </c>
      <c r="E428" s="110">
        <v>1.0061</v>
      </c>
    </row>
    <row r="429" spans="1:5" x14ac:dyDescent="0.25">
      <c r="A429" s="112">
        <v>40336.916666666664</v>
      </c>
      <c r="B429" s="109">
        <v>-5</v>
      </c>
      <c r="C429" s="109">
        <v>1.0024</v>
      </c>
      <c r="D429" s="110">
        <v>1.0048999999999999</v>
      </c>
      <c r="E429" s="110">
        <v>1.0073000000000001</v>
      </c>
    </row>
    <row r="430" spans="1:5" x14ac:dyDescent="0.25">
      <c r="A430" s="112">
        <v>40336.927083333336</v>
      </c>
      <c r="B430" s="109">
        <v>-5</v>
      </c>
      <c r="C430" s="109">
        <v>1.0048999999999999</v>
      </c>
      <c r="D430" s="110">
        <v>1.0061</v>
      </c>
      <c r="E430" s="110">
        <v>1.0073000000000001</v>
      </c>
    </row>
    <row r="431" spans="1:5" x14ac:dyDescent="0.25">
      <c r="A431" s="112">
        <v>40336.9375</v>
      </c>
      <c r="B431" s="109">
        <v>-5</v>
      </c>
      <c r="C431" s="109">
        <v>1.0024</v>
      </c>
      <c r="D431" s="110">
        <v>1.0061</v>
      </c>
      <c r="E431" s="110">
        <v>1.0073000000000001</v>
      </c>
    </row>
    <row r="432" spans="1:5" x14ac:dyDescent="0.25">
      <c r="A432" s="112">
        <v>40336.947916666664</v>
      </c>
      <c r="B432" s="109">
        <v>-5</v>
      </c>
      <c r="C432" s="109">
        <v>1.0048999999999999</v>
      </c>
      <c r="D432" s="110">
        <v>1.0061</v>
      </c>
      <c r="E432" s="110">
        <v>1.0085</v>
      </c>
    </row>
    <row r="433" spans="1:5" x14ac:dyDescent="0.25">
      <c r="A433" s="112">
        <v>40336.958333333336</v>
      </c>
      <c r="B433" s="109">
        <v>-5</v>
      </c>
      <c r="C433" s="109">
        <v>1.0061</v>
      </c>
      <c r="D433" s="110">
        <v>1.0073000000000001</v>
      </c>
      <c r="E433" s="110">
        <v>1.0085</v>
      </c>
    </row>
    <row r="434" spans="1:5" x14ac:dyDescent="0.25">
      <c r="A434" s="112">
        <v>40336.96875</v>
      </c>
      <c r="B434" s="109">
        <v>-5</v>
      </c>
      <c r="C434" s="109">
        <v>1.0073000000000001</v>
      </c>
      <c r="D434" s="110">
        <v>1.0073000000000001</v>
      </c>
      <c r="E434" s="110">
        <v>1.0085</v>
      </c>
    </row>
    <row r="435" spans="1:5" x14ac:dyDescent="0.25">
      <c r="A435" s="112">
        <v>40336.979166666664</v>
      </c>
      <c r="B435" s="109">
        <v>-5</v>
      </c>
      <c r="C435" s="109">
        <v>1.0073000000000001</v>
      </c>
      <c r="D435" s="110">
        <v>1.0085</v>
      </c>
      <c r="E435" s="110">
        <v>1.0085</v>
      </c>
    </row>
    <row r="436" spans="1:5" x14ac:dyDescent="0.25">
      <c r="A436" s="112">
        <v>40336.989583333336</v>
      </c>
      <c r="B436" s="109">
        <v>-5</v>
      </c>
      <c r="C436" s="109">
        <v>1.0073000000000001</v>
      </c>
      <c r="D436" s="110">
        <v>1.0085</v>
      </c>
      <c r="E436" s="110">
        <v>1.0098</v>
      </c>
    </row>
    <row r="437" spans="1:5" x14ac:dyDescent="0.25">
      <c r="A437" s="112">
        <v>40337</v>
      </c>
      <c r="B437" s="109">
        <v>-5</v>
      </c>
      <c r="C437" s="109">
        <v>1.0073000000000001</v>
      </c>
      <c r="D437" s="110">
        <v>1.0085</v>
      </c>
      <c r="E437" s="110">
        <v>1.0098</v>
      </c>
    </row>
    <row r="438" spans="1:5" x14ac:dyDescent="0.25">
      <c r="A438" s="112">
        <v>40337.010416666664</v>
      </c>
      <c r="B438" s="109">
        <v>-5</v>
      </c>
      <c r="C438" s="109">
        <v>1.0073000000000001</v>
      </c>
      <c r="D438" s="110">
        <v>1.0085</v>
      </c>
      <c r="E438" s="110">
        <v>1.0098</v>
      </c>
    </row>
    <row r="439" spans="1:5" x14ac:dyDescent="0.25">
      <c r="A439" s="112">
        <v>40337.020833333336</v>
      </c>
      <c r="B439" s="109">
        <v>-5</v>
      </c>
      <c r="C439" s="109">
        <v>1.0085</v>
      </c>
      <c r="D439" s="110">
        <v>1.0098</v>
      </c>
      <c r="E439" s="110">
        <v>1.0122</v>
      </c>
    </row>
    <row r="440" spans="1:5" x14ac:dyDescent="0.25">
      <c r="A440" s="112">
        <v>40337.03125</v>
      </c>
      <c r="B440" s="109">
        <v>-5</v>
      </c>
      <c r="C440" s="109">
        <v>1.0085</v>
      </c>
      <c r="D440" s="110">
        <v>1.0098</v>
      </c>
      <c r="E440" s="110">
        <v>1.0122</v>
      </c>
    </row>
    <row r="441" spans="1:5" x14ac:dyDescent="0.25">
      <c r="A441" s="112">
        <v>40337.041666666664</v>
      </c>
      <c r="B441" s="109">
        <v>-5</v>
      </c>
      <c r="C441" s="109">
        <v>8.5000000000000006E-3</v>
      </c>
      <c r="D441" s="110">
        <v>1.0098</v>
      </c>
      <c r="E441" s="110">
        <v>1.0134000000000001</v>
      </c>
    </row>
    <row r="442" spans="1:5" x14ac:dyDescent="0.25">
      <c r="A442" s="112">
        <v>40337.052083333336</v>
      </c>
      <c r="B442" s="109">
        <v>-5</v>
      </c>
      <c r="C442" s="109">
        <v>9.7999999999999997E-3</v>
      </c>
      <c r="D442" s="110">
        <v>1.0109999999999999</v>
      </c>
      <c r="E442" s="110">
        <v>1.0122</v>
      </c>
    </row>
    <row r="443" spans="1:5" x14ac:dyDescent="0.25">
      <c r="A443" s="112">
        <v>40337.0625</v>
      </c>
      <c r="B443" s="109">
        <v>-5</v>
      </c>
      <c r="C443" s="109">
        <v>9.7999999999999997E-3</v>
      </c>
      <c r="D443" s="110">
        <v>1.0122</v>
      </c>
      <c r="E443" s="110">
        <v>1.0134000000000001</v>
      </c>
    </row>
    <row r="444" spans="1:5" x14ac:dyDescent="0.25">
      <c r="A444" s="112">
        <v>40337.072916666664</v>
      </c>
      <c r="B444" s="109">
        <v>-5</v>
      </c>
      <c r="C444" s="109">
        <v>9.7999999999999997E-3</v>
      </c>
      <c r="D444" s="110">
        <v>1.0122</v>
      </c>
      <c r="E444" s="110">
        <v>1.0134000000000001</v>
      </c>
    </row>
    <row r="445" spans="1:5" x14ac:dyDescent="0.25">
      <c r="A445" s="112">
        <v>40337.083333333336</v>
      </c>
      <c r="B445" s="109">
        <v>-5</v>
      </c>
      <c r="C445" s="109">
        <v>9.7999999999999997E-3</v>
      </c>
      <c r="D445" s="110">
        <v>1.0122</v>
      </c>
      <c r="E445" s="110">
        <v>1.0134000000000001</v>
      </c>
    </row>
    <row r="446" spans="1:5" x14ac:dyDescent="0.25">
      <c r="A446" s="112">
        <v>40337.09375</v>
      </c>
      <c r="B446" s="109">
        <v>-5</v>
      </c>
      <c r="C446" s="109">
        <v>9.7999999999999997E-3</v>
      </c>
      <c r="D446" s="110">
        <v>1.0122</v>
      </c>
      <c r="E446" s="110">
        <v>1.0146999999999999</v>
      </c>
    </row>
    <row r="447" spans="1:5" x14ac:dyDescent="0.25">
      <c r="A447" s="112">
        <v>40337.104166666664</v>
      </c>
      <c r="B447" s="109">
        <v>-5</v>
      </c>
      <c r="C447" s="109">
        <v>1.2200000000000001E-2</v>
      </c>
      <c r="D447" s="110">
        <v>1.0134000000000001</v>
      </c>
      <c r="E447" s="110">
        <v>1.0146999999999999</v>
      </c>
    </row>
    <row r="448" spans="1:5" x14ac:dyDescent="0.25">
      <c r="A448" s="112">
        <v>40337.114583333336</v>
      </c>
      <c r="B448" s="109">
        <v>-5</v>
      </c>
      <c r="C448" s="109">
        <v>1.2200000000000001E-2</v>
      </c>
      <c r="D448" s="110">
        <v>1.0134000000000001</v>
      </c>
      <c r="E448" s="110">
        <v>1.0146999999999999</v>
      </c>
    </row>
    <row r="449" spans="1:5" x14ac:dyDescent="0.25">
      <c r="A449" s="112">
        <v>40337.125</v>
      </c>
      <c r="B449" s="109">
        <v>-5</v>
      </c>
      <c r="C449" s="109">
        <v>1.2200000000000001E-2</v>
      </c>
      <c r="D449" s="110">
        <v>1.0134000000000001</v>
      </c>
      <c r="E449" s="110">
        <v>1.0146999999999999</v>
      </c>
    </row>
    <row r="450" spans="1:5" x14ac:dyDescent="0.25">
      <c r="A450" s="112">
        <v>40337.135416666664</v>
      </c>
      <c r="B450" s="109">
        <v>-5</v>
      </c>
      <c r="C450" s="109">
        <v>1.2200000000000001E-2</v>
      </c>
      <c r="D450" s="110">
        <v>1.0134000000000001</v>
      </c>
      <c r="E450" s="110">
        <v>1.0146999999999999</v>
      </c>
    </row>
    <row r="451" spans="1:5" x14ac:dyDescent="0.25">
      <c r="A451" s="112">
        <v>40337.145833333336</v>
      </c>
      <c r="B451" s="109">
        <v>-5</v>
      </c>
      <c r="C451" s="109">
        <v>1.34E-2</v>
      </c>
      <c r="D451" s="110">
        <v>1.0134000000000001</v>
      </c>
      <c r="E451" s="110">
        <v>1.0159</v>
      </c>
    </row>
    <row r="452" spans="1:5" x14ac:dyDescent="0.25">
      <c r="A452" s="112">
        <v>40337.15625</v>
      </c>
      <c r="B452" s="109">
        <v>-5</v>
      </c>
      <c r="C452" s="109">
        <v>1.34E-2</v>
      </c>
      <c r="D452" s="110">
        <v>1.0146999999999999</v>
      </c>
      <c r="E452" s="110">
        <v>1.0159</v>
      </c>
    </row>
    <row r="453" spans="1:5" x14ac:dyDescent="0.25">
      <c r="A453" s="112">
        <v>40337.166666666664</v>
      </c>
      <c r="B453" s="109">
        <v>-5</v>
      </c>
      <c r="C453" s="109">
        <v>1.34E-2</v>
      </c>
      <c r="D453" s="110">
        <v>1.0146999999999999</v>
      </c>
      <c r="E453" s="110">
        <v>1.0159</v>
      </c>
    </row>
    <row r="454" spans="1:5" x14ac:dyDescent="0.25">
      <c r="A454" s="112">
        <v>40337.177083333336</v>
      </c>
      <c r="B454" s="109">
        <v>-5</v>
      </c>
      <c r="C454" s="109">
        <v>1.34E-2</v>
      </c>
      <c r="D454" s="110">
        <v>1.0146999999999999</v>
      </c>
      <c r="E454" s="110">
        <v>1.0159</v>
      </c>
    </row>
    <row r="455" spans="1:5" x14ac:dyDescent="0.25">
      <c r="A455" s="112">
        <v>40337.1875</v>
      </c>
      <c r="B455" s="109">
        <v>-5</v>
      </c>
      <c r="C455" s="109">
        <v>1.34E-2</v>
      </c>
      <c r="D455" s="110">
        <v>1.0146999999999999</v>
      </c>
      <c r="E455" s="110">
        <v>1.0159</v>
      </c>
    </row>
    <row r="456" spans="1:5" x14ac:dyDescent="0.25">
      <c r="A456" s="112">
        <v>40337.197916666664</v>
      </c>
      <c r="B456" s="109">
        <v>-5</v>
      </c>
      <c r="C456" s="109">
        <v>1.47E-2</v>
      </c>
      <c r="D456" s="110">
        <v>1.0159</v>
      </c>
      <c r="E456" s="110">
        <v>1.0170999999999999</v>
      </c>
    </row>
    <row r="457" spans="1:5" x14ac:dyDescent="0.25">
      <c r="A457" s="112">
        <v>40337.208333333336</v>
      </c>
      <c r="B457" s="109">
        <v>-5</v>
      </c>
      <c r="C457" s="109">
        <v>1.47E-2</v>
      </c>
      <c r="D457" s="110">
        <v>1.0159</v>
      </c>
      <c r="E457" s="110">
        <v>1.0195000000000001</v>
      </c>
    </row>
    <row r="458" spans="1:5" x14ac:dyDescent="0.25">
      <c r="A458" s="112">
        <v>40337.21875</v>
      </c>
      <c r="B458" s="109">
        <v>-5</v>
      </c>
      <c r="C458" s="109">
        <v>1.47E-2</v>
      </c>
      <c r="D458" s="110">
        <v>1.0159</v>
      </c>
      <c r="E458" s="110">
        <v>1.0170999999999999</v>
      </c>
    </row>
    <row r="459" spans="1:5" x14ac:dyDescent="0.25">
      <c r="A459" s="112">
        <v>40337.229166666664</v>
      </c>
      <c r="B459" s="109">
        <v>-5</v>
      </c>
      <c r="C459" s="109">
        <v>1.47E-2</v>
      </c>
      <c r="D459" s="110">
        <v>1.0159</v>
      </c>
      <c r="E459" s="110">
        <v>1.0170999999999999</v>
      </c>
    </row>
    <row r="460" spans="1:5" x14ac:dyDescent="0.25">
      <c r="A460" s="112">
        <v>40337.239583333336</v>
      </c>
      <c r="B460" s="109">
        <v>-5</v>
      </c>
      <c r="C460" s="109">
        <v>1.47E-2</v>
      </c>
      <c r="D460" s="110">
        <v>1.0159</v>
      </c>
      <c r="E460" s="110">
        <v>1.0170999999999999</v>
      </c>
    </row>
    <row r="461" spans="1:5" x14ac:dyDescent="0.25">
      <c r="A461" s="112">
        <v>40337.25</v>
      </c>
      <c r="B461" s="109">
        <v>-5</v>
      </c>
      <c r="C461" s="109">
        <v>1.47E-2</v>
      </c>
      <c r="D461" s="110">
        <v>1.0159</v>
      </c>
      <c r="E461" s="110">
        <v>1.0195000000000001</v>
      </c>
    </row>
    <row r="462" spans="1:5" x14ac:dyDescent="0.25">
      <c r="A462" s="112">
        <v>40337.260416666664</v>
      </c>
      <c r="B462" s="109">
        <v>-5</v>
      </c>
      <c r="C462" s="109">
        <v>1.47E-2</v>
      </c>
      <c r="D462" s="110">
        <v>1.0159</v>
      </c>
      <c r="E462" s="110">
        <v>1.0170999999999999</v>
      </c>
    </row>
    <row r="463" spans="1:5" x14ac:dyDescent="0.25">
      <c r="A463" s="112">
        <v>40337.270833333336</v>
      </c>
      <c r="B463" s="109">
        <v>-5</v>
      </c>
      <c r="C463" s="109">
        <v>1.47E-2</v>
      </c>
      <c r="D463" s="110">
        <v>1.0146999999999999</v>
      </c>
      <c r="E463" s="110">
        <v>1.0159</v>
      </c>
    </row>
    <row r="464" spans="1:5" x14ac:dyDescent="0.25">
      <c r="A464" s="112">
        <v>40337.28125</v>
      </c>
      <c r="B464" s="109">
        <v>-5</v>
      </c>
      <c r="C464" s="109">
        <v>1.34E-2</v>
      </c>
      <c r="D464" s="110">
        <v>1.0146999999999999</v>
      </c>
      <c r="E464" s="110">
        <v>1.0159</v>
      </c>
    </row>
    <row r="465" spans="1:5" x14ac:dyDescent="0.25">
      <c r="A465" s="112">
        <v>40337.291666666664</v>
      </c>
      <c r="B465" s="109">
        <v>-5</v>
      </c>
      <c r="C465" s="109">
        <v>1.2200000000000001E-2</v>
      </c>
      <c r="D465" s="110">
        <v>1.0134000000000001</v>
      </c>
      <c r="E465" s="110">
        <v>1.0159</v>
      </c>
    </row>
    <row r="466" spans="1:5" x14ac:dyDescent="0.25">
      <c r="A466" s="112">
        <v>40337.302083333336</v>
      </c>
      <c r="B466" s="109">
        <v>-5</v>
      </c>
      <c r="C466" s="109">
        <v>9.7999999999999997E-3</v>
      </c>
      <c r="D466" s="110">
        <v>1.0122</v>
      </c>
      <c r="E466" s="110">
        <v>1.0146999999999999</v>
      </c>
    </row>
    <row r="467" spans="1:5" x14ac:dyDescent="0.25">
      <c r="A467" s="112">
        <v>40337.3125</v>
      </c>
      <c r="B467" s="109">
        <v>-5</v>
      </c>
      <c r="C467" s="109">
        <v>8.5000000000000006E-3</v>
      </c>
      <c r="D467" s="110">
        <v>1.0098</v>
      </c>
      <c r="E467" s="110">
        <v>1.0122</v>
      </c>
    </row>
    <row r="468" spans="1:5" x14ac:dyDescent="0.25">
      <c r="A468" s="112">
        <v>40337.322916666664</v>
      </c>
      <c r="B468" s="109">
        <v>-5</v>
      </c>
      <c r="C468" s="109">
        <v>7.3000000000000001E-3</v>
      </c>
      <c r="D468" s="110">
        <v>1.0085</v>
      </c>
      <c r="E468" s="110">
        <v>1.0098</v>
      </c>
    </row>
    <row r="469" spans="1:5" x14ac:dyDescent="0.25">
      <c r="A469" s="112">
        <v>40337.333333333336</v>
      </c>
      <c r="B469" s="109">
        <v>-5</v>
      </c>
      <c r="C469" s="109">
        <v>6.1000000000000004E-3</v>
      </c>
      <c r="D469" s="110">
        <v>1.0073000000000001</v>
      </c>
      <c r="E469" s="110">
        <v>1.0122</v>
      </c>
    </row>
    <row r="470" spans="1:5" x14ac:dyDescent="0.25">
      <c r="A470" s="112">
        <v>40337.34375</v>
      </c>
      <c r="B470" s="109">
        <v>-5</v>
      </c>
      <c r="C470" s="109">
        <v>4.8999999999999998E-3</v>
      </c>
      <c r="D470" s="110">
        <v>1.0061</v>
      </c>
      <c r="E470" s="110">
        <v>1.0085</v>
      </c>
    </row>
    <row r="471" spans="1:5" x14ac:dyDescent="0.25">
      <c r="A471" s="112">
        <v>40337.354166666664</v>
      </c>
      <c r="B471" s="109">
        <v>-5</v>
      </c>
      <c r="C471" s="109">
        <v>2.3999999999999998E-3</v>
      </c>
      <c r="D471" s="110">
        <v>1.0048999999999999</v>
      </c>
      <c r="E471" s="110">
        <v>1.0061</v>
      </c>
    </row>
    <row r="472" spans="1:5" x14ac:dyDescent="0.25">
      <c r="A472" s="112">
        <v>40337.364583333336</v>
      </c>
      <c r="B472" s="109">
        <v>-5</v>
      </c>
      <c r="C472" s="109">
        <v>2.3999999999999998E-3</v>
      </c>
      <c r="D472" s="110">
        <v>1.0037</v>
      </c>
      <c r="E472" s="110">
        <v>1.0061</v>
      </c>
    </row>
    <row r="473" spans="1:5" x14ac:dyDescent="0.25">
      <c r="A473" s="112">
        <v>40337.375</v>
      </c>
      <c r="B473" s="109">
        <v>-5</v>
      </c>
      <c r="C473" s="109">
        <v>1.1999999999999999E-3</v>
      </c>
      <c r="D473" s="110">
        <v>1.0024</v>
      </c>
      <c r="E473" s="110">
        <v>1.0061</v>
      </c>
    </row>
    <row r="474" spans="1:5" x14ac:dyDescent="0.25">
      <c r="A474" s="112">
        <v>40337.385416666664</v>
      </c>
      <c r="B474" s="109">
        <v>-5</v>
      </c>
      <c r="C474" s="109">
        <v>0</v>
      </c>
      <c r="D474" s="110">
        <v>1.0012000000000001</v>
      </c>
      <c r="E474" s="110">
        <v>1.0048999999999999</v>
      </c>
    </row>
    <row r="475" spans="1:5" x14ac:dyDescent="0.25">
      <c r="A475" s="112">
        <v>40337.395833333336</v>
      </c>
      <c r="B475" s="109">
        <v>-5</v>
      </c>
      <c r="C475" s="109">
        <v>0.99880000000000002</v>
      </c>
      <c r="D475" s="110">
        <v>1.0012000000000001</v>
      </c>
      <c r="E475" s="110">
        <v>1.0024</v>
      </c>
    </row>
    <row r="476" spans="1:5" x14ac:dyDescent="0.25">
      <c r="A476" s="112">
        <v>40337.40625</v>
      </c>
      <c r="B476" s="109">
        <v>-5</v>
      </c>
      <c r="C476" s="109">
        <v>0.99880000000000002</v>
      </c>
      <c r="D476" s="110">
        <v>1</v>
      </c>
      <c r="E476" s="110">
        <v>1.0012000000000001</v>
      </c>
    </row>
    <row r="477" spans="1:5" x14ac:dyDescent="0.25">
      <c r="A477" s="112">
        <v>40337.416666666664</v>
      </c>
      <c r="B477" s="109">
        <v>-5</v>
      </c>
      <c r="C477" s="109">
        <v>0.99760000000000004</v>
      </c>
      <c r="D477" s="110">
        <v>0.99880000000000002</v>
      </c>
      <c r="E477" s="110">
        <v>1.0012000000000001</v>
      </c>
    </row>
    <row r="478" spans="1:5" x14ac:dyDescent="0.25">
      <c r="A478" s="112">
        <v>40337.427083333336</v>
      </c>
      <c r="B478" s="109">
        <v>-5</v>
      </c>
      <c r="C478" s="109">
        <v>0.99760000000000004</v>
      </c>
      <c r="D478" s="110">
        <v>0.99880000000000002</v>
      </c>
      <c r="E478" s="110">
        <v>1</v>
      </c>
    </row>
    <row r="479" spans="1:5" x14ac:dyDescent="0.25">
      <c r="A479" s="112">
        <v>40337.4375</v>
      </c>
      <c r="B479" s="109">
        <v>-5</v>
      </c>
      <c r="C479" s="109">
        <v>0.99760000000000004</v>
      </c>
      <c r="D479" s="110">
        <v>0.99880000000000002</v>
      </c>
      <c r="E479" s="110">
        <v>1</v>
      </c>
    </row>
    <row r="480" spans="1:5" x14ac:dyDescent="0.25">
      <c r="A480" s="112">
        <v>40337.447916666664</v>
      </c>
      <c r="B480" s="109">
        <v>-5</v>
      </c>
      <c r="C480" s="109">
        <v>0.99509999999999998</v>
      </c>
      <c r="D480" s="110">
        <v>0.99760000000000004</v>
      </c>
      <c r="E480" s="110">
        <v>0.99880000000000002</v>
      </c>
    </row>
    <row r="481" spans="1:5" x14ac:dyDescent="0.25">
      <c r="A481" s="112">
        <v>40337.458333333336</v>
      </c>
      <c r="B481" s="109">
        <v>-5</v>
      </c>
      <c r="C481" s="109">
        <v>0.99390000000000001</v>
      </c>
      <c r="D481" s="110">
        <v>0.99509999999999998</v>
      </c>
      <c r="E481" s="110">
        <v>1</v>
      </c>
    </row>
    <row r="482" spans="1:5" x14ac:dyDescent="0.25">
      <c r="A482" s="112">
        <v>40337.46875</v>
      </c>
      <c r="B482" s="109">
        <v>-5</v>
      </c>
      <c r="C482" s="109">
        <v>0.99390000000000001</v>
      </c>
      <c r="D482" s="110">
        <v>0.99509999999999998</v>
      </c>
      <c r="E482" s="110">
        <v>0.99760000000000004</v>
      </c>
    </row>
    <row r="483" spans="1:5" x14ac:dyDescent="0.25">
      <c r="A483" s="112">
        <v>40337.479166666664</v>
      </c>
      <c r="B483" s="109">
        <v>-5</v>
      </c>
      <c r="C483" s="109">
        <v>0.99390000000000001</v>
      </c>
      <c r="D483" s="110">
        <v>0.99509999999999998</v>
      </c>
      <c r="E483" s="110">
        <v>0.99760000000000004</v>
      </c>
    </row>
    <row r="484" spans="1:5" x14ac:dyDescent="0.25">
      <c r="A484" s="112">
        <v>40337.489583333336</v>
      </c>
      <c r="B484" s="109">
        <v>-5</v>
      </c>
      <c r="C484" s="109">
        <v>0.99270000000000003</v>
      </c>
      <c r="D484" s="110">
        <v>0.99390000000000001</v>
      </c>
      <c r="E484" s="110">
        <v>0.99509999999999998</v>
      </c>
    </row>
    <row r="485" spans="1:5" x14ac:dyDescent="0.25">
      <c r="A485" s="112">
        <v>40337.5</v>
      </c>
      <c r="B485" s="109">
        <v>-5</v>
      </c>
      <c r="C485" s="109">
        <v>0.99150000000000005</v>
      </c>
      <c r="D485" s="110">
        <v>0.99390000000000001</v>
      </c>
      <c r="E485" s="110">
        <v>0.99760000000000004</v>
      </c>
    </row>
    <row r="486" spans="1:5" x14ac:dyDescent="0.25">
      <c r="A486" s="112">
        <v>40337.510416666664</v>
      </c>
      <c r="B486" s="109">
        <v>-5</v>
      </c>
      <c r="C486" s="109">
        <v>0.99270000000000003</v>
      </c>
      <c r="D486" s="110">
        <v>0.99390000000000001</v>
      </c>
      <c r="E486" s="110">
        <v>0.99509999999999998</v>
      </c>
    </row>
    <row r="487" spans="1:5" x14ac:dyDescent="0.25">
      <c r="A487" s="112">
        <v>40337.520833333336</v>
      </c>
      <c r="B487" s="109">
        <v>-5</v>
      </c>
      <c r="C487" s="109">
        <v>0.99270000000000003</v>
      </c>
      <c r="D487" s="110">
        <v>0.99390000000000001</v>
      </c>
      <c r="E487" s="110">
        <v>0.99509999999999998</v>
      </c>
    </row>
    <row r="488" spans="1:5" x14ac:dyDescent="0.25">
      <c r="A488" s="112">
        <v>40337.53125</v>
      </c>
      <c r="B488" s="109">
        <v>-5</v>
      </c>
      <c r="C488" s="109">
        <v>0.99270000000000003</v>
      </c>
      <c r="D488" s="110">
        <v>0.99390000000000001</v>
      </c>
      <c r="E488" s="110">
        <v>0.99509999999999998</v>
      </c>
    </row>
    <row r="489" spans="1:5" x14ac:dyDescent="0.25">
      <c r="A489" s="112">
        <v>40337.541666666664</v>
      </c>
      <c r="B489" s="109">
        <v>-5</v>
      </c>
      <c r="C489" s="109">
        <v>0.99150000000000005</v>
      </c>
      <c r="D489" s="110">
        <v>0.99390000000000001</v>
      </c>
      <c r="E489" s="110">
        <v>0.99760000000000004</v>
      </c>
    </row>
    <row r="490" spans="1:5" x14ac:dyDescent="0.25">
      <c r="A490" s="112">
        <v>40337.552083333336</v>
      </c>
      <c r="B490" s="109">
        <v>-5</v>
      </c>
      <c r="C490" s="109">
        <v>0.99150000000000005</v>
      </c>
      <c r="D490" s="110">
        <v>0.99270000000000003</v>
      </c>
      <c r="E490" s="110">
        <v>0.99509999999999998</v>
      </c>
    </row>
    <row r="491" spans="1:5" x14ac:dyDescent="0.25">
      <c r="A491" s="112">
        <v>40337.5625</v>
      </c>
      <c r="B491" s="109">
        <v>-5</v>
      </c>
      <c r="C491" s="109">
        <v>0.99150000000000005</v>
      </c>
      <c r="D491" s="110">
        <v>0.99270000000000003</v>
      </c>
      <c r="E491" s="110">
        <v>0.99390000000000001</v>
      </c>
    </row>
    <row r="492" spans="1:5" x14ac:dyDescent="0.25">
      <c r="A492" s="112">
        <v>40337.572916666664</v>
      </c>
      <c r="B492" s="109">
        <v>-5</v>
      </c>
      <c r="C492" s="109">
        <v>0.99019999999999997</v>
      </c>
      <c r="D492" s="110">
        <v>0.99150000000000005</v>
      </c>
      <c r="E492" s="110">
        <v>0.99390000000000001</v>
      </c>
    </row>
    <row r="493" spans="1:5" x14ac:dyDescent="0.25">
      <c r="A493" s="112">
        <v>40337.583333333336</v>
      </c>
      <c r="B493" s="109">
        <v>-5</v>
      </c>
      <c r="C493" s="109">
        <v>0.99019999999999997</v>
      </c>
      <c r="D493" s="110">
        <v>0.99019999999999997</v>
      </c>
      <c r="E493" s="110">
        <v>0.99270000000000003</v>
      </c>
    </row>
    <row r="494" spans="1:5" x14ac:dyDescent="0.25">
      <c r="A494" s="112">
        <v>40337.59375</v>
      </c>
      <c r="B494" s="109">
        <v>-5</v>
      </c>
      <c r="C494" s="109">
        <v>0.98780000000000001</v>
      </c>
      <c r="D494" s="110">
        <v>0.99019999999999997</v>
      </c>
      <c r="E494" s="110">
        <v>0.99270000000000003</v>
      </c>
    </row>
    <row r="495" spans="1:5" x14ac:dyDescent="0.25">
      <c r="A495" s="112">
        <v>40337.604166666664</v>
      </c>
      <c r="B495" s="109">
        <v>-5</v>
      </c>
      <c r="C495" s="109">
        <v>0.98780000000000001</v>
      </c>
      <c r="D495" s="110">
        <v>0.99019999999999997</v>
      </c>
      <c r="E495" s="110">
        <v>0.99270000000000003</v>
      </c>
    </row>
    <row r="496" spans="1:5" x14ac:dyDescent="0.25">
      <c r="A496" s="112">
        <v>40337.614583333336</v>
      </c>
      <c r="B496" s="109">
        <v>-5</v>
      </c>
      <c r="C496" s="109">
        <v>0.98780000000000001</v>
      </c>
      <c r="D496" s="110">
        <v>0.99019999999999997</v>
      </c>
      <c r="E496" s="110">
        <v>0.99150000000000005</v>
      </c>
    </row>
    <row r="497" spans="1:5" x14ac:dyDescent="0.25">
      <c r="A497" s="112">
        <v>40337.625</v>
      </c>
      <c r="B497" s="109">
        <v>-5</v>
      </c>
      <c r="C497" s="109">
        <v>0.98780000000000001</v>
      </c>
      <c r="D497" s="110">
        <v>0.99019999999999997</v>
      </c>
      <c r="E497" s="110">
        <v>0.99150000000000005</v>
      </c>
    </row>
    <row r="498" spans="1:5" x14ac:dyDescent="0.25">
      <c r="A498" s="112">
        <v>40337.635416666664</v>
      </c>
      <c r="B498" s="109">
        <v>-5</v>
      </c>
      <c r="C498" s="109">
        <v>0.98780000000000001</v>
      </c>
      <c r="D498" s="110">
        <v>0.98899999999999999</v>
      </c>
      <c r="E498" s="110">
        <v>0.99150000000000005</v>
      </c>
    </row>
    <row r="499" spans="1:5" x14ac:dyDescent="0.25">
      <c r="A499" s="112">
        <v>40337.645833333336</v>
      </c>
      <c r="B499" s="109">
        <v>-5</v>
      </c>
      <c r="C499" s="109">
        <v>0.98780000000000001</v>
      </c>
      <c r="D499" s="110">
        <v>0.99019999999999997</v>
      </c>
      <c r="E499" s="110">
        <v>0.99150000000000005</v>
      </c>
    </row>
    <row r="500" spans="1:5" x14ac:dyDescent="0.25">
      <c r="A500" s="112">
        <v>40337.65625</v>
      </c>
      <c r="B500" s="109">
        <v>-5</v>
      </c>
      <c r="C500" s="109">
        <v>0.98780000000000001</v>
      </c>
      <c r="D500" s="110">
        <v>0.98899999999999999</v>
      </c>
      <c r="E500" s="110">
        <v>0.99150000000000005</v>
      </c>
    </row>
    <row r="501" spans="1:5" x14ac:dyDescent="0.25">
      <c r="A501" s="112">
        <v>40337.666666666664</v>
      </c>
      <c r="B501" s="109">
        <v>-5</v>
      </c>
      <c r="C501" s="109">
        <v>0.98660000000000003</v>
      </c>
      <c r="D501" s="110">
        <v>0.99019999999999997</v>
      </c>
      <c r="E501" s="110">
        <v>0.99270000000000003</v>
      </c>
    </row>
    <row r="502" spans="1:5" x14ac:dyDescent="0.25">
      <c r="A502" s="112">
        <v>40337.677083333336</v>
      </c>
      <c r="B502" s="109">
        <v>-5</v>
      </c>
      <c r="C502" s="109">
        <v>0.98780000000000001</v>
      </c>
      <c r="D502" s="110">
        <v>0.98899999999999999</v>
      </c>
      <c r="E502" s="110">
        <v>0.99150000000000005</v>
      </c>
    </row>
    <row r="503" spans="1:5" x14ac:dyDescent="0.25">
      <c r="A503" s="112">
        <v>40337.6875</v>
      </c>
      <c r="B503" s="109">
        <v>-5</v>
      </c>
      <c r="C503" s="109">
        <v>0.98780000000000001</v>
      </c>
      <c r="D503" s="110">
        <v>0.99019999999999997</v>
      </c>
      <c r="E503" s="110">
        <v>0.99150000000000005</v>
      </c>
    </row>
    <row r="504" spans="1:5" x14ac:dyDescent="0.25">
      <c r="A504" s="112">
        <v>40337.697916666664</v>
      </c>
      <c r="B504" s="109">
        <v>-5</v>
      </c>
      <c r="C504" s="109">
        <v>0.98780000000000001</v>
      </c>
      <c r="D504" s="110">
        <v>0.99019999999999997</v>
      </c>
      <c r="E504" s="110">
        <v>0.99150000000000005</v>
      </c>
    </row>
    <row r="505" spans="1:5" x14ac:dyDescent="0.25">
      <c r="A505" s="112">
        <v>40337.708333333336</v>
      </c>
      <c r="B505" s="109">
        <v>-5</v>
      </c>
      <c r="C505" s="109">
        <v>0.99019999999999997</v>
      </c>
      <c r="D505" s="110">
        <v>0.99019999999999997</v>
      </c>
      <c r="E505" s="110">
        <v>0.99270000000000003</v>
      </c>
    </row>
    <row r="506" spans="1:5" x14ac:dyDescent="0.25">
      <c r="A506" s="112">
        <v>40337.71875</v>
      </c>
      <c r="B506" s="109">
        <v>-5</v>
      </c>
      <c r="C506" s="109">
        <v>0.98780000000000001</v>
      </c>
      <c r="D506" s="110">
        <v>0.99150000000000005</v>
      </c>
      <c r="E506" s="110">
        <v>0.99270000000000003</v>
      </c>
    </row>
    <row r="507" spans="1:5" x14ac:dyDescent="0.25">
      <c r="A507" s="112">
        <v>40337.729166666664</v>
      </c>
      <c r="B507" s="109">
        <v>-5</v>
      </c>
      <c r="C507" s="109">
        <v>0.99019999999999997</v>
      </c>
      <c r="D507" s="110">
        <v>0.99150000000000005</v>
      </c>
      <c r="E507" s="110">
        <v>0.99270000000000003</v>
      </c>
    </row>
    <row r="508" spans="1:5" x14ac:dyDescent="0.25">
      <c r="A508" s="112">
        <v>40337.739583333336</v>
      </c>
      <c r="B508" s="109">
        <v>-5</v>
      </c>
      <c r="C508" s="109">
        <v>0.99019999999999997</v>
      </c>
      <c r="D508" s="110">
        <v>0.99150000000000005</v>
      </c>
      <c r="E508" s="110">
        <v>0.99270000000000003</v>
      </c>
    </row>
    <row r="509" spans="1:5" x14ac:dyDescent="0.25">
      <c r="A509" s="112">
        <v>40337.75</v>
      </c>
      <c r="B509" s="109">
        <v>-5</v>
      </c>
      <c r="C509" s="109">
        <v>0.99150000000000005</v>
      </c>
      <c r="D509" s="110">
        <v>0.99270000000000003</v>
      </c>
      <c r="E509" s="110">
        <v>0.99390000000000001</v>
      </c>
    </row>
    <row r="510" spans="1:5" x14ac:dyDescent="0.25">
      <c r="A510" s="112">
        <v>40337.760416666664</v>
      </c>
      <c r="B510" s="109">
        <v>-5</v>
      </c>
      <c r="C510" s="109">
        <v>0.99150000000000005</v>
      </c>
      <c r="D510" s="110">
        <v>0.99270000000000003</v>
      </c>
      <c r="E510" s="110">
        <v>0.99390000000000001</v>
      </c>
    </row>
    <row r="511" spans="1:5" x14ac:dyDescent="0.25">
      <c r="A511" s="112">
        <v>40337.770833333336</v>
      </c>
      <c r="B511" s="109">
        <v>-5</v>
      </c>
      <c r="C511" s="109">
        <v>0.99150000000000005</v>
      </c>
      <c r="D511" s="110">
        <v>0.99270000000000003</v>
      </c>
      <c r="E511" s="110">
        <v>0.99390000000000001</v>
      </c>
    </row>
    <row r="512" spans="1:5" x14ac:dyDescent="0.25">
      <c r="A512" s="112">
        <v>40337.78125</v>
      </c>
      <c r="B512" s="109">
        <v>-5</v>
      </c>
      <c r="C512" s="109">
        <v>0.99270000000000003</v>
      </c>
      <c r="D512" s="110">
        <v>0.99270000000000003</v>
      </c>
      <c r="E512" s="110">
        <v>0.99390000000000001</v>
      </c>
    </row>
    <row r="513" spans="1:5" x14ac:dyDescent="0.25">
      <c r="A513" s="112">
        <v>40337.791666666664</v>
      </c>
      <c r="B513" s="109">
        <v>-5</v>
      </c>
      <c r="C513" s="109">
        <v>0.99150000000000005</v>
      </c>
      <c r="D513" s="110">
        <v>0.99390000000000001</v>
      </c>
      <c r="E513" s="110">
        <v>0.99509999999999998</v>
      </c>
    </row>
    <row r="514" spans="1:5" x14ac:dyDescent="0.25">
      <c r="A514" s="112">
        <v>40337.802083333336</v>
      </c>
      <c r="B514" s="109">
        <v>-5</v>
      </c>
      <c r="C514" s="109">
        <v>0.99270000000000003</v>
      </c>
      <c r="D514" s="110">
        <v>0.99390000000000001</v>
      </c>
      <c r="E514" s="110">
        <v>0.99509999999999998</v>
      </c>
    </row>
    <row r="515" spans="1:5" x14ac:dyDescent="0.25">
      <c r="A515" s="112">
        <v>40337.8125</v>
      </c>
      <c r="B515" s="109">
        <v>-5</v>
      </c>
      <c r="C515" s="109">
        <v>0.99270000000000003</v>
      </c>
      <c r="D515" s="110">
        <v>0.99509999999999998</v>
      </c>
      <c r="E515" s="110">
        <v>0.99760000000000004</v>
      </c>
    </row>
    <row r="516" spans="1:5" x14ac:dyDescent="0.25">
      <c r="A516" s="112">
        <v>40337.822916666664</v>
      </c>
      <c r="B516" s="109">
        <v>-5</v>
      </c>
      <c r="C516" s="109">
        <v>0.99390000000000001</v>
      </c>
      <c r="D516" s="110">
        <v>0.99509999999999998</v>
      </c>
      <c r="E516" s="110">
        <v>0.99760000000000004</v>
      </c>
    </row>
    <row r="517" spans="1:5" x14ac:dyDescent="0.25">
      <c r="A517" s="112">
        <v>40337.833333333336</v>
      </c>
      <c r="B517" s="109">
        <v>-5</v>
      </c>
      <c r="C517" s="109">
        <v>0.99390000000000001</v>
      </c>
      <c r="D517" s="110">
        <v>0.99629999999999996</v>
      </c>
      <c r="E517" s="110">
        <v>0.99880000000000002</v>
      </c>
    </row>
    <row r="518" spans="1:5" x14ac:dyDescent="0.25">
      <c r="A518" s="112">
        <v>40337.84375</v>
      </c>
      <c r="B518" s="109">
        <v>-5</v>
      </c>
      <c r="C518" s="109">
        <v>0.99509999999999998</v>
      </c>
      <c r="D518" s="110">
        <v>0.99760000000000004</v>
      </c>
      <c r="E518" s="110">
        <v>0.99880000000000002</v>
      </c>
    </row>
    <row r="519" spans="1:5" x14ac:dyDescent="0.25">
      <c r="A519" s="112">
        <v>40337.854166666664</v>
      </c>
      <c r="B519" s="109">
        <v>-5</v>
      </c>
      <c r="C519" s="109">
        <v>0.99760000000000004</v>
      </c>
      <c r="D519" s="110">
        <v>0.99760000000000004</v>
      </c>
      <c r="E519" s="110">
        <v>1</v>
      </c>
    </row>
    <row r="520" spans="1:5" x14ac:dyDescent="0.25">
      <c r="A520" s="112">
        <v>40337.864583333336</v>
      </c>
      <c r="B520" s="109">
        <v>-5</v>
      </c>
      <c r="C520" s="109">
        <v>0.99760000000000004</v>
      </c>
      <c r="D520" s="110">
        <v>0.99880000000000002</v>
      </c>
      <c r="E520" s="110">
        <v>1</v>
      </c>
    </row>
    <row r="521" spans="1:5" x14ac:dyDescent="0.25">
      <c r="A521" s="112">
        <v>40337.875</v>
      </c>
      <c r="B521" s="109">
        <v>-5</v>
      </c>
      <c r="C521" s="109">
        <v>0.99760000000000004</v>
      </c>
      <c r="D521" s="110">
        <v>0.99880000000000002</v>
      </c>
      <c r="E521" s="110">
        <v>1.0012000000000001</v>
      </c>
    </row>
    <row r="522" spans="1:5" x14ac:dyDescent="0.25">
      <c r="A522" s="112">
        <v>40337.885416666664</v>
      </c>
      <c r="B522" s="109">
        <v>-5</v>
      </c>
      <c r="C522" s="109">
        <v>0.99880000000000002</v>
      </c>
      <c r="D522" s="110">
        <v>1</v>
      </c>
      <c r="E522" s="110">
        <v>1.0012000000000001</v>
      </c>
    </row>
    <row r="523" spans="1:5" x14ac:dyDescent="0.25">
      <c r="A523" s="112">
        <v>40337.895833333336</v>
      </c>
      <c r="B523" s="109">
        <v>-5</v>
      </c>
      <c r="C523" s="109">
        <v>0.99880000000000002</v>
      </c>
      <c r="D523" s="110">
        <v>1</v>
      </c>
      <c r="E523" s="110">
        <v>1.0012000000000001</v>
      </c>
    </row>
    <row r="524" spans="1:5" x14ac:dyDescent="0.25">
      <c r="A524" s="112">
        <v>40337.90625</v>
      </c>
      <c r="B524" s="109">
        <v>-5</v>
      </c>
      <c r="C524" s="109">
        <v>0.99880000000000002</v>
      </c>
      <c r="D524" s="110">
        <v>1</v>
      </c>
      <c r="E524" s="110">
        <v>1.0012000000000001</v>
      </c>
    </row>
    <row r="525" spans="1:5" x14ac:dyDescent="0.25">
      <c r="A525" s="112">
        <v>40337.916666666664</v>
      </c>
      <c r="B525" s="109">
        <v>-5</v>
      </c>
      <c r="C525" s="109">
        <v>1</v>
      </c>
      <c r="D525" s="110">
        <v>1.0012000000000001</v>
      </c>
      <c r="E525" s="110">
        <v>1.0024</v>
      </c>
    </row>
    <row r="526" spans="1:5" x14ac:dyDescent="0.25">
      <c r="A526" s="112">
        <v>40337.927083333336</v>
      </c>
      <c r="B526" s="109">
        <v>-5</v>
      </c>
      <c r="C526" s="109">
        <v>1</v>
      </c>
      <c r="D526" s="110">
        <v>1.0012000000000001</v>
      </c>
      <c r="E526" s="110">
        <v>1.0024</v>
      </c>
    </row>
    <row r="527" spans="1:5" x14ac:dyDescent="0.25">
      <c r="A527" s="112">
        <v>40337.9375</v>
      </c>
      <c r="B527" s="109">
        <v>-5</v>
      </c>
      <c r="C527" s="109">
        <v>1</v>
      </c>
      <c r="D527" s="110">
        <v>1.0012000000000001</v>
      </c>
      <c r="E527" s="110">
        <v>1.0024</v>
      </c>
    </row>
    <row r="528" spans="1:5" x14ac:dyDescent="0.25">
      <c r="A528" s="112">
        <v>40337.947916666664</v>
      </c>
      <c r="B528" s="109">
        <v>-5</v>
      </c>
      <c r="C528" s="109">
        <v>1.0012000000000001</v>
      </c>
      <c r="D528" s="110">
        <v>1.0024</v>
      </c>
      <c r="E528" s="110">
        <v>1.0048999999999999</v>
      </c>
    </row>
    <row r="529" spans="1:5" x14ac:dyDescent="0.25">
      <c r="A529" s="112">
        <v>40337.958333333336</v>
      </c>
      <c r="B529" s="109">
        <v>-5</v>
      </c>
      <c r="C529" s="109">
        <v>1.0012000000000001</v>
      </c>
      <c r="D529" s="110">
        <v>1.0024</v>
      </c>
      <c r="E529" s="110">
        <v>1.0048999999999999</v>
      </c>
    </row>
    <row r="530" spans="1:5" x14ac:dyDescent="0.25">
      <c r="A530" s="112">
        <v>40337.96875</v>
      </c>
      <c r="B530" s="109">
        <v>-5</v>
      </c>
      <c r="C530" s="109">
        <v>1.0012000000000001</v>
      </c>
      <c r="D530" s="110">
        <v>1.0024</v>
      </c>
      <c r="E530" s="110">
        <v>1.0048999999999999</v>
      </c>
    </row>
    <row r="531" spans="1:5" x14ac:dyDescent="0.25">
      <c r="A531" s="112">
        <v>40337.979166666664</v>
      </c>
      <c r="B531" s="109">
        <v>-5</v>
      </c>
      <c r="C531" s="109">
        <v>1.0012000000000001</v>
      </c>
      <c r="D531" s="110">
        <v>1.0024</v>
      </c>
      <c r="E531" s="110">
        <v>1.0048999999999999</v>
      </c>
    </row>
    <row r="532" spans="1:5" x14ac:dyDescent="0.25">
      <c r="A532" s="112">
        <v>40337.989583333336</v>
      </c>
      <c r="B532" s="109">
        <v>-5</v>
      </c>
      <c r="C532" s="109">
        <v>1.0012000000000001</v>
      </c>
      <c r="D532" s="110">
        <v>1.0037</v>
      </c>
      <c r="E532" s="110">
        <v>1.0061</v>
      </c>
    </row>
    <row r="533" spans="1:5" x14ac:dyDescent="0.25">
      <c r="A533" s="112">
        <v>40338</v>
      </c>
      <c r="B533" s="109">
        <v>-5</v>
      </c>
      <c r="C533" s="109">
        <v>1.0024</v>
      </c>
      <c r="D533" s="110">
        <v>1.0048999999999999</v>
      </c>
      <c r="E533" s="110">
        <v>1.0061</v>
      </c>
    </row>
    <row r="534" spans="1:5" x14ac:dyDescent="0.25">
      <c r="A534" s="112">
        <v>40338.010416666664</v>
      </c>
      <c r="B534" s="109">
        <v>-5</v>
      </c>
      <c r="C534" s="109">
        <v>1.0024</v>
      </c>
      <c r="D534" s="110">
        <v>1.0048999999999999</v>
      </c>
      <c r="E534" s="110">
        <v>1.0061</v>
      </c>
    </row>
    <row r="535" spans="1:5" x14ac:dyDescent="0.25">
      <c r="A535" s="112">
        <v>40338.020833333336</v>
      </c>
      <c r="B535" s="109">
        <v>-5</v>
      </c>
      <c r="C535" s="109">
        <v>1.0024</v>
      </c>
      <c r="D535" s="110">
        <v>1.0048999999999999</v>
      </c>
      <c r="E535" s="110">
        <v>1.0061</v>
      </c>
    </row>
    <row r="536" spans="1:5" x14ac:dyDescent="0.25">
      <c r="A536" s="112">
        <v>40338.03125</v>
      </c>
      <c r="B536" s="109">
        <v>-5</v>
      </c>
      <c r="C536" s="109">
        <v>1</v>
      </c>
      <c r="D536" s="110">
        <v>1.0012000000000001</v>
      </c>
      <c r="E536" s="110">
        <v>1.0061</v>
      </c>
    </row>
    <row r="537" spans="1:5" x14ac:dyDescent="0.25">
      <c r="A537" s="112">
        <v>40338.041666666664</v>
      </c>
      <c r="B537" s="109">
        <v>-5</v>
      </c>
      <c r="C537" s="109">
        <v>0</v>
      </c>
      <c r="D537" s="110">
        <v>1.0012000000000001</v>
      </c>
      <c r="E537" s="110">
        <v>1.0024</v>
      </c>
    </row>
    <row r="538" spans="1:5" x14ac:dyDescent="0.25">
      <c r="A538" s="112">
        <v>40338.052083333336</v>
      </c>
      <c r="B538" s="109">
        <v>-5</v>
      </c>
      <c r="C538" s="109">
        <v>0</v>
      </c>
      <c r="D538" s="110">
        <v>1.0012000000000001</v>
      </c>
      <c r="E538" s="110">
        <v>1.0024</v>
      </c>
    </row>
    <row r="539" spans="1:5" x14ac:dyDescent="0.25">
      <c r="A539" s="112">
        <v>40338.0625</v>
      </c>
      <c r="B539" s="109">
        <v>-5</v>
      </c>
      <c r="C539" s="109">
        <v>1.1999999999999999E-3</v>
      </c>
      <c r="D539" s="110">
        <v>1.0012000000000001</v>
      </c>
      <c r="E539" s="110">
        <v>1.0024</v>
      </c>
    </row>
    <row r="540" spans="1:5" x14ac:dyDescent="0.25">
      <c r="A540" s="112">
        <v>40338.072916666664</v>
      </c>
      <c r="B540" s="109">
        <v>-5</v>
      </c>
      <c r="C540" s="109">
        <v>1.1999999999999999E-3</v>
      </c>
      <c r="D540" s="110">
        <v>1.0024</v>
      </c>
      <c r="E540" s="110">
        <v>1.0024</v>
      </c>
    </row>
    <row r="541" spans="1:5" x14ac:dyDescent="0.25">
      <c r="A541" s="112">
        <v>40338.083333333336</v>
      </c>
      <c r="B541" s="109">
        <v>-5</v>
      </c>
      <c r="C541" s="109">
        <v>1.1999999999999999E-3</v>
      </c>
      <c r="D541" s="110">
        <v>1.0024</v>
      </c>
      <c r="E541" s="110">
        <v>1.0048999999999999</v>
      </c>
    </row>
    <row r="542" spans="1:5" x14ac:dyDescent="0.25">
      <c r="A542" s="112">
        <v>40338.09375</v>
      </c>
      <c r="B542" s="109">
        <v>-5</v>
      </c>
      <c r="C542" s="109">
        <v>1.1999999999999999E-3</v>
      </c>
      <c r="D542" s="110">
        <v>1.0024</v>
      </c>
      <c r="E542" s="110">
        <v>1.0048999999999999</v>
      </c>
    </row>
    <row r="543" spans="1:5" x14ac:dyDescent="0.25">
      <c r="A543" s="112">
        <v>40338.104166666664</v>
      </c>
      <c r="B543" s="109">
        <v>-5</v>
      </c>
      <c r="C543" s="109">
        <v>1.1999999999999999E-3</v>
      </c>
      <c r="D543" s="110">
        <v>1.0037</v>
      </c>
      <c r="E543" s="110">
        <v>1.0048999999999999</v>
      </c>
    </row>
    <row r="544" spans="1:5" x14ac:dyDescent="0.25">
      <c r="A544" s="112">
        <v>40338.114583333336</v>
      </c>
      <c r="B544" s="109">
        <v>-5</v>
      </c>
      <c r="C544" s="109">
        <v>2.3999999999999998E-3</v>
      </c>
      <c r="D544" s="110">
        <v>1.0048999999999999</v>
      </c>
      <c r="E544" s="110">
        <v>1.0061</v>
      </c>
    </row>
    <row r="545" spans="1:5" x14ac:dyDescent="0.25">
      <c r="A545" s="112">
        <v>40338.125</v>
      </c>
      <c r="B545" s="109">
        <v>-5</v>
      </c>
      <c r="C545" s="109">
        <v>2.3999999999999998E-3</v>
      </c>
      <c r="D545" s="110">
        <v>1.0048999999999999</v>
      </c>
      <c r="E545" s="110">
        <v>1.0073000000000001</v>
      </c>
    </row>
    <row r="546" spans="1:5" x14ac:dyDescent="0.25">
      <c r="A546" s="112">
        <v>40338.135416666664</v>
      </c>
      <c r="B546" s="109">
        <v>-5</v>
      </c>
      <c r="C546" s="109">
        <v>4.8999999999999998E-3</v>
      </c>
      <c r="D546" s="110">
        <v>1.0061</v>
      </c>
      <c r="E546" s="110">
        <v>1.0061</v>
      </c>
    </row>
    <row r="547" spans="1:5" x14ac:dyDescent="0.25">
      <c r="A547" s="112">
        <v>40338.145833333336</v>
      </c>
      <c r="B547" s="109">
        <v>-5</v>
      </c>
      <c r="C547" s="109">
        <v>4.8999999999999998E-3</v>
      </c>
      <c r="D547" s="110">
        <v>1.0061</v>
      </c>
      <c r="E547" s="110">
        <v>1.0073000000000001</v>
      </c>
    </row>
    <row r="548" spans="1:5" x14ac:dyDescent="0.25">
      <c r="A548" s="112">
        <v>40338.15625</v>
      </c>
      <c r="B548" s="109">
        <v>-5</v>
      </c>
      <c r="C548" s="109">
        <v>4.8999999999999998E-3</v>
      </c>
      <c r="D548" s="110">
        <v>1.0061</v>
      </c>
      <c r="E548" s="110">
        <v>1.0073000000000001</v>
      </c>
    </row>
    <row r="549" spans="1:5" x14ac:dyDescent="0.25">
      <c r="A549" s="112">
        <v>40338.166666666664</v>
      </c>
      <c r="B549" s="109">
        <v>-5</v>
      </c>
      <c r="C549" s="109">
        <v>4.8999999999999998E-3</v>
      </c>
      <c r="D549" s="110">
        <v>1.0061</v>
      </c>
      <c r="E549" s="110">
        <v>1.0085</v>
      </c>
    </row>
    <row r="550" spans="1:5" x14ac:dyDescent="0.25">
      <c r="A550" s="112">
        <v>40338.177083333336</v>
      </c>
      <c r="B550" s="109">
        <v>-5</v>
      </c>
      <c r="C550" s="109">
        <v>4.8999999999999998E-3</v>
      </c>
      <c r="D550" s="110">
        <v>1.0073000000000001</v>
      </c>
      <c r="E550" s="110">
        <v>1.0085</v>
      </c>
    </row>
    <row r="551" spans="1:5" x14ac:dyDescent="0.25">
      <c r="A551" s="112">
        <v>40338.1875</v>
      </c>
      <c r="B551" s="109">
        <v>-5</v>
      </c>
      <c r="C551" s="109">
        <v>4.8999999999999998E-3</v>
      </c>
      <c r="D551" s="110">
        <v>1.0061</v>
      </c>
      <c r="E551" s="110">
        <v>1.0073000000000001</v>
      </c>
    </row>
    <row r="552" spans="1:5" x14ac:dyDescent="0.25">
      <c r="A552" s="112">
        <v>40338.197916666664</v>
      </c>
      <c r="B552" s="109">
        <v>-5</v>
      </c>
      <c r="C552" s="109">
        <v>4.8999999999999998E-3</v>
      </c>
      <c r="D552" s="110">
        <v>1.0061</v>
      </c>
      <c r="E552" s="110">
        <v>1.0085</v>
      </c>
    </row>
    <row r="553" spans="1:5" x14ac:dyDescent="0.25">
      <c r="A553" s="112">
        <v>40338.208333333336</v>
      </c>
      <c r="B553" s="109">
        <v>-5</v>
      </c>
      <c r="C553" s="109">
        <v>4.8999999999999998E-3</v>
      </c>
      <c r="D553" s="110">
        <v>1.0061</v>
      </c>
      <c r="E553" s="110">
        <v>1.0085</v>
      </c>
    </row>
    <row r="554" spans="1:5" x14ac:dyDescent="0.25">
      <c r="A554" s="112">
        <v>40338.21875</v>
      </c>
      <c r="B554" s="109">
        <v>-5</v>
      </c>
      <c r="C554" s="109">
        <v>4.8999999999999998E-3</v>
      </c>
      <c r="D554" s="110">
        <v>1.0061</v>
      </c>
      <c r="E554" s="110">
        <v>1.0073000000000001</v>
      </c>
    </row>
    <row r="555" spans="1:5" x14ac:dyDescent="0.25">
      <c r="A555" s="112">
        <v>40338.229166666664</v>
      </c>
      <c r="B555" s="109">
        <v>-5</v>
      </c>
      <c r="C555" s="109">
        <v>4.8999999999999998E-3</v>
      </c>
      <c r="D555" s="110">
        <v>1.0061</v>
      </c>
      <c r="E555" s="110">
        <v>1.0085</v>
      </c>
    </row>
    <row r="556" spans="1:5" x14ac:dyDescent="0.25">
      <c r="A556" s="112">
        <v>40338.239583333336</v>
      </c>
      <c r="B556" s="109">
        <v>-5</v>
      </c>
      <c r="C556" s="109">
        <v>4.8999999999999998E-3</v>
      </c>
      <c r="D556" s="110">
        <v>1.0061</v>
      </c>
      <c r="E556" s="110">
        <v>1.0073000000000001</v>
      </c>
    </row>
    <row r="557" spans="1:5" x14ac:dyDescent="0.25">
      <c r="A557" s="112">
        <v>40338.25</v>
      </c>
      <c r="B557" s="109">
        <v>-5</v>
      </c>
      <c r="C557" s="109">
        <v>4.8999999999999998E-3</v>
      </c>
      <c r="D557" s="110">
        <v>1.0061</v>
      </c>
      <c r="E557" s="110">
        <v>1.0085</v>
      </c>
    </row>
    <row r="558" spans="1:5" x14ac:dyDescent="0.25">
      <c r="A558" s="112">
        <v>40338.260416666664</v>
      </c>
      <c r="B558" s="109">
        <v>-5</v>
      </c>
      <c r="C558" s="109">
        <v>4.8999999999999998E-3</v>
      </c>
      <c r="D558" s="110">
        <v>1.0061</v>
      </c>
      <c r="E558" s="110">
        <v>1.0073000000000001</v>
      </c>
    </row>
    <row r="559" spans="1:5" x14ac:dyDescent="0.25">
      <c r="A559" s="112">
        <v>40338.270833333336</v>
      </c>
      <c r="B559" s="109">
        <v>-5</v>
      </c>
      <c r="C559" s="109">
        <v>4.8999999999999998E-3</v>
      </c>
      <c r="D559" s="110">
        <v>1.0061</v>
      </c>
      <c r="E559" s="110">
        <v>1.0073000000000001</v>
      </c>
    </row>
    <row r="560" spans="1:5" x14ac:dyDescent="0.25">
      <c r="A560" s="112">
        <v>40338.28125</v>
      </c>
      <c r="B560" s="109">
        <v>-5</v>
      </c>
      <c r="C560" s="109">
        <v>4.8999999999999998E-3</v>
      </c>
      <c r="D560" s="110">
        <v>1.0061</v>
      </c>
      <c r="E560" s="110">
        <v>1.0073000000000001</v>
      </c>
    </row>
    <row r="561" spans="1:5" x14ac:dyDescent="0.25">
      <c r="A561" s="112">
        <v>40338.291666666664</v>
      </c>
      <c r="B561" s="109">
        <v>-5</v>
      </c>
      <c r="C561" s="109">
        <v>4.8999999999999998E-3</v>
      </c>
      <c r="D561" s="110">
        <v>1.0061</v>
      </c>
      <c r="E561" s="110">
        <v>1.0073000000000001</v>
      </c>
    </row>
    <row r="562" spans="1:5" x14ac:dyDescent="0.25">
      <c r="A562" s="112">
        <v>40338.302083333336</v>
      </c>
      <c r="B562" s="109">
        <v>-5</v>
      </c>
      <c r="C562" s="109">
        <v>4.8999999999999998E-3</v>
      </c>
      <c r="D562" s="110">
        <v>1.0061</v>
      </c>
      <c r="E562" s="110">
        <v>1.0073000000000001</v>
      </c>
    </row>
    <row r="563" spans="1:5" x14ac:dyDescent="0.25">
      <c r="A563" s="112">
        <v>40338.3125</v>
      </c>
      <c r="B563" s="109">
        <v>-5</v>
      </c>
      <c r="C563" s="109">
        <v>4.8999999999999998E-3</v>
      </c>
      <c r="D563" s="110">
        <v>1.0061</v>
      </c>
      <c r="E563" s="110">
        <v>1.0073000000000001</v>
      </c>
    </row>
    <row r="564" spans="1:5" x14ac:dyDescent="0.25">
      <c r="A564" s="112">
        <v>40338.322916666664</v>
      </c>
      <c r="B564" s="109">
        <v>-5</v>
      </c>
      <c r="C564" s="109">
        <v>4.8999999999999998E-3</v>
      </c>
      <c r="D564" s="110">
        <v>1.0061</v>
      </c>
      <c r="E564" s="110">
        <v>1.0073000000000001</v>
      </c>
    </row>
    <row r="565" spans="1:5" x14ac:dyDescent="0.25">
      <c r="A565" s="112">
        <v>40338.333333333336</v>
      </c>
      <c r="B565" s="109">
        <v>-5</v>
      </c>
      <c r="C565" s="109">
        <v>4.8999999999999998E-3</v>
      </c>
      <c r="D565" s="110">
        <v>1.0061</v>
      </c>
      <c r="E565" s="110">
        <v>1.0073000000000001</v>
      </c>
    </row>
    <row r="566" spans="1:5" x14ac:dyDescent="0.25">
      <c r="A566" s="112">
        <v>40338.34375</v>
      </c>
      <c r="B566" s="109">
        <v>-5</v>
      </c>
      <c r="C566" s="109">
        <v>4.8999999999999998E-3</v>
      </c>
      <c r="D566" s="110">
        <v>1.0061</v>
      </c>
      <c r="E566" s="110">
        <v>1.0073000000000001</v>
      </c>
    </row>
    <row r="567" spans="1:5" x14ac:dyDescent="0.25">
      <c r="A567" s="112">
        <v>40338.354166666664</v>
      </c>
      <c r="B567" s="109">
        <v>-5</v>
      </c>
      <c r="C567" s="109">
        <v>4.8999999999999998E-3</v>
      </c>
      <c r="D567" s="110">
        <v>1.0061</v>
      </c>
      <c r="E567" s="110">
        <v>1.0073000000000001</v>
      </c>
    </row>
    <row r="568" spans="1:5" x14ac:dyDescent="0.25">
      <c r="A568" s="112">
        <v>40338.364583333336</v>
      </c>
      <c r="B568" s="109">
        <v>-5</v>
      </c>
      <c r="C568" s="109">
        <v>6.1000000000000004E-3</v>
      </c>
      <c r="D568" s="110">
        <v>1.0073000000000001</v>
      </c>
      <c r="E568" s="110">
        <v>1.0085</v>
      </c>
    </row>
    <row r="569" spans="1:5" x14ac:dyDescent="0.25">
      <c r="A569" s="112">
        <v>40338.375</v>
      </c>
      <c r="B569" s="109">
        <v>-5</v>
      </c>
      <c r="C569" s="109">
        <v>4.8999999999999998E-3</v>
      </c>
      <c r="D569" s="110">
        <v>1.0073000000000001</v>
      </c>
      <c r="E569" s="110">
        <v>1.0098</v>
      </c>
    </row>
    <row r="570" spans="1:5" x14ac:dyDescent="0.25">
      <c r="A570" s="112">
        <v>40338.385416666664</v>
      </c>
      <c r="B570" s="109">
        <v>-5</v>
      </c>
      <c r="C570" s="109">
        <v>6.1000000000000004E-3</v>
      </c>
      <c r="D570" s="110">
        <v>1.0073000000000001</v>
      </c>
      <c r="E570" s="110">
        <v>1.0085</v>
      </c>
    </row>
    <row r="571" spans="1:5" x14ac:dyDescent="0.25">
      <c r="A571" s="112">
        <v>40338.395833333336</v>
      </c>
      <c r="B571" s="109">
        <v>-5</v>
      </c>
      <c r="C571" s="109">
        <v>6.1000000000000004E-3</v>
      </c>
      <c r="D571" s="110">
        <v>1.0073000000000001</v>
      </c>
      <c r="E571" s="110">
        <v>1.0085</v>
      </c>
    </row>
    <row r="572" spans="1:5" x14ac:dyDescent="0.25">
      <c r="A572" s="112">
        <v>40338.40625</v>
      </c>
      <c r="B572" s="109">
        <v>-5</v>
      </c>
      <c r="C572" s="109">
        <v>6.1000000000000004E-3</v>
      </c>
      <c r="D572" s="110">
        <v>1.0073000000000001</v>
      </c>
      <c r="E572" s="110">
        <v>1.0085</v>
      </c>
    </row>
    <row r="573" spans="1:5" x14ac:dyDescent="0.25">
      <c r="A573" s="112">
        <v>40338.416666666664</v>
      </c>
      <c r="B573" s="109">
        <v>-5</v>
      </c>
      <c r="C573" s="109">
        <v>1.0061</v>
      </c>
      <c r="D573" s="110">
        <v>1.0073000000000001</v>
      </c>
      <c r="E573" s="110">
        <v>1.0098</v>
      </c>
    </row>
    <row r="574" spans="1:5" x14ac:dyDescent="0.25">
      <c r="A574" s="112">
        <v>40338.427083333336</v>
      </c>
      <c r="B574" s="109">
        <v>-5</v>
      </c>
      <c r="C574" s="109">
        <v>1.0061</v>
      </c>
      <c r="D574" s="110">
        <v>1.0073000000000001</v>
      </c>
      <c r="E574" s="110">
        <v>1.0085</v>
      </c>
    </row>
    <row r="575" spans="1:5" x14ac:dyDescent="0.25">
      <c r="A575" s="112">
        <v>40338.4375</v>
      </c>
      <c r="B575" s="109">
        <v>-5</v>
      </c>
      <c r="C575" s="109">
        <v>1.0061</v>
      </c>
      <c r="D575" s="110">
        <v>1.0073000000000001</v>
      </c>
      <c r="E575" s="110">
        <v>1.0085</v>
      </c>
    </row>
    <row r="576" spans="1:5" x14ac:dyDescent="0.25">
      <c r="A576" s="112">
        <v>40338.447916666664</v>
      </c>
      <c r="B576" s="109">
        <v>-5</v>
      </c>
      <c r="C576" s="109">
        <v>1.0061</v>
      </c>
      <c r="D576" s="110">
        <v>1.0073000000000001</v>
      </c>
      <c r="E576" s="110">
        <v>1.0085</v>
      </c>
    </row>
    <row r="577" spans="1:5" x14ac:dyDescent="0.25">
      <c r="A577" s="112">
        <v>40338.458333333336</v>
      </c>
      <c r="B577" s="109">
        <v>-5</v>
      </c>
      <c r="C577" s="109">
        <v>1.0061</v>
      </c>
      <c r="D577" s="110">
        <v>1.0073000000000001</v>
      </c>
      <c r="E577" s="110">
        <v>1.0098</v>
      </c>
    </row>
    <row r="578" spans="1:5" x14ac:dyDescent="0.25">
      <c r="A578" s="112">
        <v>40338.46875</v>
      </c>
      <c r="B578" s="109">
        <v>-5</v>
      </c>
      <c r="C578" s="109">
        <v>1.0061</v>
      </c>
      <c r="D578" s="110">
        <v>1.0085</v>
      </c>
      <c r="E578" s="110">
        <v>1.0098</v>
      </c>
    </row>
    <row r="579" spans="1:5" x14ac:dyDescent="0.25">
      <c r="A579" s="112">
        <v>40338.479166666664</v>
      </c>
      <c r="B579" s="109">
        <v>-5</v>
      </c>
      <c r="C579" s="109">
        <v>1.0073000000000001</v>
      </c>
      <c r="D579" s="110">
        <v>1.0085</v>
      </c>
      <c r="E579" s="110">
        <v>1.0098</v>
      </c>
    </row>
    <row r="580" spans="1:5" x14ac:dyDescent="0.25">
      <c r="A580" s="112">
        <v>40338.489583333336</v>
      </c>
      <c r="B580" s="109">
        <v>-5</v>
      </c>
      <c r="C580" s="109">
        <v>1.0073000000000001</v>
      </c>
      <c r="D580" s="110">
        <v>1.0085</v>
      </c>
      <c r="E580" s="110">
        <v>1.0098</v>
      </c>
    </row>
    <row r="581" spans="1:5" x14ac:dyDescent="0.25">
      <c r="A581" s="112">
        <v>40338.5</v>
      </c>
      <c r="B581" s="109">
        <v>-5</v>
      </c>
      <c r="C581" s="109">
        <v>1.0073000000000001</v>
      </c>
      <c r="D581" s="110">
        <v>1.0085</v>
      </c>
      <c r="E581" s="110">
        <v>1.0098</v>
      </c>
    </row>
    <row r="582" spans="1:5" x14ac:dyDescent="0.25">
      <c r="A582" s="112">
        <v>40338.510416666664</v>
      </c>
      <c r="B582" s="109">
        <v>-5</v>
      </c>
      <c r="C582" s="109">
        <v>1.0085</v>
      </c>
      <c r="D582" s="110">
        <v>1.0098</v>
      </c>
      <c r="E582" s="110">
        <v>1.0122</v>
      </c>
    </row>
    <row r="583" spans="1:5" x14ac:dyDescent="0.25">
      <c r="A583" s="112">
        <v>40338.520833333336</v>
      </c>
      <c r="B583" s="109">
        <v>-5</v>
      </c>
      <c r="C583" s="109">
        <v>1.0085</v>
      </c>
      <c r="D583" s="110">
        <v>1.0122</v>
      </c>
      <c r="E583" s="110">
        <v>1.0134000000000001</v>
      </c>
    </row>
    <row r="584" spans="1:5" x14ac:dyDescent="0.25">
      <c r="A584" s="112">
        <v>40338.53125</v>
      </c>
      <c r="B584" s="109">
        <v>-5</v>
      </c>
      <c r="C584" s="109">
        <v>1.0122</v>
      </c>
      <c r="D584" s="110">
        <v>1.0146999999999999</v>
      </c>
      <c r="E584" s="110">
        <v>1.0159</v>
      </c>
    </row>
    <row r="585" spans="1:5" x14ac:dyDescent="0.25">
      <c r="A585" s="112">
        <v>40338.541666666664</v>
      </c>
      <c r="B585" s="109">
        <v>-5</v>
      </c>
      <c r="C585" s="109">
        <v>1.47E-2</v>
      </c>
      <c r="D585" s="110">
        <v>1.0159</v>
      </c>
      <c r="E585" s="110">
        <v>1.0195000000000001</v>
      </c>
    </row>
    <row r="586" spans="1:5" x14ac:dyDescent="0.25">
      <c r="A586" s="112">
        <v>40338.552083333336</v>
      </c>
      <c r="B586" s="109">
        <v>-5</v>
      </c>
      <c r="C586" s="109">
        <v>1.5900000000000001E-2</v>
      </c>
      <c r="D586" s="110">
        <v>1.0183</v>
      </c>
      <c r="E586" s="110">
        <v>1.0207999999999999</v>
      </c>
    </row>
    <row r="587" spans="1:5" x14ac:dyDescent="0.25">
      <c r="A587" s="112">
        <v>40338.5625</v>
      </c>
      <c r="B587" s="109">
        <v>-5</v>
      </c>
      <c r="C587" s="109">
        <v>1.95E-2</v>
      </c>
      <c r="D587" s="110">
        <v>1.022</v>
      </c>
      <c r="E587" s="110">
        <v>1.0244</v>
      </c>
    </row>
    <row r="588" spans="1:5" x14ac:dyDescent="0.25">
      <c r="A588" s="112">
        <v>40338.572916666664</v>
      </c>
      <c r="B588" s="109">
        <v>-5</v>
      </c>
      <c r="C588" s="109">
        <v>2.1999999999999999E-2</v>
      </c>
      <c r="D588" s="110">
        <v>1.0268999999999999</v>
      </c>
      <c r="E588" s="110">
        <v>1.0317000000000001</v>
      </c>
    </row>
    <row r="589" spans="1:5" x14ac:dyDescent="0.25">
      <c r="A589" s="112">
        <v>40338.583333333336</v>
      </c>
      <c r="B589" s="109">
        <v>-5</v>
      </c>
      <c r="C589" s="109">
        <v>2.93E-2</v>
      </c>
      <c r="D589" s="110">
        <v>1.0342</v>
      </c>
      <c r="E589" s="110">
        <v>1.0379</v>
      </c>
    </row>
    <row r="590" spans="1:5" x14ac:dyDescent="0.25">
      <c r="A590" s="112">
        <v>40338.59375</v>
      </c>
      <c r="B590" s="109">
        <v>-5</v>
      </c>
      <c r="C590" s="109">
        <v>3.6600000000000001E-2</v>
      </c>
      <c r="D590" s="110">
        <v>1.0403</v>
      </c>
      <c r="E590" s="110">
        <v>1.0427</v>
      </c>
    </row>
    <row r="591" spans="1:5" x14ac:dyDescent="0.25">
      <c r="A591" s="112">
        <v>40338.604166666664</v>
      </c>
      <c r="B591" s="109">
        <v>-5</v>
      </c>
      <c r="C591" s="109">
        <v>4.1500000000000002E-2</v>
      </c>
      <c r="D591" s="110">
        <v>1.044</v>
      </c>
      <c r="E591" s="110">
        <v>1.0451999999999999</v>
      </c>
    </row>
    <row r="592" spans="1:5" x14ac:dyDescent="0.25">
      <c r="A592" s="112">
        <v>40338.614583333336</v>
      </c>
      <c r="B592" s="109">
        <v>-5</v>
      </c>
      <c r="C592" s="109">
        <v>4.3999999999999997E-2</v>
      </c>
      <c r="D592" s="110">
        <v>1.0464</v>
      </c>
      <c r="E592" s="110">
        <v>1.0488</v>
      </c>
    </row>
    <row r="593" spans="1:5" x14ac:dyDescent="0.25">
      <c r="A593" s="112">
        <v>40338.625</v>
      </c>
      <c r="B593" s="109">
        <v>-5</v>
      </c>
      <c r="C593" s="109">
        <v>4.6399999999999997E-2</v>
      </c>
      <c r="D593" s="110">
        <v>1.0488</v>
      </c>
      <c r="E593" s="110">
        <v>1.0501</v>
      </c>
    </row>
    <row r="594" spans="1:5" x14ac:dyDescent="0.25">
      <c r="A594" s="112">
        <v>40338.635416666664</v>
      </c>
      <c r="B594" s="109">
        <v>-5</v>
      </c>
      <c r="C594" s="109">
        <v>4.6399999999999997E-2</v>
      </c>
      <c r="D594" s="110">
        <v>1.0501</v>
      </c>
      <c r="E594" s="110">
        <v>1.0512999999999999</v>
      </c>
    </row>
    <row r="595" spans="1:5" x14ac:dyDescent="0.25">
      <c r="A595" s="112">
        <v>40338.645833333336</v>
      </c>
      <c r="B595" s="109">
        <v>-5</v>
      </c>
      <c r="C595" s="109">
        <v>4.8800000000000003E-2</v>
      </c>
      <c r="D595" s="110">
        <v>1.0501</v>
      </c>
      <c r="E595" s="110">
        <v>1.0512999999999999</v>
      </c>
    </row>
    <row r="596" spans="1:5" x14ac:dyDescent="0.25">
      <c r="A596" s="112">
        <v>40338.65625</v>
      </c>
      <c r="B596" s="109">
        <v>-5</v>
      </c>
      <c r="C596" s="109">
        <v>5.0099999999999999E-2</v>
      </c>
      <c r="D596" s="110">
        <v>1.0501</v>
      </c>
      <c r="E596" s="110">
        <v>1.0525</v>
      </c>
    </row>
    <row r="597" spans="1:5" x14ac:dyDescent="0.25">
      <c r="A597" s="112">
        <v>40338.666666666664</v>
      </c>
      <c r="B597" s="109">
        <v>-5</v>
      </c>
      <c r="C597" s="109">
        <v>4.8800000000000003E-2</v>
      </c>
      <c r="D597" s="110">
        <v>1.0501</v>
      </c>
      <c r="E597" s="110">
        <v>1.0525</v>
      </c>
    </row>
    <row r="598" spans="1:5" x14ac:dyDescent="0.25">
      <c r="A598" s="112">
        <v>40338.677083333336</v>
      </c>
      <c r="B598" s="109">
        <v>-5</v>
      </c>
      <c r="C598" s="109">
        <v>4.8800000000000003E-2</v>
      </c>
      <c r="D598" s="110">
        <v>1.0501</v>
      </c>
      <c r="E598" s="110">
        <v>1.0512999999999999</v>
      </c>
    </row>
    <row r="599" spans="1:5" x14ac:dyDescent="0.25">
      <c r="A599" s="112">
        <v>40338.6875</v>
      </c>
      <c r="B599" s="109">
        <v>-5</v>
      </c>
      <c r="C599" s="109">
        <v>4.8800000000000003E-2</v>
      </c>
      <c r="D599" s="110">
        <v>1.0501</v>
      </c>
      <c r="E599" s="110">
        <v>1.0512999999999999</v>
      </c>
    </row>
    <row r="600" spans="1:5" x14ac:dyDescent="0.25">
      <c r="A600" s="112">
        <v>40338.697916666664</v>
      </c>
      <c r="B600" s="109">
        <v>-5</v>
      </c>
      <c r="C600" s="109">
        <v>4.8800000000000003E-2</v>
      </c>
      <c r="D600" s="110">
        <v>1.0501</v>
      </c>
      <c r="E600" s="110">
        <v>1.0512999999999999</v>
      </c>
    </row>
    <row r="601" spans="1:5" x14ac:dyDescent="0.25">
      <c r="A601" s="112">
        <v>40338.708333333336</v>
      </c>
      <c r="B601" s="109">
        <v>-5</v>
      </c>
      <c r="C601" s="109">
        <v>5.0099999999999999E-2</v>
      </c>
      <c r="D601" s="110">
        <v>1.0512999999999999</v>
      </c>
      <c r="E601" s="110">
        <v>1.0525</v>
      </c>
    </row>
    <row r="602" spans="1:5" x14ac:dyDescent="0.25">
      <c r="A602" s="112">
        <v>40338.71875</v>
      </c>
      <c r="B602" s="109">
        <v>-5</v>
      </c>
      <c r="C602" s="109">
        <v>5.1299999999999998E-2</v>
      </c>
      <c r="D602" s="110">
        <v>1.0525</v>
      </c>
      <c r="E602" s="110">
        <v>1.0562</v>
      </c>
    </row>
    <row r="603" spans="1:5" x14ac:dyDescent="0.25">
      <c r="A603" s="112">
        <v>40338.729166666664</v>
      </c>
      <c r="B603" s="109">
        <v>-5</v>
      </c>
      <c r="C603" s="109">
        <v>5.2499999999999998E-2</v>
      </c>
      <c r="D603" s="110">
        <v>1.0537000000000001</v>
      </c>
      <c r="E603" s="110">
        <v>1.0562</v>
      </c>
    </row>
    <row r="604" spans="1:5" x14ac:dyDescent="0.25">
      <c r="A604" s="112">
        <v>40338.739583333336</v>
      </c>
      <c r="B604" s="109">
        <v>-5</v>
      </c>
      <c r="C604" s="109">
        <v>5.2499999999999998E-2</v>
      </c>
      <c r="D604" s="110">
        <v>1.0537000000000001</v>
      </c>
      <c r="E604" s="110">
        <v>1.0562</v>
      </c>
    </row>
    <row r="605" spans="1:5" x14ac:dyDescent="0.25">
      <c r="A605" s="112">
        <v>40338.75</v>
      </c>
      <c r="B605" s="109">
        <v>-5</v>
      </c>
      <c r="C605" s="109">
        <v>5.1299999999999998E-2</v>
      </c>
      <c r="D605" s="110">
        <v>1.0537000000000001</v>
      </c>
      <c r="E605" s="110">
        <v>1.0562</v>
      </c>
    </row>
    <row r="606" spans="1:5" x14ac:dyDescent="0.25">
      <c r="A606" s="112">
        <v>40338.760416666664</v>
      </c>
      <c r="B606" s="109">
        <v>-5</v>
      </c>
      <c r="C606" s="109">
        <v>5.1299999999999998E-2</v>
      </c>
      <c r="D606" s="110">
        <v>1.0525</v>
      </c>
      <c r="E606" s="110">
        <v>1.0562</v>
      </c>
    </row>
    <row r="607" spans="1:5" x14ac:dyDescent="0.25">
      <c r="A607" s="112">
        <v>40338.770833333336</v>
      </c>
      <c r="B607" s="109">
        <v>-5</v>
      </c>
      <c r="C607" s="109">
        <v>5.1299999999999998E-2</v>
      </c>
      <c r="D607" s="110">
        <v>1.0525</v>
      </c>
      <c r="E607" s="110">
        <v>1.0537000000000001</v>
      </c>
    </row>
    <row r="608" spans="1:5" x14ac:dyDescent="0.25">
      <c r="A608" s="112">
        <v>40338.78125</v>
      </c>
      <c r="B608" s="109">
        <v>-5</v>
      </c>
      <c r="C608" s="109">
        <v>5.1299999999999998E-2</v>
      </c>
      <c r="D608" s="110">
        <v>1.0525</v>
      </c>
      <c r="E608" s="110">
        <v>1.0537000000000001</v>
      </c>
    </row>
    <row r="609" spans="1:5" x14ac:dyDescent="0.25">
      <c r="A609" s="112">
        <v>40338.791666666664</v>
      </c>
      <c r="B609" s="109">
        <v>-5</v>
      </c>
      <c r="C609" s="109">
        <v>5.1299999999999998E-2</v>
      </c>
      <c r="D609" s="110">
        <v>1.0525</v>
      </c>
      <c r="E609" s="110">
        <v>1.0562</v>
      </c>
    </row>
    <row r="610" spans="1:5" x14ac:dyDescent="0.25">
      <c r="A610" s="112">
        <v>40338.802083333336</v>
      </c>
      <c r="B610" s="109">
        <v>-5</v>
      </c>
      <c r="C610" s="109">
        <v>5.0099999999999999E-2</v>
      </c>
      <c r="D610" s="110">
        <v>1.0525</v>
      </c>
      <c r="E610" s="110">
        <v>1.0537000000000001</v>
      </c>
    </row>
    <row r="611" spans="1:5" x14ac:dyDescent="0.25">
      <c r="A611" s="112">
        <v>40338.8125</v>
      </c>
      <c r="B611" s="109">
        <v>-5</v>
      </c>
      <c r="C611" s="109">
        <v>5.1299999999999998E-2</v>
      </c>
      <c r="D611" s="110">
        <v>1.0525</v>
      </c>
      <c r="E611" s="110">
        <v>1.0537000000000001</v>
      </c>
    </row>
    <row r="612" spans="1:5" x14ac:dyDescent="0.25">
      <c r="A612" s="112">
        <v>40338.822916666664</v>
      </c>
      <c r="B612" s="109">
        <v>-5</v>
      </c>
      <c r="C612" s="109">
        <v>5.0099999999999999E-2</v>
      </c>
      <c r="D612" s="110">
        <v>1.0512999999999999</v>
      </c>
      <c r="E612" s="110">
        <v>1.0525</v>
      </c>
    </row>
    <row r="613" spans="1:5" x14ac:dyDescent="0.25">
      <c r="A613" s="112">
        <v>40338.833333333336</v>
      </c>
      <c r="B613" s="109">
        <v>-5</v>
      </c>
      <c r="C613" s="109">
        <v>5.1299999999999998E-2</v>
      </c>
      <c r="D613" s="110">
        <v>1.0525</v>
      </c>
      <c r="E613" s="110">
        <v>1.0537000000000001</v>
      </c>
    </row>
    <row r="614" spans="1:5" x14ac:dyDescent="0.25">
      <c r="A614" s="112">
        <v>40338.84375</v>
      </c>
      <c r="B614" s="109">
        <v>-5</v>
      </c>
      <c r="C614" s="109">
        <v>5.1299999999999998E-2</v>
      </c>
      <c r="D614" s="110">
        <v>1.0525</v>
      </c>
      <c r="E614" s="110">
        <v>1.0562</v>
      </c>
    </row>
    <row r="615" spans="1:5" x14ac:dyDescent="0.25">
      <c r="A615" s="112">
        <v>40338.854166666664</v>
      </c>
      <c r="B615" s="109">
        <v>-5</v>
      </c>
      <c r="C615" s="109">
        <v>5.3699999999999998E-2</v>
      </c>
      <c r="D615" s="110">
        <v>1.0548999999999999</v>
      </c>
      <c r="E615" s="110">
        <v>1.0573999999999999</v>
      </c>
    </row>
    <row r="616" spans="1:5" x14ac:dyDescent="0.25">
      <c r="A616" s="112">
        <v>40338.864583333336</v>
      </c>
      <c r="B616" s="109">
        <v>-5</v>
      </c>
      <c r="C616" s="109">
        <v>5.3699999999999998E-2</v>
      </c>
      <c r="D616" s="110">
        <v>1.0548999999999999</v>
      </c>
      <c r="E616" s="110">
        <v>1.0573999999999999</v>
      </c>
    </row>
    <row r="617" spans="1:5" x14ac:dyDescent="0.25">
      <c r="A617" s="112">
        <v>40338.875</v>
      </c>
      <c r="B617" s="109">
        <v>-5</v>
      </c>
      <c r="C617" s="109">
        <v>5.2499999999999998E-2</v>
      </c>
      <c r="D617" s="110">
        <v>1.0548999999999999</v>
      </c>
      <c r="E617" s="110">
        <v>1.0573999999999999</v>
      </c>
    </row>
    <row r="618" spans="1:5" x14ac:dyDescent="0.25">
      <c r="A618" s="112">
        <v>40338.885416666664</v>
      </c>
      <c r="B618" s="109">
        <v>-5</v>
      </c>
      <c r="C618" s="109">
        <v>5.2499999999999998E-2</v>
      </c>
      <c r="D618" s="110">
        <v>1.0537000000000001</v>
      </c>
      <c r="E618" s="110">
        <v>1.0562</v>
      </c>
    </row>
    <row r="619" spans="1:5" x14ac:dyDescent="0.25">
      <c r="A619" s="112">
        <v>40338.895833333336</v>
      </c>
      <c r="B619" s="109">
        <v>-5</v>
      </c>
      <c r="C619" s="109">
        <v>5.2499999999999998E-2</v>
      </c>
      <c r="D619" s="110">
        <v>1.0537000000000001</v>
      </c>
      <c r="E619" s="110">
        <v>1.0562</v>
      </c>
    </row>
    <row r="620" spans="1:5" x14ac:dyDescent="0.25">
      <c r="A620" s="112">
        <v>40338.90625</v>
      </c>
      <c r="B620" s="109">
        <v>-5</v>
      </c>
      <c r="C620" s="109">
        <v>5.2499999999999998E-2</v>
      </c>
      <c r="D620" s="110">
        <v>1.0537000000000001</v>
      </c>
      <c r="E620" s="110">
        <v>1.0562</v>
      </c>
    </row>
    <row r="621" spans="1:5" x14ac:dyDescent="0.25">
      <c r="A621" s="112">
        <v>40338.916666666664</v>
      </c>
      <c r="B621" s="109">
        <v>-5</v>
      </c>
      <c r="C621" s="109">
        <v>1.0512999999999999</v>
      </c>
      <c r="D621" s="110">
        <v>1.0525</v>
      </c>
      <c r="E621" s="110">
        <v>1.0562</v>
      </c>
    </row>
    <row r="622" spans="1:5" x14ac:dyDescent="0.25">
      <c r="A622" s="112">
        <v>40338.927083333336</v>
      </c>
      <c r="B622" s="109">
        <v>-5</v>
      </c>
      <c r="C622" s="109">
        <v>1.0512999999999999</v>
      </c>
      <c r="D622" s="110">
        <v>1.0525</v>
      </c>
      <c r="E622" s="110">
        <v>1.0537000000000001</v>
      </c>
    </row>
    <row r="623" spans="1:5" x14ac:dyDescent="0.25">
      <c r="A623" s="112">
        <v>40338.9375</v>
      </c>
      <c r="B623" s="109">
        <v>-5</v>
      </c>
      <c r="C623" s="109">
        <v>1.0512999999999999</v>
      </c>
      <c r="D623" s="110">
        <v>1.0525</v>
      </c>
      <c r="E623" s="110">
        <v>1.0537000000000001</v>
      </c>
    </row>
    <row r="624" spans="1:5" x14ac:dyDescent="0.25">
      <c r="A624" s="112">
        <v>40338.947916666664</v>
      </c>
      <c r="B624" s="109">
        <v>-5</v>
      </c>
      <c r="C624" s="109">
        <v>1.0512999999999999</v>
      </c>
      <c r="D624" s="110">
        <v>1.0525</v>
      </c>
      <c r="E624" s="110">
        <v>1.0537000000000001</v>
      </c>
    </row>
    <row r="625" spans="1:5" x14ac:dyDescent="0.25">
      <c r="A625" s="112">
        <v>40338.958333333336</v>
      </c>
      <c r="B625" s="109">
        <v>-5</v>
      </c>
      <c r="C625" s="109">
        <v>1.0512999999999999</v>
      </c>
      <c r="D625" s="110">
        <v>1.0525</v>
      </c>
      <c r="E625" s="110">
        <v>1.0537000000000001</v>
      </c>
    </row>
    <row r="626" spans="1:5" x14ac:dyDescent="0.25">
      <c r="A626" s="112">
        <v>40338.96875</v>
      </c>
      <c r="B626" s="109">
        <v>-5</v>
      </c>
      <c r="C626" s="109">
        <v>1.0501</v>
      </c>
      <c r="D626" s="110">
        <v>1.0525</v>
      </c>
      <c r="E626" s="110">
        <v>1.0537000000000001</v>
      </c>
    </row>
    <row r="627" spans="1:5" x14ac:dyDescent="0.25">
      <c r="A627" s="112">
        <v>40338.979166666664</v>
      </c>
      <c r="B627" s="109">
        <v>-5</v>
      </c>
      <c r="C627" s="109">
        <v>1.0501</v>
      </c>
      <c r="D627" s="110">
        <v>1.0512999999999999</v>
      </c>
      <c r="E627" s="110">
        <v>1.0525</v>
      </c>
    </row>
    <row r="628" spans="1:5" x14ac:dyDescent="0.25">
      <c r="A628" s="112">
        <v>40338.989583333336</v>
      </c>
      <c r="B628" s="109">
        <v>-5</v>
      </c>
      <c r="C628" s="109">
        <v>1.0501</v>
      </c>
      <c r="D628" s="110">
        <v>1.0512999999999999</v>
      </c>
      <c r="E628" s="110">
        <v>1.0525</v>
      </c>
    </row>
    <row r="629" spans="1:5" x14ac:dyDescent="0.25">
      <c r="A629" s="112">
        <v>40339</v>
      </c>
      <c r="B629" s="109">
        <v>-5</v>
      </c>
      <c r="C629" s="109">
        <v>1.0501</v>
      </c>
      <c r="D629" s="110">
        <v>1.0512999999999999</v>
      </c>
      <c r="E629" s="110">
        <v>1.0525</v>
      </c>
    </row>
    <row r="630" spans="1:5" x14ac:dyDescent="0.25">
      <c r="A630" s="112">
        <v>40339.010416666664</v>
      </c>
      <c r="B630" s="109">
        <v>-5</v>
      </c>
      <c r="C630" s="109">
        <v>1.0488</v>
      </c>
      <c r="D630" s="110">
        <v>1.0501</v>
      </c>
      <c r="E630" s="110">
        <v>1.0512999999999999</v>
      </c>
    </row>
    <row r="631" spans="1:5" x14ac:dyDescent="0.25">
      <c r="A631" s="112">
        <v>40339.020833333336</v>
      </c>
      <c r="B631" s="109">
        <v>-5</v>
      </c>
      <c r="C631" s="109">
        <v>1.0488</v>
      </c>
      <c r="D631" s="110">
        <v>1.0501</v>
      </c>
      <c r="E631" s="110">
        <v>1.0512999999999999</v>
      </c>
    </row>
    <row r="632" spans="1:5" x14ac:dyDescent="0.25">
      <c r="A632" s="112">
        <v>40339.03125</v>
      </c>
      <c r="B632" s="109">
        <v>-5</v>
      </c>
      <c r="C632" s="109">
        <v>1.0488</v>
      </c>
      <c r="D632" s="110">
        <v>1.0501</v>
      </c>
      <c r="E632" s="110">
        <v>1.0512999999999999</v>
      </c>
    </row>
    <row r="633" spans="1:5" x14ac:dyDescent="0.25">
      <c r="A633" s="112">
        <v>40339.041666666664</v>
      </c>
      <c r="B633" s="109">
        <v>-5</v>
      </c>
      <c r="C633" s="109">
        <v>1.0464</v>
      </c>
      <c r="D633" s="110">
        <v>1.0501</v>
      </c>
      <c r="E633" s="110">
        <v>1.0525</v>
      </c>
    </row>
    <row r="634" spans="1:5" x14ac:dyDescent="0.25">
      <c r="A634" s="112">
        <v>40339.052083333336</v>
      </c>
      <c r="B634" s="109">
        <v>-5</v>
      </c>
      <c r="C634" s="109">
        <v>1.0464</v>
      </c>
      <c r="D634" s="110">
        <v>1.0488</v>
      </c>
      <c r="E634" s="110">
        <v>1.0501</v>
      </c>
    </row>
    <row r="635" spans="1:5" x14ac:dyDescent="0.25">
      <c r="A635" s="112">
        <v>40339.0625</v>
      </c>
      <c r="B635" s="109">
        <v>-5</v>
      </c>
      <c r="C635" s="109">
        <v>1.0464</v>
      </c>
      <c r="D635" s="110">
        <v>1.0488</v>
      </c>
      <c r="E635" s="110">
        <v>1.0501</v>
      </c>
    </row>
    <row r="636" spans="1:5" x14ac:dyDescent="0.25">
      <c r="A636" s="112">
        <v>40339.072916666664</v>
      </c>
      <c r="B636" s="109">
        <v>-5</v>
      </c>
      <c r="C636" s="109">
        <v>1.0464</v>
      </c>
      <c r="D636" s="110">
        <v>1.0488</v>
      </c>
      <c r="E636" s="110">
        <v>1.0501</v>
      </c>
    </row>
    <row r="637" spans="1:5" x14ac:dyDescent="0.25">
      <c r="A637" s="112">
        <v>40339.083333333336</v>
      </c>
      <c r="B637" s="109">
        <v>-5</v>
      </c>
      <c r="C637" s="109">
        <v>1.0464</v>
      </c>
      <c r="D637" s="110">
        <v>1.0476000000000001</v>
      </c>
      <c r="E637" s="110">
        <v>1.0501</v>
      </c>
    </row>
    <row r="638" spans="1:5" x14ac:dyDescent="0.25">
      <c r="A638" s="112">
        <v>40339.09375</v>
      </c>
      <c r="B638" s="109">
        <v>-5</v>
      </c>
      <c r="C638" s="109">
        <v>1.0451999999999999</v>
      </c>
      <c r="D638" s="110">
        <v>1.0476000000000001</v>
      </c>
      <c r="E638" s="110">
        <v>1.0488</v>
      </c>
    </row>
    <row r="639" spans="1:5" x14ac:dyDescent="0.25">
      <c r="A639" s="112">
        <v>40339.104166666664</v>
      </c>
      <c r="B639" s="109">
        <v>-5</v>
      </c>
      <c r="C639" s="109">
        <v>1.0451999999999999</v>
      </c>
      <c r="D639" s="110">
        <v>1.0464</v>
      </c>
      <c r="E639" s="110">
        <v>1.0488</v>
      </c>
    </row>
    <row r="640" spans="1:5" x14ac:dyDescent="0.25">
      <c r="A640" s="112">
        <v>40339.114583333336</v>
      </c>
      <c r="B640" s="109">
        <v>-5</v>
      </c>
      <c r="C640" s="109">
        <v>1.0451999999999999</v>
      </c>
      <c r="D640" s="110">
        <v>1.0464</v>
      </c>
      <c r="E640" s="110">
        <v>1.0488</v>
      </c>
    </row>
    <row r="641" spans="1:5" x14ac:dyDescent="0.25">
      <c r="A641" s="112">
        <v>40339.125</v>
      </c>
      <c r="B641" s="109">
        <v>-5</v>
      </c>
      <c r="C641" s="109">
        <v>1.044</v>
      </c>
      <c r="D641" s="110">
        <v>1.0464</v>
      </c>
      <c r="E641" s="110">
        <v>1.0488</v>
      </c>
    </row>
    <row r="642" spans="1:5" x14ac:dyDescent="0.25">
      <c r="A642" s="112">
        <v>40339.135416666664</v>
      </c>
      <c r="B642" s="109">
        <v>-5</v>
      </c>
      <c r="C642" s="109">
        <v>1.044</v>
      </c>
      <c r="D642" s="110">
        <v>1.0451999999999999</v>
      </c>
      <c r="E642" s="110">
        <v>1.0464</v>
      </c>
    </row>
    <row r="643" spans="1:5" x14ac:dyDescent="0.25">
      <c r="A643" s="112">
        <v>40339.145833333336</v>
      </c>
      <c r="B643" s="109">
        <v>-5</v>
      </c>
      <c r="C643" s="109">
        <v>1.044</v>
      </c>
      <c r="D643" s="110">
        <v>1.0451999999999999</v>
      </c>
      <c r="E643" s="110">
        <v>1.0464</v>
      </c>
    </row>
    <row r="644" spans="1:5" x14ac:dyDescent="0.25">
      <c r="A644" s="112">
        <v>40339.15625</v>
      </c>
      <c r="B644" s="109">
        <v>-5</v>
      </c>
      <c r="C644" s="109">
        <v>1.044</v>
      </c>
      <c r="D644" s="110">
        <v>1.0451999999999999</v>
      </c>
      <c r="E644" s="110">
        <v>1.0464</v>
      </c>
    </row>
    <row r="645" spans="1:5" x14ac:dyDescent="0.25">
      <c r="A645" s="112">
        <v>40339.166666666664</v>
      </c>
      <c r="B645" s="109">
        <v>-5</v>
      </c>
      <c r="C645" s="109">
        <v>1.044</v>
      </c>
      <c r="D645" s="110">
        <v>1.044</v>
      </c>
      <c r="E645" s="110">
        <v>1.0464</v>
      </c>
    </row>
    <row r="646" spans="1:5" x14ac:dyDescent="0.25">
      <c r="A646" s="112">
        <v>40339.177083333336</v>
      </c>
      <c r="B646" s="109">
        <v>-5</v>
      </c>
      <c r="C646" s="109">
        <v>1.0427</v>
      </c>
      <c r="D646" s="110">
        <v>1.044</v>
      </c>
      <c r="E646" s="110">
        <v>1.0451999999999999</v>
      </c>
    </row>
    <row r="647" spans="1:5" x14ac:dyDescent="0.25">
      <c r="A647" s="112">
        <v>40339.1875</v>
      </c>
      <c r="B647" s="109">
        <v>-5</v>
      </c>
      <c r="C647" s="109">
        <v>1.0427</v>
      </c>
      <c r="D647" s="110">
        <v>1.044</v>
      </c>
      <c r="E647" s="110">
        <v>1.0451999999999999</v>
      </c>
    </row>
    <row r="648" spans="1:5" x14ac:dyDescent="0.25">
      <c r="A648" s="112">
        <v>40339.197916666664</v>
      </c>
      <c r="B648" s="109">
        <v>-5</v>
      </c>
      <c r="C648" s="109">
        <v>1.0427</v>
      </c>
      <c r="D648" s="110">
        <v>1.044</v>
      </c>
      <c r="E648" s="110">
        <v>1.0451999999999999</v>
      </c>
    </row>
    <row r="649" spans="1:5" x14ac:dyDescent="0.25">
      <c r="A649" s="112">
        <v>40339.208333333336</v>
      </c>
      <c r="B649" s="109">
        <v>-5</v>
      </c>
      <c r="C649" s="109">
        <v>1.0427</v>
      </c>
      <c r="D649" s="110">
        <v>1.044</v>
      </c>
      <c r="E649" s="110">
        <v>1.0451999999999999</v>
      </c>
    </row>
    <row r="650" spans="1:5" x14ac:dyDescent="0.25">
      <c r="A650" s="112">
        <v>40339.21875</v>
      </c>
      <c r="B650" s="109">
        <v>-5</v>
      </c>
      <c r="C650" s="109">
        <v>1.0415000000000001</v>
      </c>
      <c r="D650" s="110">
        <v>1.0427</v>
      </c>
      <c r="E650" s="110">
        <v>1.044</v>
      </c>
    </row>
    <row r="651" spans="1:5" x14ac:dyDescent="0.25">
      <c r="A651" s="112">
        <v>40339.229166666664</v>
      </c>
      <c r="B651" s="109">
        <v>-5</v>
      </c>
      <c r="C651" s="109">
        <v>1.0415000000000001</v>
      </c>
      <c r="D651" s="110">
        <v>1.0427</v>
      </c>
      <c r="E651" s="110">
        <v>1.044</v>
      </c>
    </row>
    <row r="652" spans="1:5" x14ac:dyDescent="0.25">
      <c r="A652" s="112">
        <v>40339.239583333336</v>
      </c>
      <c r="B652" s="109">
        <v>-5</v>
      </c>
      <c r="C652" s="109">
        <v>1.0415000000000001</v>
      </c>
      <c r="D652" s="110">
        <v>1.0427</v>
      </c>
      <c r="E652" s="110">
        <v>1.044</v>
      </c>
    </row>
    <row r="653" spans="1:5" x14ac:dyDescent="0.25">
      <c r="A653" s="112">
        <v>40339.25</v>
      </c>
      <c r="B653" s="109">
        <v>-5</v>
      </c>
      <c r="C653" s="109">
        <v>1.0390999999999999</v>
      </c>
      <c r="D653" s="110">
        <v>1.0427</v>
      </c>
      <c r="E653" s="110">
        <v>1.044</v>
      </c>
    </row>
    <row r="654" spans="1:5" x14ac:dyDescent="0.25">
      <c r="A654" s="112">
        <v>40339.260416666664</v>
      </c>
      <c r="B654" s="109">
        <v>-5</v>
      </c>
      <c r="C654" s="109">
        <v>1.0390999999999999</v>
      </c>
      <c r="D654" s="110">
        <v>1.0415000000000001</v>
      </c>
      <c r="E654" s="110">
        <v>1.0427</v>
      </c>
    </row>
    <row r="655" spans="1:5" x14ac:dyDescent="0.25">
      <c r="A655" s="112">
        <v>40339.270833333336</v>
      </c>
      <c r="B655" s="109">
        <v>-5</v>
      </c>
      <c r="C655" s="109">
        <v>1.0390999999999999</v>
      </c>
      <c r="D655" s="110">
        <v>1.0415000000000001</v>
      </c>
      <c r="E655" s="110">
        <v>1.0427</v>
      </c>
    </row>
    <row r="656" spans="1:5" x14ac:dyDescent="0.25">
      <c r="A656" s="112">
        <v>40339.28125</v>
      </c>
      <c r="B656" s="109">
        <v>-5</v>
      </c>
      <c r="C656" s="109">
        <v>1.0390999999999999</v>
      </c>
      <c r="D656" s="110">
        <v>1.0415000000000001</v>
      </c>
      <c r="E656" s="110">
        <v>1.0427</v>
      </c>
    </row>
    <row r="657" spans="1:5" x14ac:dyDescent="0.25">
      <c r="A657" s="112">
        <v>40339.291666666664</v>
      </c>
      <c r="B657" s="109">
        <v>-5</v>
      </c>
      <c r="C657" s="109">
        <v>1.0390999999999999</v>
      </c>
      <c r="D657" s="110">
        <v>1.0403</v>
      </c>
      <c r="E657" s="110">
        <v>1.0427</v>
      </c>
    </row>
    <row r="658" spans="1:5" x14ac:dyDescent="0.25">
      <c r="A658" s="112">
        <v>40339.302083333336</v>
      </c>
      <c r="B658" s="109">
        <v>-5</v>
      </c>
      <c r="C658" s="109">
        <v>1.0390999999999999</v>
      </c>
      <c r="D658" s="110">
        <v>1.0403</v>
      </c>
      <c r="E658" s="110">
        <v>1.0415000000000001</v>
      </c>
    </row>
    <row r="659" spans="1:5" x14ac:dyDescent="0.25">
      <c r="A659" s="112">
        <v>40339.3125</v>
      </c>
      <c r="B659" s="109">
        <v>-5</v>
      </c>
      <c r="C659" s="109">
        <v>1.0379</v>
      </c>
      <c r="D659" s="110">
        <v>1.0390999999999999</v>
      </c>
      <c r="E659" s="110">
        <v>1.0415000000000001</v>
      </c>
    </row>
    <row r="660" spans="1:5" x14ac:dyDescent="0.25">
      <c r="A660" s="112">
        <v>40339.322916666664</v>
      </c>
      <c r="B660" s="109">
        <v>-5</v>
      </c>
      <c r="C660" s="109">
        <v>1.0379</v>
      </c>
      <c r="D660" s="110">
        <v>1.0390999999999999</v>
      </c>
      <c r="E660" s="110">
        <v>1.0415000000000001</v>
      </c>
    </row>
    <row r="661" spans="1:5" x14ac:dyDescent="0.25">
      <c r="A661" s="112">
        <v>40339.333333333336</v>
      </c>
      <c r="B661" s="109">
        <v>-5</v>
      </c>
      <c r="C661" s="109">
        <v>1.0366</v>
      </c>
      <c r="D661" s="110">
        <v>1.0379</v>
      </c>
      <c r="E661" s="110">
        <v>1.0415000000000001</v>
      </c>
    </row>
    <row r="662" spans="1:5" x14ac:dyDescent="0.25">
      <c r="A662" s="112">
        <v>40339.34375</v>
      </c>
      <c r="B662" s="109">
        <v>-5</v>
      </c>
      <c r="C662" s="109">
        <v>1.0366</v>
      </c>
      <c r="D662" s="110">
        <v>1.0379</v>
      </c>
      <c r="E662" s="110">
        <v>1.0390999999999999</v>
      </c>
    </row>
    <row r="663" spans="1:5" x14ac:dyDescent="0.25">
      <c r="A663" s="112">
        <v>40339.354166666664</v>
      </c>
      <c r="B663" s="109">
        <v>-5</v>
      </c>
      <c r="C663" s="109">
        <v>1.0354000000000001</v>
      </c>
      <c r="D663" s="110">
        <v>1.0366</v>
      </c>
      <c r="E663" s="110">
        <v>1.0379</v>
      </c>
    </row>
    <row r="664" spans="1:5" x14ac:dyDescent="0.25">
      <c r="A664" s="112">
        <v>40339.364583333336</v>
      </c>
      <c r="B664" s="109">
        <v>-5</v>
      </c>
      <c r="C664" s="109">
        <v>1.0354000000000001</v>
      </c>
      <c r="D664" s="110">
        <v>1.0366</v>
      </c>
      <c r="E664" s="110">
        <v>1.0390999999999999</v>
      </c>
    </row>
    <row r="665" spans="1:5" x14ac:dyDescent="0.25">
      <c r="A665" s="112">
        <v>40339.375</v>
      </c>
      <c r="B665" s="109">
        <v>-5</v>
      </c>
      <c r="C665" s="109">
        <v>1.0354000000000001</v>
      </c>
      <c r="D665" s="110">
        <v>1.0366</v>
      </c>
      <c r="E665" s="110">
        <v>1.0390999999999999</v>
      </c>
    </row>
    <row r="666" spans="1:5" x14ac:dyDescent="0.25">
      <c r="A666" s="112">
        <v>40339.385416666664</v>
      </c>
      <c r="B666" s="109">
        <v>-5</v>
      </c>
      <c r="C666" s="109">
        <v>1.0342</v>
      </c>
      <c r="D666" s="110">
        <v>1.0354000000000001</v>
      </c>
      <c r="E666" s="110">
        <v>1.0366</v>
      </c>
    </row>
    <row r="667" spans="1:5" x14ac:dyDescent="0.25">
      <c r="A667" s="112">
        <v>40339.395833333336</v>
      </c>
      <c r="B667" s="109">
        <v>-5</v>
      </c>
      <c r="C667" s="109">
        <v>1.0317000000000001</v>
      </c>
      <c r="D667" s="110">
        <v>1.0342</v>
      </c>
      <c r="E667" s="110">
        <v>1.0354000000000001</v>
      </c>
    </row>
    <row r="668" spans="1:5" x14ac:dyDescent="0.25">
      <c r="A668" s="112">
        <v>40339.40625</v>
      </c>
      <c r="B668" s="109">
        <v>-5</v>
      </c>
      <c r="C668" s="109">
        <v>1.0317000000000001</v>
      </c>
      <c r="D668" s="110">
        <v>1.0329999999999999</v>
      </c>
      <c r="E668" s="110">
        <v>1.0354000000000001</v>
      </c>
    </row>
    <row r="669" spans="1:5" x14ac:dyDescent="0.25">
      <c r="A669" s="112">
        <v>40339.416666666664</v>
      </c>
      <c r="B669" s="109">
        <v>-5</v>
      </c>
      <c r="C669" s="109">
        <v>1.0317000000000001</v>
      </c>
      <c r="D669" s="110">
        <v>1.0329999999999999</v>
      </c>
      <c r="E669" s="110">
        <v>1.0354000000000001</v>
      </c>
    </row>
    <row r="670" spans="1:5" x14ac:dyDescent="0.25">
      <c r="A670" s="112">
        <v>40339.427083333336</v>
      </c>
      <c r="B670" s="109">
        <v>-5</v>
      </c>
      <c r="C670" s="109">
        <v>1.0305</v>
      </c>
      <c r="D670" s="110">
        <v>1.0317000000000001</v>
      </c>
      <c r="E670" s="110">
        <v>1.0342</v>
      </c>
    </row>
    <row r="671" spans="1:5" x14ac:dyDescent="0.25">
      <c r="A671" s="112">
        <v>40339.4375</v>
      </c>
      <c r="B671" s="109">
        <v>-5</v>
      </c>
      <c r="C671" s="109">
        <v>1.0293000000000001</v>
      </c>
      <c r="D671" s="110">
        <v>1.0317000000000001</v>
      </c>
      <c r="E671" s="110">
        <v>1.0342</v>
      </c>
    </row>
    <row r="672" spans="1:5" x14ac:dyDescent="0.25">
      <c r="A672" s="112">
        <v>40339.447916666664</v>
      </c>
      <c r="B672" s="109">
        <v>-5</v>
      </c>
      <c r="C672" s="109">
        <v>1.0281</v>
      </c>
      <c r="D672" s="110">
        <v>1.0293000000000001</v>
      </c>
      <c r="E672" s="110">
        <v>1.0317000000000001</v>
      </c>
    </row>
    <row r="673" spans="1:5" x14ac:dyDescent="0.25">
      <c r="A673" s="112">
        <v>40339.458333333336</v>
      </c>
      <c r="B673" s="109">
        <v>-5</v>
      </c>
      <c r="C673" s="109">
        <v>1.0268999999999999</v>
      </c>
      <c r="D673" s="110">
        <v>1.0293000000000001</v>
      </c>
      <c r="E673" s="110">
        <v>1.0305</v>
      </c>
    </row>
    <row r="674" spans="1:5" x14ac:dyDescent="0.25">
      <c r="A674" s="112">
        <v>40339.46875</v>
      </c>
      <c r="B674" s="109">
        <v>-5</v>
      </c>
      <c r="C674" s="109">
        <v>1.0244</v>
      </c>
      <c r="D674" s="110">
        <v>1.0281</v>
      </c>
      <c r="E674" s="110">
        <v>1.0293000000000001</v>
      </c>
    </row>
    <row r="675" spans="1:5" x14ac:dyDescent="0.25">
      <c r="A675" s="112">
        <v>40339.479166666664</v>
      </c>
      <c r="B675" s="109">
        <v>-5</v>
      </c>
      <c r="C675" s="109">
        <v>1.0244</v>
      </c>
      <c r="D675" s="110">
        <v>1.0268999999999999</v>
      </c>
      <c r="E675" s="110">
        <v>1.0293000000000001</v>
      </c>
    </row>
    <row r="676" spans="1:5" x14ac:dyDescent="0.25">
      <c r="A676" s="112">
        <v>40339.489583333336</v>
      </c>
      <c r="B676" s="109">
        <v>-5</v>
      </c>
      <c r="C676" s="109">
        <v>1.0232000000000001</v>
      </c>
      <c r="D676" s="110">
        <v>1.0244</v>
      </c>
      <c r="E676" s="110">
        <v>1.0268999999999999</v>
      </c>
    </row>
    <row r="677" spans="1:5" x14ac:dyDescent="0.25">
      <c r="A677" s="112">
        <v>40339.5</v>
      </c>
      <c r="B677" s="109">
        <v>-5</v>
      </c>
      <c r="C677" s="109">
        <v>1.0207999999999999</v>
      </c>
      <c r="D677" s="110">
        <v>1.0232000000000001</v>
      </c>
      <c r="E677" s="110">
        <v>1.0268999999999999</v>
      </c>
    </row>
    <row r="678" spans="1:5" x14ac:dyDescent="0.25">
      <c r="A678" s="112">
        <v>40339.510416666664</v>
      </c>
      <c r="B678" s="109">
        <v>-5</v>
      </c>
      <c r="C678" s="109">
        <v>1.0207999999999999</v>
      </c>
      <c r="D678" s="110">
        <v>1.022</v>
      </c>
      <c r="E678" s="110">
        <v>1.0232000000000001</v>
      </c>
    </row>
    <row r="679" spans="1:5" x14ac:dyDescent="0.25">
      <c r="A679" s="112">
        <v>40339.520833333336</v>
      </c>
      <c r="B679" s="109">
        <v>-5</v>
      </c>
      <c r="C679" s="109">
        <v>1.0195000000000001</v>
      </c>
      <c r="D679" s="110">
        <v>1.0207999999999999</v>
      </c>
      <c r="E679" s="110">
        <v>1.022</v>
      </c>
    </row>
    <row r="680" spans="1:5" x14ac:dyDescent="0.25">
      <c r="A680" s="112">
        <v>40339.53125</v>
      </c>
      <c r="B680" s="109">
        <v>-5</v>
      </c>
      <c r="C680" s="109">
        <v>1.0170999999999999</v>
      </c>
      <c r="D680" s="110">
        <v>1.0195000000000001</v>
      </c>
      <c r="E680" s="110">
        <v>1.022</v>
      </c>
    </row>
    <row r="681" spans="1:5" x14ac:dyDescent="0.25">
      <c r="A681" s="112">
        <v>40339.541666666664</v>
      </c>
      <c r="B681" s="109">
        <v>-5</v>
      </c>
      <c r="C681" s="109">
        <v>1.0159</v>
      </c>
      <c r="D681" s="110">
        <v>1.0195000000000001</v>
      </c>
      <c r="E681" s="110">
        <v>1.022</v>
      </c>
    </row>
    <row r="682" spans="1:5" x14ac:dyDescent="0.25">
      <c r="A682" s="112">
        <v>40339.552083333336</v>
      </c>
      <c r="B682" s="109">
        <v>-5</v>
      </c>
      <c r="C682" s="109">
        <v>1.0146999999999999</v>
      </c>
      <c r="D682" s="110">
        <v>1.0159</v>
      </c>
      <c r="E682" s="110">
        <v>1.0195000000000001</v>
      </c>
    </row>
    <row r="683" spans="1:5" x14ac:dyDescent="0.25">
      <c r="A683" s="112">
        <v>40339.5625</v>
      </c>
      <c r="B683" s="109">
        <v>-5</v>
      </c>
      <c r="C683" s="109">
        <v>1.0146999999999999</v>
      </c>
      <c r="D683" s="110">
        <v>1.0159</v>
      </c>
      <c r="E683" s="110">
        <v>1.0170999999999999</v>
      </c>
    </row>
    <row r="684" spans="1:5" x14ac:dyDescent="0.25">
      <c r="A684" s="112">
        <v>40339.572916666664</v>
      </c>
      <c r="B684" s="109">
        <v>-5</v>
      </c>
      <c r="C684" s="109">
        <v>1.0134000000000001</v>
      </c>
      <c r="D684" s="110">
        <v>1.0159</v>
      </c>
      <c r="E684" s="110">
        <v>1.0170999999999999</v>
      </c>
    </row>
    <row r="685" spans="1:5" x14ac:dyDescent="0.25">
      <c r="A685" s="112">
        <v>40339.583333333336</v>
      </c>
      <c r="B685" s="109">
        <v>-5</v>
      </c>
      <c r="C685" s="109">
        <v>1.0122</v>
      </c>
      <c r="D685" s="110">
        <v>1.0146999999999999</v>
      </c>
      <c r="E685" s="110">
        <v>1.0159</v>
      </c>
    </row>
    <row r="686" spans="1:5" x14ac:dyDescent="0.25">
      <c r="A686" s="112">
        <v>40339.59375</v>
      </c>
      <c r="B686" s="109">
        <v>-5</v>
      </c>
      <c r="C686" s="109">
        <v>1.0122</v>
      </c>
      <c r="D686" s="110">
        <v>1.0134000000000001</v>
      </c>
      <c r="E686" s="110">
        <v>1.0146999999999999</v>
      </c>
    </row>
    <row r="687" spans="1:5" x14ac:dyDescent="0.25">
      <c r="A687" s="112">
        <v>40339.604166666664</v>
      </c>
      <c r="B687" s="109">
        <v>-5</v>
      </c>
      <c r="C687" s="109">
        <v>1.0122</v>
      </c>
      <c r="D687" s="110">
        <v>1.0134000000000001</v>
      </c>
      <c r="E687" s="110">
        <v>1.0146999999999999</v>
      </c>
    </row>
    <row r="688" spans="1:5" x14ac:dyDescent="0.25">
      <c r="A688" s="112">
        <v>40339.614583333336</v>
      </c>
      <c r="B688" s="109">
        <v>-5</v>
      </c>
      <c r="C688" s="109">
        <v>1.0122</v>
      </c>
      <c r="D688" s="110">
        <v>1.0122</v>
      </c>
      <c r="E688" s="110">
        <v>1.0146999999999999</v>
      </c>
    </row>
    <row r="689" spans="1:5" x14ac:dyDescent="0.25">
      <c r="A689" s="112">
        <v>40339.625</v>
      </c>
      <c r="B689" s="109">
        <v>-5</v>
      </c>
      <c r="C689" s="109">
        <v>1.0098</v>
      </c>
      <c r="D689" s="110">
        <v>1.0122</v>
      </c>
      <c r="E689" s="110">
        <v>1.0159</v>
      </c>
    </row>
    <row r="690" spans="1:5" x14ac:dyDescent="0.25">
      <c r="A690" s="112">
        <v>40339.635416666664</v>
      </c>
      <c r="B690" s="109">
        <v>-5</v>
      </c>
      <c r="C690" s="109">
        <v>1.0098</v>
      </c>
      <c r="D690" s="110">
        <v>1.0109999999999999</v>
      </c>
      <c r="E690" s="110">
        <v>1.0134000000000001</v>
      </c>
    </row>
    <row r="691" spans="1:5" x14ac:dyDescent="0.25">
      <c r="A691" s="112">
        <v>40339.645833333336</v>
      </c>
      <c r="B691" s="109">
        <v>-5</v>
      </c>
      <c r="C691" s="109">
        <v>1.0085</v>
      </c>
      <c r="D691" s="110">
        <v>1.0098</v>
      </c>
      <c r="E691" s="110">
        <v>1.0122</v>
      </c>
    </row>
    <row r="692" spans="1:5" x14ac:dyDescent="0.25">
      <c r="A692" s="112">
        <v>40339.65625</v>
      </c>
      <c r="B692" s="109">
        <v>-5</v>
      </c>
      <c r="C692" s="109">
        <v>1.0085</v>
      </c>
      <c r="D692" s="110">
        <v>1.0098</v>
      </c>
      <c r="E692" s="110">
        <v>1.0122</v>
      </c>
    </row>
    <row r="693" spans="1:5" x14ac:dyDescent="0.25">
      <c r="A693" s="112">
        <v>40339.666666666664</v>
      </c>
      <c r="B693" s="109">
        <v>-5</v>
      </c>
      <c r="C693" s="109">
        <v>1.0073000000000001</v>
      </c>
      <c r="D693" s="110">
        <v>1.0085</v>
      </c>
      <c r="E693" s="110">
        <v>1.0122</v>
      </c>
    </row>
    <row r="694" spans="1:5" x14ac:dyDescent="0.25">
      <c r="A694" s="112">
        <v>40339.677083333336</v>
      </c>
      <c r="B694" s="109">
        <v>-5</v>
      </c>
      <c r="C694" s="109">
        <v>1.0073000000000001</v>
      </c>
      <c r="D694" s="110">
        <v>1.0085</v>
      </c>
      <c r="E694" s="110">
        <v>1.0098</v>
      </c>
    </row>
    <row r="695" spans="1:5" x14ac:dyDescent="0.25">
      <c r="A695" s="112">
        <v>40339.6875</v>
      </c>
      <c r="B695" s="109">
        <v>-5</v>
      </c>
      <c r="C695" s="109">
        <v>1.0073000000000001</v>
      </c>
      <c r="D695" s="110">
        <v>1.0085</v>
      </c>
      <c r="E695" s="110">
        <v>1.0098</v>
      </c>
    </row>
    <row r="696" spans="1:5" x14ac:dyDescent="0.25">
      <c r="A696" s="112">
        <v>40339.697916666664</v>
      </c>
      <c r="B696" s="109">
        <v>-5</v>
      </c>
      <c r="C696" s="109">
        <v>1.0073000000000001</v>
      </c>
      <c r="D696" s="110">
        <v>1.0085</v>
      </c>
      <c r="E696" s="110">
        <v>1.0098</v>
      </c>
    </row>
    <row r="697" spans="1:5" x14ac:dyDescent="0.25">
      <c r="A697" s="112">
        <v>40339.708333333336</v>
      </c>
      <c r="B697" s="109">
        <v>-5</v>
      </c>
      <c r="C697" s="109">
        <v>1.0061</v>
      </c>
      <c r="D697" s="110">
        <v>1.0085</v>
      </c>
      <c r="E697" s="110">
        <v>1.0098</v>
      </c>
    </row>
    <row r="698" spans="1:5" x14ac:dyDescent="0.25">
      <c r="A698" s="112">
        <v>40339.71875</v>
      </c>
      <c r="B698" s="109">
        <v>-5</v>
      </c>
      <c r="C698" s="109">
        <v>1.0073000000000001</v>
      </c>
      <c r="D698" s="110">
        <v>1.0085</v>
      </c>
      <c r="E698" s="110">
        <v>1.0085</v>
      </c>
    </row>
    <row r="699" spans="1:5" x14ac:dyDescent="0.25">
      <c r="A699" s="112">
        <v>40339.729166666664</v>
      </c>
      <c r="B699" s="109">
        <v>-5</v>
      </c>
      <c r="C699" s="109">
        <v>1.0073000000000001</v>
      </c>
      <c r="D699" s="110">
        <v>1.0073000000000001</v>
      </c>
      <c r="E699" s="110">
        <v>1.0098</v>
      </c>
    </row>
    <row r="700" spans="1:5" x14ac:dyDescent="0.25">
      <c r="A700" s="112">
        <v>40339.739583333336</v>
      </c>
      <c r="B700" s="109">
        <v>-5</v>
      </c>
      <c r="C700" s="109">
        <v>1.0073000000000001</v>
      </c>
      <c r="D700" s="110">
        <v>1.0085</v>
      </c>
      <c r="E700" s="110">
        <v>1.0098</v>
      </c>
    </row>
    <row r="701" spans="1:5" x14ac:dyDescent="0.25">
      <c r="A701" s="112">
        <v>40339.75</v>
      </c>
      <c r="B701" s="109">
        <v>-5</v>
      </c>
      <c r="C701" s="109">
        <v>1.0073000000000001</v>
      </c>
      <c r="D701" s="110">
        <v>1.0085</v>
      </c>
      <c r="E701" s="110">
        <v>1.0098</v>
      </c>
    </row>
    <row r="702" spans="1:5" x14ac:dyDescent="0.25">
      <c r="A702" s="112">
        <v>40339.760416666664</v>
      </c>
      <c r="B702" s="109">
        <v>-5</v>
      </c>
      <c r="C702" s="109">
        <v>1.0073000000000001</v>
      </c>
      <c r="D702" s="110">
        <v>1.0085</v>
      </c>
      <c r="E702" s="110">
        <v>1.0098</v>
      </c>
    </row>
    <row r="703" spans="1:5" x14ac:dyDescent="0.25">
      <c r="A703" s="112">
        <v>40339.770833333336</v>
      </c>
      <c r="B703" s="109">
        <v>-5</v>
      </c>
      <c r="C703" s="109">
        <v>1.0073000000000001</v>
      </c>
      <c r="D703" s="110">
        <v>1.0085</v>
      </c>
      <c r="E703" s="110">
        <v>1.0098</v>
      </c>
    </row>
    <row r="704" spans="1:5" x14ac:dyDescent="0.25">
      <c r="A704" s="112">
        <v>40339.78125</v>
      </c>
      <c r="B704" s="109">
        <v>-5</v>
      </c>
      <c r="C704" s="109">
        <v>1.0073000000000001</v>
      </c>
      <c r="D704" s="110">
        <v>1.0085</v>
      </c>
      <c r="E704" s="110">
        <v>1.0098</v>
      </c>
    </row>
    <row r="705" spans="1:5" x14ac:dyDescent="0.25">
      <c r="A705" s="112">
        <v>40339.791666666664</v>
      </c>
      <c r="B705" s="109">
        <v>-5</v>
      </c>
      <c r="C705" s="109">
        <v>1.0085</v>
      </c>
      <c r="D705" s="110">
        <v>1.0085</v>
      </c>
      <c r="E705" s="110">
        <v>1.0122</v>
      </c>
    </row>
    <row r="706" spans="1:5" x14ac:dyDescent="0.25">
      <c r="A706" s="112">
        <v>40339.802083333336</v>
      </c>
      <c r="B706" s="109">
        <v>-5</v>
      </c>
      <c r="C706" s="109">
        <v>1.0073000000000001</v>
      </c>
      <c r="D706" s="110">
        <v>1.0098</v>
      </c>
      <c r="E706" s="110">
        <v>1.0122</v>
      </c>
    </row>
    <row r="707" spans="1:5" x14ac:dyDescent="0.25">
      <c r="A707" s="112">
        <v>40339.8125</v>
      </c>
      <c r="B707" s="109">
        <v>-5</v>
      </c>
      <c r="C707" s="109">
        <v>1.0085</v>
      </c>
      <c r="D707" s="110">
        <v>1.0098</v>
      </c>
      <c r="E707" s="110">
        <v>1.0122</v>
      </c>
    </row>
    <row r="708" spans="1:5" x14ac:dyDescent="0.25">
      <c r="A708" s="112">
        <v>40339.822916666664</v>
      </c>
      <c r="B708" s="109">
        <v>-5</v>
      </c>
      <c r="C708" s="109">
        <v>1.0085</v>
      </c>
      <c r="D708" s="110">
        <v>1.0109999999999999</v>
      </c>
      <c r="E708" s="110">
        <v>1.0122</v>
      </c>
    </row>
    <row r="709" spans="1:5" x14ac:dyDescent="0.25">
      <c r="A709" s="112">
        <v>40339.833333333336</v>
      </c>
      <c r="B709" s="109">
        <v>-5</v>
      </c>
      <c r="C709" s="109">
        <v>1.0085</v>
      </c>
      <c r="D709" s="110">
        <v>1.0109999999999999</v>
      </c>
      <c r="E709" s="110">
        <v>1.0134000000000001</v>
      </c>
    </row>
    <row r="710" spans="1:5" x14ac:dyDescent="0.25">
      <c r="A710" s="112">
        <v>40339.84375</v>
      </c>
      <c r="B710" s="109">
        <v>-5</v>
      </c>
      <c r="C710" s="109">
        <v>1.0098</v>
      </c>
      <c r="D710" s="110">
        <v>1.0122</v>
      </c>
      <c r="E710" s="110">
        <v>1.0134000000000001</v>
      </c>
    </row>
    <row r="711" spans="1:5" x14ac:dyDescent="0.25">
      <c r="A711" s="112">
        <v>40339.854166666664</v>
      </c>
      <c r="B711" s="109">
        <v>-5</v>
      </c>
      <c r="C711" s="109">
        <v>1.0098</v>
      </c>
      <c r="D711" s="110">
        <v>1.0122</v>
      </c>
      <c r="E711" s="110">
        <v>1.0134000000000001</v>
      </c>
    </row>
    <row r="712" spans="1:5" x14ac:dyDescent="0.25">
      <c r="A712" s="112">
        <v>40339.864583333336</v>
      </c>
      <c r="B712" s="109">
        <v>-5</v>
      </c>
      <c r="C712" s="109">
        <v>1.0098</v>
      </c>
      <c r="D712" s="110">
        <v>1.0122</v>
      </c>
      <c r="E712" s="110">
        <v>1.0134000000000001</v>
      </c>
    </row>
    <row r="713" spans="1:5" x14ac:dyDescent="0.25">
      <c r="A713" s="112">
        <v>40339.875</v>
      </c>
      <c r="B713" s="109">
        <v>-5</v>
      </c>
      <c r="C713" s="109">
        <v>1.0098</v>
      </c>
      <c r="D713" s="110">
        <v>1.0122</v>
      </c>
      <c r="E713" s="110">
        <v>1.0159</v>
      </c>
    </row>
    <row r="714" spans="1:5" x14ac:dyDescent="0.25">
      <c r="A714" s="112">
        <v>40339.885416666664</v>
      </c>
      <c r="B714" s="109">
        <v>-5</v>
      </c>
      <c r="C714" s="109">
        <v>1.0122</v>
      </c>
      <c r="D714" s="110">
        <v>1.0122</v>
      </c>
      <c r="E714" s="110">
        <v>1.0134000000000001</v>
      </c>
    </row>
    <row r="715" spans="1:5" x14ac:dyDescent="0.25">
      <c r="A715" s="112">
        <v>40339.895833333336</v>
      </c>
      <c r="B715" s="109">
        <v>-5</v>
      </c>
      <c r="C715" s="109">
        <v>1.0122</v>
      </c>
      <c r="D715" s="110">
        <v>1.0122</v>
      </c>
      <c r="E715" s="110">
        <v>1.0134000000000001</v>
      </c>
    </row>
    <row r="716" spans="1:5" x14ac:dyDescent="0.25">
      <c r="A716" s="112">
        <v>40339.90625</v>
      </c>
      <c r="B716" s="109">
        <v>-5</v>
      </c>
      <c r="C716" s="109">
        <v>1.0122</v>
      </c>
      <c r="D716" s="110">
        <v>1.0134000000000001</v>
      </c>
      <c r="E716" s="110">
        <v>1.0146999999999999</v>
      </c>
    </row>
    <row r="717" spans="1:5" x14ac:dyDescent="0.25">
      <c r="A717" s="112">
        <v>40339.916666666664</v>
      </c>
      <c r="B717" s="109">
        <v>-5</v>
      </c>
      <c r="C717" s="109">
        <v>1.0122</v>
      </c>
      <c r="D717" s="110">
        <v>1.0134000000000001</v>
      </c>
      <c r="E717" s="110">
        <v>1.0146999999999999</v>
      </c>
    </row>
    <row r="718" spans="1:5" x14ac:dyDescent="0.25">
      <c r="A718" s="112">
        <v>40339.927083333336</v>
      </c>
      <c r="B718" s="109">
        <v>-5</v>
      </c>
      <c r="C718" s="109">
        <v>1.0122</v>
      </c>
      <c r="D718" s="110">
        <v>1.0134000000000001</v>
      </c>
      <c r="E718" s="110">
        <v>1.0146999999999999</v>
      </c>
    </row>
    <row r="719" spans="1:5" x14ac:dyDescent="0.25">
      <c r="A719" s="112">
        <v>40339.9375</v>
      </c>
      <c r="B719" s="109">
        <v>-5</v>
      </c>
      <c r="C719" s="109">
        <v>1.0122</v>
      </c>
      <c r="D719" s="110">
        <v>1.0134000000000001</v>
      </c>
      <c r="E719" s="110">
        <v>1.0146999999999999</v>
      </c>
    </row>
    <row r="720" spans="1:5" x14ac:dyDescent="0.25">
      <c r="A720" s="112">
        <v>40339.947916666664</v>
      </c>
      <c r="B720" s="109">
        <v>-5</v>
      </c>
      <c r="C720" s="109">
        <v>1.0134000000000001</v>
      </c>
      <c r="D720" s="110">
        <v>1.0146999999999999</v>
      </c>
      <c r="E720" s="110">
        <v>1.0146999999999999</v>
      </c>
    </row>
    <row r="721" spans="1:5" x14ac:dyDescent="0.25">
      <c r="A721" s="112">
        <v>40339.958333333336</v>
      </c>
      <c r="B721" s="109">
        <v>-5</v>
      </c>
      <c r="C721" s="109">
        <v>1.0134000000000001</v>
      </c>
      <c r="D721" s="110">
        <v>1.0146999999999999</v>
      </c>
      <c r="E721" s="110">
        <v>1.0159</v>
      </c>
    </row>
    <row r="722" spans="1:5" x14ac:dyDescent="0.25">
      <c r="A722" s="112">
        <v>40339.96875</v>
      </c>
      <c r="B722" s="109">
        <v>-5</v>
      </c>
      <c r="C722" s="109">
        <v>1.0134000000000001</v>
      </c>
      <c r="D722" s="110">
        <v>1.0146999999999999</v>
      </c>
      <c r="E722" s="110">
        <v>1.0159</v>
      </c>
    </row>
    <row r="723" spans="1:5" x14ac:dyDescent="0.25">
      <c r="A723" s="112">
        <v>40339.979166666664</v>
      </c>
      <c r="B723" s="109">
        <v>-5</v>
      </c>
      <c r="C723" s="109">
        <v>1.0122</v>
      </c>
      <c r="D723" s="110">
        <v>1.0134000000000001</v>
      </c>
      <c r="E723" s="110">
        <v>1.0146999999999999</v>
      </c>
    </row>
    <row r="724" spans="1:5" x14ac:dyDescent="0.25">
      <c r="A724" s="112">
        <v>40339.989583333336</v>
      </c>
      <c r="B724" s="109">
        <v>-5</v>
      </c>
      <c r="C724" s="109">
        <v>1.0134000000000001</v>
      </c>
      <c r="D724" s="110">
        <v>1.0146999999999999</v>
      </c>
      <c r="E724" s="110">
        <v>1.0146999999999999</v>
      </c>
    </row>
    <row r="725" spans="1:5" x14ac:dyDescent="0.25">
      <c r="A725" s="112">
        <v>40340</v>
      </c>
      <c r="B725" s="109">
        <v>-5</v>
      </c>
      <c r="C725" s="109">
        <v>1.0134000000000001</v>
      </c>
      <c r="D725" s="110">
        <v>1.0146999999999999</v>
      </c>
      <c r="E725" s="110">
        <v>1.0159</v>
      </c>
    </row>
    <row r="726" spans="1:5" x14ac:dyDescent="0.25">
      <c r="A726" s="112">
        <v>40340.010416666664</v>
      </c>
      <c r="B726" s="109">
        <v>-5</v>
      </c>
      <c r="C726" s="109">
        <v>1.0134000000000001</v>
      </c>
      <c r="D726" s="110">
        <v>1.0146999999999999</v>
      </c>
      <c r="E726" s="110">
        <v>1.0159</v>
      </c>
    </row>
    <row r="727" spans="1:5" x14ac:dyDescent="0.25">
      <c r="A727" s="112">
        <v>40340.020833333336</v>
      </c>
      <c r="B727" s="109">
        <v>-5</v>
      </c>
      <c r="C727" s="109">
        <v>1.0134000000000001</v>
      </c>
      <c r="D727" s="110">
        <v>1.0146999999999999</v>
      </c>
      <c r="E727" s="110">
        <v>1.0159</v>
      </c>
    </row>
    <row r="728" spans="1:5" x14ac:dyDescent="0.25">
      <c r="A728" s="112">
        <v>40340.03125</v>
      </c>
      <c r="B728" s="109">
        <v>-5</v>
      </c>
      <c r="C728" s="109">
        <v>1.0146999999999999</v>
      </c>
      <c r="D728" s="110">
        <v>1.0146999999999999</v>
      </c>
      <c r="E728" s="110">
        <v>1.0170999999999999</v>
      </c>
    </row>
    <row r="729" spans="1:5" x14ac:dyDescent="0.25">
      <c r="A729" s="112">
        <v>40340.041666666664</v>
      </c>
      <c r="B729" s="109">
        <v>-5</v>
      </c>
      <c r="C729" s="109">
        <v>1.0134000000000001</v>
      </c>
      <c r="D729" s="110">
        <v>1.0146999999999999</v>
      </c>
      <c r="E729" s="110">
        <v>1.0170999999999999</v>
      </c>
    </row>
    <row r="730" spans="1:5" x14ac:dyDescent="0.25">
      <c r="A730" s="112">
        <v>40340.052083333336</v>
      </c>
      <c r="B730" s="109">
        <v>-5</v>
      </c>
      <c r="C730" s="109">
        <v>1.0134000000000001</v>
      </c>
      <c r="D730" s="110">
        <v>1.0159</v>
      </c>
      <c r="E730" s="110">
        <v>1.0159</v>
      </c>
    </row>
    <row r="731" spans="1:5" x14ac:dyDescent="0.25">
      <c r="A731" s="112">
        <v>40340.0625</v>
      </c>
      <c r="B731" s="109">
        <v>-5</v>
      </c>
      <c r="C731" s="109">
        <v>1.0146999999999999</v>
      </c>
      <c r="D731" s="110">
        <v>1.0159</v>
      </c>
      <c r="E731" s="110">
        <v>1.0170999999999999</v>
      </c>
    </row>
    <row r="732" spans="1:5" x14ac:dyDescent="0.25">
      <c r="A732" s="112">
        <v>40340.072916666664</v>
      </c>
      <c r="B732" s="109">
        <v>-5</v>
      </c>
      <c r="C732" s="109">
        <v>1.0146999999999999</v>
      </c>
      <c r="D732" s="110">
        <v>1.0159</v>
      </c>
      <c r="E732" s="110">
        <v>1.0170999999999999</v>
      </c>
    </row>
    <row r="733" spans="1:5" x14ac:dyDescent="0.25">
      <c r="A733" s="112">
        <v>40340.083333333336</v>
      </c>
      <c r="B733" s="109">
        <v>-5</v>
      </c>
      <c r="C733" s="109">
        <v>1.0146999999999999</v>
      </c>
      <c r="D733" s="110">
        <v>1.0159</v>
      </c>
      <c r="E733" s="110">
        <v>1.0195000000000001</v>
      </c>
    </row>
    <row r="734" spans="1:5" x14ac:dyDescent="0.25">
      <c r="A734" s="112">
        <v>40340.09375</v>
      </c>
      <c r="B734" s="109">
        <v>-5</v>
      </c>
      <c r="C734" s="109">
        <v>1.0146999999999999</v>
      </c>
      <c r="D734" s="110">
        <v>1.0170999999999999</v>
      </c>
      <c r="E734" s="110">
        <v>1.0170999999999999</v>
      </c>
    </row>
    <row r="735" spans="1:5" x14ac:dyDescent="0.25">
      <c r="A735" s="112">
        <v>40340.104166666664</v>
      </c>
      <c r="B735" s="109">
        <v>-5</v>
      </c>
      <c r="C735" s="109">
        <v>1.0159</v>
      </c>
      <c r="D735" s="110">
        <v>1.0170999999999999</v>
      </c>
      <c r="E735" s="110">
        <v>1.0195000000000001</v>
      </c>
    </row>
    <row r="736" spans="1:5" x14ac:dyDescent="0.25">
      <c r="A736" s="112">
        <v>40340.114583333336</v>
      </c>
      <c r="B736" s="109">
        <v>-5</v>
      </c>
      <c r="C736" s="109">
        <v>1.0159</v>
      </c>
      <c r="D736" s="110">
        <v>1.0170999999999999</v>
      </c>
      <c r="E736" s="110">
        <v>1.0195000000000001</v>
      </c>
    </row>
    <row r="737" spans="1:5" x14ac:dyDescent="0.25">
      <c r="A737" s="112">
        <v>40340.125</v>
      </c>
      <c r="B737" s="109">
        <v>-5</v>
      </c>
      <c r="C737" s="109">
        <v>1.0159</v>
      </c>
      <c r="D737" s="110">
        <v>1.0170999999999999</v>
      </c>
      <c r="E737" s="110">
        <v>1.0195000000000001</v>
      </c>
    </row>
    <row r="738" spans="1:5" x14ac:dyDescent="0.25">
      <c r="A738" s="112">
        <v>40340.135416666664</v>
      </c>
      <c r="B738" s="109">
        <v>-5</v>
      </c>
      <c r="C738" s="109">
        <v>1.0159</v>
      </c>
      <c r="D738" s="110">
        <v>1.0170999999999999</v>
      </c>
      <c r="E738" s="110">
        <v>1.0195000000000001</v>
      </c>
    </row>
    <row r="739" spans="1:5" x14ac:dyDescent="0.25">
      <c r="A739" s="112">
        <v>40340.145833333336</v>
      </c>
      <c r="B739" s="109">
        <v>-5</v>
      </c>
      <c r="C739" s="109">
        <v>1.0170999999999999</v>
      </c>
      <c r="D739" s="110">
        <v>1.0183</v>
      </c>
      <c r="E739" s="110">
        <v>1.0195000000000001</v>
      </c>
    </row>
    <row r="740" spans="1:5" x14ac:dyDescent="0.25">
      <c r="A740" s="112">
        <v>40340.15625</v>
      </c>
      <c r="B740" s="109">
        <v>-5</v>
      </c>
      <c r="C740" s="109">
        <v>1.0159</v>
      </c>
      <c r="D740" s="110">
        <v>1.0183</v>
      </c>
      <c r="E740" s="110">
        <v>1.0195000000000001</v>
      </c>
    </row>
    <row r="741" spans="1:5" x14ac:dyDescent="0.25">
      <c r="A741" s="112">
        <v>40340.166666666664</v>
      </c>
      <c r="B741" s="109">
        <v>-5</v>
      </c>
      <c r="C741" s="109">
        <v>1.0159</v>
      </c>
      <c r="D741" s="110">
        <v>1.0183</v>
      </c>
      <c r="E741" s="110">
        <v>1.0207999999999999</v>
      </c>
    </row>
    <row r="742" spans="1:5" x14ac:dyDescent="0.25">
      <c r="A742" s="112">
        <v>40340.177083333336</v>
      </c>
      <c r="B742" s="109">
        <v>-5</v>
      </c>
      <c r="C742" s="109">
        <v>1.0159</v>
      </c>
      <c r="D742" s="110">
        <v>1.0183</v>
      </c>
      <c r="E742" s="110">
        <v>1.0207999999999999</v>
      </c>
    </row>
    <row r="743" spans="1:5" x14ac:dyDescent="0.25">
      <c r="A743" s="112">
        <v>40340.1875</v>
      </c>
      <c r="B743" s="109">
        <v>-5</v>
      </c>
      <c r="C743" s="109">
        <v>1.0170999999999999</v>
      </c>
      <c r="D743" s="110">
        <v>1.0183</v>
      </c>
      <c r="E743" s="110">
        <v>1.0207999999999999</v>
      </c>
    </row>
    <row r="744" spans="1:5" x14ac:dyDescent="0.25">
      <c r="A744" s="112">
        <v>40340.197916666664</v>
      </c>
      <c r="B744" s="109">
        <v>-5</v>
      </c>
      <c r="C744" s="109">
        <v>1.0159</v>
      </c>
      <c r="D744" s="110">
        <v>1.0183</v>
      </c>
      <c r="E744" s="110">
        <v>1.0195000000000001</v>
      </c>
    </row>
    <row r="745" spans="1:5" x14ac:dyDescent="0.25">
      <c r="A745" s="112">
        <v>40340.208333333336</v>
      </c>
      <c r="B745" s="109">
        <v>-5</v>
      </c>
      <c r="C745" s="109">
        <v>1.0159</v>
      </c>
      <c r="D745" s="110">
        <v>1.0183</v>
      </c>
      <c r="E745" s="110">
        <v>1.0207999999999999</v>
      </c>
    </row>
    <row r="746" spans="1:5" x14ac:dyDescent="0.25">
      <c r="A746" s="112">
        <v>40340.21875</v>
      </c>
      <c r="B746" s="109">
        <v>-5</v>
      </c>
      <c r="C746" s="109">
        <v>1.0159</v>
      </c>
      <c r="D746" s="110">
        <v>1.0183</v>
      </c>
      <c r="E746" s="110">
        <v>1.0195000000000001</v>
      </c>
    </row>
    <row r="747" spans="1:5" x14ac:dyDescent="0.25">
      <c r="A747" s="112">
        <v>40340.229166666664</v>
      </c>
      <c r="B747" s="109">
        <v>-5</v>
      </c>
      <c r="C747" s="109">
        <v>1.0170999999999999</v>
      </c>
      <c r="D747" s="110">
        <v>1.0183</v>
      </c>
      <c r="E747" s="110">
        <v>1.0207999999999999</v>
      </c>
    </row>
    <row r="748" spans="1:5" x14ac:dyDescent="0.25">
      <c r="A748" s="112">
        <v>40340.239583333336</v>
      </c>
      <c r="B748" s="109">
        <v>-5</v>
      </c>
      <c r="C748" s="109">
        <v>1.0159</v>
      </c>
      <c r="D748" s="110">
        <v>1.0183</v>
      </c>
      <c r="E748" s="110">
        <v>1.0195000000000001</v>
      </c>
    </row>
    <row r="749" spans="1:5" x14ac:dyDescent="0.25">
      <c r="A749" s="112">
        <v>40340.25</v>
      </c>
      <c r="B749" s="109">
        <v>-5</v>
      </c>
      <c r="C749" s="109">
        <v>1.0159</v>
      </c>
      <c r="D749" s="110">
        <v>1.0170999999999999</v>
      </c>
      <c r="E749" s="110">
        <v>1.0195000000000001</v>
      </c>
    </row>
    <row r="750" spans="1:5" x14ac:dyDescent="0.25">
      <c r="A750" s="112">
        <v>40340.260416666664</v>
      </c>
      <c r="B750" s="109">
        <v>-5</v>
      </c>
      <c r="C750" s="109">
        <v>1.0159</v>
      </c>
      <c r="D750" s="110">
        <v>1.0170999999999999</v>
      </c>
      <c r="E750" s="110">
        <v>1.0195000000000001</v>
      </c>
    </row>
    <row r="751" spans="1:5" x14ac:dyDescent="0.25">
      <c r="A751" s="112">
        <v>40340.270833333336</v>
      </c>
      <c r="B751" s="109">
        <v>-5</v>
      </c>
      <c r="C751" s="109">
        <v>1.0159</v>
      </c>
      <c r="D751" s="110">
        <v>1.0170999999999999</v>
      </c>
      <c r="E751" s="110">
        <v>1.0195000000000001</v>
      </c>
    </row>
    <row r="752" spans="1:5" x14ac:dyDescent="0.25">
      <c r="A752" s="112">
        <v>40340.28125</v>
      </c>
      <c r="B752" s="109">
        <v>-5</v>
      </c>
      <c r="C752" s="109">
        <v>1.0146999999999999</v>
      </c>
      <c r="D752" s="110">
        <v>1.0170999999999999</v>
      </c>
      <c r="E752" s="110">
        <v>1.0195000000000001</v>
      </c>
    </row>
    <row r="753" spans="1:5" x14ac:dyDescent="0.25">
      <c r="A753" s="112">
        <v>40340.291666666664</v>
      </c>
      <c r="B753" s="109">
        <v>-5</v>
      </c>
      <c r="C753" s="109">
        <v>1.0146999999999999</v>
      </c>
      <c r="D753" s="110">
        <v>1.0159</v>
      </c>
      <c r="E753" s="110">
        <v>1.0207999999999999</v>
      </c>
    </row>
    <row r="754" spans="1:5" x14ac:dyDescent="0.25">
      <c r="A754" s="112">
        <v>40340.302083333336</v>
      </c>
      <c r="B754" s="109">
        <v>-5</v>
      </c>
      <c r="C754" s="109">
        <v>1.0146999999999999</v>
      </c>
      <c r="D754" s="110">
        <v>1.0159</v>
      </c>
      <c r="E754" s="110">
        <v>1.0170999999999999</v>
      </c>
    </row>
    <row r="755" spans="1:5" x14ac:dyDescent="0.25">
      <c r="A755" s="112">
        <v>40340.3125</v>
      </c>
      <c r="B755" s="109">
        <v>-5</v>
      </c>
      <c r="C755" s="109">
        <v>1.0134000000000001</v>
      </c>
      <c r="D755" s="110">
        <v>1.0146999999999999</v>
      </c>
      <c r="E755" s="110">
        <v>1.0159</v>
      </c>
    </row>
    <row r="756" spans="1:5" x14ac:dyDescent="0.25">
      <c r="A756" s="112">
        <v>40340.322916666664</v>
      </c>
      <c r="B756" s="109">
        <v>-5</v>
      </c>
      <c r="C756" s="109">
        <v>1.0122</v>
      </c>
      <c r="D756" s="110">
        <v>1.0134000000000001</v>
      </c>
      <c r="E756" s="110">
        <v>1.0159</v>
      </c>
    </row>
    <row r="757" spans="1:5" x14ac:dyDescent="0.25">
      <c r="A757" s="112">
        <v>40340.333333333336</v>
      </c>
      <c r="B757" s="109">
        <v>-5</v>
      </c>
      <c r="C757" s="109">
        <v>1.0098</v>
      </c>
      <c r="D757" s="110">
        <v>1.0122</v>
      </c>
      <c r="E757" s="110">
        <v>1.0146999999999999</v>
      </c>
    </row>
    <row r="758" spans="1:5" x14ac:dyDescent="0.25">
      <c r="A758" s="112">
        <v>40340.34375</v>
      </c>
      <c r="B758" s="109">
        <v>-5</v>
      </c>
      <c r="C758" s="109">
        <v>1.0085</v>
      </c>
      <c r="D758" s="110">
        <v>1.0109999999999999</v>
      </c>
      <c r="E758" s="110">
        <v>1.0134000000000001</v>
      </c>
    </row>
    <row r="759" spans="1:5" x14ac:dyDescent="0.25">
      <c r="A759" s="112">
        <v>40340.354166666664</v>
      </c>
      <c r="B759" s="109">
        <v>-5</v>
      </c>
      <c r="C759" s="109">
        <v>1.0085</v>
      </c>
      <c r="D759" s="110">
        <v>1.0098</v>
      </c>
      <c r="E759" s="110">
        <v>1.0098</v>
      </c>
    </row>
    <row r="760" spans="1:5" x14ac:dyDescent="0.25">
      <c r="A760" s="112">
        <v>40340.364583333336</v>
      </c>
      <c r="B760" s="109">
        <v>-5</v>
      </c>
      <c r="C760" s="109">
        <v>1.0061</v>
      </c>
      <c r="D760" s="110">
        <v>1.0073000000000001</v>
      </c>
      <c r="E760" s="110">
        <v>1.0098</v>
      </c>
    </row>
    <row r="761" spans="1:5" x14ac:dyDescent="0.25">
      <c r="A761" s="112">
        <v>40340.375</v>
      </c>
      <c r="B761" s="109">
        <v>-5</v>
      </c>
      <c r="C761" s="109">
        <v>1.0061</v>
      </c>
      <c r="D761" s="110">
        <v>1.0073000000000001</v>
      </c>
      <c r="E761" s="110">
        <v>1.0085</v>
      </c>
    </row>
    <row r="762" spans="1:5" x14ac:dyDescent="0.25">
      <c r="A762" s="112">
        <v>40340.385416666664</v>
      </c>
      <c r="B762" s="109">
        <v>-5</v>
      </c>
      <c r="C762" s="109">
        <v>1.0048999999999999</v>
      </c>
      <c r="D762" s="110">
        <v>1.0061</v>
      </c>
      <c r="E762" s="110">
        <v>1.0073000000000001</v>
      </c>
    </row>
    <row r="763" spans="1:5" x14ac:dyDescent="0.25">
      <c r="A763" s="112">
        <v>40340.395833333336</v>
      </c>
      <c r="B763" s="109">
        <v>-5</v>
      </c>
      <c r="C763" s="109">
        <v>1.0024</v>
      </c>
      <c r="D763" s="110">
        <v>1.0048999999999999</v>
      </c>
      <c r="E763" s="110">
        <v>1.0061</v>
      </c>
    </row>
    <row r="764" spans="1:5" x14ac:dyDescent="0.25">
      <c r="A764" s="112">
        <v>40340.40625</v>
      </c>
      <c r="B764" s="109">
        <v>-5</v>
      </c>
      <c r="C764" s="109">
        <v>1.0012000000000001</v>
      </c>
      <c r="D764" s="110">
        <v>1.0037</v>
      </c>
      <c r="E764" s="110">
        <v>1.0048999999999999</v>
      </c>
    </row>
    <row r="765" spans="1:5" x14ac:dyDescent="0.25">
      <c r="A765" s="112">
        <v>40340.416666666664</v>
      </c>
      <c r="B765" s="109">
        <v>-5</v>
      </c>
      <c r="C765" s="109">
        <v>1</v>
      </c>
      <c r="D765" s="110">
        <v>1.0024</v>
      </c>
      <c r="E765" s="110">
        <v>1.0061</v>
      </c>
    </row>
    <row r="766" spans="1:5" x14ac:dyDescent="0.25">
      <c r="A766" s="112">
        <v>40340.427083333336</v>
      </c>
      <c r="B766" s="109">
        <v>-5</v>
      </c>
      <c r="C766" s="109">
        <v>1</v>
      </c>
      <c r="D766" s="110">
        <v>1.0012000000000001</v>
      </c>
      <c r="E766" s="110">
        <v>1.0024</v>
      </c>
    </row>
    <row r="767" spans="1:5" x14ac:dyDescent="0.25">
      <c r="A767" s="112">
        <v>40340.4375</v>
      </c>
      <c r="B767" s="109">
        <v>-5</v>
      </c>
      <c r="C767" s="109">
        <v>0.99880000000000002</v>
      </c>
      <c r="D767" s="110">
        <v>1</v>
      </c>
      <c r="E767" s="110">
        <v>1.0012000000000001</v>
      </c>
    </row>
    <row r="768" spans="1:5" x14ac:dyDescent="0.25">
      <c r="A768" s="112">
        <v>40340.447916666664</v>
      </c>
      <c r="B768" s="109">
        <v>-5</v>
      </c>
      <c r="C768" s="109">
        <v>0.99880000000000002</v>
      </c>
      <c r="D768" s="110">
        <v>1</v>
      </c>
      <c r="E768" s="110">
        <v>1.0012000000000001</v>
      </c>
    </row>
    <row r="769" spans="1:5" x14ac:dyDescent="0.25">
      <c r="A769" s="112">
        <v>40340.458333333336</v>
      </c>
      <c r="B769" s="109">
        <v>-5</v>
      </c>
      <c r="C769" s="109">
        <v>0.99760000000000004</v>
      </c>
      <c r="D769" s="110">
        <v>0.99880000000000002</v>
      </c>
      <c r="E769" s="110">
        <v>1.0024</v>
      </c>
    </row>
    <row r="770" spans="1:5" x14ac:dyDescent="0.25">
      <c r="A770" s="112">
        <v>40340.46875</v>
      </c>
      <c r="B770" s="109">
        <v>-5</v>
      </c>
      <c r="C770" s="109">
        <v>0.99760000000000004</v>
      </c>
      <c r="D770" s="110">
        <v>0.99760000000000004</v>
      </c>
      <c r="E770" s="110">
        <v>0.99880000000000002</v>
      </c>
    </row>
    <row r="771" spans="1:5" x14ac:dyDescent="0.25">
      <c r="A771" s="112">
        <v>40340.479166666664</v>
      </c>
      <c r="B771" s="109">
        <v>-5</v>
      </c>
      <c r="C771" s="109">
        <v>0.99509999999999998</v>
      </c>
      <c r="D771" s="110">
        <v>0.99760000000000004</v>
      </c>
      <c r="E771" s="110">
        <v>1</v>
      </c>
    </row>
    <row r="772" spans="1:5" x14ac:dyDescent="0.25">
      <c r="A772" s="112">
        <v>40340.489583333336</v>
      </c>
      <c r="B772" s="109">
        <v>-5</v>
      </c>
      <c r="C772" s="109">
        <v>0.99509999999999998</v>
      </c>
      <c r="D772" s="110">
        <v>0.99760000000000004</v>
      </c>
      <c r="E772" s="110">
        <v>0.99880000000000002</v>
      </c>
    </row>
    <row r="773" spans="1:5" x14ac:dyDescent="0.25">
      <c r="A773" s="112">
        <v>40340.5</v>
      </c>
      <c r="B773" s="109">
        <v>-5</v>
      </c>
      <c r="C773" s="109">
        <v>0.99390000000000001</v>
      </c>
      <c r="D773" s="110">
        <v>0.99629999999999996</v>
      </c>
      <c r="E773" s="110">
        <v>1</v>
      </c>
    </row>
    <row r="774" spans="1:5" x14ac:dyDescent="0.25">
      <c r="A774" s="112">
        <v>40340.510416666664</v>
      </c>
      <c r="B774" s="109">
        <v>-5</v>
      </c>
      <c r="C774" s="109">
        <v>0.99390000000000001</v>
      </c>
      <c r="D774" s="110">
        <v>0.99509999999999998</v>
      </c>
      <c r="E774" s="110">
        <v>0.99760000000000004</v>
      </c>
    </row>
    <row r="775" spans="1:5" x14ac:dyDescent="0.25">
      <c r="A775" s="112">
        <v>40340.520833333336</v>
      </c>
      <c r="B775" s="109">
        <v>-5</v>
      </c>
      <c r="C775" s="109">
        <v>0.99390000000000001</v>
      </c>
      <c r="D775" s="110">
        <v>0.99509999999999998</v>
      </c>
      <c r="E775" s="110">
        <v>0.99760000000000004</v>
      </c>
    </row>
    <row r="776" spans="1:5" x14ac:dyDescent="0.25">
      <c r="A776" s="112">
        <v>40340.53125</v>
      </c>
      <c r="B776" s="109">
        <v>-5</v>
      </c>
      <c r="C776" s="109">
        <v>0.99270000000000003</v>
      </c>
      <c r="D776" s="110">
        <v>0.99390000000000001</v>
      </c>
      <c r="E776" s="110">
        <v>0.99760000000000004</v>
      </c>
    </row>
    <row r="777" spans="1:5" x14ac:dyDescent="0.25">
      <c r="A777" s="112">
        <v>40340.541666666664</v>
      </c>
      <c r="B777" s="109">
        <v>-5</v>
      </c>
      <c r="C777" s="109">
        <v>0.99270000000000003</v>
      </c>
      <c r="D777" s="110">
        <v>0.99390000000000001</v>
      </c>
      <c r="E777" s="110">
        <v>0.99760000000000004</v>
      </c>
    </row>
    <row r="778" spans="1:5" x14ac:dyDescent="0.25">
      <c r="A778" s="112">
        <v>40340.552083333336</v>
      </c>
      <c r="B778" s="109">
        <v>-5</v>
      </c>
      <c r="C778" s="109">
        <v>0.99270000000000003</v>
      </c>
      <c r="D778" s="110">
        <v>0.99390000000000001</v>
      </c>
      <c r="E778" s="110">
        <v>0.99509999999999998</v>
      </c>
    </row>
    <row r="779" spans="1:5" x14ac:dyDescent="0.25">
      <c r="A779" s="112">
        <v>40340.5625</v>
      </c>
      <c r="B779" s="109">
        <v>-5</v>
      </c>
      <c r="C779" s="109">
        <v>0.99150000000000005</v>
      </c>
      <c r="D779" s="110">
        <v>0.99270000000000003</v>
      </c>
      <c r="E779" s="110">
        <v>0.99390000000000001</v>
      </c>
    </row>
    <row r="780" spans="1:5" x14ac:dyDescent="0.25">
      <c r="A780" s="112">
        <v>40340.572916666664</v>
      </c>
      <c r="B780" s="109">
        <v>-5</v>
      </c>
      <c r="C780" s="109">
        <v>0.99150000000000005</v>
      </c>
      <c r="D780" s="110">
        <v>0.99270000000000003</v>
      </c>
      <c r="E780" s="110">
        <v>0.99390000000000001</v>
      </c>
    </row>
    <row r="781" spans="1:5" x14ac:dyDescent="0.25">
      <c r="A781" s="112">
        <v>40340.583333333336</v>
      </c>
      <c r="B781" s="109">
        <v>-5</v>
      </c>
      <c r="C781" s="109">
        <v>0.99150000000000005</v>
      </c>
      <c r="D781" s="110">
        <v>0.99270000000000003</v>
      </c>
      <c r="E781" s="110">
        <v>0.99509999999999998</v>
      </c>
    </row>
    <row r="782" spans="1:5" x14ac:dyDescent="0.25">
      <c r="A782" s="112">
        <v>40340.59375</v>
      </c>
      <c r="B782" s="109">
        <v>-5</v>
      </c>
      <c r="C782" s="109">
        <v>0.99150000000000005</v>
      </c>
      <c r="D782" s="110">
        <v>0.99270000000000003</v>
      </c>
      <c r="E782" s="110">
        <v>0.99390000000000001</v>
      </c>
    </row>
    <row r="783" spans="1:5" x14ac:dyDescent="0.25">
      <c r="A783" s="112">
        <v>40340.604166666664</v>
      </c>
      <c r="B783" s="109">
        <v>-5</v>
      </c>
      <c r="C783" s="109">
        <v>0.99150000000000005</v>
      </c>
      <c r="D783" s="110">
        <v>0.99270000000000003</v>
      </c>
      <c r="E783" s="110">
        <v>0.99390000000000001</v>
      </c>
    </row>
    <row r="784" spans="1:5" x14ac:dyDescent="0.25">
      <c r="A784" s="112">
        <v>40340.614583333336</v>
      </c>
      <c r="B784" s="109">
        <v>-5</v>
      </c>
      <c r="C784" s="109">
        <v>0.99019999999999997</v>
      </c>
      <c r="D784" s="110">
        <v>0.99270000000000003</v>
      </c>
      <c r="E784" s="110">
        <v>0.99270000000000003</v>
      </c>
    </row>
    <row r="785" spans="1:5" x14ac:dyDescent="0.25">
      <c r="A785" s="112">
        <v>40340.625</v>
      </c>
      <c r="B785" s="109">
        <v>-5</v>
      </c>
      <c r="C785" s="109">
        <v>0.99019999999999997</v>
      </c>
      <c r="D785" s="110">
        <v>0.99270000000000003</v>
      </c>
      <c r="E785" s="110">
        <v>0.99390000000000001</v>
      </c>
    </row>
    <row r="786" spans="1:5" x14ac:dyDescent="0.25">
      <c r="A786" s="112">
        <v>40340.635416666664</v>
      </c>
      <c r="B786" s="109">
        <v>-5</v>
      </c>
      <c r="C786" s="109">
        <v>0.99150000000000005</v>
      </c>
      <c r="D786" s="110">
        <v>0.99270000000000003</v>
      </c>
      <c r="E786" s="110">
        <v>0.99390000000000001</v>
      </c>
    </row>
    <row r="787" spans="1:5" x14ac:dyDescent="0.25">
      <c r="A787" s="112">
        <v>40340.645833333336</v>
      </c>
      <c r="B787" s="109">
        <v>-5</v>
      </c>
      <c r="C787" s="109">
        <v>0.99150000000000005</v>
      </c>
      <c r="D787" s="110">
        <v>0.99270000000000003</v>
      </c>
      <c r="E787" s="110">
        <v>0.99390000000000001</v>
      </c>
    </row>
    <row r="788" spans="1:5" x14ac:dyDescent="0.25">
      <c r="A788" s="112">
        <v>40340.65625</v>
      </c>
      <c r="B788" s="109">
        <v>-5</v>
      </c>
      <c r="C788" s="109">
        <v>0.99150000000000005</v>
      </c>
      <c r="D788" s="110">
        <v>0.99270000000000003</v>
      </c>
      <c r="E788" s="110">
        <v>0.99270000000000003</v>
      </c>
    </row>
    <row r="789" spans="1:5" x14ac:dyDescent="0.25">
      <c r="A789" s="112">
        <v>40340.666666666664</v>
      </c>
      <c r="B789" s="109">
        <v>-5</v>
      </c>
      <c r="C789" s="109">
        <v>0.99150000000000005</v>
      </c>
      <c r="D789" s="110">
        <v>0.99270000000000003</v>
      </c>
      <c r="E789" s="110">
        <v>0.99390000000000001</v>
      </c>
    </row>
    <row r="790" spans="1:5" x14ac:dyDescent="0.25">
      <c r="A790" s="112">
        <v>40340.677083333336</v>
      </c>
      <c r="B790" s="109">
        <v>-5</v>
      </c>
      <c r="C790" s="109">
        <v>0.99150000000000005</v>
      </c>
      <c r="D790" s="110">
        <v>0.99150000000000005</v>
      </c>
      <c r="E790" s="110">
        <v>0.99390000000000001</v>
      </c>
    </row>
    <row r="791" spans="1:5" x14ac:dyDescent="0.25">
      <c r="A791" s="112">
        <v>40340.6875</v>
      </c>
      <c r="B791" s="109">
        <v>-5</v>
      </c>
      <c r="C791" s="109">
        <v>0.99019999999999997</v>
      </c>
      <c r="D791" s="110">
        <v>0.99150000000000005</v>
      </c>
      <c r="E791" s="110">
        <v>0.99270000000000003</v>
      </c>
    </row>
    <row r="792" spans="1:5" x14ac:dyDescent="0.25">
      <c r="A792" s="112">
        <v>40340.697916666664</v>
      </c>
      <c r="B792" s="109">
        <v>-5</v>
      </c>
      <c r="C792" s="109">
        <v>0.99019999999999997</v>
      </c>
      <c r="D792" s="110">
        <v>0.99150000000000005</v>
      </c>
      <c r="E792" s="110">
        <v>0.99270000000000003</v>
      </c>
    </row>
    <row r="793" spans="1:5" x14ac:dyDescent="0.25">
      <c r="A793" s="112">
        <v>40340.708333333336</v>
      </c>
      <c r="B793" s="109">
        <v>-5</v>
      </c>
      <c r="C793" s="109">
        <v>0.99150000000000005</v>
      </c>
      <c r="D793" s="110">
        <v>0.99150000000000005</v>
      </c>
      <c r="E793" s="110">
        <v>0.99390000000000001</v>
      </c>
    </row>
    <row r="794" spans="1:5" x14ac:dyDescent="0.25">
      <c r="A794" s="112">
        <v>40340.71875</v>
      </c>
      <c r="B794" s="109">
        <v>-5</v>
      </c>
      <c r="C794" s="109">
        <v>0.99019999999999997</v>
      </c>
      <c r="D794" s="110">
        <v>0.99150000000000005</v>
      </c>
      <c r="E794" s="110">
        <v>0.99390000000000001</v>
      </c>
    </row>
    <row r="795" spans="1:5" x14ac:dyDescent="0.25">
      <c r="A795" s="112">
        <v>40340.729166666664</v>
      </c>
      <c r="B795" s="109">
        <v>-5</v>
      </c>
      <c r="C795" s="109">
        <v>0.99150000000000005</v>
      </c>
      <c r="D795" s="110">
        <v>0.99270000000000003</v>
      </c>
      <c r="E795" s="110">
        <v>0.99390000000000001</v>
      </c>
    </row>
    <row r="796" spans="1:5" x14ac:dyDescent="0.25">
      <c r="A796" s="112">
        <v>40340.739583333336</v>
      </c>
      <c r="B796" s="109">
        <v>-5</v>
      </c>
      <c r="C796" s="109">
        <v>0.99150000000000005</v>
      </c>
      <c r="D796" s="110">
        <v>0.99270000000000003</v>
      </c>
      <c r="E796" s="110">
        <v>0.99390000000000001</v>
      </c>
    </row>
    <row r="797" spans="1:5" x14ac:dyDescent="0.25">
      <c r="A797" s="112">
        <v>40340.75</v>
      </c>
      <c r="B797" s="109">
        <v>-5</v>
      </c>
      <c r="C797" s="109">
        <v>0.99150000000000005</v>
      </c>
      <c r="D797" s="110">
        <v>0.99270000000000003</v>
      </c>
      <c r="E797" s="110">
        <v>0.99390000000000001</v>
      </c>
    </row>
    <row r="798" spans="1:5" x14ac:dyDescent="0.25">
      <c r="A798" s="112">
        <v>40340.760416666664</v>
      </c>
      <c r="B798" s="109">
        <v>-5</v>
      </c>
      <c r="C798" s="109">
        <v>0.99270000000000003</v>
      </c>
      <c r="D798" s="110">
        <v>0.99270000000000003</v>
      </c>
      <c r="E798" s="110">
        <v>0.99390000000000001</v>
      </c>
    </row>
    <row r="799" spans="1:5" x14ac:dyDescent="0.25">
      <c r="A799" s="112">
        <v>40340.770833333336</v>
      </c>
      <c r="B799" s="109">
        <v>-5</v>
      </c>
      <c r="C799" s="109">
        <v>0.99270000000000003</v>
      </c>
      <c r="D799" s="110">
        <v>0.99390000000000001</v>
      </c>
      <c r="E799" s="110">
        <v>0.99390000000000001</v>
      </c>
    </row>
    <row r="800" spans="1:5" x14ac:dyDescent="0.25">
      <c r="A800" s="112">
        <v>40340.78125</v>
      </c>
      <c r="B800" s="109">
        <v>-5</v>
      </c>
      <c r="C800" s="109">
        <v>0.99270000000000003</v>
      </c>
      <c r="D800" s="110">
        <v>0.99390000000000001</v>
      </c>
      <c r="E800" s="110">
        <v>0.99509999999999998</v>
      </c>
    </row>
    <row r="801" spans="1:5" x14ac:dyDescent="0.25">
      <c r="A801" s="112">
        <v>40340.791666666664</v>
      </c>
      <c r="B801" s="109">
        <v>-5</v>
      </c>
      <c r="C801" s="109">
        <v>0.99270000000000003</v>
      </c>
      <c r="D801" s="110">
        <v>0.99390000000000001</v>
      </c>
      <c r="E801" s="110">
        <v>0.99760000000000004</v>
      </c>
    </row>
    <row r="802" spans="1:5" x14ac:dyDescent="0.25">
      <c r="A802" s="112">
        <v>40340.802083333336</v>
      </c>
      <c r="B802" s="109">
        <v>-5</v>
      </c>
      <c r="C802" s="109">
        <v>0.99390000000000001</v>
      </c>
      <c r="D802" s="110">
        <v>0.99509999999999998</v>
      </c>
      <c r="E802" s="110">
        <v>0.99760000000000004</v>
      </c>
    </row>
    <row r="803" spans="1:5" x14ac:dyDescent="0.25">
      <c r="A803" s="112">
        <v>40340.8125</v>
      </c>
      <c r="B803" s="109">
        <v>-5</v>
      </c>
      <c r="C803" s="109">
        <v>0.99390000000000001</v>
      </c>
      <c r="D803" s="110">
        <v>0.99509999999999998</v>
      </c>
      <c r="E803" s="110">
        <v>0.99760000000000004</v>
      </c>
    </row>
    <row r="804" spans="1:5" x14ac:dyDescent="0.25">
      <c r="A804" s="112">
        <v>40340.822916666664</v>
      </c>
      <c r="B804" s="109">
        <v>-5</v>
      </c>
      <c r="C804" s="109">
        <v>0.99390000000000001</v>
      </c>
      <c r="D804" s="110">
        <v>0.99629999999999996</v>
      </c>
      <c r="E804" s="110">
        <v>0.99760000000000004</v>
      </c>
    </row>
    <row r="805" spans="1:5" x14ac:dyDescent="0.25">
      <c r="A805" s="112">
        <v>40340.833333333336</v>
      </c>
      <c r="B805" s="109">
        <v>-5</v>
      </c>
      <c r="C805" s="109">
        <v>0.99509999999999998</v>
      </c>
      <c r="D805" s="110">
        <v>0.99760000000000004</v>
      </c>
      <c r="E805" s="110">
        <v>0.99880000000000002</v>
      </c>
    </row>
    <row r="806" spans="1:5" x14ac:dyDescent="0.25">
      <c r="A806" s="112">
        <v>40340.84375</v>
      </c>
      <c r="B806" s="109">
        <v>-5</v>
      </c>
      <c r="C806" s="109">
        <v>0.99509999999999998</v>
      </c>
      <c r="D806" s="110">
        <v>0.99760000000000004</v>
      </c>
      <c r="E806" s="110">
        <v>0.99880000000000002</v>
      </c>
    </row>
    <row r="807" spans="1:5" x14ac:dyDescent="0.25">
      <c r="A807" s="112">
        <v>40340.854166666664</v>
      </c>
      <c r="B807" s="109">
        <v>-5</v>
      </c>
      <c r="C807" s="109">
        <v>0.99760000000000004</v>
      </c>
      <c r="D807" s="110">
        <v>0.99880000000000002</v>
      </c>
      <c r="E807" s="110">
        <v>1</v>
      </c>
    </row>
    <row r="808" spans="1:5" x14ac:dyDescent="0.25">
      <c r="A808" s="112">
        <v>40340.864583333336</v>
      </c>
      <c r="B808" s="109">
        <v>-5</v>
      </c>
      <c r="C808" s="109">
        <v>0.99760000000000004</v>
      </c>
      <c r="D808" s="110">
        <v>0.99880000000000002</v>
      </c>
      <c r="E808" s="110">
        <v>1</v>
      </c>
    </row>
    <row r="809" spans="1:5" x14ac:dyDescent="0.25">
      <c r="A809" s="112">
        <v>40340.875</v>
      </c>
      <c r="B809" s="109">
        <v>-5</v>
      </c>
      <c r="C809" s="109">
        <v>0.99760000000000004</v>
      </c>
      <c r="D809" s="110">
        <v>0.99880000000000002</v>
      </c>
      <c r="E809" s="110">
        <v>1.0012000000000001</v>
      </c>
    </row>
    <row r="810" spans="1:5" x14ac:dyDescent="0.25">
      <c r="A810" s="112">
        <v>40340.885416666664</v>
      </c>
      <c r="B810" s="109">
        <v>-5</v>
      </c>
      <c r="C810" s="109">
        <v>0.99880000000000002</v>
      </c>
      <c r="D810" s="110">
        <v>0.99880000000000002</v>
      </c>
      <c r="E810" s="110">
        <v>1.0012000000000001</v>
      </c>
    </row>
    <row r="811" spans="1:5" x14ac:dyDescent="0.25">
      <c r="A811" s="112">
        <v>40340.895833333336</v>
      </c>
      <c r="B811" s="109">
        <v>-5</v>
      </c>
      <c r="C811" s="109">
        <v>0.99760000000000004</v>
      </c>
      <c r="D811" s="110">
        <v>1</v>
      </c>
      <c r="E811" s="110">
        <v>1.0012000000000001</v>
      </c>
    </row>
    <row r="812" spans="1:5" x14ac:dyDescent="0.25">
      <c r="A812" s="112">
        <v>40340.90625</v>
      </c>
      <c r="B812" s="109">
        <v>-5</v>
      </c>
      <c r="C812" s="109">
        <v>0.99880000000000002</v>
      </c>
      <c r="D812" s="110">
        <v>1</v>
      </c>
      <c r="E812" s="110">
        <v>1.0012000000000001</v>
      </c>
    </row>
    <row r="813" spans="1:5" x14ac:dyDescent="0.25">
      <c r="A813" s="112">
        <v>40340.916666666664</v>
      </c>
      <c r="B813" s="109">
        <v>-5</v>
      </c>
      <c r="C813" s="109">
        <v>0.99880000000000002</v>
      </c>
      <c r="D813" s="110">
        <v>1</v>
      </c>
      <c r="E813" s="110">
        <v>1.0024</v>
      </c>
    </row>
    <row r="814" spans="1:5" x14ac:dyDescent="0.25">
      <c r="A814" s="112">
        <v>40340.927083333336</v>
      </c>
      <c r="B814" s="109">
        <v>-5</v>
      </c>
      <c r="C814" s="109">
        <v>1</v>
      </c>
      <c r="D814" s="110">
        <v>1</v>
      </c>
      <c r="E814" s="110">
        <v>1.0024</v>
      </c>
    </row>
    <row r="815" spans="1:5" x14ac:dyDescent="0.25">
      <c r="A815" s="112">
        <v>40340.9375</v>
      </c>
      <c r="B815" s="109">
        <v>-5</v>
      </c>
      <c r="C815" s="109">
        <v>0.99880000000000002</v>
      </c>
      <c r="D815" s="110">
        <v>1</v>
      </c>
      <c r="E815" s="110">
        <v>1.0024</v>
      </c>
    </row>
    <row r="816" spans="1:5" x14ac:dyDescent="0.25">
      <c r="A816" s="112">
        <v>40340.947916666664</v>
      </c>
      <c r="B816" s="109">
        <v>-5</v>
      </c>
      <c r="C816" s="109">
        <v>1</v>
      </c>
      <c r="D816" s="110">
        <v>1.0012000000000001</v>
      </c>
      <c r="E816" s="110">
        <v>1.0024</v>
      </c>
    </row>
    <row r="817" spans="1:5" x14ac:dyDescent="0.25">
      <c r="A817" s="112">
        <v>40340.958333333336</v>
      </c>
      <c r="B817" s="109">
        <v>-5</v>
      </c>
      <c r="C817" s="109">
        <v>1</v>
      </c>
      <c r="D817" s="110">
        <v>1.0012000000000001</v>
      </c>
      <c r="E817" s="110">
        <v>1.0024</v>
      </c>
    </row>
    <row r="818" spans="1:5" x14ac:dyDescent="0.25">
      <c r="A818" s="112">
        <v>40340.96875</v>
      </c>
      <c r="B818" s="109">
        <v>-5</v>
      </c>
      <c r="C818" s="109">
        <v>1</v>
      </c>
      <c r="D818" s="110">
        <v>1.0012000000000001</v>
      </c>
      <c r="E818" s="110">
        <v>1.0024</v>
      </c>
    </row>
    <row r="819" spans="1:5" x14ac:dyDescent="0.25">
      <c r="A819" s="112">
        <v>40340.979166666664</v>
      </c>
      <c r="B819" s="109">
        <v>-5</v>
      </c>
      <c r="C819" s="109">
        <v>1</v>
      </c>
      <c r="D819" s="110">
        <v>1.0012000000000001</v>
      </c>
      <c r="E819" s="110">
        <v>1.0024</v>
      </c>
    </row>
    <row r="820" spans="1:5" x14ac:dyDescent="0.25">
      <c r="A820" s="112">
        <v>40340.989583333336</v>
      </c>
      <c r="B820" s="109">
        <v>-5</v>
      </c>
      <c r="C820" s="109">
        <v>1</v>
      </c>
      <c r="D820" s="110">
        <v>1.0012000000000001</v>
      </c>
      <c r="E820" s="110">
        <v>1.0024</v>
      </c>
    </row>
    <row r="821" spans="1:5" x14ac:dyDescent="0.25">
      <c r="A821" s="112">
        <v>40341</v>
      </c>
      <c r="B821" s="109">
        <v>-5</v>
      </c>
      <c r="C821" s="109">
        <v>1</v>
      </c>
      <c r="D821" s="110">
        <v>1.0012000000000001</v>
      </c>
      <c r="E821" s="110">
        <v>1.0024</v>
      </c>
    </row>
    <row r="822" spans="1:5" x14ac:dyDescent="0.25">
      <c r="A822" s="112">
        <v>40341.010416666664</v>
      </c>
      <c r="B822" s="109">
        <v>-5</v>
      </c>
      <c r="C822" s="109">
        <v>1.0012000000000001</v>
      </c>
      <c r="D822" s="110">
        <v>1.0024</v>
      </c>
      <c r="E822" s="110">
        <v>1.0048999999999999</v>
      </c>
    </row>
    <row r="823" spans="1:5" x14ac:dyDescent="0.25">
      <c r="A823" s="112">
        <v>40341.020833333336</v>
      </c>
      <c r="B823" s="109">
        <v>-5</v>
      </c>
      <c r="C823" s="109">
        <v>1.0012000000000001</v>
      </c>
      <c r="D823" s="110">
        <v>1.0024</v>
      </c>
      <c r="E823" s="110">
        <v>1.0048999999999999</v>
      </c>
    </row>
    <row r="824" spans="1:5" x14ac:dyDescent="0.25">
      <c r="A824" s="112">
        <v>40341.03125</v>
      </c>
      <c r="B824" s="109">
        <v>-5</v>
      </c>
      <c r="C824" s="109">
        <v>1.0012000000000001</v>
      </c>
      <c r="D824" s="110">
        <v>1.0024</v>
      </c>
      <c r="E824" s="110">
        <v>1.0048999999999999</v>
      </c>
    </row>
    <row r="825" spans="1:5" x14ac:dyDescent="0.25">
      <c r="A825" s="112">
        <v>40341.041666666664</v>
      </c>
      <c r="B825" s="109">
        <v>-5</v>
      </c>
      <c r="C825" s="109">
        <v>1.0012000000000001</v>
      </c>
      <c r="D825" s="110">
        <v>1.0024</v>
      </c>
      <c r="E825" s="110">
        <v>1.0061</v>
      </c>
    </row>
    <row r="826" spans="1:5" x14ac:dyDescent="0.25">
      <c r="A826" s="112">
        <v>40341.052083333336</v>
      </c>
      <c r="B826" s="109">
        <v>-5</v>
      </c>
      <c r="C826" s="109">
        <v>1.0012000000000001</v>
      </c>
      <c r="D826" s="110">
        <v>1.0024</v>
      </c>
      <c r="E826" s="110">
        <v>1.0048999999999999</v>
      </c>
    </row>
    <row r="827" spans="1:5" x14ac:dyDescent="0.25">
      <c r="A827" s="112">
        <v>40341.0625</v>
      </c>
      <c r="B827" s="109">
        <v>-5</v>
      </c>
      <c r="C827" s="109">
        <v>1.0012000000000001</v>
      </c>
      <c r="D827" s="110">
        <v>1.0037</v>
      </c>
      <c r="E827" s="110">
        <v>1.0048999999999999</v>
      </c>
    </row>
    <row r="828" spans="1:5" x14ac:dyDescent="0.25">
      <c r="A828" s="112">
        <v>40341.072916666664</v>
      </c>
      <c r="B828" s="109">
        <v>-5</v>
      </c>
      <c r="C828" s="109">
        <v>1.0024</v>
      </c>
      <c r="D828" s="110">
        <v>1.0048999999999999</v>
      </c>
      <c r="E828" s="110">
        <v>1.0061</v>
      </c>
    </row>
    <row r="829" spans="1:5" x14ac:dyDescent="0.25">
      <c r="A829" s="112">
        <v>40341.083333333336</v>
      </c>
      <c r="B829" s="109">
        <v>-5</v>
      </c>
      <c r="C829" s="109">
        <v>1.0024</v>
      </c>
      <c r="D829" s="110">
        <v>1.0048999999999999</v>
      </c>
      <c r="E829" s="110">
        <v>1.0073000000000001</v>
      </c>
    </row>
    <row r="830" spans="1:5" x14ac:dyDescent="0.25">
      <c r="A830" s="112">
        <v>40341.09375</v>
      </c>
      <c r="B830" s="109">
        <v>-5</v>
      </c>
      <c r="C830" s="109">
        <v>1.0024</v>
      </c>
      <c r="D830" s="110">
        <v>1.0048999999999999</v>
      </c>
      <c r="E830" s="110">
        <v>1.0061</v>
      </c>
    </row>
    <row r="831" spans="1:5" x14ac:dyDescent="0.25">
      <c r="A831" s="112">
        <v>40341.104166666664</v>
      </c>
      <c r="B831" s="109">
        <v>-5</v>
      </c>
      <c r="C831" s="109">
        <v>1.0024</v>
      </c>
      <c r="D831" s="110">
        <v>1.0061</v>
      </c>
      <c r="E831" s="110">
        <v>1.0073000000000001</v>
      </c>
    </row>
    <row r="832" spans="1:5" x14ac:dyDescent="0.25">
      <c r="A832" s="112">
        <v>40341.114583333336</v>
      </c>
      <c r="B832" s="109">
        <v>-5</v>
      </c>
      <c r="C832" s="109">
        <v>1.0024</v>
      </c>
      <c r="D832" s="110">
        <v>1.0061</v>
      </c>
      <c r="E832" s="110">
        <v>1.0073000000000001</v>
      </c>
    </row>
    <row r="833" spans="1:5" x14ac:dyDescent="0.25">
      <c r="A833" s="112">
        <v>40341.125</v>
      </c>
      <c r="B833" s="109">
        <v>-5</v>
      </c>
      <c r="C833" s="109">
        <v>1.0048999999999999</v>
      </c>
      <c r="D833" s="110">
        <v>1.0061</v>
      </c>
      <c r="E833" s="110">
        <v>1.0073000000000001</v>
      </c>
    </row>
    <row r="834" spans="1:5" x14ac:dyDescent="0.25">
      <c r="A834" s="112">
        <v>40341.135416666664</v>
      </c>
      <c r="B834" s="109">
        <v>-5</v>
      </c>
      <c r="C834" s="109">
        <v>1.0048999999999999</v>
      </c>
      <c r="D834" s="110">
        <v>1.0061</v>
      </c>
      <c r="E834" s="110">
        <v>1.0073000000000001</v>
      </c>
    </row>
    <row r="835" spans="1:5" x14ac:dyDescent="0.25">
      <c r="A835" s="112">
        <v>40341.145833333336</v>
      </c>
      <c r="B835" s="109">
        <v>-5</v>
      </c>
      <c r="C835" s="109">
        <v>1.0048999999999999</v>
      </c>
      <c r="D835" s="110">
        <v>1.0061</v>
      </c>
      <c r="E835" s="110">
        <v>1.0073000000000001</v>
      </c>
    </row>
    <row r="836" spans="1:5" x14ac:dyDescent="0.25">
      <c r="A836" s="112">
        <v>40341.15625</v>
      </c>
      <c r="B836" s="109">
        <v>-5</v>
      </c>
      <c r="C836" s="109">
        <v>1.0048999999999999</v>
      </c>
      <c r="D836" s="110">
        <v>1.0061</v>
      </c>
      <c r="E836" s="110">
        <v>1.0073000000000001</v>
      </c>
    </row>
    <row r="837" spans="1:5" x14ac:dyDescent="0.25">
      <c r="A837" s="112">
        <v>40341.166666666664</v>
      </c>
      <c r="B837" s="109">
        <v>-5</v>
      </c>
      <c r="C837" s="109">
        <v>1.0061</v>
      </c>
      <c r="D837" s="110">
        <v>1.0073000000000001</v>
      </c>
      <c r="E837" s="110">
        <v>1.0098</v>
      </c>
    </row>
    <row r="838" spans="1:5" x14ac:dyDescent="0.25">
      <c r="A838" s="112">
        <v>40341.177083333336</v>
      </c>
      <c r="B838" s="109">
        <v>-5</v>
      </c>
      <c r="C838" s="109">
        <v>1.0024</v>
      </c>
      <c r="D838" s="110">
        <v>1.0061</v>
      </c>
      <c r="E838" s="110">
        <v>1.0085</v>
      </c>
    </row>
    <row r="839" spans="1:5" x14ac:dyDescent="0.25">
      <c r="A839" s="112">
        <v>40341.1875</v>
      </c>
      <c r="B839" s="109">
        <v>-5</v>
      </c>
      <c r="C839" s="109">
        <v>1.0012000000000001</v>
      </c>
      <c r="D839" s="110">
        <v>1.0024</v>
      </c>
      <c r="E839" s="110">
        <v>1.0048999999999999</v>
      </c>
    </row>
    <row r="840" spans="1:5" x14ac:dyDescent="0.25">
      <c r="A840" s="112">
        <v>40341.197916666664</v>
      </c>
      <c r="B840" s="109">
        <v>-5</v>
      </c>
      <c r="C840" s="109">
        <v>1.0012000000000001</v>
      </c>
      <c r="D840" s="110">
        <v>1.0024</v>
      </c>
      <c r="E840" s="110">
        <v>1.0048999999999999</v>
      </c>
    </row>
    <row r="841" spans="1:5" x14ac:dyDescent="0.25">
      <c r="A841" s="112">
        <v>40341.208333333336</v>
      </c>
      <c r="B841" s="109">
        <v>-5</v>
      </c>
      <c r="C841" s="109">
        <v>1.0012000000000001</v>
      </c>
      <c r="D841" s="110">
        <v>1.0037</v>
      </c>
      <c r="E841" s="110">
        <v>1.0061</v>
      </c>
    </row>
    <row r="842" spans="1:5" x14ac:dyDescent="0.25">
      <c r="A842" s="112">
        <v>40341.21875</v>
      </c>
      <c r="B842" s="109">
        <v>-5</v>
      </c>
      <c r="C842" s="109">
        <v>1.0024</v>
      </c>
      <c r="D842" s="110">
        <v>1.0048999999999999</v>
      </c>
      <c r="E842" s="110">
        <v>1.0061</v>
      </c>
    </row>
    <row r="843" spans="1:5" x14ac:dyDescent="0.25">
      <c r="A843" s="112">
        <v>40341.229166666664</v>
      </c>
      <c r="B843" s="109">
        <v>-5</v>
      </c>
      <c r="C843" s="109">
        <v>1.0024</v>
      </c>
      <c r="D843" s="110">
        <v>1.0048999999999999</v>
      </c>
      <c r="E843" s="110">
        <v>1.0061</v>
      </c>
    </row>
    <row r="844" spans="1:5" x14ac:dyDescent="0.25">
      <c r="A844" s="112">
        <v>40341.239583333336</v>
      </c>
      <c r="B844" s="109">
        <v>-5</v>
      </c>
      <c r="C844" s="109">
        <v>1.0024</v>
      </c>
      <c r="D844" s="110">
        <v>1.0048999999999999</v>
      </c>
      <c r="E844" s="110">
        <v>1.0061</v>
      </c>
    </row>
    <row r="845" spans="1:5" x14ac:dyDescent="0.25">
      <c r="A845" s="112">
        <v>40341.25</v>
      </c>
      <c r="B845" s="109">
        <v>-5</v>
      </c>
      <c r="C845" s="109">
        <v>1.0024</v>
      </c>
      <c r="D845" s="110">
        <v>1.0048999999999999</v>
      </c>
      <c r="E845" s="110">
        <v>1.0073000000000001</v>
      </c>
    </row>
    <row r="846" spans="1:5" x14ac:dyDescent="0.25">
      <c r="A846" s="112">
        <v>40341.260416666664</v>
      </c>
      <c r="B846" s="109">
        <v>-5</v>
      </c>
      <c r="C846" s="109">
        <v>1.0024</v>
      </c>
      <c r="D846" s="110">
        <v>1.0048999999999999</v>
      </c>
      <c r="E846" s="110">
        <v>1.0061</v>
      </c>
    </row>
    <row r="847" spans="1:5" x14ac:dyDescent="0.25">
      <c r="A847" s="112">
        <v>40341.270833333336</v>
      </c>
      <c r="B847" s="109">
        <v>-5</v>
      </c>
      <c r="C847" s="109">
        <v>1.0048999999999999</v>
      </c>
      <c r="D847" s="110">
        <v>1.0061</v>
      </c>
      <c r="E847" s="110">
        <v>1.0073000000000001</v>
      </c>
    </row>
    <row r="848" spans="1:5" x14ac:dyDescent="0.25">
      <c r="A848" s="112">
        <v>40341.28125</v>
      </c>
      <c r="B848" s="109">
        <v>-5</v>
      </c>
      <c r="C848" s="109">
        <v>1.0048999999999999</v>
      </c>
      <c r="D848" s="110">
        <v>1.0061</v>
      </c>
      <c r="E848" s="110">
        <v>1.0073000000000001</v>
      </c>
    </row>
    <row r="849" spans="1:5" x14ac:dyDescent="0.25">
      <c r="A849" s="112">
        <v>40341.291666666664</v>
      </c>
      <c r="B849" s="109">
        <v>-5</v>
      </c>
      <c r="C849" s="109">
        <v>1.0048999999999999</v>
      </c>
      <c r="D849" s="110">
        <v>1.0048999999999999</v>
      </c>
      <c r="E849" s="110">
        <v>1.0073000000000001</v>
      </c>
    </row>
    <row r="850" spans="1:5" x14ac:dyDescent="0.25">
      <c r="A850" s="112">
        <v>40341.302083333336</v>
      </c>
      <c r="B850" s="109">
        <v>-5</v>
      </c>
      <c r="C850" s="109">
        <v>1.0024</v>
      </c>
      <c r="D850" s="110">
        <v>1.0048999999999999</v>
      </c>
      <c r="E850" s="110">
        <v>1.0061</v>
      </c>
    </row>
    <row r="851" spans="1:5" x14ac:dyDescent="0.25">
      <c r="A851" s="112">
        <v>40341.3125</v>
      </c>
      <c r="B851" s="109">
        <v>-5</v>
      </c>
      <c r="C851" s="109">
        <v>1.0024</v>
      </c>
      <c r="D851" s="110">
        <v>1.0048999999999999</v>
      </c>
      <c r="E851" s="110">
        <v>1.0061</v>
      </c>
    </row>
    <row r="852" spans="1:5" x14ac:dyDescent="0.25">
      <c r="A852" s="112">
        <v>40341.322916666664</v>
      </c>
      <c r="B852" s="109">
        <v>-5</v>
      </c>
      <c r="C852" s="109">
        <v>1.0024</v>
      </c>
      <c r="D852" s="110">
        <v>1.0048999999999999</v>
      </c>
      <c r="E852" s="110">
        <v>1.0061</v>
      </c>
    </row>
    <row r="853" spans="1:5" x14ac:dyDescent="0.25">
      <c r="A853" s="112">
        <v>40341.333333333336</v>
      </c>
      <c r="B853" s="109">
        <v>-5</v>
      </c>
      <c r="C853" s="109">
        <v>1.0024</v>
      </c>
      <c r="D853" s="110">
        <v>1.0048999999999999</v>
      </c>
      <c r="E853" s="110">
        <v>1.0061</v>
      </c>
    </row>
    <row r="854" spans="1:5" x14ac:dyDescent="0.25">
      <c r="A854" s="112">
        <v>40341.34375</v>
      </c>
      <c r="B854" s="109">
        <v>-5</v>
      </c>
      <c r="C854" s="109">
        <v>1.0012000000000001</v>
      </c>
      <c r="D854" s="110">
        <v>1.0037</v>
      </c>
      <c r="E854" s="110">
        <v>1.0061</v>
      </c>
    </row>
    <row r="855" spans="1:5" x14ac:dyDescent="0.25">
      <c r="A855" s="112">
        <v>40341.354166666664</v>
      </c>
      <c r="B855" s="109">
        <v>-5</v>
      </c>
      <c r="C855" s="109">
        <v>1.0012000000000001</v>
      </c>
      <c r="D855" s="110">
        <v>1.0037</v>
      </c>
      <c r="E855" s="110">
        <v>1.0048999999999999</v>
      </c>
    </row>
    <row r="856" spans="1:5" x14ac:dyDescent="0.25">
      <c r="A856" s="112">
        <v>40341.364583333336</v>
      </c>
      <c r="B856" s="109">
        <v>-5</v>
      </c>
      <c r="C856" s="109">
        <v>1</v>
      </c>
      <c r="D856" s="110">
        <v>1.0024</v>
      </c>
      <c r="E856" s="110">
        <v>1.0048999999999999</v>
      </c>
    </row>
    <row r="857" spans="1:5" x14ac:dyDescent="0.25">
      <c r="A857" s="112">
        <v>40341.375</v>
      </c>
      <c r="B857" s="109">
        <v>-5</v>
      </c>
      <c r="C857" s="109">
        <v>1</v>
      </c>
      <c r="D857" s="110">
        <v>1.0024</v>
      </c>
      <c r="E857" s="110">
        <v>1.0048999999999999</v>
      </c>
    </row>
    <row r="858" spans="1:5" x14ac:dyDescent="0.25">
      <c r="A858" s="112">
        <v>40341.385416666664</v>
      </c>
      <c r="B858" s="109">
        <v>-5</v>
      </c>
      <c r="C858" s="109">
        <v>1</v>
      </c>
      <c r="D858" s="110">
        <v>1.0012000000000001</v>
      </c>
      <c r="E858" s="110">
        <v>1.0024</v>
      </c>
    </row>
    <row r="859" spans="1:5" x14ac:dyDescent="0.25">
      <c r="A859" s="112">
        <v>40341.395833333336</v>
      </c>
      <c r="B859" s="109">
        <v>-5</v>
      </c>
      <c r="C859" s="109">
        <v>0.99880000000000002</v>
      </c>
      <c r="D859" s="110">
        <v>1</v>
      </c>
      <c r="E859" s="110">
        <v>1.0024</v>
      </c>
    </row>
    <row r="860" spans="1:5" x14ac:dyDescent="0.25">
      <c r="A860" s="112">
        <v>40341.40625</v>
      </c>
      <c r="B860" s="109">
        <v>-5</v>
      </c>
      <c r="C860" s="109">
        <v>0.99760000000000004</v>
      </c>
      <c r="D860" s="110">
        <v>1</v>
      </c>
      <c r="E860" s="110">
        <v>1.0012000000000001</v>
      </c>
    </row>
    <row r="861" spans="1:5" x14ac:dyDescent="0.25">
      <c r="A861" s="112">
        <v>40341.416666666664</v>
      </c>
      <c r="B861" s="109">
        <v>-5</v>
      </c>
      <c r="C861" s="109">
        <v>0.99509999999999998</v>
      </c>
      <c r="D861" s="110">
        <v>0.99760000000000004</v>
      </c>
      <c r="E861" s="110">
        <v>1</v>
      </c>
    </row>
    <row r="862" spans="1:5" x14ac:dyDescent="0.25">
      <c r="A862" s="112">
        <v>40341.427083333336</v>
      </c>
      <c r="B862" s="109">
        <v>-5</v>
      </c>
      <c r="C862" s="109">
        <v>0.99509999999999998</v>
      </c>
      <c r="D862" s="110">
        <v>0.99629999999999996</v>
      </c>
      <c r="E862" s="110">
        <v>0.99880000000000002</v>
      </c>
    </row>
    <row r="863" spans="1:5" x14ac:dyDescent="0.25">
      <c r="A863" s="112">
        <v>40341.4375</v>
      </c>
      <c r="B863" s="109">
        <v>-5</v>
      </c>
      <c r="C863" s="109">
        <v>0.99270000000000003</v>
      </c>
      <c r="D863" s="110">
        <v>0.99509999999999998</v>
      </c>
      <c r="E863" s="110">
        <v>0.99760000000000004</v>
      </c>
    </row>
    <row r="864" spans="1:5" x14ac:dyDescent="0.25">
      <c r="A864" s="112">
        <v>40341.447916666664</v>
      </c>
      <c r="B864" s="109">
        <v>-5</v>
      </c>
      <c r="C864" s="109">
        <v>0.99270000000000003</v>
      </c>
      <c r="D864" s="110">
        <v>0.99390000000000001</v>
      </c>
      <c r="E864" s="110">
        <v>0.99509999999999998</v>
      </c>
    </row>
    <row r="865" spans="1:5" x14ac:dyDescent="0.25">
      <c r="A865" s="112">
        <v>40341.458333333336</v>
      </c>
      <c r="B865" s="109">
        <v>-5</v>
      </c>
      <c r="C865" s="109">
        <v>0.99150000000000005</v>
      </c>
      <c r="D865" s="110">
        <v>0.99270000000000003</v>
      </c>
      <c r="E865" s="110">
        <v>0.99760000000000004</v>
      </c>
    </row>
    <row r="866" spans="1:5" x14ac:dyDescent="0.25">
      <c r="A866" s="112">
        <v>40341.46875</v>
      </c>
      <c r="B866" s="109">
        <v>-5</v>
      </c>
      <c r="C866" s="109">
        <v>0.99019999999999997</v>
      </c>
      <c r="D866" s="110">
        <v>0.99150000000000005</v>
      </c>
      <c r="E866" s="110">
        <v>0.99270000000000003</v>
      </c>
    </row>
    <row r="867" spans="1:5" x14ac:dyDescent="0.25">
      <c r="A867" s="112">
        <v>40341.479166666664</v>
      </c>
      <c r="B867" s="109">
        <v>-5</v>
      </c>
      <c r="C867" s="109">
        <v>0.99019999999999997</v>
      </c>
      <c r="D867" s="110">
        <v>0.99150000000000005</v>
      </c>
      <c r="E867" s="110">
        <v>0.99270000000000003</v>
      </c>
    </row>
    <row r="868" spans="1:5" x14ac:dyDescent="0.25">
      <c r="A868" s="112">
        <v>40341.489583333336</v>
      </c>
      <c r="B868" s="109">
        <v>-5</v>
      </c>
      <c r="C868" s="109">
        <v>0.98780000000000001</v>
      </c>
      <c r="D868" s="110">
        <v>0.99019999999999997</v>
      </c>
      <c r="E868" s="110">
        <v>0.99150000000000005</v>
      </c>
    </row>
    <row r="869" spans="1:5" x14ac:dyDescent="0.25">
      <c r="A869" s="112">
        <v>40341.5</v>
      </c>
      <c r="B869" s="109">
        <v>-5</v>
      </c>
      <c r="C869" s="109">
        <v>0.98660000000000003</v>
      </c>
      <c r="D869" s="110">
        <v>0.98780000000000001</v>
      </c>
      <c r="E869" s="110">
        <v>0.99150000000000005</v>
      </c>
    </row>
    <row r="870" spans="1:5" x14ac:dyDescent="0.25">
      <c r="A870" s="112">
        <v>40341.510416666664</v>
      </c>
      <c r="B870" s="109">
        <v>-5</v>
      </c>
      <c r="C870" s="109">
        <v>0.98660000000000003</v>
      </c>
      <c r="D870" s="110">
        <v>0.98780000000000001</v>
      </c>
      <c r="E870" s="110">
        <v>0.99019999999999997</v>
      </c>
    </row>
    <row r="871" spans="1:5" x14ac:dyDescent="0.25">
      <c r="A871" s="112">
        <v>40341.520833333336</v>
      </c>
      <c r="B871" s="109">
        <v>-5</v>
      </c>
      <c r="C871" s="109">
        <v>0.98409999999999997</v>
      </c>
      <c r="D871" s="110">
        <v>0.98529999999999995</v>
      </c>
      <c r="E871" s="110">
        <v>0.98780000000000001</v>
      </c>
    </row>
    <row r="872" spans="1:5" x14ac:dyDescent="0.25">
      <c r="A872" s="112">
        <v>40341.53125</v>
      </c>
      <c r="B872" s="109">
        <v>-5</v>
      </c>
      <c r="C872" s="109">
        <v>0.98409999999999997</v>
      </c>
      <c r="D872" s="110">
        <v>0.98529999999999995</v>
      </c>
      <c r="E872" s="110">
        <v>0.98660000000000003</v>
      </c>
    </row>
    <row r="873" spans="1:5" x14ac:dyDescent="0.25">
      <c r="A873" s="112">
        <v>40341.541666666664</v>
      </c>
      <c r="B873" s="109">
        <v>-5</v>
      </c>
      <c r="C873" s="109">
        <v>0.9829</v>
      </c>
      <c r="D873" s="110">
        <v>0.98409999999999997</v>
      </c>
      <c r="E873" s="110">
        <v>0.98660000000000003</v>
      </c>
    </row>
    <row r="874" spans="1:5" x14ac:dyDescent="0.25">
      <c r="A874" s="112">
        <v>40341.552083333336</v>
      </c>
      <c r="B874" s="109">
        <v>-5</v>
      </c>
      <c r="C874" s="109">
        <v>0.9829</v>
      </c>
      <c r="D874" s="110">
        <v>0.98409999999999997</v>
      </c>
      <c r="E874" s="110">
        <v>0.98529999999999995</v>
      </c>
    </row>
    <row r="875" spans="1:5" x14ac:dyDescent="0.25">
      <c r="A875" s="112">
        <v>40341.5625</v>
      </c>
      <c r="B875" s="109">
        <v>-5</v>
      </c>
      <c r="C875" s="109">
        <v>0.98050000000000004</v>
      </c>
      <c r="D875" s="110">
        <v>0.98409999999999997</v>
      </c>
      <c r="E875" s="110">
        <v>0.98529999999999995</v>
      </c>
    </row>
    <row r="876" spans="1:5" x14ac:dyDescent="0.25">
      <c r="A876" s="112">
        <v>40341.572916666664</v>
      </c>
      <c r="B876" s="109">
        <v>-5</v>
      </c>
      <c r="C876" s="109">
        <v>0.98050000000000004</v>
      </c>
      <c r="D876" s="110">
        <v>0.9829</v>
      </c>
      <c r="E876" s="110">
        <v>0.98409999999999997</v>
      </c>
    </row>
    <row r="877" spans="1:5" x14ac:dyDescent="0.25">
      <c r="A877" s="112">
        <v>40341.583333333336</v>
      </c>
      <c r="B877" s="109">
        <v>-5</v>
      </c>
      <c r="C877" s="109">
        <v>0.98050000000000004</v>
      </c>
      <c r="D877" s="110">
        <v>0.9829</v>
      </c>
      <c r="E877" s="110">
        <v>0.98529999999999995</v>
      </c>
    </row>
    <row r="878" spans="1:5" x14ac:dyDescent="0.25">
      <c r="A878" s="112">
        <v>40341.59375</v>
      </c>
      <c r="B878" s="109">
        <v>-5</v>
      </c>
      <c r="C878" s="109">
        <v>0.97919999999999996</v>
      </c>
      <c r="D878" s="110">
        <v>0.98170000000000002</v>
      </c>
      <c r="E878" s="110">
        <v>0.98409999999999997</v>
      </c>
    </row>
    <row r="879" spans="1:5" x14ac:dyDescent="0.25">
      <c r="A879" s="112">
        <v>40341.604166666664</v>
      </c>
      <c r="B879" s="109">
        <v>-5</v>
      </c>
      <c r="C879" s="109">
        <v>0.97919999999999996</v>
      </c>
      <c r="D879" s="110">
        <v>0.98050000000000004</v>
      </c>
      <c r="E879" s="110">
        <v>0.9829</v>
      </c>
    </row>
    <row r="880" spans="1:5" x14ac:dyDescent="0.25">
      <c r="A880" s="112">
        <v>40341.614583333336</v>
      </c>
      <c r="B880" s="109">
        <v>-5</v>
      </c>
      <c r="C880" s="109">
        <v>0.97919999999999996</v>
      </c>
      <c r="D880" s="110">
        <v>0.98050000000000004</v>
      </c>
      <c r="E880" s="110">
        <v>0.9829</v>
      </c>
    </row>
    <row r="881" spans="1:5" x14ac:dyDescent="0.25">
      <c r="A881" s="112">
        <v>40341.625</v>
      </c>
      <c r="B881" s="109">
        <v>-5</v>
      </c>
      <c r="C881" s="109">
        <v>0.97799999999999998</v>
      </c>
      <c r="D881" s="110">
        <v>0.97919999999999996</v>
      </c>
      <c r="E881" s="110">
        <v>0.9829</v>
      </c>
    </row>
    <row r="882" spans="1:5" x14ac:dyDescent="0.25">
      <c r="A882" s="112">
        <v>40341.635416666664</v>
      </c>
      <c r="B882" s="109">
        <v>-5</v>
      </c>
      <c r="C882" s="109">
        <v>0.97799999999999998</v>
      </c>
      <c r="D882" s="110">
        <v>0.97919999999999996</v>
      </c>
      <c r="E882" s="110">
        <v>0.98050000000000004</v>
      </c>
    </row>
    <row r="883" spans="1:5" x14ac:dyDescent="0.25">
      <c r="A883" s="112">
        <v>40341.645833333336</v>
      </c>
      <c r="B883" s="109">
        <v>-5</v>
      </c>
      <c r="C883" s="109">
        <v>0.97799999999999998</v>
      </c>
      <c r="D883" s="110">
        <v>0.97799999999999998</v>
      </c>
      <c r="E883" s="110">
        <v>0.97919999999999996</v>
      </c>
    </row>
    <row r="884" spans="1:5" x14ac:dyDescent="0.25">
      <c r="A884" s="112">
        <v>40341.65625</v>
      </c>
      <c r="B884" s="109">
        <v>-5</v>
      </c>
      <c r="C884" s="109">
        <v>0.97799999999999998</v>
      </c>
      <c r="D884" s="110">
        <v>0.97919999999999996</v>
      </c>
      <c r="E884" s="110">
        <v>0.98050000000000004</v>
      </c>
    </row>
    <row r="885" spans="1:5" x14ac:dyDescent="0.25">
      <c r="A885" s="112">
        <v>40341.666666666664</v>
      </c>
      <c r="B885" s="109">
        <v>-5</v>
      </c>
      <c r="C885" s="109">
        <v>0.9768</v>
      </c>
      <c r="D885" s="110">
        <v>0.97799999999999998</v>
      </c>
      <c r="E885" s="110">
        <v>0.97919999999999996</v>
      </c>
    </row>
    <row r="886" spans="1:5" x14ac:dyDescent="0.25">
      <c r="A886" s="112">
        <v>40341.677083333336</v>
      </c>
      <c r="B886" s="109">
        <v>-5</v>
      </c>
      <c r="C886" s="109">
        <v>0.9768</v>
      </c>
      <c r="D886" s="110">
        <v>0.97799999999999998</v>
      </c>
      <c r="E886" s="110">
        <v>0.97919999999999996</v>
      </c>
    </row>
    <row r="887" spans="1:5" x14ac:dyDescent="0.25">
      <c r="A887" s="112">
        <v>40341.6875</v>
      </c>
      <c r="B887" s="109">
        <v>-5</v>
      </c>
      <c r="C887" s="109">
        <v>0.9768</v>
      </c>
      <c r="D887" s="110">
        <v>0.97919999999999996</v>
      </c>
      <c r="E887" s="110">
        <v>0.97919999999999996</v>
      </c>
    </row>
    <row r="888" spans="1:5" x14ac:dyDescent="0.25">
      <c r="A888" s="112">
        <v>40341.697916666664</v>
      </c>
      <c r="B888" s="109">
        <v>-5</v>
      </c>
      <c r="C888" s="109">
        <v>0.97799999999999998</v>
      </c>
      <c r="D888" s="110">
        <v>0.97919999999999996</v>
      </c>
      <c r="E888" s="110">
        <v>0.98050000000000004</v>
      </c>
    </row>
    <row r="889" spans="1:5" x14ac:dyDescent="0.25">
      <c r="A889" s="112">
        <v>40341.708333333336</v>
      </c>
      <c r="B889" s="109">
        <v>-5</v>
      </c>
      <c r="C889" s="109">
        <v>0.97799999999999998</v>
      </c>
      <c r="D889" s="110">
        <v>0.97919999999999996</v>
      </c>
      <c r="E889" s="110">
        <v>0.9829</v>
      </c>
    </row>
    <row r="890" spans="1:5" x14ac:dyDescent="0.25">
      <c r="A890" s="112">
        <v>40341.71875</v>
      </c>
      <c r="B890" s="109">
        <v>-5</v>
      </c>
      <c r="C890" s="109">
        <v>0.97919999999999996</v>
      </c>
      <c r="D890" s="110">
        <v>0.98050000000000004</v>
      </c>
      <c r="E890" s="110">
        <v>0.9829</v>
      </c>
    </row>
    <row r="891" spans="1:5" x14ac:dyDescent="0.25">
      <c r="A891" s="112">
        <v>40341.729166666664</v>
      </c>
      <c r="B891" s="109">
        <v>-5</v>
      </c>
      <c r="C891" s="109">
        <v>0.97919999999999996</v>
      </c>
      <c r="D891" s="110">
        <v>0.98050000000000004</v>
      </c>
      <c r="E891" s="110">
        <v>0.9829</v>
      </c>
    </row>
    <row r="892" spans="1:5" x14ac:dyDescent="0.25">
      <c r="A892" s="112">
        <v>40341.739583333336</v>
      </c>
      <c r="B892" s="109">
        <v>-5</v>
      </c>
      <c r="C892" s="109">
        <v>0.98050000000000004</v>
      </c>
      <c r="D892" s="110">
        <v>0.98170000000000002</v>
      </c>
      <c r="E892" s="110">
        <v>0.9829</v>
      </c>
    </row>
    <row r="893" spans="1:5" x14ac:dyDescent="0.25">
      <c r="A893" s="112">
        <v>40341.75</v>
      </c>
      <c r="B893" s="109">
        <v>-5</v>
      </c>
      <c r="C893" s="109">
        <v>0.97919999999999996</v>
      </c>
      <c r="D893" s="110">
        <v>0.98170000000000002</v>
      </c>
      <c r="E893" s="110">
        <v>0.98409999999999997</v>
      </c>
    </row>
    <row r="894" spans="1:5" x14ac:dyDescent="0.25">
      <c r="A894" s="112">
        <v>40341.760416666664</v>
      </c>
      <c r="B894" s="109">
        <v>-5</v>
      </c>
      <c r="C894" s="109">
        <v>0.98050000000000004</v>
      </c>
      <c r="D894" s="110">
        <v>0.9829</v>
      </c>
      <c r="E894" s="110">
        <v>0.98409999999999997</v>
      </c>
    </row>
    <row r="895" spans="1:5" x14ac:dyDescent="0.25">
      <c r="A895" s="112">
        <v>40341.770833333336</v>
      </c>
      <c r="B895" s="109">
        <v>-5</v>
      </c>
      <c r="C895" s="109">
        <v>0.98050000000000004</v>
      </c>
      <c r="D895" s="110">
        <v>0.9829</v>
      </c>
      <c r="E895" s="110">
        <v>0.98409999999999997</v>
      </c>
    </row>
    <row r="896" spans="1:5" x14ac:dyDescent="0.25">
      <c r="A896" s="112">
        <v>40341.78125</v>
      </c>
      <c r="B896" s="109">
        <v>-5</v>
      </c>
      <c r="C896" s="109">
        <v>0.9829</v>
      </c>
      <c r="D896" s="110">
        <v>0.98409999999999997</v>
      </c>
      <c r="E896" s="110">
        <v>0.98529999999999995</v>
      </c>
    </row>
    <row r="897" spans="1:5" x14ac:dyDescent="0.25">
      <c r="A897" s="112">
        <v>40341.791666666664</v>
      </c>
      <c r="B897" s="109">
        <v>-5</v>
      </c>
      <c r="C897" s="109">
        <v>0.9829</v>
      </c>
      <c r="D897" s="110">
        <v>0.98409999999999997</v>
      </c>
      <c r="E897" s="110">
        <v>0.98660000000000003</v>
      </c>
    </row>
    <row r="898" spans="1:5" x14ac:dyDescent="0.25">
      <c r="A898" s="112">
        <v>40341.802083333336</v>
      </c>
      <c r="B898" s="109">
        <v>-5</v>
      </c>
      <c r="C898" s="109">
        <v>0.98409999999999997</v>
      </c>
      <c r="D898" s="110">
        <v>0.98529999999999995</v>
      </c>
      <c r="E898" s="110">
        <v>0.98660000000000003</v>
      </c>
    </row>
    <row r="899" spans="1:5" x14ac:dyDescent="0.25">
      <c r="A899" s="112">
        <v>40341.8125</v>
      </c>
      <c r="B899" s="109">
        <v>-5</v>
      </c>
      <c r="C899" s="109">
        <v>0.98409999999999997</v>
      </c>
      <c r="D899" s="110">
        <v>0.98529999999999995</v>
      </c>
      <c r="E899" s="110">
        <v>0.98660000000000003</v>
      </c>
    </row>
    <row r="900" spans="1:5" x14ac:dyDescent="0.25">
      <c r="A900" s="112">
        <v>40341.822916666664</v>
      </c>
      <c r="B900" s="109">
        <v>-5</v>
      </c>
      <c r="C900" s="109">
        <v>0.98529999999999995</v>
      </c>
      <c r="D900" s="110">
        <v>0.98660000000000003</v>
      </c>
      <c r="E900" s="110">
        <v>0.98780000000000001</v>
      </c>
    </row>
    <row r="901" spans="1:5" x14ac:dyDescent="0.25">
      <c r="A901" s="112">
        <v>40341.833333333336</v>
      </c>
      <c r="B901" s="109">
        <v>-5</v>
      </c>
      <c r="C901" s="109">
        <v>0.98529999999999995</v>
      </c>
      <c r="D901" s="110">
        <v>0.98660000000000003</v>
      </c>
      <c r="E901" s="110">
        <v>0.99019999999999997</v>
      </c>
    </row>
    <row r="902" spans="1:5" x14ac:dyDescent="0.25">
      <c r="A902" s="112">
        <v>40341.84375</v>
      </c>
      <c r="B902" s="109">
        <v>-5</v>
      </c>
      <c r="C902" s="109">
        <v>0.98660000000000003</v>
      </c>
      <c r="D902" s="110">
        <v>0.98780000000000001</v>
      </c>
      <c r="E902" s="110">
        <v>0.98780000000000001</v>
      </c>
    </row>
    <row r="903" spans="1:5" x14ac:dyDescent="0.25">
      <c r="A903" s="112">
        <v>40341.854166666664</v>
      </c>
      <c r="B903" s="109">
        <v>-5</v>
      </c>
      <c r="C903" s="109">
        <v>0.98660000000000003</v>
      </c>
      <c r="D903" s="110">
        <v>0.98780000000000001</v>
      </c>
      <c r="E903" s="110">
        <v>0.99019999999999997</v>
      </c>
    </row>
    <row r="904" spans="1:5" x14ac:dyDescent="0.25">
      <c r="A904" s="112">
        <v>40341.864583333336</v>
      </c>
      <c r="B904" s="109">
        <v>-5</v>
      </c>
      <c r="C904" s="109">
        <v>0.98660000000000003</v>
      </c>
      <c r="D904" s="110">
        <v>0.98899999999999999</v>
      </c>
      <c r="E904" s="110">
        <v>0.99019999999999997</v>
      </c>
    </row>
    <row r="905" spans="1:5" x14ac:dyDescent="0.25">
      <c r="A905" s="112">
        <v>40341.875</v>
      </c>
      <c r="B905" s="109">
        <v>-5</v>
      </c>
      <c r="C905" s="109">
        <v>0.98780000000000001</v>
      </c>
      <c r="D905" s="110">
        <v>0.98899999999999999</v>
      </c>
      <c r="E905" s="110">
        <v>0.99150000000000005</v>
      </c>
    </row>
    <row r="906" spans="1:5" x14ac:dyDescent="0.25">
      <c r="A906" s="112">
        <v>40341.885416666664</v>
      </c>
      <c r="B906" s="109">
        <v>-5</v>
      </c>
      <c r="C906" s="109">
        <v>0.98780000000000001</v>
      </c>
      <c r="D906" s="110">
        <v>0.99019999999999997</v>
      </c>
      <c r="E906" s="110">
        <v>0.99150000000000005</v>
      </c>
    </row>
    <row r="907" spans="1:5" x14ac:dyDescent="0.25">
      <c r="A907" s="112">
        <v>40341.895833333336</v>
      </c>
      <c r="B907" s="109">
        <v>-5</v>
      </c>
      <c r="C907" s="109">
        <v>0.98780000000000001</v>
      </c>
      <c r="D907" s="110">
        <v>0.99019999999999997</v>
      </c>
      <c r="E907" s="110">
        <v>0.99150000000000005</v>
      </c>
    </row>
    <row r="908" spans="1:5" x14ac:dyDescent="0.25">
      <c r="A908" s="112">
        <v>40341.90625</v>
      </c>
      <c r="B908" s="109">
        <v>-5</v>
      </c>
      <c r="C908" s="109">
        <v>0.99019999999999997</v>
      </c>
      <c r="D908" s="110">
        <v>0.99019999999999997</v>
      </c>
      <c r="E908" s="110">
        <v>0.99150000000000005</v>
      </c>
    </row>
    <row r="909" spans="1:5" x14ac:dyDescent="0.25">
      <c r="A909" s="112">
        <v>40341.916666666664</v>
      </c>
      <c r="B909" s="109">
        <v>-5</v>
      </c>
      <c r="C909" s="109">
        <v>0.98780000000000001</v>
      </c>
      <c r="D909" s="110">
        <v>0.99150000000000005</v>
      </c>
      <c r="E909" s="110">
        <v>0.99270000000000003</v>
      </c>
    </row>
    <row r="910" spans="1:5" x14ac:dyDescent="0.25">
      <c r="A910" s="112">
        <v>40341.927083333336</v>
      </c>
      <c r="B910" s="109">
        <v>-5</v>
      </c>
      <c r="C910" s="109">
        <v>0.99019999999999997</v>
      </c>
      <c r="D910" s="110">
        <v>0.99150000000000005</v>
      </c>
      <c r="E910" s="110">
        <v>0.99270000000000003</v>
      </c>
    </row>
    <row r="911" spans="1:5" x14ac:dyDescent="0.25">
      <c r="A911" s="112">
        <v>40341.9375</v>
      </c>
      <c r="B911" s="109">
        <v>-5</v>
      </c>
      <c r="C911" s="109">
        <v>0.99019999999999997</v>
      </c>
      <c r="D911" s="110">
        <v>0.99150000000000005</v>
      </c>
      <c r="E911" s="110">
        <v>0.99270000000000003</v>
      </c>
    </row>
    <row r="912" spans="1:5" x14ac:dyDescent="0.25">
      <c r="A912" s="112">
        <v>40341.947916666664</v>
      </c>
      <c r="B912" s="109">
        <v>-5</v>
      </c>
      <c r="C912" s="109">
        <v>0.99150000000000005</v>
      </c>
      <c r="D912" s="110">
        <v>0.99270000000000003</v>
      </c>
      <c r="E912" s="110">
        <v>0.99390000000000001</v>
      </c>
    </row>
    <row r="913" spans="1:5" x14ac:dyDescent="0.25">
      <c r="A913" s="112">
        <v>40341.958333333336</v>
      </c>
      <c r="B913" s="109">
        <v>-5</v>
      </c>
      <c r="C913" s="109">
        <v>0.99019999999999997</v>
      </c>
      <c r="D913" s="110">
        <v>0.99270000000000003</v>
      </c>
      <c r="E913" s="110">
        <v>0.99390000000000001</v>
      </c>
    </row>
    <row r="914" spans="1:5" x14ac:dyDescent="0.25">
      <c r="A914" s="112">
        <v>40341.96875</v>
      </c>
      <c r="B914" s="109">
        <v>-5</v>
      </c>
      <c r="C914" s="109">
        <v>0.99150000000000005</v>
      </c>
      <c r="D914" s="110">
        <v>0.99270000000000003</v>
      </c>
      <c r="E914" s="110">
        <v>0.99390000000000001</v>
      </c>
    </row>
    <row r="915" spans="1:5" x14ac:dyDescent="0.25">
      <c r="A915" s="112">
        <v>40341.979166666664</v>
      </c>
      <c r="B915" s="109">
        <v>-5</v>
      </c>
      <c r="C915" s="109">
        <v>0.99150000000000005</v>
      </c>
      <c r="D915" s="110">
        <v>0.99270000000000003</v>
      </c>
      <c r="E915" s="110">
        <v>0.99390000000000001</v>
      </c>
    </row>
    <row r="916" spans="1:5" x14ac:dyDescent="0.25">
      <c r="A916" s="112">
        <v>40341.989583333336</v>
      </c>
      <c r="B916" s="109">
        <v>-5</v>
      </c>
      <c r="C916" s="109">
        <v>0.99270000000000003</v>
      </c>
      <c r="D916" s="110">
        <v>0.99390000000000001</v>
      </c>
      <c r="E916" s="110">
        <v>0.99509999999999998</v>
      </c>
    </row>
    <row r="917" spans="1:5" x14ac:dyDescent="0.25">
      <c r="A917" s="112">
        <v>40342</v>
      </c>
      <c r="B917" s="109">
        <v>-5</v>
      </c>
      <c r="C917" s="109">
        <v>0.99270000000000003</v>
      </c>
      <c r="D917" s="110">
        <v>0.99390000000000001</v>
      </c>
      <c r="E917" s="110">
        <v>0.99760000000000004</v>
      </c>
    </row>
    <row r="918" spans="1:5" x14ac:dyDescent="0.25">
      <c r="A918" s="112">
        <v>40342.010416666664</v>
      </c>
      <c r="B918" s="109">
        <v>-5</v>
      </c>
      <c r="C918" s="109">
        <v>0.99270000000000003</v>
      </c>
      <c r="D918" s="110">
        <v>0.99390000000000001</v>
      </c>
      <c r="E918" s="110">
        <v>0.99509999999999998</v>
      </c>
    </row>
    <row r="919" spans="1:5" x14ac:dyDescent="0.25">
      <c r="A919" s="112">
        <v>40342.020833333336</v>
      </c>
      <c r="B919" s="109">
        <v>-5</v>
      </c>
      <c r="C919" s="109">
        <v>0.99270000000000003</v>
      </c>
      <c r="D919" s="110">
        <v>0.99390000000000001</v>
      </c>
      <c r="E919" s="110">
        <v>0.99509999999999998</v>
      </c>
    </row>
    <row r="920" spans="1:5" x14ac:dyDescent="0.25">
      <c r="A920" s="112">
        <v>40342.03125</v>
      </c>
      <c r="B920" s="109">
        <v>-5</v>
      </c>
      <c r="C920" s="109">
        <v>0.99270000000000003</v>
      </c>
      <c r="D920" s="110">
        <v>0.99390000000000001</v>
      </c>
      <c r="E920" s="110">
        <v>0.99509999999999998</v>
      </c>
    </row>
    <row r="921" spans="1:5" x14ac:dyDescent="0.25">
      <c r="A921" s="112">
        <v>40342.041666666664</v>
      </c>
      <c r="B921" s="109">
        <v>-5</v>
      </c>
      <c r="C921" s="109">
        <v>0.99390000000000001</v>
      </c>
      <c r="D921" s="110">
        <v>0.99509999999999998</v>
      </c>
      <c r="E921" s="110">
        <v>0.99760000000000004</v>
      </c>
    </row>
    <row r="922" spans="1:5" x14ac:dyDescent="0.25">
      <c r="A922" s="112">
        <v>40342.052083333336</v>
      </c>
      <c r="B922" s="109">
        <v>-5</v>
      </c>
      <c r="C922" s="109">
        <v>0.99390000000000001</v>
      </c>
      <c r="D922" s="110">
        <v>0.99509999999999998</v>
      </c>
      <c r="E922" s="110">
        <v>0.99760000000000004</v>
      </c>
    </row>
    <row r="923" spans="1:5" x14ac:dyDescent="0.25">
      <c r="A923" s="112">
        <v>40342.0625</v>
      </c>
      <c r="B923" s="109">
        <v>-5</v>
      </c>
      <c r="C923" s="109">
        <v>0.99390000000000001</v>
      </c>
      <c r="D923" s="110">
        <v>0.99629999999999996</v>
      </c>
      <c r="E923" s="110">
        <v>0.99760000000000004</v>
      </c>
    </row>
    <row r="924" spans="1:5" x14ac:dyDescent="0.25">
      <c r="A924" s="112">
        <v>40342.072916666664</v>
      </c>
      <c r="B924" s="109">
        <v>-5</v>
      </c>
      <c r="C924" s="109">
        <v>0.99509999999999998</v>
      </c>
      <c r="D924" s="110">
        <v>0.99629999999999996</v>
      </c>
      <c r="E924" s="110">
        <v>0.99760000000000004</v>
      </c>
    </row>
    <row r="925" spans="1:5" x14ac:dyDescent="0.25">
      <c r="A925" s="112">
        <v>40342.083333333336</v>
      </c>
      <c r="B925" s="109">
        <v>-5</v>
      </c>
      <c r="C925" s="109">
        <v>0.99509999999999998</v>
      </c>
      <c r="D925" s="110">
        <v>0.99760000000000004</v>
      </c>
      <c r="E925" s="110">
        <v>0.99880000000000002</v>
      </c>
    </row>
    <row r="926" spans="1:5" x14ac:dyDescent="0.25">
      <c r="A926" s="112">
        <v>40342.09375</v>
      </c>
      <c r="B926" s="109">
        <v>-5</v>
      </c>
      <c r="C926" s="109">
        <v>0.99509999999999998</v>
      </c>
      <c r="D926" s="110">
        <v>0.99760000000000004</v>
      </c>
      <c r="E926" s="110">
        <v>0.99880000000000002</v>
      </c>
    </row>
    <row r="927" spans="1:5" x14ac:dyDescent="0.25">
      <c r="A927" s="112">
        <v>40342.104166666664</v>
      </c>
      <c r="B927" s="109">
        <v>-5</v>
      </c>
      <c r="C927" s="109">
        <v>0.99760000000000004</v>
      </c>
      <c r="D927" s="110">
        <v>0.99760000000000004</v>
      </c>
      <c r="E927" s="110">
        <v>0.99880000000000002</v>
      </c>
    </row>
    <row r="928" spans="1:5" x14ac:dyDescent="0.25">
      <c r="A928" s="112">
        <v>40342.114583333336</v>
      </c>
      <c r="B928" s="109">
        <v>-5</v>
      </c>
      <c r="C928" s="109">
        <v>0.99509999999999998</v>
      </c>
      <c r="D928" s="110">
        <v>0.99880000000000002</v>
      </c>
      <c r="E928" s="110">
        <v>1</v>
      </c>
    </row>
    <row r="929" spans="1:5" x14ac:dyDescent="0.25">
      <c r="A929" s="112">
        <v>40342.125</v>
      </c>
      <c r="B929" s="109">
        <v>-5</v>
      </c>
      <c r="C929" s="109">
        <v>0.99760000000000004</v>
      </c>
      <c r="D929" s="110">
        <v>0.99880000000000002</v>
      </c>
      <c r="E929" s="110">
        <v>1</v>
      </c>
    </row>
    <row r="930" spans="1:5" x14ac:dyDescent="0.25">
      <c r="A930" s="112">
        <v>40342.135416666664</v>
      </c>
      <c r="B930" s="109">
        <v>-5</v>
      </c>
      <c r="C930" s="109">
        <v>0.99760000000000004</v>
      </c>
      <c r="D930" s="110">
        <v>0.99880000000000002</v>
      </c>
      <c r="E930" s="110">
        <v>1</v>
      </c>
    </row>
    <row r="931" spans="1:5" x14ac:dyDescent="0.25">
      <c r="A931" s="112">
        <v>40342.145833333336</v>
      </c>
      <c r="B931" s="109">
        <v>-5</v>
      </c>
      <c r="C931" s="109">
        <v>0.99760000000000004</v>
      </c>
      <c r="D931" s="110">
        <v>0.99880000000000002</v>
      </c>
      <c r="E931" s="110">
        <v>1</v>
      </c>
    </row>
    <row r="932" spans="1:5" x14ac:dyDescent="0.25">
      <c r="A932" s="112">
        <v>40342.15625</v>
      </c>
      <c r="B932" s="109">
        <v>-5</v>
      </c>
      <c r="C932" s="109">
        <v>0.99760000000000004</v>
      </c>
      <c r="D932" s="110">
        <v>1</v>
      </c>
      <c r="E932" s="110">
        <v>1.0012000000000001</v>
      </c>
    </row>
    <row r="933" spans="1:5" x14ac:dyDescent="0.25">
      <c r="A933" s="112">
        <v>40342.166666666664</v>
      </c>
      <c r="B933" s="109">
        <v>-5</v>
      </c>
      <c r="C933" s="109">
        <v>0.99390000000000001</v>
      </c>
      <c r="D933" s="110">
        <v>0.99880000000000002</v>
      </c>
      <c r="E933" s="110">
        <v>1.0024</v>
      </c>
    </row>
    <row r="934" spans="1:5" x14ac:dyDescent="0.25">
      <c r="A934" s="112">
        <v>40342.177083333336</v>
      </c>
      <c r="B934" s="109">
        <v>-5</v>
      </c>
      <c r="C934" s="109">
        <v>0.99390000000000001</v>
      </c>
      <c r="D934" s="110">
        <v>0.99629999999999996</v>
      </c>
      <c r="E934" s="110">
        <v>0.99760000000000004</v>
      </c>
    </row>
    <row r="935" spans="1:5" x14ac:dyDescent="0.25">
      <c r="A935" s="112">
        <v>40342.1875</v>
      </c>
      <c r="B935" s="109">
        <v>-5</v>
      </c>
      <c r="C935" s="109">
        <v>0.99509999999999998</v>
      </c>
      <c r="D935" s="110">
        <v>0.99760000000000004</v>
      </c>
      <c r="E935" s="110">
        <v>0.99880000000000002</v>
      </c>
    </row>
    <row r="936" spans="1:5" x14ac:dyDescent="0.25">
      <c r="A936" s="112">
        <v>40342.197916666664</v>
      </c>
      <c r="B936" s="109">
        <v>-5</v>
      </c>
      <c r="C936" s="109">
        <v>0.99509999999999998</v>
      </c>
      <c r="D936" s="110">
        <v>0.99760000000000004</v>
      </c>
      <c r="E936" s="110">
        <v>0.99880000000000002</v>
      </c>
    </row>
    <row r="937" spans="1:5" x14ac:dyDescent="0.25">
      <c r="A937" s="112">
        <v>40342.208333333336</v>
      </c>
      <c r="B937" s="109">
        <v>-5</v>
      </c>
      <c r="C937" s="109">
        <v>0.99509999999999998</v>
      </c>
      <c r="D937" s="110">
        <v>0.99760000000000004</v>
      </c>
      <c r="E937" s="110">
        <v>0.99880000000000002</v>
      </c>
    </row>
    <row r="938" spans="1:5" x14ac:dyDescent="0.25">
      <c r="A938" s="112">
        <v>40342.21875</v>
      </c>
      <c r="B938" s="109">
        <v>-5</v>
      </c>
      <c r="C938" s="109">
        <v>0.99509999999999998</v>
      </c>
      <c r="D938" s="110">
        <v>0.99760000000000004</v>
      </c>
      <c r="E938" s="110">
        <v>1</v>
      </c>
    </row>
    <row r="939" spans="1:5" x14ac:dyDescent="0.25">
      <c r="A939" s="112">
        <v>40342.229166666664</v>
      </c>
      <c r="B939" s="109">
        <v>-5</v>
      </c>
      <c r="C939" s="109">
        <v>0.99760000000000004</v>
      </c>
      <c r="D939" s="110">
        <v>0.99880000000000002</v>
      </c>
      <c r="E939" s="110">
        <v>1</v>
      </c>
    </row>
    <row r="940" spans="1:5" x14ac:dyDescent="0.25">
      <c r="A940" s="112">
        <v>40342.239583333336</v>
      </c>
      <c r="B940" s="109">
        <v>-5</v>
      </c>
      <c r="C940" s="109">
        <v>0.99880000000000002</v>
      </c>
      <c r="D940" s="110">
        <v>1</v>
      </c>
      <c r="E940" s="110">
        <v>1</v>
      </c>
    </row>
    <row r="941" spans="1:5" x14ac:dyDescent="0.25">
      <c r="A941" s="112">
        <v>40342.25</v>
      </c>
      <c r="B941" s="109">
        <v>-5</v>
      </c>
      <c r="C941" s="109">
        <v>0.99760000000000004</v>
      </c>
      <c r="D941" s="110">
        <v>0.99880000000000002</v>
      </c>
      <c r="E941" s="110">
        <v>1.0012000000000001</v>
      </c>
    </row>
    <row r="942" spans="1:5" x14ac:dyDescent="0.25">
      <c r="A942" s="112">
        <v>40342.260416666664</v>
      </c>
      <c r="B942" s="109">
        <v>-5</v>
      </c>
      <c r="C942" s="109">
        <v>0.99880000000000002</v>
      </c>
      <c r="D942" s="110">
        <v>1</v>
      </c>
      <c r="E942" s="110">
        <v>1.0012000000000001</v>
      </c>
    </row>
    <row r="943" spans="1:5" x14ac:dyDescent="0.25">
      <c r="A943" s="112">
        <v>40342.270833333336</v>
      </c>
      <c r="B943" s="109">
        <v>-5</v>
      </c>
      <c r="C943" s="109">
        <v>0.99880000000000002</v>
      </c>
      <c r="D943" s="110">
        <v>1</v>
      </c>
      <c r="E943" s="110">
        <v>1.0012000000000001</v>
      </c>
    </row>
    <row r="944" spans="1:5" x14ac:dyDescent="0.25">
      <c r="A944" s="112">
        <v>40342.28125</v>
      </c>
      <c r="B944" s="109">
        <v>-5</v>
      </c>
      <c r="C944" s="109">
        <v>0.99760000000000004</v>
      </c>
      <c r="D944" s="110">
        <v>1</v>
      </c>
      <c r="E944" s="110">
        <v>1.0012000000000001</v>
      </c>
    </row>
    <row r="945" spans="1:5" x14ac:dyDescent="0.25">
      <c r="A945" s="112">
        <v>40342.291666666664</v>
      </c>
      <c r="B945" s="109">
        <v>-5</v>
      </c>
      <c r="C945" s="109">
        <v>0.99880000000000002</v>
      </c>
      <c r="D945" s="110">
        <v>1</v>
      </c>
      <c r="E945" s="110">
        <v>1.0024</v>
      </c>
    </row>
    <row r="946" spans="1:5" x14ac:dyDescent="0.25">
      <c r="A946" s="112">
        <v>40342.302083333336</v>
      </c>
      <c r="B946" s="109">
        <v>-5</v>
      </c>
      <c r="C946" s="109">
        <v>0.99880000000000002</v>
      </c>
      <c r="D946" s="110">
        <v>1</v>
      </c>
      <c r="E946" s="110">
        <v>1</v>
      </c>
    </row>
    <row r="947" spans="1:5" x14ac:dyDescent="0.25">
      <c r="A947" s="112">
        <v>40342.3125</v>
      </c>
      <c r="B947" s="109">
        <v>-5</v>
      </c>
      <c r="C947" s="109">
        <v>0.99760000000000004</v>
      </c>
      <c r="D947" s="110">
        <v>0.99880000000000002</v>
      </c>
      <c r="E947" s="110">
        <v>1</v>
      </c>
    </row>
    <row r="948" spans="1:5" x14ac:dyDescent="0.25">
      <c r="A948" s="112">
        <v>40342.322916666664</v>
      </c>
      <c r="B948" s="109">
        <v>-5</v>
      </c>
      <c r="C948" s="109">
        <v>0.99390000000000001</v>
      </c>
      <c r="D948" s="110">
        <v>0.99760000000000004</v>
      </c>
      <c r="E948" s="110">
        <v>0.99880000000000002</v>
      </c>
    </row>
    <row r="949" spans="1:5" x14ac:dyDescent="0.25">
      <c r="A949" s="112">
        <v>40342.333333333336</v>
      </c>
      <c r="B949" s="109">
        <v>-5</v>
      </c>
      <c r="C949" s="109">
        <v>0.99390000000000001</v>
      </c>
      <c r="D949" s="110">
        <v>0.99509999999999998</v>
      </c>
      <c r="E949" s="110">
        <v>0.99880000000000002</v>
      </c>
    </row>
    <row r="950" spans="1:5" x14ac:dyDescent="0.25">
      <c r="A950" s="112">
        <v>40342.34375</v>
      </c>
      <c r="B950" s="109">
        <v>-5</v>
      </c>
      <c r="C950" s="109">
        <v>0.99270000000000003</v>
      </c>
      <c r="D950" s="110">
        <v>0.99390000000000001</v>
      </c>
      <c r="E950" s="110">
        <v>0.99760000000000004</v>
      </c>
    </row>
    <row r="951" spans="1:5" x14ac:dyDescent="0.25">
      <c r="A951" s="112">
        <v>40342.354166666664</v>
      </c>
      <c r="B951" s="109">
        <v>-5</v>
      </c>
      <c r="C951" s="109">
        <v>0.99270000000000003</v>
      </c>
      <c r="D951" s="110">
        <v>0.99390000000000001</v>
      </c>
      <c r="E951" s="110">
        <v>0.99509999999999998</v>
      </c>
    </row>
    <row r="952" spans="1:5" x14ac:dyDescent="0.25">
      <c r="A952" s="112">
        <v>40342.364583333336</v>
      </c>
      <c r="B952" s="109">
        <v>-5</v>
      </c>
      <c r="C952" s="109">
        <v>0.99019999999999997</v>
      </c>
      <c r="D952" s="110">
        <v>0.99270000000000003</v>
      </c>
      <c r="E952" s="110">
        <v>0.99390000000000001</v>
      </c>
    </row>
    <row r="953" spans="1:5" x14ac:dyDescent="0.25">
      <c r="A953" s="112">
        <v>40342.375</v>
      </c>
      <c r="B953" s="109">
        <v>-5</v>
      </c>
      <c r="C953" s="109">
        <v>0.98780000000000001</v>
      </c>
      <c r="D953" s="110">
        <v>0.99019999999999997</v>
      </c>
      <c r="E953" s="110">
        <v>0.99270000000000003</v>
      </c>
    </row>
    <row r="954" spans="1:5" x14ac:dyDescent="0.25">
      <c r="A954" s="112">
        <v>40342.385416666664</v>
      </c>
      <c r="B954" s="109">
        <v>-5</v>
      </c>
      <c r="C954" s="109">
        <v>0.98660000000000003</v>
      </c>
      <c r="D954" s="110">
        <v>0.98780000000000001</v>
      </c>
      <c r="E954" s="110">
        <v>0.99019999999999997</v>
      </c>
    </row>
    <row r="955" spans="1:5" x14ac:dyDescent="0.25">
      <c r="A955" s="112">
        <v>40342.395833333336</v>
      </c>
      <c r="B955" s="109">
        <v>-5</v>
      </c>
      <c r="C955" s="109">
        <v>0.98409999999999997</v>
      </c>
      <c r="D955" s="110">
        <v>0.98660000000000003</v>
      </c>
      <c r="E955" s="110">
        <v>0.98780000000000001</v>
      </c>
    </row>
    <row r="956" spans="1:5" x14ac:dyDescent="0.25">
      <c r="A956" s="112">
        <v>40342.40625</v>
      </c>
      <c r="B956" s="109">
        <v>-5</v>
      </c>
      <c r="C956" s="109">
        <v>0.9829</v>
      </c>
      <c r="D956" s="110">
        <v>0.98529999999999995</v>
      </c>
      <c r="E956" s="110">
        <v>0.98660000000000003</v>
      </c>
    </row>
    <row r="957" spans="1:5" x14ac:dyDescent="0.25">
      <c r="A957" s="112">
        <v>40342.416666666664</v>
      </c>
      <c r="B957" s="109">
        <v>-5</v>
      </c>
      <c r="C957" s="109">
        <v>0.98050000000000004</v>
      </c>
      <c r="D957" s="110">
        <v>0.98409999999999997</v>
      </c>
      <c r="E957" s="110">
        <v>0.98660000000000003</v>
      </c>
    </row>
    <row r="958" spans="1:5" x14ac:dyDescent="0.25">
      <c r="A958" s="112">
        <v>40342.427083333336</v>
      </c>
      <c r="B958" s="109">
        <v>-5</v>
      </c>
      <c r="C958" s="109">
        <v>0.98050000000000004</v>
      </c>
      <c r="D958" s="110">
        <v>0.9829</v>
      </c>
      <c r="E958" s="110">
        <v>0.98409999999999997</v>
      </c>
    </row>
    <row r="959" spans="1:5" x14ac:dyDescent="0.25">
      <c r="A959" s="112">
        <v>40342.4375</v>
      </c>
      <c r="B959" s="109">
        <v>-5</v>
      </c>
      <c r="C959" s="109">
        <v>0.97919999999999996</v>
      </c>
      <c r="D959" s="110">
        <v>0.98170000000000002</v>
      </c>
      <c r="E959" s="110">
        <v>0.9829</v>
      </c>
    </row>
    <row r="960" spans="1:5" x14ac:dyDescent="0.25">
      <c r="A960" s="112">
        <v>40342.447916666664</v>
      </c>
      <c r="B960" s="109">
        <v>-5</v>
      </c>
      <c r="C960" s="109">
        <v>0.97919999999999996</v>
      </c>
      <c r="D960" s="110">
        <v>0.98050000000000004</v>
      </c>
      <c r="E960" s="110">
        <v>0.9829</v>
      </c>
    </row>
    <row r="961" spans="1:5" x14ac:dyDescent="0.25">
      <c r="A961" s="112">
        <v>40342.458333333336</v>
      </c>
      <c r="B961" s="109">
        <v>-5</v>
      </c>
      <c r="C961" s="109">
        <v>0.97799999999999998</v>
      </c>
      <c r="D961" s="110">
        <v>0.97919999999999996</v>
      </c>
      <c r="E961" s="110">
        <v>0.9829</v>
      </c>
    </row>
    <row r="962" spans="1:5" x14ac:dyDescent="0.25">
      <c r="A962" s="112">
        <v>40342.46875</v>
      </c>
      <c r="B962" s="109">
        <v>-5</v>
      </c>
      <c r="C962" s="109">
        <v>0.9768</v>
      </c>
      <c r="D962" s="110">
        <v>0.97799999999999998</v>
      </c>
      <c r="E962" s="110">
        <v>0.97919999999999996</v>
      </c>
    </row>
    <row r="963" spans="1:5" x14ac:dyDescent="0.25">
      <c r="A963" s="112">
        <v>40342.479166666664</v>
      </c>
      <c r="B963" s="109">
        <v>-5</v>
      </c>
      <c r="C963" s="109">
        <v>0.9768</v>
      </c>
      <c r="D963" s="110">
        <v>0.97799999999999998</v>
      </c>
      <c r="E963" s="110">
        <v>0.97919999999999996</v>
      </c>
    </row>
    <row r="964" spans="1:5" x14ac:dyDescent="0.25">
      <c r="A964" s="112">
        <v>40342.489583333336</v>
      </c>
      <c r="B964" s="109">
        <v>-5</v>
      </c>
      <c r="C964" s="109">
        <v>0.97560000000000002</v>
      </c>
      <c r="D964" s="110">
        <v>0.9768</v>
      </c>
      <c r="E964" s="110">
        <v>0.97799999999999998</v>
      </c>
    </row>
    <row r="965" spans="1:5" x14ac:dyDescent="0.25">
      <c r="A965" s="112">
        <v>40342.5</v>
      </c>
      <c r="B965" s="109">
        <v>-5</v>
      </c>
      <c r="C965" s="109">
        <v>0.97560000000000002</v>
      </c>
      <c r="D965" s="110">
        <v>0.9768</v>
      </c>
      <c r="E965" s="110">
        <v>0.97919999999999996</v>
      </c>
    </row>
    <row r="966" spans="1:5" x14ac:dyDescent="0.25">
      <c r="A966" s="112">
        <v>40342.510416666664</v>
      </c>
      <c r="B966" s="109">
        <v>-5</v>
      </c>
      <c r="C966" s="109">
        <v>0.97309999999999997</v>
      </c>
      <c r="D966" s="110">
        <v>0.97560000000000002</v>
      </c>
      <c r="E966" s="110">
        <v>0.9768</v>
      </c>
    </row>
    <row r="967" spans="1:5" x14ac:dyDescent="0.25">
      <c r="A967" s="112">
        <v>40342.520833333336</v>
      </c>
      <c r="B967" s="109">
        <v>-5</v>
      </c>
      <c r="C967" s="109">
        <v>0.97309999999999997</v>
      </c>
      <c r="D967" s="110">
        <v>0.97560000000000002</v>
      </c>
      <c r="E967" s="110">
        <v>0.9768</v>
      </c>
    </row>
    <row r="968" spans="1:5" x14ac:dyDescent="0.25">
      <c r="A968" s="112">
        <v>40342.53125</v>
      </c>
      <c r="B968" s="109">
        <v>-5</v>
      </c>
      <c r="C968" s="109">
        <v>0.97189999999999999</v>
      </c>
      <c r="D968" s="110">
        <v>0.97440000000000004</v>
      </c>
      <c r="E968" s="110">
        <v>0.9768</v>
      </c>
    </row>
    <row r="969" spans="1:5" x14ac:dyDescent="0.25">
      <c r="A969" s="112">
        <v>40342.541666666664</v>
      </c>
      <c r="B969" s="109">
        <v>-5</v>
      </c>
      <c r="C969" s="109">
        <v>0.97189999999999999</v>
      </c>
      <c r="D969" s="110">
        <v>0.97440000000000004</v>
      </c>
      <c r="E969" s="110">
        <v>0.9768</v>
      </c>
    </row>
    <row r="970" spans="1:5" x14ac:dyDescent="0.25">
      <c r="A970" s="112">
        <v>40342.552083333336</v>
      </c>
      <c r="B970" s="109">
        <v>-5</v>
      </c>
      <c r="C970" s="109">
        <v>0.97189999999999999</v>
      </c>
      <c r="D970" s="110">
        <v>0.97309999999999997</v>
      </c>
      <c r="E970" s="110">
        <v>0.97560000000000002</v>
      </c>
    </row>
    <row r="971" spans="1:5" x14ac:dyDescent="0.25">
      <c r="A971" s="112">
        <v>40342.5625</v>
      </c>
      <c r="B971" s="109">
        <v>-5</v>
      </c>
      <c r="C971" s="109">
        <v>0.97189999999999999</v>
      </c>
      <c r="D971" s="110">
        <v>0.97309999999999997</v>
      </c>
      <c r="E971" s="110">
        <v>0.97560000000000002</v>
      </c>
    </row>
    <row r="972" spans="1:5" x14ac:dyDescent="0.25">
      <c r="A972" s="112">
        <v>40342.572916666664</v>
      </c>
      <c r="B972" s="109">
        <v>-5</v>
      </c>
      <c r="C972" s="109">
        <v>0.97070000000000001</v>
      </c>
      <c r="D972" s="110">
        <v>0.97189999999999999</v>
      </c>
      <c r="E972" s="110">
        <v>0.97309999999999997</v>
      </c>
    </row>
    <row r="973" spans="1:5" x14ac:dyDescent="0.25">
      <c r="A973" s="112">
        <v>40342.583333333336</v>
      </c>
      <c r="B973" s="109">
        <v>-5</v>
      </c>
      <c r="C973" s="109">
        <v>0.97070000000000001</v>
      </c>
      <c r="D973" s="110">
        <v>0.97189999999999999</v>
      </c>
      <c r="E973" s="110">
        <v>0.97309999999999997</v>
      </c>
    </row>
    <row r="974" spans="1:5" x14ac:dyDescent="0.25">
      <c r="A974" s="112">
        <v>40342.59375</v>
      </c>
      <c r="B974" s="109">
        <v>-5</v>
      </c>
      <c r="C974" s="109">
        <v>0.97070000000000001</v>
      </c>
      <c r="D974" s="110">
        <v>0.97189999999999999</v>
      </c>
      <c r="E974" s="110">
        <v>0.97309999999999997</v>
      </c>
    </row>
    <row r="975" spans="1:5" x14ac:dyDescent="0.25">
      <c r="A975" s="112">
        <v>40342.604166666664</v>
      </c>
      <c r="B975" s="109">
        <v>-5</v>
      </c>
      <c r="C975" s="109">
        <v>0.96950000000000003</v>
      </c>
      <c r="D975" s="110">
        <v>0.97070000000000001</v>
      </c>
      <c r="E975" s="110">
        <v>0.97189999999999999</v>
      </c>
    </row>
    <row r="976" spans="1:5" x14ac:dyDescent="0.25">
      <c r="A976" s="112">
        <v>40342.614583333336</v>
      </c>
      <c r="B976" s="109">
        <v>-5</v>
      </c>
      <c r="C976" s="109">
        <v>0.96950000000000003</v>
      </c>
      <c r="D976" s="110">
        <v>0.97070000000000001</v>
      </c>
      <c r="E976" s="110">
        <v>0.97309999999999997</v>
      </c>
    </row>
    <row r="977" spans="1:5" x14ac:dyDescent="0.25">
      <c r="A977" s="112">
        <v>40342.625</v>
      </c>
      <c r="B977" s="109">
        <v>-5</v>
      </c>
      <c r="C977" s="109">
        <v>0.96950000000000003</v>
      </c>
      <c r="D977" s="110">
        <v>0.97070000000000001</v>
      </c>
      <c r="E977" s="110">
        <v>0.97189999999999999</v>
      </c>
    </row>
    <row r="978" spans="1:5" x14ac:dyDescent="0.25">
      <c r="A978" s="112">
        <v>40342.635416666664</v>
      </c>
      <c r="B978" s="109">
        <v>-5</v>
      </c>
      <c r="C978" s="109">
        <v>0.96830000000000005</v>
      </c>
      <c r="D978" s="110">
        <v>0.96950000000000003</v>
      </c>
      <c r="E978" s="110">
        <v>0.97189999999999999</v>
      </c>
    </row>
    <row r="979" spans="1:5" x14ac:dyDescent="0.25">
      <c r="A979" s="112">
        <v>40342.645833333336</v>
      </c>
      <c r="B979" s="109">
        <v>-5</v>
      </c>
      <c r="C979" s="109">
        <v>0.96830000000000005</v>
      </c>
      <c r="D979" s="110">
        <v>0.96950000000000003</v>
      </c>
      <c r="E979" s="110">
        <v>0.97070000000000001</v>
      </c>
    </row>
    <row r="980" spans="1:5" x14ac:dyDescent="0.25">
      <c r="A980" s="112">
        <v>40342.65625</v>
      </c>
      <c r="B980" s="109">
        <v>-5</v>
      </c>
      <c r="C980" s="109">
        <v>0.96830000000000005</v>
      </c>
      <c r="D980" s="110">
        <v>0.96950000000000003</v>
      </c>
      <c r="E980" s="110">
        <v>0.97070000000000001</v>
      </c>
    </row>
    <row r="981" spans="1:5" x14ac:dyDescent="0.25">
      <c r="A981" s="112">
        <v>40342.666666666664</v>
      </c>
      <c r="B981" s="109">
        <v>-5</v>
      </c>
      <c r="C981" s="109">
        <v>0.96830000000000005</v>
      </c>
      <c r="D981" s="110">
        <v>0.96950000000000003</v>
      </c>
      <c r="E981" s="110">
        <v>0.97070000000000001</v>
      </c>
    </row>
    <row r="982" spans="1:5" x14ac:dyDescent="0.25">
      <c r="A982" s="112">
        <v>40342.677083333336</v>
      </c>
      <c r="B982" s="109">
        <v>-5</v>
      </c>
      <c r="C982" s="109">
        <v>0.96830000000000005</v>
      </c>
      <c r="D982" s="110">
        <v>0.96830000000000005</v>
      </c>
      <c r="E982" s="110">
        <v>0.96950000000000003</v>
      </c>
    </row>
    <row r="983" spans="1:5" x14ac:dyDescent="0.25">
      <c r="A983" s="112">
        <v>40342.6875</v>
      </c>
      <c r="B983" s="109">
        <v>-5</v>
      </c>
      <c r="C983" s="109">
        <v>0.96830000000000005</v>
      </c>
      <c r="D983" s="110">
        <v>0.96950000000000003</v>
      </c>
      <c r="E983" s="110">
        <v>0.96950000000000003</v>
      </c>
    </row>
    <row r="984" spans="1:5" x14ac:dyDescent="0.25">
      <c r="A984" s="112">
        <v>40342.697916666664</v>
      </c>
      <c r="B984" s="109">
        <v>-5</v>
      </c>
      <c r="C984" s="109">
        <v>0.96830000000000005</v>
      </c>
      <c r="D984" s="110">
        <v>0.96950000000000003</v>
      </c>
      <c r="E984" s="110">
        <v>0.97070000000000001</v>
      </c>
    </row>
    <row r="985" spans="1:5" x14ac:dyDescent="0.25">
      <c r="A985" s="112">
        <v>40342.708333333336</v>
      </c>
      <c r="B985" s="109">
        <v>-5</v>
      </c>
      <c r="C985" s="109">
        <v>0.96830000000000005</v>
      </c>
      <c r="D985" s="110">
        <v>0.96950000000000003</v>
      </c>
      <c r="E985" s="110">
        <v>0.97309999999999997</v>
      </c>
    </row>
    <row r="986" spans="1:5" x14ac:dyDescent="0.25">
      <c r="A986" s="112">
        <v>40342.71875</v>
      </c>
      <c r="B986" s="109">
        <v>-5</v>
      </c>
      <c r="C986" s="109">
        <v>0.96950000000000003</v>
      </c>
      <c r="D986" s="110">
        <v>0.97070000000000001</v>
      </c>
      <c r="E986" s="110">
        <v>0.97189999999999999</v>
      </c>
    </row>
    <row r="987" spans="1:5" x14ac:dyDescent="0.25">
      <c r="A987" s="112">
        <v>40342.729166666664</v>
      </c>
      <c r="B987" s="109">
        <v>-5</v>
      </c>
      <c r="C987" s="109">
        <v>0.97070000000000001</v>
      </c>
      <c r="D987" s="110">
        <v>0.97070000000000001</v>
      </c>
      <c r="E987" s="110">
        <v>0.97309999999999997</v>
      </c>
    </row>
    <row r="988" spans="1:5" x14ac:dyDescent="0.25">
      <c r="A988" s="112">
        <v>40342.739583333336</v>
      </c>
      <c r="B988" s="109">
        <v>-5</v>
      </c>
      <c r="C988" s="109">
        <v>0.97070000000000001</v>
      </c>
      <c r="D988" s="110">
        <v>0.97189999999999999</v>
      </c>
      <c r="E988" s="110">
        <v>0.97309999999999997</v>
      </c>
    </row>
    <row r="989" spans="1:5" x14ac:dyDescent="0.25">
      <c r="A989" s="112">
        <v>40342.75</v>
      </c>
      <c r="B989" s="109">
        <v>-5</v>
      </c>
      <c r="C989" s="109">
        <v>0.97070000000000001</v>
      </c>
      <c r="D989" s="110">
        <v>0.97189999999999999</v>
      </c>
      <c r="E989" s="110">
        <v>0.97309999999999997</v>
      </c>
    </row>
    <row r="990" spans="1:5" x14ac:dyDescent="0.25">
      <c r="A990" s="112">
        <v>40342.760416666664</v>
      </c>
      <c r="B990" s="109">
        <v>-5</v>
      </c>
      <c r="C990" s="109">
        <v>0.97189999999999999</v>
      </c>
      <c r="D990" s="110">
        <v>0.97309999999999997</v>
      </c>
      <c r="E990" s="110">
        <v>0.97560000000000002</v>
      </c>
    </row>
    <row r="991" spans="1:5" x14ac:dyDescent="0.25">
      <c r="A991" s="112">
        <v>40342.770833333336</v>
      </c>
      <c r="B991" s="109">
        <v>-5</v>
      </c>
      <c r="C991" s="109">
        <v>0.97189999999999999</v>
      </c>
      <c r="D991" s="110">
        <v>0.97309999999999997</v>
      </c>
      <c r="E991" s="110">
        <v>0.97560000000000002</v>
      </c>
    </row>
    <row r="992" spans="1:5" x14ac:dyDescent="0.25">
      <c r="A992" s="112">
        <v>40342.78125</v>
      </c>
      <c r="B992" s="109">
        <v>-5</v>
      </c>
      <c r="C992" s="109">
        <v>0.97189999999999999</v>
      </c>
      <c r="D992" s="110">
        <v>0.97440000000000004</v>
      </c>
      <c r="E992" s="110">
        <v>0.97560000000000002</v>
      </c>
    </row>
    <row r="993" spans="1:5" x14ac:dyDescent="0.25">
      <c r="A993" s="112">
        <v>40342.791666666664</v>
      </c>
      <c r="B993" s="109">
        <v>-5</v>
      </c>
      <c r="C993" s="109">
        <v>0.97189999999999999</v>
      </c>
      <c r="D993" s="110">
        <v>0.97309999999999997</v>
      </c>
      <c r="E993" s="110">
        <v>0.97799999999999998</v>
      </c>
    </row>
    <row r="994" spans="1:5" x14ac:dyDescent="0.25">
      <c r="A994" s="112">
        <v>40342.802083333336</v>
      </c>
      <c r="B994" s="109">
        <v>-5</v>
      </c>
      <c r="C994" s="109">
        <v>0.97189999999999999</v>
      </c>
      <c r="D994" s="110">
        <v>0.97440000000000004</v>
      </c>
      <c r="E994" s="110">
        <v>0.9768</v>
      </c>
    </row>
    <row r="995" spans="1:5" x14ac:dyDescent="0.25">
      <c r="A995" s="112">
        <v>40342.8125</v>
      </c>
      <c r="B995" s="109">
        <v>-5</v>
      </c>
      <c r="C995" s="109">
        <v>0.97309999999999997</v>
      </c>
      <c r="D995" s="110">
        <v>0.97560000000000002</v>
      </c>
      <c r="E995" s="110">
        <v>0.9768</v>
      </c>
    </row>
    <row r="996" spans="1:5" x14ac:dyDescent="0.25">
      <c r="A996" s="112">
        <v>40342.822916666664</v>
      </c>
      <c r="B996" s="109">
        <v>-5</v>
      </c>
      <c r="C996" s="109">
        <v>0.97309999999999997</v>
      </c>
      <c r="D996" s="110">
        <v>0.97560000000000002</v>
      </c>
      <c r="E996" s="110">
        <v>0.9768</v>
      </c>
    </row>
    <row r="997" spans="1:5" x14ac:dyDescent="0.25">
      <c r="A997" s="112">
        <v>40342.833333333336</v>
      </c>
      <c r="B997" s="109">
        <v>-5</v>
      </c>
      <c r="C997" s="109">
        <v>0.97309999999999997</v>
      </c>
      <c r="D997" s="110">
        <v>0.9768</v>
      </c>
      <c r="E997" s="110">
        <v>0.97799999999999998</v>
      </c>
    </row>
    <row r="998" spans="1:5" x14ac:dyDescent="0.25">
      <c r="A998" s="112">
        <v>40342.84375</v>
      </c>
      <c r="B998" s="109">
        <v>-5</v>
      </c>
      <c r="C998" s="109">
        <v>0.97560000000000002</v>
      </c>
      <c r="D998" s="110">
        <v>0.9768</v>
      </c>
      <c r="E998" s="110">
        <v>0.97799999999999998</v>
      </c>
    </row>
    <row r="999" spans="1:5" x14ac:dyDescent="0.25">
      <c r="A999" s="112">
        <v>40342.854166666664</v>
      </c>
      <c r="B999" s="109">
        <v>-5</v>
      </c>
      <c r="C999" s="109">
        <v>0.9768</v>
      </c>
      <c r="D999" s="110">
        <v>0.97799999999999998</v>
      </c>
      <c r="E999" s="110">
        <v>0.97919999999999996</v>
      </c>
    </row>
    <row r="1000" spans="1:5" x14ac:dyDescent="0.25">
      <c r="A1000" s="112">
        <v>40342.864583333336</v>
      </c>
      <c r="B1000" s="109">
        <v>-5</v>
      </c>
      <c r="C1000" s="109">
        <v>0.9768</v>
      </c>
      <c r="D1000" s="110">
        <v>0.97799999999999998</v>
      </c>
      <c r="E1000" s="110">
        <v>0.97919999999999996</v>
      </c>
    </row>
    <row r="1001" spans="1:5" x14ac:dyDescent="0.25">
      <c r="A1001" s="112">
        <v>40342.875</v>
      </c>
      <c r="B1001" s="109">
        <v>-5</v>
      </c>
      <c r="C1001" s="109">
        <v>0.9768</v>
      </c>
      <c r="D1001" s="110">
        <v>0.97799999999999998</v>
      </c>
      <c r="E1001" s="110">
        <v>0.98050000000000004</v>
      </c>
    </row>
    <row r="1002" spans="1:5" x14ac:dyDescent="0.25">
      <c r="A1002" s="112">
        <v>40342.885416666664</v>
      </c>
      <c r="B1002" s="109">
        <v>-5</v>
      </c>
      <c r="C1002" s="109">
        <v>0.97799999999999998</v>
      </c>
      <c r="D1002" s="110">
        <v>0.97919999999999996</v>
      </c>
      <c r="E1002" s="110">
        <v>0.98050000000000004</v>
      </c>
    </row>
    <row r="1003" spans="1:5" x14ac:dyDescent="0.25">
      <c r="A1003" s="112">
        <v>40342.895833333336</v>
      </c>
      <c r="B1003" s="109">
        <v>-5</v>
      </c>
      <c r="C1003" s="109">
        <v>0.97799999999999998</v>
      </c>
      <c r="D1003" s="110">
        <v>0.97919999999999996</v>
      </c>
      <c r="E1003" s="110">
        <v>0.98050000000000004</v>
      </c>
    </row>
    <row r="1004" spans="1:5" x14ac:dyDescent="0.25">
      <c r="A1004" s="112">
        <v>40342.90625</v>
      </c>
      <c r="B1004" s="109">
        <v>-5</v>
      </c>
      <c r="C1004" s="109">
        <v>0.97799999999999998</v>
      </c>
      <c r="D1004" s="110">
        <v>0.97919999999999996</v>
      </c>
      <c r="E1004" s="110">
        <v>0.98050000000000004</v>
      </c>
    </row>
    <row r="1005" spans="1:5" x14ac:dyDescent="0.25">
      <c r="A1005" s="112">
        <v>40342.916666666664</v>
      </c>
      <c r="B1005" s="109">
        <v>-5</v>
      </c>
      <c r="C1005" s="109">
        <v>0.97919999999999996</v>
      </c>
      <c r="D1005" s="110">
        <v>0.98050000000000004</v>
      </c>
      <c r="E1005" s="110">
        <v>0.98409999999999997</v>
      </c>
    </row>
    <row r="1006" spans="1:5" x14ac:dyDescent="0.25">
      <c r="A1006" s="112">
        <v>40342.927083333336</v>
      </c>
      <c r="B1006" s="109">
        <v>-5</v>
      </c>
      <c r="C1006" s="109">
        <v>0.97919999999999996</v>
      </c>
      <c r="D1006" s="110">
        <v>0.98050000000000004</v>
      </c>
      <c r="E1006" s="110">
        <v>0.9829</v>
      </c>
    </row>
    <row r="1007" spans="1:5" x14ac:dyDescent="0.25">
      <c r="A1007" s="112">
        <v>40342.9375</v>
      </c>
      <c r="B1007" s="109">
        <v>-5</v>
      </c>
      <c r="C1007" s="109">
        <v>0.97919999999999996</v>
      </c>
      <c r="D1007" s="110">
        <v>0.98050000000000004</v>
      </c>
      <c r="E1007" s="110">
        <v>0.9829</v>
      </c>
    </row>
    <row r="1008" spans="1:5" x14ac:dyDescent="0.25">
      <c r="A1008" s="112">
        <v>40342.947916666664</v>
      </c>
      <c r="B1008" s="109">
        <v>-5</v>
      </c>
      <c r="C1008" s="109">
        <v>0.97919999999999996</v>
      </c>
      <c r="D1008" s="110">
        <v>0.98170000000000002</v>
      </c>
      <c r="E1008" s="110">
        <v>0.98409999999999997</v>
      </c>
    </row>
    <row r="1009" spans="1:5" x14ac:dyDescent="0.25">
      <c r="A1009" s="112">
        <v>40342.958333333336</v>
      </c>
      <c r="B1009" s="109">
        <v>-5</v>
      </c>
      <c r="C1009" s="109">
        <v>0.98050000000000004</v>
      </c>
      <c r="D1009" s="110">
        <v>0.9829</v>
      </c>
      <c r="E1009" s="110">
        <v>0.98409999999999997</v>
      </c>
    </row>
    <row r="1010" spans="1:5" x14ac:dyDescent="0.25">
      <c r="A1010" s="112">
        <v>40342.96875</v>
      </c>
      <c r="B1010" s="109">
        <v>-5</v>
      </c>
      <c r="C1010" s="109">
        <v>0.98050000000000004</v>
      </c>
      <c r="D1010" s="110">
        <v>0.9829</v>
      </c>
      <c r="E1010" s="110">
        <v>0.98409999999999997</v>
      </c>
    </row>
    <row r="1011" spans="1:5" x14ac:dyDescent="0.25">
      <c r="A1011" s="112">
        <v>40342.979166666664</v>
      </c>
      <c r="B1011" s="109">
        <v>-5</v>
      </c>
      <c r="C1011" s="109">
        <v>0.98050000000000004</v>
      </c>
      <c r="D1011" s="110">
        <v>0.9829</v>
      </c>
      <c r="E1011" s="110">
        <v>0.98409999999999997</v>
      </c>
    </row>
    <row r="1012" spans="1:5" x14ac:dyDescent="0.25">
      <c r="A1012" s="112">
        <v>40342.989583333336</v>
      </c>
      <c r="B1012" s="109">
        <v>-5</v>
      </c>
      <c r="C1012" s="109">
        <v>0.9829</v>
      </c>
      <c r="D1012" s="110">
        <v>0.98409999999999997</v>
      </c>
      <c r="E1012" s="110">
        <v>0.98529999999999995</v>
      </c>
    </row>
    <row r="1013" spans="1:5" x14ac:dyDescent="0.25">
      <c r="A1013" s="112">
        <v>40343</v>
      </c>
      <c r="B1013" s="109">
        <v>-5</v>
      </c>
      <c r="C1013" s="109">
        <v>0.9829</v>
      </c>
      <c r="D1013" s="110">
        <v>0.98409999999999997</v>
      </c>
      <c r="E1013" s="110">
        <v>0.98529999999999995</v>
      </c>
    </row>
    <row r="1014" spans="1:5" x14ac:dyDescent="0.25">
      <c r="A1014" s="112">
        <v>40343.010416666664</v>
      </c>
      <c r="B1014" s="109">
        <v>-5</v>
      </c>
      <c r="C1014" s="109">
        <v>0.9829</v>
      </c>
      <c r="D1014" s="110">
        <v>0.98409999999999997</v>
      </c>
      <c r="E1014" s="110">
        <v>0.98529999999999995</v>
      </c>
    </row>
    <row r="1015" spans="1:5" x14ac:dyDescent="0.25">
      <c r="A1015" s="112">
        <v>40343.020833333336</v>
      </c>
      <c r="B1015" s="109">
        <v>-5</v>
      </c>
      <c r="C1015" s="109">
        <v>0.9829</v>
      </c>
      <c r="D1015" s="110">
        <v>0.98409999999999997</v>
      </c>
      <c r="E1015" s="110">
        <v>0.98660000000000003</v>
      </c>
    </row>
    <row r="1016" spans="1:5" x14ac:dyDescent="0.25">
      <c r="A1016" s="112">
        <v>40343.03125</v>
      </c>
      <c r="B1016" s="109">
        <v>-5</v>
      </c>
      <c r="C1016" s="109">
        <v>0.98409999999999997</v>
      </c>
      <c r="D1016" s="110">
        <v>0.98529999999999995</v>
      </c>
      <c r="E1016" s="110">
        <v>0.98529999999999995</v>
      </c>
    </row>
    <row r="1017" spans="1:5" x14ac:dyDescent="0.25">
      <c r="A1017" s="112">
        <v>40343.041666666664</v>
      </c>
      <c r="B1017" s="109">
        <v>-5</v>
      </c>
      <c r="C1017" s="109">
        <v>0.98409999999999997</v>
      </c>
      <c r="D1017" s="110">
        <v>0.98529999999999995</v>
      </c>
      <c r="E1017" s="110">
        <v>0.98660000000000003</v>
      </c>
    </row>
    <row r="1018" spans="1:5" x14ac:dyDescent="0.25">
      <c r="A1018" s="112">
        <v>40343.052083333336</v>
      </c>
      <c r="B1018" s="109">
        <v>-5</v>
      </c>
      <c r="C1018" s="109">
        <v>0.98409999999999997</v>
      </c>
      <c r="D1018" s="110">
        <v>0.98529999999999995</v>
      </c>
      <c r="E1018" s="110">
        <v>0.98660000000000003</v>
      </c>
    </row>
    <row r="1019" spans="1:5" x14ac:dyDescent="0.25">
      <c r="A1019" s="112">
        <v>40343.0625</v>
      </c>
      <c r="B1019" s="109">
        <v>-5</v>
      </c>
      <c r="C1019" s="109">
        <v>0.98409999999999997</v>
      </c>
      <c r="D1019" s="110">
        <v>0.98529999999999995</v>
      </c>
      <c r="E1019" s="110">
        <v>0.98660000000000003</v>
      </c>
    </row>
    <row r="1020" spans="1:5" x14ac:dyDescent="0.25">
      <c r="A1020" s="112">
        <v>40343.072916666664</v>
      </c>
      <c r="B1020" s="109">
        <v>-5</v>
      </c>
      <c r="C1020" s="109">
        <v>0.98409999999999997</v>
      </c>
      <c r="D1020" s="110">
        <v>0.98529999999999995</v>
      </c>
      <c r="E1020" s="110">
        <v>0.98660000000000003</v>
      </c>
    </row>
    <row r="1021" spans="1:5" x14ac:dyDescent="0.25">
      <c r="A1021" s="112">
        <v>40343.083333333336</v>
      </c>
      <c r="B1021" s="109">
        <v>-5</v>
      </c>
      <c r="C1021" s="109">
        <v>0.98409999999999997</v>
      </c>
      <c r="D1021" s="110">
        <v>0.98660000000000003</v>
      </c>
      <c r="E1021" s="110">
        <v>0.98780000000000001</v>
      </c>
    </row>
    <row r="1022" spans="1:5" x14ac:dyDescent="0.25">
      <c r="A1022" s="112">
        <v>40343.09375</v>
      </c>
      <c r="B1022" s="109">
        <v>-5</v>
      </c>
      <c r="C1022" s="109">
        <v>0.98529999999999995</v>
      </c>
      <c r="D1022" s="110">
        <v>0.98660000000000003</v>
      </c>
      <c r="E1022" s="110">
        <v>0.98780000000000001</v>
      </c>
    </row>
    <row r="1023" spans="1:5" x14ac:dyDescent="0.25">
      <c r="A1023" s="112">
        <v>40343.104166666664</v>
      </c>
      <c r="B1023" s="109">
        <v>-5</v>
      </c>
      <c r="C1023" s="109">
        <v>0.98529999999999995</v>
      </c>
      <c r="D1023" s="110">
        <v>0.98660000000000003</v>
      </c>
      <c r="E1023" s="110">
        <v>0.98780000000000001</v>
      </c>
    </row>
    <row r="1024" spans="1:5" x14ac:dyDescent="0.25">
      <c r="A1024" s="112">
        <v>40343.114583333336</v>
      </c>
      <c r="B1024" s="109">
        <v>-5</v>
      </c>
      <c r="C1024" s="109">
        <v>0.98529999999999995</v>
      </c>
      <c r="D1024" s="110">
        <v>0.98660000000000003</v>
      </c>
      <c r="E1024" s="110">
        <v>0.98780000000000001</v>
      </c>
    </row>
    <row r="1025" spans="1:5" x14ac:dyDescent="0.25">
      <c r="A1025" s="112">
        <v>40343.125</v>
      </c>
      <c r="B1025" s="109">
        <v>-5</v>
      </c>
      <c r="C1025" s="109">
        <v>0.98409999999999997</v>
      </c>
      <c r="D1025" s="110">
        <v>0.98660000000000003</v>
      </c>
      <c r="E1025" s="110">
        <v>0.99019999999999997</v>
      </c>
    </row>
    <row r="1026" spans="1:5" x14ac:dyDescent="0.25">
      <c r="A1026" s="112">
        <v>40343.135416666664</v>
      </c>
      <c r="B1026" s="109">
        <v>-5</v>
      </c>
      <c r="C1026" s="109">
        <v>0.98529999999999995</v>
      </c>
      <c r="D1026" s="110">
        <v>0.98660000000000003</v>
      </c>
      <c r="E1026" s="110">
        <v>0.98780000000000001</v>
      </c>
    </row>
    <row r="1027" spans="1:5" x14ac:dyDescent="0.25">
      <c r="A1027" s="112">
        <v>40343.145833333336</v>
      </c>
      <c r="B1027" s="109">
        <v>-5</v>
      </c>
      <c r="C1027" s="109">
        <v>0.98529999999999995</v>
      </c>
      <c r="D1027" s="110">
        <v>0.98660000000000003</v>
      </c>
      <c r="E1027" s="110">
        <v>0.98780000000000001</v>
      </c>
    </row>
    <row r="1028" spans="1:5" x14ac:dyDescent="0.25">
      <c r="A1028" s="112">
        <v>40343.15625</v>
      </c>
      <c r="B1028" s="109">
        <v>-5</v>
      </c>
      <c r="C1028" s="109">
        <v>0.98529999999999995</v>
      </c>
      <c r="D1028" s="110">
        <v>0.98780000000000001</v>
      </c>
      <c r="E1028" s="110">
        <v>0.98780000000000001</v>
      </c>
    </row>
    <row r="1029" spans="1:5" x14ac:dyDescent="0.25">
      <c r="A1029" s="112">
        <v>40343.166666666664</v>
      </c>
      <c r="B1029" s="109">
        <v>-5</v>
      </c>
      <c r="C1029" s="109">
        <v>0.98660000000000003</v>
      </c>
      <c r="D1029" s="110">
        <v>0.98780000000000001</v>
      </c>
      <c r="E1029" s="110">
        <v>0.99019999999999997</v>
      </c>
    </row>
    <row r="1030" spans="1:5" x14ac:dyDescent="0.25">
      <c r="A1030" s="112">
        <v>40343.177083333336</v>
      </c>
      <c r="B1030" s="109">
        <v>-5</v>
      </c>
      <c r="C1030" s="109">
        <v>0.98660000000000003</v>
      </c>
      <c r="D1030" s="110">
        <v>0.98780000000000001</v>
      </c>
      <c r="E1030" s="110">
        <v>0.99019999999999997</v>
      </c>
    </row>
    <row r="1031" spans="1:5" x14ac:dyDescent="0.25">
      <c r="A1031" s="112">
        <v>40343.1875</v>
      </c>
      <c r="B1031" s="109">
        <v>-5</v>
      </c>
      <c r="C1031" s="109">
        <v>0.98660000000000003</v>
      </c>
      <c r="D1031" s="110">
        <v>0.98780000000000001</v>
      </c>
      <c r="E1031" s="110">
        <v>0.99019999999999997</v>
      </c>
    </row>
    <row r="1032" spans="1:5" x14ac:dyDescent="0.25">
      <c r="A1032" s="112">
        <v>40343.197916666664</v>
      </c>
      <c r="B1032" s="109">
        <v>-5</v>
      </c>
      <c r="C1032" s="109">
        <v>0.98660000000000003</v>
      </c>
      <c r="D1032" s="110">
        <v>0.98899999999999999</v>
      </c>
      <c r="E1032" s="110">
        <v>0.99019999999999997</v>
      </c>
    </row>
    <row r="1033" spans="1:5" x14ac:dyDescent="0.25">
      <c r="A1033" s="112">
        <v>40343.208333333336</v>
      </c>
      <c r="B1033" s="109">
        <v>-5</v>
      </c>
      <c r="C1033" s="109">
        <v>0.98660000000000003</v>
      </c>
      <c r="D1033" s="110">
        <v>0.98899999999999999</v>
      </c>
      <c r="E1033" s="110">
        <v>0.99150000000000005</v>
      </c>
    </row>
    <row r="1034" spans="1:5" x14ac:dyDescent="0.25">
      <c r="A1034" s="112">
        <v>40343.21875</v>
      </c>
      <c r="B1034" s="109">
        <v>-5</v>
      </c>
      <c r="C1034" s="109">
        <v>0.98780000000000001</v>
      </c>
      <c r="D1034" s="110">
        <v>0.99019999999999997</v>
      </c>
      <c r="E1034" s="110">
        <v>0.99150000000000005</v>
      </c>
    </row>
    <row r="1035" spans="1:5" x14ac:dyDescent="0.25">
      <c r="A1035" s="112">
        <v>40343.229166666664</v>
      </c>
      <c r="B1035" s="109">
        <v>-5</v>
      </c>
      <c r="C1035" s="109">
        <v>0.98780000000000001</v>
      </c>
      <c r="D1035" s="110">
        <v>0.99019999999999997</v>
      </c>
      <c r="E1035" s="110">
        <v>0.99150000000000005</v>
      </c>
    </row>
    <row r="1036" spans="1:5" x14ac:dyDescent="0.25">
      <c r="A1036" s="112">
        <v>40343.239583333336</v>
      </c>
      <c r="B1036" s="109">
        <v>-5</v>
      </c>
      <c r="C1036" s="109">
        <v>0.98660000000000003</v>
      </c>
      <c r="D1036" s="110">
        <v>0.99019999999999997</v>
      </c>
      <c r="E1036" s="110">
        <v>0.99150000000000005</v>
      </c>
    </row>
    <row r="1037" spans="1:5" x14ac:dyDescent="0.25">
      <c r="A1037" s="112">
        <v>40343.25</v>
      </c>
      <c r="B1037" s="109">
        <v>-5</v>
      </c>
      <c r="C1037" s="109">
        <v>0.98780000000000001</v>
      </c>
      <c r="D1037" s="110">
        <v>0.99019999999999997</v>
      </c>
      <c r="E1037" s="110">
        <v>0.99270000000000003</v>
      </c>
    </row>
    <row r="1038" spans="1:5" x14ac:dyDescent="0.25">
      <c r="A1038" s="112">
        <v>40343.260416666664</v>
      </c>
      <c r="B1038" s="109">
        <v>-5</v>
      </c>
      <c r="C1038" s="109">
        <v>0.98780000000000001</v>
      </c>
      <c r="D1038" s="110">
        <v>0.99019999999999997</v>
      </c>
      <c r="E1038" s="110">
        <v>0.99150000000000005</v>
      </c>
    </row>
    <row r="1039" spans="1:5" x14ac:dyDescent="0.25">
      <c r="A1039" s="112">
        <v>40343.270833333336</v>
      </c>
      <c r="B1039" s="109">
        <v>-5</v>
      </c>
      <c r="C1039" s="109">
        <v>0.98780000000000001</v>
      </c>
      <c r="D1039" s="110">
        <v>0.99019999999999997</v>
      </c>
      <c r="E1039" s="110">
        <v>0.99150000000000005</v>
      </c>
    </row>
    <row r="1040" spans="1:5" x14ac:dyDescent="0.25">
      <c r="A1040" s="112">
        <v>40343.28125</v>
      </c>
      <c r="B1040" s="109">
        <v>-5</v>
      </c>
      <c r="C1040" s="109">
        <v>0.98780000000000001</v>
      </c>
      <c r="D1040" s="110">
        <v>0.99019999999999997</v>
      </c>
      <c r="E1040" s="110">
        <v>0.99150000000000005</v>
      </c>
    </row>
    <row r="1041" spans="1:5" x14ac:dyDescent="0.25">
      <c r="A1041" s="112">
        <v>40343.291666666664</v>
      </c>
      <c r="B1041" s="109">
        <v>-5</v>
      </c>
      <c r="C1041" s="109">
        <v>0.98780000000000001</v>
      </c>
      <c r="D1041" s="110">
        <v>0.99019999999999997</v>
      </c>
      <c r="E1041" s="110">
        <v>0.99270000000000003</v>
      </c>
    </row>
    <row r="1042" spans="1:5" x14ac:dyDescent="0.25">
      <c r="A1042" s="112">
        <v>40343.302083333336</v>
      </c>
      <c r="B1042" s="109">
        <v>-5</v>
      </c>
      <c r="C1042" s="109">
        <v>0.98780000000000001</v>
      </c>
      <c r="D1042" s="110">
        <v>0.99019999999999997</v>
      </c>
      <c r="E1042" s="110">
        <v>0.99150000000000005</v>
      </c>
    </row>
    <row r="1043" spans="1:5" x14ac:dyDescent="0.25">
      <c r="A1043" s="112">
        <v>40343.3125</v>
      </c>
      <c r="B1043" s="109">
        <v>-5</v>
      </c>
      <c r="C1043" s="109">
        <v>0.98780000000000001</v>
      </c>
      <c r="D1043" s="110">
        <v>0.99019999999999997</v>
      </c>
      <c r="E1043" s="110">
        <v>0.99150000000000005</v>
      </c>
    </row>
    <row r="1044" spans="1:5" x14ac:dyDescent="0.25">
      <c r="A1044" s="112">
        <v>40343.322916666664</v>
      </c>
      <c r="B1044" s="109">
        <v>-5</v>
      </c>
      <c r="C1044" s="109">
        <v>0.98780000000000001</v>
      </c>
      <c r="D1044" s="110">
        <v>0.99019999999999997</v>
      </c>
      <c r="E1044" s="110">
        <v>0.99150000000000005</v>
      </c>
    </row>
    <row r="1045" spans="1:5" x14ac:dyDescent="0.25">
      <c r="A1045" s="112">
        <v>40343.333333333336</v>
      </c>
      <c r="B1045" s="109">
        <v>-5</v>
      </c>
      <c r="C1045" s="109">
        <v>0.98780000000000001</v>
      </c>
      <c r="D1045" s="110">
        <v>0.99019999999999997</v>
      </c>
      <c r="E1045" s="110">
        <v>0.99270000000000003</v>
      </c>
    </row>
    <row r="1046" spans="1:5" x14ac:dyDescent="0.25">
      <c r="A1046" s="112">
        <v>40343.34375</v>
      </c>
      <c r="B1046" s="109">
        <v>-5</v>
      </c>
      <c r="C1046" s="109">
        <v>0.98780000000000001</v>
      </c>
      <c r="D1046" s="110">
        <v>0.99019999999999997</v>
      </c>
      <c r="E1046" s="110">
        <v>0.99150000000000005</v>
      </c>
    </row>
    <row r="1047" spans="1:5" x14ac:dyDescent="0.25">
      <c r="A1047" s="112">
        <v>40343.354166666664</v>
      </c>
      <c r="B1047" s="109">
        <v>-5</v>
      </c>
      <c r="C1047" s="109">
        <v>0.98780000000000001</v>
      </c>
      <c r="D1047" s="110">
        <v>0.99019999999999997</v>
      </c>
      <c r="E1047" s="110">
        <v>0.99150000000000005</v>
      </c>
    </row>
    <row r="1048" spans="1:5" x14ac:dyDescent="0.25">
      <c r="A1048" s="112">
        <v>40343.364583333336</v>
      </c>
      <c r="B1048" s="109">
        <v>-5</v>
      </c>
      <c r="C1048" s="109">
        <v>0.98780000000000001</v>
      </c>
      <c r="D1048" s="110">
        <v>0.99019999999999997</v>
      </c>
      <c r="E1048" s="110">
        <v>0.99150000000000005</v>
      </c>
    </row>
    <row r="1049" spans="1:5" x14ac:dyDescent="0.25">
      <c r="A1049" s="112">
        <v>40343.375</v>
      </c>
      <c r="B1049" s="109">
        <v>-5</v>
      </c>
      <c r="C1049" s="109">
        <v>0.98660000000000003</v>
      </c>
      <c r="D1049" s="110">
        <v>0.98899999999999999</v>
      </c>
      <c r="E1049" s="110">
        <v>0.99150000000000005</v>
      </c>
    </row>
    <row r="1050" spans="1:5" x14ac:dyDescent="0.25">
      <c r="A1050" s="112">
        <v>40343.385416666664</v>
      </c>
      <c r="B1050" s="109">
        <v>-5</v>
      </c>
      <c r="C1050" s="109">
        <v>0.98660000000000003</v>
      </c>
      <c r="D1050" s="110">
        <v>0.98780000000000001</v>
      </c>
      <c r="E1050" s="110">
        <v>0.99019999999999997</v>
      </c>
    </row>
    <row r="1051" spans="1:5" x14ac:dyDescent="0.25">
      <c r="A1051" s="112">
        <v>40343.395833333336</v>
      </c>
      <c r="B1051" s="109">
        <v>-5</v>
      </c>
      <c r="C1051" s="109">
        <v>0.98529999999999995</v>
      </c>
      <c r="D1051" s="110">
        <v>0.98660000000000003</v>
      </c>
      <c r="E1051" s="110">
        <v>0.98780000000000001</v>
      </c>
    </row>
    <row r="1052" spans="1:5" x14ac:dyDescent="0.25">
      <c r="A1052" s="112">
        <v>40343.40625</v>
      </c>
      <c r="B1052" s="109">
        <v>-5</v>
      </c>
      <c r="C1052" s="109">
        <v>0.98409999999999997</v>
      </c>
      <c r="D1052" s="110">
        <v>0.98660000000000003</v>
      </c>
      <c r="E1052" s="110">
        <v>0.98780000000000001</v>
      </c>
    </row>
    <row r="1053" spans="1:5" x14ac:dyDescent="0.25">
      <c r="A1053" s="112">
        <v>40343.416666666664</v>
      </c>
      <c r="B1053" s="109">
        <v>-5</v>
      </c>
      <c r="C1053" s="109">
        <v>0.9829</v>
      </c>
      <c r="D1053" s="110">
        <v>0.98409999999999997</v>
      </c>
      <c r="E1053" s="110">
        <v>0.98780000000000001</v>
      </c>
    </row>
    <row r="1054" spans="1:5" x14ac:dyDescent="0.25">
      <c r="A1054" s="112">
        <v>40343.427083333336</v>
      </c>
      <c r="B1054" s="109">
        <v>-5</v>
      </c>
      <c r="C1054" s="109">
        <v>0.98050000000000004</v>
      </c>
      <c r="D1054" s="110">
        <v>0.98409999999999997</v>
      </c>
      <c r="E1054" s="110">
        <v>0.98529999999999995</v>
      </c>
    </row>
    <row r="1055" spans="1:5" x14ac:dyDescent="0.25">
      <c r="A1055" s="112">
        <v>40343.4375</v>
      </c>
      <c r="B1055" s="109">
        <v>-5</v>
      </c>
      <c r="C1055" s="109">
        <v>0.98050000000000004</v>
      </c>
      <c r="D1055" s="110">
        <v>0.9829</v>
      </c>
      <c r="E1055" s="110">
        <v>0.98409999999999997</v>
      </c>
    </row>
    <row r="1056" spans="1:5" x14ac:dyDescent="0.25">
      <c r="A1056" s="112">
        <v>40343.447916666664</v>
      </c>
      <c r="B1056" s="109">
        <v>-5</v>
      </c>
      <c r="C1056" s="109">
        <v>0.97919999999999996</v>
      </c>
      <c r="D1056" s="110">
        <v>0.98170000000000002</v>
      </c>
      <c r="E1056" s="110">
        <v>0.98409999999999997</v>
      </c>
    </row>
    <row r="1057" spans="1:5" x14ac:dyDescent="0.25">
      <c r="A1057" s="112">
        <v>40343.458333333336</v>
      </c>
      <c r="B1057" s="109">
        <v>-5</v>
      </c>
      <c r="C1057" s="109">
        <v>0.97799999999999998</v>
      </c>
      <c r="D1057" s="110">
        <v>0.97919999999999996</v>
      </c>
      <c r="E1057" s="110">
        <v>0.9829</v>
      </c>
    </row>
    <row r="1058" spans="1:5" x14ac:dyDescent="0.25">
      <c r="A1058" s="112">
        <v>40343.46875</v>
      </c>
      <c r="B1058" s="109">
        <v>-5</v>
      </c>
      <c r="C1058" s="109">
        <v>0.97560000000000002</v>
      </c>
      <c r="D1058" s="110">
        <v>0.97799999999999998</v>
      </c>
      <c r="E1058" s="110">
        <v>0.97919999999999996</v>
      </c>
    </row>
    <row r="1059" spans="1:5" x14ac:dyDescent="0.25">
      <c r="A1059" s="112">
        <v>40343.479166666664</v>
      </c>
      <c r="B1059" s="109">
        <v>-5</v>
      </c>
      <c r="C1059" s="109">
        <v>0.97309999999999997</v>
      </c>
      <c r="D1059" s="110">
        <v>0.9768</v>
      </c>
      <c r="E1059" s="110">
        <v>0.97799999999999998</v>
      </c>
    </row>
    <row r="1060" spans="1:5" x14ac:dyDescent="0.25">
      <c r="A1060" s="112">
        <v>40343.489583333336</v>
      </c>
      <c r="B1060" s="109">
        <v>-5</v>
      </c>
      <c r="C1060" s="109">
        <v>0.97189999999999999</v>
      </c>
      <c r="D1060" s="110">
        <v>0.97440000000000004</v>
      </c>
      <c r="E1060" s="110">
        <v>0.9768</v>
      </c>
    </row>
    <row r="1061" spans="1:5" x14ac:dyDescent="0.25">
      <c r="A1061" s="112">
        <v>40343.5</v>
      </c>
      <c r="B1061" s="109">
        <v>-5</v>
      </c>
      <c r="C1061" s="109">
        <v>0.97070000000000001</v>
      </c>
      <c r="D1061" s="110">
        <v>0.97189999999999999</v>
      </c>
      <c r="E1061" s="110">
        <v>0.97560000000000002</v>
      </c>
    </row>
    <row r="1062" spans="1:5" x14ac:dyDescent="0.25">
      <c r="A1062" s="112">
        <v>40343.510416666664</v>
      </c>
      <c r="B1062" s="109">
        <v>-5</v>
      </c>
      <c r="C1062" s="109">
        <v>0.96950000000000003</v>
      </c>
      <c r="D1062" s="110">
        <v>0.97070000000000001</v>
      </c>
      <c r="E1062" s="110">
        <v>0.97309999999999997</v>
      </c>
    </row>
    <row r="1063" spans="1:5" x14ac:dyDescent="0.25">
      <c r="A1063" s="112">
        <v>40343.520833333336</v>
      </c>
      <c r="B1063" s="109">
        <v>-5</v>
      </c>
      <c r="C1063" s="109">
        <v>0.96830000000000005</v>
      </c>
      <c r="D1063" s="110">
        <v>0.96950000000000003</v>
      </c>
      <c r="E1063" s="110">
        <v>0.97189999999999999</v>
      </c>
    </row>
    <row r="1064" spans="1:5" x14ac:dyDescent="0.25">
      <c r="A1064" s="112">
        <v>40343.53125</v>
      </c>
      <c r="B1064" s="109">
        <v>-5</v>
      </c>
      <c r="C1064" s="109">
        <v>0.96579999999999999</v>
      </c>
      <c r="D1064" s="110">
        <v>0.96830000000000005</v>
      </c>
      <c r="E1064" s="110">
        <v>0.96950000000000003</v>
      </c>
    </row>
    <row r="1065" spans="1:5" x14ac:dyDescent="0.25">
      <c r="A1065" s="112">
        <v>40343.541666666664</v>
      </c>
      <c r="B1065" s="109">
        <v>-5</v>
      </c>
      <c r="C1065" s="109">
        <v>0.96579999999999999</v>
      </c>
      <c r="D1065" s="110">
        <v>0.96699999999999997</v>
      </c>
      <c r="E1065" s="110">
        <v>0.96950000000000003</v>
      </c>
    </row>
    <row r="1066" spans="1:5" x14ac:dyDescent="0.25">
      <c r="A1066" s="112">
        <v>40343.552083333336</v>
      </c>
      <c r="B1066" s="109">
        <v>-5</v>
      </c>
      <c r="C1066" s="109">
        <v>0.96460000000000001</v>
      </c>
      <c r="D1066" s="110">
        <v>0.96579999999999999</v>
      </c>
      <c r="E1066" s="110">
        <v>0.96830000000000005</v>
      </c>
    </row>
    <row r="1067" spans="1:5" x14ac:dyDescent="0.25">
      <c r="A1067" s="112">
        <v>40343.5625</v>
      </c>
      <c r="B1067" s="109">
        <v>-5</v>
      </c>
      <c r="C1067" s="109">
        <v>0.96340000000000003</v>
      </c>
      <c r="D1067" s="110">
        <v>0.96579999999999999</v>
      </c>
      <c r="E1067" s="110">
        <v>0.96830000000000005</v>
      </c>
    </row>
    <row r="1068" spans="1:5" x14ac:dyDescent="0.25">
      <c r="A1068" s="112">
        <v>40343.572916666664</v>
      </c>
      <c r="B1068" s="109">
        <v>-5</v>
      </c>
      <c r="C1068" s="109">
        <v>0.96340000000000003</v>
      </c>
      <c r="D1068" s="110">
        <v>0.96460000000000001</v>
      </c>
      <c r="E1068" s="110">
        <v>0.96579999999999999</v>
      </c>
    </row>
    <row r="1069" spans="1:5" x14ac:dyDescent="0.25">
      <c r="A1069" s="112">
        <v>40343.583333333336</v>
      </c>
      <c r="B1069" s="109">
        <v>-5</v>
      </c>
      <c r="C1069" s="109">
        <v>0.96209999999999996</v>
      </c>
      <c r="D1069" s="110">
        <v>0.96460000000000001</v>
      </c>
      <c r="E1069" s="110">
        <v>0.96830000000000005</v>
      </c>
    </row>
    <row r="1070" spans="1:5" x14ac:dyDescent="0.25">
      <c r="A1070" s="112">
        <v>40343.59375</v>
      </c>
      <c r="B1070" s="109">
        <v>-5</v>
      </c>
      <c r="C1070" s="109">
        <v>0.96209999999999996</v>
      </c>
      <c r="D1070" s="110">
        <v>0.96340000000000003</v>
      </c>
      <c r="E1070" s="110">
        <v>0.96460000000000001</v>
      </c>
    </row>
    <row r="1071" spans="1:5" x14ac:dyDescent="0.25">
      <c r="A1071" s="112">
        <v>40343.604166666664</v>
      </c>
      <c r="B1071" s="109">
        <v>-5</v>
      </c>
      <c r="C1071" s="109">
        <v>0.96089999999999998</v>
      </c>
      <c r="D1071" s="110">
        <v>0.96209999999999996</v>
      </c>
      <c r="E1071" s="110">
        <v>0.96460000000000001</v>
      </c>
    </row>
    <row r="1072" spans="1:5" x14ac:dyDescent="0.25">
      <c r="A1072" s="112">
        <v>40343.614583333336</v>
      </c>
      <c r="B1072" s="109">
        <v>-5</v>
      </c>
      <c r="C1072" s="109">
        <v>0.96089999999999998</v>
      </c>
      <c r="D1072" s="110">
        <v>0.96209999999999996</v>
      </c>
      <c r="E1072" s="110">
        <v>0.96460000000000001</v>
      </c>
    </row>
    <row r="1073" spans="1:5" x14ac:dyDescent="0.25">
      <c r="A1073" s="112">
        <v>40343.625</v>
      </c>
      <c r="B1073" s="109">
        <v>-5</v>
      </c>
      <c r="C1073" s="109">
        <v>0.96089999999999998</v>
      </c>
      <c r="D1073" s="110">
        <v>0.96209999999999996</v>
      </c>
      <c r="E1073" s="110">
        <v>0.96460000000000001</v>
      </c>
    </row>
    <row r="1074" spans="1:5" x14ac:dyDescent="0.25">
      <c r="A1074" s="112">
        <v>40343.635416666664</v>
      </c>
      <c r="B1074" s="109">
        <v>-5</v>
      </c>
      <c r="C1074" s="109">
        <v>0.95850000000000002</v>
      </c>
      <c r="D1074" s="110">
        <v>0.96209999999999996</v>
      </c>
      <c r="E1074" s="110">
        <v>0.96340000000000003</v>
      </c>
    </row>
    <row r="1075" spans="1:5" x14ac:dyDescent="0.25">
      <c r="A1075" s="112">
        <v>40343.645833333336</v>
      </c>
      <c r="B1075" s="109">
        <v>-5</v>
      </c>
      <c r="C1075" s="109">
        <v>0.95850000000000002</v>
      </c>
      <c r="D1075" s="110">
        <v>0.96089999999999998</v>
      </c>
      <c r="E1075" s="110">
        <v>0.96209999999999996</v>
      </c>
    </row>
    <row r="1076" spans="1:5" x14ac:dyDescent="0.25">
      <c r="A1076" s="112">
        <v>40343.65625</v>
      </c>
      <c r="B1076" s="109">
        <v>-5</v>
      </c>
      <c r="C1076" s="109">
        <v>0.95850000000000002</v>
      </c>
      <c r="D1076" s="110">
        <v>0.96089999999999998</v>
      </c>
      <c r="E1076" s="110">
        <v>0.96209999999999996</v>
      </c>
    </row>
    <row r="1077" spans="1:5" x14ac:dyDescent="0.25">
      <c r="A1077" s="112">
        <v>40343.666666666664</v>
      </c>
      <c r="B1077" s="109">
        <v>-5</v>
      </c>
      <c r="C1077" s="109">
        <v>0.95850000000000002</v>
      </c>
      <c r="D1077" s="110">
        <v>0.96089999999999998</v>
      </c>
      <c r="E1077" s="110">
        <v>0.96460000000000001</v>
      </c>
    </row>
    <row r="1078" spans="1:5" x14ac:dyDescent="0.25">
      <c r="A1078" s="112">
        <v>40343.677083333336</v>
      </c>
      <c r="B1078" s="109">
        <v>-5</v>
      </c>
      <c r="C1078" s="109">
        <v>0.95850000000000002</v>
      </c>
      <c r="D1078" s="110">
        <v>0.96089999999999998</v>
      </c>
      <c r="E1078" s="110">
        <v>0.96209999999999996</v>
      </c>
    </row>
    <row r="1079" spans="1:5" x14ac:dyDescent="0.25">
      <c r="A1079" s="112">
        <v>40343.6875</v>
      </c>
      <c r="B1079" s="109">
        <v>-5</v>
      </c>
      <c r="C1079" s="109">
        <v>0.95850000000000002</v>
      </c>
      <c r="D1079" s="110">
        <v>0.96089999999999998</v>
      </c>
      <c r="E1079" s="110">
        <v>0.96209999999999996</v>
      </c>
    </row>
    <row r="1080" spans="1:5" x14ac:dyDescent="0.25">
      <c r="A1080" s="112">
        <v>40343.697916666664</v>
      </c>
      <c r="B1080" s="109">
        <v>-5</v>
      </c>
      <c r="C1080" s="109">
        <v>0.96089999999999998</v>
      </c>
      <c r="D1080" s="110">
        <v>0.96209999999999996</v>
      </c>
      <c r="E1080" s="110">
        <v>0.96340000000000003</v>
      </c>
    </row>
    <row r="1081" spans="1:5" x14ac:dyDescent="0.25">
      <c r="A1081" s="112">
        <v>40343.708333333336</v>
      </c>
      <c r="B1081" s="109">
        <v>-5</v>
      </c>
      <c r="C1081" s="109">
        <v>0.96089999999999998</v>
      </c>
      <c r="D1081" s="110">
        <v>0.96209999999999996</v>
      </c>
      <c r="E1081" s="110">
        <v>0.96460000000000001</v>
      </c>
    </row>
    <row r="1082" spans="1:5" x14ac:dyDescent="0.25">
      <c r="A1082" s="112">
        <v>40343.71875</v>
      </c>
      <c r="B1082" s="109">
        <v>-5</v>
      </c>
      <c r="C1082" s="109">
        <v>0.96089999999999998</v>
      </c>
      <c r="D1082" s="110">
        <v>0.96209999999999996</v>
      </c>
      <c r="E1082" s="110">
        <v>0.96340000000000003</v>
      </c>
    </row>
    <row r="1083" spans="1:5" x14ac:dyDescent="0.25">
      <c r="A1083" s="112">
        <v>40343.729166666664</v>
      </c>
      <c r="B1083" s="109">
        <v>-5</v>
      </c>
      <c r="C1083" s="109">
        <v>0.96089999999999998</v>
      </c>
      <c r="D1083" s="110">
        <v>0.96209999999999996</v>
      </c>
      <c r="E1083" s="110">
        <v>0.96340000000000003</v>
      </c>
    </row>
    <row r="1084" spans="1:5" x14ac:dyDescent="0.25">
      <c r="A1084" s="112">
        <v>40343.739583333336</v>
      </c>
      <c r="B1084" s="109">
        <v>-5</v>
      </c>
      <c r="C1084" s="109">
        <v>0.96089999999999998</v>
      </c>
      <c r="D1084" s="110">
        <v>0.96209999999999996</v>
      </c>
      <c r="E1084" s="110">
        <v>0.96340000000000003</v>
      </c>
    </row>
    <row r="1085" spans="1:5" x14ac:dyDescent="0.25">
      <c r="A1085" s="112">
        <v>40343.75</v>
      </c>
      <c r="B1085" s="109">
        <v>-5</v>
      </c>
      <c r="C1085" s="109">
        <v>0.96089999999999998</v>
      </c>
      <c r="D1085" s="110">
        <v>0.96209999999999996</v>
      </c>
      <c r="E1085" s="110">
        <v>0.96460000000000001</v>
      </c>
    </row>
    <row r="1086" spans="1:5" x14ac:dyDescent="0.25">
      <c r="A1086" s="112">
        <v>40343.760416666664</v>
      </c>
      <c r="B1086" s="109">
        <v>-5</v>
      </c>
      <c r="C1086" s="109">
        <v>0.96209999999999996</v>
      </c>
      <c r="D1086" s="110">
        <v>0.96340000000000003</v>
      </c>
      <c r="E1086" s="110">
        <v>0.96340000000000003</v>
      </c>
    </row>
    <row r="1087" spans="1:5" x14ac:dyDescent="0.25">
      <c r="A1087" s="112">
        <v>40343.770833333336</v>
      </c>
      <c r="B1087" s="109">
        <v>-5</v>
      </c>
      <c r="C1087" s="109">
        <v>0.96209999999999996</v>
      </c>
      <c r="D1087" s="110">
        <v>0.96340000000000003</v>
      </c>
      <c r="E1087" s="110">
        <v>0.96460000000000001</v>
      </c>
    </row>
    <row r="1088" spans="1:5" x14ac:dyDescent="0.25">
      <c r="A1088" s="112">
        <v>40343.78125</v>
      </c>
      <c r="B1088" s="109">
        <v>-5</v>
      </c>
      <c r="C1088" s="109">
        <v>0.96209999999999996</v>
      </c>
      <c r="D1088" s="110">
        <v>0.96340000000000003</v>
      </c>
      <c r="E1088" s="110">
        <v>0.96460000000000001</v>
      </c>
    </row>
    <row r="1089" spans="1:5" x14ac:dyDescent="0.25">
      <c r="A1089" s="112">
        <v>40343.791666666664</v>
      </c>
      <c r="B1089" s="109">
        <v>-5</v>
      </c>
      <c r="C1089" s="109">
        <v>0.96340000000000003</v>
      </c>
      <c r="D1089" s="110">
        <v>0.96460000000000001</v>
      </c>
      <c r="E1089" s="110">
        <v>0.96579999999999999</v>
      </c>
    </row>
    <row r="1090" spans="1:5" x14ac:dyDescent="0.25">
      <c r="A1090" s="112">
        <v>40343.802083333336</v>
      </c>
      <c r="B1090" s="109">
        <v>-5</v>
      </c>
      <c r="C1090" s="109">
        <v>0.96340000000000003</v>
      </c>
      <c r="D1090" s="110">
        <v>0.96460000000000001</v>
      </c>
      <c r="E1090" s="110">
        <v>0.96579999999999999</v>
      </c>
    </row>
    <row r="1091" spans="1:5" x14ac:dyDescent="0.25">
      <c r="A1091" s="112">
        <v>40343.8125</v>
      </c>
      <c r="B1091" s="109">
        <v>-5</v>
      </c>
      <c r="C1091" s="109">
        <v>0.96460000000000001</v>
      </c>
      <c r="D1091" s="110">
        <v>0.96579999999999999</v>
      </c>
      <c r="E1091" s="110">
        <v>0.96830000000000005</v>
      </c>
    </row>
    <row r="1092" spans="1:5" x14ac:dyDescent="0.25">
      <c r="A1092" s="112">
        <v>40343.822916666664</v>
      </c>
      <c r="B1092" s="109">
        <v>-5</v>
      </c>
      <c r="C1092" s="109">
        <v>0.96460000000000001</v>
      </c>
      <c r="D1092" s="110">
        <v>0.96699999999999997</v>
      </c>
      <c r="E1092" s="110">
        <v>0.96830000000000005</v>
      </c>
    </row>
    <row r="1093" spans="1:5" x14ac:dyDescent="0.25">
      <c r="A1093" s="112">
        <v>40343.833333333336</v>
      </c>
      <c r="B1093" s="109">
        <v>-5</v>
      </c>
      <c r="C1093" s="109">
        <v>0.96579999999999999</v>
      </c>
      <c r="D1093" s="110">
        <v>0.96830000000000005</v>
      </c>
      <c r="E1093" s="110">
        <v>0.97070000000000001</v>
      </c>
    </row>
    <row r="1094" spans="1:5" x14ac:dyDescent="0.25">
      <c r="A1094" s="112">
        <v>40343.84375</v>
      </c>
      <c r="B1094" s="109">
        <v>-5</v>
      </c>
      <c r="C1094" s="109">
        <v>0.96579999999999999</v>
      </c>
      <c r="D1094" s="110">
        <v>0.96950000000000003</v>
      </c>
      <c r="E1094" s="110">
        <v>0.97070000000000001</v>
      </c>
    </row>
    <row r="1095" spans="1:5" x14ac:dyDescent="0.25">
      <c r="A1095" s="112">
        <v>40343.854166666664</v>
      </c>
      <c r="B1095" s="109">
        <v>-5</v>
      </c>
      <c r="C1095" s="109">
        <v>0.96830000000000005</v>
      </c>
      <c r="D1095" s="110">
        <v>0.96950000000000003</v>
      </c>
      <c r="E1095" s="110">
        <v>0.97070000000000001</v>
      </c>
    </row>
    <row r="1096" spans="1:5" x14ac:dyDescent="0.25">
      <c r="A1096" s="112">
        <v>40343.864583333336</v>
      </c>
      <c r="B1096" s="109">
        <v>-5</v>
      </c>
      <c r="C1096" s="109">
        <v>0.96950000000000003</v>
      </c>
      <c r="D1096" s="110">
        <v>0.97070000000000001</v>
      </c>
      <c r="E1096" s="110">
        <v>0.97189999999999999</v>
      </c>
    </row>
    <row r="1097" spans="1:5" x14ac:dyDescent="0.25">
      <c r="A1097" s="112">
        <v>40343.875</v>
      </c>
      <c r="B1097" s="109">
        <v>-5</v>
      </c>
      <c r="C1097" s="109">
        <v>0.96950000000000003</v>
      </c>
      <c r="D1097" s="110">
        <v>0.97070000000000001</v>
      </c>
      <c r="E1097" s="110">
        <v>0.97189999999999999</v>
      </c>
    </row>
    <row r="1098" spans="1:5" x14ac:dyDescent="0.25">
      <c r="A1098" s="112">
        <v>40343.885416666664</v>
      </c>
      <c r="B1098" s="109">
        <v>-5</v>
      </c>
      <c r="C1098" s="109">
        <v>0.97070000000000001</v>
      </c>
      <c r="D1098" s="110">
        <v>0.97070000000000001</v>
      </c>
      <c r="E1098" s="110">
        <v>0.97189999999999999</v>
      </c>
    </row>
    <row r="1099" spans="1:5" x14ac:dyDescent="0.25">
      <c r="A1099" s="112">
        <v>40343.895833333336</v>
      </c>
      <c r="B1099" s="109">
        <v>-5</v>
      </c>
      <c r="C1099" s="109">
        <v>0.97070000000000001</v>
      </c>
      <c r="D1099" s="110">
        <v>0.97189999999999999</v>
      </c>
      <c r="E1099" s="110">
        <v>0.97309999999999997</v>
      </c>
    </row>
    <row r="1100" spans="1:5" x14ac:dyDescent="0.25">
      <c r="A1100" s="112">
        <v>40343.90625</v>
      </c>
      <c r="B1100" s="109">
        <v>-5</v>
      </c>
      <c r="C1100" s="109">
        <v>0.97070000000000001</v>
      </c>
      <c r="D1100" s="110">
        <v>0.97189999999999999</v>
      </c>
      <c r="E1100" s="110">
        <v>0.97309999999999997</v>
      </c>
    </row>
    <row r="1101" spans="1:5" x14ac:dyDescent="0.25">
      <c r="A1101" s="112">
        <v>40343.916666666664</v>
      </c>
      <c r="B1101" s="109">
        <v>-5</v>
      </c>
      <c r="C1101" s="109">
        <v>0.97070000000000001</v>
      </c>
      <c r="D1101" s="110">
        <v>0.97189999999999999</v>
      </c>
      <c r="E1101" s="110">
        <v>0.97309999999999997</v>
      </c>
    </row>
    <row r="1102" spans="1:5" x14ac:dyDescent="0.25">
      <c r="A1102" s="112">
        <v>40343.927083333336</v>
      </c>
      <c r="B1102" s="109">
        <v>-5</v>
      </c>
      <c r="C1102" s="109">
        <v>0.97070000000000001</v>
      </c>
      <c r="D1102" s="110">
        <v>0.97189999999999999</v>
      </c>
      <c r="E1102" s="110">
        <v>0.97560000000000002</v>
      </c>
    </row>
    <row r="1103" spans="1:5" x14ac:dyDescent="0.25">
      <c r="A1103" s="112">
        <v>40343.9375</v>
      </c>
      <c r="B1103" s="109">
        <v>-5</v>
      </c>
      <c r="C1103" s="109">
        <v>0.97189999999999999</v>
      </c>
      <c r="D1103" s="110">
        <v>0.97309999999999997</v>
      </c>
      <c r="E1103" s="110">
        <v>0.97309999999999997</v>
      </c>
    </row>
    <row r="1104" spans="1:5" x14ac:dyDescent="0.25">
      <c r="A1104" s="112">
        <v>40343.947916666664</v>
      </c>
      <c r="B1104" s="109">
        <v>-5</v>
      </c>
      <c r="C1104" s="109">
        <v>0.97189999999999999</v>
      </c>
      <c r="D1104" s="110">
        <v>0.97309999999999997</v>
      </c>
      <c r="E1104" s="110">
        <v>0.97560000000000002</v>
      </c>
    </row>
    <row r="1105" spans="1:5" x14ac:dyDescent="0.25">
      <c r="A1105" s="112">
        <v>40343.958333333336</v>
      </c>
      <c r="B1105" s="109">
        <v>-5</v>
      </c>
      <c r="C1105" s="109">
        <v>0.97189999999999999</v>
      </c>
      <c r="D1105" s="110">
        <v>0.97309999999999997</v>
      </c>
      <c r="E1105" s="110">
        <v>0.97560000000000002</v>
      </c>
    </row>
    <row r="1106" spans="1:5" x14ac:dyDescent="0.25">
      <c r="A1106" s="112">
        <v>40343.96875</v>
      </c>
      <c r="B1106" s="109">
        <v>-5</v>
      </c>
      <c r="C1106" s="109">
        <v>0.97189999999999999</v>
      </c>
      <c r="D1106" s="110">
        <v>0.97440000000000004</v>
      </c>
      <c r="E1106" s="110">
        <v>0.97560000000000002</v>
      </c>
    </row>
    <row r="1107" spans="1:5" x14ac:dyDescent="0.25">
      <c r="A1107" s="112">
        <v>40343.979166666664</v>
      </c>
      <c r="B1107" s="109">
        <v>-5</v>
      </c>
      <c r="C1107" s="109">
        <v>0.97309999999999997</v>
      </c>
      <c r="D1107" s="110">
        <v>0.97440000000000004</v>
      </c>
      <c r="E1107" s="110">
        <v>0.9768</v>
      </c>
    </row>
    <row r="1108" spans="1:5" x14ac:dyDescent="0.25">
      <c r="A1108" s="112">
        <v>40343.989583333336</v>
      </c>
      <c r="B1108" s="109">
        <v>-5</v>
      </c>
      <c r="C1108" s="109">
        <v>0.97309999999999997</v>
      </c>
      <c r="D1108" s="110">
        <v>0.97560000000000002</v>
      </c>
      <c r="E1108" s="110">
        <v>0.9768</v>
      </c>
    </row>
    <row r="1109" spans="1:5" x14ac:dyDescent="0.25">
      <c r="A1109" s="112">
        <v>40344</v>
      </c>
      <c r="B1109" s="109">
        <v>-5</v>
      </c>
      <c r="C1109" s="109">
        <v>0.97309999999999997</v>
      </c>
      <c r="D1109" s="110">
        <v>0.97560000000000002</v>
      </c>
      <c r="E1109" s="110">
        <v>0.97799999999999998</v>
      </c>
    </row>
    <row r="1110" spans="1:5" x14ac:dyDescent="0.25">
      <c r="A1110" s="112">
        <v>40344.010416666664</v>
      </c>
      <c r="B1110" s="109">
        <v>-5</v>
      </c>
      <c r="C1110" s="109">
        <v>0.97309999999999997</v>
      </c>
      <c r="D1110" s="110">
        <v>0.97560000000000002</v>
      </c>
      <c r="E1110" s="110">
        <v>0.9768</v>
      </c>
    </row>
    <row r="1111" spans="1:5" x14ac:dyDescent="0.25">
      <c r="A1111" s="112">
        <v>40344.020833333336</v>
      </c>
      <c r="B1111" s="109">
        <v>-5</v>
      </c>
      <c r="C1111" s="109">
        <v>0.97560000000000002</v>
      </c>
      <c r="D1111" s="110">
        <v>0.9768</v>
      </c>
      <c r="E1111" s="110">
        <v>0.97799999999999998</v>
      </c>
    </row>
    <row r="1112" spans="1:5" x14ac:dyDescent="0.25">
      <c r="A1112" s="112">
        <v>40344.03125</v>
      </c>
      <c r="B1112" s="109">
        <v>-5</v>
      </c>
      <c r="C1112" s="109">
        <v>0.97560000000000002</v>
      </c>
      <c r="D1112" s="110">
        <v>0.9768</v>
      </c>
      <c r="E1112" s="110">
        <v>0.97799999999999998</v>
      </c>
    </row>
    <row r="1113" spans="1:5" x14ac:dyDescent="0.25">
      <c r="A1113" s="112">
        <v>40344.041666666664</v>
      </c>
      <c r="B1113" s="109">
        <v>-5</v>
      </c>
      <c r="C1113" s="109">
        <v>0.97560000000000002</v>
      </c>
      <c r="D1113" s="110">
        <v>0.9768</v>
      </c>
      <c r="E1113" s="110">
        <v>0.97919999999999996</v>
      </c>
    </row>
    <row r="1114" spans="1:5" x14ac:dyDescent="0.25">
      <c r="A1114" s="112">
        <v>40344.052083333336</v>
      </c>
      <c r="B1114" s="109">
        <v>-5</v>
      </c>
      <c r="C1114" s="109">
        <v>0.97560000000000002</v>
      </c>
      <c r="D1114" s="110">
        <v>0.9768</v>
      </c>
      <c r="E1114" s="110">
        <v>0.97799999999999998</v>
      </c>
    </row>
    <row r="1115" spans="1:5" x14ac:dyDescent="0.25">
      <c r="A1115" s="112">
        <v>40344.0625</v>
      </c>
      <c r="B1115" s="109">
        <v>-5</v>
      </c>
      <c r="C1115" s="109">
        <v>0.9768</v>
      </c>
      <c r="D1115" s="110">
        <v>0.9768</v>
      </c>
      <c r="E1115" s="110">
        <v>0.97919999999999996</v>
      </c>
    </row>
    <row r="1116" spans="1:5" x14ac:dyDescent="0.25">
      <c r="A1116" s="112">
        <v>40344.072916666664</v>
      </c>
      <c r="B1116" s="109">
        <v>-5</v>
      </c>
      <c r="C1116" s="109">
        <v>0.97560000000000002</v>
      </c>
      <c r="D1116" s="110">
        <v>0.97799999999999998</v>
      </c>
      <c r="E1116" s="110">
        <v>0.97919999999999996</v>
      </c>
    </row>
    <row r="1117" spans="1:5" x14ac:dyDescent="0.25">
      <c r="A1117" s="112">
        <v>40344.083333333336</v>
      </c>
      <c r="B1117" s="109">
        <v>-5</v>
      </c>
      <c r="C1117" s="109">
        <v>0.9768</v>
      </c>
      <c r="D1117" s="110">
        <v>0.97799999999999998</v>
      </c>
      <c r="E1117" s="110">
        <v>0.97919999999999996</v>
      </c>
    </row>
    <row r="1118" spans="1:5" x14ac:dyDescent="0.25">
      <c r="A1118" s="112">
        <v>40344.09375</v>
      </c>
      <c r="B1118" s="109">
        <v>-5</v>
      </c>
      <c r="C1118" s="109">
        <v>0.9768</v>
      </c>
      <c r="D1118" s="110">
        <v>0.97799999999999998</v>
      </c>
      <c r="E1118" s="110">
        <v>0.97919999999999996</v>
      </c>
    </row>
    <row r="1119" spans="1:5" x14ac:dyDescent="0.25">
      <c r="A1119" s="112">
        <v>40344.104166666664</v>
      </c>
      <c r="B1119" s="109">
        <v>-5</v>
      </c>
      <c r="C1119" s="109">
        <v>0.9768</v>
      </c>
      <c r="D1119" s="110">
        <v>0.97799999999999998</v>
      </c>
      <c r="E1119" s="110">
        <v>0.97919999999999996</v>
      </c>
    </row>
    <row r="1120" spans="1:5" x14ac:dyDescent="0.25">
      <c r="A1120" s="112">
        <v>40344.114583333336</v>
      </c>
      <c r="B1120" s="109">
        <v>-5</v>
      </c>
      <c r="C1120" s="109">
        <v>0.97799999999999998</v>
      </c>
      <c r="D1120" s="110">
        <v>0.97799999999999998</v>
      </c>
      <c r="E1120" s="110">
        <v>0.97919999999999996</v>
      </c>
    </row>
    <row r="1121" spans="1:5" x14ac:dyDescent="0.25">
      <c r="A1121" s="112">
        <v>40344.125</v>
      </c>
      <c r="B1121" s="109">
        <v>-5</v>
      </c>
      <c r="C1121" s="109">
        <v>0.97799999999999998</v>
      </c>
      <c r="D1121" s="110">
        <v>0.97919999999999996</v>
      </c>
      <c r="E1121" s="110">
        <v>0.98050000000000004</v>
      </c>
    </row>
    <row r="1122" spans="1:5" x14ac:dyDescent="0.25">
      <c r="A1122" s="112">
        <v>40344.135416666664</v>
      </c>
      <c r="B1122" s="109">
        <v>-5</v>
      </c>
      <c r="C1122" s="109">
        <v>0.97799999999999998</v>
      </c>
      <c r="D1122" s="110">
        <v>0.97919999999999996</v>
      </c>
      <c r="E1122" s="110">
        <v>0.98050000000000004</v>
      </c>
    </row>
    <row r="1123" spans="1:5" x14ac:dyDescent="0.25">
      <c r="A1123" s="112">
        <v>40344.145833333336</v>
      </c>
      <c r="B1123" s="109">
        <v>-5</v>
      </c>
      <c r="C1123" s="109">
        <v>0.97799999999999998</v>
      </c>
      <c r="D1123" s="110">
        <v>0.97799999999999998</v>
      </c>
      <c r="E1123" s="110">
        <v>0.97919999999999996</v>
      </c>
    </row>
    <row r="1124" spans="1:5" x14ac:dyDescent="0.25">
      <c r="A1124" s="112">
        <v>40344.15625</v>
      </c>
      <c r="B1124" s="109">
        <v>-5</v>
      </c>
      <c r="C1124" s="109">
        <v>0.97799999999999998</v>
      </c>
      <c r="D1124" s="110">
        <v>0.97799999999999998</v>
      </c>
      <c r="E1124" s="110">
        <v>0.98050000000000004</v>
      </c>
    </row>
    <row r="1125" spans="1:5" x14ac:dyDescent="0.25">
      <c r="A1125" s="112">
        <v>40344.166666666664</v>
      </c>
      <c r="B1125" s="109">
        <v>-5</v>
      </c>
      <c r="C1125" s="109">
        <v>0.9768</v>
      </c>
      <c r="D1125" s="110">
        <v>0.97799999999999998</v>
      </c>
      <c r="E1125" s="110">
        <v>0.98050000000000004</v>
      </c>
    </row>
    <row r="1126" spans="1:5" x14ac:dyDescent="0.25">
      <c r="A1126" s="112">
        <v>40344.177083333336</v>
      </c>
      <c r="B1126" s="109">
        <v>-5</v>
      </c>
      <c r="C1126" s="109">
        <v>0.97799999999999998</v>
      </c>
      <c r="D1126" s="110">
        <v>0.97919999999999996</v>
      </c>
      <c r="E1126" s="110">
        <v>0.98050000000000004</v>
      </c>
    </row>
    <row r="1127" spans="1:5" x14ac:dyDescent="0.25">
      <c r="A1127" s="112">
        <v>40344.1875</v>
      </c>
      <c r="B1127" s="109">
        <v>-5</v>
      </c>
      <c r="C1127" s="109">
        <v>0.97799999999999998</v>
      </c>
      <c r="D1127" s="110">
        <v>0.97919999999999996</v>
      </c>
      <c r="E1127" s="110">
        <v>0.98050000000000004</v>
      </c>
    </row>
    <row r="1128" spans="1:5" x14ac:dyDescent="0.25">
      <c r="A1128" s="112">
        <v>40344.197916666664</v>
      </c>
      <c r="B1128" s="109">
        <v>-5</v>
      </c>
      <c r="C1128" s="109">
        <v>0.97799999999999998</v>
      </c>
      <c r="D1128" s="110">
        <v>0.97919999999999996</v>
      </c>
      <c r="E1128" s="110">
        <v>0.98050000000000004</v>
      </c>
    </row>
    <row r="1129" spans="1:5" x14ac:dyDescent="0.25">
      <c r="A1129" s="112">
        <v>40344.208333333336</v>
      </c>
      <c r="B1129" s="109">
        <v>-5</v>
      </c>
      <c r="C1129" s="109">
        <v>0.97799999999999998</v>
      </c>
      <c r="D1129" s="110">
        <v>0.97919999999999996</v>
      </c>
      <c r="E1129" s="110">
        <v>0.9829</v>
      </c>
    </row>
    <row r="1130" spans="1:5" x14ac:dyDescent="0.25">
      <c r="A1130" s="112">
        <v>40344.21875</v>
      </c>
      <c r="B1130" s="109">
        <v>-5</v>
      </c>
      <c r="C1130" s="109">
        <v>0.97799999999999998</v>
      </c>
      <c r="D1130" s="110">
        <v>0.97919999999999996</v>
      </c>
      <c r="E1130" s="110">
        <v>0.98050000000000004</v>
      </c>
    </row>
    <row r="1131" spans="1:5" x14ac:dyDescent="0.25">
      <c r="A1131" s="112">
        <v>40344.229166666664</v>
      </c>
      <c r="B1131" s="109">
        <v>-5</v>
      </c>
      <c r="C1131" s="109">
        <v>0.97799999999999998</v>
      </c>
      <c r="D1131" s="110">
        <v>0.97919999999999996</v>
      </c>
      <c r="E1131" s="110">
        <v>0.98050000000000004</v>
      </c>
    </row>
    <row r="1132" spans="1:5" x14ac:dyDescent="0.25">
      <c r="A1132" s="112">
        <v>40344.239583333336</v>
      </c>
      <c r="B1132" s="109">
        <v>-5</v>
      </c>
      <c r="C1132" s="109">
        <v>0.97799999999999998</v>
      </c>
      <c r="D1132" s="110">
        <v>0.97919999999999996</v>
      </c>
      <c r="E1132" s="110">
        <v>0.98050000000000004</v>
      </c>
    </row>
    <row r="1133" spans="1:5" x14ac:dyDescent="0.25">
      <c r="A1133" s="112">
        <v>40344.25</v>
      </c>
      <c r="B1133" s="109">
        <v>-5</v>
      </c>
      <c r="C1133" s="109">
        <v>0.97799999999999998</v>
      </c>
      <c r="D1133" s="110">
        <v>0.97919999999999996</v>
      </c>
      <c r="E1133" s="110">
        <v>0.98050000000000004</v>
      </c>
    </row>
    <row r="1134" spans="1:5" x14ac:dyDescent="0.25">
      <c r="A1134" s="112">
        <v>40344.260416666664</v>
      </c>
      <c r="B1134" s="109">
        <v>-5</v>
      </c>
      <c r="C1134" s="109">
        <v>0.97799999999999998</v>
      </c>
      <c r="D1134" s="110">
        <v>0.97919999999999996</v>
      </c>
      <c r="E1134" s="110">
        <v>0.98050000000000004</v>
      </c>
    </row>
    <row r="1135" spans="1:5" x14ac:dyDescent="0.25">
      <c r="A1135" s="112">
        <v>40344.270833333336</v>
      </c>
      <c r="B1135" s="109">
        <v>-5</v>
      </c>
      <c r="C1135" s="109">
        <v>0.97799999999999998</v>
      </c>
      <c r="D1135" s="110">
        <v>0.97919999999999996</v>
      </c>
      <c r="E1135" s="110">
        <v>0.98050000000000004</v>
      </c>
    </row>
    <row r="1136" spans="1:5" x14ac:dyDescent="0.25">
      <c r="A1136" s="112">
        <v>40344.28125</v>
      </c>
      <c r="B1136" s="109">
        <v>-5</v>
      </c>
      <c r="C1136" s="109">
        <v>0.9768</v>
      </c>
      <c r="D1136" s="110">
        <v>0.97799999999999998</v>
      </c>
      <c r="E1136" s="110">
        <v>0.97919999999999996</v>
      </c>
    </row>
    <row r="1137" spans="1:5" x14ac:dyDescent="0.25">
      <c r="A1137" s="112">
        <v>40344.291666666664</v>
      </c>
      <c r="B1137" s="109">
        <v>-5</v>
      </c>
      <c r="C1137" s="109">
        <v>0.9768</v>
      </c>
      <c r="D1137" s="110">
        <v>0.97799999999999998</v>
      </c>
      <c r="E1137" s="110">
        <v>0.97919999999999996</v>
      </c>
    </row>
    <row r="1138" spans="1:5" x14ac:dyDescent="0.25">
      <c r="A1138" s="112">
        <v>40344.302083333336</v>
      </c>
      <c r="B1138" s="109">
        <v>-5</v>
      </c>
      <c r="C1138" s="109">
        <v>0.97309999999999997</v>
      </c>
      <c r="D1138" s="110">
        <v>0.9768</v>
      </c>
      <c r="E1138" s="110">
        <v>0.97799999999999998</v>
      </c>
    </row>
    <row r="1139" spans="1:5" x14ac:dyDescent="0.25">
      <c r="A1139" s="112">
        <v>40344.3125</v>
      </c>
      <c r="B1139" s="109">
        <v>-5</v>
      </c>
      <c r="C1139" s="109">
        <v>0.97309999999999997</v>
      </c>
      <c r="D1139" s="110">
        <v>0.97440000000000004</v>
      </c>
      <c r="E1139" s="110">
        <v>0.9768</v>
      </c>
    </row>
    <row r="1140" spans="1:5" x14ac:dyDescent="0.25">
      <c r="A1140" s="112">
        <v>40344.322916666664</v>
      </c>
      <c r="B1140" s="109">
        <v>-5</v>
      </c>
      <c r="C1140" s="109">
        <v>0.97070000000000001</v>
      </c>
      <c r="D1140" s="110">
        <v>0.97309999999999997</v>
      </c>
      <c r="E1140" s="110">
        <v>0.97560000000000002</v>
      </c>
    </row>
    <row r="1141" spans="1:5" x14ac:dyDescent="0.25">
      <c r="A1141" s="112">
        <v>40344.333333333336</v>
      </c>
      <c r="B1141" s="109">
        <v>-5</v>
      </c>
      <c r="C1141" s="109">
        <v>0.96950000000000003</v>
      </c>
      <c r="D1141" s="110">
        <v>0.97189999999999999</v>
      </c>
      <c r="E1141" s="110">
        <v>0.97560000000000002</v>
      </c>
    </row>
    <row r="1142" spans="1:5" x14ac:dyDescent="0.25">
      <c r="A1142" s="112">
        <v>40344.34375</v>
      </c>
      <c r="B1142" s="109">
        <v>-5</v>
      </c>
      <c r="C1142" s="109">
        <v>0.96950000000000003</v>
      </c>
      <c r="D1142" s="110">
        <v>0.97070000000000001</v>
      </c>
      <c r="E1142" s="110">
        <v>0.97189999999999999</v>
      </c>
    </row>
    <row r="1143" spans="1:5" x14ac:dyDescent="0.25">
      <c r="A1143" s="112">
        <v>40344.354166666664</v>
      </c>
      <c r="B1143" s="109">
        <v>-5</v>
      </c>
      <c r="C1143" s="109">
        <v>0.96830000000000005</v>
      </c>
      <c r="D1143" s="110">
        <v>0.96950000000000003</v>
      </c>
      <c r="E1143" s="110">
        <v>0.97070000000000001</v>
      </c>
    </row>
    <row r="1144" spans="1:5" x14ac:dyDescent="0.25">
      <c r="A1144" s="112">
        <v>40344.364583333336</v>
      </c>
      <c r="B1144" s="109">
        <v>-5</v>
      </c>
      <c r="C1144" s="109">
        <v>0.96579999999999999</v>
      </c>
      <c r="D1144" s="110">
        <v>0.96830000000000005</v>
      </c>
      <c r="E1144" s="110">
        <v>0.97070000000000001</v>
      </c>
    </row>
    <row r="1145" spans="1:5" x14ac:dyDescent="0.25">
      <c r="A1145" s="112">
        <v>40344.375</v>
      </c>
      <c r="B1145" s="109">
        <v>-5</v>
      </c>
      <c r="C1145" s="109">
        <v>0.96460000000000001</v>
      </c>
      <c r="D1145" s="110">
        <v>0.96579999999999999</v>
      </c>
      <c r="E1145" s="110">
        <v>0.97070000000000001</v>
      </c>
    </row>
    <row r="1146" spans="1:5" x14ac:dyDescent="0.25">
      <c r="A1146" s="112">
        <v>40344.385416666664</v>
      </c>
      <c r="B1146" s="109">
        <v>-5</v>
      </c>
      <c r="C1146" s="109">
        <v>0.96340000000000003</v>
      </c>
      <c r="D1146" s="110">
        <v>0.96460000000000001</v>
      </c>
      <c r="E1146" s="110">
        <v>0.96830000000000005</v>
      </c>
    </row>
    <row r="1147" spans="1:5" x14ac:dyDescent="0.25">
      <c r="A1147" s="112">
        <v>40344.395833333336</v>
      </c>
      <c r="B1147" s="109">
        <v>-5</v>
      </c>
      <c r="C1147" s="109">
        <v>0.96209999999999996</v>
      </c>
      <c r="D1147" s="110">
        <v>0.96340000000000003</v>
      </c>
      <c r="E1147" s="110">
        <v>0.96460000000000001</v>
      </c>
    </row>
    <row r="1148" spans="1:5" x14ac:dyDescent="0.25">
      <c r="A1148" s="112">
        <v>40344.40625</v>
      </c>
      <c r="B1148" s="109">
        <v>-5</v>
      </c>
      <c r="C1148" s="109">
        <v>0.96089999999999998</v>
      </c>
      <c r="D1148" s="110">
        <v>0.96209999999999996</v>
      </c>
      <c r="E1148" s="110">
        <v>0.96340000000000003</v>
      </c>
    </row>
    <row r="1149" spans="1:5" x14ac:dyDescent="0.25">
      <c r="A1149" s="112">
        <v>40344.416666666664</v>
      </c>
      <c r="B1149" s="109">
        <v>-5</v>
      </c>
      <c r="C1149" s="109">
        <v>0.95850000000000002</v>
      </c>
      <c r="D1149" s="110">
        <v>0.96209999999999996</v>
      </c>
      <c r="E1149" s="110">
        <v>0.96460000000000001</v>
      </c>
    </row>
    <row r="1150" spans="1:5" x14ac:dyDescent="0.25">
      <c r="A1150" s="112">
        <v>40344.427083333336</v>
      </c>
      <c r="B1150" s="109">
        <v>-5</v>
      </c>
      <c r="C1150" s="109">
        <v>0.95850000000000002</v>
      </c>
      <c r="D1150" s="110">
        <v>0.96089999999999998</v>
      </c>
      <c r="E1150" s="110">
        <v>0.96209999999999996</v>
      </c>
    </row>
    <row r="1151" spans="1:5" x14ac:dyDescent="0.25">
      <c r="A1151" s="112">
        <v>40344.4375</v>
      </c>
      <c r="B1151" s="109">
        <v>-5</v>
      </c>
      <c r="C1151" s="109">
        <v>0.95850000000000002</v>
      </c>
      <c r="D1151" s="110">
        <v>0.96089999999999998</v>
      </c>
      <c r="E1151" s="110">
        <v>0.96209999999999996</v>
      </c>
    </row>
    <row r="1152" spans="1:5" x14ac:dyDescent="0.25">
      <c r="A1152" s="112">
        <v>40344.447916666664</v>
      </c>
      <c r="B1152" s="109">
        <v>-5</v>
      </c>
      <c r="C1152" s="109">
        <v>0.95850000000000002</v>
      </c>
      <c r="D1152" s="110">
        <v>0.9597</v>
      </c>
      <c r="E1152" s="110">
        <v>0.96209999999999996</v>
      </c>
    </row>
    <row r="1153" spans="1:5" x14ac:dyDescent="0.25">
      <c r="A1153" s="112">
        <v>40344.458333333336</v>
      </c>
      <c r="B1153" s="109">
        <v>-5</v>
      </c>
      <c r="C1153" s="109">
        <v>0.95730000000000004</v>
      </c>
      <c r="D1153" s="110">
        <v>0.9597</v>
      </c>
      <c r="E1153" s="110">
        <v>0.96209999999999996</v>
      </c>
    </row>
    <row r="1154" spans="1:5" x14ac:dyDescent="0.25">
      <c r="A1154" s="112">
        <v>40344.46875</v>
      </c>
      <c r="B1154" s="109">
        <v>-5</v>
      </c>
      <c r="C1154" s="109">
        <v>0.95730000000000004</v>
      </c>
      <c r="D1154" s="110">
        <v>0.9597</v>
      </c>
      <c r="E1154" s="110">
        <v>0.96089999999999998</v>
      </c>
    </row>
    <row r="1155" spans="1:5" x14ac:dyDescent="0.25">
      <c r="A1155" s="112">
        <v>40344.479166666664</v>
      </c>
      <c r="B1155" s="109">
        <v>-5</v>
      </c>
      <c r="C1155" s="109">
        <v>0.95730000000000004</v>
      </c>
      <c r="D1155" s="110">
        <v>0.95850000000000002</v>
      </c>
      <c r="E1155" s="110">
        <v>0.96089999999999998</v>
      </c>
    </row>
    <row r="1156" spans="1:5" x14ac:dyDescent="0.25">
      <c r="A1156" s="112">
        <v>40344.489583333336</v>
      </c>
      <c r="B1156" s="109">
        <v>-5</v>
      </c>
      <c r="C1156" s="109">
        <v>0.95599999999999996</v>
      </c>
      <c r="D1156" s="110">
        <v>0.95850000000000002</v>
      </c>
      <c r="E1156" s="110">
        <v>0.96089999999999998</v>
      </c>
    </row>
    <row r="1157" spans="1:5" x14ac:dyDescent="0.25">
      <c r="A1157" s="112">
        <v>40344.5</v>
      </c>
      <c r="B1157" s="109">
        <v>-5</v>
      </c>
      <c r="C1157" s="109">
        <v>0.95599999999999996</v>
      </c>
      <c r="D1157" s="110">
        <v>0.95850000000000002</v>
      </c>
      <c r="E1157" s="110">
        <v>0.96089999999999998</v>
      </c>
    </row>
    <row r="1158" spans="1:5" x14ac:dyDescent="0.25">
      <c r="A1158" s="112">
        <v>40344.510416666664</v>
      </c>
      <c r="B1158" s="109">
        <v>-5</v>
      </c>
      <c r="C1158" s="109">
        <v>0.95599999999999996</v>
      </c>
      <c r="D1158" s="110">
        <v>0.95730000000000004</v>
      </c>
      <c r="E1158" s="110">
        <v>0.95850000000000002</v>
      </c>
    </row>
    <row r="1159" spans="1:5" x14ac:dyDescent="0.25">
      <c r="A1159" s="112">
        <v>40344.520833333336</v>
      </c>
      <c r="B1159" s="109">
        <v>-5</v>
      </c>
      <c r="C1159" s="109">
        <v>0.95599999999999996</v>
      </c>
      <c r="D1159" s="110">
        <v>0.95730000000000004</v>
      </c>
      <c r="E1159" s="110">
        <v>0.95850000000000002</v>
      </c>
    </row>
    <row r="1160" spans="1:5" x14ac:dyDescent="0.25">
      <c r="A1160" s="112">
        <v>40344.53125</v>
      </c>
      <c r="B1160" s="109">
        <v>-5</v>
      </c>
      <c r="C1160" s="109">
        <v>0.95479999999999998</v>
      </c>
      <c r="D1160" s="110">
        <v>0.95599999999999996</v>
      </c>
      <c r="E1160" s="110">
        <v>0.95730000000000004</v>
      </c>
    </row>
    <row r="1161" spans="1:5" x14ac:dyDescent="0.25">
      <c r="A1161" s="112">
        <v>40344.541666666664</v>
      </c>
      <c r="B1161" s="109">
        <v>-5</v>
      </c>
      <c r="C1161" s="109">
        <v>0.95479999999999998</v>
      </c>
      <c r="D1161" s="110">
        <v>0.95599999999999996</v>
      </c>
      <c r="E1161" s="110">
        <v>0.95850000000000002</v>
      </c>
    </row>
    <row r="1162" spans="1:5" x14ac:dyDescent="0.25">
      <c r="A1162" s="112">
        <v>40344.552083333336</v>
      </c>
      <c r="B1162" s="109">
        <v>-5</v>
      </c>
      <c r="C1162" s="109">
        <v>0.95479999999999998</v>
      </c>
      <c r="D1162" s="110">
        <v>0.95599999999999996</v>
      </c>
      <c r="E1162" s="110">
        <v>0.95730000000000004</v>
      </c>
    </row>
    <row r="1163" spans="1:5" x14ac:dyDescent="0.25">
      <c r="A1163" s="112">
        <v>40344.5625</v>
      </c>
      <c r="B1163" s="109">
        <v>-5</v>
      </c>
      <c r="C1163" s="109">
        <v>0.95479999999999998</v>
      </c>
      <c r="D1163" s="110">
        <v>0.95479999999999998</v>
      </c>
      <c r="E1163" s="110">
        <v>0.95599999999999996</v>
      </c>
    </row>
    <row r="1164" spans="1:5" x14ac:dyDescent="0.25">
      <c r="A1164" s="112">
        <v>40344.572916666664</v>
      </c>
      <c r="B1164" s="109">
        <v>-5</v>
      </c>
      <c r="C1164" s="109">
        <v>0.9536</v>
      </c>
      <c r="D1164" s="110">
        <v>0.95479999999999998</v>
      </c>
      <c r="E1164" s="110">
        <v>0.95599999999999996</v>
      </c>
    </row>
    <row r="1165" spans="1:5" x14ac:dyDescent="0.25">
      <c r="A1165" s="112">
        <v>40344.583333333336</v>
      </c>
      <c r="B1165" s="109">
        <v>-5</v>
      </c>
      <c r="C1165" s="109">
        <v>0.9536</v>
      </c>
      <c r="D1165" s="110">
        <v>0.95479999999999998</v>
      </c>
      <c r="E1165" s="110">
        <v>0.95730000000000004</v>
      </c>
    </row>
    <row r="1166" spans="1:5" x14ac:dyDescent="0.25">
      <c r="A1166" s="112">
        <v>40344.59375</v>
      </c>
      <c r="B1166" s="109">
        <v>-5</v>
      </c>
      <c r="C1166" s="109">
        <v>0.9536</v>
      </c>
      <c r="D1166" s="110">
        <v>0.9536</v>
      </c>
      <c r="E1166" s="110">
        <v>0.95479999999999998</v>
      </c>
    </row>
    <row r="1167" spans="1:5" x14ac:dyDescent="0.25">
      <c r="A1167" s="112">
        <v>40344.604166666664</v>
      </c>
      <c r="B1167" s="109">
        <v>-5</v>
      </c>
      <c r="C1167" s="109">
        <v>0.9536</v>
      </c>
      <c r="D1167" s="110">
        <v>0.9536</v>
      </c>
      <c r="E1167" s="110">
        <v>0.95479999999999998</v>
      </c>
    </row>
    <row r="1168" spans="1:5" x14ac:dyDescent="0.25">
      <c r="A1168" s="112">
        <v>40344.614583333336</v>
      </c>
      <c r="B1168" s="109">
        <v>-5</v>
      </c>
      <c r="C1168" s="109">
        <v>0.95120000000000005</v>
      </c>
      <c r="D1168" s="110">
        <v>0.9536</v>
      </c>
      <c r="E1168" s="110">
        <v>0.95479999999999998</v>
      </c>
    </row>
    <row r="1169" spans="1:5" x14ac:dyDescent="0.25">
      <c r="A1169" s="112">
        <v>40344.625</v>
      </c>
      <c r="B1169" s="109">
        <v>-5</v>
      </c>
      <c r="C1169" s="109">
        <v>0.95120000000000005</v>
      </c>
      <c r="D1169" s="110">
        <v>0.9536</v>
      </c>
      <c r="E1169" s="110">
        <v>0.95599999999999996</v>
      </c>
    </row>
    <row r="1170" spans="1:5" x14ac:dyDescent="0.25">
      <c r="A1170" s="112">
        <v>40344.635416666664</v>
      </c>
      <c r="B1170" s="109">
        <v>-5</v>
      </c>
      <c r="C1170" s="109">
        <v>0.95120000000000005</v>
      </c>
      <c r="D1170" s="110">
        <v>0.95240000000000002</v>
      </c>
      <c r="E1170" s="110">
        <v>0.95479999999999998</v>
      </c>
    </row>
    <row r="1171" spans="1:5" x14ac:dyDescent="0.25">
      <c r="A1171" s="112">
        <v>40344.645833333336</v>
      </c>
      <c r="B1171" s="109">
        <v>-5</v>
      </c>
      <c r="C1171" s="109">
        <v>0.94989999999999997</v>
      </c>
      <c r="D1171" s="110">
        <v>0.95240000000000002</v>
      </c>
      <c r="E1171" s="110">
        <v>0.9536</v>
      </c>
    </row>
    <row r="1172" spans="1:5" x14ac:dyDescent="0.25">
      <c r="A1172" s="112">
        <v>40344.65625</v>
      </c>
      <c r="B1172" s="109">
        <v>-5</v>
      </c>
      <c r="C1172" s="109">
        <v>0.94989999999999997</v>
      </c>
      <c r="D1172" s="110">
        <v>0.95240000000000002</v>
      </c>
      <c r="E1172" s="110">
        <v>0.9536</v>
      </c>
    </row>
    <row r="1173" spans="1:5" x14ac:dyDescent="0.25">
      <c r="A1173" s="112">
        <v>40344.666666666664</v>
      </c>
      <c r="B1173" s="109">
        <v>-5</v>
      </c>
      <c r="C1173" s="109">
        <v>0.94989999999999997</v>
      </c>
      <c r="D1173" s="110">
        <v>0.95120000000000005</v>
      </c>
      <c r="E1173" s="110">
        <v>0.95479999999999998</v>
      </c>
    </row>
    <row r="1174" spans="1:5" x14ac:dyDescent="0.25">
      <c r="A1174" s="112">
        <v>40344.677083333336</v>
      </c>
      <c r="B1174" s="109">
        <v>-5</v>
      </c>
      <c r="C1174" s="109">
        <v>0.95120000000000005</v>
      </c>
      <c r="D1174" s="110">
        <v>0.95240000000000002</v>
      </c>
      <c r="E1174" s="110">
        <v>0.9536</v>
      </c>
    </row>
    <row r="1175" spans="1:5" x14ac:dyDescent="0.25">
      <c r="A1175" s="112">
        <v>40344.6875</v>
      </c>
      <c r="B1175" s="109">
        <v>-5</v>
      </c>
      <c r="C1175" s="109">
        <v>0.95120000000000005</v>
      </c>
      <c r="D1175" s="110">
        <v>0.95240000000000002</v>
      </c>
      <c r="E1175" s="110">
        <v>0.9536</v>
      </c>
    </row>
    <row r="1176" spans="1:5" x14ac:dyDescent="0.25">
      <c r="A1176" s="112">
        <v>40344.697916666664</v>
      </c>
      <c r="B1176" s="109">
        <v>-5</v>
      </c>
      <c r="C1176" s="109">
        <v>0.94989999999999997</v>
      </c>
      <c r="D1176" s="110">
        <v>0.95240000000000002</v>
      </c>
      <c r="E1176" s="110">
        <v>0.95479999999999998</v>
      </c>
    </row>
    <row r="1177" spans="1:5" x14ac:dyDescent="0.25">
      <c r="A1177" s="112">
        <v>40344.708333333336</v>
      </c>
      <c r="B1177" s="109">
        <v>-5</v>
      </c>
      <c r="C1177" s="109">
        <v>0.95120000000000005</v>
      </c>
      <c r="D1177" s="110">
        <v>0.95240000000000002</v>
      </c>
      <c r="E1177" s="110">
        <v>0.95479999999999998</v>
      </c>
    </row>
    <row r="1178" spans="1:5" x14ac:dyDescent="0.25">
      <c r="A1178" s="112">
        <v>40344.71875</v>
      </c>
      <c r="B1178" s="109">
        <v>-5</v>
      </c>
      <c r="C1178" s="109">
        <v>0.95120000000000005</v>
      </c>
      <c r="D1178" s="110">
        <v>0.95240000000000002</v>
      </c>
      <c r="E1178" s="110">
        <v>0.95479999999999998</v>
      </c>
    </row>
    <row r="1179" spans="1:5" x14ac:dyDescent="0.25">
      <c r="A1179" s="112">
        <v>40344.729166666664</v>
      </c>
      <c r="B1179" s="109">
        <v>-5</v>
      </c>
      <c r="C1179" s="109">
        <v>0.95120000000000005</v>
      </c>
      <c r="D1179" s="110">
        <v>0.9536</v>
      </c>
      <c r="E1179" s="110">
        <v>0.95479999999999998</v>
      </c>
    </row>
    <row r="1180" spans="1:5" x14ac:dyDescent="0.25">
      <c r="A1180" s="112">
        <v>40344.739583333336</v>
      </c>
      <c r="B1180" s="109">
        <v>-5</v>
      </c>
      <c r="C1180" s="109">
        <v>0.95120000000000005</v>
      </c>
      <c r="D1180" s="110">
        <v>0.9536</v>
      </c>
      <c r="E1180" s="110">
        <v>0.95479999999999998</v>
      </c>
    </row>
    <row r="1181" spans="1:5" x14ac:dyDescent="0.25">
      <c r="A1181" s="112">
        <v>40344.75</v>
      </c>
      <c r="B1181" s="109">
        <v>-5</v>
      </c>
      <c r="C1181" s="109">
        <v>0.9536</v>
      </c>
      <c r="D1181" s="110">
        <v>0.95479999999999998</v>
      </c>
      <c r="E1181" s="110">
        <v>0.95599999999999996</v>
      </c>
    </row>
    <row r="1182" spans="1:5" x14ac:dyDescent="0.25">
      <c r="A1182" s="112">
        <v>40344.760416666664</v>
      </c>
      <c r="B1182" s="109">
        <v>-5</v>
      </c>
      <c r="C1182" s="109">
        <v>0.9536</v>
      </c>
      <c r="D1182" s="110">
        <v>0.95479999999999998</v>
      </c>
      <c r="E1182" s="110">
        <v>0.95599999999999996</v>
      </c>
    </row>
    <row r="1183" spans="1:5" x14ac:dyDescent="0.25">
      <c r="A1183" s="112">
        <v>40344.770833333336</v>
      </c>
      <c r="B1183" s="109">
        <v>-5</v>
      </c>
      <c r="C1183" s="109">
        <v>0.9536</v>
      </c>
      <c r="D1183" s="110">
        <v>0.95479999999999998</v>
      </c>
      <c r="E1183" s="110">
        <v>0.95599999999999996</v>
      </c>
    </row>
    <row r="1184" spans="1:5" x14ac:dyDescent="0.25">
      <c r="A1184" s="112">
        <v>40344.78125</v>
      </c>
      <c r="B1184" s="109">
        <v>-5</v>
      </c>
      <c r="C1184" s="109">
        <v>0.95479999999999998</v>
      </c>
      <c r="D1184" s="110">
        <v>0.95599999999999996</v>
      </c>
      <c r="E1184" s="110">
        <v>0.95730000000000004</v>
      </c>
    </row>
    <row r="1185" spans="1:5" x14ac:dyDescent="0.25">
      <c r="A1185" s="112">
        <v>40344.791666666664</v>
      </c>
      <c r="B1185" s="109">
        <v>-5</v>
      </c>
      <c r="C1185" s="109">
        <v>0.95599999999999996</v>
      </c>
      <c r="D1185" s="110">
        <v>0.95599999999999996</v>
      </c>
      <c r="E1185" s="110">
        <v>0.95850000000000002</v>
      </c>
    </row>
    <row r="1186" spans="1:5" x14ac:dyDescent="0.25">
      <c r="A1186" s="112">
        <v>40344.802083333336</v>
      </c>
      <c r="B1186" s="109">
        <v>-5</v>
      </c>
      <c r="C1186" s="109">
        <v>0.95599999999999996</v>
      </c>
      <c r="D1186" s="110">
        <v>0.95730000000000004</v>
      </c>
      <c r="E1186" s="110">
        <v>0.95850000000000002</v>
      </c>
    </row>
    <row r="1187" spans="1:5" x14ac:dyDescent="0.25">
      <c r="A1187" s="112">
        <v>40344.8125</v>
      </c>
      <c r="B1187" s="109">
        <v>-5</v>
      </c>
      <c r="C1187" s="109">
        <v>0.95599999999999996</v>
      </c>
      <c r="D1187" s="110">
        <v>0.95730000000000004</v>
      </c>
      <c r="E1187" s="110">
        <v>0.95850000000000002</v>
      </c>
    </row>
    <row r="1188" spans="1:5" x14ac:dyDescent="0.25">
      <c r="A1188" s="112">
        <v>40344.822916666664</v>
      </c>
      <c r="B1188" s="109">
        <v>-5</v>
      </c>
      <c r="C1188" s="109">
        <v>0.95730000000000004</v>
      </c>
      <c r="D1188" s="110">
        <v>0.95730000000000004</v>
      </c>
      <c r="E1188" s="110">
        <v>0.96089999999999998</v>
      </c>
    </row>
    <row r="1189" spans="1:5" x14ac:dyDescent="0.25">
      <c r="A1189" s="112">
        <v>40344.833333333336</v>
      </c>
      <c r="B1189" s="109">
        <v>-5</v>
      </c>
      <c r="C1189" s="109">
        <v>0.95730000000000004</v>
      </c>
      <c r="D1189" s="110">
        <v>0.95850000000000002</v>
      </c>
      <c r="E1189" s="110">
        <v>0.96089999999999998</v>
      </c>
    </row>
    <row r="1190" spans="1:5" x14ac:dyDescent="0.25">
      <c r="A1190" s="112">
        <v>40344.84375</v>
      </c>
      <c r="B1190" s="109">
        <v>-5</v>
      </c>
      <c r="C1190" s="109">
        <v>0.95599999999999996</v>
      </c>
      <c r="D1190" s="110">
        <v>0.95850000000000002</v>
      </c>
      <c r="E1190" s="110">
        <v>0.96089999999999998</v>
      </c>
    </row>
    <row r="1191" spans="1:5" x14ac:dyDescent="0.25">
      <c r="A1191" s="112">
        <v>40344.854166666664</v>
      </c>
      <c r="B1191" s="109">
        <v>-5</v>
      </c>
      <c r="C1191" s="109">
        <v>0.95730000000000004</v>
      </c>
      <c r="D1191" s="110">
        <v>0.9597</v>
      </c>
      <c r="E1191" s="110">
        <v>0.96089999999999998</v>
      </c>
    </row>
    <row r="1192" spans="1:5" x14ac:dyDescent="0.25">
      <c r="A1192" s="112">
        <v>40344.864583333336</v>
      </c>
      <c r="B1192" s="109">
        <v>-5</v>
      </c>
      <c r="C1192" s="109">
        <v>0.95850000000000002</v>
      </c>
      <c r="D1192" s="110">
        <v>0.96089999999999998</v>
      </c>
      <c r="E1192" s="110">
        <v>0.96209999999999996</v>
      </c>
    </row>
    <row r="1193" spans="1:5" x14ac:dyDescent="0.25">
      <c r="A1193" s="112">
        <v>40344.875</v>
      </c>
      <c r="B1193" s="109">
        <v>-5</v>
      </c>
      <c r="C1193" s="109">
        <v>0.96089999999999998</v>
      </c>
      <c r="D1193" s="110">
        <v>0.96209999999999996</v>
      </c>
      <c r="E1193" s="110">
        <v>0.96209999999999996</v>
      </c>
    </row>
    <row r="1194" spans="1:5" x14ac:dyDescent="0.25">
      <c r="A1194" s="112">
        <v>40344.885416666664</v>
      </c>
      <c r="B1194" s="109">
        <v>-5</v>
      </c>
      <c r="C1194" s="109">
        <v>0.96089999999999998</v>
      </c>
      <c r="D1194" s="110">
        <v>0.96209999999999996</v>
      </c>
      <c r="E1194" s="110">
        <v>0.96340000000000003</v>
      </c>
    </row>
    <row r="1195" spans="1:5" x14ac:dyDescent="0.25">
      <c r="A1195" s="112">
        <v>40344.895833333336</v>
      </c>
      <c r="B1195" s="109">
        <v>-5</v>
      </c>
      <c r="C1195" s="109">
        <v>0.96089999999999998</v>
      </c>
      <c r="D1195" s="110">
        <v>0.96209999999999996</v>
      </c>
      <c r="E1195" s="110">
        <v>0.96340000000000003</v>
      </c>
    </row>
    <row r="1196" spans="1:5" x14ac:dyDescent="0.25">
      <c r="A1196" s="112">
        <v>40344.90625</v>
      </c>
      <c r="B1196" s="109">
        <v>-5</v>
      </c>
      <c r="C1196" s="109">
        <v>0.96089999999999998</v>
      </c>
      <c r="D1196" s="110">
        <v>0.96209999999999996</v>
      </c>
      <c r="E1196" s="110">
        <v>0.96460000000000001</v>
      </c>
    </row>
    <row r="1197" spans="1:5" x14ac:dyDescent="0.25">
      <c r="A1197" s="112">
        <v>40344.916666666664</v>
      </c>
      <c r="B1197" s="109">
        <v>-5</v>
      </c>
      <c r="C1197" s="109">
        <v>0.96209999999999996</v>
      </c>
      <c r="D1197" s="110">
        <v>0.96340000000000003</v>
      </c>
      <c r="E1197" s="110">
        <v>0.96460000000000001</v>
      </c>
    </row>
    <row r="1198" spans="1:5" x14ac:dyDescent="0.25">
      <c r="A1198" s="112">
        <v>40344.927083333336</v>
      </c>
      <c r="B1198" s="109">
        <v>-5</v>
      </c>
      <c r="C1198" s="109">
        <v>0.96209999999999996</v>
      </c>
      <c r="D1198" s="110">
        <v>0.96340000000000003</v>
      </c>
      <c r="E1198" s="110">
        <v>0.96460000000000001</v>
      </c>
    </row>
    <row r="1199" spans="1:5" x14ac:dyDescent="0.25">
      <c r="A1199" s="112">
        <v>40344.9375</v>
      </c>
      <c r="B1199" s="109">
        <v>-5</v>
      </c>
      <c r="C1199" s="109">
        <v>0.96209999999999996</v>
      </c>
      <c r="D1199" s="110">
        <v>0.96340000000000003</v>
      </c>
      <c r="E1199" s="110">
        <v>0.96460000000000001</v>
      </c>
    </row>
    <row r="1200" spans="1:5" x14ac:dyDescent="0.25">
      <c r="A1200" s="112">
        <v>40344.947916666664</v>
      </c>
      <c r="B1200" s="109">
        <v>-5</v>
      </c>
      <c r="C1200" s="109">
        <v>0.96340000000000003</v>
      </c>
      <c r="D1200" s="110">
        <v>0.96460000000000001</v>
      </c>
      <c r="E1200" s="110">
        <v>0.96579999999999999</v>
      </c>
    </row>
    <row r="1201" spans="1:5" x14ac:dyDescent="0.25">
      <c r="A1201" s="112">
        <v>40344.958333333336</v>
      </c>
      <c r="B1201" s="109">
        <v>-5</v>
      </c>
      <c r="C1201" s="109">
        <v>0.96209999999999996</v>
      </c>
      <c r="D1201" s="110">
        <v>0.96460000000000001</v>
      </c>
      <c r="E1201" s="110">
        <v>0.96830000000000005</v>
      </c>
    </row>
    <row r="1202" spans="1:5" x14ac:dyDescent="0.25">
      <c r="A1202" s="112">
        <v>40344.96875</v>
      </c>
      <c r="B1202" s="109">
        <v>-5</v>
      </c>
      <c r="C1202" s="109">
        <v>0.96340000000000003</v>
      </c>
      <c r="D1202" s="110">
        <v>0.96460000000000001</v>
      </c>
      <c r="E1202" s="110">
        <v>0.96830000000000005</v>
      </c>
    </row>
    <row r="1203" spans="1:5" x14ac:dyDescent="0.25">
      <c r="A1203" s="112">
        <v>40344.979166666664</v>
      </c>
      <c r="B1203" s="109">
        <v>-5</v>
      </c>
      <c r="C1203" s="109">
        <v>0.96340000000000003</v>
      </c>
      <c r="D1203" s="110">
        <v>0.96579999999999999</v>
      </c>
      <c r="E1203" s="110">
        <v>0.96830000000000005</v>
      </c>
    </row>
    <row r="1204" spans="1:5" x14ac:dyDescent="0.25">
      <c r="A1204" s="112">
        <v>40344.989583333336</v>
      </c>
      <c r="B1204" s="109">
        <v>-5</v>
      </c>
      <c r="C1204" s="109">
        <v>0.96460000000000001</v>
      </c>
      <c r="D1204" s="110">
        <v>0.96579999999999999</v>
      </c>
      <c r="E1204" s="110">
        <v>0.96830000000000005</v>
      </c>
    </row>
    <row r="1205" spans="1:5" x14ac:dyDescent="0.25">
      <c r="A1205" s="112">
        <v>40345</v>
      </c>
      <c r="B1205" s="109">
        <v>-5</v>
      </c>
      <c r="C1205" s="109">
        <v>0.96460000000000001</v>
      </c>
      <c r="D1205" s="110">
        <v>0.96579999999999999</v>
      </c>
      <c r="E1205" s="110">
        <v>0.96830000000000005</v>
      </c>
    </row>
    <row r="1206" spans="1:5" x14ac:dyDescent="0.25">
      <c r="A1206" s="112">
        <v>40345.010416666664</v>
      </c>
      <c r="B1206" s="109">
        <v>-5</v>
      </c>
      <c r="C1206" s="109">
        <v>0.96460000000000001</v>
      </c>
      <c r="D1206" s="110">
        <v>0.96699999999999997</v>
      </c>
      <c r="E1206" s="110">
        <v>0.96950000000000003</v>
      </c>
    </row>
    <row r="1207" spans="1:5" x14ac:dyDescent="0.25">
      <c r="A1207" s="112">
        <v>40345.020833333336</v>
      </c>
      <c r="B1207" s="109">
        <v>-5</v>
      </c>
      <c r="C1207" s="109">
        <v>0.96579999999999999</v>
      </c>
      <c r="D1207" s="110">
        <v>0.96699999999999997</v>
      </c>
      <c r="E1207" s="110">
        <v>0.96950000000000003</v>
      </c>
    </row>
    <row r="1208" spans="1:5" x14ac:dyDescent="0.25">
      <c r="A1208" s="112">
        <v>40345.03125</v>
      </c>
      <c r="B1208" s="109">
        <v>-5</v>
      </c>
      <c r="C1208" s="109">
        <v>0.96579999999999999</v>
      </c>
      <c r="D1208" s="110">
        <v>0.96699999999999997</v>
      </c>
      <c r="E1208" s="110">
        <v>0.96950000000000003</v>
      </c>
    </row>
    <row r="1209" spans="1:5" x14ac:dyDescent="0.25">
      <c r="A1209" s="112">
        <v>40345.041666666664</v>
      </c>
      <c r="B1209" s="109">
        <v>-5</v>
      </c>
      <c r="C1209" s="109">
        <v>0.96579999999999999</v>
      </c>
      <c r="D1209" s="110">
        <v>0.96830000000000005</v>
      </c>
      <c r="E1209" s="110">
        <v>0.96950000000000003</v>
      </c>
    </row>
    <row r="1210" spans="1:5" x14ac:dyDescent="0.25">
      <c r="A1210" s="112">
        <v>40345.052083333336</v>
      </c>
      <c r="B1210" s="109">
        <v>-5</v>
      </c>
      <c r="C1210" s="109">
        <v>0.96579999999999999</v>
      </c>
      <c r="D1210" s="110">
        <v>0.96830000000000005</v>
      </c>
      <c r="E1210" s="110">
        <v>0.96950000000000003</v>
      </c>
    </row>
    <row r="1211" spans="1:5" x14ac:dyDescent="0.25">
      <c r="A1211" s="112">
        <v>40345.0625</v>
      </c>
      <c r="B1211" s="109">
        <v>-5</v>
      </c>
      <c r="C1211" s="109">
        <v>0.96579999999999999</v>
      </c>
      <c r="D1211" s="110">
        <v>0.96830000000000005</v>
      </c>
      <c r="E1211" s="110">
        <v>0.96950000000000003</v>
      </c>
    </row>
    <row r="1212" spans="1:5" x14ac:dyDescent="0.25">
      <c r="A1212" s="112">
        <v>40345.072916666664</v>
      </c>
      <c r="B1212" s="109">
        <v>-5</v>
      </c>
      <c r="C1212" s="109">
        <v>0.96579999999999999</v>
      </c>
      <c r="D1212" s="110">
        <v>0.96830000000000005</v>
      </c>
      <c r="E1212" s="110">
        <v>0.96950000000000003</v>
      </c>
    </row>
    <row r="1213" spans="1:5" x14ac:dyDescent="0.25">
      <c r="A1213" s="112">
        <v>40345.083333333336</v>
      </c>
      <c r="B1213" s="109">
        <v>-5</v>
      </c>
      <c r="C1213" s="109">
        <v>0.96579999999999999</v>
      </c>
      <c r="D1213" s="110">
        <v>0.96830000000000005</v>
      </c>
      <c r="E1213" s="110">
        <v>0.97070000000000001</v>
      </c>
    </row>
    <row r="1214" spans="1:5" x14ac:dyDescent="0.25">
      <c r="A1214" s="112">
        <v>40345.09375</v>
      </c>
      <c r="B1214" s="109">
        <v>-5</v>
      </c>
      <c r="C1214" s="109">
        <v>0.96579999999999999</v>
      </c>
      <c r="D1214" s="110">
        <v>0.96950000000000003</v>
      </c>
      <c r="E1214" s="110">
        <v>0.97070000000000001</v>
      </c>
    </row>
    <row r="1215" spans="1:5" x14ac:dyDescent="0.25">
      <c r="A1215" s="112">
        <v>40345.104166666664</v>
      </c>
      <c r="B1215" s="109">
        <v>-5</v>
      </c>
      <c r="C1215" s="109">
        <v>0.96830000000000005</v>
      </c>
      <c r="D1215" s="110">
        <v>0.96950000000000003</v>
      </c>
      <c r="E1215" s="110">
        <v>0.97070000000000001</v>
      </c>
    </row>
    <row r="1216" spans="1:5" x14ac:dyDescent="0.25">
      <c r="A1216" s="112">
        <v>40345.114583333336</v>
      </c>
      <c r="B1216" s="109">
        <v>-5</v>
      </c>
      <c r="C1216" s="109">
        <v>0.96830000000000005</v>
      </c>
      <c r="D1216" s="110">
        <v>0.96950000000000003</v>
      </c>
      <c r="E1216" s="110">
        <v>0.97070000000000001</v>
      </c>
    </row>
    <row r="1217" spans="1:5" x14ac:dyDescent="0.25">
      <c r="A1217" s="112">
        <v>40345.125</v>
      </c>
      <c r="B1217" s="109">
        <v>-5</v>
      </c>
      <c r="C1217" s="109">
        <v>0.96830000000000005</v>
      </c>
      <c r="D1217" s="110">
        <v>0.96950000000000003</v>
      </c>
      <c r="E1217" s="110">
        <v>0.97189999999999999</v>
      </c>
    </row>
    <row r="1218" spans="1:5" x14ac:dyDescent="0.25">
      <c r="A1218" s="112">
        <v>40345.135416666664</v>
      </c>
      <c r="B1218" s="109">
        <v>-5</v>
      </c>
      <c r="C1218" s="109">
        <v>0.96830000000000005</v>
      </c>
      <c r="D1218" s="110">
        <v>0.96950000000000003</v>
      </c>
      <c r="E1218" s="110">
        <v>0.97070000000000001</v>
      </c>
    </row>
    <row r="1219" spans="1:5" x14ac:dyDescent="0.25">
      <c r="A1219" s="112">
        <v>40345.145833333336</v>
      </c>
      <c r="B1219" s="109">
        <v>-5</v>
      </c>
      <c r="C1219" s="109">
        <v>0.96830000000000005</v>
      </c>
      <c r="D1219" s="110">
        <v>0.97070000000000001</v>
      </c>
      <c r="E1219" s="110">
        <v>0.97189999999999999</v>
      </c>
    </row>
    <row r="1220" spans="1:5" x14ac:dyDescent="0.25">
      <c r="A1220" s="112">
        <v>40345.15625</v>
      </c>
      <c r="B1220" s="109">
        <v>-5</v>
      </c>
      <c r="C1220" s="109">
        <v>0.96950000000000003</v>
      </c>
      <c r="D1220" s="110">
        <v>0.97070000000000001</v>
      </c>
      <c r="E1220" s="110">
        <v>0.97189999999999999</v>
      </c>
    </row>
    <row r="1221" spans="1:5" x14ac:dyDescent="0.25">
      <c r="A1221" s="112">
        <v>40345.166666666664</v>
      </c>
      <c r="B1221" s="109">
        <v>-5</v>
      </c>
      <c r="C1221" s="109">
        <v>0.96950000000000003</v>
      </c>
      <c r="D1221" s="110">
        <v>0.97070000000000001</v>
      </c>
      <c r="E1221" s="110">
        <v>0.97309999999999997</v>
      </c>
    </row>
    <row r="1222" spans="1:5" x14ac:dyDescent="0.25">
      <c r="A1222" s="112">
        <v>40345.177083333336</v>
      </c>
      <c r="B1222" s="109">
        <v>-5</v>
      </c>
      <c r="C1222" s="109">
        <v>0.96950000000000003</v>
      </c>
      <c r="D1222" s="110">
        <v>0.97070000000000001</v>
      </c>
      <c r="E1222" s="110">
        <v>0.97189999999999999</v>
      </c>
    </row>
    <row r="1223" spans="1:5" x14ac:dyDescent="0.25">
      <c r="A1223" s="112">
        <v>40345.1875</v>
      </c>
      <c r="B1223" s="109">
        <v>-5</v>
      </c>
      <c r="C1223" s="109">
        <v>0.96950000000000003</v>
      </c>
      <c r="D1223" s="110">
        <v>0.97070000000000001</v>
      </c>
      <c r="E1223" s="110">
        <v>0.97189999999999999</v>
      </c>
    </row>
    <row r="1224" spans="1:5" x14ac:dyDescent="0.25">
      <c r="A1224" s="112">
        <v>40345.197916666664</v>
      </c>
      <c r="B1224" s="109">
        <v>-5</v>
      </c>
      <c r="C1224" s="109">
        <v>0.97070000000000001</v>
      </c>
      <c r="D1224" s="110">
        <v>0.97189999999999999</v>
      </c>
      <c r="E1224" s="110">
        <v>0.97309999999999997</v>
      </c>
    </row>
    <row r="1225" spans="1:5" x14ac:dyDescent="0.25">
      <c r="A1225" s="112">
        <v>40345.208333333336</v>
      </c>
      <c r="B1225" s="109">
        <v>-5</v>
      </c>
      <c r="C1225" s="109">
        <v>0.97070000000000001</v>
      </c>
      <c r="D1225" s="110">
        <v>0.97189999999999999</v>
      </c>
      <c r="E1225" s="110">
        <v>0.97309999999999997</v>
      </c>
    </row>
    <row r="1226" spans="1:5" x14ac:dyDescent="0.25">
      <c r="A1226" s="112">
        <v>40345.21875</v>
      </c>
      <c r="B1226" s="109">
        <v>-5</v>
      </c>
      <c r="C1226" s="109">
        <v>0.97070000000000001</v>
      </c>
      <c r="D1226" s="110">
        <v>0.97189999999999999</v>
      </c>
      <c r="E1226" s="110">
        <v>0.97309999999999997</v>
      </c>
    </row>
    <row r="1227" spans="1:5" x14ac:dyDescent="0.25">
      <c r="A1227" s="112">
        <v>40345.229166666664</v>
      </c>
      <c r="B1227" s="109">
        <v>-5</v>
      </c>
      <c r="C1227" s="109">
        <v>0.97070000000000001</v>
      </c>
      <c r="D1227" s="110">
        <v>0.97189999999999999</v>
      </c>
      <c r="E1227" s="110">
        <v>0.97309999999999997</v>
      </c>
    </row>
    <row r="1228" spans="1:5" x14ac:dyDescent="0.25">
      <c r="A1228" s="112">
        <v>40345.239583333336</v>
      </c>
      <c r="B1228" s="109">
        <v>-5</v>
      </c>
      <c r="C1228" s="109">
        <v>0.97070000000000001</v>
      </c>
      <c r="D1228" s="110">
        <v>0.97189999999999999</v>
      </c>
      <c r="E1228" s="110">
        <v>0.97309999999999997</v>
      </c>
    </row>
    <row r="1229" spans="1:5" x14ac:dyDescent="0.25">
      <c r="A1229" s="112">
        <v>40345.25</v>
      </c>
      <c r="B1229" s="109">
        <v>-5</v>
      </c>
      <c r="C1229" s="109">
        <v>0.97070000000000001</v>
      </c>
      <c r="D1229" s="110">
        <v>0.97189999999999999</v>
      </c>
      <c r="E1229" s="110">
        <v>0.97309999999999997</v>
      </c>
    </row>
    <row r="1230" spans="1:5" x14ac:dyDescent="0.25">
      <c r="A1230" s="112">
        <v>40345.260416666664</v>
      </c>
      <c r="B1230" s="109">
        <v>-5</v>
      </c>
      <c r="C1230" s="109">
        <v>0.97070000000000001</v>
      </c>
      <c r="D1230" s="110">
        <v>0.97189999999999999</v>
      </c>
      <c r="E1230" s="110">
        <v>0.97309999999999997</v>
      </c>
    </row>
    <row r="1231" spans="1:5" x14ac:dyDescent="0.25">
      <c r="A1231" s="112">
        <v>40345.270833333336</v>
      </c>
      <c r="B1231" s="109">
        <v>-5</v>
      </c>
      <c r="C1231" s="109">
        <v>0.97189999999999999</v>
      </c>
      <c r="D1231" s="110">
        <v>0.97309999999999997</v>
      </c>
      <c r="E1231" s="110">
        <v>0.97309999999999997</v>
      </c>
    </row>
    <row r="1232" spans="1:5" x14ac:dyDescent="0.25">
      <c r="A1232" s="112">
        <v>40345.28125</v>
      </c>
      <c r="B1232" s="109">
        <v>-5</v>
      </c>
      <c r="C1232" s="109">
        <v>0.97189999999999999</v>
      </c>
      <c r="D1232" s="110">
        <v>0.97309999999999997</v>
      </c>
      <c r="E1232" s="110">
        <v>0.97560000000000002</v>
      </c>
    </row>
    <row r="1233" spans="1:5" x14ac:dyDescent="0.25">
      <c r="A1233" s="112">
        <v>40345.291666666664</v>
      </c>
      <c r="B1233" s="109">
        <v>-5</v>
      </c>
      <c r="C1233" s="109">
        <v>0.97189999999999999</v>
      </c>
      <c r="D1233" s="110">
        <v>0.97309999999999997</v>
      </c>
      <c r="E1233" s="110">
        <v>0.97560000000000002</v>
      </c>
    </row>
    <row r="1234" spans="1:5" x14ac:dyDescent="0.25">
      <c r="A1234" s="112">
        <v>40345.302083333336</v>
      </c>
      <c r="B1234" s="109">
        <v>-5</v>
      </c>
      <c r="C1234" s="109">
        <v>0.97189999999999999</v>
      </c>
      <c r="D1234" s="110">
        <v>0.97309999999999997</v>
      </c>
      <c r="E1234" s="110">
        <v>0.97560000000000002</v>
      </c>
    </row>
    <row r="1235" spans="1:5" x14ac:dyDescent="0.25">
      <c r="A1235" s="112">
        <v>40345.3125</v>
      </c>
      <c r="B1235" s="109">
        <v>-5</v>
      </c>
      <c r="C1235" s="109">
        <v>0.97189999999999999</v>
      </c>
      <c r="D1235" s="110">
        <v>0.97309999999999997</v>
      </c>
      <c r="E1235" s="110">
        <v>0.97560000000000002</v>
      </c>
    </row>
    <row r="1236" spans="1:5" x14ac:dyDescent="0.25">
      <c r="A1236" s="112">
        <v>40345.322916666664</v>
      </c>
      <c r="B1236" s="109">
        <v>-5</v>
      </c>
      <c r="C1236" s="109">
        <v>0.97189999999999999</v>
      </c>
      <c r="D1236" s="110">
        <v>0.97309999999999997</v>
      </c>
      <c r="E1236" s="110">
        <v>0.97560000000000002</v>
      </c>
    </row>
    <row r="1237" spans="1:5" x14ac:dyDescent="0.25">
      <c r="A1237" s="112">
        <v>40345.333333333336</v>
      </c>
      <c r="B1237" s="109">
        <v>-5</v>
      </c>
      <c r="C1237" s="109">
        <v>0.97189999999999999</v>
      </c>
      <c r="D1237" s="110">
        <v>0.97309999999999997</v>
      </c>
      <c r="E1237" s="110">
        <v>0.9768</v>
      </c>
    </row>
    <row r="1238" spans="1:5" x14ac:dyDescent="0.25">
      <c r="A1238" s="112">
        <v>40345.34375</v>
      </c>
      <c r="B1238" s="109">
        <v>-5</v>
      </c>
      <c r="C1238" s="109">
        <v>0.97309999999999997</v>
      </c>
      <c r="D1238" s="110">
        <v>0.97440000000000004</v>
      </c>
      <c r="E1238" s="110">
        <v>0.9768</v>
      </c>
    </row>
    <row r="1239" spans="1:5" x14ac:dyDescent="0.25">
      <c r="A1239" s="112">
        <v>40345.354166666664</v>
      </c>
      <c r="B1239" s="109">
        <v>-5</v>
      </c>
      <c r="C1239" s="109">
        <v>0.97309999999999997</v>
      </c>
      <c r="D1239" s="110">
        <v>0.97440000000000004</v>
      </c>
      <c r="E1239" s="110">
        <v>0.9768</v>
      </c>
    </row>
    <row r="1240" spans="1:5" x14ac:dyDescent="0.25">
      <c r="A1240" s="112">
        <v>40345.364583333336</v>
      </c>
      <c r="B1240" s="109">
        <v>-5</v>
      </c>
      <c r="C1240" s="109">
        <v>0.97189999999999999</v>
      </c>
      <c r="D1240" s="110">
        <v>0.97440000000000004</v>
      </c>
      <c r="E1240" s="110">
        <v>0.97560000000000002</v>
      </c>
    </row>
    <row r="1241" spans="1:5" x14ac:dyDescent="0.25">
      <c r="A1241" s="112">
        <v>40345.375</v>
      </c>
      <c r="B1241" s="109">
        <v>-5</v>
      </c>
      <c r="C1241" s="109">
        <v>0.97189999999999999</v>
      </c>
      <c r="D1241" s="110">
        <v>0.97440000000000004</v>
      </c>
      <c r="E1241" s="110">
        <v>0.9768</v>
      </c>
    </row>
    <row r="1242" spans="1:5" x14ac:dyDescent="0.25">
      <c r="A1242" s="112">
        <v>40345.385416666664</v>
      </c>
      <c r="B1242" s="109">
        <v>-5</v>
      </c>
      <c r="C1242" s="109">
        <v>0.97309999999999997</v>
      </c>
      <c r="D1242" s="110">
        <v>0.97440000000000004</v>
      </c>
      <c r="E1242" s="110">
        <v>0.97560000000000002</v>
      </c>
    </row>
    <row r="1243" spans="1:5" x14ac:dyDescent="0.25">
      <c r="A1243" s="112">
        <v>40345.395833333336</v>
      </c>
      <c r="B1243" s="109">
        <v>-5</v>
      </c>
      <c r="C1243" s="109">
        <v>0.97189999999999999</v>
      </c>
      <c r="D1243" s="110">
        <v>0.97440000000000004</v>
      </c>
      <c r="E1243" s="110">
        <v>0.97560000000000002</v>
      </c>
    </row>
    <row r="1244" spans="1:5" x14ac:dyDescent="0.25">
      <c r="A1244" s="112">
        <v>40345.40625</v>
      </c>
      <c r="B1244" s="109">
        <v>-5</v>
      </c>
      <c r="C1244" s="109">
        <v>0.97189999999999999</v>
      </c>
      <c r="D1244" s="110">
        <v>0.97309999999999997</v>
      </c>
      <c r="E1244" s="110">
        <v>0.97560000000000002</v>
      </c>
    </row>
    <row r="1245" spans="1:5" x14ac:dyDescent="0.25">
      <c r="A1245" s="112">
        <v>40345.416666666664</v>
      </c>
      <c r="B1245" s="109">
        <v>-5</v>
      </c>
      <c r="C1245" s="109">
        <v>0.97189999999999999</v>
      </c>
      <c r="D1245" s="110">
        <v>0.97309999999999997</v>
      </c>
      <c r="E1245" s="110">
        <v>0.9768</v>
      </c>
    </row>
    <row r="1246" spans="1:5" x14ac:dyDescent="0.25">
      <c r="A1246" s="112">
        <v>40345.427083333336</v>
      </c>
      <c r="B1246" s="109">
        <v>-5</v>
      </c>
      <c r="C1246" s="109">
        <v>0.97070000000000001</v>
      </c>
      <c r="D1246" s="110">
        <v>0.97309999999999997</v>
      </c>
      <c r="E1246" s="110">
        <v>0.97560000000000002</v>
      </c>
    </row>
    <row r="1247" spans="1:5" x14ac:dyDescent="0.25">
      <c r="A1247" s="112">
        <v>40345.4375</v>
      </c>
      <c r="B1247" s="109">
        <v>-5</v>
      </c>
      <c r="C1247" s="109">
        <v>0.97070000000000001</v>
      </c>
      <c r="D1247" s="110">
        <v>0.97309999999999997</v>
      </c>
      <c r="E1247" s="110">
        <v>0.97309999999999997</v>
      </c>
    </row>
    <row r="1248" spans="1:5" x14ac:dyDescent="0.25">
      <c r="A1248" s="112">
        <v>40345.447916666664</v>
      </c>
      <c r="B1248" s="109">
        <v>-5</v>
      </c>
      <c r="C1248" s="109">
        <v>0.97070000000000001</v>
      </c>
      <c r="D1248" s="110">
        <v>0.97189999999999999</v>
      </c>
      <c r="E1248" s="110">
        <v>0.97560000000000002</v>
      </c>
    </row>
    <row r="1249" spans="1:5" x14ac:dyDescent="0.25">
      <c r="A1249" s="112">
        <v>40345.458333333336</v>
      </c>
      <c r="B1249" s="109">
        <v>-5</v>
      </c>
      <c r="C1249" s="109">
        <v>0.97070000000000001</v>
      </c>
      <c r="D1249" s="110">
        <v>0.97189999999999999</v>
      </c>
      <c r="E1249" s="110">
        <v>0.97560000000000002</v>
      </c>
    </row>
    <row r="1250" spans="1:5" x14ac:dyDescent="0.25">
      <c r="A1250" s="112">
        <v>40345.46875</v>
      </c>
      <c r="B1250" s="109">
        <v>-5</v>
      </c>
      <c r="C1250" s="109">
        <v>0.96950000000000003</v>
      </c>
      <c r="D1250" s="110">
        <v>0.97070000000000001</v>
      </c>
      <c r="E1250" s="110">
        <v>0.97189999999999999</v>
      </c>
    </row>
    <row r="1251" spans="1:5" x14ac:dyDescent="0.25">
      <c r="A1251" s="112">
        <v>40345.479166666664</v>
      </c>
      <c r="B1251" s="109">
        <v>-5</v>
      </c>
      <c r="C1251" s="109">
        <v>0.96950000000000003</v>
      </c>
      <c r="D1251" s="110">
        <v>0.97070000000000001</v>
      </c>
      <c r="E1251" s="110">
        <v>0.97309999999999997</v>
      </c>
    </row>
    <row r="1252" spans="1:5" x14ac:dyDescent="0.25">
      <c r="A1252" s="112">
        <v>40345.489583333336</v>
      </c>
      <c r="B1252" s="109">
        <v>-5</v>
      </c>
      <c r="C1252" s="109">
        <v>0.96830000000000005</v>
      </c>
      <c r="D1252" s="110">
        <v>0.96950000000000003</v>
      </c>
      <c r="E1252" s="110">
        <v>0.97070000000000001</v>
      </c>
    </row>
    <row r="1253" spans="1:5" x14ac:dyDescent="0.25">
      <c r="A1253" s="112">
        <v>40345.5</v>
      </c>
      <c r="B1253" s="109">
        <v>-5</v>
      </c>
      <c r="C1253" s="109">
        <v>0.96830000000000005</v>
      </c>
      <c r="D1253" s="110">
        <v>0.96950000000000003</v>
      </c>
      <c r="E1253" s="110">
        <v>0.97189999999999999</v>
      </c>
    </row>
    <row r="1254" spans="1:5" x14ac:dyDescent="0.25">
      <c r="A1254" s="112">
        <v>40345.510416666664</v>
      </c>
      <c r="B1254" s="109">
        <v>-5</v>
      </c>
      <c r="C1254" s="109">
        <v>0.96579999999999999</v>
      </c>
      <c r="D1254" s="110">
        <v>0.96830000000000005</v>
      </c>
      <c r="E1254" s="110">
        <v>0.97070000000000001</v>
      </c>
    </row>
    <row r="1255" spans="1:5" x14ac:dyDescent="0.25">
      <c r="A1255" s="112">
        <v>40345.520833333336</v>
      </c>
      <c r="B1255" s="109">
        <v>-5</v>
      </c>
      <c r="C1255" s="109">
        <v>0.96460000000000001</v>
      </c>
      <c r="D1255" s="110">
        <v>0.96699999999999997</v>
      </c>
      <c r="E1255" s="110">
        <v>0.96950000000000003</v>
      </c>
    </row>
    <row r="1256" spans="1:5" x14ac:dyDescent="0.25">
      <c r="A1256" s="112">
        <v>40345.53125</v>
      </c>
      <c r="B1256" s="109">
        <v>-5</v>
      </c>
      <c r="C1256" s="109">
        <v>0.96460000000000001</v>
      </c>
      <c r="D1256" s="110">
        <v>0.96579999999999999</v>
      </c>
      <c r="E1256" s="110">
        <v>0.96830000000000005</v>
      </c>
    </row>
    <row r="1257" spans="1:5" x14ac:dyDescent="0.25">
      <c r="A1257" s="112">
        <v>40345.541666666664</v>
      </c>
      <c r="B1257" s="109">
        <v>-5</v>
      </c>
      <c r="C1257" s="109">
        <v>0.96340000000000003</v>
      </c>
      <c r="D1257" s="110">
        <v>0.96460000000000001</v>
      </c>
      <c r="E1257" s="110">
        <v>0.96830000000000005</v>
      </c>
    </row>
    <row r="1258" spans="1:5" x14ac:dyDescent="0.25">
      <c r="A1258" s="112">
        <v>40345.552083333336</v>
      </c>
      <c r="B1258" s="109">
        <v>-5</v>
      </c>
      <c r="C1258" s="109">
        <v>0.96340000000000003</v>
      </c>
      <c r="D1258" s="110">
        <v>0.96460000000000001</v>
      </c>
      <c r="E1258" s="110">
        <v>0.96579999999999999</v>
      </c>
    </row>
    <row r="1259" spans="1:5" x14ac:dyDescent="0.25">
      <c r="A1259" s="112">
        <v>40345.5625</v>
      </c>
      <c r="B1259" s="109">
        <v>-5</v>
      </c>
      <c r="C1259" s="109">
        <v>0.96209999999999996</v>
      </c>
      <c r="D1259" s="110">
        <v>0.96340000000000003</v>
      </c>
      <c r="E1259" s="110">
        <v>0.96460000000000001</v>
      </c>
    </row>
    <row r="1260" spans="1:5" x14ac:dyDescent="0.25">
      <c r="A1260" s="112">
        <v>40345.572916666664</v>
      </c>
      <c r="B1260" s="109">
        <v>-5</v>
      </c>
      <c r="C1260" s="109">
        <v>0.96209999999999996</v>
      </c>
      <c r="D1260" s="110">
        <v>0.96340000000000003</v>
      </c>
      <c r="E1260" s="110">
        <v>0.96460000000000001</v>
      </c>
    </row>
    <row r="1261" spans="1:5" x14ac:dyDescent="0.25">
      <c r="A1261" s="112">
        <v>40345.583333333336</v>
      </c>
      <c r="B1261" s="109">
        <v>-5</v>
      </c>
      <c r="C1261" s="109">
        <v>0.96209999999999996</v>
      </c>
      <c r="D1261" s="110">
        <v>0.96340000000000003</v>
      </c>
      <c r="E1261" s="110">
        <v>0.96460000000000001</v>
      </c>
    </row>
    <row r="1262" spans="1:5" x14ac:dyDescent="0.25">
      <c r="A1262" s="112">
        <v>40345.59375</v>
      </c>
      <c r="B1262" s="109">
        <v>-5</v>
      </c>
      <c r="C1262" s="109">
        <v>0.96089999999999998</v>
      </c>
      <c r="D1262" s="110">
        <v>0.96340000000000003</v>
      </c>
      <c r="E1262" s="110">
        <v>0.96460000000000001</v>
      </c>
    </row>
    <row r="1263" spans="1:5" x14ac:dyDescent="0.25">
      <c r="A1263" s="112">
        <v>40345.604166666664</v>
      </c>
      <c r="B1263" s="109">
        <v>-5</v>
      </c>
      <c r="C1263" s="109">
        <v>0.96089999999999998</v>
      </c>
      <c r="D1263" s="110">
        <v>0.96340000000000003</v>
      </c>
      <c r="E1263" s="110">
        <v>0.96460000000000001</v>
      </c>
    </row>
    <row r="1264" spans="1:5" x14ac:dyDescent="0.25">
      <c r="A1264" s="112">
        <v>40345.614583333336</v>
      </c>
      <c r="B1264" s="109">
        <v>-5</v>
      </c>
      <c r="C1264" s="109">
        <v>0.96089999999999998</v>
      </c>
      <c r="D1264" s="110">
        <v>0.96209999999999996</v>
      </c>
      <c r="E1264" s="110">
        <v>0.96340000000000003</v>
      </c>
    </row>
    <row r="1265" spans="1:5" x14ac:dyDescent="0.25">
      <c r="A1265" s="112">
        <v>40345.625</v>
      </c>
      <c r="B1265" s="109">
        <v>-5</v>
      </c>
      <c r="C1265" s="109">
        <v>0.96089999999999998</v>
      </c>
      <c r="D1265" s="110">
        <v>0.96209999999999996</v>
      </c>
      <c r="E1265" s="110">
        <v>0.96460000000000001</v>
      </c>
    </row>
    <row r="1266" spans="1:5" x14ac:dyDescent="0.25">
      <c r="A1266" s="112">
        <v>40345.635416666664</v>
      </c>
      <c r="B1266" s="109">
        <v>-5</v>
      </c>
      <c r="C1266" s="109">
        <v>0.96089999999999998</v>
      </c>
      <c r="D1266" s="110">
        <v>0.96209999999999996</v>
      </c>
      <c r="E1266" s="110">
        <v>0.96340000000000003</v>
      </c>
    </row>
    <row r="1267" spans="1:5" x14ac:dyDescent="0.25">
      <c r="A1267" s="112">
        <v>40345.645833333336</v>
      </c>
      <c r="B1267" s="109">
        <v>-5</v>
      </c>
      <c r="C1267" s="109">
        <v>0.96089999999999998</v>
      </c>
      <c r="D1267" s="110">
        <v>0.96209999999999996</v>
      </c>
      <c r="E1267" s="110">
        <v>0.96340000000000003</v>
      </c>
    </row>
    <row r="1268" spans="1:5" x14ac:dyDescent="0.25">
      <c r="A1268" s="112">
        <v>40345.65625</v>
      </c>
      <c r="B1268" s="109">
        <v>-5</v>
      </c>
      <c r="C1268" s="109">
        <v>0.96089999999999998</v>
      </c>
      <c r="D1268" s="110">
        <v>0.96209999999999996</v>
      </c>
      <c r="E1268" s="110">
        <v>0.96340000000000003</v>
      </c>
    </row>
    <row r="1269" spans="1:5" x14ac:dyDescent="0.25">
      <c r="A1269" s="112">
        <v>40345.666666666664</v>
      </c>
      <c r="B1269" s="109">
        <v>-5</v>
      </c>
      <c r="C1269" s="109">
        <v>0.96209999999999996</v>
      </c>
      <c r="D1269" s="110">
        <v>0.96340000000000003</v>
      </c>
      <c r="E1269" s="110">
        <v>0.96460000000000001</v>
      </c>
    </row>
    <row r="1270" spans="1:5" x14ac:dyDescent="0.25">
      <c r="A1270" s="112">
        <v>40345.677083333336</v>
      </c>
      <c r="B1270" s="109">
        <v>-5</v>
      </c>
      <c r="C1270" s="109">
        <v>0.96209999999999996</v>
      </c>
      <c r="D1270" s="110">
        <v>0.96340000000000003</v>
      </c>
      <c r="E1270" s="110">
        <v>0.96460000000000001</v>
      </c>
    </row>
    <row r="1271" spans="1:5" x14ac:dyDescent="0.25">
      <c r="A1271" s="112">
        <v>40345.6875</v>
      </c>
      <c r="B1271" s="109">
        <v>-5</v>
      </c>
      <c r="C1271" s="109">
        <v>0.96209999999999996</v>
      </c>
      <c r="D1271" s="110">
        <v>0.96340000000000003</v>
      </c>
      <c r="E1271" s="110">
        <v>0.96460000000000001</v>
      </c>
    </row>
    <row r="1272" spans="1:5" x14ac:dyDescent="0.25">
      <c r="A1272" s="112">
        <v>40345.697916666664</v>
      </c>
      <c r="B1272" s="109">
        <v>-5</v>
      </c>
      <c r="C1272" s="109">
        <v>0.96340000000000003</v>
      </c>
      <c r="D1272" s="110">
        <v>0.96340000000000003</v>
      </c>
      <c r="E1272" s="110">
        <v>0.96460000000000001</v>
      </c>
    </row>
    <row r="1273" spans="1:5" x14ac:dyDescent="0.25">
      <c r="A1273" s="112">
        <v>40345.708333333336</v>
      </c>
      <c r="B1273" s="109">
        <v>-5</v>
      </c>
      <c r="C1273" s="109">
        <v>0.96340000000000003</v>
      </c>
      <c r="D1273" s="110">
        <v>0.96460000000000001</v>
      </c>
      <c r="E1273" s="110">
        <v>0.96579999999999999</v>
      </c>
    </row>
    <row r="1274" spans="1:5" x14ac:dyDescent="0.25">
      <c r="A1274" s="112">
        <v>40345.71875</v>
      </c>
      <c r="B1274" s="109">
        <v>-5</v>
      </c>
      <c r="C1274" s="109">
        <v>0.96340000000000003</v>
      </c>
      <c r="D1274" s="110">
        <v>0.96460000000000001</v>
      </c>
      <c r="E1274" s="110">
        <v>0.96579999999999999</v>
      </c>
    </row>
    <row r="1275" spans="1:5" x14ac:dyDescent="0.25">
      <c r="A1275" s="112">
        <v>40345.729166666664</v>
      </c>
      <c r="B1275" s="109">
        <v>-5</v>
      </c>
      <c r="C1275" s="109">
        <v>0.96460000000000001</v>
      </c>
      <c r="D1275" s="110">
        <v>0.96460000000000001</v>
      </c>
      <c r="E1275" s="110">
        <v>0.96830000000000005</v>
      </c>
    </row>
    <row r="1276" spans="1:5" x14ac:dyDescent="0.25">
      <c r="A1276" s="112">
        <v>40345.739583333336</v>
      </c>
      <c r="B1276" s="109">
        <v>-5</v>
      </c>
      <c r="C1276" s="109">
        <v>0.96340000000000003</v>
      </c>
      <c r="D1276" s="110">
        <v>0.96579999999999999</v>
      </c>
      <c r="E1276" s="110">
        <v>0.96830000000000005</v>
      </c>
    </row>
    <row r="1277" spans="1:5" x14ac:dyDescent="0.25">
      <c r="A1277" s="112">
        <v>40345.75</v>
      </c>
      <c r="B1277" s="109">
        <v>-5</v>
      </c>
      <c r="C1277" s="109">
        <v>0.96460000000000001</v>
      </c>
      <c r="D1277" s="110">
        <v>0.96579999999999999</v>
      </c>
      <c r="E1277" s="110">
        <v>0.96830000000000005</v>
      </c>
    </row>
    <row r="1278" spans="1:5" x14ac:dyDescent="0.25">
      <c r="A1278" s="112">
        <v>40345.760416666664</v>
      </c>
      <c r="B1278" s="109">
        <v>-5</v>
      </c>
      <c r="C1278" s="109">
        <v>0.96460000000000001</v>
      </c>
      <c r="D1278" s="110">
        <v>0.96579999999999999</v>
      </c>
      <c r="E1278" s="110">
        <v>0.96830000000000005</v>
      </c>
    </row>
    <row r="1279" spans="1:5" x14ac:dyDescent="0.25">
      <c r="A1279" s="112">
        <v>40345.770833333336</v>
      </c>
      <c r="B1279" s="109">
        <v>-5</v>
      </c>
      <c r="C1279" s="109">
        <v>0.96579999999999999</v>
      </c>
      <c r="D1279" s="110">
        <v>0.96699999999999997</v>
      </c>
      <c r="E1279" s="110">
        <v>0.96950000000000003</v>
      </c>
    </row>
    <row r="1280" spans="1:5" x14ac:dyDescent="0.25">
      <c r="A1280" s="112">
        <v>40345.78125</v>
      </c>
      <c r="B1280" s="109">
        <v>-5</v>
      </c>
      <c r="C1280" s="109">
        <v>0.96579999999999999</v>
      </c>
      <c r="D1280" s="110">
        <v>0.96830000000000005</v>
      </c>
      <c r="E1280" s="110">
        <v>0.97070000000000001</v>
      </c>
    </row>
    <row r="1281" spans="1:5" x14ac:dyDescent="0.25">
      <c r="A1281" s="112">
        <v>40345.791666666664</v>
      </c>
      <c r="B1281" s="109">
        <v>-5</v>
      </c>
      <c r="C1281" s="109">
        <v>0.96579999999999999</v>
      </c>
      <c r="D1281" s="110">
        <v>0.96830000000000005</v>
      </c>
      <c r="E1281" s="110">
        <v>0.97070000000000001</v>
      </c>
    </row>
    <row r="1282" spans="1:5" x14ac:dyDescent="0.25">
      <c r="A1282" s="112">
        <v>40345.802083333336</v>
      </c>
      <c r="B1282" s="109">
        <v>-5</v>
      </c>
      <c r="C1282" s="109">
        <v>0.96579999999999999</v>
      </c>
      <c r="D1282" s="110">
        <v>0.96950000000000003</v>
      </c>
      <c r="E1282" s="110">
        <v>0.97070000000000001</v>
      </c>
    </row>
    <row r="1283" spans="1:5" x14ac:dyDescent="0.25">
      <c r="A1283" s="112">
        <v>40345.8125</v>
      </c>
      <c r="B1283" s="109">
        <v>-5</v>
      </c>
      <c r="C1283" s="109">
        <v>0.96830000000000005</v>
      </c>
      <c r="D1283" s="110">
        <v>0.96950000000000003</v>
      </c>
      <c r="E1283" s="110">
        <v>0.97070000000000001</v>
      </c>
    </row>
    <row r="1284" spans="1:5" x14ac:dyDescent="0.25">
      <c r="A1284" s="112">
        <v>40345.822916666664</v>
      </c>
      <c r="B1284" s="109">
        <v>-5</v>
      </c>
      <c r="C1284" s="109">
        <v>0.96950000000000003</v>
      </c>
      <c r="D1284" s="110">
        <v>0.96950000000000003</v>
      </c>
      <c r="E1284" s="110">
        <v>0.97070000000000001</v>
      </c>
    </row>
    <row r="1285" spans="1:5" x14ac:dyDescent="0.25">
      <c r="A1285" s="112">
        <v>40345.833333333336</v>
      </c>
      <c r="B1285" s="109">
        <v>-5</v>
      </c>
      <c r="C1285" s="109">
        <v>0.96830000000000005</v>
      </c>
      <c r="D1285" s="110">
        <v>0.96950000000000003</v>
      </c>
      <c r="E1285" s="110">
        <v>0.97070000000000001</v>
      </c>
    </row>
    <row r="1286" spans="1:5" x14ac:dyDescent="0.25">
      <c r="A1286" s="112">
        <v>40345.84375</v>
      </c>
      <c r="B1286" s="109">
        <v>-5</v>
      </c>
      <c r="C1286" s="109">
        <v>0.96950000000000003</v>
      </c>
      <c r="D1286" s="110">
        <v>0.97070000000000001</v>
      </c>
      <c r="E1286" s="110">
        <v>0.97189999999999999</v>
      </c>
    </row>
    <row r="1287" spans="1:5" x14ac:dyDescent="0.25">
      <c r="A1287" s="112">
        <v>40345.854166666664</v>
      </c>
      <c r="B1287" s="109">
        <v>-5</v>
      </c>
      <c r="C1287" s="109">
        <v>0.96950000000000003</v>
      </c>
      <c r="D1287" s="110">
        <v>0.97070000000000001</v>
      </c>
      <c r="E1287" s="110">
        <v>0.97189999999999999</v>
      </c>
    </row>
    <row r="1288" spans="1:5" x14ac:dyDescent="0.25">
      <c r="A1288" s="112">
        <v>40345.864583333336</v>
      </c>
      <c r="B1288" s="109">
        <v>-5</v>
      </c>
      <c r="C1288" s="109">
        <v>0.96950000000000003</v>
      </c>
      <c r="D1288" s="110">
        <v>0.97070000000000001</v>
      </c>
      <c r="E1288" s="110">
        <v>0.97189999999999999</v>
      </c>
    </row>
    <row r="1289" spans="1:5" x14ac:dyDescent="0.25">
      <c r="A1289" s="112">
        <v>40345.875</v>
      </c>
      <c r="B1289" s="109">
        <v>-5</v>
      </c>
      <c r="C1289" s="109">
        <v>0.96950000000000003</v>
      </c>
      <c r="D1289" s="110">
        <v>0.97189999999999999</v>
      </c>
      <c r="E1289" s="110">
        <v>0.97309999999999997</v>
      </c>
    </row>
    <row r="1290" spans="1:5" x14ac:dyDescent="0.25">
      <c r="A1290" s="112">
        <v>40345.885416666664</v>
      </c>
      <c r="B1290" s="109">
        <v>-5</v>
      </c>
      <c r="C1290" s="109">
        <v>0.97070000000000001</v>
      </c>
      <c r="D1290" s="110">
        <v>0.97189999999999999</v>
      </c>
      <c r="E1290" s="110">
        <v>0.97309999999999997</v>
      </c>
    </row>
    <row r="1291" spans="1:5" x14ac:dyDescent="0.25">
      <c r="A1291" s="112">
        <v>40345.895833333336</v>
      </c>
      <c r="B1291" s="109">
        <v>-5</v>
      </c>
      <c r="C1291" s="109">
        <v>0.97070000000000001</v>
      </c>
      <c r="D1291" s="110">
        <v>0.97189999999999999</v>
      </c>
      <c r="E1291" s="110">
        <v>0.97309999999999997</v>
      </c>
    </row>
    <row r="1292" spans="1:5" x14ac:dyDescent="0.25">
      <c r="A1292" s="112">
        <v>40345.90625</v>
      </c>
      <c r="B1292" s="109">
        <v>-5</v>
      </c>
      <c r="C1292" s="109">
        <v>0.97070000000000001</v>
      </c>
      <c r="D1292" s="110">
        <v>0.97189999999999999</v>
      </c>
      <c r="E1292" s="110">
        <v>0.97309999999999997</v>
      </c>
    </row>
    <row r="1293" spans="1:5" x14ac:dyDescent="0.25">
      <c r="A1293" s="112">
        <v>40345.916666666664</v>
      </c>
      <c r="B1293" s="109">
        <v>-5</v>
      </c>
      <c r="C1293" s="109">
        <v>0.97070000000000001</v>
      </c>
      <c r="D1293" s="110">
        <v>0.97189999999999999</v>
      </c>
      <c r="E1293" s="110">
        <v>0.97560000000000002</v>
      </c>
    </row>
    <row r="1294" spans="1:5" x14ac:dyDescent="0.25">
      <c r="A1294" s="112">
        <v>40345.927083333336</v>
      </c>
      <c r="B1294" s="109">
        <v>-5</v>
      </c>
      <c r="C1294" s="109">
        <v>0.97070000000000001</v>
      </c>
      <c r="D1294" s="110">
        <v>0.97309999999999997</v>
      </c>
      <c r="E1294" s="110">
        <v>0.97560000000000002</v>
      </c>
    </row>
    <row r="1295" spans="1:5" x14ac:dyDescent="0.25">
      <c r="A1295" s="112">
        <v>40345.9375</v>
      </c>
      <c r="B1295" s="109">
        <v>-5</v>
      </c>
      <c r="C1295" s="109">
        <v>0.97189999999999999</v>
      </c>
      <c r="D1295" s="110">
        <v>0.97309999999999997</v>
      </c>
      <c r="E1295" s="110">
        <v>0.97560000000000002</v>
      </c>
    </row>
    <row r="1296" spans="1:5" x14ac:dyDescent="0.25">
      <c r="A1296" s="112">
        <v>40345.947916666664</v>
      </c>
      <c r="B1296" s="109">
        <v>-5</v>
      </c>
      <c r="C1296" s="109">
        <v>0.97189999999999999</v>
      </c>
      <c r="D1296" s="110">
        <v>0.97309999999999997</v>
      </c>
      <c r="E1296" s="110">
        <v>0.97560000000000002</v>
      </c>
    </row>
    <row r="1297" spans="1:5" x14ac:dyDescent="0.25">
      <c r="A1297" s="112">
        <v>40345.958333333336</v>
      </c>
      <c r="B1297" s="109">
        <v>-5</v>
      </c>
      <c r="C1297" s="109">
        <v>0.97189999999999999</v>
      </c>
      <c r="D1297" s="110">
        <v>0.97309999999999997</v>
      </c>
      <c r="E1297" s="110">
        <v>0.97560000000000002</v>
      </c>
    </row>
    <row r="1298" spans="1:5" x14ac:dyDescent="0.25">
      <c r="A1298" s="112">
        <v>40345.96875</v>
      </c>
      <c r="B1298" s="109">
        <v>-5</v>
      </c>
      <c r="C1298" s="109">
        <v>0.97189999999999999</v>
      </c>
      <c r="D1298" s="110">
        <v>0.97309999999999997</v>
      </c>
      <c r="E1298" s="110">
        <v>0.97560000000000002</v>
      </c>
    </row>
    <row r="1299" spans="1:5" x14ac:dyDescent="0.25">
      <c r="A1299" s="112">
        <v>40345.979166666664</v>
      </c>
      <c r="B1299" s="109">
        <v>-5</v>
      </c>
      <c r="C1299" s="109">
        <v>0.97189999999999999</v>
      </c>
      <c r="D1299" s="110">
        <v>0.97440000000000004</v>
      </c>
      <c r="E1299" s="110">
        <v>0.97560000000000002</v>
      </c>
    </row>
    <row r="1300" spans="1:5" x14ac:dyDescent="0.25">
      <c r="A1300" s="112">
        <v>40345.989583333336</v>
      </c>
      <c r="B1300" s="109">
        <v>-5</v>
      </c>
      <c r="C1300" s="109">
        <v>0.97189999999999999</v>
      </c>
      <c r="D1300" s="110">
        <v>0.97440000000000004</v>
      </c>
      <c r="E1300" s="110">
        <v>0.97560000000000002</v>
      </c>
    </row>
    <row r="1301" spans="1:5" x14ac:dyDescent="0.25">
      <c r="A1301" s="112">
        <v>40346</v>
      </c>
      <c r="B1301" s="109">
        <v>-5</v>
      </c>
      <c r="C1301" s="109">
        <v>0.97309999999999997</v>
      </c>
      <c r="D1301" s="110">
        <v>0.97560000000000002</v>
      </c>
      <c r="E1301" s="110">
        <v>0.9768</v>
      </c>
    </row>
    <row r="1302" spans="1:5" x14ac:dyDescent="0.25">
      <c r="A1302" s="112">
        <v>40346.010416666664</v>
      </c>
      <c r="B1302" s="109">
        <v>-5</v>
      </c>
      <c r="C1302" s="109">
        <v>0.97309999999999997</v>
      </c>
      <c r="D1302" s="110">
        <v>0.97560000000000002</v>
      </c>
      <c r="E1302" s="110">
        <v>0.9768</v>
      </c>
    </row>
    <row r="1303" spans="1:5" x14ac:dyDescent="0.25">
      <c r="A1303" s="112">
        <v>40346.020833333336</v>
      </c>
      <c r="B1303" s="109">
        <v>-5</v>
      </c>
      <c r="C1303" s="109">
        <v>0.97560000000000002</v>
      </c>
      <c r="D1303" s="110">
        <v>0.97560000000000002</v>
      </c>
      <c r="E1303" s="110">
        <v>0.97799999999999998</v>
      </c>
    </row>
    <row r="1304" spans="1:5" x14ac:dyDescent="0.25">
      <c r="A1304" s="112">
        <v>40346.03125</v>
      </c>
      <c r="B1304" s="109">
        <v>-5</v>
      </c>
      <c r="C1304" s="109">
        <v>0.97560000000000002</v>
      </c>
      <c r="D1304" s="110">
        <v>0.9768</v>
      </c>
      <c r="E1304" s="110">
        <v>0.97799999999999998</v>
      </c>
    </row>
    <row r="1305" spans="1:5" x14ac:dyDescent="0.25">
      <c r="A1305" s="112">
        <v>40346.041666666664</v>
      </c>
      <c r="B1305" s="109">
        <v>-5</v>
      </c>
      <c r="C1305" s="109">
        <v>0.97560000000000002</v>
      </c>
      <c r="D1305" s="110">
        <v>0.9768</v>
      </c>
      <c r="E1305" s="110">
        <v>0.97799999999999998</v>
      </c>
    </row>
    <row r="1306" spans="1:5" x14ac:dyDescent="0.25">
      <c r="A1306" s="112">
        <v>40346.052083333336</v>
      </c>
      <c r="B1306" s="109">
        <v>-5</v>
      </c>
      <c r="C1306" s="109">
        <v>0.97560000000000002</v>
      </c>
      <c r="D1306" s="110">
        <v>0.9768</v>
      </c>
      <c r="E1306" s="110">
        <v>0.97799999999999998</v>
      </c>
    </row>
    <row r="1307" spans="1:5" x14ac:dyDescent="0.25">
      <c r="A1307" s="112">
        <v>40346.0625</v>
      </c>
      <c r="B1307" s="109">
        <v>-5</v>
      </c>
      <c r="C1307" s="109">
        <v>0.97560000000000002</v>
      </c>
      <c r="D1307" s="110">
        <v>0.9768</v>
      </c>
      <c r="E1307" s="110">
        <v>0.97799999999999998</v>
      </c>
    </row>
    <row r="1308" spans="1:5" x14ac:dyDescent="0.25">
      <c r="A1308" s="112">
        <v>40346.072916666664</v>
      </c>
      <c r="B1308" s="109">
        <v>-5</v>
      </c>
      <c r="C1308" s="109">
        <v>0.97560000000000002</v>
      </c>
      <c r="D1308" s="110">
        <v>0.9768</v>
      </c>
      <c r="E1308" s="110">
        <v>0.97919999999999996</v>
      </c>
    </row>
    <row r="1309" spans="1:5" x14ac:dyDescent="0.25">
      <c r="A1309" s="112">
        <v>40346.083333333336</v>
      </c>
      <c r="B1309" s="109">
        <v>-5</v>
      </c>
      <c r="C1309" s="109">
        <v>0.9768</v>
      </c>
      <c r="D1309" s="110">
        <v>0.97799999999999998</v>
      </c>
      <c r="E1309" s="110">
        <v>0.97919999999999996</v>
      </c>
    </row>
    <row r="1310" spans="1:5" x14ac:dyDescent="0.25">
      <c r="A1310" s="112">
        <v>40346.09375</v>
      </c>
      <c r="B1310" s="109">
        <v>-5</v>
      </c>
      <c r="C1310" s="109">
        <v>0.9768</v>
      </c>
      <c r="D1310" s="110">
        <v>0.97799999999999998</v>
      </c>
      <c r="E1310" s="110">
        <v>0.97919999999999996</v>
      </c>
    </row>
    <row r="1311" spans="1:5" x14ac:dyDescent="0.25">
      <c r="A1311" s="112">
        <v>40346.104166666664</v>
      </c>
      <c r="B1311" s="109">
        <v>-5</v>
      </c>
      <c r="C1311" s="109">
        <v>0.9768</v>
      </c>
      <c r="D1311" s="110">
        <v>0.97799999999999998</v>
      </c>
      <c r="E1311" s="110">
        <v>0.97919999999999996</v>
      </c>
    </row>
    <row r="1312" spans="1:5" x14ac:dyDescent="0.25">
      <c r="A1312" s="112">
        <v>40346.114583333336</v>
      </c>
      <c r="B1312" s="109">
        <v>-5</v>
      </c>
      <c r="C1312" s="109">
        <v>0.9768</v>
      </c>
      <c r="D1312" s="110">
        <v>0.97799999999999998</v>
      </c>
      <c r="E1312" s="110">
        <v>0.97919999999999996</v>
      </c>
    </row>
    <row r="1313" spans="1:5" x14ac:dyDescent="0.25">
      <c r="A1313" s="112">
        <v>40346.125</v>
      </c>
      <c r="B1313" s="109">
        <v>-5</v>
      </c>
      <c r="C1313" s="109">
        <v>0.9768</v>
      </c>
      <c r="D1313" s="110">
        <v>0.97799999999999998</v>
      </c>
      <c r="E1313" s="110">
        <v>0.98050000000000004</v>
      </c>
    </row>
    <row r="1314" spans="1:5" x14ac:dyDescent="0.25">
      <c r="A1314" s="112">
        <v>40346.135416666664</v>
      </c>
      <c r="B1314" s="109">
        <v>-5</v>
      </c>
      <c r="C1314" s="109">
        <v>0.97799999999999998</v>
      </c>
      <c r="D1314" s="110">
        <v>0.97919999999999996</v>
      </c>
      <c r="E1314" s="110">
        <v>0.98050000000000004</v>
      </c>
    </row>
    <row r="1315" spans="1:5" x14ac:dyDescent="0.25">
      <c r="A1315" s="112">
        <v>40346.145833333336</v>
      </c>
      <c r="B1315" s="109">
        <v>-5</v>
      </c>
      <c r="C1315" s="109">
        <v>0.97799999999999998</v>
      </c>
      <c r="D1315" s="110">
        <v>0.97919999999999996</v>
      </c>
      <c r="E1315" s="110">
        <v>0.98050000000000004</v>
      </c>
    </row>
    <row r="1316" spans="1:5" x14ac:dyDescent="0.25">
      <c r="A1316" s="112">
        <v>40346.15625</v>
      </c>
      <c r="B1316" s="109">
        <v>-5</v>
      </c>
      <c r="C1316" s="109">
        <v>0.97799999999999998</v>
      </c>
      <c r="D1316" s="110">
        <v>0.97919999999999996</v>
      </c>
      <c r="E1316" s="110">
        <v>0.98050000000000004</v>
      </c>
    </row>
    <row r="1317" spans="1:5" x14ac:dyDescent="0.25">
      <c r="A1317" s="112">
        <v>40346.166666666664</v>
      </c>
      <c r="B1317" s="109">
        <v>-5</v>
      </c>
      <c r="C1317" s="109">
        <v>0.97799999999999998</v>
      </c>
      <c r="D1317" s="110">
        <v>0.97919999999999996</v>
      </c>
      <c r="E1317" s="110">
        <v>0.9829</v>
      </c>
    </row>
    <row r="1318" spans="1:5" x14ac:dyDescent="0.25">
      <c r="A1318" s="112">
        <v>40346.177083333336</v>
      </c>
      <c r="B1318" s="109">
        <v>-5</v>
      </c>
      <c r="C1318" s="109">
        <v>0.97799999999999998</v>
      </c>
      <c r="D1318" s="110">
        <v>0.97919999999999996</v>
      </c>
      <c r="E1318" s="110">
        <v>0.98050000000000004</v>
      </c>
    </row>
    <row r="1319" spans="1:5" x14ac:dyDescent="0.25">
      <c r="A1319" s="112">
        <v>40346.1875</v>
      </c>
      <c r="B1319" s="109">
        <v>-5</v>
      </c>
      <c r="C1319" s="109">
        <v>0.97919999999999996</v>
      </c>
      <c r="D1319" s="110">
        <v>0.97919999999999996</v>
      </c>
      <c r="E1319" s="110">
        <v>0.98050000000000004</v>
      </c>
    </row>
    <row r="1320" spans="1:5" x14ac:dyDescent="0.25">
      <c r="A1320" s="112">
        <v>40346.197916666664</v>
      </c>
      <c r="B1320" s="109">
        <v>-5</v>
      </c>
      <c r="C1320" s="109">
        <v>0.97919999999999996</v>
      </c>
      <c r="D1320" s="110">
        <v>0.98050000000000004</v>
      </c>
      <c r="E1320" s="110">
        <v>0.9829</v>
      </c>
    </row>
    <row r="1321" spans="1:5" x14ac:dyDescent="0.25">
      <c r="A1321" s="112">
        <v>40346.208333333336</v>
      </c>
      <c r="B1321" s="109">
        <v>-5</v>
      </c>
      <c r="C1321" s="109">
        <v>0.97919999999999996</v>
      </c>
      <c r="D1321" s="110">
        <v>0.98050000000000004</v>
      </c>
      <c r="E1321" s="110">
        <v>0.9829</v>
      </c>
    </row>
    <row r="1322" spans="1:5" x14ac:dyDescent="0.25">
      <c r="A1322" s="112">
        <v>40346.21875</v>
      </c>
      <c r="B1322" s="109">
        <v>-5</v>
      </c>
      <c r="C1322" s="109">
        <v>0.97919999999999996</v>
      </c>
      <c r="D1322" s="110">
        <v>0.98050000000000004</v>
      </c>
      <c r="E1322" s="110">
        <v>0.9829</v>
      </c>
    </row>
    <row r="1323" spans="1:5" x14ac:dyDescent="0.25">
      <c r="A1323" s="112">
        <v>40346.229166666664</v>
      </c>
      <c r="B1323" s="109">
        <v>-5</v>
      </c>
      <c r="C1323" s="109">
        <v>0.97919999999999996</v>
      </c>
      <c r="D1323" s="110">
        <v>0.98050000000000004</v>
      </c>
      <c r="E1323" s="110">
        <v>0.9829</v>
      </c>
    </row>
    <row r="1324" spans="1:5" x14ac:dyDescent="0.25">
      <c r="A1324" s="112">
        <v>40346.239583333336</v>
      </c>
      <c r="B1324" s="109">
        <v>-5</v>
      </c>
      <c r="C1324" s="109">
        <v>0.97919999999999996</v>
      </c>
      <c r="D1324" s="110">
        <v>0.98050000000000004</v>
      </c>
      <c r="E1324" s="110">
        <v>0.9829</v>
      </c>
    </row>
    <row r="1325" spans="1:5" x14ac:dyDescent="0.25">
      <c r="A1325" s="112">
        <v>40346.25</v>
      </c>
      <c r="B1325" s="109">
        <v>-5</v>
      </c>
      <c r="C1325" s="109">
        <v>0.97919999999999996</v>
      </c>
      <c r="D1325" s="110">
        <v>0.98050000000000004</v>
      </c>
      <c r="E1325" s="110">
        <v>0.98409999999999997</v>
      </c>
    </row>
    <row r="1326" spans="1:5" x14ac:dyDescent="0.25">
      <c r="A1326" s="112">
        <v>40346.260416666664</v>
      </c>
      <c r="B1326" s="109">
        <v>-5</v>
      </c>
      <c r="C1326" s="109">
        <v>0.97919999999999996</v>
      </c>
      <c r="D1326" s="110">
        <v>0.98050000000000004</v>
      </c>
      <c r="E1326" s="110">
        <v>0.9829</v>
      </c>
    </row>
    <row r="1327" spans="1:5" x14ac:dyDescent="0.25">
      <c r="A1327" s="112">
        <v>40346.270833333336</v>
      </c>
      <c r="B1327" s="109">
        <v>-5</v>
      </c>
      <c r="C1327" s="109">
        <v>0.97919999999999996</v>
      </c>
      <c r="D1327" s="110">
        <v>0.98050000000000004</v>
      </c>
      <c r="E1327" s="110">
        <v>0.9829</v>
      </c>
    </row>
    <row r="1328" spans="1:5" x14ac:dyDescent="0.25">
      <c r="A1328" s="112">
        <v>40346.28125</v>
      </c>
      <c r="B1328" s="109">
        <v>-5</v>
      </c>
      <c r="C1328" s="109">
        <v>0.97799999999999998</v>
      </c>
      <c r="D1328" s="110">
        <v>0.97919999999999996</v>
      </c>
      <c r="E1328" s="110">
        <v>0.98050000000000004</v>
      </c>
    </row>
    <row r="1329" spans="1:5" x14ac:dyDescent="0.25">
      <c r="A1329" s="112">
        <v>40346.291666666664</v>
      </c>
      <c r="B1329" s="109">
        <v>-5</v>
      </c>
      <c r="C1329" s="109">
        <v>0.97560000000000002</v>
      </c>
      <c r="D1329" s="110">
        <v>0.97799999999999998</v>
      </c>
      <c r="E1329" s="110">
        <v>0.98050000000000004</v>
      </c>
    </row>
    <row r="1330" spans="1:5" x14ac:dyDescent="0.25">
      <c r="A1330" s="112">
        <v>40346.302083333336</v>
      </c>
      <c r="B1330" s="109">
        <v>-5</v>
      </c>
      <c r="C1330" s="109">
        <v>0.97560000000000002</v>
      </c>
      <c r="D1330" s="110">
        <v>0.9768</v>
      </c>
      <c r="E1330" s="110">
        <v>0.97919999999999996</v>
      </c>
    </row>
    <row r="1331" spans="1:5" x14ac:dyDescent="0.25">
      <c r="A1331" s="112">
        <v>40346.3125</v>
      </c>
      <c r="B1331" s="109">
        <v>-5</v>
      </c>
      <c r="C1331" s="109">
        <v>0.97309999999999997</v>
      </c>
      <c r="D1331" s="110">
        <v>0.97560000000000002</v>
      </c>
      <c r="E1331" s="110">
        <v>0.9768</v>
      </c>
    </row>
    <row r="1332" spans="1:5" x14ac:dyDescent="0.25">
      <c r="A1332" s="112">
        <v>40346.322916666664</v>
      </c>
      <c r="B1332" s="109">
        <v>-5</v>
      </c>
      <c r="C1332" s="109">
        <v>0.97070000000000001</v>
      </c>
      <c r="D1332" s="110">
        <v>0.97309999999999997</v>
      </c>
      <c r="E1332" s="110">
        <v>0.97560000000000002</v>
      </c>
    </row>
    <row r="1333" spans="1:5" x14ac:dyDescent="0.25">
      <c r="A1333" s="112">
        <v>40346.333333333336</v>
      </c>
      <c r="B1333" s="109">
        <v>-5</v>
      </c>
      <c r="C1333" s="109">
        <v>0.96950000000000003</v>
      </c>
      <c r="D1333" s="110">
        <v>0.97070000000000001</v>
      </c>
      <c r="E1333" s="110">
        <v>0.97560000000000002</v>
      </c>
    </row>
    <row r="1334" spans="1:5" x14ac:dyDescent="0.25">
      <c r="A1334" s="112">
        <v>40346.34375</v>
      </c>
      <c r="B1334" s="109">
        <v>-5</v>
      </c>
      <c r="C1334" s="109">
        <v>0.96830000000000005</v>
      </c>
      <c r="D1334" s="110">
        <v>0.96950000000000003</v>
      </c>
      <c r="E1334" s="110">
        <v>0.97189999999999999</v>
      </c>
    </row>
    <row r="1335" spans="1:5" x14ac:dyDescent="0.25">
      <c r="A1335" s="112">
        <v>40346.354166666664</v>
      </c>
      <c r="B1335" s="109">
        <v>-5</v>
      </c>
      <c r="C1335" s="109">
        <v>0.96460000000000001</v>
      </c>
      <c r="D1335" s="110">
        <v>0.96699999999999997</v>
      </c>
      <c r="E1335" s="110">
        <v>0.96950000000000003</v>
      </c>
    </row>
    <row r="1336" spans="1:5" x14ac:dyDescent="0.25">
      <c r="A1336" s="112">
        <v>40346.364583333336</v>
      </c>
      <c r="B1336" s="109">
        <v>-5</v>
      </c>
      <c r="C1336" s="109">
        <v>0.96340000000000003</v>
      </c>
      <c r="D1336" s="110">
        <v>0.96460000000000001</v>
      </c>
      <c r="E1336" s="110">
        <v>0.96830000000000005</v>
      </c>
    </row>
    <row r="1337" spans="1:5" x14ac:dyDescent="0.25">
      <c r="A1337" s="112">
        <v>40346.375</v>
      </c>
      <c r="B1337" s="109">
        <v>-5</v>
      </c>
      <c r="C1337" s="109">
        <v>0.96209999999999996</v>
      </c>
      <c r="D1337" s="110">
        <v>0.96340000000000003</v>
      </c>
      <c r="E1337" s="110">
        <v>0.96579999999999999</v>
      </c>
    </row>
    <row r="1338" spans="1:5" x14ac:dyDescent="0.25">
      <c r="A1338" s="112">
        <v>40346.385416666664</v>
      </c>
      <c r="B1338" s="109">
        <v>-5</v>
      </c>
      <c r="C1338" s="109">
        <v>0.95850000000000002</v>
      </c>
      <c r="D1338" s="110">
        <v>0.96209999999999996</v>
      </c>
      <c r="E1338" s="110">
        <v>0.96340000000000003</v>
      </c>
    </row>
    <row r="1339" spans="1:5" x14ac:dyDescent="0.25">
      <c r="A1339" s="112">
        <v>40346.395833333336</v>
      </c>
      <c r="B1339" s="109">
        <v>-5</v>
      </c>
      <c r="C1339" s="109">
        <v>0.95730000000000004</v>
      </c>
      <c r="D1339" s="110">
        <v>0.9597</v>
      </c>
      <c r="E1339" s="110">
        <v>0.96209999999999996</v>
      </c>
    </row>
    <row r="1340" spans="1:5" x14ac:dyDescent="0.25">
      <c r="A1340" s="112">
        <v>40346.40625</v>
      </c>
      <c r="B1340" s="109">
        <v>-5</v>
      </c>
      <c r="C1340" s="109">
        <v>0.95599999999999996</v>
      </c>
      <c r="D1340" s="110">
        <v>0.95850000000000002</v>
      </c>
      <c r="E1340" s="110">
        <v>0.96089999999999998</v>
      </c>
    </row>
    <row r="1341" spans="1:5" x14ac:dyDescent="0.25">
      <c r="A1341" s="112">
        <v>40346.416666666664</v>
      </c>
      <c r="B1341" s="109">
        <v>-5</v>
      </c>
      <c r="C1341" s="109">
        <v>0.95479999999999998</v>
      </c>
      <c r="D1341" s="110">
        <v>0.95730000000000004</v>
      </c>
      <c r="E1341" s="110">
        <v>0.96089999999999998</v>
      </c>
    </row>
    <row r="1342" spans="1:5" x14ac:dyDescent="0.25">
      <c r="A1342" s="112">
        <v>40346.427083333336</v>
      </c>
      <c r="B1342" s="109">
        <v>-5</v>
      </c>
      <c r="C1342" s="109">
        <v>0.95479999999999998</v>
      </c>
      <c r="D1342" s="110">
        <v>0.95599999999999996</v>
      </c>
      <c r="E1342" s="110">
        <v>0.95730000000000004</v>
      </c>
    </row>
    <row r="1343" spans="1:5" x14ac:dyDescent="0.25">
      <c r="A1343" s="112">
        <v>40346.4375</v>
      </c>
      <c r="B1343" s="109">
        <v>-5</v>
      </c>
      <c r="C1343" s="109">
        <v>0.9536</v>
      </c>
      <c r="D1343" s="110">
        <v>0.95479999999999998</v>
      </c>
      <c r="E1343" s="110">
        <v>0.95730000000000004</v>
      </c>
    </row>
    <row r="1344" spans="1:5" x14ac:dyDescent="0.25">
      <c r="A1344" s="112">
        <v>40346.447916666664</v>
      </c>
      <c r="B1344" s="109">
        <v>-5</v>
      </c>
      <c r="C1344" s="109">
        <v>0.95120000000000005</v>
      </c>
      <c r="D1344" s="110">
        <v>0.9536</v>
      </c>
      <c r="E1344" s="110">
        <v>0.95599999999999996</v>
      </c>
    </row>
    <row r="1345" spans="1:5" x14ac:dyDescent="0.25">
      <c r="A1345" s="112">
        <v>40346.458333333336</v>
      </c>
      <c r="B1345" s="109">
        <v>-5</v>
      </c>
      <c r="C1345" s="109">
        <v>0.94989999999999997</v>
      </c>
      <c r="D1345" s="110">
        <v>0.95240000000000002</v>
      </c>
      <c r="E1345" s="110">
        <v>0.95599999999999996</v>
      </c>
    </row>
    <row r="1346" spans="1:5" x14ac:dyDescent="0.25">
      <c r="A1346" s="112">
        <v>40346.46875</v>
      </c>
      <c r="B1346" s="109">
        <v>-5</v>
      </c>
      <c r="C1346" s="109">
        <v>0.94989999999999997</v>
      </c>
      <c r="D1346" s="110">
        <v>0.95120000000000005</v>
      </c>
      <c r="E1346" s="110">
        <v>0.9536</v>
      </c>
    </row>
    <row r="1347" spans="1:5" x14ac:dyDescent="0.25">
      <c r="A1347" s="112">
        <v>40346.479166666664</v>
      </c>
      <c r="B1347" s="109">
        <v>-5</v>
      </c>
      <c r="C1347" s="109">
        <v>0.94869999999999999</v>
      </c>
      <c r="D1347" s="110">
        <v>0.94989999999999997</v>
      </c>
      <c r="E1347" s="110">
        <v>0.95120000000000005</v>
      </c>
    </row>
    <row r="1348" spans="1:5" x14ac:dyDescent="0.25">
      <c r="A1348" s="112">
        <v>40346.489583333336</v>
      </c>
      <c r="B1348" s="109">
        <v>-5</v>
      </c>
      <c r="C1348" s="109">
        <v>0.94869999999999999</v>
      </c>
      <c r="D1348" s="110">
        <v>0.94989999999999997</v>
      </c>
      <c r="E1348" s="110">
        <v>0.95120000000000005</v>
      </c>
    </row>
    <row r="1349" spans="1:5" x14ac:dyDescent="0.25">
      <c r="A1349" s="112">
        <v>40346.5</v>
      </c>
      <c r="B1349" s="109">
        <v>-5</v>
      </c>
      <c r="C1349" s="109">
        <v>0.94750000000000001</v>
      </c>
      <c r="D1349" s="110">
        <v>0.94869999999999999</v>
      </c>
      <c r="E1349" s="110">
        <v>0.95120000000000005</v>
      </c>
    </row>
    <row r="1350" spans="1:5" x14ac:dyDescent="0.25">
      <c r="A1350" s="112">
        <v>40346.510416666664</v>
      </c>
      <c r="B1350" s="109">
        <v>-5</v>
      </c>
      <c r="C1350" s="109">
        <v>0.94630000000000003</v>
      </c>
      <c r="D1350" s="110">
        <v>0.94869999999999999</v>
      </c>
      <c r="E1350" s="110">
        <v>0.94989999999999997</v>
      </c>
    </row>
    <row r="1351" spans="1:5" x14ac:dyDescent="0.25">
      <c r="A1351" s="112">
        <v>40346.520833333336</v>
      </c>
      <c r="B1351" s="109">
        <v>-5</v>
      </c>
      <c r="C1351" s="109">
        <v>0.94630000000000003</v>
      </c>
      <c r="D1351" s="110">
        <v>0.94750000000000001</v>
      </c>
      <c r="E1351" s="110">
        <v>0.94989999999999997</v>
      </c>
    </row>
    <row r="1352" spans="1:5" x14ac:dyDescent="0.25">
      <c r="A1352" s="112">
        <v>40346.53125</v>
      </c>
      <c r="B1352" s="109">
        <v>-5</v>
      </c>
      <c r="C1352" s="109">
        <v>0.94379999999999997</v>
      </c>
      <c r="D1352" s="110">
        <v>0.94750000000000001</v>
      </c>
      <c r="E1352" s="110">
        <v>0.94869999999999999</v>
      </c>
    </row>
    <row r="1353" spans="1:5" x14ac:dyDescent="0.25">
      <c r="A1353" s="112">
        <v>40346.541666666664</v>
      </c>
      <c r="B1353" s="109">
        <v>-5</v>
      </c>
      <c r="C1353" s="109">
        <v>0.94379999999999997</v>
      </c>
      <c r="D1353" s="110">
        <v>0.94630000000000003</v>
      </c>
      <c r="E1353" s="110">
        <v>0.94869999999999999</v>
      </c>
    </row>
    <row r="1354" spans="1:5" x14ac:dyDescent="0.25">
      <c r="A1354" s="112">
        <v>40346.552083333336</v>
      </c>
      <c r="B1354" s="109">
        <v>-5</v>
      </c>
      <c r="C1354" s="109">
        <v>0.94259999999999999</v>
      </c>
      <c r="D1354" s="110">
        <v>0.94510000000000005</v>
      </c>
      <c r="E1354" s="110">
        <v>0.94750000000000001</v>
      </c>
    </row>
    <row r="1355" spans="1:5" x14ac:dyDescent="0.25">
      <c r="A1355" s="112">
        <v>40346.5625</v>
      </c>
      <c r="B1355" s="109">
        <v>-5</v>
      </c>
      <c r="C1355" s="109">
        <v>0.94259999999999999</v>
      </c>
      <c r="D1355" s="110">
        <v>0.94379999999999997</v>
      </c>
      <c r="E1355" s="110">
        <v>0.94630000000000003</v>
      </c>
    </row>
    <row r="1356" spans="1:5" x14ac:dyDescent="0.25">
      <c r="A1356" s="112">
        <v>40346.572916666664</v>
      </c>
      <c r="B1356" s="109">
        <v>-5</v>
      </c>
      <c r="C1356" s="109">
        <v>0.94140000000000001</v>
      </c>
      <c r="D1356" s="110">
        <v>0.94379999999999997</v>
      </c>
      <c r="E1356" s="110">
        <v>0.94630000000000003</v>
      </c>
    </row>
    <row r="1357" spans="1:5" x14ac:dyDescent="0.25">
      <c r="A1357" s="112">
        <v>40346.583333333336</v>
      </c>
      <c r="B1357" s="109">
        <v>-5</v>
      </c>
      <c r="C1357" s="109">
        <v>0.94140000000000001</v>
      </c>
      <c r="D1357" s="110">
        <v>0.94259999999999999</v>
      </c>
      <c r="E1357" s="110">
        <v>0.94630000000000003</v>
      </c>
    </row>
    <row r="1358" spans="1:5" x14ac:dyDescent="0.25">
      <c r="A1358" s="112">
        <v>40346.59375</v>
      </c>
      <c r="B1358" s="109">
        <v>-5</v>
      </c>
      <c r="C1358" s="109">
        <v>0.94140000000000001</v>
      </c>
      <c r="D1358" s="110">
        <v>0.94259999999999999</v>
      </c>
      <c r="E1358" s="110">
        <v>0.94379999999999997</v>
      </c>
    </row>
    <row r="1359" spans="1:5" x14ac:dyDescent="0.25">
      <c r="A1359" s="112">
        <v>40346.604166666664</v>
      </c>
      <c r="B1359" s="109">
        <v>-5</v>
      </c>
      <c r="C1359" s="109">
        <v>0.94020000000000004</v>
      </c>
      <c r="D1359" s="110">
        <v>0.94259999999999999</v>
      </c>
      <c r="E1359" s="110">
        <v>0.94259999999999999</v>
      </c>
    </row>
    <row r="1360" spans="1:5" x14ac:dyDescent="0.25">
      <c r="A1360" s="112">
        <v>40346.614583333336</v>
      </c>
      <c r="B1360" s="109">
        <v>-5</v>
      </c>
      <c r="C1360" s="109">
        <v>0.94020000000000004</v>
      </c>
      <c r="D1360" s="110">
        <v>0.94140000000000001</v>
      </c>
      <c r="E1360" s="110">
        <v>0.94259999999999999</v>
      </c>
    </row>
    <row r="1361" spans="1:5" x14ac:dyDescent="0.25">
      <c r="A1361" s="112">
        <v>40346.625</v>
      </c>
      <c r="B1361" s="109">
        <v>-5</v>
      </c>
      <c r="C1361" s="109">
        <v>0.94020000000000004</v>
      </c>
      <c r="D1361" s="110">
        <v>0.94140000000000001</v>
      </c>
      <c r="E1361" s="110">
        <v>0.94379999999999997</v>
      </c>
    </row>
    <row r="1362" spans="1:5" x14ac:dyDescent="0.25">
      <c r="A1362" s="112">
        <v>40346.635416666664</v>
      </c>
      <c r="B1362" s="109">
        <v>-5</v>
      </c>
      <c r="C1362" s="109">
        <v>0.94020000000000004</v>
      </c>
      <c r="D1362" s="110">
        <v>0.94140000000000001</v>
      </c>
      <c r="E1362" s="110">
        <v>0.94259999999999999</v>
      </c>
    </row>
    <row r="1363" spans="1:5" x14ac:dyDescent="0.25">
      <c r="A1363" s="112">
        <v>40346.645833333336</v>
      </c>
      <c r="B1363" s="109">
        <v>-5</v>
      </c>
      <c r="C1363" s="109">
        <v>0.93899999999999995</v>
      </c>
      <c r="D1363" s="110">
        <v>0.94020000000000004</v>
      </c>
      <c r="E1363" s="110">
        <v>0.94140000000000001</v>
      </c>
    </row>
    <row r="1364" spans="1:5" x14ac:dyDescent="0.25">
      <c r="A1364" s="112">
        <v>40346.65625</v>
      </c>
      <c r="B1364" s="109">
        <v>-5</v>
      </c>
      <c r="C1364" s="109">
        <v>0.93899999999999995</v>
      </c>
      <c r="D1364" s="110">
        <v>0.94020000000000004</v>
      </c>
      <c r="E1364" s="110">
        <v>0.94140000000000001</v>
      </c>
    </row>
    <row r="1365" spans="1:5" x14ac:dyDescent="0.25">
      <c r="A1365" s="112">
        <v>40346.666666666664</v>
      </c>
      <c r="B1365" s="109">
        <v>-5</v>
      </c>
      <c r="C1365" s="109">
        <v>0.93899999999999995</v>
      </c>
      <c r="D1365" s="110">
        <v>0.94020000000000004</v>
      </c>
      <c r="E1365" s="110">
        <v>0.94140000000000001</v>
      </c>
    </row>
    <row r="1366" spans="1:5" x14ac:dyDescent="0.25">
      <c r="A1366" s="112">
        <v>40346.677083333336</v>
      </c>
      <c r="B1366" s="109">
        <v>-5</v>
      </c>
      <c r="C1366" s="109">
        <v>0.93899999999999995</v>
      </c>
      <c r="D1366" s="110">
        <v>0.94020000000000004</v>
      </c>
      <c r="E1366" s="110">
        <v>0.94140000000000001</v>
      </c>
    </row>
    <row r="1367" spans="1:5" x14ac:dyDescent="0.25">
      <c r="A1367" s="112">
        <v>40346.6875</v>
      </c>
      <c r="B1367" s="109">
        <v>-5</v>
      </c>
      <c r="C1367" s="109">
        <v>0.9365</v>
      </c>
      <c r="D1367" s="110">
        <v>0.94020000000000004</v>
      </c>
      <c r="E1367" s="110">
        <v>0.94140000000000001</v>
      </c>
    </row>
    <row r="1368" spans="1:5" x14ac:dyDescent="0.25">
      <c r="A1368" s="112">
        <v>40346.697916666664</v>
      </c>
      <c r="B1368" s="109">
        <v>-5</v>
      </c>
      <c r="C1368" s="109">
        <v>0.9365</v>
      </c>
      <c r="D1368" s="110">
        <v>0.94020000000000004</v>
      </c>
      <c r="E1368" s="110">
        <v>0.94140000000000001</v>
      </c>
    </row>
    <row r="1369" spans="1:5" x14ac:dyDescent="0.25">
      <c r="A1369" s="112">
        <v>40346.708333333336</v>
      </c>
      <c r="B1369" s="109">
        <v>-5</v>
      </c>
      <c r="C1369" s="109">
        <v>0.9365</v>
      </c>
      <c r="D1369" s="110">
        <v>0.93899999999999995</v>
      </c>
      <c r="E1369" s="110">
        <v>0.94140000000000001</v>
      </c>
    </row>
    <row r="1370" spans="1:5" x14ac:dyDescent="0.25">
      <c r="A1370" s="112">
        <v>40346.71875</v>
      </c>
      <c r="B1370" s="109">
        <v>-5</v>
      </c>
      <c r="C1370" s="109">
        <v>0.9365</v>
      </c>
      <c r="D1370" s="110">
        <v>0.93899999999999995</v>
      </c>
      <c r="E1370" s="110">
        <v>0.94020000000000004</v>
      </c>
    </row>
    <row r="1371" spans="1:5" x14ac:dyDescent="0.25">
      <c r="A1371" s="112">
        <v>40346.729166666664</v>
      </c>
      <c r="B1371" s="109">
        <v>-5</v>
      </c>
      <c r="C1371" s="109">
        <v>0.9365</v>
      </c>
      <c r="D1371" s="110">
        <v>0.93899999999999995</v>
      </c>
      <c r="E1371" s="110">
        <v>0.94020000000000004</v>
      </c>
    </row>
    <row r="1372" spans="1:5" x14ac:dyDescent="0.25">
      <c r="A1372" s="112">
        <v>40346.739583333336</v>
      </c>
      <c r="B1372" s="109">
        <v>-5</v>
      </c>
      <c r="C1372" s="109">
        <v>0.9365</v>
      </c>
      <c r="D1372" s="110">
        <v>0.93899999999999995</v>
      </c>
      <c r="E1372" s="110">
        <v>0.94020000000000004</v>
      </c>
    </row>
    <row r="1373" spans="1:5" x14ac:dyDescent="0.25">
      <c r="A1373" s="112">
        <v>40346.75</v>
      </c>
      <c r="B1373" s="109">
        <v>-5</v>
      </c>
      <c r="C1373" s="109">
        <v>0.9365</v>
      </c>
      <c r="D1373" s="110">
        <v>0.93899999999999995</v>
      </c>
      <c r="E1373" s="110">
        <v>0.94140000000000001</v>
      </c>
    </row>
    <row r="1374" spans="1:5" x14ac:dyDescent="0.25">
      <c r="A1374" s="112">
        <v>40346.760416666664</v>
      </c>
      <c r="B1374" s="109">
        <v>-5</v>
      </c>
      <c r="C1374" s="109">
        <v>0.9365</v>
      </c>
      <c r="D1374" s="110">
        <v>0.93899999999999995</v>
      </c>
      <c r="E1374" s="110">
        <v>0.94020000000000004</v>
      </c>
    </row>
    <row r="1375" spans="1:5" x14ac:dyDescent="0.25">
      <c r="A1375" s="112">
        <v>40346.770833333336</v>
      </c>
      <c r="B1375" s="109">
        <v>-5</v>
      </c>
      <c r="C1375" s="109">
        <v>0.9365</v>
      </c>
      <c r="D1375" s="110">
        <v>0.93899999999999995</v>
      </c>
      <c r="E1375" s="110">
        <v>0.94020000000000004</v>
      </c>
    </row>
    <row r="1376" spans="1:5" x14ac:dyDescent="0.25">
      <c r="A1376" s="112">
        <v>40346.78125</v>
      </c>
      <c r="B1376" s="109">
        <v>-5</v>
      </c>
      <c r="C1376" s="109">
        <v>0.93899999999999995</v>
      </c>
      <c r="D1376" s="110">
        <v>0.94020000000000004</v>
      </c>
      <c r="E1376" s="110">
        <v>0.94140000000000001</v>
      </c>
    </row>
    <row r="1377" spans="1:5" x14ac:dyDescent="0.25">
      <c r="A1377" s="112">
        <v>40346.791666666664</v>
      </c>
      <c r="B1377" s="109">
        <v>-5</v>
      </c>
      <c r="C1377" s="109">
        <v>0.93899999999999995</v>
      </c>
      <c r="D1377" s="110">
        <v>0.94020000000000004</v>
      </c>
      <c r="E1377" s="110">
        <v>0.94259999999999999</v>
      </c>
    </row>
    <row r="1378" spans="1:5" x14ac:dyDescent="0.25">
      <c r="A1378" s="112">
        <v>40346.802083333336</v>
      </c>
      <c r="B1378" s="109">
        <v>-5</v>
      </c>
      <c r="C1378" s="109">
        <v>0.93899999999999995</v>
      </c>
      <c r="D1378" s="110">
        <v>0.94020000000000004</v>
      </c>
      <c r="E1378" s="110">
        <v>0.94140000000000001</v>
      </c>
    </row>
    <row r="1379" spans="1:5" x14ac:dyDescent="0.25">
      <c r="A1379" s="112">
        <v>40346.8125</v>
      </c>
      <c r="B1379" s="109">
        <v>-5</v>
      </c>
      <c r="C1379" s="109">
        <v>0.94020000000000004</v>
      </c>
      <c r="D1379" s="110">
        <v>0.94020000000000004</v>
      </c>
      <c r="E1379" s="110">
        <v>0.94259999999999999</v>
      </c>
    </row>
    <row r="1380" spans="1:5" x14ac:dyDescent="0.25">
      <c r="A1380" s="112">
        <v>40346.822916666664</v>
      </c>
      <c r="B1380" s="109">
        <v>-5</v>
      </c>
      <c r="C1380" s="109">
        <v>0.94020000000000004</v>
      </c>
      <c r="D1380" s="110">
        <v>0.94140000000000001</v>
      </c>
      <c r="E1380" s="110">
        <v>0.94259999999999999</v>
      </c>
    </row>
    <row r="1381" spans="1:5" x14ac:dyDescent="0.25">
      <c r="A1381" s="112">
        <v>40346.833333333336</v>
      </c>
      <c r="B1381" s="109">
        <v>-5</v>
      </c>
      <c r="C1381" s="109">
        <v>0.94020000000000004</v>
      </c>
      <c r="D1381" s="110">
        <v>0.94140000000000001</v>
      </c>
      <c r="E1381" s="110">
        <v>0.94259999999999999</v>
      </c>
    </row>
    <row r="1382" spans="1:5" x14ac:dyDescent="0.25">
      <c r="A1382" s="112">
        <v>40346.84375</v>
      </c>
      <c r="B1382" s="109">
        <v>-5</v>
      </c>
      <c r="C1382" s="109">
        <v>0.94140000000000001</v>
      </c>
      <c r="D1382" s="110">
        <v>0.94259999999999999</v>
      </c>
      <c r="E1382" s="110">
        <v>0.94379999999999997</v>
      </c>
    </row>
    <row r="1383" spans="1:5" x14ac:dyDescent="0.25">
      <c r="A1383" s="112">
        <v>40346.854166666664</v>
      </c>
      <c r="B1383" s="109">
        <v>-5</v>
      </c>
      <c r="C1383" s="109">
        <v>0.94140000000000001</v>
      </c>
      <c r="D1383" s="110">
        <v>0.94259999999999999</v>
      </c>
      <c r="E1383" s="110">
        <v>0.94379999999999997</v>
      </c>
    </row>
    <row r="1384" spans="1:5" x14ac:dyDescent="0.25">
      <c r="A1384" s="112">
        <v>40346.864583333336</v>
      </c>
      <c r="B1384" s="109">
        <v>-5</v>
      </c>
      <c r="C1384" s="109">
        <v>0.94140000000000001</v>
      </c>
      <c r="D1384" s="110">
        <v>0.94379999999999997</v>
      </c>
      <c r="E1384" s="110">
        <v>0.94630000000000003</v>
      </c>
    </row>
    <row r="1385" spans="1:5" x14ac:dyDescent="0.25">
      <c r="A1385" s="112">
        <v>40346.875</v>
      </c>
      <c r="B1385" s="109">
        <v>-5</v>
      </c>
      <c r="C1385" s="109">
        <v>0.94259999999999999</v>
      </c>
      <c r="D1385" s="110">
        <v>0.94379999999999997</v>
      </c>
      <c r="E1385" s="110">
        <v>0.94630000000000003</v>
      </c>
    </row>
    <row r="1386" spans="1:5" x14ac:dyDescent="0.25">
      <c r="A1386" s="112">
        <v>40346.885416666664</v>
      </c>
      <c r="B1386" s="109">
        <v>-5</v>
      </c>
      <c r="C1386" s="109">
        <v>0.94259999999999999</v>
      </c>
      <c r="D1386" s="110">
        <v>0.94510000000000005</v>
      </c>
      <c r="E1386" s="110">
        <v>0.94630000000000003</v>
      </c>
    </row>
    <row r="1387" spans="1:5" x14ac:dyDescent="0.25">
      <c r="A1387" s="112">
        <v>40346.895833333336</v>
      </c>
      <c r="B1387" s="109">
        <v>-5</v>
      </c>
      <c r="C1387" s="109">
        <v>0.94259999999999999</v>
      </c>
      <c r="D1387" s="110">
        <v>0.94510000000000005</v>
      </c>
      <c r="E1387" s="110">
        <v>0.94750000000000001</v>
      </c>
    </row>
    <row r="1388" spans="1:5" x14ac:dyDescent="0.25">
      <c r="A1388" s="112">
        <v>40346.90625</v>
      </c>
      <c r="B1388" s="109">
        <v>-5</v>
      </c>
      <c r="C1388" s="109">
        <v>0.94379999999999997</v>
      </c>
      <c r="D1388" s="110">
        <v>0.94630000000000003</v>
      </c>
      <c r="E1388" s="110">
        <v>0.94750000000000001</v>
      </c>
    </row>
    <row r="1389" spans="1:5" x14ac:dyDescent="0.25">
      <c r="A1389" s="112">
        <v>40346.916666666664</v>
      </c>
      <c r="B1389" s="109">
        <v>-5</v>
      </c>
      <c r="C1389" s="109">
        <v>0.94379999999999997</v>
      </c>
      <c r="D1389" s="110">
        <v>0.94630000000000003</v>
      </c>
      <c r="E1389" s="110">
        <v>0.94869999999999999</v>
      </c>
    </row>
    <row r="1390" spans="1:5" x14ac:dyDescent="0.25">
      <c r="A1390" s="112">
        <v>40346.927083333336</v>
      </c>
      <c r="B1390" s="109">
        <v>-5</v>
      </c>
      <c r="C1390" s="109">
        <v>0.94379999999999997</v>
      </c>
      <c r="D1390" s="110">
        <v>0.94630000000000003</v>
      </c>
      <c r="E1390" s="110">
        <v>0.94869999999999999</v>
      </c>
    </row>
    <row r="1391" spans="1:5" x14ac:dyDescent="0.25">
      <c r="A1391" s="112">
        <v>40346.9375</v>
      </c>
      <c r="B1391" s="109">
        <v>-5</v>
      </c>
      <c r="C1391" s="109">
        <v>0.94630000000000003</v>
      </c>
      <c r="D1391" s="110">
        <v>0.94750000000000001</v>
      </c>
      <c r="E1391" s="110">
        <v>0.94869999999999999</v>
      </c>
    </row>
    <row r="1392" spans="1:5" x14ac:dyDescent="0.25">
      <c r="A1392" s="112">
        <v>40346.947916666664</v>
      </c>
      <c r="B1392" s="109">
        <v>-5</v>
      </c>
      <c r="C1392" s="109">
        <v>0.94630000000000003</v>
      </c>
      <c r="D1392" s="110">
        <v>0.94750000000000001</v>
      </c>
      <c r="E1392" s="110">
        <v>0.94989999999999997</v>
      </c>
    </row>
    <row r="1393" spans="1:5" x14ac:dyDescent="0.25">
      <c r="A1393" s="112">
        <v>40346.958333333336</v>
      </c>
      <c r="B1393" s="109">
        <v>-5</v>
      </c>
      <c r="C1393" s="109">
        <v>0.94750000000000001</v>
      </c>
      <c r="D1393" s="110">
        <v>0.94869999999999999</v>
      </c>
      <c r="E1393" s="110">
        <v>0.95120000000000005</v>
      </c>
    </row>
    <row r="1394" spans="1:5" x14ac:dyDescent="0.25">
      <c r="A1394" s="112">
        <v>40346.96875</v>
      </c>
      <c r="B1394" s="109">
        <v>-5</v>
      </c>
      <c r="C1394" s="109">
        <v>0.94750000000000001</v>
      </c>
      <c r="D1394" s="110">
        <v>0.94869999999999999</v>
      </c>
      <c r="E1394" s="110">
        <v>0.94989999999999997</v>
      </c>
    </row>
    <row r="1395" spans="1:5" x14ac:dyDescent="0.25">
      <c r="A1395" s="112">
        <v>40346.979166666664</v>
      </c>
      <c r="B1395" s="109">
        <v>-5</v>
      </c>
      <c r="C1395" s="109">
        <v>0.94750000000000001</v>
      </c>
      <c r="D1395" s="110">
        <v>0.94869999999999999</v>
      </c>
      <c r="E1395" s="110">
        <v>0.95120000000000005</v>
      </c>
    </row>
    <row r="1396" spans="1:5" x14ac:dyDescent="0.25">
      <c r="A1396" s="112">
        <v>40346.989583333336</v>
      </c>
      <c r="B1396" s="109">
        <v>-5</v>
      </c>
      <c r="C1396" s="109">
        <v>0.94750000000000001</v>
      </c>
      <c r="D1396" s="110">
        <v>0.94989999999999997</v>
      </c>
      <c r="E1396" s="110">
        <v>0.95120000000000005</v>
      </c>
    </row>
    <row r="1397" spans="1:5" x14ac:dyDescent="0.25">
      <c r="A1397" s="112">
        <v>40347</v>
      </c>
      <c r="B1397" s="109">
        <v>-5</v>
      </c>
      <c r="C1397" s="109">
        <v>0.94869999999999999</v>
      </c>
      <c r="D1397" s="110">
        <v>0.94989999999999997</v>
      </c>
      <c r="E1397" s="110">
        <v>0.95120000000000005</v>
      </c>
    </row>
    <row r="1398" spans="1:5" x14ac:dyDescent="0.25">
      <c r="A1398" s="112">
        <v>40347.010416666664</v>
      </c>
      <c r="B1398" s="109">
        <v>-5</v>
      </c>
      <c r="C1398" s="109">
        <v>0.94989999999999997</v>
      </c>
      <c r="D1398" s="110">
        <v>0.94989999999999997</v>
      </c>
      <c r="E1398" s="110">
        <v>0.95120000000000005</v>
      </c>
    </row>
    <row r="1399" spans="1:5" x14ac:dyDescent="0.25">
      <c r="A1399" s="112">
        <v>40347.020833333336</v>
      </c>
      <c r="B1399" s="109">
        <v>-5</v>
      </c>
      <c r="C1399" s="109">
        <v>0.94989999999999997</v>
      </c>
      <c r="D1399" s="110">
        <v>0.95120000000000005</v>
      </c>
      <c r="E1399" s="110">
        <v>0.9536</v>
      </c>
    </row>
    <row r="1400" spans="1:5" x14ac:dyDescent="0.25">
      <c r="A1400" s="112">
        <v>40347.03125</v>
      </c>
      <c r="B1400" s="109">
        <v>-5</v>
      </c>
      <c r="C1400" s="109">
        <v>0.94989999999999997</v>
      </c>
      <c r="D1400" s="110">
        <v>0.95120000000000005</v>
      </c>
      <c r="E1400" s="110">
        <v>0.9536</v>
      </c>
    </row>
    <row r="1401" spans="1:5" x14ac:dyDescent="0.25">
      <c r="A1401" s="112">
        <v>40347.041666666664</v>
      </c>
      <c r="B1401" s="109">
        <v>-5</v>
      </c>
      <c r="C1401" s="109">
        <v>0.94989999999999997</v>
      </c>
      <c r="D1401" s="110">
        <v>0.95120000000000005</v>
      </c>
      <c r="E1401" s="110">
        <v>0.9536</v>
      </c>
    </row>
    <row r="1402" spans="1:5" x14ac:dyDescent="0.25">
      <c r="A1402" s="112">
        <v>40347.052083333336</v>
      </c>
      <c r="B1402" s="109">
        <v>-5</v>
      </c>
      <c r="C1402" s="109">
        <v>0.94989999999999997</v>
      </c>
      <c r="D1402" s="110">
        <v>0.95240000000000002</v>
      </c>
      <c r="E1402" s="110">
        <v>0.9536</v>
      </c>
    </row>
    <row r="1403" spans="1:5" x14ac:dyDescent="0.25">
      <c r="A1403" s="112">
        <v>40347.0625</v>
      </c>
      <c r="B1403" s="109">
        <v>-5</v>
      </c>
      <c r="C1403" s="109">
        <v>0.95120000000000005</v>
      </c>
      <c r="D1403" s="110">
        <v>0.9536</v>
      </c>
      <c r="E1403" s="110">
        <v>0.95479999999999998</v>
      </c>
    </row>
    <row r="1404" spans="1:5" x14ac:dyDescent="0.25">
      <c r="A1404" s="112">
        <v>40347.072916666664</v>
      </c>
      <c r="B1404" s="109">
        <v>-5</v>
      </c>
      <c r="C1404" s="109">
        <v>0.95120000000000005</v>
      </c>
      <c r="D1404" s="110">
        <v>0.9536</v>
      </c>
      <c r="E1404" s="110">
        <v>0.95479999999999998</v>
      </c>
    </row>
    <row r="1405" spans="1:5" x14ac:dyDescent="0.25">
      <c r="A1405" s="112">
        <v>40347.083333333336</v>
      </c>
      <c r="B1405" s="109">
        <v>-5</v>
      </c>
      <c r="C1405" s="109">
        <v>0.9536</v>
      </c>
      <c r="D1405" s="110">
        <v>0.9536</v>
      </c>
      <c r="E1405" s="110">
        <v>0.95599999999999996</v>
      </c>
    </row>
    <row r="1406" spans="1:5" x14ac:dyDescent="0.25">
      <c r="A1406" s="112">
        <v>40347.09375</v>
      </c>
      <c r="B1406" s="109">
        <v>-5</v>
      </c>
      <c r="C1406" s="109">
        <v>0.95120000000000005</v>
      </c>
      <c r="D1406" s="110">
        <v>0.9536</v>
      </c>
      <c r="E1406" s="110">
        <v>0.95479999999999998</v>
      </c>
    </row>
    <row r="1407" spans="1:5" x14ac:dyDescent="0.25">
      <c r="A1407" s="112">
        <v>40347.104166666664</v>
      </c>
      <c r="B1407" s="109">
        <v>-5</v>
      </c>
      <c r="C1407" s="109">
        <v>0.9536</v>
      </c>
      <c r="D1407" s="110">
        <v>0.95479999999999998</v>
      </c>
      <c r="E1407" s="110">
        <v>0.95599999999999996</v>
      </c>
    </row>
    <row r="1408" spans="1:5" x14ac:dyDescent="0.25">
      <c r="A1408" s="112">
        <v>40347.114583333336</v>
      </c>
      <c r="B1408" s="109">
        <v>-5</v>
      </c>
      <c r="C1408" s="109">
        <v>0.9536</v>
      </c>
      <c r="D1408" s="110">
        <v>0.95479999999999998</v>
      </c>
      <c r="E1408" s="110">
        <v>0.95599999999999996</v>
      </c>
    </row>
    <row r="1409" spans="1:5" x14ac:dyDescent="0.25">
      <c r="A1409" s="112">
        <v>40347.125</v>
      </c>
      <c r="B1409" s="109">
        <v>-5</v>
      </c>
      <c r="C1409" s="109">
        <v>0.9536</v>
      </c>
      <c r="D1409" s="110">
        <v>0.95479999999999998</v>
      </c>
      <c r="E1409" s="110">
        <v>0.95730000000000004</v>
      </c>
    </row>
    <row r="1410" spans="1:5" x14ac:dyDescent="0.25">
      <c r="A1410" s="112">
        <v>40347.135416666664</v>
      </c>
      <c r="B1410" s="109">
        <v>-5</v>
      </c>
      <c r="C1410" s="109">
        <v>0.9536</v>
      </c>
      <c r="D1410" s="110">
        <v>0.95479999999999998</v>
      </c>
      <c r="E1410" s="110">
        <v>0.95599999999999996</v>
      </c>
    </row>
    <row r="1411" spans="1:5" x14ac:dyDescent="0.25">
      <c r="A1411" s="112">
        <v>40347.145833333336</v>
      </c>
      <c r="B1411" s="109">
        <v>-5</v>
      </c>
      <c r="C1411" s="109">
        <v>0.95479999999999998</v>
      </c>
      <c r="D1411" s="110">
        <v>0.95599999999999996</v>
      </c>
      <c r="E1411" s="110">
        <v>0.95730000000000004</v>
      </c>
    </row>
    <row r="1412" spans="1:5" x14ac:dyDescent="0.25">
      <c r="A1412" s="112">
        <v>40347.15625</v>
      </c>
      <c r="B1412" s="109">
        <v>-5</v>
      </c>
      <c r="C1412" s="109">
        <v>0.95479999999999998</v>
      </c>
      <c r="D1412" s="110">
        <v>0.95599999999999996</v>
      </c>
      <c r="E1412" s="110">
        <v>0.95599999999999996</v>
      </c>
    </row>
    <row r="1413" spans="1:5" x14ac:dyDescent="0.25">
      <c r="A1413" s="112">
        <v>40347.166666666664</v>
      </c>
      <c r="B1413" s="109">
        <v>-5</v>
      </c>
      <c r="C1413" s="109">
        <v>0.95479999999999998</v>
      </c>
      <c r="D1413" s="110">
        <v>0.95599999999999996</v>
      </c>
      <c r="E1413" s="110">
        <v>0.95730000000000004</v>
      </c>
    </row>
    <row r="1414" spans="1:5" x14ac:dyDescent="0.25">
      <c r="A1414" s="112">
        <v>40347.177083333336</v>
      </c>
      <c r="B1414" s="109">
        <v>-5</v>
      </c>
      <c r="C1414" s="109">
        <v>0.95479999999999998</v>
      </c>
      <c r="D1414" s="110">
        <v>0.95599999999999996</v>
      </c>
      <c r="E1414" s="110">
        <v>0.95730000000000004</v>
      </c>
    </row>
    <row r="1415" spans="1:5" x14ac:dyDescent="0.25">
      <c r="A1415" s="112">
        <v>40347.1875</v>
      </c>
      <c r="B1415" s="109">
        <v>-5</v>
      </c>
      <c r="C1415" s="109">
        <v>0.95479999999999998</v>
      </c>
      <c r="D1415" s="110">
        <v>0.95599999999999996</v>
      </c>
      <c r="E1415" s="110">
        <v>0.95730000000000004</v>
      </c>
    </row>
    <row r="1416" spans="1:5" x14ac:dyDescent="0.25">
      <c r="A1416" s="112">
        <v>40347.197916666664</v>
      </c>
      <c r="B1416" s="109">
        <v>-5</v>
      </c>
      <c r="C1416" s="109">
        <v>0.95479999999999998</v>
      </c>
      <c r="D1416" s="110">
        <v>0.95599999999999996</v>
      </c>
      <c r="E1416" s="110">
        <v>0.95730000000000004</v>
      </c>
    </row>
    <row r="1417" spans="1:5" x14ac:dyDescent="0.25">
      <c r="A1417" s="112">
        <v>40347.208333333336</v>
      </c>
      <c r="B1417" s="109">
        <v>-5</v>
      </c>
      <c r="C1417" s="109">
        <v>0.95479999999999998</v>
      </c>
      <c r="D1417" s="110">
        <v>0.95599999999999996</v>
      </c>
      <c r="E1417" s="110">
        <v>0.95850000000000002</v>
      </c>
    </row>
    <row r="1418" spans="1:5" x14ac:dyDescent="0.25">
      <c r="A1418" s="112">
        <v>40347.21875</v>
      </c>
      <c r="B1418" s="109">
        <v>-5</v>
      </c>
      <c r="C1418" s="109">
        <v>0.95479999999999998</v>
      </c>
      <c r="D1418" s="110">
        <v>0.95599999999999996</v>
      </c>
      <c r="E1418" s="110">
        <v>0.95730000000000004</v>
      </c>
    </row>
    <row r="1419" spans="1:5" x14ac:dyDescent="0.25">
      <c r="A1419" s="112">
        <v>40347.229166666664</v>
      </c>
      <c r="B1419" s="109">
        <v>-5</v>
      </c>
      <c r="C1419" s="109">
        <v>0.95479999999999998</v>
      </c>
      <c r="D1419" s="110">
        <v>0.95599999999999996</v>
      </c>
      <c r="E1419" s="110">
        <v>0.95730000000000004</v>
      </c>
    </row>
    <row r="1420" spans="1:5" x14ac:dyDescent="0.25">
      <c r="A1420" s="112">
        <v>40347.239583333336</v>
      </c>
      <c r="B1420" s="109">
        <v>-5</v>
      </c>
      <c r="C1420" s="109">
        <v>0.95479999999999998</v>
      </c>
      <c r="D1420" s="110">
        <v>0.95599999999999996</v>
      </c>
      <c r="E1420" s="110">
        <v>0.95730000000000004</v>
      </c>
    </row>
    <row r="1421" spans="1:5" x14ac:dyDescent="0.25">
      <c r="A1421" s="112">
        <v>40347.25</v>
      </c>
      <c r="B1421" s="109">
        <v>-5</v>
      </c>
      <c r="C1421" s="109">
        <v>0.95479999999999998</v>
      </c>
      <c r="D1421" s="110">
        <v>0.95599999999999996</v>
      </c>
      <c r="E1421" s="110">
        <v>0.95730000000000004</v>
      </c>
    </row>
    <row r="1422" spans="1:5" x14ac:dyDescent="0.25">
      <c r="A1422" s="112">
        <v>40347.260416666664</v>
      </c>
      <c r="B1422" s="109">
        <v>-5</v>
      </c>
      <c r="C1422" s="109">
        <v>0.95479999999999998</v>
      </c>
      <c r="D1422" s="110">
        <v>0.95599999999999996</v>
      </c>
      <c r="E1422" s="110">
        <v>0.95730000000000004</v>
      </c>
    </row>
    <row r="1423" spans="1:5" x14ac:dyDescent="0.25">
      <c r="A1423" s="112">
        <v>40347.270833333336</v>
      </c>
      <c r="B1423" s="109">
        <v>-5</v>
      </c>
      <c r="C1423" s="109">
        <v>0.95479999999999998</v>
      </c>
      <c r="D1423" s="110">
        <v>0.95599999999999996</v>
      </c>
      <c r="E1423" s="110">
        <v>0.95730000000000004</v>
      </c>
    </row>
    <row r="1424" spans="1:5" x14ac:dyDescent="0.25">
      <c r="A1424" s="112">
        <v>40347.28125</v>
      </c>
      <c r="B1424" s="109">
        <v>-5</v>
      </c>
      <c r="C1424" s="109">
        <v>0.9536</v>
      </c>
      <c r="D1424" s="110">
        <v>0.95479999999999998</v>
      </c>
      <c r="E1424" s="110">
        <v>0.95599999999999996</v>
      </c>
    </row>
    <row r="1425" spans="1:5" x14ac:dyDescent="0.25">
      <c r="A1425" s="112">
        <v>40347.291666666664</v>
      </c>
      <c r="B1425" s="109">
        <v>-5</v>
      </c>
      <c r="C1425" s="109">
        <v>0.9536</v>
      </c>
      <c r="D1425" s="110">
        <v>0.95479999999999998</v>
      </c>
      <c r="E1425" s="110">
        <v>0.95730000000000004</v>
      </c>
    </row>
    <row r="1426" spans="1:5" x14ac:dyDescent="0.25">
      <c r="A1426" s="112">
        <v>40347.302083333336</v>
      </c>
      <c r="B1426" s="109">
        <v>-5</v>
      </c>
      <c r="C1426" s="109">
        <v>0.95120000000000005</v>
      </c>
      <c r="D1426" s="110">
        <v>0.9536</v>
      </c>
      <c r="E1426" s="110">
        <v>0.95479999999999998</v>
      </c>
    </row>
    <row r="1427" spans="1:5" x14ac:dyDescent="0.25">
      <c r="A1427" s="112">
        <v>40347.3125</v>
      </c>
      <c r="B1427" s="109">
        <v>-5</v>
      </c>
      <c r="C1427" s="109">
        <v>0.94989999999999997</v>
      </c>
      <c r="D1427" s="110">
        <v>0.95120000000000005</v>
      </c>
      <c r="E1427" s="110">
        <v>0.9536</v>
      </c>
    </row>
    <row r="1428" spans="1:5" x14ac:dyDescent="0.25">
      <c r="A1428" s="112">
        <v>40347.322916666664</v>
      </c>
      <c r="B1428" s="109">
        <v>-5</v>
      </c>
      <c r="C1428" s="109">
        <v>0.94869999999999999</v>
      </c>
      <c r="D1428" s="110">
        <v>0.94989999999999997</v>
      </c>
      <c r="E1428" s="110">
        <v>0.95120000000000005</v>
      </c>
    </row>
    <row r="1429" spans="1:5" x14ac:dyDescent="0.25">
      <c r="A1429" s="112">
        <v>40347.333333333336</v>
      </c>
      <c r="B1429" s="109">
        <v>-5</v>
      </c>
      <c r="C1429" s="109">
        <v>0.94630000000000003</v>
      </c>
      <c r="D1429" s="110">
        <v>0.94869999999999999</v>
      </c>
      <c r="E1429" s="110">
        <v>0.9536</v>
      </c>
    </row>
    <row r="1430" spans="1:5" x14ac:dyDescent="0.25">
      <c r="A1430" s="112">
        <v>40347.34375</v>
      </c>
      <c r="B1430" s="109">
        <v>-5</v>
      </c>
      <c r="C1430" s="109">
        <v>0.94630000000000003</v>
      </c>
      <c r="D1430" s="110">
        <v>0.94750000000000001</v>
      </c>
      <c r="E1430" s="110">
        <v>0.94869999999999999</v>
      </c>
    </row>
    <row r="1431" spans="1:5" x14ac:dyDescent="0.25">
      <c r="A1431" s="112">
        <v>40347.354166666664</v>
      </c>
      <c r="B1431" s="109">
        <v>-5</v>
      </c>
      <c r="C1431" s="109">
        <v>0.94259999999999999</v>
      </c>
      <c r="D1431" s="110">
        <v>0.94510000000000005</v>
      </c>
      <c r="E1431" s="110">
        <v>0.94750000000000001</v>
      </c>
    </row>
    <row r="1432" spans="1:5" x14ac:dyDescent="0.25">
      <c r="A1432" s="112">
        <v>40347.364583333336</v>
      </c>
      <c r="B1432" s="109">
        <v>-5</v>
      </c>
      <c r="C1432" s="109">
        <v>0.94140000000000001</v>
      </c>
      <c r="D1432" s="110">
        <v>0.94259999999999999</v>
      </c>
      <c r="E1432" s="110">
        <v>0.94379999999999997</v>
      </c>
    </row>
    <row r="1433" spans="1:5" x14ac:dyDescent="0.25">
      <c r="A1433" s="112">
        <v>40347.375</v>
      </c>
      <c r="B1433" s="109">
        <v>-5</v>
      </c>
      <c r="C1433" s="109">
        <v>0.94020000000000004</v>
      </c>
      <c r="D1433" s="110">
        <v>0.94140000000000001</v>
      </c>
      <c r="E1433" s="110">
        <v>0.94379999999999997</v>
      </c>
    </row>
    <row r="1434" spans="1:5" x14ac:dyDescent="0.25">
      <c r="A1434" s="112">
        <v>40347.385416666664</v>
      </c>
      <c r="B1434" s="109">
        <v>-5</v>
      </c>
      <c r="C1434" s="109">
        <v>0.93899999999999995</v>
      </c>
      <c r="D1434" s="110">
        <v>0.94020000000000004</v>
      </c>
      <c r="E1434" s="110">
        <v>0.94140000000000001</v>
      </c>
    </row>
    <row r="1435" spans="1:5" x14ac:dyDescent="0.25">
      <c r="A1435" s="112">
        <v>40347.395833333336</v>
      </c>
      <c r="B1435" s="109">
        <v>-5</v>
      </c>
      <c r="C1435" s="109">
        <v>0.9365</v>
      </c>
      <c r="D1435" s="110">
        <v>0.93899999999999995</v>
      </c>
      <c r="E1435" s="110">
        <v>0.94140000000000001</v>
      </c>
    </row>
    <row r="1436" spans="1:5" x14ac:dyDescent="0.25">
      <c r="A1436" s="112">
        <v>40347.40625</v>
      </c>
      <c r="B1436" s="109">
        <v>-5</v>
      </c>
      <c r="C1436" s="109">
        <v>0.93530000000000002</v>
      </c>
      <c r="D1436" s="110">
        <v>0.93769999999999998</v>
      </c>
      <c r="E1436" s="110">
        <v>0.94020000000000004</v>
      </c>
    </row>
    <row r="1437" spans="1:5" x14ac:dyDescent="0.25">
      <c r="A1437" s="112">
        <v>40347.416666666664</v>
      </c>
      <c r="B1437" s="109">
        <v>-5</v>
      </c>
      <c r="C1437" s="109">
        <v>0.93410000000000004</v>
      </c>
      <c r="D1437" s="110">
        <v>0.9365</v>
      </c>
      <c r="E1437" s="110">
        <v>0.94020000000000004</v>
      </c>
    </row>
    <row r="1438" spans="1:5" x14ac:dyDescent="0.25">
      <c r="A1438" s="112">
        <v>40347.427083333336</v>
      </c>
      <c r="B1438" s="109">
        <v>-5</v>
      </c>
      <c r="C1438" s="109">
        <v>0.93410000000000004</v>
      </c>
      <c r="D1438" s="110">
        <v>0.93530000000000002</v>
      </c>
      <c r="E1438" s="110">
        <v>0.9365</v>
      </c>
    </row>
    <row r="1439" spans="1:5" x14ac:dyDescent="0.25">
      <c r="A1439" s="112">
        <v>40347.4375</v>
      </c>
      <c r="B1439" s="109">
        <v>-5</v>
      </c>
      <c r="C1439" s="109">
        <v>0.93410000000000004</v>
      </c>
      <c r="D1439" s="110">
        <v>0.93410000000000004</v>
      </c>
      <c r="E1439" s="110">
        <v>0.93530000000000002</v>
      </c>
    </row>
    <row r="1440" spans="1:5" x14ac:dyDescent="0.25">
      <c r="A1440" s="112">
        <v>40347.447916666664</v>
      </c>
      <c r="B1440" s="109">
        <v>-5</v>
      </c>
      <c r="C1440" s="109">
        <v>0.93279999999999996</v>
      </c>
      <c r="D1440" s="110">
        <v>0.93410000000000004</v>
      </c>
      <c r="E1440" s="110">
        <v>0.93530000000000002</v>
      </c>
    </row>
    <row r="1441" spans="1:5" x14ac:dyDescent="0.25">
      <c r="A1441" s="112">
        <v>40347.458333333336</v>
      </c>
      <c r="B1441" s="109">
        <v>-5</v>
      </c>
      <c r="C1441" s="109">
        <v>0.93159999999999998</v>
      </c>
      <c r="D1441" s="110">
        <v>0.93279999999999996</v>
      </c>
      <c r="E1441" s="110">
        <v>0.93530000000000002</v>
      </c>
    </row>
    <row r="1442" spans="1:5" x14ac:dyDescent="0.25">
      <c r="A1442" s="112">
        <v>40347.46875</v>
      </c>
      <c r="B1442" s="109">
        <v>-5</v>
      </c>
      <c r="C1442" s="109">
        <v>0.93159999999999998</v>
      </c>
      <c r="D1442" s="110">
        <v>0.93279999999999996</v>
      </c>
      <c r="E1442" s="110">
        <v>0.93410000000000004</v>
      </c>
    </row>
    <row r="1443" spans="1:5" x14ac:dyDescent="0.25">
      <c r="A1443" s="112">
        <v>40347.479166666664</v>
      </c>
      <c r="B1443" s="109">
        <v>-5</v>
      </c>
      <c r="C1443" s="109">
        <v>0.92920000000000003</v>
      </c>
      <c r="D1443" s="110">
        <v>0.93159999999999998</v>
      </c>
      <c r="E1443" s="110">
        <v>0.93410000000000004</v>
      </c>
    </row>
    <row r="1444" spans="1:5" x14ac:dyDescent="0.25">
      <c r="A1444" s="112">
        <v>40347.489583333336</v>
      </c>
      <c r="B1444" s="109">
        <v>-5</v>
      </c>
      <c r="C1444" s="109">
        <v>0.92920000000000003</v>
      </c>
      <c r="D1444" s="110">
        <v>0.9304</v>
      </c>
      <c r="E1444" s="110">
        <v>0.93279999999999996</v>
      </c>
    </row>
    <row r="1445" spans="1:5" x14ac:dyDescent="0.25">
      <c r="A1445" s="112">
        <v>40347.5</v>
      </c>
      <c r="B1445" s="109">
        <v>-5</v>
      </c>
      <c r="C1445" s="109">
        <v>0.92800000000000005</v>
      </c>
      <c r="D1445" s="110">
        <v>0.92920000000000003</v>
      </c>
      <c r="E1445" s="110">
        <v>0.93159999999999998</v>
      </c>
    </row>
    <row r="1446" spans="1:5" x14ac:dyDescent="0.25">
      <c r="A1446" s="112">
        <v>40347.510416666664</v>
      </c>
      <c r="B1446" s="109">
        <v>-5</v>
      </c>
      <c r="C1446" s="109">
        <v>0.92669999999999997</v>
      </c>
      <c r="D1446" s="110">
        <v>0.92800000000000005</v>
      </c>
      <c r="E1446" s="110">
        <v>0.92920000000000003</v>
      </c>
    </row>
    <row r="1447" spans="1:5" x14ac:dyDescent="0.25">
      <c r="A1447" s="112">
        <v>40347.520833333336</v>
      </c>
      <c r="B1447" s="109">
        <v>-5</v>
      </c>
      <c r="C1447" s="109">
        <v>0.92549999999999999</v>
      </c>
      <c r="D1447" s="110">
        <v>0.92800000000000005</v>
      </c>
      <c r="E1447" s="110">
        <v>0.92920000000000003</v>
      </c>
    </row>
    <row r="1448" spans="1:5" x14ac:dyDescent="0.25">
      <c r="A1448" s="112">
        <v>40347.53125</v>
      </c>
      <c r="B1448" s="109">
        <v>-5</v>
      </c>
      <c r="C1448" s="109">
        <v>0.92549999999999999</v>
      </c>
      <c r="D1448" s="110">
        <v>0.92669999999999997</v>
      </c>
      <c r="E1448" s="110">
        <v>0.92800000000000005</v>
      </c>
    </row>
    <row r="1449" spans="1:5" x14ac:dyDescent="0.25">
      <c r="A1449" s="112">
        <v>40347.541666666664</v>
      </c>
      <c r="B1449" s="109">
        <v>-5</v>
      </c>
      <c r="C1449" s="109">
        <v>0.92430000000000001</v>
      </c>
      <c r="D1449" s="110">
        <v>0.92669999999999997</v>
      </c>
      <c r="E1449" s="110">
        <v>0.92920000000000003</v>
      </c>
    </row>
    <row r="1450" spans="1:5" x14ac:dyDescent="0.25">
      <c r="A1450" s="112">
        <v>40347.552083333336</v>
      </c>
      <c r="B1450" s="109">
        <v>-5</v>
      </c>
      <c r="C1450" s="109">
        <v>0.92430000000000001</v>
      </c>
      <c r="D1450" s="110">
        <v>0.92549999999999999</v>
      </c>
      <c r="E1450" s="110">
        <v>0.92669999999999997</v>
      </c>
    </row>
    <row r="1451" spans="1:5" x14ac:dyDescent="0.25">
      <c r="A1451" s="112">
        <v>40347.5625</v>
      </c>
      <c r="B1451" s="109">
        <v>-5</v>
      </c>
      <c r="C1451" s="109">
        <v>0.92190000000000005</v>
      </c>
      <c r="D1451" s="110">
        <v>0.92549999999999999</v>
      </c>
      <c r="E1451" s="110">
        <v>0.92669999999999997</v>
      </c>
    </row>
    <row r="1452" spans="1:5" x14ac:dyDescent="0.25">
      <c r="A1452" s="112">
        <v>40347.572916666664</v>
      </c>
      <c r="B1452" s="109">
        <v>-5</v>
      </c>
      <c r="C1452" s="109">
        <v>0.92190000000000005</v>
      </c>
      <c r="D1452" s="110">
        <v>0.92430000000000001</v>
      </c>
      <c r="E1452" s="110">
        <v>0.92549999999999999</v>
      </c>
    </row>
    <row r="1453" spans="1:5" x14ac:dyDescent="0.25">
      <c r="A1453" s="112">
        <v>40347.583333333336</v>
      </c>
      <c r="B1453" s="109">
        <v>-5</v>
      </c>
      <c r="C1453" s="109">
        <v>0.92190000000000005</v>
      </c>
      <c r="D1453" s="110">
        <v>0.92430000000000001</v>
      </c>
      <c r="E1453" s="110">
        <v>0.92669999999999997</v>
      </c>
    </row>
    <row r="1454" spans="1:5" x14ac:dyDescent="0.25">
      <c r="A1454" s="112">
        <v>40347.59375</v>
      </c>
      <c r="B1454" s="109">
        <v>-5</v>
      </c>
      <c r="C1454" s="109">
        <v>0.92059999999999997</v>
      </c>
      <c r="D1454" s="110">
        <v>0.92310000000000003</v>
      </c>
      <c r="E1454" s="110">
        <v>0.92430000000000001</v>
      </c>
    </row>
    <row r="1455" spans="1:5" x14ac:dyDescent="0.25">
      <c r="A1455" s="112">
        <v>40347.604166666664</v>
      </c>
      <c r="B1455" s="109">
        <v>-5</v>
      </c>
      <c r="C1455" s="109">
        <v>0.92059999999999997</v>
      </c>
      <c r="D1455" s="110">
        <v>0.92190000000000005</v>
      </c>
      <c r="E1455" s="110">
        <v>0.92430000000000001</v>
      </c>
    </row>
    <row r="1456" spans="1:5" x14ac:dyDescent="0.25">
      <c r="A1456" s="112">
        <v>40347.614583333336</v>
      </c>
      <c r="B1456" s="109">
        <v>-5</v>
      </c>
      <c r="C1456" s="109">
        <v>0.92059999999999997</v>
      </c>
      <c r="D1456" s="110">
        <v>0.92190000000000005</v>
      </c>
      <c r="E1456" s="110">
        <v>0.92430000000000001</v>
      </c>
    </row>
    <row r="1457" spans="1:5" x14ac:dyDescent="0.25">
      <c r="A1457" s="112">
        <v>40347.625</v>
      </c>
      <c r="B1457" s="109">
        <v>-5</v>
      </c>
      <c r="C1457" s="109">
        <v>0.92059999999999997</v>
      </c>
      <c r="D1457" s="110">
        <v>0.92190000000000005</v>
      </c>
      <c r="E1457" s="110">
        <v>0.92549999999999999</v>
      </c>
    </row>
    <row r="1458" spans="1:5" x14ac:dyDescent="0.25">
      <c r="A1458" s="112">
        <v>40347.635416666664</v>
      </c>
      <c r="B1458" s="109">
        <v>-5</v>
      </c>
      <c r="C1458" s="109">
        <v>0.92059999999999997</v>
      </c>
      <c r="D1458" s="110">
        <v>0.92190000000000005</v>
      </c>
      <c r="E1458" s="110">
        <v>0.92190000000000005</v>
      </c>
    </row>
    <row r="1459" spans="1:5" x14ac:dyDescent="0.25">
      <c r="A1459" s="112">
        <v>40347.645833333336</v>
      </c>
      <c r="B1459" s="109">
        <v>-5</v>
      </c>
      <c r="C1459" s="109">
        <v>0.9194</v>
      </c>
      <c r="D1459" s="110">
        <v>0.92059999999999997</v>
      </c>
      <c r="E1459" s="110">
        <v>0.92190000000000005</v>
      </c>
    </row>
    <row r="1460" spans="1:5" x14ac:dyDescent="0.25">
      <c r="A1460" s="112">
        <v>40347.65625</v>
      </c>
      <c r="B1460" s="109">
        <v>-5</v>
      </c>
      <c r="C1460" s="109">
        <v>0.9194</v>
      </c>
      <c r="D1460" s="110">
        <v>0.92059999999999997</v>
      </c>
      <c r="E1460" s="110">
        <v>0.92190000000000005</v>
      </c>
    </row>
    <row r="1461" spans="1:5" x14ac:dyDescent="0.25">
      <c r="A1461" s="112">
        <v>40347.666666666664</v>
      </c>
      <c r="B1461" s="109">
        <v>-5</v>
      </c>
      <c r="C1461" s="109">
        <v>0.9194</v>
      </c>
      <c r="D1461" s="110">
        <v>0.92059999999999997</v>
      </c>
      <c r="E1461" s="110">
        <v>0.92430000000000001</v>
      </c>
    </row>
    <row r="1462" spans="1:5" x14ac:dyDescent="0.25">
      <c r="A1462" s="112">
        <v>40347.677083333336</v>
      </c>
      <c r="B1462" s="109">
        <v>-5</v>
      </c>
      <c r="C1462" s="109">
        <v>0.9194</v>
      </c>
      <c r="D1462" s="110">
        <v>0.92059999999999997</v>
      </c>
      <c r="E1462" s="110">
        <v>0.92190000000000005</v>
      </c>
    </row>
    <row r="1463" spans="1:5" x14ac:dyDescent="0.25">
      <c r="A1463" s="112">
        <v>40347.6875</v>
      </c>
      <c r="B1463" s="109">
        <v>-5</v>
      </c>
      <c r="C1463" s="109">
        <v>0.91820000000000002</v>
      </c>
      <c r="D1463" s="110">
        <v>0.92059999999999997</v>
      </c>
      <c r="E1463" s="110">
        <v>0.92190000000000005</v>
      </c>
    </row>
    <row r="1464" spans="1:5" x14ac:dyDescent="0.25">
      <c r="A1464" s="112">
        <v>40347.697916666664</v>
      </c>
      <c r="B1464" s="109">
        <v>-5</v>
      </c>
      <c r="C1464" s="109">
        <v>0.9194</v>
      </c>
      <c r="D1464" s="110">
        <v>0.92059999999999997</v>
      </c>
      <c r="E1464" s="110">
        <v>0.92190000000000005</v>
      </c>
    </row>
    <row r="1465" spans="1:5" x14ac:dyDescent="0.25">
      <c r="A1465" s="112">
        <v>40347.708333333336</v>
      </c>
      <c r="B1465" s="109">
        <v>-5</v>
      </c>
      <c r="C1465" s="109">
        <v>0.9194</v>
      </c>
      <c r="D1465" s="110">
        <v>0.92059999999999997</v>
      </c>
      <c r="E1465" s="110">
        <v>0.92430000000000001</v>
      </c>
    </row>
    <row r="1466" spans="1:5" x14ac:dyDescent="0.25">
      <c r="A1466" s="112">
        <v>40347.71875</v>
      </c>
      <c r="B1466" s="109">
        <v>-5</v>
      </c>
      <c r="C1466" s="109">
        <v>0.9194</v>
      </c>
      <c r="D1466" s="110">
        <v>0.92059999999999997</v>
      </c>
      <c r="E1466" s="110">
        <v>0.92190000000000005</v>
      </c>
    </row>
    <row r="1467" spans="1:5" x14ac:dyDescent="0.25">
      <c r="A1467" s="112">
        <v>40347.729166666664</v>
      </c>
      <c r="B1467" s="109">
        <v>-5</v>
      </c>
      <c r="C1467" s="109">
        <v>0.92059999999999997</v>
      </c>
      <c r="D1467" s="110">
        <v>0.92190000000000005</v>
      </c>
      <c r="E1467" s="110">
        <v>0.92190000000000005</v>
      </c>
    </row>
    <row r="1468" spans="1:5" x14ac:dyDescent="0.25">
      <c r="A1468" s="112">
        <v>40347.739583333336</v>
      </c>
      <c r="B1468" s="109">
        <v>-5</v>
      </c>
      <c r="C1468" s="109">
        <v>0.92059999999999997</v>
      </c>
      <c r="D1468" s="110">
        <v>0.92190000000000005</v>
      </c>
      <c r="E1468" s="110">
        <v>0.92430000000000001</v>
      </c>
    </row>
    <row r="1469" spans="1:5" x14ac:dyDescent="0.25">
      <c r="A1469" s="112">
        <v>40347.75</v>
      </c>
      <c r="B1469" s="109">
        <v>-5</v>
      </c>
      <c r="C1469" s="109">
        <v>0.92059999999999997</v>
      </c>
      <c r="D1469" s="110">
        <v>0.92190000000000005</v>
      </c>
      <c r="E1469" s="110">
        <v>0.92549999999999999</v>
      </c>
    </row>
    <row r="1470" spans="1:5" x14ac:dyDescent="0.25">
      <c r="A1470" s="112">
        <v>40347.760416666664</v>
      </c>
      <c r="B1470" s="109">
        <v>-5</v>
      </c>
      <c r="C1470" s="109">
        <v>0.92059999999999997</v>
      </c>
      <c r="D1470" s="110">
        <v>0.92310000000000003</v>
      </c>
      <c r="E1470" s="110">
        <v>0.92430000000000001</v>
      </c>
    </row>
    <row r="1471" spans="1:5" x14ac:dyDescent="0.25">
      <c r="A1471" s="112">
        <v>40347.770833333336</v>
      </c>
      <c r="B1471" s="109">
        <v>-5</v>
      </c>
      <c r="C1471" s="109">
        <v>0.92190000000000005</v>
      </c>
      <c r="D1471" s="110">
        <v>0.92430000000000001</v>
      </c>
      <c r="E1471" s="110">
        <v>0.92549999999999999</v>
      </c>
    </row>
    <row r="1472" spans="1:5" x14ac:dyDescent="0.25">
      <c r="A1472" s="112">
        <v>40347.78125</v>
      </c>
      <c r="B1472" s="109">
        <v>-5</v>
      </c>
      <c r="C1472" s="109">
        <v>0.92430000000000001</v>
      </c>
      <c r="D1472" s="110">
        <v>0.92430000000000001</v>
      </c>
      <c r="E1472" s="110">
        <v>0.92549999999999999</v>
      </c>
    </row>
    <row r="1473" spans="1:5" x14ac:dyDescent="0.25">
      <c r="A1473" s="112">
        <v>40347.791666666664</v>
      </c>
      <c r="B1473" s="109">
        <v>-5</v>
      </c>
      <c r="C1473" s="109">
        <v>0.92430000000000001</v>
      </c>
      <c r="D1473" s="110">
        <v>0.92549999999999999</v>
      </c>
      <c r="E1473" s="110">
        <v>0.92669999999999997</v>
      </c>
    </row>
    <row r="1474" spans="1:5" x14ac:dyDescent="0.25">
      <c r="A1474" s="112">
        <v>40347.802083333336</v>
      </c>
      <c r="B1474" s="109">
        <v>-5</v>
      </c>
      <c r="C1474" s="109">
        <v>0.92430000000000001</v>
      </c>
      <c r="D1474" s="110">
        <v>0.92549999999999999</v>
      </c>
      <c r="E1474" s="110">
        <v>0.92669999999999997</v>
      </c>
    </row>
    <row r="1475" spans="1:5" x14ac:dyDescent="0.25">
      <c r="A1475" s="112">
        <v>40347.8125</v>
      </c>
      <c r="B1475" s="109">
        <v>-5</v>
      </c>
      <c r="C1475" s="109">
        <v>0.92430000000000001</v>
      </c>
      <c r="D1475" s="110">
        <v>0.92549999999999999</v>
      </c>
      <c r="E1475" s="110">
        <v>0.92800000000000005</v>
      </c>
    </row>
    <row r="1476" spans="1:5" x14ac:dyDescent="0.25">
      <c r="A1476" s="112">
        <v>40347.822916666664</v>
      </c>
      <c r="B1476" s="109">
        <v>-5</v>
      </c>
      <c r="C1476" s="109">
        <v>0.92549999999999999</v>
      </c>
      <c r="D1476" s="110">
        <v>0.92669999999999997</v>
      </c>
      <c r="E1476" s="110">
        <v>0.92800000000000005</v>
      </c>
    </row>
    <row r="1477" spans="1:5" x14ac:dyDescent="0.25">
      <c r="A1477" s="112">
        <v>40347.833333333336</v>
      </c>
      <c r="B1477" s="109">
        <v>-5</v>
      </c>
      <c r="C1477" s="109">
        <v>0.92669999999999997</v>
      </c>
      <c r="D1477" s="110">
        <v>0.92669999999999997</v>
      </c>
      <c r="E1477" s="110">
        <v>0.92920000000000003</v>
      </c>
    </row>
    <row r="1478" spans="1:5" x14ac:dyDescent="0.25">
      <c r="A1478" s="112">
        <v>40347.84375</v>
      </c>
      <c r="B1478" s="109">
        <v>-5</v>
      </c>
      <c r="C1478" s="109">
        <v>0.92669999999999997</v>
      </c>
      <c r="D1478" s="110">
        <v>0.92800000000000005</v>
      </c>
      <c r="E1478" s="110">
        <v>0.92920000000000003</v>
      </c>
    </row>
    <row r="1479" spans="1:5" x14ac:dyDescent="0.25">
      <c r="A1479" s="112">
        <v>40347.854166666664</v>
      </c>
      <c r="B1479" s="109">
        <v>-5</v>
      </c>
      <c r="C1479" s="109">
        <v>0.92669999999999997</v>
      </c>
      <c r="D1479" s="110">
        <v>0.92800000000000005</v>
      </c>
      <c r="E1479" s="110">
        <v>0.92920000000000003</v>
      </c>
    </row>
    <row r="1480" spans="1:5" x14ac:dyDescent="0.25">
      <c r="A1480" s="112">
        <v>40347.864583333336</v>
      </c>
      <c r="B1480" s="109">
        <v>-5</v>
      </c>
      <c r="C1480" s="109">
        <v>0.92800000000000005</v>
      </c>
      <c r="D1480" s="110">
        <v>0.92800000000000005</v>
      </c>
      <c r="E1480" s="110">
        <v>0.92920000000000003</v>
      </c>
    </row>
    <row r="1481" spans="1:5" x14ac:dyDescent="0.25">
      <c r="A1481" s="112">
        <v>40347.875</v>
      </c>
      <c r="B1481" s="109">
        <v>-5</v>
      </c>
      <c r="C1481" s="109">
        <v>0.92800000000000005</v>
      </c>
      <c r="D1481" s="110">
        <v>0.92920000000000003</v>
      </c>
      <c r="E1481" s="110">
        <v>0.93279999999999996</v>
      </c>
    </row>
    <row r="1482" spans="1:5" x14ac:dyDescent="0.25">
      <c r="A1482" s="112">
        <v>40347.885416666664</v>
      </c>
      <c r="B1482" s="109">
        <v>-5</v>
      </c>
      <c r="C1482" s="109">
        <v>0.92800000000000005</v>
      </c>
      <c r="D1482" s="110">
        <v>0.9304</v>
      </c>
      <c r="E1482" s="110">
        <v>0.93159999999999998</v>
      </c>
    </row>
    <row r="1483" spans="1:5" x14ac:dyDescent="0.25">
      <c r="A1483" s="112">
        <v>40347.895833333336</v>
      </c>
      <c r="B1483" s="109">
        <v>-5</v>
      </c>
      <c r="C1483" s="109">
        <v>0.92920000000000003</v>
      </c>
      <c r="D1483" s="110">
        <v>0.9304</v>
      </c>
      <c r="E1483" s="110">
        <v>0.93279999999999996</v>
      </c>
    </row>
    <row r="1484" spans="1:5" x14ac:dyDescent="0.25">
      <c r="A1484" s="112">
        <v>40347.90625</v>
      </c>
      <c r="B1484" s="109">
        <v>-5</v>
      </c>
      <c r="C1484" s="109">
        <v>0.92920000000000003</v>
      </c>
      <c r="D1484" s="110">
        <v>0.93159999999999998</v>
      </c>
      <c r="E1484" s="110">
        <v>0.93279999999999996</v>
      </c>
    </row>
    <row r="1485" spans="1:5" x14ac:dyDescent="0.25">
      <c r="A1485" s="112">
        <v>40347.916666666664</v>
      </c>
      <c r="B1485" s="109">
        <v>-5</v>
      </c>
      <c r="C1485" s="109">
        <v>0.93159999999999998</v>
      </c>
      <c r="D1485" s="110">
        <v>0.93279999999999996</v>
      </c>
      <c r="E1485" s="110">
        <v>0.93410000000000004</v>
      </c>
    </row>
    <row r="1486" spans="1:5" x14ac:dyDescent="0.25">
      <c r="A1486" s="112">
        <v>40347.927083333336</v>
      </c>
      <c r="B1486" s="109">
        <v>-5</v>
      </c>
      <c r="C1486" s="109">
        <v>0.93159999999999998</v>
      </c>
      <c r="D1486" s="110">
        <v>0.93279999999999996</v>
      </c>
      <c r="E1486" s="110">
        <v>0.93279999999999996</v>
      </c>
    </row>
    <row r="1487" spans="1:5" x14ac:dyDescent="0.25">
      <c r="A1487" s="112">
        <v>40347.9375</v>
      </c>
      <c r="B1487" s="109">
        <v>-5</v>
      </c>
      <c r="C1487" s="109">
        <v>0.92920000000000003</v>
      </c>
      <c r="D1487" s="110">
        <v>0.93279999999999996</v>
      </c>
      <c r="E1487" s="110">
        <v>0.93410000000000004</v>
      </c>
    </row>
    <row r="1488" spans="1:5" x14ac:dyDescent="0.25">
      <c r="A1488" s="112">
        <v>40347.947916666664</v>
      </c>
      <c r="B1488" s="109">
        <v>-5</v>
      </c>
      <c r="C1488" s="109">
        <v>0.93159999999999998</v>
      </c>
      <c r="D1488" s="110">
        <v>0.93279999999999996</v>
      </c>
      <c r="E1488" s="110">
        <v>0.93410000000000004</v>
      </c>
    </row>
    <row r="1489" spans="1:5" x14ac:dyDescent="0.25">
      <c r="A1489" s="112">
        <v>40347.958333333336</v>
      </c>
      <c r="B1489" s="109">
        <v>-5</v>
      </c>
      <c r="C1489" s="109">
        <v>0.93279999999999996</v>
      </c>
      <c r="D1489" s="110">
        <v>0.93279999999999996</v>
      </c>
      <c r="E1489" s="110">
        <v>0.93530000000000002</v>
      </c>
    </row>
    <row r="1490" spans="1:5" x14ac:dyDescent="0.25">
      <c r="A1490" s="112">
        <v>40347.96875</v>
      </c>
      <c r="B1490" s="109">
        <v>-5</v>
      </c>
      <c r="C1490" s="109">
        <v>0.93279999999999996</v>
      </c>
      <c r="D1490" s="110">
        <v>0.93410000000000004</v>
      </c>
      <c r="E1490" s="110">
        <v>0.93530000000000002</v>
      </c>
    </row>
    <row r="1491" spans="1:5" x14ac:dyDescent="0.25">
      <c r="A1491" s="112">
        <v>40347.979166666664</v>
      </c>
      <c r="B1491" s="109">
        <v>-5</v>
      </c>
      <c r="C1491" s="109">
        <v>0.93279999999999996</v>
      </c>
      <c r="D1491" s="110">
        <v>0.93410000000000004</v>
      </c>
      <c r="E1491" s="110">
        <v>0.93530000000000002</v>
      </c>
    </row>
    <row r="1492" spans="1:5" x14ac:dyDescent="0.25">
      <c r="A1492" s="112">
        <v>40347.989583333336</v>
      </c>
      <c r="B1492" s="109">
        <v>-5</v>
      </c>
      <c r="C1492" s="109">
        <v>0.93279999999999996</v>
      </c>
      <c r="D1492" s="110">
        <v>0.93410000000000004</v>
      </c>
      <c r="E1492" s="110">
        <v>0.93530000000000002</v>
      </c>
    </row>
    <row r="1493" spans="1:5" x14ac:dyDescent="0.25">
      <c r="A1493" s="112">
        <v>40348</v>
      </c>
      <c r="B1493" s="109">
        <v>-5</v>
      </c>
      <c r="C1493" s="109">
        <v>0.93410000000000004</v>
      </c>
      <c r="D1493" s="110">
        <v>0.93530000000000002</v>
      </c>
      <c r="E1493" s="110">
        <v>0.93899999999999995</v>
      </c>
    </row>
    <row r="1494" spans="1:5" x14ac:dyDescent="0.25">
      <c r="A1494" s="112">
        <v>40348.010416666664</v>
      </c>
      <c r="B1494" s="109">
        <v>-5</v>
      </c>
      <c r="C1494" s="109">
        <v>0.93410000000000004</v>
      </c>
      <c r="D1494" s="110">
        <v>0.93530000000000002</v>
      </c>
      <c r="E1494" s="110">
        <v>0.9365</v>
      </c>
    </row>
    <row r="1495" spans="1:5" x14ac:dyDescent="0.25">
      <c r="A1495" s="112">
        <v>40348.020833333336</v>
      </c>
      <c r="B1495" s="109">
        <v>-5</v>
      </c>
      <c r="C1495" s="109">
        <v>0.93530000000000002</v>
      </c>
      <c r="D1495" s="110">
        <v>0.93530000000000002</v>
      </c>
      <c r="E1495" s="110">
        <v>0.9365</v>
      </c>
    </row>
    <row r="1496" spans="1:5" x14ac:dyDescent="0.25">
      <c r="A1496" s="112">
        <v>40348.03125</v>
      </c>
      <c r="B1496" s="109">
        <v>-5</v>
      </c>
      <c r="C1496" s="109">
        <v>0.93530000000000002</v>
      </c>
      <c r="D1496" s="110">
        <v>0.9365</v>
      </c>
      <c r="E1496" s="110">
        <v>0.93899999999999995</v>
      </c>
    </row>
    <row r="1497" spans="1:5" x14ac:dyDescent="0.25">
      <c r="A1497" s="112">
        <v>40348.041666666664</v>
      </c>
      <c r="B1497" s="109">
        <v>-5</v>
      </c>
      <c r="C1497" s="109">
        <v>0.93530000000000002</v>
      </c>
      <c r="D1497" s="110">
        <v>0.93769999999999998</v>
      </c>
      <c r="E1497" s="110">
        <v>0.93899999999999995</v>
      </c>
    </row>
    <row r="1498" spans="1:5" x14ac:dyDescent="0.25">
      <c r="A1498" s="112">
        <v>40348.052083333336</v>
      </c>
      <c r="B1498" s="109">
        <v>-5</v>
      </c>
      <c r="C1498" s="109">
        <v>0.9365</v>
      </c>
      <c r="D1498" s="110">
        <v>0.93769999999999998</v>
      </c>
      <c r="E1498" s="110">
        <v>0.94020000000000004</v>
      </c>
    </row>
    <row r="1499" spans="1:5" x14ac:dyDescent="0.25">
      <c r="A1499" s="112">
        <v>40348.0625</v>
      </c>
      <c r="B1499" s="109">
        <v>-5</v>
      </c>
      <c r="C1499" s="109">
        <v>0.9365</v>
      </c>
      <c r="D1499" s="110">
        <v>0.93899999999999995</v>
      </c>
      <c r="E1499" s="110">
        <v>0.94020000000000004</v>
      </c>
    </row>
    <row r="1500" spans="1:5" x14ac:dyDescent="0.25">
      <c r="A1500" s="112">
        <v>40348.072916666664</v>
      </c>
      <c r="B1500" s="109">
        <v>-5</v>
      </c>
      <c r="C1500" s="109">
        <v>0.9365</v>
      </c>
      <c r="D1500" s="110">
        <v>0.93899999999999995</v>
      </c>
      <c r="E1500" s="110">
        <v>0.94020000000000004</v>
      </c>
    </row>
    <row r="1501" spans="1:5" x14ac:dyDescent="0.25">
      <c r="A1501" s="112">
        <v>40348.083333333336</v>
      </c>
      <c r="B1501" s="109">
        <v>-5</v>
      </c>
      <c r="C1501" s="109">
        <v>0.9365</v>
      </c>
      <c r="D1501" s="110">
        <v>0.93899999999999995</v>
      </c>
      <c r="E1501" s="110">
        <v>0.94020000000000004</v>
      </c>
    </row>
    <row r="1502" spans="1:5" x14ac:dyDescent="0.25">
      <c r="A1502" s="112">
        <v>40348.09375</v>
      </c>
      <c r="B1502" s="109">
        <v>-5</v>
      </c>
      <c r="C1502" s="109">
        <v>0.93899999999999995</v>
      </c>
      <c r="D1502" s="110">
        <v>0.94020000000000004</v>
      </c>
      <c r="E1502" s="110">
        <v>0.94140000000000001</v>
      </c>
    </row>
    <row r="1503" spans="1:5" x14ac:dyDescent="0.25">
      <c r="A1503" s="112">
        <v>40348.104166666664</v>
      </c>
      <c r="B1503" s="109">
        <v>-5</v>
      </c>
      <c r="C1503" s="109">
        <v>0.93899999999999995</v>
      </c>
      <c r="D1503" s="110">
        <v>0.94020000000000004</v>
      </c>
      <c r="E1503" s="110">
        <v>0.94140000000000001</v>
      </c>
    </row>
    <row r="1504" spans="1:5" x14ac:dyDescent="0.25">
      <c r="A1504" s="112">
        <v>40348.114583333336</v>
      </c>
      <c r="B1504" s="109">
        <v>-5</v>
      </c>
      <c r="C1504" s="109">
        <v>0.93899999999999995</v>
      </c>
      <c r="D1504" s="110">
        <v>0.94020000000000004</v>
      </c>
      <c r="E1504" s="110">
        <v>0.94140000000000001</v>
      </c>
    </row>
    <row r="1505" spans="1:5" x14ac:dyDescent="0.25">
      <c r="A1505" s="112">
        <v>40348.125</v>
      </c>
      <c r="B1505" s="109">
        <v>-5</v>
      </c>
      <c r="C1505" s="109">
        <v>0.93899999999999995</v>
      </c>
      <c r="D1505" s="110">
        <v>0.94020000000000004</v>
      </c>
      <c r="E1505" s="110">
        <v>0.94259999999999999</v>
      </c>
    </row>
    <row r="1506" spans="1:5" x14ac:dyDescent="0.25">
      <c r="A1506" s="112">
        <v>40348.135416666664</v>
      </c>
      <c r="B1506" s="109">
        <v>-5</v>
      </c>
      <c r="C1506" s="109">
        <v>0.94020000000000004</v>
      </c>
      <c r="D1506" s="110">
        <v>0.94140000000000001</v>
      </c>
      <c r="E1506" s="110">
        <v>0.94259999999999999</v>
      </c>
    </row>
    <row r="1507" spans="1:5" x14ac:dyDescent="0.25">
      <c r="A1507" s="112">
        <v>40348.145833333336</v>
      </c>
      <c r="B1507" s="109">
        <v>-5</v>
      </c>
      <c r="C1507" s="109">
        <v>0.94020000000000004</v>
      </c>
      <c r="D1507" s="110">
        <v>0.94140000000000001</v>
      </c>
      <c r="E1507" s="110">
        <v>0.94259999999999999</v>
      </c>
    </row>
    <row r="1508" spans="1:5" x14ac:dyDescent="0.25">
      <c r="A1508" s="112">
        <v>40348.15625</v>
      </c>
      <c r="B1508" s="109">
        <v>-5</v>
      </c>
      <c r="C1508" s="109">
        <v>0.94020000000000004</v>
      </c>
      <c r="D1508" s="110">
        <v>0.94140000000000001</v>
      </c>
      <c r="E1508" s="110">
        <v>0.94259999999999999</v>
      </c>
    </row>
    <row r="1509" spans="1:5" x14ac:dyDescent="0.25">
      <c r="A1509" s="112">
        <v>40348.166666666664</v>
      </c>
      <c r="B1509" s="109">
        <v>-5</v>
      </c>
      <c r="C1509" s="109">
        <v>0.94020000000000004</v>
      </c>
      <c r="D1509" s="110">
        <v>0.94140000000000001</v>
      </c>
      <c r="E1509" s="110">
        <v>0.94379999999999997</v>
      </c>
    </row>
    <row r="1510" spans="1:5" x14ac:dyDescent="0.25">
      <c r="A1510" s="112">
        <v>40348.177083333336</v>
      </c>
      <c r="B1510" s="109">
        <v>-5</v>
      </c>
      <c r="C1510" s="109">
        <v>0.94140000000000001</v>
      </c>
      <c r="D1510" s="110">
        <v>0.94259999999999999</v>
      </c>
      <c r="E1510" s="110">
        <v>0.94379999999999997</v>
      </c>
    </row>
    <row r="1511" spans="1:5" x14ac:dyDescent="0.25">
      <c r="A1511" s="112">
        <v>40348.1875</v>
      </c>
      <c r="B1511" s="109">
        <v>-5</v>
      </c>
      <c r="C1511" s="109">
        <v>0.94140000000000001</v>
      </c>
      <c r="D1511" s="110">
        <v>0.94259999999999999</v>
      </c>
      <c r="E1511" s="110">
        <v>0.94379999999999997</v>
      </c>
    </row>
    <row r="1512" spans="1:5" x14ac:dyDescent="0.25">
      <c r="A1512" s="112">
        <v>40348.197916666664</v>
      </c>
      <c r="B1512" s="109">
        <v>-5</v>
      </c>
      <c r="C1512" s="109">
        <v>0.94140000000000001</v>
      </c>
      <c r="D1512" s="110">
        <v>0.94259999999999999</v>
      </c>
      <c r="E1512" s="110">
        <v>0.94379999999999997</v>
      </c>
    </row>
    <row r="1513" spans="1:5" x14ac:dyDescent="0.25">
      <c r="A1513" s="112">
        <v>40348.208333333336</v>
      </c>
      <c r="B1513" s="109">
        <v>-5</v>
      </c>
      <c r="C1513" s="109">
        <v>0.94259999999999999</v>
      </c>
      <c r="D1513" s="110">
        <v>0.94259999999999999</v>
      </c>
      <c r="E1513" s="110">
        <v>0.94379999999999997</v>
      </c>
    </row>
    <row r="1514" spans="1:5" x14ac:dyDescent="0.25">
      <c r="A1514" s="112">
        <v>40348.21875</v>
      </c>
      <c r="B1514" s="109">
        <v>-5</v>
      </c>
      <c r="C1514" s="109">
        <v>0.94140000000000001</v>
      </c>
      <c r="D1514" s="110">
        <v>0.94379999999999997</v>
      </c>
      <c r="E1514" s="110">
        <v>0.94630000000000003</v>
      </c>
    </row>
    <row r="1515" spans="1:5" x14ac:dyDescent="0.25">
      <c r="A1515" s="112">
        <v>40348.229166666664</v>
      </c>
      <c r="B1515" s="109">
        <v>-5</v>
      </c>
      <c r="C1515" s="109">
        <v>0.94259999999999999</v>
      </c>
      <c r="D1515" s="110">
        <v>0.94259999999999999</v>
      </c>
      <c r="E1515" s="110">
        <v>0.94630000000000003</v>
      </c>
    </row>
    <row r="1516" spans="1:5" x14ac:dyDescent="0.25">
      <c r="A1516" s="112">
        <v>40348.239583333336</v>
      </c>
      <c r="B1516" s="109">
        <v>-5</v>
      </c>
      <c r="C1516" s="109">
        <v>0.94140000000000001</v>
      </c>
      <c r="D1516" s="110">
        <v>0.94259999999999999</v>
      </c>
      <c r="E1516" s="110">
        <v>0.94379999999999997</v>
      </c>
    </row>
    <row r="1517" spans="1:5" x14ac:dyDescent="0.25">
      <c r="A1517" s="112">
        <v>40348.25</v>
      </c>
      <c r="B1517" s="109">
        <v>-5</v>
      </c>
      <c r="C1517" s="109">
        <v>0.94259999999999999</v>
      </c>
      <c r="D1517" s="110">
        <v>0.94379999999999997</v>
      </c>
      <c r="E1517" s="110">
        <v>0.94630000000000003</v>
      </c>
    </row>
    <row r="1518" spans="1:5" x14ac:dyDescent="0.25">
      <c r="A1518" s="112">
        <v>40348.260416666664</v>
      </c>
      <c r="B1518" s="109">
        <v>-5</v>
      </c>
      <c r="C1518" s="109">
        <v>0.94259999999999999</v>
      </c>
      <c r="D1518" s="110">
        <v>0.94379999999999997</v>
      </c>
      <c r="E1518" s="110">
        <v>0.94379999999999997</v>
      </c>
    </row>
    <row r="1519" spans="1:5" x14ac:dyDescent="0.25">
      <c r="A1519" s="112">
        <v>40348.270833333336</v>
      </c>
      <c r="B1519" s="109">
        <v>-5</v>
      </c>
      <c r="C1519" s="109">
        <v>0.94259999999999999</v>
      </c>
      <c r="D1519" s="110">
        <v>0.94379999999999997</v>
      </c>
      <c r="E1519" s="110">
        <v>0.94630000000000003</v>
      </c>
    </row>
    <row r="1520" spans="1:5" x14ac:dyDescent="0.25">
      <c r="A1520" s="112">
        <v>40348.28125</v>
      </c>
      <c r="B1520" s="109">
        <v>-5</v>
      </c>
      <c r="C1520" s="109">
        <v>0.94140000000000001</v>
      </c>
      <c r="D1520" s="110">
        <v>0.94379999999999997</v>
      </c>
      <c r="E1520" s="110">
        <v>0.94630000000000003</v>
      </c>
    </row>
    <row r="1521" spans="1:5" x14ac:dyDescent="0.25">
      <c r="A1521" s="112">
        <v>40348.291666666664</v>
      </c>
      <c r="B1521" s="109">
        <v>-5</v>
      </c>
      <c r="C1521" s="109">
        <v>0.94140000000000001</v>
      </c>
      <c r="D1521" s="110">
        <v>0.94259999999999999</v>
      </c>
      <c r="E1521" s="110">
        <v>0.94630000000000003</v>
      </c>
    </row>
    <row r="1522" spans="1:5" x14ac:dyDescent="0.25">
      <c r="A1522" s="112">
        <v>40348.302083333336</v>
      </c>
      <c r="B1522" s="109">
        <v>-5</v>
      </c>
      <c r="C1522" s="109">
        <v>0.94140000000000001</v>
      </c>
      <c r="D1522" s="110">
        <v>0.94259999999999999</v>
      </c>
      <c r="E1522" s="110">
        <v>0.94379999999999997</v>
      </c>
    </row>
    <row r="1523" spans="1:5" x14ac:dyDescent="0.25">
      <c r="A1523" s="112">
        <v>40348.3125</v>
      </c>
      <c r="B1523" s="109">
        <v>-5</v>
      </c>
      <c r="C1523" s="109">
        <v>0.94020000000000004</v>
      </c>
      <c r="D1523" s="110">
        <v>0.94140000000000001</v>
      </c>
      <c r="E1523" s="110">
        <v>0.94259999999999999</v>
      </c>
    </row>
    <row r="1524" spans="1:5" x14ac:dyDescent="0.25">
      <c r="A1524" s="112">
        <v>40348.322916666664</v>
      </c>
      <c r="B1524" s="109">
        <v>-5</v>
      </c>
      <c r="C1524" s="109">
        <v>0.93899999999999995</v>
      </c>
      <c r="D1524" s="110">
        <v>0.94020000000000004</v>
      </c>
      <c r="E1524" s="110">
        <v>0.94259999999999999</v>
      </c>
    </row>
    <row r="1525" spans="1:5" x14ac:dyDescent="0.25">
      <c r="A1525" s="112">
        <v>40348.333333333336</v>
      </c>
      <c r="B1525" s="109">
        <v>-5</v>
      </c>
      <c r="C1525" s="109">
        <v>0.9365</v>
      </c>
      <c r="D1525" s="110">
        <v>0.94020000000000004</v>
      </c>
      <c r="E1525" s="110">
        <v>0.94259999999999999</v>
      </c>
    </row>
    <row r="1526" spans="1:5" x14ac:dyDescent="0.25">
      <c r="A1526" s="112">
        <v>40348.34375</v>
      </c>
      <c r="B1526" s="109">
        <v>-5</v>
      </c>
      <c r="C1526" s="109">
        <v>0.9365</v>
      </c>
      <c r="D1526" s="110">
        <v>0.93899999999999995</v>
      </c>
      <c r="E1526" s="110">
        <v>0.94020000000000004</v>
      </c>
    </row>
    <row r="1527" spans="1:5" x14ac:dyDescent="0.25">
      <c r="A1527" s="112">
        <v>40348.354166666664</v>
      </c>
      <c r="B1527" s="109">
        <v>-5</v>
      </c>
      <c r="C1527" s="109">
        <v>0.93530000000000002</v>
      </c>
      <c r="D1527" s="110">
        <v>0.93769999999999998</v>
      </c>
      <c r="E1527" s="110">
        <v>0.94020000000000004</v>
      </c>
    </row>
    <row r="1528" spans="1:5" x14ac:dyDescent="0.25">
      <c r="A1528" s="112">
        <v>40348.364583333336</v>
      </c>
      <c r="B1528" s="109">
        <v>-5</v>
      </c>
      <c r="C1528" s="109">
        <v>0.93279999999999996</v>
      </c>
      <c r="D1528" s="110">
        <v>0.93530000000000002</v>
      </c>
      <c r="E1528" s="110">
        <v>0.9365</v>
      </c>
    </row>
    <row r="1529" spans="1:5" x14ac:dyDescent="0.25">
      <c r="A1529" s="112">
        <v>40348.375</v>
      </c>
      <c r="B1529" s="109">
        <v>-5</v>
      </c>
      <c r="C1529" s="109">
        <v>0.93159999999999998</v>
      </c>
      <c r="D1529" s="110">
        <v>0.93410000000000004</v>
      </c>
      <c r="E1529" s="110">
        <v>0.93530000000000002</v>
      </c>
    </row>
    <row r="1530" spans="1:5" x14ac:dyDescent="0.25">
      <c r="A1530" s="112">
        <v>40348.385416666664</v>
      </c>
      <c r="B1530" s="109">
        <v>-5</v>
      </c>
      <c r="C1530" s="109">
        <v>0.92920000000000003</v>
      </c>
      <c r="D1530" s="110">
        <v>0.93159999999999998</v>
      </c>
      <c r="E1530" s="110">
        <v>0.93410000000000004</v>
      </c>
    </row>
    <row r="1531" spans="1:5" x14ac:dyDescent="0.25">
      <c r="A1531" s="112">
        <v>40348.395833333336</v>
      </c>
      <c r="B1531" s="109">
        <v>-5</v>
      </c>
      <c r="C1531" s="109">
        <v>0.92800000000000005</v>
      </c>
      <c r="D1531" s="110">
        <v>0.9304</v>
      </c>
      <c r="E1531" s="110">
        <v>0.93159999999999998</v>
      </c>
    </row>
    <row r="1532" spans="1:5" x14ac:dyDescent="0.25">
      <c r="A1532" s="112">
        <v>40348.40625</v>
      </c>
      <c r="B1532" s="109">
        <v>-5</v>
      </c>
      <c r="C1532" s="109">
        <v>0.92669999999999997</v>
      </c>
      <c r="D1532" s="110">
        <v>0.92800000000000005</v>
      </c>
      <c r="E1532" s="110">
        <v>0.93159999999999998</v>
      </c>
    </row>
    <row r="1533" spans="1:5" x14ac:dyDescent="0.25">
      <c r="A1533" s="112">
        <v>40348.416666666664</v>
      </c>
      <c r="B1533" s="109">
        <v>-5</v>
      </c>
      <c r="C1533" s="109">
        <v>0.92549999999999999</v>
      </c>
      <c r="D1533" s="110">
        <v>0.92669999999999997</v>
      </c>
      <c r="E1533" s="110">
        <v>0.92920000000000003</v>
      </c>
    </row>
    <row r="1534" spans="1:5" x14ac:dyDescent="0.25">
      <c r="A1534" s="112">
        <v>40348.427083333336</v>
      </c>
      <c r="B1534" s="109">
        <v>-5</v>
      </c>
      <c r="C1534" s="109">
        <v>0.92430000000000001</v>
      </c>
      <c r="D1534" s="110">
        <v>0.92549999999999999</v>
      </c>
      <c r="E1534" s="110">
        <v>0.92669999999999997</v>
      </c>
    </row>
    <row r="1535" spans="1:5" x14ac:dyDescent="0.25">
      <c r="A1535" s="112">
        <v>40348.4375</v>
      </c>
      <c r="B1535" s="109">
        <v>-5</v>
      </c>
      <c r="C1535" s="109">
        <v>0.92190000000000005</v>
      </c>
      <c r="D1535" s="110">
        <v>0.92430000000000001</v>
      </c>
      <c r="E1535" s="110">
        <v>0.92549999999999999</v>
      </c>
    </row>
    <row r="1536" spans="1:5" x14ac:dyDescent="0.25">
      <c r="A1536" s="112">
        <v>40348.447916666664</v>
      </c>
      <c r="B1536" s="109">
        <v>-5</v>
      </c>
      <c r="C1536" s="109">
        <v>0.92190000000000005</v>
      </c>
      <c r="D1536" s="110">
        <v>0.92310000000000003</v>
      </c>
      <c r="E1536" s="110">
        <v>0.92549999999999999</v>
      </c>
    </row>
    <row r="1537" spans="1:5" x14ac:dyDescent="0.25">
      <c r="A1537" s="112">
        <v>40348.458333333336</v>
      </c>
      <c r="B1537" s="109">
        <v>-5</v>
      </c>
      <c r="C1537" s="109">
        <v>0.9194</v>
      </c>
      <c r="D1537" s="110">
        <v>0.92190000000000005</v>
      </c>
      <c r="E1537" s="110">
        <v>0.92549999999999999</v>
      </c>
    </row>
    <row r="1538" spans="1:5" x14ac:dyDescent="0.25">
      <c r="A1538" s="112">
        <v>40348.46875</v>
      </c>
      <c r="B1538" s="109">
        <v>-5</v>
      </c>
      <c r="C1538" s="109">
        <v>0.9194</v>
      </c>
      <c r="D1538" s="110">
        <v>0.92059999999999997</v>
      </c>
      <c r="E1538" s="110">
        <v>0.92190000000000005</v>
      </c>
    </row>
    <row r="1539" spans="1:5" x14ac:dyDescent="0.25">
      <c r="A1539" s="112">
        <v>40348.479166666664</v>
      </c>
      <c r="B1539" s="109">
        <v>-5</v>
      </c>
      <c r="C1539" s="109">
        <v>0.91820000000000002</v>
      </c>
      <c r="D1539" s="110">
        <v>0.9194</v>
      </c>
      <c r="E1539" s="110">
        <v>0.92059999999999997</v>
      </c>
    </row>
    <row r="1540" spans="1:5" x14ac:dyDescent="0.25">
      <c r="A1540" s="112">
        <v>40348.489583333336</v>
      </c>
      <c r="B1540" s="109">
        <v>-5</v>
      </c>
      <c r="C1540" s="109">
        <v>0.91820000000000002</v>
      </c>
      <c r="D1540" s="110">
        <v>0.9194</v>
      </c>
      <c r="E1540" s="110">
        <v>0.92059999999999997</v>
      </c>
    </row>
    <row r="1541" spans="1:5" x14ac:dyDescent="0.25">
      <c r="A1541" s="112">
        <v>40348.5</v>
      </c>
      <c r="B1541" s="109">
        <v>-5</v>
      </c>
      <c r="C1541" s="109">
        <v>0.91700000000000004</v>
      </c>
      <c r="D1541" s="110">
        <v>0.91820000000000002</v>
      </c>
      <c r="E1541" s="110">
        <v>0.92190000000000005</v>
      </c>
    </row>
    <row r="1542" spans="1:5" x14ac:dyDescent="0.25">
      <c r="A1542" s="112">
        <v>40348.510416666664</v>
      </c>
      <c r="B1542" s="109">
        <v>-5</v>
      </c>
      <c r="C1542" s="109">
        <v>0.91700000000000004</v>
      </c>
      <c r="D1542" s="110">
        <v>0.91820000000000002</v>
      </c>
      <c r="E1542" s="110">
        <v>0.9194</v>
      </c>
    </row>
    <row r="1543" spans="1:5" x14ac:dyDescent="0.25">
      <c r="A1543" s="112">
        <v>40348.520833333336</v>
      </c>
      <c r="B1543" s="109">
        <v>-5</v>
      </c>
      <c r="C1543" s="109">
        <v>0.91449999999999998</v>
      </c>
      <c r="D1543" s="110">
        <v>0.91700000000000004</v>
      </c>
      <c r="E1543" s="110">
        <v>0.91820000000000002</v>
      </c>
    </row>
    <row r="1544" spans="1:5" x14ac:dyDescent="0.25">
      <c r="A1544" s="112">
        <v>40348.53125</v>
      </c>
      <c r="B1544" s="109">
        <v>-5</v>
      </c>
      <c r="C1544" s="109">
        <v>0.91449999999999998</v>
      </c>
      <c r="D1544" s="110">
        <v>0.91579999999999995</v>
      </c>
      <c r="E1544" s="110">
        <v>0.91820000000000002</v>
      </c>
    </row>
    <row r="1545" spans="1:5" x14ac:dyDescent="0.25">
      <c r="A1545" s="112">
        <v>40348.541666666664</v>
      </c>
      <c r="B1545" s="109">
        <v>-5</v>
      </c>
      <c r="C1545" s="109">
        <v>0.9133</v>
      </c>
      <c r="D1545" s="110">
        <v>0.91579999999999995</v>
      </c>
      <c r="E1545" s="110">
        <v>0.9194</v>
      </c>
    </row>
    <row r="1546" spans="1:5" x14ac:dyDescent="0.25">
      <c r="A1546" s="112">
        <v>40348.552083333336</v>
      </c>
      <c r="B1546" s="109">
        <v>-5</v>
      </c>
      <c r="C1546" s="109">
        <v>0.9133</v>
      </c>
      <c r="D1546" s="110">
        <v>0.91449999999999998</v>
      </c>
      <c r="E1546" s="110">
        <v>0.91700000000000004</v>
      </c>
    </row>
    <row r="1547" spans="1:5" x14ac:dyDescent="0.25">
      <c r="A1547" s="112">
        <v>40348.5625</v>
      </c>
      <c r="B1547" s="109">
        <v>-5</v>
      </c>
      <c r="C1547" s="109">
        <v>0.91210000000000002</v>
      </c>
      <c r="D1547" s="110">
        <v>0.9133</v>
      </c>
      <c r="E1547" s="110">
        <v>0.91449999999999998</v>
      </c>
    </row>
    <row r="1548" spans="1:5" x14ac:dyDescent="0.25">
      <c r="A1548" s="112">
        <v>40348.572916666664</v>
      </c>
      <c r="B1548" s="109">
        <v>-5</v>
      </c>
      <c r="C1548" s="109">
        <v>0.91090000000000004</v>
      </c>
      <c r="D1548" s="110">
        <v>0.91210000000000002</v>
      </c>
      <c r="E1548" s="110">
        <v>0.91449999999999998</v>
      </c>
    </row>
    <row r="1549" spans="1:5" x14ac:dyDescent="0.25">
      <c r="A1549" s="112">
        <v>40348.583333333336</v>
      </c>
      <c r="B1549" s="109">
        <v>-5</v>
      </c>
      <c r="C1549" s="109">
        <v>0.91090000000000004</v>
      </c>
      <c r="D1549" s="110">
        <v>0.91210000000000002</v>
      </c>
      <c r="E1549" s="110">
        <v>0.91449999999999998</v>
      </c>
    </row>
    <row r="1550" spans="1:5" x14ac:dyDescent="0.25">
      <c r="A1550" s="112">
        <v>40348.59375</v>
      </c>
      <c r="B1550" s="109">
        <v>-5</v>
      </c>
      <c r="C1550" s="109">
        <v>0.90959999999999996</v>
      </c>
      <c r="D1550" s="110">
        <v>0.91210000000000002</v>
      </c>
      <c r="E1550" s="110">
        <v>0.9133</v>
      </c>
    </row>
    <row r="1551" spans="1:5" x14ac:dyDescent="0.25">
      <c r="A1551" s="112">
        <v>40348.604166666664</v>
      </c>
      <c r="B1551" s="109">
        <v>-5</v>
      </c>
      <c r="C1551" s="109">
        <v>0.90959999999999996</v>
      </c>
      <c r="D1551" s="110">
        <v>0.91090000000000004</v>
      </c>
      <c r="E1551" s="110">
        <v>0.91210000000000002</v>
      </c>
    </row>
    <row r="1552" spans="1:5" x14ac:dyDescent="0.25">
      <c r="A1552" s="112">
        <v>40348.614583333336</v>
      </c>
      <c r="B1552" s="109">
        <v>-5</v>
      </c>
      <c r="C1552" s="109">
        <v>0.90959999999999996</v>
      </c>
      <c r="D1552" s="110">
        <v>0.91090000000000004</v>
      </c>
      <c r="E1552" s="110">
        <v>0.91210000000000002</v>
      </c>
    </row>
    <row r="1553" spans="1:5" x14ac:dyDescent="0.25">
      <c r="A1553" s="112">
        <v>40348.625</v>
      </c>
      <c r="B1553" s="109">
        <v>-5</v>
      </c>
      <c r="C1553" s="109">
        <v>0.90959999999999996</v>
      </c>
      <c r="D1553" s="110">
        <v>0.91090000000000004</v>
      </c>
      <c r="E1553" s="110">
        <v>0.91210000000000002</v>
      </c>
    </row>
    <row r="1554" spans="1:5" x14ac:dyDescent="0.25">
      <c r="A1554" s="112">
        <v>40348.635416666664</v>
      </c>
      <c r="B1554" s="109">
        <v>-5</v>
      </c>
      <c r="C1554" s="109">
        <v>0.90720000000000001</v>
      </c>
      <c r="D1554" s="110">
        <v>0.90959999999999996</v>
      </c>
      <c r="E1554" s="110">
        <v>0.91210000000000002</v>
      </c>
    </row>
    <row r="1555" spans="1:5" x14ac:dyDescent="0.25">
      <c r="A1555" s="112">
        <v>40348.645833333336</v>
      </c>
      <c r="B1555" s="109">
        <v>-5</v>
      </c>
      <c r="C1555" s="109">
        <v>0.90720000000000001</v>
      </c>
      <c r="D1555" s="110">
        <v>0.90959999999999996</v>
      </c>
      <c r="E1555" s="110">
        <v>0.91090000000000004</v>
      </c>
    </row>
    <row r="1556" spans="1:5" x14ac:dyDescent="0.25">
      <c r="A1556" s="112">
        <v>40348.65625</v>
      </c>
      <c r="B1556" s="109">
        <v>-5</v>
      </c>
      <c r="C1556" s="109">
        <v>0.90720000000000001</v>
      </c>
      <c r="D1556" s="110">
        <v>0.90959999999999996</v>
      </c>
      <c r="E1556" s="110">
        <v>0.91090000000000004</v>
      </c>
    </row>
    <row r="1557" spans="1:5" x14ac:dyDescent="0.25">
      <c r="A1557" s="112">
        <v>40348.666666666664</v>
      </c>
      <c r="B1557" s="109">
        <v>-5</v>
      </c>
      <c r="C1557" s="109">
        <v>0.90720000000000001</v>
      </c>
      <c r="D1557" s="110">
        <v>0.90959999999999996</v>
      </c>
      <c r="E1557" s="110">
        <v>0.91210000000000002</v>
      </c>
    </row>
    <row r="1558" spans="1:5" x14ac:dyDescent="0.25">
      <c r="A1558" s="112">
        <v>40348.677083333336</v>
      </c>
      <c r="B1558" s="109">
        <v>-5</v>
      </c>
      <c r="C1558" s="109">
        <v>0.90720000000000001</v>
      </c>
      <c r="D1558" s="110">
        <v>0.90959999999999996</v>
      </c>
      <c r="E1558" s="110">
        <v>0.91090000000000004</v>
      </c>
    </row>
    <row r="1559" spans="1:5" x14ac:dyDescent="0.25">
      <c r="A1559" s="112">
        <v>40348.6875</v>
      </c>
      <c r="B1559" s="109">
        <v>-5</v>
      </c>
      <c r="C1559" s="109">
        <v>0.90600000000000003</v>
      </c>
      <c r="D1559" s="110">
        <v>0.90839999999999999</v>
      </c>
      <c r="E1559" s="110">
        <v>0.90959999999999996</v>
      </c>
    </row>
    <row r="1560" spans="1:5" x14ac:dyDescent="0.25">
      <c r="A1560" s="112">
        <v>40348.697916666664</v>
      </c>
      <c r="B1560" s="109">
        <v>-5</v>
      </c>
      <c r="C1560" s="109">
        <v>0.90720000000000001</v>
      </c>
      <c r="D1560" s="110">
        <v>0.90839999999999999</v>
      </c>
      <c r="E1560" s="110">
        <v>0.91090000000000004</v>
      </c>
    </row>
    <row r="1561" spans="1:5" x14ac:dyDescent="0.25">
      <c r="A1561" s="112">
        <v>40348.708333333336</v>
      </c>
      <c r="B1561" s="109">
        <v>-5</v>
      </c>
      <c r="C1561" s="109">
        <v>0.90720000000000001</v>
      </c>
      <c r="D1561" s="110">
        <v>0.90839999999999999</v>
      </c>
      <c r="E1561" s="110">
        <v>0.91090000000000004</v>
      </c>
    </row>
    <row r="1562" spans="1:5" x14ac:dyDescent="0.25">
      <c r="A1562" s="112">
        <v>40348.71875</v>
      </c>
      <c r="B1562" s="109">
        <v>-5</v>
      </c>
      <c r="C1562" s="109">
        <v>0.90720000000000001</v>
      </c>
      <c r="D1562" s="110">
        <v>0.90839999999999999</v>
      </c>
      <c r="E1562" s="110">
        <v>0.90959999999999996</v>
      </c>
    </row>
    <row r="1563" spans="1:5" x14ac:dyDescent="0.25">
      <c r="A1563" s="112">
        <v>40348.729166666664</v>
      </c>
      <c r="B1563" s="109">
        <v>-5</v>
      </c>
      <c r="C1563" s="109">
        <v>0.90720000000000001</v>
      </c>
      <c r="D1563" s="110">
        <v>0.90959999999999996</v>
      </c>
      <c r="E1563" s="110">
        <v>0.91090000000000004</v>
      </c>
    </row>
    <row r="1564" spans="1:5" x14ac:dyDescent="0.25">
      <c r="A1564" s="112">
        <v>40348.739583333336</v>
      </c>
      <c r="B1564" s="109">
        <v>-5</v>
      </c>
      <c r="C1564" s="109">
        <v>0.90720000000000001</v>
      </c>
      <c r="D1564" s="110">
        <v>0.90959999999999996</v>
      </c>
      <c r="E1564" s="110">
        <v>0.91090000000000004</v>
      </c>
    </row>
    <row r="1565" spans="1:5" x14ac:dyDescent="0.25">
      <c r="A1565" s="112">
        <v>40348.75</v>
      </c>
      <c r="B1565" s="109">
        <v>-5</v>
      </c>
      <c r="C1565" s="109">
        <v>0.90720000000000001</v>
      </c>
      <c r="D1565" s="110">
        <v>0.90959999999999996</v>
      </c>
      <c r="E1565" s="110">
        <v>0.91210000000000002</v>
      </c>
    </row>
    <row r="1566" spans="1:5" x14ac:dyDescent="0.25">
      <c r="A1566" s="112">
        <v>40348.760416666664</v>
      </c>
      <c r="B1566" s="109">
        <v>-5</v>
      </c>
      <c r="C1566" s="109">
        <v>0.90959999999999996</v>
      </c>
      <c r="D1566" s="110">
        <v>0.91090000000000004</v>
      </c>
      <c r="E1566" s="110">
        <v>0.91090000000000004</v>
      </c>
    </row>
    <row r="1567" spans="1:5" x14ac:dyDescent="0.25">
      <c r="A1567" s="112">
        <v>40348.770833333336</v>
      </c>
      <c r="B1567" s="109">
        <v>-5</v>
      </c>
      <c r="C1567" s="109">
        <v>0.90959999999999996</v>
      </c>
      <c r="D1567" s="110">
        <v>0.91090000000000004</v>
      </c>
      <c r="E1567" s="110">
        <v>0.91210000000000002</v>
      </c>
    </row>
    <row r="1568" spans="1:5" x14ac:dyDescent="0.25">
      <c r="A1568" s="112">
        <v>40348.78125</v>
      </c>
      <c r="B1568" s="109">
        <v>-5</v>
      </c>
      <c r="C1568" s="109">
        <v>0.91090000000000004</v>
      </c>
      <c r="D1568" s="110">
        <v>0.91210000000000002</v>
      </c>
      <c r="E1568" s="110">
        <v>0.91210000000000002</v>
      </c>
    </row>
    <row r="1569" spans="1:5" x14ac:dyDescent="0.25">
      <c r="A1569" s="112">
        <v>40348.791666666664</v>
      </c>
      <c r="B1569" s="109">
        <v>-5</v>
      </c>
      <c r="C1569" s="109">
        <v>0.91090000000000004</v>
      </c>
      <c r="D1569" s="110">
        <v>0.91210000000000002</v>
      </c>
      <c r="E1569" s="110">
        <v>0.91449999999999998</v>
      </c>
    </row>
    <row r="1570" spans="1:5" x14ac:dyDescent="0.25">
      <c r="A1570" s="112">
        <v>40348.802083333336</v>
      </c>
      <c r="B1570" s="109">
        <v>-5</v>
      </c>
      <c r="C1570" s="109">
        <v>0.91210000000000002</v>
      </c>
      <c r="D1570" s="110">
        <v>0.9133</v>
      </c>
      <c r="E1570" s="110">
        <v>0.91449999999999998</v>
      </c>
    </row>
    <row r="1571" spans="1:5" x14ac:dyDescent="0.25">
      <c r="A1571" s="112">
        <v>40348.8125</v>
      </c>
      <c r="B1571" s="109">
        <v>-5</v>
      </c>
      <c r="C1571" s="109">
        <v>0.91210000000000002</v>
      </c>
      <c r="D1571" s="110">
        <v>0.9133</v>
      </c>
      <c r="E1571" s="110">
        <v>0.91700000000000004</v>
      </c>
    </row>
    <row r="1572" spans="1:5" x14ac:dyDescent="0.25">
      <c r="A1572" s="112">
        <v>40348.822916666664</v>
      </c>
      <c r="B1572" s="109">
        <v>-5</v>
      </c>
      <c r="C1572" s="109">
        <v>0.9133</v>
      </c>
      <c r="D1572" s="110">
        <v>0.91449999999999998</v>
      </c>
      <c r="E1572" s="110">
        <v>0.91700000000000004</v>
      </c>
    </row>
    <row r="1573" spans="1:5" x14ac:dyDescent="0.25">
      <c r="A1573" s="112">
        <v>40348.833333333336</v>
      </c>
      <c r="B1573" s="109">
        <v>-5</v>
      </c>
      <c r="C1573" s="109">
        <v>0.91449999999999998</v>
      </c>
      <c r="D1573" s="110">
        <v>0.91579999999999995</v>
      </c>
      <c r="E1573" s="110">
        <v>0.91820000000000002</v>
      </c>
    </row>
    <row r="1574" spans="1:5" x14ac:dyDescent="0.25">
      <c r="A1574" s="112">
        <v>40348.84375</v>
      </c>
      <c r="B1574" s="109">
        <v>-5</v>
      </c>
      <c r="C1574" s="109">
        <v>0.91449999999999998</v>
      </c>
      <c r="D1574" s="110">
        <v>0.91700000000000004</v>
      </c>
      <c r="E1574" s="110">
        <v>0.91820000000000002</v>
      </c>
    </row>
    <row r="1575" spans="1:5" x14ac:dyDescent="0.25">
      <c r="A1575" s="112">
        <v>40348.854166666664</v>
      </c>
      <c r="B1575" s="109">
        <v>-5</v>
      </c>
      <c r="C1575" s="109">
        <v>0.91700000000000004</v>
      </c>
      <c r="D1575" s="110">
        <v>0.91820000000000002</v>
      </c>
      <c r="E1575" s="110">
        <v>0.9194</v>
      </c>
    </row>
    <row r="1576" spans="1:5" x14ac:dyDescent="0.25">
      <c r="A1576" s="112">
        <v>40348.864583333336</v>
      </c>
      <c r="B1576" s="109">
        <v>-5</v>
      </c>
      <c r="C1576" s="109">
        <v>0.91820000000000002</v>
      </c>
      <c r="D1576" s="110">
        <v>0.91820000000000002</v>
      </c>
      <c r="E1576" s="110">
        <v>0.92059999999999997</v>
      </c>
    </row>
    <row r="1577" spans="1:5" x14ac:dyDescent="0.25">
      <c r="A1577" s="112">
        <v>40348.875</v>
      </c>
      <c r="B1577" s="109">
        <v>-5</v>
      </c>
      <c r="C1577" s="109">
        <v>0.91820000000000002</v>
      </c>
      <c r="D1577" s="110">
        <v>0.9194</v>
      </c>
      <c r="E1577" s="110">
        <v>0.92059999999999997</v>
      </c>
    </row>
    <row r="1578" spans="1:5" x14ac:dyDescent="0.25">
      <c r="A1578" s="112">
        <v>40348.885416666664</v>
      </c>
      <c r="B1578" s="109">
        <v>-5</v>
      </c>
      <c r="C1578" s="109">
        <v>0.91820000000000002</v>
      </c>
      <c r="D1578" s="110">
        <v>0.9194</v>
      </c>
      <c r="E1578" s="110">
        <v>0.92059999999999997</v>
      </c>
    </row>
    <row r="1579" spans="1:5" x14ac:dyDescent="0.25">
      <c r="A1579" s="112">
        <v>40348.895833333336</v>
      </c>
      <c r="B1579" s="109">
        <v>-5</v>
      </c>
      <c r="C1579" s="109">
        <v>0.9194</v>
      </c>
      <c r="D1579" s="110">
        <v>0.92059999999999997</v>
      </c>
      <c r="E1579" s="110">
        <v>0.92190000000000005</v>
      </c>
    </row>
    <row r="1580" spans="1:5" x14ac:dyDescent="0.25">
      <c r="A1580" s="112">
        <v>40348.90625</v>
      </c>
      <c r="B1580" s="109">
        <v>-5</v>
      </c>
      <c r="C1580" s="109">
        <v>0.9194</v>
      </c>
      <c r="D1580" s="110">
        <v>0.92059999999999997</v>
      </c>
      <c r="E1580" s="110">
        <v>0.92190000000000005</v>
      </c>
    </row>
    <row r="1581" spans="1:5" x14ac:dyDescent="0.25">
      <c r="A1581" s="112">
        <v>40348.916666666664</v>
      </c>
      <c r="B1581" s="109">
        <v>-5</v>
      </c>
      <c r="C1581" s="109">
        <v>0.92059999999999997</v>
      </c>
      <c r="D1581" s="110">
        <v>0.92190000000000005</v>
      </c>
      <c r="E1581" s="110">
        <v>0.92549999999999999</v>
      </c>
    </row>
    <row r="1582" spans="1:5" x14ac:dyDescent="0.25">
      <c r="A1582" s="112">
        <v>40348.927083333336</v>
      </c>
      <c r="B1582" s="109">
        <v>-5</v>
      </c>
      <c r="C1582" s="109">
        <v>0.92059999999999997</v>
      </c>
      <c r="D1582" s="110">
        <v>0.92310000000000003</v>
      </c>
      <c r="E1582" s="110">
        <v>0.92549999999999999</v>
      </c>
    </row>
    <row r="1583" spans="1:5" x14ac:dyDescent="0.25">
      <c r="A1583" s="112">
        <v>40348.9375</v>
      </c>
      <c r="B1583" s="109">
        <v>-5</v>
      </c>
      <c r="C1583" s="109">
        <v>0.92190000000000005</v>
      </c>
      <c r="D1583" s="110">
        <v>0.92310000000000003</v>
      </c>
      <c r="E1583" s="110">
        <v>0.92549999999999999</v>
      </c>
    </row>
    <row r="1584" spans="1:5" x14ac:dyDescent="0.25">
      <c r="A1584" s="112">
        <v>40348.947916666664</v>
      </c>
      <c r="B1584" s="109">
        <v>-5</v>
      </c>
      <c r="C1584" s="109">
        <v>0.92190000000000005</v>
      </c>
      <c r="D1584" s="110">
        <v>0.92430000000000001</v>
      </c>
      <c r="E1584" s="110">
        <v>0.92549999999999999</v>
      </c>
    </row>
    <row r="1585" spans="1:5" x14ac:dyDescent="0.25">
      <c r="A1585" s="112">
        <v>40348.958333333336</v>
      </c>
      <c r="B1585" s="109">
        <v>-5</v>
      </c>
      <c r="C1585" s="109">
        <v>0.92190000000000005</v>
      </c>
      <c r="D1585" s="110">
        <v>0.92430000000000001</v>
      </c>
      <c r="E1585" s="110">
        <v>0.92669999999999997</v>
      </c>
    </row>
    <row r="1586" spans="1:5" x14ac:dyDescent="0.25">
      <c r="A1586" s="112">
        <v>40348.96875</v>
      </c>
      <c r="B1586" s="109">
        <v>-5</v>
      </c>
      <c r="C1586" s="109">
        <v>0.92430000000000001</v>
      </c>
      <c r="D1586" s="110">
        <v>0.92549999999999999</v>
      </c>
      <c r="E1586" s="110">
        <v>0.92669999999999997</v>
      </c>
    </row>
    <row r="1587" spans="1:5" x14ac:dyDescent="0.25">
      <c r="A1587" s="112">
        <v>40348.979166666664</v>
      </c>
      <c r="B1587" s="109">
        <v>-5</v>
      </c>
      <c r="C1587" s="109">
        <v>0.92430000000000001</v>
      </c>
      <c r="D1587" s="110">
        <v>0.92549999999999999</v>
      </c>
      <c r="E1587" s="110">
        <v>0.92669999999999997</v>
      </c>
    </row>
    <row r="1588" spans="1:5" x14ac:dyDescent="0.25">
      <c r="A1588" s="112">
        <v>40348.989583333336</v>
      </c>
      <c r="B1588" s="109">
        <v>-5</v>
      </c>
      <c r="C1588" s="109">
        <v>0.92430000000000001</v>
      </c>
      <c r="D1588" s="110">
        <v>0.92549999999999999</v>
      </c>
      <c r="E1588" s="110">
        <v>0.92669999999999997</v>
      </c>
    </row>
    <row r="1589" spans="1:5" x14ac:dyDescent="0.25">
      <c r="A1589" s="112">
        <v>40349</v>
      </c>
      <c r="B1589" s="109">
        <v>-5</v>
      </c>
      <c r="C1589" s="109">
        <v>0.92549999999999999</v>
      </c>
      <c r="D1589" s="110">
        <v>0.92669999999999997</v>
      </c>
      <c r="E1589" s="110">
        <v>0.92800000000000005</v>
      </c>
    </row>
    <row r="1590" spans="1:5" x14ac:dyDescent="0.25">
      <c r="A1590" s="112">
        <v>40349.010416666664</v>
      </c>
      <c r="B1590" s="109">
        <v>-5</v>
      </c>
      <c r="C1590" s="109">
        <v>0.92549999999999999</v>
      </c>
      <c r="D1590" s="110">
        <v>0.92669999999999997</v>
      </c>
      <c r="E1590" s="110">
        <v>0.92920000000000003</v>
      </c>
    </row>
    <row r="1591" spans="1:5" x14ac:dyDescent="0.25">
      <c r="A1591" s="112">
        <v>40349.020833333336</v>
      </c>
      <c r="B1591" s="109">
        <v>-5</v>
      </c>
      <c r="C1591" s="109">
        <v>0.92669999999999997</v>
      </c>
      <c r="D1591" s="110">
        <v>0.92800000000000005</v>
      </c>
      <c r="E1591" s="110">
        <v>0.92920000000000003</v>
      </c>
    </row>
    <row r="1592" spans="1:5" x14ac:dyDescent="0.25">
      <c r="A1592" s="112">
        <v>40349.03125</v>
      </c>
      <c r="B1592" s="109">
        <v>-5</v>
      </c>
      <c r="C1592" s="109">
        <v>0.92669999999999997</v>
      </c>
      <c r="D1592" s="110">
        <v>0.92800000000000005</v>
      </c>
      <c r="E1592" s="110">
        <v>0.92920000000000003</v>
      </c>
    </row>
    <row r="1593" spans="1:5" x14ac:dyDescent="0.25">
      <c r="A1593" s="112">
        <v>40349.041666666664</v>
      </c>
      <c r="B1593" s="109">
        <v>-5</v>
      </c>
      <c r="C1593" s="109">
        <v>0.92669999999999997</v>
      </c>
      <c r="D1593" s="110">
        <v>0.92800000000000005</v>
      </c>
      <c r="E1593" s="110">
        <v>0.92920000000000003</v>
      </c>
    </row>
    <row r="1594" spans="1:5" x14ac:dyDescent="0.25">
      <c r="A1594" s="112">
        <v>40349.052083333336</v>
      </c>
      <c r="B1594" s="109">
        <v>-5</v>
      </c>
      <c r="C1594" s="109">
        <v>0.92669999999999997</v>
      </c>
      <c r="D1594" s="110">
        <v>0.92920000000000003</v>
      </c>
      <c r="E1594" s="110">
        <v>0.92920000000000003</v>
      </c>
    </row>
    <row r="1595" spans="1:5" x14ac:dyDescent="0.25">
      <c r="A1595" s="112">
        <v>40349.0625</v>
      </c>
      <c r="B1595" s="109">
        <v>-5</v>
      </c>
      <c r="C1595" s="109">
        <v>0.92800000000000005</v>
      </c>
      <c r="D1595" s="110">
        <v>0.92920000000000003</v>
      </c>
      <c r="E1595" s="110">
        <v>0.92920000000000003</v>
      </c>
    </row>
    <row r="1596" spans="1:5" x14ac:dyDescent="0.25">
      <c r="A1596" s="112">
        <v>40349.072916666664</v>
      </c>
      <c r="B1596" s="109">
        <v>-5</v>
      </c>
      <c r="C1596" s="109">
        <v>0.92800000000000005</v>
      </c>
      <c r="D1596" s="110">
        <v>0.92920000000000003</v>
      </c>
      <c r="E1596" s="110">
        <v>0.93159999999999998</v>
      </c>
    </row>
    <row r="1597" spans="1:5" x14ac:dyDescent="0.25">
      <c r="A1597" s="112">
        <v>40349.083333333336</v>
      </c>
      <c r="B1597" s="109">
        <v>-5</v>
      </c>
      <c r="C1597" s="109">
        <v>0.92800000000000005</v>
      </c>
      <c r="D1597" s="110">
        <v>0.92920000000000003</v>
      </c>
      <c r="E1597" s="110">
        <v>0.93159999999999998</v>
      </c>
    </row>
    <row r="1598" spans="1:5" x14ac:dyDescent="0.25">
      <c r="A1598" s="112">
        <v>40349.09375</v>
      </c>
      <c r="B1598" s="109">
        <v>-5</v>
      </c>
      <c r="C1598" s="109">
        <v>0.92800000000000005</v>
      </c>
      <c r="D1598" s="110">
        <v>0.9304</v>
      </c>
      <c r="E1598" s="110">
        <v>0.93159999999999998</v>
      </c>
    </row>
    <row r="1599" spans="1:5" x14ac:dyDescent="0.25">
      <c r="A1599" s="112">
        <v>40349.104166666664</v>
      </c>
      <c r="B1599" s="109">
        <v>-5</v>
      </c>
      <c r="C1599" s="109">
        <v>0.92800000000000005</v>
      </c>
      <c r="D1599" s="110">
        <v>0.9304</v>
      </c>
      <c r="E1599" s="110">
        <v>0.93159999999999998</v>
      </c>
    </row>
    <row r="1600" spans="1:5" x14ac:dyDescent="0.25">
      <c r="A1600" s="112">
        <v>40349.114583333336</v>
      </c>
      <c r="B1600" s="109">
        <v>-5</v>
      </c>
      <c r="C1600" s="109">
        <v>0.92920000000000003</v>
      </c>
      <c r="D1600" s="110">
        <v>0.93159999999999998</v>
      </c>
      <c r="E1600" s="110">
        <v>0.93279999999999996</v>
      </c>
    </row>
    <row r="1601" spans="1:5" x14ac:dyDescent="0.25">
      <c r="A1601" s="112">
        <v>40349.125</v>
      </c>
      <c r="B1601" s="109">
        <v>-5</v>
      </c>
      <c r="C1601" s="109">
        <v>0.92920000000000003</v>
      </c>
      <c r="D1601" s="110">
        <v>0.93159999999999998</v>
      </c>
      <c r="E1601" s="110">
        <v>0.93410000000000004</v>
      </c>
    </row>
    <row r="1602" spans="1:5" x14ac:dyDescent="0.25">
      <c r="A1602" s="112">
        <v>40349.135416666664</v>
      </c>
      <c r="B1602" s="109">
        <v>-5</v>
      </c>
      <c r="C1602" s="109">
        <v>0.92920000000000003</v>
      </c>
      <c r="D1602" s="110">
        <v>0.93279999999999996</v>
      </c>
      <c r="E1602" s="110">
        <v>0.93410000000000004</v>
      </c>
    </row>
    <row r="1603" spans="1:5" x14ac:dyDescent="0.25">
      <c r="A1603" s="112">
        <v>40349.145833333336</v>
      </c>
      <c r="B1603" s="109">
        <v>-5</v>
      </c>
      <c r="C1603" s="109">
        <v>0.93159999999999998</v>
      </c>
      <c r="D1603" s="110">
        <v>0.93279999999999996</v>
      </c>
      <c r="E1603" s="110">
        <v>0.93410000000000004</v>
      </c>
    </row>
    <row r="1604" spans="1:5" x14ac:dyDescent="0.25">
      <c r="A1604" s="112">
        <v>40349.15625</v>
      </c>
      <c r="B1604" s="109">
        <v>-5</v>
      </c>
      <c r="C1604" s="109">
        <v>0.93159999999999998</v>
      </c>
      <c r="D1604" s="110">
        <v>0.93279999999999996</v>
      </c>
      <c r="E1604" s="110">
        <v>0.93410000000000004</v>
      </c>
    </row>
    <row r="1605" spans="1:5" x14ac:dyDescent="0.25">
      <c r="A1605" s="112">
        <v>40349.166666666664</v>
      </c>
      <c r="B1605" s="109">
        <v>-5</v>
      </c>
      <c r="C1605" s="109">
        <v>0.93159999999999998</v>
      </c>
      <c r="D1605" s="110">
        <v>0.93279999999999996</v>
      </c>
      <c r="E1605" s="110">
        <v>0.93410000000000004</v>
      </c>
    </row>
    <row r="1606" spans="1:5" x14ac:dyDescent="0.25">
      <c r="A1606" s="112">
        <v>40349.177083333336</v>
      </c>
      <c r="B1606" s="109">
        <v>-5</v>
      </c>
      <c r="C1606" s="109">
        <v>0.93279999999999996</v>
      </c>
      <c r="D1606" s="110">
        <v>0.93279999999999996</v>
      </c>
      <c r="E1606" s="110">
        <v>0.93410000000000004</v>
      </c>
    </row>
    <row r="1607" spans="1:5" x14ac:dyDescent="0.25">
      <c r="A1607" s="112">
        <v>40349.1875</v>
      </c>
      <c r="B1607" s="109">
        <v>-5</v>
      </c>
      <c r="C1607" s="109">
        <v>0.93159999999999998</v>
      </c>
      <c r="D1607" s="110">
        <v>0.93410000000000004</v>
      </c>
      <c r="E1607" s="110">
        <v>0.93530000000000002</v>
      </c>
    </row>
    <row r="1608" spans="1:5" x14ac:dyDescent="0.25">
      <c r="A1608" s="112">
        <v>40349.197916666664</v>
      </c>
      <c r="B1608" s="109">
        <v>-5</v>
      </c>
      <c r="C1608" s="109">
        <v>0.93279999999999996</v>
      </c>
      <c r="D1608" s="110">
        <v>0.93410000000000004</v>
      </c>
      <c r="E1608" s="110">
        <v>0.93530000000000002</v>
      </c>
    </row>
    <row r="1609" spans="1:5" x14ac:dyDescent="0.25">
      <c r="A1609" s="112">
        <v>40349.208333333336</v>
      </c>
      <c r="B1609" s="109">
        <v>-5</v>
      </c>
      <c r="C1609" s="109">
        <v>0.93279999999999996</v>
      </c>
      <c r="D1609" s="110">
        <v>0.93410000000000004</v>
      </c>
      <c r="E1609" s="110">
        <v>0.93530000000000002</v>
      </c>
    </row>
    <row r="1610" spans="1:5" x14ac:dyDescent="0.25">
      <c r="A1610" s="112">
        <v>40349.21875</v>
      </c>
      <c r="B1610" s="109">
        <v>-5</v>
      </c>
      <c r="C1610" s="109">
        <v>0.93279999999999996</v>
      </c>
      <c r="D1610" s="110">
        <v>0.93410000000000004</v>
      </c>
      <c r="E1610" s="110">
        <v>0.93530000000000002</v>
      </c>
    </row>
    <row r="1611" spans="1:5" x14ac:dyDescent="0.25">
      <c r="A1611" s="112">
        <v>40349.229166666664</v>
      </c>
      <c r="B1611" s="109">
        <v>-5</v>
      </c>
      <c r="C1611" s="109">
        <v>0.93279999999999996</v>
      </c>
      <c r="D1611" s="110">
        <v>0.93410000000000004</v>
      </c>
      <c r="E1611" s="110">
        <v>0.9365</v>
      </c>
    </row>
    <row r="1612" spans="1:5" x14ac:dyDescent="0.25">
      <c r="A1612" s="112">
        <v>40349.239583333336</v>
      </c>
      <c r="B1612" s="109">
        <v>-5</v>
      </c>
      <c r="C1612" s="109">
        <v>0.93410000000000004</v>
      </c>
      <c r="D1612" s="110">
        <v>0.93530000000000002</v>
      </c>
      <c r="E1612" s="110">
        <v>0.9365</v>
      </c>
    </row>
    <row r="1613" spans="1:5" x14ac:dyDescent="0.25">
      <c r="A1613" s="112">
        <v>40349.25</v>
      </c>
      <c r="B1613" s="109">
        <v>-5</v>
      </c>
      <c r="C1613" s="109">
        <v>0.93410000000000004</v>
      </c>
      <c r="D1613" s="110">
        <v>0.93530000000000002</v>
      </c>
      <c r="E1613" s="110">
        <v>0.9365</v>
      </c>
    </row>
    <row r="1614" spans="1:5" x14ac:dyDescent="0.25">
      <c r="A1614" s="112">
        <v>40349.260416666664</v>
      </c>
      <c r="B1614" s="109">
        <v>-5</v>
      </c>
      <c r="C1614" s="109">
        <v>0.93410000000000004</v>
      </c>
      <c r="D1614" s="110">
        <v>0.93530000000000002</v>
      </c>
      <c r="E1614" s="110">
        <v>0.9365</v>
      </c>
    </row>
    <row r="1615" spans="1:5" x14ac:dyDescent="0.25">
      <c r="A1615" s="112">
        <v>40349.270833333336</v>
      </c>
      <c r="B1615" s="109">
        <v>-5</v>
      </c>
      <c r="C1615" s="109">
        <v>0.93279999999999996</v>
      </c>
      <c r="D1615" s="110">
        <v>0.93530000000000002</v>
      </c>
      <c r="E1615" s="110">
        <v>0.9365</v>
      </c>
    </row>
    <row r="1616" spans="1:5" x14ac:dyDescent="0.25">
      <c r="A1616" s="112">
        <v>40349.28125</v>
      </c>
      <c r="B1616" s="109">
        <v>-5</v>
      </c>
      <c r="C1616" s="109">
        <v>0.93279999999999996</v>
      </c>
      <c r="D1616" s="110">
        <v>0.93410000000000004</v>
      </c>
      <c r="E1616" s="110">
        <v>0.93530000000000002</v>
      </c>
    </row>
    <row r="1617" spans="1:5" x14ac:dyDescent="0.25">
      <c r="A1617" s="112">
        <v>40349.291666666664</v>
      </c>
      <c r="B1617" s="109">
        <v>-5</v>
      </c>
      <c r="C1617" s="109">
        <v>0.93279999999999996</v>
      </c>
      <c r="D1617" s="110">
        <v>0.93410000000000004</v>
      </c>
      <c r="E1617" s="110">
        <v>0.9365</v>
      </c>
    </row>
    <row r="1618" spans="1:5" x14ac:dyDescent="0.25">
      <c r="A1618" s="112">
        <v>40349.302083333336</v>
      </c>
      <c r="B1618" s="109">
        <v>-5</v>
      </c>
      <c r="C1618" s="109">
        <v>0.93279999999999996</v>
      </c>
      <c r="D1618" s="110">
        <v>0.93410000000000004</v>
      </c>
      <c r="E1618" s="110">
        <v>0.93530000000000002</v>
      </c>
    </row>
    <row r="1619" spans="1:5" x14ac:dyDescent="0.25">
      <c r="A1619" s="112">
        <v>40349.3125</v>
      </c>
      <c r="B1619" s="109">
        <v>-5</v>
      </c>
      <c r="C1619" s="109">
        <v>0.93159999999999998</v>
      </c>
      <c r="D1619" s="110">
        <v>0.93279999999999996</v>
      </c>
      <c r="E1619" s="110">
        <v>0.93410000000000004</v>
      </c>
    </row>
    <row r="1620" spans="1:5" x14ac:dyDescent="0.25">
      <c r="A1620" s="112">
        <v>40349.322916666664</v>
      </c>
      <c r="B1620" s="109">
        <v>-5</v>
      </c>
      <c r="C1620" s="109">
        <v>0.93159999999999998</v>
      </c>
      <c r="D1620" s="110">
        <v>0.93279999999999996</v>
      </c>
      <c r="E1620" s="110">
        <v>0.93410000000000004</v>
      </c>
    </row>
    <row r="1621" spans="1:5" x14ac:dyDescent="0.25">
      <c r="A1621" s="112">
        <v>40349.333333333336</v>
      </c>
      <c r="B1621" s="109">
        <v>-5</v>
      </c>
      <c r="C1621" s="109">
        <v>0.92800000000000005</v>
      </c>
      <c r="D1621" s="110">
        <v>0.9304</v>
      </c>
      <c r="E1621" s="110">
        <v>0.93410000000000004</v>
      </c>
    </row>
    <row r="1622" spans="1:5" x14ac:dyDescent="0.25">
      <c r="A1622" s="112">
        <v>40349.34375</v>
      </c>
      <c r="B1622" s="109">
        <v>-5</v>
      </c>
      <c r="C1622" s="109">
        <v>0.92800000000000005</v>
      </c>
      <c r="D1622" s="110">
        <v>0.92920000000000003</v>
      </c>
      <c r="E1622" s="110">
        <v>0.93159999999999998</v>
      </c>
    </row>
    <row r="1623" spans="1:5" x14ac:dyDescent="0.25">
      <c r="A1623" s="112">
        <v>40349.354166666664</v>
      </c>
      <c r="B1623" s="109">
        <v>-5</v>
      </c>
      <c r="C1623" s="109">
        <v>0.92549999999999999</v>
      </c>
      <c r="D1623" s="110">
        <v>0.92800000000000005</v>
      </c>
      <c r="E1623" s="110">
        <v>0.92920000000000003</v>
      </c>
    </row>
    <row r="1624" spans="1:5" x14ac:dyDescent="0.25">
      <c r="A1624" s="112">
        <v>40349.364583333336</v>
      </c>
      <c r="B1624" s="109">
        <v>-5</v>
      </c>
      <c r="C1624" s="109">
        <v>0.92190000000000005</v>
      </c>
      <c r="D1624" s="110">
        <v>0.92549999999999999</v>
      </c>
      <c r="E1624" s="110">
        <v>0.92669999999999997</v>
      </c>
    </row>
    <row r="1625" spans="1:5" x14ac:dyDescent="0.25">
      <c r="A1625" s="112">
        <v>40349.375</v>
      </c>
      <c r="B1625" s="109">
        <v>-5</v>
      </c>
      <c r="C1625" s="109">
        <v>0.92059999999999997</v>
      </c>
      <c r="D1625" s="110">
        <v>0.92310000000000003</v>
      </c>
      <c r="E1625" s="110">
        <v>0.92669999999999997</v>
      </c>
    </row>
    <row r="1626" spans="1:5" x14ac:dyDescent="0.25">
      <c r="A1626" s="112">
        <v>40349.385416666664</v>
      </c>
      <c r="B1626" s="109">
        <v>-5</v>
      </c>
      <c r="C1626" s="109">
        <v>0.91820000000000002</v>
      </c>
      <c r="D1626" s="110">
        <v>0.92059999999999997</v>
      </c>
      <c r="E1626" s="110">
        <v>0.92190000000000005</v>
      </c>
    </row>
    <row r="1627" spans="1:5" x14ac:dyDescent="0.25">
      <c r="A1627" s="112">
        <v>40349.395833333336</v>
      </c>
      <c r="B1627" s="109">
        <v>-5</v>
      </c>
      <c r="C1627" s="109">
        <v>0.91700000000000004</v>
      </c>
      <c r="D1627" s="110">
        <v>0.91820000000000002</v>
      </c>
      <c r="E1627" s="110">
        <v>0.92059999999999997</v>
      </c>
    </row>
    <row r="1628" spans="1:5" x14ac:dyDescent="0.25">
      <c r="A1628" s="112">
        <v>40349.40625</v>
      </c>
      <c r="B1628" s="109">
        <v>-5</v>
      </c>
      <c r="C1628" s="109">
        <v>0.91449999999999998</v>
      </c>
      <c r="D1628" s="110">
        <v>0.91579999999999995</v>
      </c>
      <c r="E1628" s="110">
        <v>0.91820000000000002</v>
      </c>
    </row>
    <row r="1629" spans="1:5" x14ac:dyDescent="0.25">
      <c r="A1629" s="112">
        <v>40349.416666666664</v>
      </c>
      <c r="B1629" s="109">
        <v>-5</v>
      </c>
      <c r="C1629" s="109">
        <v>0.91210000000000002</v>
      </c>
      <c r="D1629" s="110">
        <v>0.91449999999999998</v>
      </c>
      <c r="E1629" s="110">
        <v>0.91820000000000002</v>
      </c>
    </row>
    <row r="1630" spans="1:5" x14ac:dyDescent="0.25">
      <c r="A1630" s="112">
        <v>40349.427083333336</v>
      </c>
      <c r="B1630" s="109">
        <v>-5</v>
      </c>
      <c r="C1630" s="109">
        <v>0.91210000000000002</v>
      </c>
      <c r="D1630" s="110">
        <v>0.9133</v>
      </c>
      <c r="E1630" s="110">
        <v>0.91449999999999998</v>
      </c>
    </row>
    <row r="1631" spans="1:5" x14ac:dyDescent="0.25">
      <c r="A1631" s="112">
        <v>40349.4375</v>
      </c>
      <c r="B1631" s="109">
        <v>-5</v>
      </c>
      <c r="C1631" s="109">
        <v>0.90959999999999996</v>
      </c>
      <c r="D1631" s="110">
        <v>0.91210000000000002</v>
      </c>
      <c r="E1631" s="110">
        <v>0.9133</v>
      </c>
    </row>
    <row r="1632" spans="1:5" x14ac:dyDescent="0.25">
      <c r="A1632" s="112">
        <v>40349.447916666664</v>
      </c>
      <c r="B1632" s="109">
        <v>-5</v>
      </c>
      <c r="C1632" s="109">
        <v>0.90959999999999996</v>
      </c>
      <c r="D1632" s="110">
        <v>0.91090000000000004</v>
      </c>
      <c r="E1632" s="110">
        <v>0.91210000000000002</v>
      </c>
    </row>
    <row r="1633" spans="1:5" x14ac:dyDescent="0.25">
      <c r="A1633" s="112">
        <v>40349.458333333336</v>
      </c>
      <c r="B1633" s="109">
        <v>-5</v>
      </c>
      <c r="C1633" s="109">
        <v>0.90600000000000003</v>
      </c>
      <c r="D1633" s="110">
        <v>0.90839999999999999</v>
      </c>
      <c r="E1633" s="110">
        <v>0.91210000000000002</v>
      </c>
    </row>
    <row r="1634" spans="1:5" x14ac:dyDescent="0.25">
      <c r="A1634" s="112">
        <v>40349.46875</v>
      </c>
      <c r="B1634" s="109">
        <v>-5</v>
      </c>
      <c r="C1634" s="109">
        <v>0.90600000000000003</v>
      </c>
      <c r="D1634" s="110">
        <v>0.90720000000000001</v>
      </c>
      <c r="E1634" s="110">
        <v>0.90959999999999996</v>
      </c>
    </row>
    <row r="1635" spans="1:5" x14ac:dyDescent="0.25">
      <c r="A1635" s="112">
        <v>40349.479166666664</v>
      </c>
      <c r="B1635" s="109">
        <v>-5</v>
      </c>
      <c r="C1635" s="109">
        <v>0.90480000000000005</v>
      </c>
      <c r="D1635" s="110">
        <v>0.90600000000000003</v>
      </c>
      <c r="E1635" s="110">
        <v>0.90720000000000001</v>
      </c>
    </row>
    <row r="1636" spans="1:5" x14ac:dyDescent="0.25">
      <c r="A1636" s="112">
        <v>40349.489583333336</v>
      </c>
      <c r="B1636" s="109">
        <v>-5</v>
      </c>
      <c r="C1636" s="109">
        <v>0.90349999999999997</v>
      </c>
      <c r="D1636" s="110">
        <v>0.90480000000000005</v>
      </c>
      <c r="E1636" s="110">
        <v>0.90720000000000001</v>
      </c>
    </row>
    <row r="1637" spans="1:5" x14ac:dyDescent="0.25">
      <c r="A1637" s="112">
        <v>40349.5</v>
      </c>
      <c r="B1637" s="109">
        <v>-5</v>
      </c>
      <c r="C1637" s="109">
        <v>0.90349999999999997</v>
      </c>
      <c r="D1637" s="110">
        <v>0.90480000000000005</v>
      </c>
      <c r="E1637" s="110">
        <v>0.90720000000000001</v>
      </c>
    </row>
    <row r="1638" spans="1:5" x14ac:dyDescent="0.25">
      <c r="A1638" s="112">
        <v>40349.510416666664</v>
      </c>
      <c r="B1638" s="109">
        <v>-5</v>
      </c>
      <c r="C1638" s="109">
        <v>0.90349999999999997</v>
      </c>
      <c r="D1638" s="110">
        <v>0.90480000000000005</v>
      </c>
      <c r="E1638" s="110">
        <v>0.90600000000000003</v>
      </c>
    </row>
    <row r="1639" spans="1:5" x14ac:dyDescent="0.25">
      <c r="A1639" s="112">
        <v>40349.520833333336</v>
      </c>
      <c r="B1639" s="109">
        <v>-5</v>
      </c>
      <c r="C1639" s="109">
        <v>0.89990000000000003</v>
      </c>
      <c r="D1639" s="110">
        <v>0.90349999999999997</v>
      </c>
      <c r="E1639" s="110">
        <v>0.90480000000000005</v>
      </c>
    </row>
    <row r="1640" spans="1:5" x14ac:dyDescent="0.25">
      <c r="A1640" s="112">
        <v>40349.53125</v>
      </c>
      <c r="B1640" s="109">
        <v>-5</v>
      </c>
      <c r="C1640" s="109">
        <v>0.89990000000000003</v>
      </c>
      <c r="D1640" s="110">
        <v>0.90229999999999999</v>
      </c>
      <c r="E1640" s="110">
        <v>0.90349999999999997</v>
      </c>
    </row>
    <row r="1641" spans="1:5" x14ac:dyDescent="0.25">
      <c r="A1641" s="112">
        <v>40349.541666666664</v>
      </c>
      <c r="B1641" s="109">
        <v>-5</v>
      </c>
      <c r="C1641" s="109">
        <v>0.89990000000000003</v>
      </c>
      <c r="D1641" s="110">
        <v>0.90229999999999999</v>
      </c>
      <c r="E1641" s="110">
        <v>0.90480000000000005</v>
      </c>
    </row>
    <row r="1642" spans="1:5" x14ac:dyDescent="0.25">
      <c r="A1642" s="112">
        <v>40349.552083333336</v>
      </c>
      <c r="B1642" s="109">
        <v>-5</v>
      </c>
      <c r="C1642" s="109">
        <v>0.89870000000000005</v>
      </c>
      <c r="D1642" s="110">
        <v>0.90110000000000001</v>
      </c>
      <c r="E1642" s="110">
        <v>0.90349999999999997</v>
      </c>
    </row>
    <row r="1643" spans="1:5" x14ac:dyDescent="0.25">
      <c r="A1643" s="112">
        <v>40349.5625</v>
      </c>
      <c r="B1643" s="109">
        <v>-5</v>
      </c>
      <c r="C1643" s="109">
        <v>0.89870000000000005</v>
      </c>
      <c r="D1643" s="110">
        <v>0.89990000000000003</v>
      </c>
      <c r="E1643" s="110">
        <v>0.90229999999999999</v>
      </c>
    </row>
    <row r="1644" spans="1:5" x14ac:dyDescent="0.25">
      <c r="A1644" s="112">
        <v>40349.572916666664</v>
      </c>
      <c r="B1644" s="109">
        <v>-5</v>
      </c>
      <c r="C1644" s="109">
        <v>0.89870000000000005</v>
      </c>
      <c r="D1644" s="110">
        <v>0.89870000000000005</v>
      </c>
      <c r="E1644" s="110">
        <v>0.89990000000000003</v>
      </c>
    </row>
    <row r="1645" spans="1:5" x14ac:dyDescent="0.25">
      <c r="A1645" s="112">
        <v>40349.583333333336</v>
      </c>
      <c r="B1645" s="109">
        <v>-5</v>
      </c>
      <c r="C1645" s="109">
        <v>0.89739999999999998</v>
      </c>
      <c r="D1645" s="110">
        <v>0.89870000000000005</v>
      </c>
      <c r="E1645" s="110">
        <v>0.90229999999999999</v>
      </c>
    </row>
    <row r="1646" spans="1:5" x14ac:dyDescent="0.25">
      <c r="A1646" s="112">
        <v>40349.59375</v>
      </c>
      <c r="B1646" s="109">
        <v>-5</v>
      </c>
      <c r="C1646" s="109">
        <v>0.8962</v>
      </c>
      <c r="D1646" s="110">
        <v>0.89739999999999998</v>
      </c>
      <c r="E1646" s="110">
        <v>0.89870000000000005</v>
      </c>
    </row>
    <row r="1647" spans="1:5" x14ac:dyDescent="0.25">
      <c r="A1647" s="112">
        <v>40349.604166666664</v>
      </c>
      <c r="B1647" s="109">
        <v>-5</v>
      </c>
      <c r="C1647" s="109">
        <v>0.8962</v>
      </c>
      <c r="D1647" s="110">
        <v>0.89739999999999998</v>
      </c>
      <c r="E1647" s="110">
        <v>0.89870000000000005</v>
      </c>
    </row>
    <row r="1648" spans="1:5" x14ac:dyDescent="0.25">
      <c r="A1648" s="112">
        <v>40349.614583333336</v>
      </c>
      <c r="B1648" s="109">
        <v>-5</v>
      </c>
      <c r="C1648" s="109">
        <v>0.8962</v>
      </c>
      <c r="D1648" s="110">
        <v>0.89739999999999998</v>
      </c>
      <c r="E1648" s="110">
        <v>0.89870000000000005</v>
      </c>
    </row>
    <row r="1649" spans="1:5" x14ac:dyDescent="0.25">
      <c r="A1649" s="112">
        <v>40349.625</v>
      </c>
      <c r="B1649" s="109">
        <v>-5</v>
      </c>
      <c r="C1649" s="109">
        <v>0.89500000000000002</v>
      </c>
      <c r="D1649" s="110">
        <v>0.8962</v>
      </c>
      <c r="E1649" s="110">
        <v>0.89870000000000005</v>
      </c>
    </row>
    <row r="1650" spans="1:5" x14ac:dyDescent="0.25">
      <c r="A1650" s="112">
        <v>40349.635416666664</v>
      </c>
      <c r="B1650" s="109">
        <v>-5</v>
      </c>
      <c r="C1650" s="109">
        <v>0.89500000000000002</v>
      </c>
      <c r="D1650" s="110">
        <v>0.8962</v>
      </c>
      <c r="E1650" s="110">
        <v>0.89739999999999998</v>
      </c>
    </row>
    <row r="1651" spans="1:5" x14ac:dyDescent="0.25">
      <c r="A1651" s="112">
        <v>40349.645833333336</v>
      </c>
      <c r="B1651" s="109">
        <v>-5</v>
      </c>
      <c r="C1651" s="109">
        <v>0.89500000000000002</v>
      </c>
      <c r="D1651" s="110">
        <v>0.8962</v>
      </c>
      <c r="E1651" s="110">
        <v>0.89739999999999998</v>
      </c>
    </row>
    <row r="1652" spans="1:5" x14ac:dyDescent="0.25">
      <c r="A1652" s="112">
        <v>40349.65625</v>
      </c>
      <c r="B1652" s="109">
        <v>-5</v>
      </c>
      <c r="C1652" s="109">
        <v>0.89500000000000002</v>
      </c>
      <c r="D1652" s="110">
        <v>0.89500000000000002</v>
      </c>
      <c r="E1652" s="110">
        <v>0.89739999999999998</v>
      </c>
    </row>
    <row r="1653" spans="1:5" x14ac:dyDescent="0.25">
      <c r="A1653" s="112">
        <v>40349.666666666664</v>
      </c>
      <c r="B1653" s="109">
        <v>-5</v>
      </c>
      <c r="C1653" s="109">
        <v>0.89259999999999995</v>
      </c>
      <c r="D1653" s="110">
        <v>0.89500000000000002</v>
      </c>
      <c r="E1653" s="110">
        <v>0.89739999999999998</v>
      </c>
    </row>
    <row r="1654" spans="1:5" x14ac:dyDescent="0.25">
      <c r="A1654" s="112">
        <v>40349.677083333336</v>
      </c>
      <c r="B1654" s="109">
        <v>-5</v>
      </c>
      <c r="C1654" s="109">
        <v>0.89259999999999995</v>
      </c>
      <c r="D1654" s="110">
        <v>0.89500000000000002</v>
      </c>
      <c r="E1654" s="110">
        <v>0.8962</v>
      </c>
    </row>
    <row r="1655" spans="1:5" x14ac:dyDescent="0.25">
      <c r="A1655" s="112">
        <v>40349.6875</v>
      </c>
      <c r="B1655" s="109">
        <v>-5</v>
      </c>
      <c r="C1655" s="109">
        <v>0.89259999999999995</v>
      </c>
      <c r="D1655" s="110">
        <v>0.89500000000000002</v>
      </c>
      <c r="E1655" s="110">
        <v>0.8962</v>
      </c>
    </row>
    <row r="1656" spans="1:5" x14ac:dyDescent="0.25">
      <c r="A1656" s="112">
        <v>40349.697916666664</v>
      </c>
      <c r="B1656" s="109">
        <v>-5</v>
      </c>
      <c r="C1656" s="109">
        <v>0.89129999999999998</v>
      </c>
      <c r="D1656" s="110">
        <v>0.89380000000000004</v>
      </c>
      <c r="E1656" s="110">
        <v>0.8962</v>
      </c>
    </row>
    <row r="1657" spans="1:5" x14ac:dyDescent="0.25">
      <c r="A1657" s="112">
        <v>40349.708333333336</v>
      </c>
      <c r="B1657" s="109">
        <v>-5</v>
      </c>
      <c r="C1657" s="109">
        <v>0.89129999999999998</v>
      </c>
      <c r="D1657" s="110">
        <v>0.89380000000000004</v>
      </c>
      <c r="E1657" s="110">
        <v>0.89500000000000002</v>
      </c>
    </row>
    <row r="1658" spans="1:5" x14ac:dyDescent="0.25">
      <c r="A1658" s="112">
        <v>40349.71875</v>
      </c>
      <c r="B1658" s="109">
        <v>-5</v>
      </c>
      <c r="C1658" s="109">
        <v>0.89129999999999998</v>
      </c>
      <c r="D1658" s="110">
        <v>0.89380000000000004</v>
      </c>
      <c r="E1658" s="110">
        <v>0.8962</v>
      </c>
    </row>
    <row r="1659" spans="1:5" x14ac:dyDescent="0.25">
      <c r="A1659" s="112">
        <v>40349.729166666664</v>
      </c>
      <c r="B1659" s="109">
        <v>-5</v>
      </c>
      <c r="C1659" s="109">
        <v>0.89259999999999995</v>
      </c>
      <c r="D1659" s="110">
        <v>0.89500000000000002</v>
      </c>
      <c r="E1659" s="110">
        <v>0.8962</v>
      </c>
    </row>
    <row r="1660" spans="1:5" x14ac:dyDescent="0.25">
      <c r="A1660" s="112">
        <v>40349.739583333336</v>
      </c>
      <c r="B1660" s="109">
        <v>-5</v>
      </c>
      <c r="C1660" s="109">
        <v>0.89259999999999995</v>
      </c>
      <c r="D1660" s="110">
        <v>0.8962</v>
      </c>
      <c r="E1660" s="110">
        <v>0.89739999999999998</v>
      </c>
    </row>
    <row r="1661" spans="1:5" x14ac:dyDescent="0.25">
      <c r="A1661" s="112">
        <v>40349.75</v>
      </c>
      <c r="B1661" s="109">
        <v>-5</v>
      </c>
      <c r="C1661" s="109">
        <v>0.89500000000000002</v>
      </c>
      <c r="D1661" s="110">
        <v>0.8962</v>
      </c>
      <c r="E1661" s="110">
        <v>0.89739999999999998</v>
      </c>
    </row>
    <row r="1662" spans="1:5" x14ac:dyDescent="0.25">
      <c r="A1662" s="112">
        <v>40349.760416666664</v>
      </c>
      <c r="B1662" s="109">
        <v>-5</v>
      </c>
      <c r="C1662" s="109">
        <v>0.8962</v>
      </c>
      <c r="D1662" s="110">
        <v>0.89739999999999998</v>
      </c>
      <c r="E1662" s="110">
        <v>0.89870000000000005</v>
      </c>
    </row>
    <row r="1663" spans="1:5" x14ac:dyDescent="0.25">
      <c r="A1663" s="112">
        <v>40349.770833333336</v>
      </c>
      <c r="B1663" s="109">
        <v>-5</v>
      </c>
      <c r="C1663" s="109">
        <v>0.89739999999999998</v>
      </c>
      <c r="D1663" s="110">
        <v>0.89739999999999998</v>
      </c>
      <c r="E1663" s="110">
        <v>0.89990000000000003</v>
      </c>
    </row>
    <row r="1664" spans="1:5" x14ac:dyDescent="0.25">
      <c r="A1664" s="112">
        <v>40349.78125</v>
      </c>
      <c r="B1664" s="109">
        <v>-5</v>
      </c>
      <c r="C1664" s="109">
        <v>0.89739999999999998</v>
      </c>
      <c r="D1664" s="110">
        <v>0.89870000000000005</v>
      </c>
      <c r="E1664" s="110">
        <v>0.89990000000000003</v>
      </c>
    </row>
    <row r="1665" spans="1:5" x14ac:dyDescent="0.25">
      <c r="A1665" s="112">
        <v>40349.791666666664</v>
      </c>
      <c r="B1665" s="109">
        <v>-5</v>
      </c>
      <c r="C1665" s="109">
        <v>0.89870000000000005</v>
      </c>
      <c r="D1665" s="110">
        <v>0.89990000000000003</v>
      </c>
      <c r="E1665" s="110">
        <v>0.90229999999999999</v>
      </c>
    </row>
    <row r="1666" spans="1:5" x14ac:dyDescent="0.25">
      <c r="A1666" s="112">
        <v>40349.802083333336</v>
      </c>
      <c r="B1666" s="109">
        <v>-5</v>
      </c>
      <c r="C1666" s="109">
        <v>0.89870000000000005</v>
      </c>
      <c r="D1666" s="110">
        <v>0.89990000000000003</v>
      </c>
      <c r="E1666" s="110">
        <v>0.90229999999999999</v>
      </c>
    </row>
    <row r="1667" spans="1:5" x14ac:dyDescent="0.25">
      <c r="A1667" s="112">
        <v>40349.8125</v>
      </c>
      <c r="B1667" s="109">
        <v>-5</v>
      </c>
      <c r="C1667" s="109">
        <v>0.89990000000000003</v>
      </c>
      <c r="D1667" s="110">
        <v>0.90229999999999999</v>
      </c>
      <c r="E1667" s="110">
        <v>0.90349999999999997</v>
      </c>
    </row>
    <row r="1668" spans="1:5" x14ac:dyDescent="0.25">
      <c r="A1668" s="112">
        <v>40349.822916666664</v>
      </c>
      <c r="B1668" s="109">
        <v>-5</v>
      </c>
      <c r="C1668" s="109">
        <v>0.89990000000000003</v>
      </c>
      <c r="D1668" s="110">
        <v>0.90229999999999999</v>
      </c>
      <c r="E1668" s="110">
        <v>0.90480000000000005</v>
      </c>
    </row>
    <row r="1669" spans="1:5" x14ac:dyDescent="0.25">
      <c r="A1669" s="112">
        <v>40349.833333333336</v>
      </c>
      <c r="B1669" s="109">
        <v>-5</v>
      </c>
      <c r="C1669" s="109">
        <v>0.90229999999999999</v>
      </c>
      <c r="D1669" s="110">
        <v>0.90349999999999997</v>
      </c>
      <c r="E1669" s="110">
        <v>0.90600000000000003</v>
      </c>
    </row>
    <row r="1670" spans="1:5" x14ac:dyDescent="0.25">
      <c r="A1670" s="112">
        <v>40349.84375</v>
      </c>
      <c r="B1670" s="109">
        <v>-5</v>
      </c>
      <c r="C1670" s="109">
        <v>0.90229999999999999</v>
      </c>
      <c r="D1670" s="110">
        <v>0.90480000000000005</v>
      </c>
      <c r="E1670" s="110">
        <v>0.90600000000000003</v>
      </c>
    </row>
    <row r="1671" spans="1:5" x14ac:dyDescent="0.25">
      <c r="A1671" s="112">
        <v>40349.854166666664</v>
      </c>
      <c r="B1671" s="109">
        <v>-5</v>
      </c>
      <c r="C1671" s="109">
        <v>0.90349999999999997</v>
      </c>
      <c r="D1671" s="110">
        <v>0.90480000000000005</v>
      </c>
      <c r="E1671" s="110">
        <v>0.90600000000000003</v>
      </c>
    </row>
    <row r="1672" spans="1:5" x14ac:dyDescent="0.25">
      <c r="A1672" s="112">
        <v>40349.864583333336</v>
      </c>
      <c r="B1672" s="109">
        <v>-5</v>
      </c>
      <c r="C1672" s="109">
        <v>0.90480000000000005</v>
      </c>
      <c r="D1672" s="110">
        <v>0.90600000000000003</v>
      </c>
      <c r="E1672" s="110">
        <v>0.90720000000000001</v>
      </c>
    </row>
    <row r="1673" spans="1:5" x14ac:dyDescent="0.25">
      <c r="A1673" s="112">
        <v>40349.875</v>
      </c>
      <c r="B1673" s="109">
        <v>-5</v>
      </c>
      <c r="C1673" s="109">
        <v>0.90480000000000005</v>
      </c>
      <c r="D1673" s="110">
        <v>0.90600000000000003</v>
      </c>
      <c r="E1673" s="110">
        <v>0.90959999999999996</v>
      </c>
    </row>
    <row r="1674" spans="1:5" x14ac:dyDescent="0.25">
      <c r="A1674" s="112">
        <v>40349.885416666664</v>
      </c>
      <c r="B1674" s="109">
        <v>-5</v>
      </c>
      <c r="C1674" s="109">
        <v>0.90600000000000003</v>
      </c>
      <c r="D1674" s="110">
        <v>0.90720000000000001</v>
      </c>
      <c r="E1674" s="110">
        <v>0.90959999999999996</v>
      </c>
    </row>
    <row r="1675" spans="1:5" x14ac:dyDescent="0.25">
      <c r="A1675" s="112">
        <v>40349.895833333336</v>
      </c>
      <c r="B1675" s="109">
        <v>-5</v>
      </c>
      <c r="C1675" s="109">
        <v>0.90600000000000003</v>
      </c>
      <c r="D1675" s="110">
        <v>0.90839999999999999</v>
      </c>
      <c r="E1675" s="110">
        <v>0.90959999999999996</v>
      </c>
    </row>
    <row r="1676" spans="1:5" x14ac:dyDescent="0.25">
      <c r="A1676" s="112">
        <v>40349.90625</v>
      </c>
      <c r="B1676" s="109">
        <v>-5</v>
      </c>
      <c r="C1676" s="109">
        <v>0.90720000000000001</v>
      </c>
      <c r="D1676" s="110">
        <v>0.90959999999999996</v>
      </c>
      <c r="E1676" s="110">
        <v>0.91090000000000004</v>
      </c>
    </row>
    <row r="1677" spans="1:5" x14ac:dyDescent="0.25">
      <c r="A1677" s="112">
        <v>40349.916666666664</v>
      </c>
      <c r="B1677" s="109">
        <v>-5</v>
      </c>
      <c r="C1677" s="109">
        <v>0.90720000000000001</v>
      </c>
      <c r="D1677" s="110">
        <v>0.90959999999999996</v>
      </c>
      <c r="E1677" s="110">
        <v>0.91210000000000002</v>
      </c>
    </row>
    <row r="1678" spans="1:5" x14ac:dyDescent="0.25">
      <c r="A1678" s="112">
        <v>40349.927083333336</v>
      </c>
      <c r="B1678" s="109">
        <v>-5</v>
      </c>
      <c r="C1678" s="109">
        <v>0.90959999999999996</v>
      </c>
      <c r="D1678" s="110">
        <v>0.90959999999999996</v>
      </c>
      <c r="E1678" s="110">
        <v>0.91090000000000004</v>
      </c>
    </row>
    <row r="1679" spans="1:5" x14ac:dyDescent="0.25">
      <c r="A1679" s="112">
        <v>40349.9375</v>
      </c>
      <c r="B1679" s="109">
        <v>-5</v>
      </c>
      <c r="C1679" s="109">
        <v>0.90959999999999996</v>
      </c>
      <c r="D1679" s="110">
        <v>0.91090000000000004</v>
      </c>
      <c r="E1679" s="110">
        <v>0.91210000000000002</v>
      </c>
    </row>
    <row r="1680" spans="1:5" x14ac:dyDescent="0.25">
      <c r="A1680" s="112">
        <v>40349.947916666664</v>
      </c>
      <c r="B1680" s="109">
        <v>-5</v>
      </c>
      <c r="C1680" s="109">
        <v>0.90959999999999996</v>
      </c>
      <c r="D1680" s="110">
        <v>0.91090000000000004</v>
      </c>
      <c r="E1680" s="110">
        <v>0.91210000000000002</v>
      </c>
    </row>
    <row r="1681" spans="1:5" x14ac:dyDescent="0.25">
      <c r="A1681" s="112">
        <v>40349.958333333336</v>
      </c>
      <c r="B1681" s="109">
        <v>-5</v>
      </c>
      <c r="C1681" s="109">
        <v>0.91090000000000004</v>
      </c>
      <c r="D1681" s="110">
        <v>0.91210000000000002</v>
      </c>
      <c r="E1681" s="110">
        <v>0.9133</v>
      </c>
    </row>
    <row r="1682" spans="1:5" x14ac:dyDescent="0.25">
      <c r="A1682" s="112">
        <v>40349.96875</v>
      </c>
      <c r="B1682" s="109">
        <v>-5</v>
      </c>
      <c r="C1682" s="109">
        <v>0.91090000000000004</v>
      </c>
      <c r="D1682" s="110">
        <v>0.91210000000000002</v>
      </c>
      <c r="E1682" s="110">
        <v>0.9133</v>
      </c>
    </row>
    <row r="1683" spans="1:5" x14ac:dyDescent="0.25">
      <c r="A1683" s="112">
        <v>40349.979166666664</v>
      </c>
      <c r="B1683" s="109">
        <v>-5</v>
      </c>
      <c r="C1683" s="109">
        <v>0.91090000000000004</v>
      </c>
      <c r="D1683" s="110">
        <v>0.91210000000000002</v>
      </c>
      <c r="E1683" s="110">
        <v>0.9133</v>
      </c>
    </row>
    <row r="1684" spans="1:5" x14ac:dyDescent="0.25">
      <c r="A1684" s="112">
        <v>40349.989583333336</v>
      </c>
      <c r="B1684" s="109">
        <v>-5</v>
      </c>
      <c r="C1684" s="109">
        <v>0.91090000000000004</v>
      </c>
      <c r="D1684" s="110">
        <v>0.91210000000000002</v>
      </c>
      <c r="E1684" s="110">
        <v>0.9133</v>
      </c>
    </row>
    <row r="1685" spans="1:5" x14ac:dyDescent="0.25">
      <c r="A1685" s="112">
        <v>40350</v>
      </c>
      <c r="B1685" s="109">
        <v>-5</v>
      </c>
      <c r="C1685" s="109">
        <v>0.91090000000000004</v>
      </c>
      <c r="D1685" s="110">
        <v>0.91210000000000002</v>
      </c>
      <c r="E1685" s="110">
        <v>0.9133</v>
      </c>
    </row>
    <row r="1686" spans="1:5" x14ac:dyDescent="0.25">
      <c r="A1686" s="112">
        <v>40350.010416666664</v>
      </c>
      <c r="B1686" s="109">
        <v>-5</v>
      </c>
      <c r="C1686" s="109">
        <v>0.91210000000000002</v>
      </c>
      <c r="D1686" s="110">
        <v>0.9133</v>
      </c>
      <c r="E1686" s="110">
        <v>0.91449999999999998</v>
      </c>
    </row>
    <row r="1687" spans="1:5" x14ac:dyDescent="0.25">
      <c r="A1687" s="112">
        <v>40350.020833333336</v>
      </c>
      <c r="B1687" s="109">
        <v>-5</v>
      </c>
      <c r="C1687" s="109">
        <v>0.91210000000000002</v>
      </c>
      <c r="D1687" s="110">
        <v>0.9133</v>
      </c>
      <c r="E1687" s="110">
        <v>0.91449999999999998</v>
      </c>
    </row>
    <row r="1688" spans="1:5" x14ac:dyDescent="0.25">
      <c r="A1688" s="112">
        <v>40350.03125</v>
      </c>
      <c r="B1688" s="109">
        <v>-5</v>
      </c>
      <c r="C1688" s="109">
        <v>0.91210000000000002</v>
      </c>
      <c r="D1688" s="110">
        <v>0.9133</v>
      </c>
      <c r="E1688" s="110">
        <v>0.91449999999999998</v>
      </c>
    </row>
    <row r="1689" spans="1:5" x14ac:dyDescent="0.25">
      <c r="A1689" s="112">
        <v>40350.041666666664</v>
      </c>
      <c r="B1689" s="109">
        <v>-5</v>
      </c>
      <c r="C1689" s="109">
        <v>0.91210000000000002</v>
      </c>
      <c r="D1689" s="110">
        <v>0.9133</v>
      </c>
      <c r="E1689" s="110">
        <v>0.91700000000000004</v>
      </c>
    </row>
    <row r="1690" spans="1:5" x14ac:dyDescent="0.25">
      <c r="A1690" s="112">
        <v>40350.052083333336</v>
      </c>
      <c r="B1690" s="109">
        <v>-5</v>
      </c>
      <c r="C1690" s="109">
        <v>0.91210000000000002</v>
      </c>
      <c r="D1690" s="110">
        <v>0.9133</v>
      </c>
      <c r="E1690" s="110">
        <v>0.91700000000000004</v>
      </c>
    </row>
    <row r="1691" spans="1:5" x14ac:dyDescent="0.25">
      <c r="A1691" s="112">
        <v>40350.0625</v>
      </c>
      <c r="B1691" s="109">
        <v>-5</v>
      </c>
      <c r="C1691" s="109">
        <v>0.9133</v>
      </c>
      <c r="D1691" s="110">
        <v>0.91449999999999998</v>
      </c>
      <c r="E1691" s="110">
        <v>0.91700000000000004</v>
      </c>
    </row>
    <row r="1692" spans="1:5" x14ac:dyDescent="0.25">
      <c r="A1692" s="112">
        <v>40350.072916666664</v>
      </c>
      <c r="B1692" s="109">
        <v>-5</v>
      </c>
      <c r="C1692" s="109">
        <v>0.9133</v>
      </c>
      <c r="D1692" s="110">
        <v>0.91449999999999998</v>
      </c>
      <c r="E1692" s="110">
        <v>0.91700000000000004</v>
      </c>
    </row>
    <row r="1693" spans="1:5" x14ac:dyDescent="0.25">
      <c r="A1693" s="112">
        <v>40350.083333333336</v>
      </c>
      <c r="B1693" s="109">
        <v>-5</v>
      </c>
      <c r="C1693" s="109">
        <v>0.9133</v>
      </c>
      <c r="D1693" s="110">
        <v>0.91449999999999998</v>
      </c>
      <c r="E1693" s="110">
        <v>0.91700000000000004</v>
      </c>
    </row>
    <row r="1694" spans="1:5" x14ac:dyDescent="0.25">
      <c r="A1694" s="112">
        <v>40350.09375</v>
      </c>
      <c r="B1694" s="109">
        <v>-5</v>
      </c>
      <c r="C1694" s="109">
        <v>0.91449999999999998</v>
      </c>
      <c r="D1694" s="110">
        <v>0.91449999999999998</v>
      </c>
      <c r="E1694" s="110">
        <v>0.91700000000000004</v>
      </c>
    </row>
    <row r="1695" spans="1:5" x14ac:dyDescent="0.25">
      <c r="A1695" s="112">
        <v>40350.104166666664</v>
      </c>
      <c r="B1695" s="109">
        <v>-5</v>
      </c>
      <c r="C1695" s="109">
        <v>0.91449999999999998</v>
      </c>
      <c r="D1695" s="110">
        <v>0.91449999999999998</v>
      </c>
      <c r="E1695" s="110">
        <v>0.91700000000000004</v>
      </c>
    </row>
    <row r="1696" spans="1:5" x14ac:dyDescent="0.25">
      <c r="A1696" s="112">
        <v>40350.114583333336</v>
      </c>
      <c r="B1696" s="109">
        <v>-5</v>
      </c>
      <c r="C1696" s="109">
        <v>0.9133</v>
      </c>
      <c r="D1696" s="110">
        <v>0.91579999999999995</v>
      </c>
      <c r="E1696" s="110">
        <v>0.91700000000000004</v>
      </c>
    </row>
    <row r="1697" spans="1:5" x14ac:dyDescent="0.25">
      <c r="A1697" s="112">
        <v>40350.125</v>
      </c>
      <c r="B1697" s="109">
        <v>-5</v>
      </c>
      <c r="C1697" s="109">
        <v>0.9133</v>
      </c>
      <c r="D1697" s="110">
        <v>0.91579999999999995</v>
      </c>
      <c r="E1697" s="110">
        <v>0.91820000000000002</v>
      </c>
    </row>
    <row r="1698" spans="1:5" x14ac:dyDescent="0.25">
      <c r="A1698" s="112">
        <v>40350.135416666664</v>
      </c>
      <c r="B1698" s="109">
        <v>-5</v>
      </c>
      <c r="C1698" s="109">
        <v>0.91449999999999998</v>
      </c>
      <c r="D1698" s="110">
        <v>0.91700000000000004</v>
      </c>
      <c r="E1698" s="110">
        <v>0.91820000000000002</v>
      </c>
    </row>
    <row r="1699" spans="1:5" x14ac:dyDescent="0.25">
      <c r="A1699" s="112">
        <v>40350.145833333336</v>
      </c>
      <c r="B1699" s="109">
        <v>-5</v>
      </c>
      <c r="C1699" s="109">
        <v>0.91449999999999998</v>
      </c>
      <c r="D1699" s="110">
        <v>0.91700000000000004</v>
      </c>
      <c r="E1699" s="110">
        <v>0.91820000000000002</v>
      </c>
    </row>
    <row r="1700" spans="1:5" x14ac:dyDescent="0.25">
      <c r="A1700" s="112">
        <v>40350.15625</v>
      </c>
      <c r="B1700" s="109">
        <v>-5</v>
      </c>
      <c r="C1700" s="109">
        <v>0.91449999999999998</v>
      </c>
      <c r="D1700" s="110">
        <v>0.91700000000000004</v>
      </c>
      <c r="E1700" s="110">
        <v>0.9194</v>
      </c>
    </row>
    <row r="1701" spans="1:5" x14ac:dyDescent="0.25">
      <c r="A1701" s="112">
        <v>40350.166666666664</v>
      </c>
      <c r="B1701" s="109">
        <v>-5</v>
      </c>
      <c r="C1701" s="109">
        <v>0.91449999999999998</v>
      </c>
      <c r="D1701" s="110">
        <v>0.91700000000000004</v>
      </c>
      <c r="E1701" s="110">
        <v>0.91820000000000002</v>
      </c>
    </row>
    <row r="1702" spans="1:5" x14ac:dyDescent="0.25">
      <c r="A1702" s="112">
        <v>40350.177083333336</v>
      </c>
      <c r="B1702" s="109">
        <v>-5</v>
      </c>
      <c r="C1702" s="109">
        <v>0.91449999999999998</v>
      </c>
      <c r="D1702" s="110">
        <v>0.91700000000000004</v>
      </c>
      <c r="E1702" s="110">
        <v>0.9194</v>
      </c>
    </row>
    <row r="1703" spans="1:5" x14ac:dyDescent="0.25">
      <c r="A1703" s="112">
        <v>40350.1875</v>
      </c>
      <c r="B1703" s="109">
        <v>-5</v>
      </c>
      <c r="C1703" s="109">
        <v>0.91700000000000004</v>
      </c>
      <c r="D1703" s="110">
        <v>0.91820000000000002</v>
      </c>
      <c r="E1703" s="110">
        <v>0.9194</v>
      </c>
    </row>
    <row r="1704" spans="1:5" x14ac:dyDescent="0.25">
      <c r="A1704" s="112">
        <v>40350.197916666664</v>
      </c>
      <c r="B1704" s="109">
        <v>-5</v>
      </c>
      <c r="C1704" s="109">
        <v>0.91449999999999998</v>
      </c>
      <c r="D1704" s="110">
        <v>0.91700000000000004</v>
      </c>
      <c r="E1704" s="110">
        <v>0.91820000000000002</v>
      </c>
    </row>
    <row r="1705" spans="1:5" x14ac:dyDescent="0.25">
      <c r="A1705" s="112">
        <v>40350.208333333336</v>
      </c>
      <c r="B1705" s="109">
        <v>-5</v>
      </c>
      <c r="C1705" s="109">
        <v>0.91449999999999998</v>
      </c>
      <c r="D1705" s="110">
        <v>0.91820000000000002</v>
      </c>
      <c r="E1705" s="110">
        <v>0.9194</v>
      </c>
    </row>
    <row r="1706" spans="1:5" x14ac:dyDescent="0.25">
      <c r="A1706" s="112">
        <v>40350.21875</v>
      </c>
      <c r="B1706" s="109">
        <v>-5</v>
      </c>
      <c r="C1706" s="109">
        <v>0.91449999999999998</v>
      </c>
      <c r="D1706" s="110">
        <v>0.91700000000000004</v>
      </c>
      <c r="E1706" s="110">
        <v>0.91820000000000002</v>
      </c>
    </row>
    <row r="1707" spans="1:5" x14ac:dyDescent="0.25">
      <c r="A1707" s="112">
        <v>40350.229166666664</v>
      </c>
      <c r="B1707" s="109">
        <v>-5</v>
      </c>
      <c r="C1707" s="109">
        <v>0.91449999999999998</v>
      </c>
      <c r="D1707" s="110">
        <v>0.91700000000000004</v>
      </c>
      <c r="E1707" s="110">
        <v>0.91820000000000002</v>
      </c>
    </row>
    <row r="1708" spans="1:5" x14ac:dyDescent="0.25">
      <c r="A1708" s="112">
        <v>40350.239583333336</v>
      </c>
      <c r="B1708" s="109">
        <v>-5</v>
      </c>
      <c r="C1708" s="109">
        <v>0.91449999999999998</v>
      </c>
      <c r="D1708" s="110">
        <v>0.91700000000000004</v>
      </c>
      <c r="E1708" s="110">
        <v>0.91820000000000002</v>
      </c>
    </row>
    <row r="1709" spans="1:5" x14ac:dyDescent="0.25">
      <c r="A1709" s="112">
        <v>40350.25</v>
      </c>
      <c r="B1709" s="109">
        <v>-5</v>
      </c>
      <c r="C1709" s="109">
        <v>0.91449999999999998</v>
      </c>
      <c r="D1709" s="110">
        <v>0.91700000000000004</v>
      </c>
      <c r="E1709" s="110">
        <v>0.9194</v>
      </c>
    </row>
    <row r="1710" spans="1:5" x14ac:dyDescent="0.25">
      <c r="A1710" s="112">
        <v>40350.260416666664</v>
      </c>
      <c r="B1710" s="109">
        <v>-5</v>
      </c>
      <c r="C1710" s="109">
        <v>0.91449999999999998</v>
      </c>
      <c r="D1710" s="110">
        <v>0.91700000000000004</v>
      </c>
      <c r="E1710" s="110">
        <v>0.91820000000000002</v>
      </c>
    </row>
    <row r="1711" spans="1:5" x14ac:dyDescent="0.25">
      <c r="A1711" s="112">
        <v>40350.270833333336</v>
      </c>
      <c r="B1711" s="109">
        <v>-5</v>
      </c>
      <c r="C1711" s="109">
        <v>0.91449999999999998</v>
      </c>
      <c r="D1711" s="110">
        <v>0.91700000000000004</v>
      </c>
      <c r="E1711" s="110">
        <v>0.91820000000000002</v>
      </c>
    </row>
    <row r="1712" spans="1:5" x14ac:dyDescent="0.25">
      <c r="A1712" s="112">
        <v>40350.28125</v>
      </c>
      <c r="B1712" s="109">
        <v>-5</v>
      </c>
      <c r="C1712" s="109">
        <v>0.9133</v>
      </c>
      <c r="D1712" s="110">
        <v>0.91579999999999995</v>
      </c>
      <c r="E1712" s="110">
        <v>0.91820000000000002</v>
      </c>
    </row>
    <row r="1713" spans="1:5" x14ac:dyDescent="0.25">
      <c r="A1713" s="112">
        <v>40350.291666666664</v>
      </c>
      <c r="B1713" s="109">
        <v>-5</v>
      </c>
      <c r="C1713" s="109">
        <v>0.91210000000000002</v>
      </c>
      <c r="D1713" s="110">
        <v>0.9133</v>
      </c>
      <c r="E1713" s="110">
        <v>0.91700000000000004</v>
      </c>
    </row>
    <row r="1714" spans="1:5" x14ac:dyDescent="0.25">
      <c r="A1714" s="112">
        <v>40350.302083333336</v>
      </c>
      <c r="B1714" s="109">
        <v>-5</v>
      </c>
      <c r="C1714" s="109">
        <v>0.91090000000000004</v>
      </c>
      <c r="D1714" s="110">
        <v>0.9133</v>
      </c>
      <c r="E1714" s="110">
        <v>0.91449999999999998</v>
      </c>
    </row>
    <row r="1715" spans="1:5" x14ac:dyDescent="0.25">
      <c r="A1715" s="112">
        <v>40350.3125</v>
      </c>
      <c r="B1715" s="109">
        <v>-5</v>
      </c>
      <c r="C1715" s="109">
        <v>0.91090000000000004</v>
      </c>
      <c r="D1715" s="110">
        <v>0.91210000000000002</v>
      </c>
      <c r="E1715" s="110">
        <v>0.9133</v>
      </c>
    </row>
    <row r="1716" spans="1:5" x14ac:dyDescent="0.25">
      <c r="A1716" s="112">
        <v>40350.322916666664</v>
      </c>
      <c r="B1716" s="109">
        <v>-5</v>
      </c>
      <c r="C1716" s="109">
        <v>0.90720000000000001</v>
      </c>
      <c r="D1716" s="110">
        <v>0.90959999999999996</v>
      </c>
      <c r="E1716" s="110">
        <v>0.91210000000000002</v>
      </c>
    </row>
    <row r="1717" spans="1:5" x14ac:dyDescent="0.25">
      <c r="A1717" s="112">
        <v>40350.333333333336</v>
      </c>
      <c r="B1717" s="109">
        <v>-5</v>
      </c>
      <c r="C1717" s="109">
        <v>0.90600000000000003</v>
      </c>
      <c r="D1717" s="110">
        <v>0.90839999999999999</v>
      </c>
      <c r="E1717" s="110">
        <v>0.91090000000000004</v>
      </c>
    </row>
    <row r="1718" spans="1:5" x14ac:dyDescent="0.25">
      <c r="A1718" s="112">
        <v>40350.34375</v>
      </c>
      <c r="B1718" s="109">
        <v>-5</v>
      </c>
      <c r="C1718" s="109">
        <v>0.90349999999999997</v>
      </c>
      <c r="D1718" s="110">
        <v>0.90600000000000003</v>
      </c>
      <c r="E1718" s="110">
        <v>0.90959999999999996</v>
      </c>
    </row>
    <row r="1719" spans="1:5" x14ac:dyDescent="0.25">
      <c r="A1719" s="112">
        <v>40350.354166666664</v>
      </c>
      <c r="B1719" s="109">
        <v>-5</v>
      </c>
      <c r="C1719" s="109">
        <v>0.90229999999999999</v>
      </c>
      <c r="D1719" s="110">
        <v>0.90349999999999997</v>
      </c>
      <c r="E1719" s="110">
        <v>0.90480000000000005</v>
      </c>
    </row>
    <row r="1720" spans="1:5" x14ac:dyDescent="0.25">
      <c r="A1720" s="112">
        <v>40350.364583333336</v>
      </c>
      <c r="B1720" s="109">
        <v>-5</v>
      </c>
      <c r="C1720" s="109">
        <v>0.89870000000000005</v>
      </c>
      <c r="D1720" s="110">
        <v>0.90110000000000001</v>
      </c>
      <c r="E1720" s="110">
        <v>0.90349999999999997</v>
      </c>
    </row>
    <row r="1721" spans="1:5" x14ac:dyDescent="0.25">
      <c r="A1721" s="112">
        <v>40350.375</v>
      </c>
      <c r="B1721" s="109">
        <v>-5</v>
      </c>
      <c r="C1721" s="109">
        <v>0.89739999999999998</v>
      </c>
      <c r="D1721" s="110">
        <v>0.89870000000000005</v>
      </c>
      <c r="E1721" s="110">
        <v>0.90349999999999997</v>
      </c>
    </row>
    <row r="1722" spans="1:5" x14ac:dyDescent="0.25">
      <c r="A1722" s="112">
        <v>40350.385416666664</v>
      </c>
      <c r="B1722" s="109">
        <v>-5</v>
      </c>
      <c r="C1722" s="109">
        <v>0.8962</v>
      </c>
      <c r="D1722" s="110">
        <v>0.89739999999999998</v>
      </c>
      <c r="E1722" s="110">
        <v>0.89870000000000005</v>
      </c>
    </row>
    <row r="1723" spans="1:5" x14ac:dyDescent="0.25">
      <c r="A1723" s="112">
        <v>40350.395833333336</v>
      </c>
      <c r="B1723" s="109">
        <v>-5</v>
      </c>
      <c r="C1723" s="109">
        <v>0.89500000000000002</v>
      </c>
      <c r="D1723" s="110">
        <v>0.8962</v>
      </c>
      <c r="E1723" s="110">
        <v>0.89739999999999998</v>
      </c>
    </row>
    <row r="1724" spans="1:5" x14ac:dyDescent="0.25">
      <c r="A1724" s="112">
        <v>40350.40625</v>
      </c>
      <c r="B1724" s="109">
        <v>-5</v>
      </c>
      <c r="C1724" s="109">
        <v>0.89259999999999995</v>
      </c>
      <c r="D1724" s="110">
        <v>0.89500000000000002</v>
      </c>
      <c r="E1724" s="110">
        <v>0.8962</v>
      </c>
    </row>
    <row r="1725" spans="1:5" x14ac:dyDescent="0.25">
      <c r="A1725" s="112">
        <v>40350.416666666664</v>
      </c>
      <c r="B1725" s="109">
        <v>-5</v>
      </c>
      <c r="C1725" s="109">
        <v>0.89129999999999998</v>
      </c>
      <c r="D1725" s="110">
        <v>0.89380000000000004</v>
      </c>
      <c r="E1725" s="110">
        <v>0.89739999999999998</v>
      </c>
    </row>
    <row r="1726" spans="1:5" x14ac:dyDescent="0.25">
      <c r="A1726" s="112">
        <v>40350.427083333336</v>
      </c>
      <c r="B1726" s="109">
        <v>-5</v>
      </c>
      <c r="C1726" s="109">
        <v>0.8901</v>
      </c>
      <c r="D1726" s="110">
        <v>0.89259999999999995</v>
      </c>
      <c r="E1726" s="110">
        <v>0.89500000000000002</v>
      </c>
    </row>
    <row r="1727" spans="1:5" x14ac:dyDescent="0.25">
      <c r="A1727" s="112">
        <v>40350.4375</v>
      </c>
      <c r="B1727" s="109">
        <v>-5</v>
      </c>
      <c r="C1727" s="109">
        <v>0.8901</v>
      </c>
      <c r="D1727" s="110">
        <v>0.89259999999999995</v>
      </c>
      <c r="E1727" s="110">
        <v>0.89259999999999995</v>
      </c>
    </row>
    <row r="1728" spans="1:5" x14ac:dyDescent="0.25">
      <c r="A1728" s="112">
        <v>40350.447916666664</v>
      </c>
      <c r="B1728" s="109">
        <v>-5</v>
      </c>
      <c r="C1728" s="109">
        <v>0.8901</v>
      </c>
      <c r="D1728" s="110">
        <v>0.89129999999999998</v>
      </c>
      <c r="E1728" s="110">
        <v>0.89259999999999995</v>
      </c>
    </row>
    <row r="1729" spans="1:5" x14ac:dyDescent="0.25">
      <c r="A1729" s="112">
        <v>40350.458333333336</v>
      </c>
      <c r="B1729" s="109">
        <v>-5</v>
      </c>
      <c r="C1729" s="109">
        <v>0.88890000000000002</v>
      </c>
      <c r="D1729" s="110">
        <v>0.8901</v>
      </c>
      <c r="E1729" s="110">
        <v>0.89259999999999995</v>
      </c>
    </row>
    <row r="1730" spans="1:5" x14ac:dyDescent="0.25">
      <c r="A1730" s="112">
        <v>40350.46875</v>
      </c>
      <c r="B1730" s="109">
        <v>-5</v>
      </c>
      <c r="C1730" s="109">
        <v>0.88890000000000002</v>
      </c>
      <c r="D1730" s="110">
        <v>0.8901</v>
      </c>
      <c r="E1730" s="110">
        <v>0.89129999999999998</v>
      </c>
    </row>
    <row r="1731" spans="1:5" x14ac:dyDescent="0.25">
      <c r="A1731" s="112">
        <v>40350.479166666664</v>
      </c>
      <c r="B1731" s="109">
        <v>-5</v>
      </c>
      <c r="C1731" s="109">
        <v>0.88770000000000004</v>
      </c>
      <c r="D1731" s="110">
        <v>0.88890000000000002</v>
      </c>
      <c r="E1731" s="110">
        <v>0.89129999999999998</v>
      </c>
    </row>
    <row r="1732" spans="1:5" x14ac:dyDescent="0.25">
      <c r="A1732" s="112">
        <v>40350.489583333336</v>
      </c>
      <c r="B1732" s="109">
        <v>-5</v>
      </c>
      <c r="C1732" s="109">
        <v>0.88770000000000004</v>
      </c>
      <c r="D1732" s="110">
        <v>0.88890000000000002</v>
      </c>
      <c r="E1732" s="110">
        <v>0.8901</v>
      </c>
    </row>
    <row r="1733" spans="1:5" x14ac:dyDescent="0.25">
      <c r="A1733" s="112">
        <v>40350.5</v>
      </c>
      <c r="B1733" s="109">
        <v>-5</v>
      </c>
      <c r="C1733" s="109">
        <v>0.88519999999999999</v>
      </c>
      <c r="D1733" s="110">
        <v>0.88770000000000004</v>
      </c>
      <c r="E1733" s="110">
        <v>0.8901</v>
      </c>
    </row>
    <row r="1734" spans="1:5" x14ac:dyDescent="0.25">
      <c r="A1734" s="112">
        <v>40350.510416666664</v>
      </c>
      <c r="B1734" s="109">
        <v>-5</v>
      </c>
      <c r="C1734" s="109">
        <v>0.88519999999999999</v>
      </c>
      <c r="D1734" s="110">
        <v>0.88770000000000004</v>
      </c>
      <c r="E1734" s="110">
        <v>0.88890000000000002</v>
      </c>
    </row>
    <row r="1735" spans="1:5" x14ac:dyDescent="0.25">
      <c r="A1735" s="112">
        <v>40350.520833333336</v>
      </c>
      <c r="B1735" s="109">
        <v>-5</v>
      </c>
      <c r="C1735" s="109">
        <v>0.88400000000000001</v>
      </c>
      <c r="D1735" s="110">
        <v>0.88639999999999997</v>
      </c>
      <c r="E1735" s="110">
        <v>0.88890000000000002</v>
      </c>
    </row>
    <row r="1736" spans="1:5" x14ac:dyDescent="0.25">
      <c r="A1736" s="112">
        <v>40350.53125</v>
      </c>
      <c r="B1736" s="109">
        <v>-5</v>
      </c>
      <c r="C1736" s="109">
        <v>0.88400000000000001</v>
      </c>
      <c r="D1736" s="110">
        <v>0.88519999999999999</v>
      </c>
      <c r="E1736" s="110">
        <v>0.88770000000000004</v>
      </c>
    </row>
    <row r="1737" spans="1:5" x14ac:dyDescent="0.25">
      <c r="A1737" s="112">
        <v>40350.541666666664</v>
      </c>
      <c r="B1737" s="109">
        <v>-5</v>
      </c>
      <c r="C1737" s="109">
        <v>0.88280000000000003</v>
      </c>
      <c r="D1737" s="110">
        <v>0.88519999999999999</v>
      </c>
      <c r="E1737" s="110">
        <v>0.88770000000000004</v>
      </c>
    </row>
    <row r="1738" spans="1:5" x14ac:dyDescent="0.25">
      <c r="A1738" s="112">
        <v>40350.552083333336</v>
      </c>
      <c r="B1738" s="109">
        <v>-5</v>
      </c>
      <c r="C1738" s="109">
        <v>0.88280000000000003</v>
      </c>
      <c r="D1738" s="110">
        <v>0.88400000000000001</v>
      </c>
      <c r="E1738" s="110">
        <v>0.88519999999999999</v>
      </c>
    </row>
    <row r="1739" spans="1:5" x14ac:dyDescent="0.25">
      <c r="A1739" s="112">
        <v>40350.5625</v>
      </c>
      <c r="B1739" s="109">
        <v>-5</v>
      </c>
      <c r="C1739" s="109">
        <v>0.88280000000000003</v>
      </c>
      <c r="D1739" s="110">
        <v>0.88400000000000001</v>
      </c>
      <c r="E1739" s="110">
        <v>0.88519999999999999</v>
      </c>
    </row>
    <row r="1740" spans="1:5" x14ac:dyDescent="0.25">
      <c r="A1740" s="112">
        <v>40350.572916666664</v>
      </c>
      <c r="B1740" s="109">
        <v>-5</v>
      </c>
      <c r="C1740" s="109">
        <v>0.88160000000000005</v>
      </c>
      <c r="D1740" s="110">
        <v>0.88280000000000003</v>
      </c>
      <c r="E1740" s="110">
        <v>0.88519999999999999</v>
      </c>
    </row>
    <row r="1741" spans="1:5" x14ac:dyDescent="0.25">
      <c r="A1741" s="112">
        <v>40350.583333333336</v>
      </c>
      <c r="B1741" s="109">
        <v>-5</v>
      </c>
      <c r="C1741" s="109">
        <v>0.88160000000000005</v>
      </c>
      <c r="D1741" s="110">
        <v>0.88280000000000003</v>
      </c>
      <c r="E1741" s="110">
        <v>0.88519999999999999</v>
      </c>
    </row>
    <row r="1742" spans="1:5" x14ac:dyDescent="0.25">
      <c r="A1742" s="112">
        <v>40350.59375</v>
      </c>
      <c r="B1742" s="109">
        <v>-5</v>
      </c>
      <c r="C1742" s="109">
        <v>0.88029999999999997</v>
      </c>
      <c r="D1742" s="110">
        <v>0.88160000000000005</v>
      </c>
      <c r="E1742" s="110">
        <v>0.88280000000000003</v>
      </c>
    </row>
    <row r="1743" spans="1:5" x14ac:dyDescent="0.25">
      <c r="A1743" s="112">
        <v>40350.604166666664</v>
      </c>
      <c r="B1743" s="109">
        <v>-5</v>
      </c>
      <c r="C1743" s="109">
        <v>0.88029999999999997</v>
      </c>
      <c r="D1743" s="110">
        <v>0.88160000000000005</v>
      </c>
      <c r="E1743" s="110">
        <v>0.88280000000000003</v>
      </c>
    </row>
    <row r="1744" spans="1:5" x14ac:dyDescent="0.25">
      <c r="A1744" s="112">
        <v>40350.614583333336</v>
      </c>
      <c r="B1744" s="109">
        <v>-5</v>
      </c>
      <c r="C1744" s="109">
        <v>0.88029999999999997</v>
      </c>
      <c r="D1744" s="110">
        <v>0.88160000000000005</v>
      </c>
      <c r="E1744" s="110">
        <v>0.88280000000000003</v>
      </c>
    </row>
    <row r="1745" spans="1:5" x14ac:dyDescent="0.25">
      <c r="A1745" s="112">
        <v>40350.625</v>
      </c>
      <c r="B1745" s="109">
        <v>-5</v>
      </c>
      <c r="C1745" s="109">
        <v>0.88029999999999997</v>
      </c>
      <c r="D1745" s="110">
        <v>0.88160000000000005</v>
      </c>
      <c r="E1745" s="110">
        <v>0.88280000000000003</v>
      </c>
    </row>
    <row r="1746" spans="1:5" x14ac:dyDescent="0.25">
      <c r="A1746" s="112">
        <v>40350.635416666664</v>
      </c>
      <c r="B1746" s="109">
        <v>-5</v>
      </c>
      <c r="C1746" s="109">
        <v>0.87790000000000001</v>
      </c>
      <c r="D1746" s="110">
        <v>0.88029999999999997</v>
      </c>
      <c r="E1746" s="110">
        <v>0.88280000000000003</v>
      </c>
    </row>
    <row r="1747" spans="1:5" x14ac:dyDescent="0.25">
      <c r="A1747" s="112">
        <v>40350.645833333336</v>
      </c>
      <c r="B1747" s="109">
        <v>-5</v>
      </c>
      <c r="C1747" s="109">
        <v>0.88029999999999997</v>
      </c>
      <c r="D1747" s="110">
        <v>0.88029999999999997</v>
      </c>
      <c r="E1747" s="110">
        <v>0.88280000000000003</v>
      </c>
    </row>
    <row r="1748" spans="1:5" x14ac:dyDescent="0.25">
      <c r="A1748" s="112">
        <v>40350.65625</v>
      </c>
      <c r="B1748" s="109">
        <v>-5</v>
      </c>
      <c r="C1748" s="109">
        <v>0.87790000000000001</v>
      </c>
      <c r="D1748" s="110">
        <v>0.88029999999999997</v>
      </c>
      <c r="E1748" s="110">
        <v>0.88160000000000005</v>
      </c>
    </row>
    <row r="1749" spans="1:5" x14ac:dyDescent="0.25">
      <c r="A1749" s="112">
        <v>40350.666666666664</v>
      </c>
      <c r="B1749" s="109">
        <v>-5</v>
      </c>
      <c r="C1749" s="109">
        <v>0.87790000000000001</v>
      </c>
      <c r="D1749" s="110">
        <v>0.88029999999999997</v>
      </c>
      <c r="E1749" s="110">
        <v>0.88160000000000005</v>
      </c>
    </row>
    <row r="1750" spans="1:5" x14ac:dyDescent="0.25">
      <c r="A1750" s="112">
        <v>40350.677083333336</v>
      </c>
      <c r="B1750" s="109">
        <v>-5</v>
      </c>
      <c r="C1750" s="109">
        <v>0.87790000000000001</v>
      </c>
      <c r="D1750" s="110">
        <v>0.88029999999999997</v>
      </c>
      <c r="E1750" s="110">
        <v>0.88160000000000005</v>
      </c>
    </row>
    <row r="1751" spans="1:5" x14ac:dyDescent="0.25">
      <c r="A1751" s="112">
        <v>40350.6875</v>
      </c>
      <c r="B1751" s="109">
        <v>-5</v>
      </c>
      <c r="C1751" s="109">
        <v>0.87790000000000001</v>
      </c>
      <c r="D1751" s="110">
        <v>0.88029999999999997</v>
      </c>
      <c r="E1751" s="110">
        <v>0.88160000000000005</v>
      </c>
    </row>
    <row r="1752" spans="1:5" x14ac:dyDescent="0.25">
      <c r="A1752" s="112">
        <v>40350.697916666664</v>
      </c>
      <c r="B1752" s="109">
        <v>-5</v>
      </c>
      <c r="C1752" s="109">
        <v>0.87790000000000001</v>
      </c>
      <c r="D1752" s="110">
        <v>0.88029999999999997</v>
      </c>
      <c r="E1752" s="110">
        <v>0.88160000000000005</v>
      </c>
    </row>
    <row r="1753" spans="1:5" x14ac:dyDescent="0.25">
      <c r="A1753" s="112">
        <v>40350.708333333336</v>
      </c>
      <c r="B1753" s="109">
        <v>-5</v>
      </c>
      <c r="C1753" s="109">
        <v>0.87790000000000001</v>
      </c>
      <c r="D1753" s="110">
        <v>0.88029999999999997</v>
      </c>
      <c r="E1753" s="110">
        <v>0.88280000000000003</v>
      </c>
    </row>
    <row r="1754" spans="1:5" x14ac:dyDescent="0.25">
      <c r="A1754" s="112">
        <v>40350.71875</v>
      </c>
      <c r="B1754" s="109">
        <v>-5</v>
      </c>
      <c r="C1754" s="109">
        <v>0.87790000000000001</v>
      </c>
      <c r="D1754" s="110">
        <v>0.88029999999999997</v>
      </c>
      <c r="E1754" s="110">
        <v>0.88160000000000005</v>
      </c>
    </row>
    <row r="1755" spans="1:5" x14ac:dyDescent="0.25">
      <c r="A1755" s="112">
        <v>40350.729166666664</v>
      </c>
      <c r="B1755" s="109">
        <v>-5</v>
      </c>
      <c r="C1755" s="109">
        <v>0.87790000000000001</v>
      </c>
      <c r="D1755" s="110">
        <v>0.88160000000000005</v>
      </c>
      <c r="E1755" s="110">
        <v>0.88280000000000003</v>
      </c>
    </row>
    <row r="1756" spans="1:5" x14ac:dyDescent="0.25">
      <c r="A1756" s="112">
        <v>40350.739583333336</v>
      </c>
      <c r="B1756" s="109">
        <v>-5</v>
      </c>
      <c r="C1756" s="109">
        <v>0.88029999999999997</v>
      </c>
      <c r="D1756" s="110">
        <v>0.88029999999999997</v>
      </c>
      <c r="E1756" s="110">
        <v>0.88280000000000003</v>
      </c>
    </row>
    <row r="1757" spans="1:5" x14ac:dyDescent="0.25">
      <c r="A1757" s="112">
        <v>40350.75</v>
      </c>
      <c r="B1757" s="109">
        <v>-5</v>
      </c>
      <c r="C1757" s="109">
        <v>0.88029999999999997</v>
      </c>
      <c r="D1757" s="110">
        <v>0.88160000000000005</v>
      </c>
      <c r="E1757" s="110">
        <v>0.88280000000000003</v>
      </c>
    </row>
    <row r="1758" spans="1:5" x14ac:dyDescent="0.25">
      <c r="A1758" s="112">
        <v>40350.760416666664</v>
      </c>
      <c r="B1758" s="109">
        <v>-5</v>
      </c>
      <c r="C1758" s="109">
        <v>0.88029999999999997</v>
      </c>
      <c r="D1758" s="110">
        <v>0.88160000000000005</v>
      </c>
      <c r="E1758" s="110">
        <v>0.88280000000000003</v>
      </c>
    </row>
    <row r="1759" spans="1:5" x14ac:dyDescent="0.25">
      <c r="A1759" s="112">
        <v>40350.770833333336</v>
      </c>
      <c r="B1759" s="109">
        <v>-5</v>
      </c>
      <c r="C1759" s="109">
        <v>0.88160000000000005</v>
      </c>
      <c r="D1759" s="110">
        <v>0.88280000000000003</v>
      </c>
      <c r="E1759" s="110">
        <v>0.88400000000000001</v>
      </c>
    </row>
    <row r="1760" spans="1:5" x14ac:dyDescent="0.25">
      <c r="A1760" s="112">
        <v>40350.78125</v>
      </c>
      <c r="B1760" s="109">
        <v>-5</v>
      </c>
      <c r="C1760" s="109">
        <v>0.88160000000000005</v>
      </c>
      <c r="D1760" s="110">
        <v>0.88280000000000003</v>
      </c>
      <c r="E1760" s="110">
        <v>0.88400000000000001</v>
      </c>
    </row>
    <row r="1761" spans="1:5" x14ac:dyDescent="0.25">
      <c r="A1761" s="112">
        <v>40350.791666666664</v>
      </c>
      <c r="B1761" s="109">
        <v>-5</v>
      </c>
      <c r="C1761" s="109">
        <v>0.88280000000000003</v>
      </c>
      <c r="D1761" s="110">
        <v>0.88400000000000001</v>
      </c>
      <c r="E1761" s="110">
        <v>0.88519999999999999</v>
      </c>
    </row>
    <row r="1762" spans="1:5" x14ac:dyDescent="0.25">
      <c r="A1762" s="112">
        <v>40350.802083333336</v>
      </c>
      <c r="B1762" s="109">
        <v>-5</v>
      </c>
      <c r="C1762" s="109">
        <v>0.88280000000000003</v>
      </c>
      <c r="D1762" s="110">
        <v>0.88400000000000001</v>
      </c>
      <c r="E1762" s="110">
        <v>0.88519999999999999</v>
      </c>
    </row>
    <row r="1763" spans="1:5" x14ac:dyDescent="0.25">
      <c r="A1763" s="112">
        <v>40350.8125</v>
      </c>
      <c r="B1763" s="109">
        <v>-5</v>
      </c>
      <c r="C1763" s="109">
        <v>0.88400000000000001</v>
      </c>
      <c r="D1763" s="110">
        <v>0.88519999999999999</v>
      </c>
      <c r="E1763" s="110">
        <v>0.88770000000000004</v>
      </c>
    </row>
    <row r="1764" spans="1:5" x14ac:dyDescent="0.25">
      <c r="A1764" s="112">
        <v>40350.822916666664</v>
      </c>
      <c r="B1764" s="109">
        <v>-5</v>
      </c>
      <c r="C1764" s="109">
        <v>0.88400000000000001</v>
      </c>
      <c r="D1764" s="110">
        <v>0.88639999999999997</v>
      </c>
      <c r="E1764" s="110">
        <v>0.88890000000000002</v>
      </c>
    </row>
    <row r="1765" spans="1:5" x14ac:dyDescent="0.25">
      <c r="A1765" s="112">
        <v>40350.833333333336</v>
      </c>
      <c r="B1765" s="109">
        <v>-5</v>
      </c>
      <c r="C1765" s="109">
        <v>0.88519999999999999</v>
      </c>
      <c r="D1765" s="110">
        <v>0.88770000000000004</v>
      </c>
      <c r="E1765" s="110">
        <v>0.8901</v>
      </c>
    </row>
    <row r="1766" spans="1:5" x14ac:dyDescent="0.25">
      <c r="A1766" s="112">
        <v>40350.84375</v>
      </c>
      <c r="B1766" s="109">
        <v>-5</v>
      </c>
      <c r="C1766" s="109">
        <v>0.88770000000000004</v>
      </c>
      <c r="D1766" s="110">
        <v>0.88890000000000002</v>
      </c>
      <c r="E1766" s="110">
        <v>0.8901</v>
      </c>
    </row>
    <row r="1767" spans="1:5" x14ac:dyDescent="0.25">
      <c r="A1767" s="112">
        <v>40350.854166666664</v>
      </c>
      <c r="B1767" s="109">
        <v>-5</v>
      </c>
      <c r="C1767" s="109">
        <v>0.88770000000000004</v>
      </c>
      <c r="D1767" s="110">
        <v>0.88890000000000002</v>
      </c>
      <c r="E1767" s="110">
        <v>0.8901</v>
      </c>
    </row>
    <row r="1768" spans="1:5" x14ac:dyDescent="0.25">
      <c r="A1768" s="112">
        <v>40350.864583333336</v>
      </c>
      <c r="B1768" s="109">
        <v>-5</v>
      </c>
      <c r="C1768" s="109">
        <v>0.88890000000000002</v>
      </c>
      <c r="D1768" s="110">
        <v>0.8901</v>
      </c>
      <c r="E1768" s="110">
        <v>0.89129999999999998</v>
      </c>
    </row>
    <row r="1769" spans="1:5" x14ac:dyDescent="0.25">
      <c r="A1769" s="112">
        <v>40350.875</v>
      </c>
      <c r="B1769" s="109">
        <v>-5</v>
      </c>
      <c r="C1769" s="109">
        <v>0.88890000000000002</v>
      </c>
      <c r="D1769" s="110">
        <v>0.89129999999999998</v>
      </c>
      <c r="E1769" s="110">
        <v>0.89259999999999995</v>
      </c>
    </row>
    <row r="1770" spans="1:5" x14ac:dyDescent="0.25">
      <c r="A1770" s="112">
        <v>40350.885416666664</v>
      </c>
      <c r="B1770" s="109">
        <v>-5</v>
      </c>
      <c r="C1770" s="109">
        <v>0.8901</v>
      </c>
      <c r="D1770" s="110">
        <v>0.89129999999999998</v>
      </c>
      <c r="E1770" s="110">
        <v>0.89259999999999995</v>
      </c>
    </row>
    <row r="1771" spans="1:5" x14ac:dyDescent="0.25">
      <c r="A1771" s="112">
        <v>40350.895833333336</v>
      </c>
      <c r="B1771" s="109">
        <v>-5</v>
      </c>
      <c r="C1771" s="109">
        <v>0.89129999999999998</v>
      </c>
      <c r="D1771" s="110">
        <v>0.89259999999999995</v>
      </c>
      <c r="E1771" s="110">
        <v>0.89500000000000002</v>
      </c>
    </row>
    <row r="1772" spans="1:5" x14ac:dyDescent="0.25">
      <c r="A1772" s="112">
        <v>40350.90625</v>
      </c>
      <c r="B1772" s="109">
        <v>-5</v>
      </c>
      <c r="C1772" s="109">
        <v>0.89129999999999998</v>
      </c>
      <c r="D1772" s="110">
        <v>0.89380000000000004</v>
      </c>
      <c r="E1772" s="110">
        <v>0.89500000000000002</v>
      </c>
    </row>
    <row r="1773" spans="1:5" x14ac:dyDescent="0.25">
      <c r="A1773" s="112">
        <v>40350.916666666664</v>
      </c>
      <c r="B1773" s="109">
        <v>-5</v>
      </c>
      <c r="C1773" s="109">
        <v>0.89259999999999995</v>
      </c>
      <c r="D1773" s="110">
        <v>0.89380000000000004</v>
      </c>
      <c r="E1773" s="110">
        <v>0.8962</v>
      </c>
    </row>
    <row r="1774" spans="1:5" x14ac:dyDescent="0.25">
      <c r="A1774" s="112">
        <v>40350.927083333336</v>
      </c>
      <c r="B1774" s="109">
        <v>-5</v>
      </c>
      <c r="C1774" s="109">
        <v>0.89129999999999998</v>
      </c>
      <c r="D1774" s="110">
        <v>0.89380000000000004</v>
      </c>
      <c r="E1774" s="110">
        <v>0.8962</v>
      </c>
    </row>
    <row r="1775" spans="1:5" x14ac:dyDescent="0.25">
      <c r="A1775" s="112">
        <v>40350.9375</v>
      </c>
      <c r="B1775" s="109">
        <v>-5</v>
      </c>
      <c r="C1775" s="109">
        <v>0.89259999999999995</v>
      </c>
      <c r="D1775" s="110">
        <v>0.89500000000000002</v>
      </c>
      <c r="E1775" s="110">
        <v>0.89739999999999998</v>
      </c>
    </row>
    <row r="1776" spans="1:5" x14ac:dyDescent="0.25">
      <c r="A1776" s="112">
        <v>40350.947916666664</v>
      </c>
      <c r="B1776" s="109">
        <v>-5</v>
      </c>
      <c r="C1776" s="109">
        <v>0.89500000000000002</v>
      </c>
      <c r="D1776" s="110">
        <v>0.8962</v>
      </c>
      <c r="E1776" s="110">
        <v>0.89739999999999998</v>
      </c>
    </row>
    <row r="1777" spans="1:5" x14ac:dyDescent="0.25">
      <c r="A1777" s="112">
        <v>40350.958333333336</v>
      </c>
      <c r="B1777" s="109">
        <v>-5</v>
      </c>
      <c r="C1777" s="109">
        <v>0.89500000000000002</v>
      </c>
      <c r="D1777" s="110">
        <v>0.8962</v>
      </c>
      <c r="E1777" s="110">
        <v>0.89739999999999998</v>
      </c>
    </row>
    <row r="1778" spans="1:5" x14ac:dyDescent="0.25">
      <c r="A1778" s="112">
        <v>40350.96875</v>
      </c>
      <c r="B1778" s="109">
        <v>-5</v>
      </c>
      <c r="C1778" s="109">
        <v>0.8962</v>
      </c>
      <c r="D1778" s="110">
        <v>0.89739999999999998</v>
      </c>
      <c r="E1778" s="110">
        <v>0.89739999999999998</v>
      </c>
    </row>
    <row r="1779" spans="1:5" x14ac:dyDescent="0.25">
      <c r="A1779" s="112">
        <v>40350.979166666664</v>
      </c>
      <c r="B1779" s="109">
        <v>-5</v>
      </c>
      <c r="C1779" s="109">
        <v>0.8962</v>
      </c>
      <c r="D1779" s="110">
        <v>0.89739999999999998</v>
      </c>
      <c r="E1779" s="110">
        <v>0.89870000000000005</v>
      </c>
    </row>
    <row r="1780" spans="1:5" x14ac:dyDescent="0.25">
      <c r="A1780" s="112">
        <v>40350.989583333336</v>
      </c>
      <c r="B1780" s="109">
        <v>-5</v>
      </c>
      <c r="C1780" s="109">
        <v>0.8962</v>
      </c>
      <c r="D1780" s="110">
        <v>0.89739999999999998</v>
      </c>
      <c r="E1780" s="110">
        <v>0.89870000000000005</v>
      </c>
    </row>
    <row r="1781" spans="1:5" x14ac:dyDescent="0.25">
      <c r="A1781" s="112">
        <v>40351</v>
      </c>
      <c r="B1781" s="109">
        <v>-5</v>
      </c>
      <c r="C1781" s="109">
        <v>0.89739999999999998</v>
      </c>
      <c r="D1781" s="110">
        <v>0.89870000000000005</v>
      </c>
      <c r="E1781" s="110">
        <v>0.89990000000000003</v>
      </c>
    </row>
    <row r="1782" spans="1:5" x14ac:dyDescent="0.25">
      <c r="A1782" s="112">
        <v>40351.010416666664</v>
      </c>
      <c r="B1782" s="109">
        <v>-5</v>
      </c>
      <c r="C1782" s="109">
        <v>0.89739999999999998</v>
      </c>
      <c r="D1782" s="110">
        <v>0.89870000000000005</v>
      </c>
      <c r="E1782" s="110">
        <v>0.90229999999999999</v>
      </c>
    </row>
    <row r="1783" spans="1:5" x14ac:dyDescent="0.25">
      <c r="A1783" s="112">
        <v>40351.020833333336</v>
      </c>
      <c r="B1783" s="109">
        <v>-5</v>
      </c>
      <c r="C1783" s="109">
        <v>0.89870000000000005</v>
      </c>
      <c r="D1783" s="110">
        <v>0.89990000000000003</v>
      </c>
      <c r="E1783" s="110">
        <v>0.90229999999999999</v>
      </c>
    </row>
    <row r="1784" spans="1:5" x14ac:dyDescent="0.25">
      <c r="A1784" s="112">
        <v>40351.03125</v>
      </c>
      <c r="B1784" s="109">
        <v>-5</v>
      </c>
      <c r="C1784" s="109">
        <v>0.89870000000000005</v>
      </c>
      <c r="D1784" s="110">
        <v>0.89990000000000003</v>
      </c>
      <c r="E1784" s="110">
        <v>0.90229999999999999</v>
      </c>
    </row>
    <row r="1785" spans="1:5" x14ac:dyDescent="0.25">
      <c r="A1785" s="112">
        <v>40351.041666666664</v>
      </c>
      <c r="B1785" s="109">
        <v>-5</v>
      </c>
      <c r="C1785" s="109">
        <v>0.89870000000000005</v>
      </c>
      <c r="D1785" s="110">
        <v>0.89990000000000003</v>
      </c>
      <c r="E1785" s="110">
        <v>0.90229999999999999</v>
      </c>
    </row>
    <row r="1786" spans="1:5" x14ac:dyDescent="0.25">
      <c r="A1786" s="112">
        <v>40351.052083333336</v>
      </c>
      <c r="B1786" s="109">
        <v>-5</v>
      </c>
      <c r="C1786" s="109">
        <v>0.89870000000000005</v>
      </c>
      <c r="D1786" s="110">
        <v>0.90110000000000001</v>
      </c>
      <c r="E1786" s="110">
        <v>0.90349999999999997</v>
      </c>
    </row>
    <row r="1787" spans="1:5" x14ac:dyDescent="0.25">
      <c r="A1787" s="112">
        <v>40351.0625</v>
      </c>
      <c r="B1787" s="109">
        <v>-5</v>
      </c>
      <c r="C1787" s="109">
        <v>0.89870000000000005</v>
      </c>
      <c r="D1787" s="110">
        <v>0.90229999999999999</v>
      </c>
      <c r="E1787" s="110">
        <v>0.90349999999999997</v>
      </c>
    </row>
    <row r="1788" spans="1:5" x14ac:dyDescent="0.25">
      <c r="A1788" s="112">
        <v>40351.072916666664</v>
      </c>
      <c r="B1788" s="109">
        <v>-5</v>
      </c>
      <c r="C1788" s="109">
        <v>0.89990000000000003</v>
      </c>
      <c r="D1788" s="110">
        <v>0.90229999999999999</v>
      </c>
      <c r="E1788" s="110">
        <v>0.90349999999999997</v>
      </c>
    </row>
    <row r="1789" spans="1:5" x14ac:dyDescent="0.25">
      <c r="A1789" s="112">
        <v>40351.083333333336</v>
      </c>
      <c r="B1789" s="109">
        <v>-5</v>
      </c>
      <c r="C1789" s="109">
        <v>0.89990000000000003</v>
      </c>
      <c r="D1789" s="110">
        <v>0.90349999999999997</v>
      </c>
      <c r="E1789" s="110">
        <v>0.90480000000000005</v>
      </c>
    </row>
    <row r="1790" spans="1:5" x14ac:dyDescent="0.25">
      <c r="A1790" s="112">
        <v>40351.09375</v>
      </c>
      <c r="B1790" s="109">
        <v>-5</v>
      </c>
      <c r="C1790" s="109">
        <v>0.90229999999999999</v>
      </c>
      <c r="D1790" s="110">
        <v>0.90349999999999997</v>
      </c>
      <c r="E1790" s="110">
        <v>0.90480000000000005</v>
      </c>
    </row>
    <row r="1791" spans="1:5" x14ac:dyDescent="0.25">
      <c r="A1791" s="112">
        <v>40351.104166666664</v>
      </c>
      <c r="B1791" s="109">
        <v>-5</v>
      </c>
      <c r="C1791" s="109">
        <v>0.90229999999999999</v>
      </c>
      <c r="D1791" s="110">
        <v>0.90349999999999997</v>
      </c>
      <c r="E1791" s="110">
        <v>0.90480000000000005</v>
      </c>
    </row>
    <row r="1792" spans="1:5" x14ac:dyDescent="0.25">
      <c r="A1792" s="112">
        <v>40351.114583333336</v>
      </c>
      <c r="B1792" s="109">
        <v>-5</v>
      </c>
      <c r="C1792" s="109">
        <v>0.90229999999999999</v>
      </c>
      <c r="D1792" s="110">
        <v>0.90349999999999997</v>
      </c>
      <c r="E1792" s="110">
        <v>0.90480000000000005</v>
      </c>
    </row>
    <row r="1793" spans="1:5" x14ac:dyDescent="0.25">
      <c r="A1793" s="112">
        <v>40351.125</v>
      </c>
      <c r="B1793" s="109">
        <v>-5</v>
      </c>
      <c r="C1793" s="109">
        <v>0.90229999999999999</v>
      </c>
      <c r="D1793" s="110">
        <v>0.90349999999999997</v>
      </c>
      <c r="E1793" s="110">
        <v>0.90600000000000003</v>
      </c>
    </row>
    <row r="1794" spans="1:5" x14ac:dyDescent="0.25">
      <c r="A1794" s="112">
        <v>40351.135416666664</v>
      </c>
      <c r="B1794" s="109">
        <v>-5</v>
      </c>
      <c r="C1794" s="109">
        <v>0.90349999999999997</v>
      </c>
      <c r="D1794" s="110">
        <v>0.90480000000000005</v>
      </c>
      <c r="E1794" s="110">
        <v>0.90600000000000003</v>
      </c>
    </row>
    <row r="1795" spans="1:5" x14ac:dyDescent="0.25">
      <c r="A1795" s="112">
        <v>40351.145833333336</v>
      </c>
      <c r="B1795" s="109">
        <v>-5</v>
      </c>
      <c r="C1795" s="109">
        <v>0.90349999999999997</v>
      </c>
      <c r="D1795" s="110">
        <v>0.90480000000000005</v>
      </c>
      <c r="E1795" s="110">
        <v>0.90600000000000003</v>
      </c>
    </row>
    <row r="1796" spans="1:5" x14ac:dyDescent="0.25">
      <c r="A1796" s="112">
        <v>40351.15625</v>
      </c>
      <c r="B1796" s="109">
        <v>-5</v>
      </c>
      <c r="C1796" s="109">
        <v>0.90349999999999997</v>
      </c>
      <c r="D1796" s="110">
        <v>0.90480000000000005</v>
      </c>
      <c r="E1796" s="110">
        <v>0.90600000000000003</v>
      </c>
    </row>
    <row r="1797" spans="1:5" x14ac:dyDescent="0.25">
      <c r="A1797" s="112">
        <v>40351.166666666664</v>
      </c>
      <c r="B1797" s="109">
        <v>-5</v>
      </c>
      <c r="C1797" s="109">
        <v>0.90349999999999997</v>
      </c>
      <c r="D1797" s="110">
        <v>0.90600000000000003</v>
      </c>
      <c r="E1797" s="110">
        <v>0.90959999999999996</v>
      </c>
    </row>
    <row r="1798" spans="1:5" x14ac:dyDescent="0.25">
      <c r="A1798" s="112">
        <v>40351.177083333336</v>
      </c>
      <c r="B1798" s="109">
        <v>-5</v>
      </c>
      <c r="C1798" s="109">
        <v>0.90480000000000005</v>
      </c>
      <c r="D1798" s="110">
        <v>0.90600000000000003</v>
      </c>
      <c r="E1798" s="110">
        <v>0.90720000000000001</v>
      </c>
    </row>
    <row r="1799" spans="1:5" x14ac:dyDescent="0.25">
      <c r="A1799" s="112">
        <v>40351.1875</v>
      </c>
      <c r="B1799" s="109">
        <v>-5</v>
      </c>
      <c r="C1799" s="109">
        <v>0.90480000000000005</v>
      </c>
      <c r="D1799" s="110">
        <v>0.90600000000000003</v>
      </c>
      <c r="E1799" s="110">
        <v>0.90720000000000001</v>
      </c>
    </row>
    <row r="1800" spans="1:5" x14ac:dyDescent="0.25">
      <c r="A1800" s="112">
        <v>40351.197916666664</v>
      </c>
      <c r="B1800" s="109">
        <v>-5</v>
      </c>
      <c r="C1800" s="109">
        <v>0.90480000000000005</v>
      </c>
      <c r="D1800" s="110">
        <v>0.90600000000000003</v>
      </c>
      <c r="E1800" s="110">
        <v>0.90959999999999996</v>
      </c>
    </row>
    <row r="1801" spans="1:5" x14ac:dyDescent="0.25">
      <c r="A1801" s="112">
        <v>40351.208333333336</v>
      </c>
      <c r="B1801" s="109">
        <v>-5</v>
      </c>
      <c r="C1801" s="109">
        <v>0.90600000000000003</v>
      </c>
      <c r="D1801" s="110">
        <v>0.90600000000000003</v>
      </c>
      <c r="E1801" s="110">
        <v>0.90959999999999996</v>
      </c>
    </row>
    <row r="1802" spans="1:5" x14ac:dyDescent="0.25">
      <c r="A1802" s="112">
        <v>40351.21875</v>
      </c>
      <c r="B1802" s="109">
        <v>-5</v>
      </c>
      <c r="C1802" s="109">
        <v>0.90480000000000005</v>
      </c>
      <c r="D1802" s="110">
        <v>0.90720000000000001</v>
      </c>
      <c r="E1802" s="110">
        <v>0.90959999999999996</v>
      </c>
    </row>
    <row r="1803" spans="1:5" x14ac:dyDescent="0.25">
      <c r="A1803" s="112">
        <v>40351.229166666664</v>
      </c>
      <c r="B1803" s="109">
        <v>-5</v>
      </c>
      <c r="C1803" s="109">
        <v>0.90600000000000003</v>
      </c>
      <c r="D1803" s="110">
        <v>0.90720000000000001</v>
      </c>
      <c r="E1803" s="110">
        <v>0.90959999999999996</v>
      </c>
    </row>
    <row r="1804" spans="1:5" x14ac:dyDescent="0.25">
      <c r="A1804" s="112">
        <v>40351.239583333336</v>
      </c>
      <c r="B1804" s="109">
        <v>-5</v>
      </c>
      <c r="C1804" s="109">
        <v>0.90600000000000003</v>
      </c>
      <c r="D1804" s="110">
        <v>0.90720000000000001</v>
      </c>
      <c r="E1804" s="110">
        <v>0.90959999999999996</v>
      </c>
    </row>
    <row r="1805" spans="1:5" x14ac:dyDescent="0.25">
      <c r="A1805" s="112">
        <v>40351.25</v>
      </c>
      <c r="B1805" s="109">
        <v>-5</v>
      </c>
      <c r="C1805" s="109">
        <v>0.90600000000000003</v>
      </c>
      <c r="D1805" s="110">
        <v>0.90720000000000001</v>
      </c>
      <c r="E1805" s="110">
        <v>0.91090000000000004</v>
      </c>
    </row>
    <row r="1806" spans="1:5" x14ac:dyDescent="0.25">
      <c r="A1806" s="112">
        <v>40351.260416666664</v>
      </c>
      <c r="B1806" s="109">
        <v>-5</v>
      </c>
      <c r="C1806" s="109">
        <v>0.90600000000000003</v>
      </c>
      <c r="D1806" s="110">
        <v>0.90720000000000001</v>
      </c>
      <c r="E1806" s="110">
        <v>0.90959999999999996</v>
      </c>
    </row>
    <row r="1807" spans="1:5" x14ac:dyDescent="0.25">
      <c r="A1807" s="112">
        <v>40351.270833333336</v>
      </c>
      <c r="B1807" s="109">
        <v>-5</v>
      </c>
      <c r="C1807" s="109">
        <v>0.90600000000000003</v>
      </c>
      <c r="D1807" s="110">
        <v>0.90720000000000001</v>
      </c>
      <c r="E1807" s="110">
        <v>0.90959999999999996</v>
      </c>
    </row>
    <row r="1808" spans="1:5" x14ac:dyDescent="0.25">
      <c r="A1808" s="112">
        <v>40351.28125</v>
      </c>
      <c r="B1808" s="109">
        <v>-5</v>
      </c>
      <c r="C1808" s="109">
        <v>0.90600000000000003</v>
      </c>
      <c r="D1808" s="110">
        <v>0.90720000000000001</v>
      </c>
      <c r="E1808" s="110">
        <v>0.90959999999999996</v>
      </c>
    </row>
    <row r="1809" spans="1:5" x14ac:dyDescent="0.25">
      <c r="A1809" s="112">
        <v>40351.291666666664</v>
      </c>
      <c r="B1809" s="109">
        <v>-5</v>
      </c>
      <c r="C1809" s="109">
        <v>0.90600000000000003</v>
      </c>
      <c r="D1809" s="110">
        <v>0.90720000000000001</v>
      </c>
      <c r="E1809" s="110">
        <v>0.90959999999999996</v>
      </c>
    </row>
    <row r="1810" spans="1:5" x14ac:dyDescent="0.25">
      <c r="A1810" s="112">
        <v>40351.302083333336</v>
      </c>
      <c r="B1810" s="109">
        <v>-5</v>
      </c>
      <c r="C1810" s="109">
        <v>0.90480000000000005</v>
      </c>
      <c r="D1810" s="110">
        <v>0.90600000000000003</v>
      </c>
      <c r="E1810" s="110">
        <v>0.90720000000000001</v>
      </c>
    </row>
    <row r="1811" spans="1:5" x14ac:dyDescent="0.25">
      <c r="A1811" s="112">
        <v>40351.3125</v>
      </c>
      <c r="B1811" s="109">
        <v>-5</v>
      </c>
      <c r="C1811" s="109">
        <v>0.90480000000000005</v>
      </c>
      <c r="D1811" s="110">
        <v>0.90600000000000003</v>
      </c>
      <c r="E1811" s="110">
        <v>0.90720000000000001</v>
      </c>
    </row>
    <row r="1812" spans="1:5" x14ac:dyDescent="0.25">
      <c r="A1812" s="112">
        <v>40351.322916666664</v>
      </c>
      <c r="B1812" s="109">
        <v>-5</v>
      </c>
      <c r="C1812" s="109">
        <v>0.90229999999999999</v>
      </c>
      <c r="D1812" s="110">
        <v>0.90480000000000005</v>
      </c>
      <c r="E1812" s="110">
        <v>0.90600000000000003</v>
      </c>
    </row>
    <row r="1813" spans="1:5" x14ac:dyDescent="0.25">
      <c r="A1813" s="112">
        <v>40351.333333333336</v>
      </c>
      <c r="B1813" s="109">
        <v>-5</v>
      </c>
      <c r="C1813" s="109">
        <v>0.90229999999999999</v>
      </c>
      <c r="D1813" s="110">
        <v>0.90349999999999997</v>
      </c>
      <c r="E1813" s="110">
        <v>0.90600000000000003</v>
      </c>
    </row>
    <row r="1814" spans="1:5" x14ac:dyDescent="0.25">
      <c r="A1814" s="112">
        <v>40351.34375</v>
      </c>
      <c r="B1814" s="109">
        <v>-5</v>
      </c>
      <c r="C1814" s="109">
        <v>0.89870000000000005</v>
      </c>
      <c r="D1814" s="110">
        <v>0.90229999999999999</v>
      </c>
      <c r="E1814" s="110">
        <v>0.90349999999999997</v>
      </c>
    </row>
    <row r="1815" spans="1:5" x14ac:dyDescent="0.25">
      <c r="A1815" s="112">
        <v>40351.354166666664</v>
      </c>
      <c r="B1815" s="109">
        <v>-5</v>
      </c>
      <c r="C1815" s="109">
        <v>0.89870000000000005</v>
      </c>
      <c r="D1815" s="110">
        <v>0.89990000000000003</v>
      </c>
      <c r="E1815" s="110">
        <v>0.90229999999999999</v>
      </c>
    </row>
    <row r="1816" spans="1:5" x14ac:dyDescent="0.25">
      <c r="A1816" s="112">
        <v>40351.364583333336</v>
      </c>
      <c r="B1816" s="109">
        <v>-5</v>
      </c>
      <c r="C1816" s="109">
        <v>0.89739999999999998</v>
      </c>
      <c r="D1816" s="110">
        <v>0.89870000000000005</v>
      </c>
      <c r="E1816" s="110">
        <v>0.89990000000000003</v>
      </c>
    </row>
    <row r="1817" spans="1:5" x14ac:dyDescent="0.25">
      <c r="A1817" s="112">
        <v>40351.375</v>
      </c>
      <c r="B1817" s="109">
        <v>-5</v>
      </c>
      <c r="C1817" s="109">
        <v>0.89500000000000002</v>
      </c>
      <c r="D1817" s="110">
        <v>0.89739999999999998</v>
      </c>
      <c r="E1817" s="110">
        <v>0.89990000000000003</v>
      </c>
    </row>
    <row r="1818" spans="1:5" x14ac:dyDescent="0.25">
      <c r="A1818" s="112">
        <v>40351.385416666664</v>
      </c>
      <c r="B1818" s="109">
        <v>-5</v>
      </c>
      <c r="C1818" s="109">
        <v>0.89259999999999995</v>
      </c>
      <c r="D1818" s="110">
        <v>0.89500000000000002</v>
      </c>
      <c r="E1818" s="110">
        <v>0.8962</v>
      </c>
    </row>
    <row r="1819" spans="1:5" x14ac:dyDescent="0.25">
      <c r="A1819" s="112">
        <v>40351.395833333336</v>
      </c>
      <c r="B1819" s="109">
        <v>-5</v>
      </c>
      <c r="C1819" s="109">
        <v>0.89129999999999998</v>
      </c>
      <c r="D1819" s="110">
        <v>0.89259999999999995</v>
      </c>
      <c r="E1819" s="110">
        <v>0.89500000000000002</v>
      </c>
    </row>
    <row r="1820" spans="1:5" x14ac:dyDescent="0.25">
      <c r="A1820" s="112">
        <v>40351.40625</v>
      </c>
      <c r="B1820" s="109">
        <v>-5</v>
      </c>
      <c r="C1820" s="109">
        <v>0.88890000000000002</v>
      </c>
      <c r="D1820" s="110">
        <v>0.89129999999999998</v>
      </c>
      <c r="E1820" s="110">
        <v>0.89259999999999995</v>
      </c>
    </row>
    <row r="1821" spans="1:5" x14ac:dyDescent="0.25">
      <c r="A1821" s="112">
        <v>40351.416666666664</v>
      </c>
      <c r="B1821" s="109">
        <v>-5</v>
      </c>
      <c r="C1821" s="109">
        <v>0.88770000000000004</v>
      </c>
      <c r="D1821" s="110">
        <v>0.88890000000000002</v>
      </c>
      <c r="E1821" s="110">
        <v>0.89129999999999998</v>
      </c>
    </row>
    <row r="1822" spans="1:5" x14ac:dyDescent="0.25">
      <c r="A1822" s="112">
        <v>40351.427083333336</v>
      </c>
      <c r="B1822" s="109">
        <v>-5</v>
      </c>
      <c r="C1822" s="109">
        <v>0.88519999999999999</v>
      </c>
      <c r="D1822" s="110">
        <v>0.88770000000000004</v>
      </c>
      <c r="E1822" s="110">
        <v>0.8901</v>
      </c>
    </row>
    <row r="1823" spans="1:5" x14ac:dyDescent="0.25">
      <c r="A1823" s="112">
        <v>40351.4375</v>
      </c>
      <c r="B1823" s="109">
        <v>-5</v>
      </c>
      <c r="C1823" s="109">
        <v>0.88400000000000001</v>
      </c>
      <c r="D1823" s="110">
        <v>0.88639999999999997</v>
      </c>
      <c r="E1823" s="110">
        <v>0.88890000000000002</v>
      </c>
    </row>
    <row r="1824" spans="1:5" x14ac:dyDescent="0.25">
      <c r="A1824" s="112">
        <v>40351.447916666664</v>
      </c>
      <c r="B1824" s="109">
        <v>-5</v>
      </c>
      <c r="C1824" s="109">
        <v>0.88280000000000003</v>
      </c>
      <c r="D1824" s="110">
        <v>0.88519999999999999</v>
      </c>
      <c r="E1824" s="110">
        <v>0.88770000000000004</v>
      </c>
    </row>
    <row r="1825" spans="1:5" x14ac:dyDescent="0.25">
      <c r="A1825" s="112">
        <v>40351.458333333336</v>
      </c>
      <c r="B1825" s="109">
        <v>-5</v>
      </c>
      <c r="C1825" s="109">
        <v>0.88280000000000003</v>
      </c>
      <c r="D1825" s="110">
        <v>0.88400000000000001</v>
      </c>
      <c r="E1825" s="110">
        <v>0.88770000000000004</v>
      </c>
    </row>
    <row r="1826" spans="1:5" x14ac:dyDescent="0.25">
      <c r="A1826" s="112">
        <v>40351.46875</v>
      </c>
      <c r="B1826" s="109">
        <v>-5</v>
      </c>
      <c r="C1826" s="109">
        <v>0.88160000000000005</v>
      </c>
      <c r="D1826" s="110">
        <v>0.88280000000000003</v>
      </c>
      <c r="E1826" s="110">
        <v>0.88400000000000001</v>
      </c>
    </row>
    <row r="1827" spans="1:5" x14ac:dyDescent="0.25">
      <c r="A1827" s="112">
        <v>40351.479166666664</v>
      </c>
      <c r="B1827" s="109">
        <v>-5</v>
      </c>
      <c r="C1827" s="109">
        <v>0.88029999999999997</v>
      </c>
      <c r="D1827" s="110">
        <v>0.88160000000000005</v>
      </c>
      <c r="E1827" s="110">
        <v>0.88280000000000003</v>
      </c>
    </row>
    <row r="1828" spans="1:5" x14ac:dyDescent="0.25">
      <c r="A1828" s="112">
        <v>40351.489583333336</v>
      </c>
      <c r="B1828" s="109">
        <v>-5</v>
      </c>
      <c r="C1828" s="109">
        <v>0.88029999999999997</v>
      </c>
      <c r="D1828" s="110">
        <v>0.88160000000000005</v>
      </c>
      <c r="E1828" s="110">
        <v>0.88400000000000001</v>
      </c>
    </row>
    <row r="1829" spans="1:5" x14ac:dyDescent="0.25">
      <c r="A1829" s="112">
        <v>40351.5</v>
      </c>
      <c r="B1829" s="109">
        <v>-5</v>
      </c>
      <c r="C1829" s="109">
        <v>0.87790000000000001</v>
      </c>
      <c r="D1829" s="110">
        <v>0.88029999999999997</v>
      </c>
      <c r="E1829" s="110">
        <v>0.88280000000000003</v>
      </c>
    </row>
    <row r="1830" spans="1:5" x14ac:dyDescent="0.25">
      <c r="A1830" s="112">
        <v>40351.510416666664</v>
      </c>
      <c r="B1830" s="109">
        <v>-5</v>
      </c>
      <c r="C1830" s="109">
        <v>0.87670000000000003</v>
      </c>
      <c r="D1830" s="110">
        <v>0.87909999999999999</v>
      </c>
      <c r="E1830" s="110">
        <v>0.88160000000000005</v>
      </c>
    </row>
    <row r="1831" spans="1:5" x14ac:dyDescent="0.25">
      <c r="A1831" s="112">
        <v>40351.520833333336</v>
      </c>
      <c r="B1831" s="109">
        <v>-5</v>
      </c>
      <c r="C1831" s="109">
        <v>0.87549999999999994</v>
      </c>
      <c r="D1831" s="110">
        <v>0.87790000000000001</v>
      </c>
      <c r="E1831" s="110">
        <v>0.88029999999999997</v>
      </c>
    </row>
    <row r="1832" spans="1:5" x14ac:dyDescent="0.25">
      <c r="A1832" s="112">
        <v>40351.53125</v>
      </c>
      <c r="B1832" s="109">
        <v>-5</v>
      </c>
      <c r="C1832" s="109">
        <v>0.87549999999999994</v>
      </c>
      <c r="D1832" s="110">
        <v>0.87670000000000003</v>
      </c>
      <c r="E1832" s="110">
        <v>0.87790000000000001</v>
      </c>
    </row>
    <row r="1833" spans="1:5" x14ac:dyDescent="0.25">
      <c r="A1833" s="112">
        <v>40351.541666666664</v>
      </c>
      <c r="B1833" s="109">
        <v>-5</v>
      </c>
      <c r="C1833" s="109">
        <v>0.87419999999999998</v>
      </c>
      <c r="D1833" s="110">
        <v>0.87670000000000003</v>
      </c>
      <c r="E1833" s="110">
        <v>0.87790000000000001</v>
      </c>
    </row>
    <row r="1834" spans="1:5" x14ac:dyDescent="0.25">
      <c r="A1834" s="112">
        <v>40351.552083333336</v>
      </c>
      <c r="B1834" s="109">
        <v>-5</v>
      </c>
      <c r="C1834" s="109">
        <v>0.87419999999999998</v>
      </c>
      <c r="D1834" s="110">
        <v>0.87549999999999994</v>
      </c>
      <c r="E1834" s="110">
        <v>0.87670000000000003</v>
      </c>
    </row>
    <row r="1835" spans="1:5" x14ac:dyDescent="0.25">
      <c r="A1835" s="112">
        <v>40351.5625</v>
      </c>
      <c r="B1835" s="109">
        <v>-5</v>
      </c>
      <c r="C1835" s="109">
        <v>0.87419999999999998</v>
      </c>
      <c r="D1835" s="110">
        <v>0.87549999999999994</v>
      </c>
      <c r="E1835" s="110">
        <v>0.87670000000000003</v>
      </c>
    </row>
    <row r="1836" spans="1:5" x14ac:dyDescent="0.25">
      <c r="A1836" s="112">
        <v>40351.572916666664</v>
      </c>
      <c r="B1836" s="109">
        <v>-5</v>
      </c>
      <c r="C1836" s="109">
        <v>0.87419999999999998</v>
      </c>
      <c r="D1836" s="110">
        <v>0.87549999999999994</v>
      </c>
      <c r="E1836" s="110">
        <v>0.87670000000000003</v>
      </c>
    </row>
    <row r="1837" spans="1:5" x14ac:dyDescent="0.25">
      <c r="A1837" s="112">
        <v>40351.583333333336</v>
      </c>
      <c r="B1837" s="109">
        <v>-5</v>
      </c>
      <c r="C1837" s="109">
        <v>0.87419999999999998</v>
      </c>
      <c r="D1837" s="110">
        <v>0.87549999999999994</v>
      </c>
      <c r="E1837" s="110">
        <v>0.87670000000000003</v>
      </c>
    </row>
    <row r="1838" spans="1:5" x14ac:dyDescent="0.25">
      <c r="A1838" s="112">
        <v>40351.59375</v>
      </c>
      <c r="B1838" s="109">
        <v>-5</v>
      </c>
      <c r="C1838" s="109">
        <v>0.87419999999999998</v>
      </c>
      <c r="D1838" s="110">
        <v>0.87419999999999998</v>
      </c>
      <c r="E1838" s="110">
        <v>0.87549999999999994</v>
      </c>
    </row>
    <row r="1839" spans="1:5" x14ac:dyDescent="0.25">
      <c r="A1839" s="112">
        <v>40351.604166666664</v>
      </c>
      <c r="B1839" s="109">
        <v>-5</v>
      </c>
      <c r="C1839" s="109">
        <v>0.873</v>
      </c>
      <c r="D1839" s="110">
        <v>0.87419999999999998</v>
      </c>
      <c r="E1839" s="110">
        <v>0.87549999999999994</v>
      </c>
    </row>
    <row r="1840" spans="1:5" x14ac:dyDescent="0.25">
      <c r="A1840" s="112">
        <v>40351.614583333336</v>
      </c>
      <c r="B1840" s="109">
        <v>-5</v>
      </c>
      <c r="C1840" s="109">
        <v>0.873</v>
      </c>
      <c r="D1840" s="110">
        <v>0.87419999999999998</v>
      </c>
      <c r="E1840" s="110">
        <v>0.87549999999999994</v>
      </c>
    </row>
    <row r="1841" spans="1:5" x14ac:dyDescent="0.25">
      <c r="A1841" s="112">
        <v>40351.625</v>
      </c>
      <c r="B1841" s="109">
        <v>-5</v>
      </c>
      <c r="C1841" s="109">
        <v>0.873</v>
      </c>
      <c r="D1841" s="110">
        <v>0.87419999999999998</v>
      </c>
      <c r="E1841" s="110">
        <v>0.87670000000000003</v>
      </c>
    </row>
    <row r="1842" spans="1:5" x14ac:dyDescent="0.25">
      <c r="A1842" s="112">
        <v>40351.635416666664</v>
      </c>
      <c r="B1842" s="109">
        <v>-5</v>
      </c>
      <c r="C1842" s="109">
        <v>0.873</v>
      </c>
      <c r="D1842" s="110">
        <v>0.87419999999999998</v>
      </c>
      <c r="E1842" s="110">
        <v>0.87549999999999994</v>
      </c>
    </row>
    <row r="1843" spans="1:5" x14ac:dyDescent="0.25">
      <c r="A1843" s="112">
        <v>40351.645833333336</v>
      </c>
      <c r="B1843" s="109">
        <v>-5</v>
      </c>
      <c r="C1843" s="109">
        <v>0.87060000000000004</v>
      </c>
      <c r="D1843" s="110">
        <v>0.87419999999999998</v>
      </c>
      <c r="E1843" s="110">
        <v>0.87549999999999994</v>
      </c>
    </row>
    <row r="1844" spans="1:5" x14ac:dyDescent="0.25">
      <c r="A1844" s="112">
        <v>40351.65625</v>
      </c>
      <c r="B1844" s="109">
        <v>-5</v>
      </c>
      <c r="C1844" s="109">
        <v>0.873</v>
      </c>
      <c r="D1844" s="110">
        <v>0.87419999999999998</v>
      </c>
      <c r="E1844" s="110">
        <v>0.87549999999999994</v>
      </c>
    </row>
    <row r="1845" spans="1:5" x14ac:dyDescent="0.25">
      <c r="A1845" s="112">
        <v>40351.666666666664</v>
      </c>
      <c r="B1845" s="109">
        <v>-5</v>
      </c>
      <c r="C1845" s="109">
        <v>0.873</v>
      </c>
      <c r="D1845" s="110">
        <v>0.87419999999999998</v>
      </c>
      <c r="E1845" s="110">
        <v>0.87670000000000003</v>
      </c>
    </row>
    <row r="1846" spans="1:5" x14ac:dyDescent="0.25">
      <c r="A1846" s="112">
        <v>40351.677083333336</v>
      </c>
      <c r="B1846" s="109">
        <v>-5</v>
      </c>
      <c r="C1846" s="109">
        <v>0.873</v>
      </c>
      <c r="D1846" s="110">
        <v>0.87419999999999998</v>
      </c>
      <c r="E1846" s="110">
        <v>0.87549999999999994</v>
      </c>
    </row>
    <row r="1847" spans="1:5" x14ac:dyDescent="0.25">
      <c r="A1847" s="112">
        <v>40351.6875</v>
      </c>
      <c r="B1847" s="109">
        <v>-5</v>
      </c>
      <c r="C1847" s="109">
        <v>0.87419999999999998</v>
      </c>
      <c r="D1847" s="110">
        <v>0.87549999999999994</v>
      </c>
      <c r="E1847" s="110">
        <v>0.87670000000000003</v>
      </c>
    </row>
    <row r="1848" spans="1:5" x14ac:dyDescent="0.25">
      <c r="A1848" s="112">
        <v>40351.697916666664</v>
      </c>
      <c r="B1848" s="109">
        <v>-5</v>
      </c>
      <c r="C1848" s="109">
        <v>0.873</v>
      </c>
      <c r="D1848" s="110">
        <v>0.87419999999999998</v>
      </c>
      <c r="E1848" s="110">
        <v>0.87670000000000003</v>
      </c>
    </row>
    <row r="1849" spans="1:5" x14ac:dyDescent="0.25">
      <c r="A1849" s="112">
        <v>40351.708333333336</v>
      </c>
      <c r="B1849" s="109">
        <v>-5</v>
      </c>
      <c r="C1849" s="109">
        <v>0.87419999999999998</v>
      </c>
      <c r="D1849" s="110">
        <v>0.87549999999999994</v>
      </c>
      <c r="E1849" s="110">
        <v>0.87670000000000003</v>
      </c>
    </row>
    <row r="1850" spans="1:5" x14ac:dyDescent="0.25">
      <c r="A1850" s="112">
        <v>40351.71875</v>
      </c>
      <c r="B1850" s="109">
        <v>-5</v>
      </c>
      <c r="C1850" s="109">
        <v>0.87419999999999998</v>
      </c>
      <c r="D1850" s="110">
        <v>0.87790000000000001</v>
      </c>
      <c r="E1850" s="110">
        <v>0.88029999999999997</v>
      </c>
    </row>
    <row r="1851" spans="1:5" x14ac:dyDescent="0.25">
      <c r="A1851" s="112">
        <v>40351.729166666664</v>
      </c>
      <c r="B1851" s="109">
        <v>-5</v>
      </c>
      <c r="C1851" s="109">
        <v>0.87790000000000001</v>
      </c>
      <c r="D1851" s="110">
        <v>0.88160000000000005</v>
      </c>
      <c r="E1851" s="110">
        <v>0.88400000000000001</v>
      </c>
    </row>
    <row r="1852" spans="1:5" x14ac:dyDescent="0.25">
      <c r="A1852" s="112">
        <v>40351.739583333336</v>
      </c>
      <c r="B1852" s="109">
        <v>-5</v>
      </c>
      <c r="C1852" s="109">
        <v>0.88160000000000005</v>
      </c>
      <c r="D1852" s="110">
        <v>0.88400000000000001</v>
      </c>
      <c r="E1852" s="110">
        <v>0.88519999999999999</v>
      </c>
    </row>
    <row r="1853" spans="1:5" x14ac:dyDescent="0.25">
      <c r="A1853" s="112">
        <v>40351.75</v>
      </c>
      <c r="B1853" s="109">
        <v>-5</v>
      </c>
      <c r="C1853" s="109">
        <v>0.88400000000000001</v>
      </c>
      <c r="D1853" s="110">
        <v>0.88639999999999997</v>
      </c>
      <c r="E1853" s="110">
        <v>0.88890000000000002</v>
      </c>
    </row>
    <row r="1854" spans="1:5" x14ac:dyDescent="0.25">
      <c r="A1854" s="112">
        <v>40351.760416666664</v>
      </c>
      <c r="B1854" s="109">
        <v>-5</v>
      </c>
      <c r="C1854" s="109">
        <v>0.88519999999999999</v>
      </c>
      <c r="D1854" s="110">
        <v>0.88770000000000004</v>
      </c>
      <c r="E1854" s="110">
        <v>0.8901</v>
      </c>
    </row>
    <row r="1855" spans="1:5" x14ac:dyDescent="0.25">
      <c r="A1855" s="112">
        <v>40351.770833333336</v>
      </c>
      <c r="B1855" s="109">
        <v>-5</v>
      </c>
      <c r="C1855" s="109">
        <v>0.88770000000000004</v>
      </c>
      <c r="D1855" s="110">
        <v>0.88890000000000002</v>
      </c>
      <c r="E1855" s="110">
        <v>0.8901</v>
      </c>
    </row>
    <row r="1856" spans="1:5" x14ac:dyDescent="0.25">
      <c r="A1856" s="112">
        <v>40351.78125</v>
      </c>
      <c r="B1856" s="109">
        <v>-5</v>
      </c>
      <c r="C1856" s="109">
        <v>0.88890000000000002</v>
      </c>
      <c r="D1856" s="110">
        <v>0.8901</v>
      </c>
      <c r="E1856" s="110">
        <v>0.89129999999999998</v>
      </c>
    </row>
    <row r="1857" spans="1:5" x14ac:dyDescent="0.25">
      <c r="A1857" s="112">
        <v>40351.791666666664</v>
      </c>
      <c r="B1857" s="109">
        <v>-5</v>
      </c>
      <c r="C1857" s="109">
        <v>0.8901</v>
      </c>
      <c r="D1857" s="110">
        <v>0.8901</v>
      </c>
      <c r="E1857" s="110">
        <v>0.89259999999999995</v>
      </c>
    </row>
    <row r="1858" spans="1:5" x14ac:dyDescent="0.25">
      <c r="A1858" s="112">
        <v>40351.802083333336</v>
      </c>
      <c r="B1858" s="109">
        <v>-5</v>
      </c>
      <c r="C1858" s="109">
        <v>0.8901</v>
      </c>
      <c r="D1858" s="110">
        <v>0.89129999999999998</v>
      </c>
      <c r="E1858" s="110">
        <v>0.89259999999999995</v>
      </c>
    </row>
    <row r="1859" spans="1:5" x14ac:dyDescent="0.25">
      <c r="A1859" s="112">
        <v>40351.8125</v>
      </c>
      <c r="B1859" s="109">
        <v>-5</v>
      </c>
      <c r="C1859" s="109">
        <v>0.89129999999999998</v>
      </c>
      <c r="D1859" s="110">
        <v>0.89259999999999995</v>
      </c>
      <c r="E1859" s="110">
        <v>0.89500000000000002</v>
      </c>
    </row>
    <row r="1860" spans="1:5" x14ac:dyDescent="0.25">
      <c r="A1860" s="112">
        <v>40351.822916666664</v>
      </c>
      <c r="B1860" s="109">
        <v>-5</v>
      </c>
      <c r="C1860" s="109">
        <v>0.89259999999999995</v>
      </c>
      <c r="D1860" s="110">
        <v>0.89380000000000004</v>
      </c>
      <c r="E1860" s="110">
        <v>0.89500000000000002</v>
      </c>
    </row>
    <row r="1861" spans="1:5" x14ac:dyDescent="0.25">
      <c r="A1861" s="112">
        <v>40351.833333333336</v>
      </c>
      <c r="B1861" s="109">
        <v>-5</v>
      </c>
      <c r="C1861" s="109">
        <v>0.89259999999999995</v>
      </c>
      <c r="D1861" s="110">
        <v>0.89500000000000002</v>
      </c>
      <c r="E1861" s="110">
        <v>0.89739999999999998</v>
      </c>
    </row>
    <row r="1862" spans="1:5" x14ac:dyDescent="0.25">
      <c r="A1862" s="112">
        <v>40351.84375</v>
      </c>
      <c r="B1862" s="109">
        <v>-5</v>
      </c>
      <c r="C1862" s="109">
        <v>0.89500000000000002</v>
      </c>
      <c r="D1862" s="110">
        <v>0.8962</v>
      </c>
      <c r="E1862" s="110">
        <v>0.89739999999999998</v>
      </c>
    </row>
    <row r="1863" spans="1:5" x14ac:dyDescent="0.25">
      <c r="A1863" s="112">
        <v>40351.854166666664</v>
      </c>
      <c r="B1863" s="109">
        <v>-5</v>
      </c>
      <c r="C1863" s="109">
        <v>0.89500000000000002</v>
      </c>
      <c r="D1863" s="110">
        <v>0.89739999999999998</v>
      </c>
      <c r="E1863" s="110">
        <v>0.89870000000000005</v>
      </c>
    </row>
    <row r="1864" spans="1:5" x14ac:dyDescent="0.25">
      <c r="A1864" s="112">
        <v>40351.864583333336</v>
      </c>
      <c r="B1864" s="109">
        <v>-5</v>
      </c>
      <c r="C1864" s="109">
        <v>0.8962</v>
      </c>
      <c r="D1864" s="110">
        <v>0.89739999999999998</v>
      </c>
      <c r="E1864" s="110">
        <v>0.89870000000000005</v>
      </c>
    </row>
    <row r="1865" spans="1:5" x14ac:dyDescent="0.25">
      <c r="A1865" s="112">
        <v>40351.875</v>
      </c>
      <c r="B1865" s="109">
        <v>-5</v>
      </c>
      <c r="C1865" s="109">
        <v>0.8962</v>
      </c>
      <c r="D1865" s="110">
        <v>0.89870000000000005</v>
      </c>
      <c r="E1865" s="110">
        <v>0.89990000000000003</v>
      </c>
    </row>
    <row r="1866" spans="1:5" x14ac:dyDescent="0.25">
      <c r="A1866" s="112">
        <v>40351.885416666664</v>
      </c>
      <c r="B1866" s="109">
        <v>-5</v>
      </c>
      <c r="C1866" s="109">
        <v>0.89739999999999998</v>
      </c>
      <c r="D1866" s="110">
        <v>0.89870000000000005</v>
      </c>
      <c r="E1866" s="110">
        <v>0.89990000000000003</v>
      </c>
    </row>
    <row r="1867" spans="1:5" x14ac:dyDescent="0.25">
      <c r="A1867" s="112">
        <v>40351.895833333336</v>
      </c>
      <c r="B1867" s="109">
        <v>-5</v>
      </c>
      <c r="C1867" s="109">
        <v>0.89739999999999998</v>
      </c>
      <c r="D1867" s="110">
        <v>0.89870000000000005</v>
      </c>
      <c r="E1867" s="110">
        <v>0.89990000000000003</v>
      </c>
    </row>
    <row r="1868" spans="1:5" x14ac:dyDescent="0.25">
      <c r="A1868" s="112">
        <v>40351.90625</v>
      </c>
      <c r="B1868" s="109">
        <v>-5</v>
      </c>
      <c r="C1868" s="109">
        <v>0.89870000000000005</v>
      </c>
      <c r="D1868" s="110">
        <v>0.89990000000000003</v>
      </c>
      <c r="E1868" s="110">
        <v>0.90229999999999999</v>
      </c>
    </row>
    <row r="1869" spans="1:5" x14ac:dyDescent="0.25">
      <c r="A1869" s="112">
        <v>40351.916666666664</v>
      </c>
      <c r="B1869" s="109">
        <v>-5</v>
      </c>
      <c r="C1869" s="109">
        <v>0.89870000000000005</v>
      </c>
      <c r="D1869" s="110">
        <v>0.89990000000000003</v>
      </c>
      <c r="E1869" s="110">
        <v>0.90349999999999997</v>
      </c>
    </row>
    <row r="1870" spans="1:5" x14ac:dyDescent="0.25">
      <c r="A1870" s="112">
        <v>40351.927083333336</v>
      </c>
      <c r="B1870" s="109">
        <v>-5</v>
      </c>
      <c r="C1870" s="109">
        <v>0.89870000000000005</v>
      </c>
      <c r="D1870" s="110">
        <v>0.89990000000000003</v>
      </c>
      <c r="E1870" s="110">
        <v>0.90229999999999999</v>
      </c>
    </row>
    <row r="1871" spans="1:5" x14ac:dyDescent="0.25">
      <c r="A1871" s="112">
        <v>40351.9375</v>
      </c>
      <c r="B1871" s="109">
        <v>-5</v>
      </c>
      <c r="C1871" s="109">
        <v>0.89870000000000005</v>
      </c>
      <c r="D1871" s="110">
        <v>0.90110000000000001</v>
      </c>
      <c r="E1871" s="110">
        <v>0.90229999999999999</v>
      </c>
    </row>
    <row r="1872" spans="1:5" x14ac:dyDescent="0.25">
      <c r="A1872" s="112">
        <v>40351.947916666664</v>
      </c>
      <c r="B1872" s="109">
        <v>-5</v>
      </c>
      <c r="C1872" s="109">
        <v>0.89990000000000003</v>
      </c>
      <c r="D1872" s="110">
        <v>0.90229999999999999</v>
      </c>
      <c r="E1872" s="110">
        <v>0.90349999999999997</v>
      </c>
    </row>
    <row r="1873" spans="1:5" x14ac:dyDescent="0.25">
      <c r="A1873" s="112">
        <v>40351.958333333336</v>
      </c>
      <c r="B1873" s="109">
        <v>-5</v>
      </c>
      <c r="C1873" s="109">
        <v>0.89990000000000003</v>
      </c>
      <c r="D1873" s="110">
        <v>0.90229999999999999</v>
      </c>
      <c r="E1873" s="110">
        <v>0.90480000000000005</v>
      </c>
    </row>
    <row r="1874" spans="1:5" x14ac:dyDescent="0.25">
      <c r="A1874" s="112">
        <v>40351.96875</v>
      </c>
      <c r="B1874" s="109">
        <v>-5</v>
      </c>
      <c r="C1874" s="109">
        <v>0.90229999999999999</v>
      </c>
      <c r="D1874" s="110">
        <v>0.90349999999999997</v>
      </c>
      <c r="E1874" s="110">
        <v>0.90480000000000005</v>
      </c>
    </row>
    <row r="1875" spans="1:5" x14ac:dyDescent="0.25">
      <c r="A1875" s="112">
        <v>40351.979166666664</v>
      </c>
      <c r="B1875" s="109">
        <v>-5</v>
      </c>
      <c r="C1875" s="109">
        <v>0.89990000000000003</v>
      </c>
      <c r="D1875" s="110">
        <v>0.90349999999999997</v>
      </c>
      <c r="E1875" s="110">
        <v>0.90480000000000005</v>
      </c>
    </row>
    <row r="1876" spans="1:5" x14ac:dyDescent="0.25">
      <c r="A1876" s="112">
        <v>40351.989583333336</v>
      </c>
      <c r="B1876" s="109">
        <v>-5</v>
      </c>
      <c r="C1876" s="109">
        <v>0.90229999999999999</v>
      </c>
      <c r="D1876" s="110">
        <v>0.90349999999999997</v>
      </c>
      <c r="E1876" s="110">
        <v>0.90480000000000005</v>
      </c>
    </row>
    <row r="1877" spans="1:5" x14ac:dyDescent="0.25">
      <c r="A1877" s="112">
        <v>40352</v>
      </c>
      <c r="B1877" s="109">
        <v>-5</v>
      </c>
      <c r="C1877" s="109">
        <v>0.90349999999999997</v>
      </c>
      <c r="D1877" s="110">
        <v>0.90349999999999997</v>
      </c>
      <c r="E1877" s="110">
        <v>0.90600000000000003</v>
      </c>
    </row>
    <row r="1878" spans="1:5" x14ac:dyDescent="0.25">
      <c r="A1878" s="112">
        <v>40352.010416666664</v>
      </c>
      <c r="B1878" s="109">
        <v>-5</v>
      </c>
      <c r="C1878" s="109">
        <v>0.90229999999999999</v>
      </c>
      <c r="D1878" s="110">
        <v>0.90349999999999997</v>
      </c>
      <c r="E1878" s="110">
        <v>0.90600000000000003</v>
      </c>
    </row>
    <row r="1879" spans="1:5" x14ac:dyDescent="0.25">
      <c r="A1879" s="112">
        <v>40352.020833333336</v>
      </c>
      <c r="B1879" s="109">
        <v>-5</v>
      </c>
      <c r="C1879" s="109">
        <v>0.90349999999999997</v>
      </c>
      <c r="D1879" s="110">
        <v>0.90480000000000005</v>
      </c>
      <c r="E1879" s="110">
        <v>0.90600000000000003</v>
      </c>
    </row>
    <row r="1880" spans="1:5" x14ac:dyDescent="0.25">
      <c r="A1880" s="112">
        <v>40352.03125</v>
      </c>
      <c r="B1880" s="109">
        <v>-5</v>
      </c>
      <c r="C1880" s="109">
        <v>0.90349999999999997</v>
      </c>
      <c r="D1880" s="110">
        <v>0.90480000000000005</v>
      </c>
      <c r="E1880" s="110">
        <v>0.90720000000000001</v>
      </c>
    </row>
    <row r="1881" spans="1:5" x14ac:dyDescent="0.25">
      <c r="A1881" s="112">
        <v>40352.041666666664</v>
      </c>
      <c r="B1881" s="109">
        <v>-5</v>
      </c>
      <c r="C1881" s="109">
        <v>0.90349999999999997</v>
      </c>
      <c r="D1881" s="110">
        <v>0.90480000000000005</v>
      </c>
      <c r="E1881" s="110">
        <v>0.90720000000000001</v>
      </c>
    </row>
    <row r="1882" spans="1:5" x14ac:dyDescent="0.25">
      <c r="A1882" s="112">
        <v>40352.052083333336</v>
      </c>
      <c r="B1882" s="109">
        <v>-5</v>
      </c>
      <c r="C1882" s="109">
        <v>0.90480000000000005</v>
      </c>
      <c r="D1882" s="110">
        <v>0.90600000000000003</v>
      </c>
      <c r="E1882" s="110">
        <v>0.90720000000000001</v>
      </c>
    </row>
    <row r="1883" spans="1:5" x14ac:dyDescent="0.25">
      <c r="A1883" s="112">
        <v>40352.0625</v>
      </c>
      <c r="B1883" s="109">
        <v>-5</v>
      </c>
      <c r="C1883" s="109">
        <v>0.90480000000000005</v>
      </c>
      <c r="D1883" s="110">
        <v>0.90600000000000003</v>
      </c>
      <c r="E1883" s="110">
        <v>0.90720000000000001</v>
      </c>
    </row>
    <row r="1884" spans="1:5" x14ac:dyDescent="0.25">
      <c r="A1884" s="112">
        <v>40352.072916666664</v>
      </c>
      <c r="B1884" s="109">
        <v>-5</v>
      </c>
      <c r="C1884" s="109">
        <v>0.90480000000000005</v>
      </c>
      <c r="D1884" s="110">
        <v>0.90600000000000003</v>
      </c>
      <c r="E1884" s="110">
        <v>0.90959999999999996</v>
      </c>
    </row>
    <row r="1885" spans="1:5" x14ac:dyDescent="0.25">
      <c r="A1885" s="112">
        <v>40352.083333333336</v>
      </c>
      <c r="B1885" s="109">
        <v>-5</v>
      </c>
      <c r="C1885" s="109">
        <v>0.90480000000000005</v>
      </c>
      <c r="D1885" s="110">
        <v>0.90600000000000003</v>
      </c>
      <c r="E1885" s="110">
        <v>0.90720000000000001</v>
      </c>
    </row>
    <row r="1886" spans="1:5" x14ac:dyDescent="0.25">
      <c r="A1886" s="112">
        <v>40352.09375</v>
      </c>
      <c r="B1886" s="109">
        <v>-5</v>
      </c>
      <c r="C1886" s="109">
        <v>0.90480000000000005</v>
      </c>
      <c r="D1886" s="110">
        <v>0.90720000000000001</v>
      </c>
      <c r="E1886" s="110">
        <v>0.90959999999999996</v>
      </c>
    </row>
    <row r="1887" spans="1:5" x14ac:dyDescent="0.25">
      <c r="A1887" s="112">
        <v>40352.104166666664</v>
      </c>
      <c r="B1887" s="109">
        <v>-5</v>
      </c>
      <c r="C1887" s="109">
        <v>0.90600000000000003</v>
      </c>
      <c r="D1887" s="110">
        <v>0.90720000000000001</v>
      </c>
      <c r="E1887" s="110">
        <v>0.90959999999999996</v>
      </c>
    </row>
    <row r="1888" spans="1:5" x14ac:dyDescent="0.25">
      <c r="A1888" s="112">
        <v>40352.114583333336</v>
      </c>
      <c r="B1888" s="109">
        <v>-5</v>
      </c>
      <c r="C1888" s="109">
        <v>0.90600000000000003</v>
      </c>
      <c r="D1888" s="110">
        <v>0.90839999999999999</v>
      </c>
      <c r="E1888" s="110">
        <v>0.90959999999999996</v>
      </c>
    </row>
    <row r="1889" spans="1:5" x14ac:dyDescent="0.25">
      <c r="A1889" s="112">
        <v>40352.125</v>
      </c>
      <c r="B1889" s="109">
        <v>-5</v>
      </c>
      <c r="C1889" s="109">
        <v>0.90720000000000001</v>
      </c>
      <c r="D1889" s="110">
        <v>0.90839999999999999</v>
      </c>
      <c r="E1889" s="110">
        <v>0.91090000000000004</v>
      </c>
    </row>
    <row r="1890" spans="1:5" x14ac:dyDescent="0.25">
      <c r="A1890" s="112">
        <v>40352.135416666664</v>
      </c>
      <c r="B1890" s="109">
        <v>-5</v>
      </c>
      <c r="C1890" s="109">
        <v>0.90720000000000001</v>
      </c>
      <c r="D1890" s="110">
        <v>0.90839999999999999</v>
      </c>
      <c r="E1890" s="110">
        <v>0.90959999999999996</v>
      </c>
    </row>
    <row r="1891" spans="1:5" x14ac:dyDescent="0.25">
      <c r="A1891" s="112">
        <v>40352.145833333336</v>
      </c>
      <c r="B1891" s="109">
        <v>-5</v>
      </c>
      <c r="C1891" s="109">
        <v>0.90720000000000001</v>
      </c>
      <c r="D1891" s="110">
        <v>0.90959999999999996</v>
      </c>
      <c r="E1891" s="110">
        <v>0.91090000000000004</v>
      </c>
    </row>
    <row r="1892" spans="1:5" x14ac:dyDescent="0.25">
      <c r="A1892" s="112">
        <v>40352.15625</v>
      </c>
      <c r="B1892" s="109">
        <v>-5</v>
      </c>
      <c r="C1892" s="109">
        <v>0.90720000000000001</v>
      </c>
      <c r="D1892" s="110">
        <v>0.90959999999999996</v>
      </c>
      <c r="E1892" s="110">
        <v>0.91090000000000004</v>
      </c>
    </row>
    <row r="1893" spans="1:5" x14ac:dyDescent="0.25">
      <c r="A1893" s="112">
        <v>40352.166666666664</v>
      </c>
      <c r="B1893" s="109">
        <v>-5</v>
      </c>
      <c r="C1893" s="109">
        <v>0.90720000000000001</v>
      </c>
      <c r="D1893" s="110">
        <v>0.91090000000000004</v>
      </c>
      <c r="E1893" s="110">
        <v>0.91210000000000002</v>
      </c>
    </row>
    <row r="1894" spans="1:5" x14ac:dyDescent="0.25">
      <c r="A1894" s="112">
        <v>40352.177083333336</v>
      </c>
      <c r="B1894" s="109">
        <v>-5</v>
      </c>
      <c r="C1894" s="109">
        <v>0.90720000000000001</v>
      </c>
      <c r="D1894" s="110">
        <v>0.90959999999999996</v>
      </c>
      <c r="E1894" s="110">
        <v>0.91210000000000002</v>
      </c>
    </row>
    <row r="1895" spans="1:5" x14ac:dyDescent="0.25">
      <c r="A1895" s="112">
        <v>40352.1875</v>
      </c>
      <c r="B1895" s="109">
        <v>-5</v>
      </c>
      <c r="C1895" s="109">
        <v>0.90959999999999996</v>
      </c>
      <c r="D1895" s="110">
        <v>0.90959999999999996</v>
      </c>
      <c r="E1895" s="110">
        <v>0.91090000000000004</v>
      </c>
    </row>
    <row r="1896" spans="1:5" x14ac:dyDescent="0.25">
      <c r="A1896" s="112">
        <v>40352.197916666664</v>
      </c>
      <c r="B1896" s="109">
        <v>-5</v>
      </c>
      <c r="C1896" s="109">
        <v>0.90959999999999996</v>
      </c>
      <c r="D1896" s="110">
        <v>0.91090000000000004</v>
      </c>
      <c r="E1896" s="110">
        <v>0.91210000000000002</v>
      </c>
    </row>
    <row r="1897" spans="1:5" x14ac:dyDescent="0.25">
      <c r="A1897" s="112">
        <v>40352.208333333336</v>
      </c>
      <c r="B1897" s="109">
        <v>-5</v>
      </c>
      <c r="C1897" s="109">
        <v>0.90720000000000001</v>
      </c>
      <c r="D1897" s="110">
        <v>0.90959999999999996</v>
      </c>
      <c r="E1897" s="110">
        <v>0.91210000000000002</v>
      </c>
    </row>
    <row r="1898" spans="1:5" x14ac:dyDescent="0.25">
      <c r="A1898" s="112">
        <v>40352.21875</v>
      </c>
      <c r="B1898" s="109">
        <v>-5</v>
      </c>
      <c r="C1898" s="109">
        <v>0.90959999999999996</v>
      </c>
      <c r="D1898" s="110">
        <v>0.91090000000000004</v>
      </c>
      <c r="E1898" s="110">
        <v>0.91210000000000002</v>
      </c>
    </row>
    <row r="1899" spans="1:5" x14ac:dyDescent="0.25">
      <c r="A1899" s="112">
        <v>40352.229166666664</v>
      </c>
      <c r="B1899" s="109">
        <v>-5</v>
      </c>
      <c r="C1899" s="109">
        <v>0.90959999999999996</v>
      </c>
      <c r="D1899" s="110">
        <v>0.91090000000000004</v>
      </c>
      <c r="E1899" s="110">
        <v>0.91210000000000002</v>
      </c>
    </row>
    <row r="1900" spans="1:5" x14ac:dyDescent="0.25">
      <c r="A1900" s="112">
        <v>40352.239583333336</v>
      </c>
      <c r="B1900" s="109">
        <v>-5</v>
      </c>
      <c r="C1900" s="109">
        <v>0.90959999999999996</v>
      </c>
      <c r="D1900" s="110">
        <v>0.91090000000000004</v>
      </c>
      <c r="E1900" s="110">
        <v>0.91210000000000002</v>
      </c>
    </row>
    <row r="1901" spans="1:5" x14ac:dyDescent="0.25">
      <c r="A1901" s="112">
        <v>40352.25</v>
      </c>
      <c r="B1901" s="109">
        <v>-5</v>
      </c>
      <c r="C1901" s="109">
        <v>0.90959999999999996</v>
      </c>
      <c r="D1901" s="110">
        <v>0.91090000000000004</v>
      </c>
      <c r="E1901" s="110">
        <v>0.91210000000000002</v>
      </c>
    </row>
    <row r="1902" spans="1:5" x14ac:dyDescent="0.25">
      <c r="A1902" s="112">
        <v>40352.260416666664</v>
      </c>
      <c r="B1902" s="109">
        <v>-5</v>
      </c>
      <c r="C1902" s="109">
        <v>0.90959999999999996</v>
      </c>
      <c r="D1902" s="110">
        <v>0.91090000000000004</v>
      </c>
      <c r="E1902" s="110">
        <v>0.91210000000000002</v>
      </c>
    </row>
    <row r="1903" spans="1:5" x14ac:dyDescent="0.25">
      <c r="A1903" s="112">
        <v>40352.270833333336</v>
      </c>
      <c r="B1903" s="109">
        <v>-5</v>
      </c>
      <c r="C1903" s="109">
        <v>0.90959999999999996</v>
      </c>
      <c r="D1903" s="110">
        <v>0.91090000000000004</v>
      </c>
      <c r="E1903" s="110">
        <v>0.91210000000000002</v>
      </c>
    </row>
    <row r="1904" spans="1:5" x14ac:dyDescent="0.25">
      <c r="A1904" s="112">
        <v>40352.28125</v>
      </c>
      <c r="B1904" s="109">
        <v>-5</v>
      </c>
      <c r="C1904" s="109">
        <v>0.90959999999999996</v>
      </c>
      <c r="D1904" s="110">
        <v>0.91090000000000004</v>
      </c>
      <c r="E1904" s="110">
        <v>0.91210000000000002</v>
      </c>
    </row>
    <row r="1905" spans="1:5" x14ac:dyDescent="0.25">
      <c r="A1905" s="112">
        <v>40352.291666666664</v>
      </c>
      <c r="B1905" s="109">
        <v>-5</v>
      </c>
      <c r="C1905" s="109">
        <v>0.90720000000000001</v>
      </c>
      <c r="D1905" s="110">
        <v>0.91090000000000004</v>
      </c>
      <c r="E1905" s="110">
        <v>0.91210000000000002</v>
      </c>
    </row>
    <row r="1906" spans="1:5" x14ac:dyDescent="0.25">
      <c r="A1906" s="112">
        <v>40352.302083333336</v>
      </c>
      <c r="B1906" s="109">
        <v>-5</v>
      </c>
      <c r="C1906" s="109">
        <v>0.90720000000000001</v>
      </c>
      <c r="D1906" s="110">
        <v>0.90959999999999996</v>
      </c>
      <c r="E1906" s="110">
        <v>0.91090000000000004</v>
      </c>
    </row>
    <row r="1907" spans="1:5" x14ac:dyDescent="0.25">
      <c r="A1907" s="112">
        <v>40352.3125</v>
      </c>
      <c r="B1907" s="109">
        <v>-5</v>
      </c>
      <c r="C1907" s="109">
        <v>0.90720000000000001</v>
      </c>
      <c r="D1907" s="110">
        <v>0.90839999999999999</v>
      </c>
      <c r="E1907" s="110">
        <v>0.91090000000000004</v>
      </c>
    </row>
    <row r="1908" spans="1:5" x14ac:dyDescent="0.25">
      <c r="A1908" s="112">
        <v>40352.322916666664</v>
      </c>
      <c r="B1908" s="109">
        <v>-5</v>
      </c>
      <c r="C1908" s="109">
        <v>0.90600000000000003</v>
      </c>
      <c r="D1908" s="110">
        <v>0.90720000000000001</v>
      </c>
      <c r="E1908" s="110">
        <v>0.90959999999999996</v>
      </c>
    </row>
    <row r="1909" spans="1:5" x14ac:dyDescent="0.25">
      <c r="A1909" s="112">
        <v>40352.333333333336</v>
      </c>
      <c r="B1909" s="109">
        <v>-5</v>
      </c>
      <c r="C1909" s="109">
        <v>0.90480000000000005</v>
      </c>
      <c r="D1909" s="110">
        <v>0.90600000000000003</v>
      </c>
      <c r="E1909" s="110">
        <v>0.90959999999999996</v>
      </c>
    </row>
    <row r="1910" spans="1:5" x14ac:dyDescent="0.25">
      <c r="A1910" s="112">
        <v>40352.34375</v>
      </c>
      <c r="B1910" s="109">
        <v>-5</v>
      </c>
      <c r="C1910" s="109">
        <v>0.90349999999999997</v>
      </c>
      <c r="D1910" s="110">
        <v>0.90480000000000005</v>
      </c>
      <c r="E1910" s="110">
        <v>0.90720000000000001</v>
      </c>
    </row>
    <row r="1911" spans="1:5" x14ac:dyDescent="0.25">
      <c r="A1911" s="112">
        <v>40352.354166666664</v>
      </c>
      <c r="B1911" s="109">
        <v>-5</v>
      </c>
      <c r="C1911" s="109">
        <v>0.90229999999999999</v>
      </c>
      <c r="D1911" s="110">
        <v>0.90349999999999997</v>
      </c>
      <c r="E1911" s="110">
        <v>0.90600000000000003</v>
      </c>
    </row>
    <row r="1912" spans="1:5" x14ac:dyDescent="0.25">
      <c r="A1912" s="112">
        <v>40352.364583333336</v>
      </c>
      <c r="B1912" s="109">
        <v>-5</v>
      </c>
      <c r="C1912" s="109">
        <v>0.89990000000000003</v>
      </c>
      <c r="D1912" s="110">
        <v>0.90229999999999999</v>
      </c>
      <c r="E1912" s="110">
        <v>0.90349999999999997</v>
      </c>
    </row>
    <row r="1913" spans="1:5" x14ac:dyDescent="0.25">
      <c r="A1913" s="112">
        <v>40352.375</v>
      </c>
      <c r="B1913" s="109">
        <v>-5</v>
      </c>
      <c r="C1913" s="109">
        <v>0.89870000000000005</v>
      </c>
      <c r="D1913" s="110">
        <v>0.89990000000000003</v>
      </c>
      <c r="E1913" s="110">
        <v>0.90349999999999997</v>
      </c>
    </row>
    <row r="1914" spans="1:5" x14ac:dyDescent="0.25">
      <c r="A1914" s="112">
        <v>40352.385416666664</v>
      </c>
      <c r="B1914" s="109">
        <v>-5</v>
      </c>
      <c r="C1914" s="109">
        <v>0.89739999999999998</v>
      </c>
      <c r="D1914" s="110">
        <v>0.89870000000000005</v>
      </c>
      <c r="E1914" s="110">
        <v>0.89990000000000003</v>
      </c>
    </row>
    <row r="1915" spans="1:5" x14ac:dyDescent="0.25">
      <c r="A1915" s="112">
        <v>40352.395833333336</v>
      </c>
      <c r="B1915" s="109">
        <v>-5</v>
      </c>
      <c r="C1915" s="109">
        <v>0.8962</v>
      </c>
      <c r="D1915" s="110">
        <v>0.89739999999999998</v>
      </c>
      <c r="E1915" s="110">
        <v>0.89870000000000005</v>
      </c>
    </row>
    <row r="1916" spans="1:5" x14ac:dyDescent="0.25">
      <c r="A1916" s="112">
        <v>40352.40625</v>
      </c>
      <c r="B1916" s="109">
        <v>-5</v>
      </c>
      <c r="C1916" s="109">
        <v>0.89259999999999995</v>
      </c>
      <c r="D1916" s="110">
        <v>0.89500000000000002</v>
      </c>
      <c r="E1916" s="110">
        <v>0.89739999999999998</v>
      </c>
    </row>
    <row r="1917" spans="1:5" x14ac:dyDescent="0.25">
      <c r="A1917" s="112">
        <v>40352.416666666664</v>
      </c>
      <c r="B1917" s="109">
        <v>-5</v>
      </c>
      <c r="C1917" s="109">
        <v>0.89129999999999998</v>
      </c>
      <c r="D1917" s="110">
        <v>0.89380000000000004</v>
      </c>
      <c r="E1917" s="110">
        <v>0.8962</v>
      </c>
    </row>
    <row r="1918" spans="1:5" x14ac:dyDescent="0.25">
      <c r="A1918" s="112">
        <v>40352.427083333336</v>
      </c>
      <c r="B1918" s="109">
        <v>-5</v>
      </c>
      <c r="C1918" s="109">
        <v>0.8901</v>
      </c>
      <c r="D1918" s="110">
        <v>0.89129999999999998</v>
      </c>
      <c r="E1918" s="110">
        <v>0.89259999999999995</v>
      </c>
    </row>
    <row r="1919" spans="1:5" x14ac:dyDescent="0.25">
      <c r="A1919" s="112">
        <v>40352.4375</v>
      </c>
      <c r="B1919" s="109">
        <v>-5</v>
      </c>
      <c r="C1919" s="109">
        <v>0.88770000000000004</v>
      </c>
      <c r="D1919" s="110">
        <v>0.88890000000000002</v>
      </c>
      <c r="E1919" s="110">
        <v>0.8901</v>
      </c>
    </row>
    <row r="1920" spans="1:5" x14ac:dyDescent="0.25">
      <c r="A1920" s="112">
        <v>40352.447916666664</v>
      </c>
      <c r="B1920" s="109">
        <v>-5</v>
      </c>
      <c r="C1920" s="109">
        <v>0.88400000000000001</v>
      </c>
      <c r="D1920" s="110">
        <v>0.88639999999999997</v>
      </c>
      <c r="E1920" s="110">
        <v>0.88890000000000002</v>
      </c>
    </row>
    <row r="1921" spans="1:5" x14ac:dyDescent="0.25">
      <c r="A1921" s="112">
        <v>40352.458333333336</v>
      </c>
      <c r="B1921" s="109">
        <v>-5</v>
      </c>
      <c r="C1921" s="109">
        <v>0.88280000000000003</v>
      </c>
      <c r="D1921" s="110">
        <v>0.88400000000000001</v>
      </c>
      <c r="E1921" s="110">
        <v>0.88770000000000004</v>
      </c>
    </row>
    <row r="1922" spans="1:5" x14ac:dyDescent="0.25">
      <c r="A1922" s="112">
        <v>40352.46875</v>
      </c>
      <c r="B1922" s="109">
        <v>-5</v>
      </c>
      <c r="C1922" s="109">
        <v>0.88160000000000005</v>
      </c>
      <c r="D1922" s="110">
        <v>0.88280000000000003</v>
      </c>
      <c r="E1922" s="110">
        <v>0.88519999999999999</v>
      </c>
    </row>
    <row r="1923" spans="1:5" x14ac:dyDescent="0.25">
      <c r="A1923" s="112">
        <v>40352.479166666664</v>
      </c>
      <c r="B1923" s="109">
        <v>-5</v>
      </c>
      <c r="C1923" s="109">
        <v>0.88029999999999997</v>
      </c>
      <c r="D1923" s="110">
        <v>0.88160000000000005</v>
      </c>
      <c r="E1923" s="110">
        <v>0.88280000000000003</v>
      </c>
    </row>
    <row r="1924" spans="1:5" x14ac:dyDescent="0.25">
      <c r="A1924" s="112">
        <v>40352.489583333336</v>
      </c>
      <c r="B1924" s="109">
        <v>-5</v>
      </c>
      <c r="C1924" s="109">
        <v>0.87790000000000001</v>
      </c>
      <c r="D1924" s="110">
        <v>0.88029999999999997</v>
      </c>
      <c r="E1924" s="110">
        <v>0.88160000000000005</v>
      </c>
    </row>
    <row r="1925" spans="1:5" x14ac:dyDescent="0.25">
      <c r="A1925" s="112">
        <v>40352.5</v>
      </c>
      <c r="B1925" s="109">
        <v>-5</v>
      </c>
      <c r="C1925" s="109">
        <v>0.87670000000000003</v>
      </c>
      <c r="D1925" s="110">
        <v>0.87790000000000001</v>
      </c>
      <c r="E1925" s="110">
        <v>0.88160000000000005</v>
      </c>
    </row>
    <row r="1926" spans="1:5" x14ac:dyDescent="0.25">
      <c r="A1926" s="112">
        <v>40352.510416666664</v>
      </c>
      <c r="B1926" s="109">
        <v>-5</v>
      </c>
      <c r="C1926" s="109">
        <v>0.87549999999999994</v>
      </c>
      <c r="D1926" s="110">
        <v>0.87670000000000003</v>
      </c>
      <c r="E1926" s="110">
        <v>0.88029999999999997</v>
      </c>
    </row>
    <row r="1927" spans="1:5" x14ac:dyDescent="0.25">
      <c r="A1927" s="112">
        <v>40352.520833333336</v>
      </c>
      <c r="B1927" s="109">
        <v>-5</v>
      </c>
      <c r="C1927" s="109">
        <v>0.87419999999999998</v>
      </c>
      <c r="D1927" s="110">
        <v>0.87549999999999994</v>
      </c>
      <c r="E1927" s="110">
        <v>0.87670000000000003</v>
      </c>
    </row>
    <row r="1928" spans="1:5" x14ac:dyDescent="0.25">
      <c r="A1928" s="112">
        <v>40352.53125</v>
      </c>
      <c r="B1928" s="109">
        <v>-5</v>
      </c>
      <c r="C1928" s="109">
        <v>0.87419999999999998</v>
      </c>
      <c r="D1928" s="110">
        <v>0.87549999999999994</v>
      </c>
      <c r="E1928" s="110">
        <v>0.87670000000000003</v>
      </c>
    </row>
    <row r="1929" spans="1:5" x14ac:dyDescent="0.25">
      <c r="A1929" s="112">
        <v>40352.541666666664</v>
      </c>
      <c r="B1929" s="109">
        <v>-5</v>
      </c>
      <c r="C1929" s="109">
        <v>0.873</v>
      </c>
      <c r="D1929" s="110">
        <v>0.87419999999999998</v>
      </c>
      <c r="E1929" s="110">
        <v>0.87549999999999994</v>
      </c>
    </row>
    <row r="1930" spans="1:5" x14ac:dyDescent="0.25">
      <c r="A1930" s="112">
        <v>40352.552083333336</v>
      </c>
      <c r="B1930" s="109">
        <v>-5</v>
      </c>
      <c r="C1930" s="109">
        <v>0.873</v>
      </c>
      <c r="D1930" s="110">
        <v>0.87419999999999998</v>
      </c>
      <c r="E1930" s="110">
        <v>0.87419999999999998</v>
      </c>
    </row>
    <row r="1931" spans="1:5" x14ac:dyDescent="0.25">
      <c r="A1931" s="112">
        <v>40352.5625</v>
      </c>
      <c r="B1931" s="109">
        <v>-5</v>
      </c>
      <c r="C1931" s="109">
        <v>0.87060000000000004</v>
      </c>
      <c r="D1931" s="110">
        <v>0.87419999999999998</v>
      </c>
      <c r="E1931" s="110">
        <v>0.87549999999999994</v>
      </c>
    </row>
    <row r="1932" spans="1:5" x14ac:dyDescent="0.25">
      <c r="A1932" s="112">
        <v>40352.572916666664</v>
      </c>
      <c r="B1932" s="109">
        <v>-5</v>
      </c>
      <c r="C1932" s="109">
        <v>0.87060000000000004</v>
      </c>
      <c r="D1932" s="110">
        <v>0.873</v>
      </c>
      <c r="E1932" s="110">
        <v>0.87419999999999998</v>
      </c>
    </row>
    <row r="1933" spans="1:5" x14ac:dyDescent="0.25">
      <c r="A1933" s="112">
        <v>40352.583333333336</v>
      </c>
      <c r="B1933" s="109">
        <v>-5</v>
      </c>
      <c r="C1933" s="109">
        <v>0.86939999999999995</v>
      </c>
      <c r="D1933" s="110">
        <v>0.87060000000000004</v>
      </c>
      <c r="E1933" s="110">
        <v>0.87419999999999998</v>
      </c>
    </row>
    <row r="1934" spans="1:5" x14ac:dyDescent="0.25">
      <c r="A1934" s="112">
        <v>40352.59375</v>
      </c>
      <c r="B1934" s="109">
        <v>-5</v>
      </c>
      <c r="C1934" s="109">
        <v>0.86809999999999998</v>
      </c>
      <c r="D1934" s="110">
        <v>0.87060000000000004</v>
      </c>
      <c r="E1934" s="110">
        <v>0.873</v>
      </c>
    </row>
    <row r="1935" spans="1:5" x14ac:dyDescent="0.25">
      <c r="A1935" s="112">
        <v>40352.604166666664</v>
      </c>
      <c r="B1935" s="109">
        <v>-5</v>
      </c>
      <c r="C1935" s="109">
        <v>0.86809999999999998</v>
      </c>
      <c r="D1935" s="110">
        <v>0.86939999999999995</v>
      </c>
      <c r="E1935" s="110">
        <v>0.87060000000000004</v>
      </c>
    </row>
    <row r="1936" spans="1:5" x14ac:dyDescent="0.25">
      <c r="A1936" s="112">
        <v>40352.614583333336</v>
      </c>
      <c r="B1936" s="109">
        <v>-5</v>
      </c>
      <c r="C1936" s="109">
        <v>0.86809999999999998</v>
      </c>
      <c r="D1936" s="110">
        <v>0.86939999999999995</v>
      </c>
      <c r="E1936" s="110">
        <v>0.87060000000000004</v>
      </c>
    </row>
    <row r="1937" spans="1:5" x14ac:dyDescent="0.25">
      <c r="A1937" s="112">
        <v>40352.625</v>
      </c>
      <c r="B1937" s="109">
        <v>-5</v>
      </c>
      <c r="C1937" s="109">
        <v>0.86809999999999998</v>
      </c>
      <c r="D1937" s="110">
        <v>0.86939999999999995</v>
      </c>
      <c r="E1937" s="110">
        <v>0.87060000000000004</v>
      </c>
    </row>
    <row r="1938" spans="1:5" x14ac:dyDescent="0.25">
      <c r="A1938" s="112">
        <v>40352.635416666664</v>
      </c>
      <c r="B1938" s="109">
        <v>-5</v>
      </c>
      <c r="C1938" s="109">
        <v>0.8669</v>
      </c>
      <c r="D1938" s="110">
        <v>0.86809999999999998</v>
      </c>
      <c r="E1938" s="110">
        <v>0.86939999999999995</v>
      </c>
    </row>
    <row r="1939" spans="1:5" x14ac:dyDescent="0.25">
      <c r="A1939" s="112">
        <v>40352.645833333336</v>
      </c>
      <c r="B1939" s="109">
        <v>-5</v>
      </c>
      <c r="C1939" s="109">
        <v>0.8669</v>
      </c>
      <c r="D1939" s="110">
        <v>0.86809999999999998</v>
      </c>
      <c r="E1939" s="110">
        <v>0.86939999999999995</v>
      </c>
    </row>
    <row r="1940" spans="1:5" x14ac:dyDescent="0.25">
      <c r="A1940" s="112">
        <v>40352.65625</v>
      </c>
      <c r="B1940" s="109">
        <v>-5</v>
      </c>
      <c r="C1940" s="109">
        <v>0.8669</v>
      </c>
      <c r="D1940" s="110">
        <v>0.86809999999999998</v>
      </c>
      <c r="E1940" s="110">
        <v>0.86939999999999995</v>
      </c>
    </row>
    <row r="1941" spans="1:5" x14ac:dyDescent="0.25">
      <c r="A1941" s="112">
        <v>40352.666666666664</v>
      </c>
      <c r="B1941" s="109">
        <v>-5</v>
      </c>
      <c r="C1941" s="109">
        <v>0.86809999999999998</v>
      </c>
      <c r="D1941" s="110">
        <v>0.86939999999999995</v>
      </c>
      <c r="E1941" s="110">
        <v>0.87060000000000004</v>
      </c>
    </row>
    <row r="1942" spans="1:5" x14ac:dyDescent="0.25">
      <c r="A1942" s="112">
        <v>40352.677083333336</v>
      </c>
      <c r="B1942" s="109">
        <v>-5</v>
      </c>
      <c r="C1942" s="109">
        <v>0.86809999999999998</v>
      </c>
      <c r="D1942" s="110">
        <v>0.86939999999999995</v>
      </c>
      <c r="E1942" s="110">
        <v>0.87060000000000004</v>
      </c>
    </row>
    <row r="1943" spans="1:5" x14ac:dyDescent="0.25">
      <c r="A1943" s="112">
        <v>40352.6875</v>
      </c>
      <c r="B1943" s="109">
        <v>-5</v>
      </c>
      <c r="C1943" s="109">
        <v>0.86809999999999998</v>
      </c>
      <c r="D1943" s="110">
        <v>0.86939999999999995</v>
      </c>
      <c r="E1943" s="110">
        <v>0.87060000000000004</v>
      </c>
    </row>
    <row r="1944" spans="1:5" x14ac:dyDescent="0.25">
      <c r="A1944" s="112">
        <v>40352.697916666664</v>
      </c>
      <c r="B1944" s="109">
        <v>-5</v>
      </c>
      <c r="C1944" s="109">
        <v>0.86809999999999998</v>
      </c>
      <c r="D1944" s="110">
        <v>0.86939999999999995</v>
      </c>
      <c r="E1944" s="110">
        <v>0.87060000000000004</v>
      </c>
    </row>
    <row r="1945" spans="1:5" x14ac:dyDescent="0.25">
      <c r="A1945" s="112">
        <v>40352.708333333336</v>
      </c>
      <c r="B1945" s="109">
        <v>-5</v>
      </c>
      <c r="C1945" s="109">
        <v>0.86809999999999998</v>
      </c>
      <c r="D1945" s="110">
        <v>0.86939999999999995</v>
      </c>
      <c r="E1945" s="110">
        <v>0.873</v>
      </c>
    </row>
    <row r="1946" spans="1:5" x14ac:dyDescent="0.25">
      <c r="A1946" s="112">
        <v>40352.71875</v>
      </c>
      <c r="B1946" s="109">
        <v>-5</v>
      </c>
      <c r="C1946" s="109">
        <v>0.86939999999999995</v>
      </c>
      <c r="D1946" s="110">
        <v>0.87060000000000004</v>
      </c>
      <c r="E1946" s="110">
        <v>0.873</v>
      </c>
    </row>
    <row r="1947" spans="1:5" x14ac:dyDescent="0.25">
      <c r="A1947" s="112">
        <v>40352.729166666664</v>
      </c>
      <c r="B1947" s="109">
        <v>-5</v>
      </c>
      <c r="C1947" s="109">
        <v>0.86809999999999998</v>
      </c>
      <c r="D1947" s="110">
        <v>0.87060000000000004</v>
      </c>
      <c r="E1947" s="110">
        <v>0.873</v>
      </c>
    </row>
    <row r="1948" spans="1:5" x14ac:dyDescent="0.25">
      <c r="A1948" s="112">
        <v>40352.739583333336</v>
      </c>
      <c r="B1948" s="109">
        <v>-5</v>
      </c>
      <c r="C1948" s="109">
        <v>0.87060000000000004</v>
      </c>
      <c r="D1948" s="110">
        <v>0.87180000000000002</v>
      </c>
      <c r="E1948" s="110">
        <v>0.873</v>
      </c>
    </row>
    <row r="1949" spans="1:5" x14ac:dyDescent="0.25">
      <c r="A1949" s="112">
        <v>40352.75</v>
      </c>
      <c r="B1949" s="109">
        <v>-5</v>
      </c>
      <c r="C1949" s="109">
        <v>0.87060000000000004</v>
      </c>
      <c r="D1949" s="110">
        <v>0.87180000000000002</v>
      </c>
      <c r="E1949" s="110">
        <v>0.87419999999999998</v>
      </c>
    </row>
    <row r="1950" spans="1:5" x14ac:dyDescent="0.25">
      <c r="A1950" s="112">
        <v>40352.760416666664</v>
      </c>
      <c r="B1950" s="109">
        <v>-5</v>
      </c>
      <c r="C1950" s="109">
        <v>0.87060000000000004</v>
      </c>
      <c r="D1950" s="110">
        <v>0.873</v>
      </c>
      <c r="E1950" s="110">
        <v>0.87419999999999998</v>
      </c>
    </row>
    <row r="1951" spans="1:5" x14ac:dyDescent="0.25">
      <c r="A1951" s="112">
        <v>40352.770833333336</v>
      </c>
      <c r="B1951" s="109">
        <v>-5</v>
      </c>
      <c r="C1951" s="109">
        <v>0.87060000000000004</v>
      </c>
      <c r="D1951" s="110">
        <v>0.873</v>
      </c>
      <c r="E1951" s="110">
        <v>0.87549999999999994</v>
      </c>
    </row>
    <row r="1952" spans="1:5" x14ac:dyDescent="0.25">
      <c r="A1952" s="112">
        <v>40352.78125</v>
      </c>
      <c r="B1952" s="109">
        <v>-5</v>
      </c>
      <c r="C1952" s="109">
        <v>0.873</v>
      </c>
      <c r="D1952" s="110">
        <v>0.87419999999999998</v>
      </c>
      <c r="E1952" s="110">
        <v>0.87549999999999994</v>
      </c>
    </row>
    <row r="1953" spans="1:5" x14ac:dyDescent="0.25">
      <c r="A1953" s="112">
        <v>40352.791666666664</v>
      </c>
      <c r="B1953" s="109">
        <v>-5</v>
      </c>
      <c r="C1953" s="109">
        <v>0.873</v>
      </c>
      <c r="D1953" s="110">
        <v>0.87419999999999998</v>
      </c>
      <c r="E1953" s="110">
        <v>0.87549999999999994</v>
      </c>
    </row>
    <row r="1954" spans="1:5" x14ac:dyDescent="0.25">
      <c r="A1954" s="112">
        <v>40352.802083333336</v>
      </c>
      <c r="B1954" s="109">
        <v>-5</v>
      </c>
      <c r="C1954" s="109">
        <v>0.87419999999999998</v>
      </c>
      <c r="D1954" s="110">
        <v>0.87549999999999994</v>
      </c>
      <c r="E1954" s="110">
        <v>0.87670000000000003</v>
      </c>
    </row>
    <row r="1955" spans="1:5" x14ac:dyDescent="0.25">
      <c r="A1955" s="112">
        <v>40352.8125</v>
      </c>
      <c r="B1955" s="109">
        <v>-5</v>
      </c>
      <c r="C1955" s="109">
        <v>0.87419999999999998</v>
      </c>
      <c r="D1955" s="110">
        <v>0.87549999999999994</v>
      </c>
      <c r="E1955" s="110">
        <v>0.87670000000000003</v>
      </c>
    </row>
    <row r="1956" spans="1:5" x14ac:dyDescent="0.25">
      <c r="A1956" s="112">
        <v>40352.822916666664</v>
      </c>
      <c r="B1956" s="109">
        <v>-5</v>
      </c>
      <c r="C1956" s="109">
        <v>0.87549999999999994</v>
      </c>
      <c r="D1956" s="110">
        <v>0.87670000000000003</v>
      </c>
      <c r="E1956" s="110">
        <v>0.87670000000000003</v>
      </c>
    </row>
    <row r="1957" spans="1:5" x14ac:dyDescent="0.25">
      <c r="A1957" s="112">
        <v>40352.833333333336</v>
      </c>
      <c r="B1957" s="109">
        <v>-5</v>
      </c>
      <c r="C1957" s="109">
        <v>0.87419999999999998</v>
      </c>
      <c r="D1957" s="110">
        <v>0.87670000000000003</v>
      </c>
      <c r="E1957" s="110">
        <v>0.87790000000000001</v>
      </c>
    </row>
    <row r="1958" spans="1:5" x14ac:dyDescent="0.25">
      <c r="A1958" s="112">
        <v>40352.84375</v>
      </c>
      <c r="B1958" s="109">
        <v>-5</v>
      </c>
      <c r="C1958" s="109">
        <v>0.87549999999999994</v>
      </c>
      <c r="D1958" s="110">
        <v>0.87670000000000003</v>
      </c>
      <c r="E1958" s="110">
        <v>0.87790000000000001</v>
      </c>
    </row>
    <row r="1959" spans="1:5" x14ac:dyDescent="0.25">
      <c r="A1959" s="112">
        <v>40352.854166666664</v>
      </c>
      <c r="B1959" s="109">
        <v>-5</v>
      </c>
      <c r="C1959" s="109">
        <v>0.87670000000000003</v>
      </c>
      <c r="D1959" s="110">
        <v>0.87790000000000001</v>
      </c>
      <c r="E1959" s="110">
        <v>0.88029999999999997</v>
      </c>
    </row>
    <row r="1960" spans="1:5" x14ac:dyDescent="0.25">
      <c r="A1960" s="112">
        <v>40352.864583333336</v>
      </c>
      <c r="B1960" s="109">
        <v>-5</v>
      </c>
      <c r="C1960" s="109">
        <v>0.87670000000000003</v>
      </c>
      <c r="D1960" s="110">
        <v>0.87909999999999999</v>
      </c>
      <c r="E1960" s="110">
        <v>0.88029999999999997</v>
      </c>
    </row>
    <row r="1961" spans="1:5" x14ac:dyDescent="0.25">
      <c r="A1961" s="112">
        <v>40352.875</v>
      </c>
      <c r="B1961" s="109">
        <v>-5</v>
      </c>
      <c r="C1961" s="109">
        <v>0.87790000000000001</v>
      </c>
      <c r="D1961" s="110">
        <v>0.88029999999999997</v>
      </c>
      <c r="E1961" s="110">
        <v>0.88160000000000005</v>
      </c>
    </row>
    <row r="1962" spans="1:5" x14ac:dyDescent="0.25">
      <c r="A1962" s="112">
        <v>40352.885416666664</v>
      </c>
      <c r="B1962" s="109">
        <v>-5</v>
      </c>
      <c r="C1962" s="109">
        <v>0.87790000000000001</v>
      </c>
      <c r="D1962" s="110">
        <v>0.88029999999999997</v>
      </c>
      <c r="E1962" s="110">
        <v>0.88160000000000005</v>
      </c>
    </row>
    <row r="1963" spans="1:5" x14ac:dyDescent="0.25">
      <c r="A1963" s="112">
        <v>40352.895833333336</v>
      </c>
      <c r="B1963" s="109">
        <v>-5</v>
      </c>
      <c r="C1963" s="109">
        <v>0.88029999999999997</v>
      </c>
      <c r="D1963" s="110">
        <v>0.88160000000000005</v>
      </c>
      <c r="E1963" s="110">
        <v>0.88280000000000003</v>
      </c>
    </row>
    <row r="1964" spans="1:5" x14ac:dyDescent="0.25">
      <c r="A1964" s="112">
        <v>40352.90625</v>
      </c>
      <c r="B1964" s="109">
        <v>-5</v>
      </c>
      <c r="C1964" s="109">
        <v>0.88029999999999997</v>
      </c>
      <c r="D1964" s="110">
        <v>0.88160000000000005</v>
      </c>
      <c r="E1964" s="110">
        <v>0.88280000000000003</v>
      </c>
    </row>
    <row r="1965" spans="1:5" x14ac:dyDescent="0.25">
      <c r="A1965" s="112">
        <v>40352.916666666664</v>
      </c>
      <c r="B1965" s="109">
        <v>-5</v>
      </c>
      <c r="C1965" s="109">
        <v>0.88160000000000005</v>
      </c>
      <c r="D1965" s="110">
        <v>0.88280000000000003</v>
      </c>
      <c r="E1965" s="110">
        <v>0.88400000000000001</v>
      </c>
    </row>
    <row r="1966" spans="1:5" x14ac:dyDescent="0.25">
      <c r="A1966" s="112">
        <v>40352.927083333336</v>
      </c>
      <c r="B1966" s="109">
        <v>-5</v>
      </c>
      <c r="C1966" s="109">
        <v>0.88160000000000005</v>
      </c>
      <c r="D1966" s="110">
        <v>0.88280000000000003</v>
      </c>
      <c r="E1966" s="110">
        <v>0.88400000000000001</v>
      </c>
    </row>
    <row r="1967" spans="1:5" x14ac:dyDescent="0.25">
      <c r="A1967" s="112">
        <v>40352.9375</v>
      </c>
      <c r="B1967" s="109">
        <v>-5</v>
      </c>
      <c r="C1967" s="109">
        <v>0.88160000000000005</v>
      </c>
      <c r="D1967" s="110">
        <v>0.88400000000000001</v>
      </c>
      <c r="E1967" s="110">
        <v>0.88400000000000001</v>
      </c>
    </row>
    <row r="1968" spans="1:5" x14ac:dyDescent="0.25">
      <c r="A1968" s="112">
        <v>40352.947916666664</v>
      </c>
      <c r="B1968" s="109">
        <v>-5</v>
      </c>
      <c r="C1968" s="109">
        <v>0.88280000000000003</v>
      </c>
      <c r="D1968" s="110">
        <v>0.88400000000000001</v>
      </c>
      <c r="E1968" s="110">
        <v>0.88519999999999999</v>
      </c>
    </row>
    <row r="1969" spans="1:5" x14ac:dyDescent="0.25">
      <c r="A1969" s="112">
        <v>40352.958333333336</v>
      </c>
      <c r="B1969" s="109">
        <v>-5</v>
      </c>
      <c r="C1969" s="109">
        <v>0.88280000000000003</v>
      </c>
      <c r="D1969" s="110">
        <v>0.88400000000000001</v>
      </c>
      <c r="E1969" s="110">
        <v>0.88519999999999999</v>
      </c>
    </row>
    <row r="1970" spans="1:5" x14ac:dyDescent="0.25">
      <c r="A1970" s="112">
        <v>40352.96875</v>
      </c>
      <c r="B1970" s="109">
        <v>-5</v>
      </c>
      <c r="C1970" s="109">
        <v>0.88280000000000003</v>
      </c>
      <c r="D1970" s="110">
        <v>0.88400000000000001</v>
      </c>
      <c r="E1970" s="110">
        <v>0.88519999999999999</v>
      </c>
    </row>
    <row r="1971" spans="1:5" x14ac:dyDescent="0.25">
      <c r="A1971" s="112">
        <v>40352.979166666664</v>
      </c>
      <c r="B1971" s="109">
        <v>-5</v>
      </c>
      <c r="C1971" s="109">
        <v>0.88400000000000001</v>
      </c>
      <c r="D1971" s="110">
        <v>0.88519999999999999</v>
      </c>
      <c r="E1971" s="110">
        <v>0.88770000000000004</v>
      </c>
    </row>
    <row r="1972" spans="1:5" x14ac:dyDescent="0.25">
      <c r="A1972" s="112">
        <v>40352.989583333336</v>
      </c>
      <c r="B1972" s="109">
        <v>-5</v>
      </c>
      <c r="C1972" s="109">
        <v>0.88400000000000001</v>
      </c>
      <c r="D1972" s="110">
        <v>0.88519999999999999</v>
      </c>
      <c r="E1972" s="110">
        <v>0.88770000000000004</v>
      </c>
    </row>
    <row r="1973" spans="1:5" x14ac:dyDescent="0.25">
      <c r="A1973" s="112">
        <v>40353</v>
      </c>
      <c r="B1973" s="109">
        <v>-5</v>
      </c>
      <c r="C1973" s="109">
        <v>0.88400000000000001</v>
      </c>
      <c r="D1973" s="110">
        <v>0.88639999999999997</v>
      </c>
      <c r="E1973" s="110">
        <v>0.8901</v>
      </c>
    </row>
    <row r="1974" spans="1:5" x14ac:dyDescent="0.25">
      <c r="A1974" s="112">
        <v>40353.010416666664</v>
      </c>
      <c r="B1974" s="109">
        <v>-5</v>
      </c>
      <c r="C1974" s="109">
        <v>0.88519999999999999</v>
      </c>
      <c r="D1974" s="110">
        <v>0.88770000000000004</v>
      </c>
      <c r="E1974" s="110">
        <v>0.88890000000000002</v>
      </c>
    </row>
    <row r="1975" spans="1:5" x14ac:dyDescent="0.25">
      <c r="A1975" s="112">
        <v>40353.020833333336</v>
      </c>
      <c r="B1975" s="109">
        <v>-5</v>
      </c>
      <c r="C1975" s="109">
        <v>0.88519999999999999</v>
      </c>
      <c r="D1975" s="110">
        <v>0.88770000000000004</v>
      </c>
      <c r="E1975" s="110">
        <v>0.88890000000000002</v>
      </c>
    </row>
    <row r="1976" spans="1:5" x14ac:dyDescent="0.25">
      <c r="A1976" s="112">
        <v>40353.03125</v>
      </c>
      <c r="B1976" s="109">
        <v>-5</v>
      </c>
      <c r="C1976" s="109">
        <v>0.88519999999999999</v>
      </c>
      <c r="D1976" s="110">
        <v>0.88770000000000004</v>
      </c>
      <c r="E1976" s="110">
        <v>0.88890000000000002</v>
      </c>
    </row>
    <row r="1977" spans="1:5" x14ac:dyDescent="0.25">
      <c r="A1977" s="112">
        <v>40353.041666666664</v>
      </c>
      <c r="B1977" s="109">
        <v>-5</v>
      </c>
      <c r="C1977" s="109">
        <v>0.88770000000000004</v>
      </c>
      <c r="D1977" s="110">
        <v>0.88890000000000002</v>
      </c>
      <c r="E1977" s="110">
        <v>0.8901</v>
      </c>
    </row>
    <row r="1978" spans="1:5" x14ac:dyDescent="0.25">
      <c r="A1978" s="112">
        <v>40353.052083333336</v>
      </c>
      <c r="B1978" s="109">
        <v>-5</v>
      </c>
      <c r="C1978" s="109">
        <v>0.88770000000000004</v>
      </c>
      <c r="D1978" s="110">
        <v>0.88890000000000002</v>
      </c>
      <c r="E1978" s="110">
        <v>0.8901</v>
      </c>
    </row>
    <row r="1979" spans="1:5" x14ac:dyDescent="0.25">
      <c r="A1979" s="112">
        <v>40353.0625</v>
      </c>
      <c r="B1979" s="109">
        <v>-5</v>
      </c>
      <c r="C1979" s="109">
        <v>0.88770000000000004</v>
      </c>
      <c r="D1979" s="110">
        <v>0.88890000000000002</v>
      </c>
      <c r="E1979" s="110">
        <v>0.8901</v>
      </c>
    </row>
    <row r="1980" spans="1:5" x14ac:dyDescent="0.25">
      <c r="A1980" s="112">
        <v>40353.072916666664</v>
      </c>
      <c r="B1980" s="109">
        <v>-5</v>
      </c>
      <c r="C1980" s="109">
        <v>0.88770000000000004</v>
      </c>
      <c r="D1980" s="110">
        <v>0.88890000000000002</v>
      </c>
      <c r="E1980" s="110">
        <v>0.89129999999999998</v>
      </c>
    </row>
    <row r="1981" spans="1:5" x14ac:dyDescent="0.25">
      <c r="A1981" s="112">
        <v>40353.083333333336</v>
      </c>
      <c r="B1981" s="109">
        <v>-5</v>
      </c>
      <c r="C1981" s="109">
        <v>0.88890000000000002</v>
      </c>
      <c r="D1981" s="110">
        <v>0.8901</v>
      </c>
      <c r="E1981" s="110">
        <v>0.89129999999999998</v>
      </c>
    </row>
    <row r="1982" spans="1:5" x14ac:dyDescent="0.25">
      <c r="A1982" s="112">
        <v>40353.09375</v>
      </c>
      <c r="B1982" s="109">
        <v>-5</v>
      </c>
      <c r="C1982" s="109">
        <v>0.88890000000000002</v>
      </c>
      <c r="D1982" s="110">
        <v>0.8901</v>
      </c>
      <c r="E1982" s="110">
        <v>0.89129999999999998</v>
      </c>
    </row>
    <row r="1983" spans="1:5" x14ac:dyDescent="0.25">
      <c r="A1983" s="112">
        <v>40353.104166666664</v>
      </c>
      <c r="B1983" s="109">
        <v>-5</v>
      </c>
      <c r="C1983" s="109">
        <v>0.8901</v>
      </c>
      <c r="D1983" s="110">
        <v>0.8901</v>
      </c>
      <c r="E1983" s="110">
        <v>0.89129999999999998</v>
      </c>
    </row>
    <row r="1984" spans="1:5" x14ac:dyDescent="0.25">
      <c r="A1984" s="112">
        <v>40353.114583333336</v>
      </c>
      <c r="B1984" s="109">
        <v>-5</v>
      </c>
      <c r="C1984" s="109">
        <v>0.8901</v>
      </c>
      <c r="D1984" s="110">
        <v>0.89129999999999998</v>
      </c>
      <c r="E1984" s="110">
        <v>0.89259999999999995</v>
      </c>
    </row>
    <row r="1985" spans="1:5" x14ac:dyDescent="0.25">
      <c r="A1985" s="112">
        <v>40353.125</v>
      </c>
      <c r="B1985" s="109">
        <v>-5</v>
      </c>
      <c r="C1985" s="109">
        <v>0.8901</v>
      </c>
      <c r="D1985" s="110">
        <v>0.89129999999999998</v>
      </c>
      <c r="E1985" s="110">
        <v>0.89259999999999995</v>
      </c>
    </row>
    <row r="1986" spans="1:5" x14ac:dyDescent="0.25">
      <c r="A1986" s="112">
        <v>40353.135416666664</v>
      </c>
      <c r="B1986" s="109">
        <v>-5</v>
      </c>
      <c r="C1986" s="109">
        <v>0.8901</v>
      </c>
      <c r="D1986" s="110">
        <v>0.89129999999999998</v>
      </c>
      <c r="E1986" s="110">
        <v>0.89259999999999995</v>
      </c>
    </row>
    <row r="1987" spans="1:5" x14ac:dyDescent="0.25">
      <c r="A1987" s="112">
        <v>40353.145833333336</v>
      </c>
      <c r="B1987" s="109">
        <v>-5</v>
      </c>
      <c r="C1987" s="109">
        <v>0.8901</v>
      </c>
      <c r="D1987" s="110">
        <v>0.89129999999999998</v>
      </c>
      <c r="E1987" s="110">
        <v>0.89259999999999995</v>
      </c>
    </row>
    <row r="1988" spans="1:5" x14ac:dyDescent="0.25">
      <c r="A1988" s="112">
        <v>40353.15625</v>
      </c>
      <c r="B1988" s="109">
        <v>-5</v>
      </c>
      <c r="C1988" s="109">
        <v>0.89129999999999998</v>
      </c>
      <c r="D1988" s="110">
        <v>0.89259999999999995</v>
      </c>
      <c r="E1988" s="110">
        <v>0.89500000000000002</v>
      </c>
    </row>
    <row r="1989" spans="1:5" x14ac:dyDescent="0.25">
      <c r="A1989" s="112">
        <v>40353.166666666664</v>
      </c>
      <c r="B1989" s="109">
        <v>-5</v>
      </c>
      <c r="C1989" s="109">
        <v>0.89129999999999998</v>
      </c>
      <c r="D1989" s="110">
        <v>0.89259999999999995</v>
      </c>
      <c r="E1989" s="110">
        <v>0.89500000000000002</v>
      </c>
    </row>
    <row r="1990" spans="1:5" x14ac:dyDescent="0.25">
      <c r="A1990" s="112">
        <v>40353.177083333336</v>
      </c>
      <c r="B1990" s="109">
        <v>-5</v>
      </c>
      <c r="C1990" s="109">
        <v>0.89129999999999998</v>
      </c>
      <c r="D1990" s="110">
        <v>0.89259999999999995</v>
      </c>
      <c r="E1990" s="110">
        <v>0.89500000000000002</v>
      </c>
    </row>
    <row r="1991" spans="1:5" x14ac:dyDescent="0.25">
      <c r="A1991" s="112">
        <v>40353.1875</v>
      </c>
      <c r="B1991" s="109">
        <v>-5</v>
      </c>
      <c r="C1991" s="109">
        <v>0.89129999999999998</v>
      </c>
      <c r="D1991" s="110">
        <v>0.89259999999999995</v>
      </c>
      <c r="E1991" s="110">
        <v>0.89500000000000002</v>
      </c>
    </row>
    <row r="1992" spans="1:5" x14ac:dyDescent="0.25">
      <c r="A1992" s="112">
        <v>40353.197916666664</v>
      </c>
      <c r="B1992" s="109">
        <v>-5</v>
      </c>
      <c r="C1992" s="109">
        <v>0.89129999999999998</v>
      </c>
      <c r="D1992" s="110">
        <v>0.89259999999999995</v>
      </c>
      <c r="E1992" s="110">
        <v>0.89500000000000002</v>
      </c>
    </row>
    <row r="1993" spans="1:5" x14ac:dyDescent="0.25">
      <c r="A1993" s="112">
        <v>40353.208333333336</v>
      </c>
      <c r="B1993" s="109">
        <v>-5</v>
      </c>
      <c r="C1993" s="109">
        <v>0.89129999999999998</v>
      </c>
      <c r="D1993" s="110">
        <v>0.89259999999999995</v>
      </c>
      <c r="E1993" s="110">
        <v>0.8962</v>
      </c>
    </row>
    <row r="1994" spans="1:5" x14ac:dyDescent="0.25">
      <c r="A1994" s="112">
        <v>40353.21875</v>
      </c>
      <c r="B1994" s="109">
        <v>-5</v>
      </c>
      <c r="C1994" s="109">
        <v>0.89129999999999998</v>
      </c>
      <c r="D1994" s="110">
        <v>0.89380000000000004</v>
      </c>
      <c r="E1994" s="110">
        <v>0.89500000000000002</v>
      </c>
    </row>
    <row r="1995" spans="1:5" x14ac:dyDescent="0.25">
      <c r="A1995" s="112">
        <v>40353.229166666664</v>
      </c>
      <c r="B1995" s="109">
        <v>-5</v>
      </c>
      <c r="C1995" s="109">
        <v>0.89129999999999998</v>
      </c>
      <c r="D1995" s="110">
        <v>0.89259999999999995</v>
      </c>
      <c r="E1995" s="110">
        <v>0.89500000000000002</v>
      </c>
    </row>
    <row r="1996" spans="1:5" x14ac:dyDescent="0.25">
      <c r="A1996" s="112">
        <v>40353.239583333336</v>
      </c>
      <c r="B1996" s="109">
        <v>-5</v>
      </c>
      <c r="C1996" s="109">
        <v>0.89259999999999995</v>
      </c>
      <c r="D1996" s="110">
        <v>0.89380000000000004</v>
      </c>
      <c r="E1996" s="110">
        <v>0.89500000000000002</v>
      </c>
    </row>
    <row r="1997" spans="1:5" x14ac:dyDescent="0.25">
      <c r="A1997" s="112">
        <v>40353.25</v>
      </c>
      <c r="B1997" s="109">
        <v>-5</v>
      </c>
      <c r="C1997" s="109">
        <v>0.89259999999999995</v>
      </c>
      <c r="D1997" s="110">
        <v>0.89380000000000004</v>
      </c>
      <c r="E1997" s="110">
        <v>0.8962</v>
      </c>
    </row>
    <row r="1998" spans="1:5" x14ac:dyDescent="0.25">
      <c r="A1998" s="112">
        <v>40353.260416666664</v>
      </c>
      <c r="B1998" s="109">
        <v>-5</v>
      </c>
      <c r="C1998" s="109">
        <v>0.89259999999999995</v>
      </c>
      <c r="D1998" s="110">
        <v>0.89380000000000004</v>
      </c>
      <c r="E1998" s="110">
        <v>0.89500000000000002</v>
      </c>
    </row>
    <row r="1999" spans="1:5" x14ac:dyDescent="0.25">
      <c r="A1999" s="112">
        <v>40353.270833333336</v>
      </c>
      <c r="B1999" s="109">
        <v>-5</v>
      </c>
      <c r="C1999" s="109">
        <v>0.89129999999999998</v>
      </c>
      <c r="D1999" s="110">
        <v>0.89380000000000004</v>
      </c>
      <c r="E1999" s="110">
        <v>0.89500000000000002</v>
      </c>
    </row>
    <row r="2000" spans="1:5" x14ac:dyDescent="0.25">
      <c r="A2000" s="112">
        <v>40353.28125</v>
      </c>
      <c r="B2000" s="109">
        <v>-5</v>
      </c>
      <c r="C2000" s="109">
        <v>0.89129999999999998</v>
      </c>
      <c r="D2000" s="110">
        <v>0.89380000000000004</v>
      </c>
      <c r="E2000" s="110">
        <v>0.8962</v>
      </c>
    </row>
    <row r="2001" spans="1:5" x14ac:dyDescent="0.25">
      <c r="A2001" s="112">
        <v>40353.291666666664</v>
      </c>
      <c r="B2001" s="109">
        <v>-5</v>
      </c>
      <c r="C2001" s="109">
        <v>0.89129999999999998</v>
      </c>
      <c r="D2001" s="110">
        <v>0.89380000000000004</v>
      </c>
      <c r="E2001" s="110">
        <v>0.8962</v>
      </c>
    </row>
    <row r="2002" spans="1:5" x14ac:dyDescent="0.25">
      <c r="A2002" s="112">
        <v>40353.302083333336</v>
      </c>
      <c r="B2002" s="109">
        <v>-5</v>
      </c>
      <c r="C2002" s="109">
        <v>0.8901</v>
      </c>
      <c r="D2002" s="110">
        <v>0.89259999999999995</v>
      </c>
      <c r="E2002" s="110">
        <v>0.89500000000000002</v>
      </c>
    </row>
    <row r="2003" spans="1:5" x14ac:dyDescent="0.25">
      <c r="A2003" s="112">
        <v>40353.3125</v>
      </c>
      <c r="B2003" s="109">
        <v>-5</v>
      </c>
      <c r="C2003" s="109">
        <v>0.8901</v>
      </c>
      <c r="D2003" s="110">
        <v>0.89129999999999998</v>
      </c>
      <c r="E2003" s="110">
        <v>0.89259999999999995</v>
      </c>
    </row>
    <row r="2004" spans="1:5" x14ac:dyDescent="0.25">
      <c r="A2004" s="112">
        <v>40353.322916666664</v>
      </c>
      <c r="B2004" s="109">
        <v>-5</v>
      </c>
      <c r="C2004" s="109">
        <v>0.88890000000000002</v>
      </c>
      <c r="D2004" s="110">
        <v>0.8901</v>
      </c>
      <c r="E2004" s="110">
        <v>0.89129999999999998</v>
      </c>
    </row>
    <row r="2005" spans="1:5" x14ac:dyDescent="0.25">
      <c r="A2005" s="112">
        <v>40353.333333333336</v>
      </c>
      <c r="B2005" s="109">
        <v>-5</v>
      </c>
      <c r="C2005" s="109">
        <v>0.88770000000000004</v>
      </c>
      <c r="D2005" s="110">
        <v>0.88890000000000002</v>
      </c>
      <c r="E2005" s="110">
        <v>0.89129999999999998</v>
      </c>
    </row>
    <row r="2006" spans="1:5" x14ac:dyDescent="0.25">
      <c r="A2006" s="112">
        <v>40353.34375</v>
      </c>
      <c r="B2006" s="109">
        <v>-5</v>
      </c>
      <c r="C2006" s="109">
        <v>0.88400000000000001</v>
      </c>
      <c r="D2006" s="110">
        <v>0.88639999999999997</v>
      </c>
      <c r="E2006" s="110">
        <v>0.88890000000000002</v>
      </c>
    </row>
    <row r="2007" spans="1:5" x14ac:dyDescent="0.25">
      <c r="A2007" s="112">
        <v>40353.354166666664</v>
      </c>
      <c r="B2007" s="109">
        <v>-5</v>
      </c>
      <c r="C2007" s="109">
        <v>0.88280000000000003</v>
      </c>
      <c r="D2007" s="110">
        <v>0.88400000000000001</v>
      </c>
      <c r="E2007" s="110">
        <v>0.88770000000000004</v>
      </c>
    </row>
    <row r="2008" spans="1:5" x14ac:dyDescent="0.25">
      <c r="A2008" s="112">
        <v>40353.364583333336</v>
      </c>
      <c r="B2008" s="109">
        <v>-5</v>
      </c>
      <c r="C2008" s="109">
        <v>0.88029999999999997</v>
      </c>
      <c r="D2008" s="110">
        <v>0.88280000000000003</v>
      </c>
      <c r="E2008" s="110">
        <v>0.88400000000000001</v>
      </c>
    </row>
    <row r="2009" spans="1:5" x14ac:dyDescent="0.25">
      <c r="A2009" s="112">
        <v>40353.375</v>
      </c>
      <c r="B2009" s="109">
        <v>-5</v>
      </c>
      <c r="C2009" s="109">
        <v>0.87670000000000003</v>
      </c>
      <c r="D2009" s="110">
        <v>0.88029999999999997</v>
      </c>
      <c r="E2009" s="110">
        <v>0.88280000000000003</v>
      </c>
    </row>
    <row r="2010" spans="1:5" x14ac:dyDescent="0.25">
      <c r="A2010" s="112">
        <v>40353.385416666664</v>
      </c>
      <c r="B2010" s="109">
        <v>-5</v>
      </c>
      <c r="C2010" s="109">
        <v>0.87549999999999994</v>
      </c>
      <c r="D2010" s="110">
        <v>0.87670000000000003</v>
      </c>
      <c r="E2010" s="110">
        <v>0.88029999999999997</v>
      </c>
    </row>
    <row r="2011" spans="1:5" x14ac:dyDescent="0.25">
      <c r="A2011" s="112">
        <v>40353.395833333336</v>
      </c>
      <c r="B2011" s="109">
        <v>-5</v>
      </c>
      <c r="C2011" s="109">
        <v>0.873</v>
      </c>
      <c r="D2011" s="110">
        <v>0.87549999999999994</v>
      </c>
      <c r="E2011" s="110">
        <v>0.87670000000000003</v>
      </c>
    </row>
    <row r="2012" spans="1:5" x14ac:dyDescent="0.25">
      <c r="A2012" s="112">
        <v>40353.40625</v>
      </c>
      <c r="B2012" s="109">
        <v>-5</v>
      </c>
      <c r="C2012" s="109">
        <v>0.87060000000000004</v>
      </c>
      <c r="D2012" s="110">
        <v>0.873</v>
      </c>
      <c r="E2012" s="110">
        <v>0.87549999999999994</v>
      </c>
    </row>
    <row r="2013" spans="1:5" x14ac:dyDescent="0.25">
      <c r="A2013" s="112">
        <v>40353.416666666664</v>
      </c>
      <c r="B2013" s="109">
        <v>-5</v>
      </c>
      <c r="C2013" s="109">
        <v>0.86939999999999995</v>
      </c>
      <c r="D2013" s="110">
        <v>0.87060000000000004</v>
      </c>
      <c r="E2013" s="110">
        <v>0.87419999999999998</v>
      </c>
    </row>
    <row r="2014" spans="1:5" x14ac:dyDescent="0.25">
      <c r="A2014" s="112">
        <v>40353.427083333336</v>
      </c>
      <c r="B2014" s="109">
        <v>-5</v>
      </c>
      <c r="C2014" s="109">
        <v>0.8669</v>
      </c>
      <c r="D2014" s="110">
        <v>0.86939999999999995</v>
      </c>
      <c r="E2014" s="110">
        <v>0.87060000000000004</v>
      </c>
    </row>
    <row r="2015" spans="1:5" x14ac:dyDescent="0.25">
      <c r="A2015" s="112">
        <v>40353.4375</v>
      </c>
      <c r="B2015" s="109">
        <v>-5</v>
      </c>
      <c r="C2015" s="109">
        <v>0.86570000000000003</v>
      </c>
      <c r="D2015" s="110">
        <v>0.86809999999999998</v>
      </c>
      <c r="E2015" s="110">
        <v>0.86939999999999995</v>
      </c>
    </row>
    <row r="2016" spans="1:5" x14ac:dyDescent="0.25">
      <c r="A2016" s="112">
        <v>40353.447916666664</v>
      </c>
      <c r="B2016" s="109">
        <v>-5</v>
      </c>
      <c r="C2016" s="109">
        <v>0.86570000000000003</v>
      </c>
      <c r="D2016" s="110">
        <v>0.8669</v>
      </c>
      <c r="E2016" s="110">
        <v>0.86809999999999998</v>
      </c>
    </row>
    <row r="2017" spans="1:5" x14ac:dyDescent="0.25">
      <c r="A2017" s="112">
        <v>40353.458333333336</v>
      </c>
      <c r="B2017" s="109">
        <v>-5</v>
      </c>
      <c r="C2017" s="109">
        <v>0.86319999999999997</v>
      </c>
      <c r="D2017" s="110">
        <v>0.86570000000000003</v>
      </c>
      <c r="E2017" s="110">
        <v>0.86809999999999998</v>
      </c>
    </row>
    <row r="2018" spans="1:5" x14ac:dyDescent="0.25">
      <c r="A2018" s="112">
        <v>40353.46875</v>
      </c>
      <c r="B2018" s="109">
        <v>-5</v>
      </c>
      <c r="C2018" s="109">
        <v>0.86319999999999997</v>
      </c>
      <c r="D2018" s="110">
        <v>0.86570000000000003</v>
      </c>
      <c r="E2018" s="110">
        <v>0.8669</v>
      </c>
    </row>
    <row r="2019" spans="1:5" x14ac:dyDescent="0.25">
      <c r="A2019" s="112">
        <v>40353.479166666664</v>
      </c>
      <c r="B2019" s="109">
        <v>-5</v>
      </c>
      <c r="C2019" s="109">
        <v>0.86199999999999999</v>
      </c>
      <c r="D2019" s="110">
        <v>0.86450000000000005</v>
      </c>
      <c r="E2019" s="110">
        <v>0.8669</v>
      </c>
    </row>
    <row r="2020" spans="1:5" x14ac:dyDescent="0.25">
      <c r="A2020" s="112">
        <v>40353.489583333336</v>
      </c>
      <c r="B2020" s="109">
        <v>-5</v>
      </c>
      <c r="C2020" s="109">
        <v>0.86080000000000001</v>
      </c>
      <c r="D2020" s="110">
        <v>0.86319999999999997</v>
      </c>
      <c r="E2020" s="110">
        <v>0.86570000000000003</v>
      </c>
    </row>
    <row r="2021" spans="1:5" x14ac:dyDescent="0.25">
      <c r="A2021" s="112">
        <v>40353.5</v>
      </c>
      <c r="B2021" s="109">
        <v>-5</v>
      </c>
      <c r="C2021" s="109">
        <v>0.85960000000000003</v>
      </c>
      <c r="D2021" s="110">
        <v>0.86199999999999999</v>
      </c>
      <c r="E2021" s="110">
        <v>0.86319999999999997</v>
      </c>
    </row>
    <row r="2022" spans="1:5" x14ac:dyDescent="0.25">
      <c r="A2022" s="112">
        <v>40353.510416666664</v>
      </c>
      <c r="B2022" s="109">
        <v>-5</v>
      </c>
      <c r="C2022" s="109">
        <v>0.85960000000000003</v>
      </c>
      <c r="D2022" s="110">
        <v>0.86080000000000001</v>
      </c>
      <c r="E2022" s="110">
        <v>0.86199999999999999</v>
      </c>
    </row>
    <row r="2023" spans="1:5" x14ac:dyDescent="0.25">
      <c r="A2023" s="112">
        <v>40353.520833333336</v>
      </c>
      <c r="B2023" s="109">
        <v>-5</v>
      </c>
      <c r="C2023" s="109">
        <v>0.85840000000000005</v>
      </c>
      <c r="D2023" s="110">
        <v>0.86080000000000001</v>
      </c>
      <c r="E2023" s="110">
        <v>0.86199999999999999</v>
      </c>
    </row>
    <row r="2024" spans="1:5" x14ac:dyDescent="0.25">
      <c r="A2024" s="112">
        <v>40353.53125</v>
      </c>
      <c r="B2024" s="109">
        <v>-5</v>
      </c>
      <c r="C2024" s="109">
        <v>0.85840000000000005</v>
      </c>
      <c r="D2024" s="110">
        <v>0.85960000000000003</v>
      </c>
      <c r="E2024" s="110">
        <v>0.86080000000000001</v>
      </c>
    </row>
    <row r="2025" spans="1:5" x14ac:dyDescent="0.25">
      <c r="A2025" s="112">
        <v>40353.541666666664</v>
      </c>
      <c r="B2025" s="109">
        <v>-5</v>
      </c>
      <c r="C2025" s="109">
        <v>0.85589999999999999</v>
      </c>
      <c r="D2025" s="110">
        <v>0.85960000000000003</v>
      </c>
      <c r="E2025" s="110">
        <v>0.86080000000000001</v>
      </c>
    </row>
    <row r="2026" spans="1:5" x14ac:dyDescent="0.25">
      <c r="A2026" s="112">
        <v>40353.552083333336</v>
      </c>
      <c r="B2026" s="109">
        <v>-5</v>
      </c>
      <c r="C2026" s="109">
        <v>0.85589999999999999</v>
      </c>
      <c r="D2026" s="110">
        <v>0.85840000000000005</v>
      </c>
      <c r="E2026" s="110">
        <v>0.85960000000000003</v>
      </c>
    </row>
    <row r="2027" spans="1:5" x14ac:dyDescent="0.25">
      <c r="A2027" s="112">
        <v>40353.5625</v>
      </c>
      <c r="B2027" s="109">
        <v>-5</v>
      </c>
      <c r="C2027" s="109">
        <v>0.85470000000000002</v>
      </c>
      <c r="D2027" s="110">
        <v>0.85709999999999997</v>
      </c>
      <c r="E2027" s="110">
        <v>0.85960000000000003</v>
      </c>
    </row>
    <row r="2028" spans="1:5" x14ac:dyDescent="0.25">
      <c r="A2028" s="112">
        <v>40353.572916666664</v>
      </c>
      <c r="B2028" s="109">
        <v>-5</v>
      </c>
      <c r="C2028" s="109">
        <v>0.85470000000000002</v>
      </c>
      <c r="D2028" s="110">
        <v>0.85709999999999997</v>
      </c>
      <c r="E2028" s="110">
        <v>0.85960000000000003</v>
      </c>
    </row>
    <row r="2029" spans="1:5" x14ac:dyDescent="0.25">
      <c r="A2029" s="112">
        <v>40353.583333333336</v>
      </c>
      <c r="B2029" s="109">
        <v>-5</v>
      </c>
      <c r="C2029" s="109">
        <v>0.85589999999999999</v>
      </c>
      <c r="D2029" s="110">
        <v>0.85840000000000005</v>
      </c>
      <c r="E2029" s="110">
        <v>0.85960000000000003</v>
      </c>
    </row>
    <row r="2030" spans="1:5" x14ac:dyDescent="0.25">
      <c r="A2030" s="112">
        <v>40353.59375</v>
      </c>
      <c r="B2030" s="109">
        <v>-5</v>
      </c>
      <c r="C2030" s="109">
        <v>0.85589999999999999</v>
      </c>
      <c r="D2030" s="110">
        <v>0.85840000000000005</v>
      </c>
      <c r="E2030" s="110">
        <v>0.86080000000000001</v>
      </c>
    </row>
    <row r="2031" spans="1:5" x14ac:dyDescent="0.25">
      <c r="A2031" s="112">
        <v>40353.604166666664</v>
      </c>
      <c r="B2031" s="109">
        <v>-5</v>
      </c>
      <c r="C2031" s="109">
        <v>0.85840000000000005</v>
      </c>
      <c r="D2031" s="110">
        <v>0.85960000000000003</v>
      </c>
      <c r="E2031" s="110">
        <v>0.86199999999999999</v>
      </c>
    </row>
    <row r="2032" spans="1:5" x14ac:dyDescent="0.25">
      <c r="A2032" s="112">
        <v>40353.614583333336</v>
      </c>
      <c r="B2032" s="109">
        <v>-5</v>
      </c>
      <c r="C2032" s="109">
        <v>0.85840000000000005</v>
      </c>
      <c r="D2032" s="110">
        <v>0.86080000000000001</v>
      </c>
      <c r="E2032" s="110">
        <v>0.86199999999999999</v>
      </c>
    </row>
    <row r="2033" spans="1:5" x14ac:dyDescent="0.25">
      <c r="A2033" s="112">
        <v>40353.625</v>
      </c>
      <c r="B2033" s="109">
        <v>-5</v>
      </c>
      <c r="C2033" s="109">
        <v>0.86080000000000001</v>
      </c>
      <c r="D2033" s="110">
        <v>0.86809999999999998</v>
      </c>
      <c r="E2033" s="110">
        <v>0.88519999999999999</v>
      </c>
    </row>
    <row r="2034" spans="1:5" x14ac:dyDescent="0.25">
      <c r="A2034" s="112">
        <v>40353.635416666664</v>
      </c>
      <c r="B2034" s="109">
        <v>-5</v>
      </c>
      <c r="C2034" s="109">
        <v>0.88519999999999999</v>
      </c>
      <c r="D2034" s="110">
        <v>0.89739999999999998</v>
      </c>
      <c r="E2034" s="110">
        <v>0.90480000000000005</v>
      </c>
    </row>
    <row r="2035" spans="1:5" x14ac:dyDescent="0.25">
      <c r="A2035" s="112">
        <v>40353.645833333336</v>
      </c>
      <c r="B2035" s="109">
        <v>-5</v>
      </c>
      <c r="C2035" s="109">
        <v>0.90480000000000005</v>
      </c>
      <c r="D2035" s="110">
        <v>0.90959999999999996</v>
      </c>
      <c r="E2035" s="110">
        <v>0.9133</v>
      </c>
    </row>
    <row r="2036" spans="1:5" x14ac:dyDescent="0.25">
      <c r="A2036" s="112">
        <v>40353.65625</v>
      </c>
      <c r="B2036" s="109">
        <v>-5</v>
      </c>
      <c r="C2036" s="109">
        <v>0.91210000000000002</v>
      </c>
      <c r="D2036" s="110">
        <v>0.9133</v>
      </c>
      <c r="E2036" s="110">
        <v>0.91700000000000004</v>
      </c>
    </row>
    <row r="2037" spans="1:5" x14ac:dyDescent="0.25">
      <c r="A2037" s="112">
        <v>40353.666666666664</v>
      </c>
      <c r="B2037" s="109">
        <v>-5</v>
      </c>
      <c r="C2037" s="109">
        <v>0.9133</v>
      </c>
      <c r="D2037" s="110">
        <v>0.91700000000000004</v>
      </c>
      <c r="E2037" s="110">
        <v>0.91820000000000002</v>
      </c>
    </row>
    <row r="2038" spans="1:5" x14ac:dyDescent="0.25">
      <c r="A2038" s="112">
        <v>40353.677083333336</v>
      </c>
      <c r="B2038" s="109">
        <v>-5</v>
      </c>
      <c r="C2038" s="109">
        <v>0.91700000000000004</v>
      </c>
      <c r="D2038" s="110">
        <v>0.91820000000000002</v>
      </c>
      <c r="E2038" s="110">
        <v>0.92059999999999997</v>
      </c>
    </row>
    <row r="2039" spans="1:5" x14ac:dyDescent="0.25">
      <c r="A2039" s="112">
        <v>40353.6875</v>
      </c>
      <c r="B2039" s="109">
        <v>-5</v>
      </c>
      <c r="C2039" s="109">
        <v>0.91820000000000002</v>
      </c>
      <c r="D2039" s="110">
        <v>0.92059999999999997</v>
      </c>
      <c r="E2039" s="110">
        <v>0.92430000000000001</v>
      </c>
    </row>
    <row r="2040" spans="1:5" x14ac:dyDescent="0.25">
      <c r="A2040" s="112">
        <v>40353.697916666664</v>
      </c>
      <c r="B2040" s="109">
        <v>-5</v>
      </c>
      <c r="C2040" s="109">
        <v>0.92190000000000005</v>
      </c>
      <c r="D2040" s="110">
        <v>0.92430000000000001</v>
      </c>
      <c r="E2040" s="110">
        <v>0.92669999999999997</v>
      </c>
    </row>
    <row r="2041" spans="1:5" x14ac:dyDescent="0.25">
      <c r="A2041" s="112">
        <v>40353.708333333336</v>
      </c>
      <c r="B2041" s="109">
        <v>-5</v>
      </c>
      <c r="C2041" s="109">
        <v>0.92549999999999999</v>
      </c>
      <c r="D2041" s="110">
        <v>0.92669999999999997</v>
      </c>
      <c r="E2041" s="110">
        <v>0.92800000000000005</v>
      </c>
    </row>
    <row r="2042" spans="1:5" x14ac:dyDescent="0.25">
      <c r="A2042" s="112">
        <v>40353.71875</v>
      </c>
      <c r="B2042" s="109">
        <v>-5</v>
      </c>
      <c r="C2042" s="109">
        <v>0.92669999999999997</v>
      </c>
      <c r="D2042" s="110">
        <v>0.92800000000000005</v>
      </c>
      <c r="E2042" s="110">
        <v>0.92920000000000003</v>
      </c>
    </row>
    <row r="2043" spans="1:5" x14ac:dyDescent="0.25">
      <c r="A2043" s="112">
        <v>40353.729166666664</v>
      </c>
      <c r="B2043" s="109">
        <v>-5</v>
      </c>
      <c r="C2043" s="109">
        <v>0.92669999999999997</v>
      </c>
      <c r="D2043" s="110">
        <v>0.92800000000000005</v>
      </c>
      <c r="E2043" s="110">
        <v>0.92920000000000003</v>
      </c>
    </row>
    <row r="2044" spans="1:5" x14ac:dyDescent="0.25">
      <c r="A2044" s="112">
        <v>40353.739583333336</v>
      </c>
      <c r="B2044" s="109">
        <v>-5</v>
      </c>
      <c r="C2044" s="109">
        <v>0.92669999999999997</v>
      </c>
      <c r="D2044" s="110">
        <v>0.92800000000000005</v>
      </c>
      <c r="E2044" s="110">
        <v>0.92920000000000003</v>
      </c>
    </row>
    <row r="2045" spans="1:5" x14ac:dyDescent="0.25">
      <c r="A2045" s="112">
        <v>40353.75</v>
      </c>
      <c r="B2045" s="109">
        <v>-5</v>
      </c>
      <c r="C2045" s="109">
        <v>0.92549999999999999</v>
      </c>
      <c r="D2045" s="110">
        <v>0.92669999999999997</v>
      </c>
      <c r="E2045" s="110">
        <v>0.93159999999999998</v>
      </c>
    </row>
    <row r="2046" spans="1:5" x14ac:dyDescent="0.25">
      <c r="A2046" s="112">
        <v>40353.760416666664</v>
      </c>
      <c r="B2046" s="109">
        <v>-5</v>
      </c>
      <c r="C2046" s="109">
        <v>0.92549999999999999</v>
      </c>
      <c r="D2046" s="110">
        <v>0.92669999999999997</v>
      </c>
      <c r="E2046" s="110">
        <v>0.92800000000000005</v>
      </c>
    </row>
    <row r="2047" spans="1:5" x14ac:dyDescent="0.25">
      <c r="A2047" s="112">
        <v>40353.770833333336</v>
      </c>
      <c r="B2047" s="109">
        <v>-5</v>
      </c>
      <c r="C2047" s="109">
        <v>0.92430000000000001</v>
      </c>
      <c r="D2047" s="110">
        <v>0.92549999999999999</v>
      </c>
      <c r="E2047" s="110">
        <v>0.92669999999999997</v>
      </c>
    </row>
    <row r="2048" spans="1:5" x14ac:dyDescent="0.25">
      <c r="A2048" s="112">
        <v>40353.78125</v>
      </c>
      <c r="B2048" s="109">
        <v>-5</v>
      </c>
      <c r="C2048" s="109">
        <v>0.92430000000000001</v>
      </c>
      <c r="D2048" s="110">
        <v>0.92549999999999999</v>
      </c>
      <c r="E2048" s="110">
        <v>0.92669999999999997</v>
      </c>
    </row>
    <row r="2049" spans="1:5" x14ac:dyDescent="0.25">
      <c r="A2049" s="112">
        <v>40353.791666666664</v>
      </c>
      <c r="B2049" s="109">
        <v>-5</v>
      </c>
      <c r="C2049" s="109">
        <v>0.92190000000000005</v>
      </c>
      <c r="D2049" s="110">
        <v>0.92430000000000001</v>
      </c>
      <c r="E2049" s="110">
        <v>0.92549999999999999</v>
      </c>
    </row>
    <row r="2050" spans="1:5" x14ac:dyDescent="0.25">
      <c r="A2050" s="112">
        <v>40353.802083333336</v>
      </c>
      <c r="B2050" s="109">
        <v>-5</v>
      </c>
      <c r="C2050" s="109">
        <v>0.92190000000000005</v>
      </c>
      <c r="D2050" s="110">
        <v>0.92430000000000001</v>
      </c>
      <c r="E2050" s="110">
        <v>0.92549999999999999</v>
      </c>
    </row>
    <row r="2051" spans="1:5" x14ac:dyDescent="0.25">
      <c r="A2051" s="112">
        <v>40353.8125</v>
      </c>
      <c r="B2051" s="109">
        <v>-5</v>
      </c>
      <c r="C2051" s="109">
        <v>0.92190000000000005</v>
      </c>
      <c r="D2051" s="110">
        <v>0.92430000000000001</v>
      </c>
      <c r="E2051" s="110">
        <v>0.92549999999999999</v>
      </c>
    </row>
    <row r="2052" spans="1:5" x14ac:dyDescent="0.25">
      <c r="A2052" s="112">
        <v>40353.822916666664</v>
      </c>
      <c r="B2052" s="109">
        <v>-5</v>
      </c>
      <c r="C2052" s="109">
        <v>0.92190000000000005</v>
      </c>
      <c r="D2052" s="110">
        <v>0.92430000000000001</v>
      </c>
      <c r="E2052" s="110">
        <v>0.92549999999999999</v>
      </c>
    </row>
    <row r="2053" spans="1:5" x14ac:dyDescent="0.25">
      <c r="A2053" s="112">
        <v>40353.833333333336</v>
      </c>
      <c r="B2053" s="109">
        <v>-5</v>
      </c>
      <c r="C2053" s="109">
        <v>0.92190000000000005</v>
      </c>
      <c r="D2053" s="110">
        <v>0.92430000000000001</v>
      </c>
      <c r="E2053" s="110">
        <v>0.92669999999999997</v>
      </c>
    </row>
    <row r="2054" spans="1:5" x14ac:dyDescent="0.25">
      <c r="A2054" s="112">
        <v>40353.84375</v>
      </c>
      <c r="B2054" s="109">
        <v>-5</v>
      </c>
      <c r="C2054" s="109">
        <v>0.92190000000000005</v>
      </c>
      <c r="D2054" s="110">
        <v>0.92430000000000001</v>
      </c>
      <c r="E2054" s="110">
        <v>0.92549999999999999</v>
      </c>
    </row>
    <row r="2055" spans="1:5" x14ac:dyDescent="0.25">
      <c r="A2055" s="112">
        <v>40353.854166666664</v>
      </c>
      <c r="B2055" s="109">
        <v>-5</v>
      </c>
      <c r="C2055" s="109">
        <v>0.92190000000000005</v>
      </c>
      <c r="D2055" s="110">
        <v>0.92430000000000001</v>
      </c>
      <c r="E2055" s="110">
        <v>0.92549999999999999</v>
      </c>
    </row>
    <row r="2056" spans="1:5" x14ac:dyDescent="0.25">
      <c r="A2056" s="112">
        <v>40353.864583333336</v>
      </c>
      <c r="B2056" s="109">
        <v>-5</v>
      </c>
      <c r="C2056" s="109">
        <v>0.92190000000000005</v>
      </c>
      <c r="D2056" s="110">
        <v>0.92310000000000003</v>
      </c>
      <c r="E2056" s="110">
        <v>0.92549999999999999</v>
      </c>
    </row>
    <row r="2057" spans="1:5" x14ac:dyDescent="0.25">
      <c r="A2057" s="112">
        <v>40353.875</v>
      </c>
      <c r="B2057" s="109">
        <v>-5</v>
      </c>
      <c r="C2057" s="109">
        <v>0.92190000000000005</v>
      </c>
      <c r="D2057" s="110">
        <v>0.92310000000000003</v>
      </c>
      <c r="E2057" s="110">
        <v>0.92669999999999997</v>
      </c>
    </row>
    <row r="2058" spans="1:5" x14ac:dyDescent="0.25">
      <c r="A2058" s="112">
        <v>40353.885416666664</v>
      </c>
      <c r="B2058" s="109">
        <v>-5</v>
      </c>
      <c r="C2058" s="109">
        <v>0.92190000000000005</v>
      </c>
      <c r="D2058" s="110">
        <v>0.92310000000000003</v>
      </c>
      <c r="E2058" s="110">
        <v>0.92549999999999999</v>
      </c>
    </row>
    <row r="2059" spans="1:5" x14ac:dyDescent="0.25">
      <c r="A2059" s="112">
        <v>40353.895833333336</v>
      </c>
      <c r="B2059" s="109">
        <v>-5</v>
      </c>
      <c r="C2059" s="109">
        <v>0.92190000000000005</v>
      </c>
      <c r="D2059" s="110">
        <v>0.92310000000000003</v>
      </c>
      <c r="E2059" s="110">
        <v>0.92430000000000001</v>
      </c>
    </row>
    <row r="2060" spans="1:5" x14ac:dyDescent="0.25">
      <c r="A2060" s="112">
        <v>40353.90625</v>
      </c>
      <c r="B2060" s="109">
        <v>-5</v>
      </c>
      <c r="C2060" s="109">
        <v>0.92059999999999997</v>
      </c>
      <c r="D2060" s="110">
        <v>0.92310000000000003</v>
      </c>
      <c r="E2060" s="110">
        <v>0.92430000000000001</v>
      </c>
    </row>
    <row r="2061" spans="1:5" x14ac:dyDescent="0.25">
      <c r="A2061" s="112">
        <v>40353.916666666664</v>
      </c>
      <c r="B2061" s="109">
        <v>-5</v>
      </c>
      <c r="C2061" s="109">
        <v>0.92059999999999997</v>
      </c>
      <c r="D2061" s="110">
        <v>0.92310000000000003</v>
      </c>
      <c r="E2061" s="110">
        <v>0.92549999999999999</v>
      </c>
    </row>
    <row r="2062" spans="1:5" x14ac:dyDescent="0.25">
      <c r="A2062" s="112">
        <v>40353.927083333336</v>
      </c>
      <c r="B2062" s="109">
        <v>-5</v>
      </c>
      <c r="C2062" s="109">
        <v>0.92059999999999997</v>
      </c>
      <c r="D2062" s="110">
        <v>0.92190000000000005</v>
      </c>
      <c r="E2062" s="110">
        <v>0.92549999999999999</v>
      </c>
    </row>
    <row r="2063" spans="1:5" x14ac:dyDescent="0.25">
      <c r="A2063" s="112">
        <v>40353.9375</v>
      </c>
      <c r="B2063" s="109">
        <v>-5</v>
      </c>
      <c r="C2063" s="109">
        <v>0.92059999999999997</v>
      </c>
      <c r="D2063" s="110">
        <v>0.92190000000000005</v>
      </c>
      <c r="E2063" s="110">
        <v>0.92430000000000001</v>
      </c>
    </row>
    <row r="2064" spans="1:5" x14ac:dyDescent="0.25">
      <c r="A2064" s="112">
        <v>40353.947916666664</v>
      </c>
      <c r="B2064" s="109">
        <v>-5</v>
      </c>
      <c r="C2064" s="109">
        <v>0.92059999999999997</v>
      </c>
      <c r="D2064" s="110">
        <v>0.92190000000000005</v>
      </c>
      <c r="E2064" s="110">
        <v>0.92190000000000005</v>
      </c>
    </row>
    <row r="2065" spans="1:5" x14ac:dyDescent="0.25">
      <c r="A2065" s="112">
        <v>40353.958333333336</v>
      </c>
      <c r="B2065" s="109">
        <v>-5</v>
      </c>
      <c r="C2065" s="109">
        <v>0.92059999999999997</v>
      </c>
      <c r="D2065" s="110">
        <v>0.92190000000000005</v>
      </c>
      <c r="E2065" s="110">
        <v>0.92549999999999999</v>
      </c>
    </row>
    <row r="2066" spans="1:5" x14ac:dyDescent="0.25">
      <c r="A2066" s="112">
        <v>40353.96875</v>
      </c>
      <c r="B2066" s="109">
        <v>-5</v>
      </c>
      <c r="C2066" s="109">
        <v>0.9194</v>
      </c>
      <c r="D2066" s="110">
        <v>0.92190000000000005</v>
      </c>
      <c r="E2066" s="110">
        <v>0.92430000000000001</v>
      </c>
    </row>
    <row r="2067" spans="1:5" x14ac:dyDescent="0.25">
      <c r="A2067" s="112">
        <v>40353.979166666664</v>
      </c>
      <c r="B2067" s="109">
        <v>-5</v>
      </c>
      <c r="C2067" s="109">
        <v>0.9194</v>
      </c>
      <c r="D2067" s="110">
        <v>0.92190000000000005</v>
      </c>
      <c r="E2067" s="110">
        <v>0.92430000000000001</v>
      </c>
    </row>
    <row r="2068" spans="1:5" x14ac:dyDescent="0.25">
      <c r="A2068" s="112">
        <v>40353.989583333336</v>
      </c>
      <c r="B2068" s="109">
        <v>-5</v>
      </c>
      <c r="C2068" s="109">
        <v>0.92059999999999997</v>
      </c>
      <c r="D2068" s="110">
        <v>0.92059999999999997</v>
      </c>
      <c r="E2068" s="110">
        <v>0.92190000000000005</v>
      </c>
    </row>
    <row r="2069" spans="1:5" x14ac:dyDescent="0.25">
      <c r="A2069" s="112">
        <v>40354</v>
      </c>
      <c r="B2069" s="109">
        <v>-5</v>
      </c>
      <c r="C2069" s="109">
        <v>0.92059999999999997</v>
      </c>
      <c r="D2069" s="110">
        <v>0.92059999999999997</v>
      </c>
      <c r="E2069" s="110">
        <v>0.92430000000000001</v>
      </c>
    </row>
    <row r="2070" spans="1:5" x14ac:dyDescent="0.25">
      <c r="A2070" s="112">
        <v>40354.010416666664</v>
      </c>
      <c r="B2070" s="109">
        <v>-5</v>
      </c>
      <c r="C2070" s="109">
        <v>0.92059999999999997</v>
      </c>
      <c r="D2070" s="110">
        <v>0.92190000000000005</v>
      </c>
      <c r="E2070" s="110">
        <v>0.92430000000000001</v>
      </c>
    </row>
    <row r="2071" spans="1:5" x14ac:dyDescent="0.25">
      <c r="A2071" s="112">
        <v>40354.020833333336</v>
      </c>
      <c r="B2071" s="109">
        <v>-5</v>
      </c>
      <c r="C2071" s="109">
        <v>0.9194</v>
      </c>
      <c r="D2071" s="110">
        <v>0.92059999999999997</v>
      </c>
      <c r="E2071" s="110">
        <v>0.92190000000000005</v>
      </c>
    </row>
    <row r="2072" spans="1:5" x14ac:dyDescent="0.25">
      <c r="A2072" s="112">
        <v>40354.03125</v>
      </c>
      <c r="B2072" s="109">
        <v>-5</v>
      </c>
      <c r="C2072" s="109">
        <v>0.92059999999999997</v>
      </c>
      <c r="D2072" s="110">
        <v>0.92059999999999997</v>
      </c>
      <c r="E2072" s="110">
        <v>0.92190000000000005</v>
      </c>
    </row>
    <row r="2073" spans="1:5" x14ac:dyDescent="0.25">
      <c r="A2073" s="112">
        <v>40354.041666666664</v>
      </c>
      <c r="B2073" s="109">
        <v>-5</v>
      </c>
      <c r="C2073" s="109">
        <v>0.9194</v>
      </c>
      <c r="D2073" s="110">
        <v>0.92059999999999997</v>
      </c>
      <c r="E2073" s="110">
        <v>0.92549999999999999</v>
      </c>
    </row>
    <row r="2074" spans="1:5" x14ac:dyDescent="0.25">
      <c r="A2074" s="112">
        <v>40354.052083333336</v>
      </c>
      <c r="B2074" s="109">
        <v>-5</v>
      </c>
      <c r="C2074" s="109">
        <v>0.9194</v>
      </c>
      <c r="D2074" s="110">
        <v>0.92059999999999997</v>
      </c>
      <c r="E2074" s="110">
        <v>0.92190000000000005</v>
      </c>
    </row>
    <row r="2075" spans="1:5" x14ac:dyDescent="0.25">
      <c r="A2075" s="112">
        <v>40354.0625</v>
      </c>
      <c r="B2075" s="109">
        <v>-5</v>
      </c>
      <c r="C2075" s="109">
        <v>0.92059999999999997</v>
      </c>
      <c r="D2075" s="110">
        <v>0.92059999999999997</v>
      </c>
      <c r="E2075" s="110">
        <v>0.92430000000000001</v>
      </c>
    </row>
    <row r="2076" spans="1:5" x14ac:dyDescent="0.25">
      <c r="A2076" s="112">
        <v>40354.072916666664</v>
      </c>
      <c r="B2076" s="109">
        <v>-5</v>
      </c>
      <c r="C2076" s="109">
        <v>0.9194</v>
      </c>
      <c r="D2076" s="110">
        <v>0.92059999999999997</v>
      </c>
      <c r="E2076" s="110">
        <v>0.92190000000000005</v>
      </c>
    </row>
    <row r="2077" spans="1:5" x14ac:dyDescent="0.25">
      <c r="A2077" s="112">
        <v>40354.083333333336</v>
      </c>
      <c r="B2077" s="109">
        <v>-5</v>
      </c>
      <c r="C2077" s="109">
        <v>0.9194</v>
      </c>
      <c r="D2077" s="110">
        <v>0.92059999999999997</v>
      </c>
      <c r="E2077" s="110">
        <v>0.92430000000000001</v>
      </c>
    </row>
    <row r="2078" spans="1:5" x14ac:dyDescent="0.25">
      <c r="A2078" s="112">
        <v>40354.09375</v>
      </c>
      <c r="B2078" s="109">
        <v>-5</v>
      </c>
      <c r="C2078" s="109">
        <v>0.9194</v>
      </c>
      <c r="D2078" s="110">
        <v>0.92059999999999997</v>
      </c>
      <c r="E2078" s="110">
        <v>0.92190000000000005</v>
      </c>
    </row>
    <row r="2079" spans="1:5" x14ac:dyDescent="0.25">
      <c r="A2079" s="112">
        <v>40354.104166666664</v>
      </c>
      <c r="B2079" s="109">
        <v>-5</v>
      </c>
      <c r="C2079" s="109">
        <v>0.9194</v>
      </c>
      <c r="D2079" s="110">
        <v>0.92059999999999997</v>
      </c>
      <c r="E2079" s="110">
        <v>0.92190000000000005</v>
      </c>
    </row>
    <row r="2080" spans="1:5" x14ac:dyDescent="0.25">
      <c r="A2080" s="112">
        <v>40354.114583333336</v>
      </c>
      <c r="B2080" s="109">
        <v>-5</v>
      </c>
      <c r="C2080" s="109">
        <v>0.9194</v>
      </c>
      <c r="D2080" s="110">
        <v>0.92059999999999997</v>
      </c>
      <c r="E2080" s="110">
        <v>0.92190000000000005</v>
      </c>
    </row>
    <row r="2081" spans="1:5" x14ac:dyDescent="0.25">
      <c r="A2081" s="112">
        <v>40354.125</v>
      </c>
      <c r="B2081" s="109">
        <v>-5</v>
      </c>
      <c r="C2081" s="109">
        <v>0.9194</v>
      </c>
      <c r="D2081" s="110">
        <v>0.92059999999999997</v>
      </c>
      <c r="E2081" s="110">
        <v>0.92430000000000001</v>
      </c>
    </row>
    <row r="2082" spans="1:5" x14ac:dyDescent="0.25">
      <c r="A2082" s="112">
        <v>40354.135416666664</v>
      </c>
      <c r="B2082" s="109">
        <v>-5</v>
      </c>
      <c r="C2082" s="109">
        <v>0.9194</v>
      </c>
      <c r="D2082" s="110">
        <v>0.92059999999999997</v>
      </c>
      <c r="E2082" s="110">
        <v>0.92190000000000005</v>
      </c>
    </row>
    <row r="2083" spans="1:5" x14ac:dyDescent="0.25">
      <c r="A2083" s="112">
        <v>40354.145833333336</v>
      </c>
      <c r="B2083" s="109">
        <v>-5</v>
      </c>
      <c r="C2083" s="109">
        <v>0.9194</v>
      </c>
      <c r="D2083" s="110">
        <v>0.92059999999999997</v>
      </c>
      <c r="E2083" s="110">
        <v>0.92190000000000005</v>
      </c>
    </row>
    <row r="2084" spans="1:5" x14ac:dyDescent="0.25">
      <c r="A2084" s="112">
        <v>40354.15625</v>
      </c>
      <c r="B2084" s="109">
        <v>-5</v>
      </c>
      <c r="C2084" s="109">
        <v>0.9194</v>
      </c>
      <c r="D2084" s="110">
        <v>0.92059999999999997</v>
      </c>
      <c r="E2084" s="110">
        <v>0.92190000000000005</v>
      </c>
    </row>
    <row r="2085" spans="1:5" x14ac:dyDescent="0.25">
      <c r="A2085" s="112">
        <v>40354.166666666664</v>
      </c>
      <c r="B2085" s="109">
        <v>-5</v>
      </c>
      <c r="C2085" s="109">
        <v>0.9194</v>
      </c>
      <c r="D2085" s="110">
        <v>0.92059999999999997</v>
      </c>
      <c r="E2085" s="110">
        <v>0.92190000000000005</v>
      </c>
    </row>
    <row r="2086" spans="1:5" x14ac:dyDescent="0.25">
      <c r="A2086" s="112">
        <v>40354.177083333336</v>
      </c>
      <c r="B2086" s="109">
        <v>-5</v>
      </c>
      <c r="C2086" s="109">
        <v>0.9194</v>
      </c>
      <c r="D2086" s="110">
        <v>0.92059999999999997</v>
      </c>
      <c r="E2086" s="110">
        <v>0.92190000000000005</v>
      </c>
    </row>
    <row r="2087" spans="1:5" x14ac:dyDescent="0.25">
      <c r="A2087" s="112">
        <v>40354.1875</v>
      </c>
      <c r="B2087" s="109">
        <v>-5</v>
      </c>
      <c r="C2087" s="109">
        <v>0.9194</v>
      </c>
      <c r="D2087" s="110">
        <v>0.92059999999999997</v>
      </c>
      <c r="E2087" s="110">
        <v>0.92190000000000005</v>
      </c>
    </row>
    <row r="2088" spans="1:5" x14ac:dyDescent="0.25">
      <c r="A2088" s="112">
        <v>40354.197916666664</v>
      </c>
      <c r="B2088" s="109">
        <v>-5</v>
      </c>
      <c r="C2088" s="109">
        <v>0.9194</v>
      </c>
      <c r="D2088" s="110">
        <v>0.92059999999999997</v>
      </c>
      <c r="E2088" s="110">
        <v>0.92190000000000005</v>
      </c>
    </row>
    <row r="2089" spans="1:5" x14ac:dyDescent="0.25">
      <c r="A2089" s="112">
        <v>40354.208333333336</v>
      </c>
      <c r="B2089" s="109">
        <v>-5</v>
      </c>
      <c r="C2089" s="109">
        <v>0.9194</v>
      </c>
      <c r="D2089" s="110">
        <v>0.92059999999999997</v>
      </c>
      <c r="E2089" s="110">
        <v>0.92190000000000005</v>
      </c>
    </row>
    <row r="2090" spans="1:5" x14ac:dyDescent="0.25">
      <c r="A2090" s="112">
        <v>40354.21875</v>
      </c>
      <c r="B2090" s="109">
        <v>-5</v>
      </c>
      <c r="C2090" s="109">
        <v>0.9194</v>
      </c>
      <c r="D2090" s="110">
        <v>0.92059999999999997</v>
      </c>
      <c r="E2090" s="110">
        <v>0.92190000000000005</v>
      </c>
    </row>
    <row r="2091" spans="1:5" x14ac:dyDescent="0.25">
      <c r="A2091" s="112">
        <v>40354.229166666664</v>
      </c>
      <c r="B2091" s="109">
        <v>-5</v>
      </c>
      <c r="C2091" s="109">
        <v>0.9194</v>
      </c>
      <c r="D2091" s="110">
        <v>0.92059999999999997</v>
      </c>
      <c r="E2091" s="110">
        <v>0.92190000000000005</v>
      </c>
    </row>
    <row r="2092" spans="1:5" x14ac:dyDescent="0.25">
      <c r="A2092" s="112">
        <v>40354.239583333336</v>
      </c>
      <c r="B2092" s="109">
        <v>-5</v>
      </c>
      <c r="C2092" s="109">
        <v>0.9194</v>
      </c>
      <c r="D2092" s="110">
        <v>0.92059999999999997</v>
      </c>
      <c r="E2092" s="110">
        <v>0.92190000000000005</v>
      </c>
    </row>
    <row r="2093" spans="1:5" x14ac:dyDescent="0.25">
      <c r="A2093" s="112">
        <v>40354.25</v>
      </c>
      <c r="B2093" s="109">
        <v>-5</v>
      </c>
      <c r="C2093" s="109">
        <v>0.91820000000000002</v>
      </c>
      <c r="D2093" s="110">
        <v>0.92059999999999997</v>
      </c>
      <c r="E2093" s="110">
        <v>0.92190000000000005</v>
      </c>
    </row>
    <row r="2094" spans="1:5" x14ac:dyDescent="0.25">
      <c r="A2094" s="112">
        <v>40354.260416666664</v>
      </c>
      <c r="B2094" s="109">
        <v>-5</v>
      </c>
      <c r="C2094" s="109">
        <v>0.91820000000000002</v>
      </c>
      <c r="D2094" s="110">
        <v>0.9194</v>
      </c>
      <c r="E2094" s="110">
        <v>0.92059999999999997</v>
      </c>
    </row>
    <row r="2095" spans="1:5" x14ac:dyDescent="0.25">
      <c r="A2095" s="112">
        <v>40354.270833333336</v>
      </c>
      <c r="B2095" s="109">
        <v>-5</v>
      </c>
      <c r="C2095" s="109">
        <v>0.91820000000000002</v>
      </c>
      <c r="D2095" s="110">
        <v>0.9194</v>
      </c>
      <c r="E2095" s="110">
        <v>0.92059999999999997</v>
      </c>
    </row>
    <row r="2096" spans="1:5" x14ac:dyDescent="0.25">
      <c r="A2096" s="112">
        <v>40354.28125</v>
      </c>
      <c r="B2096" s="109">
        <v>-5</v>
      </c>
      <c r="C2096" s="109">
        <v>0.91700000000000004</v>
      </c>
      <c r="D2096" s="110">
        <v>0.91820000000000002</v>
      </c>
      <c r="E2096" s="110">
        <v>0.9194</v>
      </c>
    </row>
    <row r="2097" spans="1:5" x14ac:dyDescent="0.25">
      <c r="A2097" s="112">
        <v>40354.291666666664</v>
      </c>
      <c r="B2097" s="109">
        <v>-5</v>
      </c>
      <c r="C2097" s="109">
        <v>0.91700000000000004</v>
      </c>
      <c r="D2097" s="110">
        <v>0.91820000000000002</v>
      </c>
      <c r="E2097" s="110">
        <v>0.92059999999999997</v>
      </c>
    </row>
    <row r="2098" spans="1:5" x14ac:dyDescent="0.25">
      <c r="A2098" s="112">
        <v>40354.302083333336</v>
      </c>
      <c r="B2098" s="109">
        <v>-5</v>
      </c>
      <c r="C2098" s="109">
        <v>0.91449999999999998</v>
      </c>
      <c r="D2098" s="110">
        <v>0.91700000000000004</v>
      </c>
      <c r="E2098" s="110">
        <v>0.91820000000000002</v>
      </c>
    </row>
    <row r="2099" spans="1:5" x14ac:dyDescent="0.25">
      <c r="A2099" s="112">
        <v>40354.3125</v>
      </c>
      <c r="B2099" s="109">
        <v>-5</v>
      </c>
      <c r="C2099" s="109">
        <v>0.9133</v>
      </c>
      <c r="D2099" s="110">
        <v>0.91579999999999995</v>
      </c>
      <c r="E2099" s="110">
        <v>0.91700000000000004</v>
      </c>
    </row>
    <row r="2100" spans="1:5" x14ac:dyDescent="0.25">
      <c r="A2100" s="112">
        <v>40354.322916666664</v>
      </c>
      <c r="B2100" s="109">
        <v>-5</v>
      </c>
      <c r="C2100" s="109">
        <v>0.91210000000000002</v>
      </c>
      <c r="D2100" s="110">
        <v>0.91449999999999998</v>
      </c>
      <c r="E2100" s="110">
        <v>0.91700000000000004</v>
      </c>
    </row>
    <row r="2101" spans="1:5" x14ac:dyDescent="0.25">
      <c r="A2101" s="112">
        <v>40354.333333333336</v>
      </c>
      <c r="B2101" s="109">
        <v>-5</v>
      </c>
      <c r="C2101" s="109">
        <v>0.91090000000000004</v>
      </c>
      <c r="D2101" s="110">
        <v>0.9133</v>
      </c>
      <c r="E2101" s="110">
        <v>0.91700000000000004</v>
      </c>
    </row>
    <row r="2102" spans="1:5" x14ac:dyDescent="0.25">
      <c r="A2102" s="112">
        <v>40354.34375</v>
      </c>
      <c r="B2102" s="109">
        <v>-5</v>
      </c>
      <c r="C2102" s="109">
        <v>0.90959999999999996</v>
      </c>
      <c r="D2102" s="110">
        <v>0.91210000000000002</v>
      </c>
      <c r="E2102" s="110">
        <v>0.9133</v>
      </c>
    </row>
    <row r="2103" spans="1:5" x14ac:dyDescent="0.25">
      <c r="A2103" s="112">
        <v>40354.354166666664</v>
      </c>
      <c r="B2103" s="109">
        <v>-5</v>
      </c>
      <c r="C2103" s="109">
        <v>0.90959999999999996</v>
      </c>
      <c r="D2103" s="110">
        <v>0.91090000000000004</v>
      </c>
      <c r="E2103" s="110">
        <v>0.9133</v>
      </c>
    </row>
    <row r="2104" spans="1:5" x14ac:dyDescent="0.25">
      <c r="A2104" s="112">
        <v>40354.364583333336</v>
      </c>
      <c r="B2104" s="109">
        <v>-5</v>
      </c>
      <c r="C2104" s="109">
        <v>0.90600000000000003</v>
      </c>
      <c r="D2104" s="110">
        <v>0.90839999999999999</v>
      </c>
      <c r="E2104" s="110">
        <v>0.91090000000000004</v>
      </c>
    </row>
    <row r="2105" spans="1:5" x14ac:dyDescent="0.25">
      <c r="A2105" s="112">
        <v>40354.375</v>
      </c>
      <c r="B2105" s="109">
        <v>-5</v>
      </c>
      <c r="C2105" s="109">
        <v>0.90600000000000003</v>
      </c>
      <c r="D2105" s="110">
        <v>0.90720000000000001</v>
      </c>
      <c r="E2105" s="110">
        <v>0.91090000000000004</v>
      </c>
    </row>
    <row r="2106" spans="1:5" x14ac:dyDescent="0.25">
      <c r="A2106" s="112">
        <v>40354.385416666664</v>
      </c>
      <c r="B2106" s="109">
        <v>-5</v>
      </c>
      <c r="C2106" s="109">
        <v>0.90480000000000005</v>
      </c>
      <c r="D2106" s="110">
        <v>0.90600000000000003</v>
      </c>
      <c r="E2106" s="110">
        <v>0.90720000000000001</v>
      </c>
    </row>
    <row r="2107" spans="1:5" x14ac:dyDescent="0.25">
      <c r="A2107" s="112">
        <v>40354.395833333336</v>
      </c>
      <c r="B2107" s="109">
        <v>-5</v>
      </c>
      <c r="C2107" s="109">
        <v>0.90349999999999997</v>
      </c>
      <c r="D2107" s="110">
        <v>0.90480000000000005</v>
      </c>
      <c r="E2107" s="110">
        <v>0.90600000000000003</v>
      </c>
    </row>
    <row r="2108" spans="1:5" x14ac:dyDescent="0.25">
      <c r="A2108" s="112">
        <v>40354.40625</v>
      </c>
      <c r="B2108" s="109">
        <v>-5</v>
      </c>
      <c r="C2108" s="109">
        <v>0.90229999999999999</v>
      </c>
      <c r="D2108" s="110">
        <v>0.90349999999999997</v>
      </c>
      <c r="E2108" s="110">
        <v>0.90480000000000005</v>
      </c>
    </row>
    <row r="2109" spans="1:5" x14ac:dyDescent="0.25">
      <c r="A2109" s="112">
        <v>40354.416666666664</v>
      </c>
      <c r="B2109" s="109">
        <v>-5</v>
      </c>
      <c r="C2109" s="109">
        <v>0.89870000000000005</v>
      </c>
      <c r="D2109" s="110">
        <v>0.90110000000000001</v>
      </c>
      <c r="E2109" s="110">
        <v>0.90480000000000005</v>
      </c>
    </row>
    <row r="2110" spans="1:5" x14ac:dyDescent="0.25">
      <c r="A2110" s="112">
        <v>40354.427083333336</v>
      </c>
      <c r="B2110" s="109">
        <v>-5</v>
      </c>
      <c r="C2110" s="109">
        <v>0.89739999999999998</v>
      </c>
      <c r="D2110" s="110">
        <v>0.89990000000000003</v>
      </c>
      <c r="E2110" s="110">
        <v>0.90229999999999999</v>
      </c>
    </row>
    <row r="2111" spans="1:5" x14ac:dyDescent="0.25">
      <c r="A2111" s="112">
        <v>40354.4375</v>
      </c>
      <c r="B2111" s="109">
        <v>-5</v>
      </c>
      <c r="C2111" s="109">
        <v>0.89739999999999998</v>
      </c>
      <c r="D2111" s="110">
        <v>0.89870000000000005</v>
      </c>
      <c r="E2111" s="110">
        <v>0.89990000000000003</v>
      </c>
    </row>
    <row r="2112" spans="1:5" x14ac:dyDescent="0.25">
      <c r="A2112" s="112">
        <v>40354.447916666664</v>
      </c>
      <c r="B2112" s="109">
        <v>-5</v>
      </c>
      <c r="C2112" s="109">
        <v>0.8962</v>
      </c>
      <c r="D2112" s="110">
        <v>0.89739999999999998</v>
      </c>
      <c r="E2112" s="110">
        <v>0.89870000000000005</v>
      </c>
    </row>
    <row r="2113" spans="1:5" x14ac:dyDescent="0.25">
      <c r="A2113" s="112">
        <v>40354.458333333336</v>
      </c>
      <c r="B2113" s="109">
        <v>-5</v>
      </c>
      <c r="C2113" s="109">
        <v>0.89500000000000002</v>
      </c>
      <c r="D2113" s="110">
        <v>0.8962</v>
      </c>
      <c r="E2113" s="110">
        <v>0.89870000000000005</v>
      </c>
    </row>
    <row r="2114" spans="1:5" x14ac:dyDescent="0.25">
      <c r="A2114" s="112">
        <v>40354.46875</v>
      </c>
      <c r="B2114" s="109">
        <v>-5</v>
      </c>
      <c r="C2114" s="109">
        <v>0.89259999999999995</v>
      </c>
      <c r="D2114" s="110">
        <v>0.89500000000000002</v>
      </c>
      <c r="E2114" s="110">
        <v>0.8962</v>
      </c>
    </row>
    <row r="2115" spans="1:5" x14ac:dyDescent="0.25">
      <c r="A2115" s="112">
        <v>40354.479166666664</v>
      </c>
      <c r="B2115" s="109">
        <v>-5</v>
      </c>
      <c r="C2115" s="109">
        <v>0.89129999999999998</v>
      </c>
      <c r="D2115" s="110">
        <v>0.89259999999999995</v>
      </c>
      <c r="E2115" s="110">
        <v>0.8962</v>
      </c>
    </row>
    <row r="2116" spans="1:5" x14ac:dyDescent="0.25">
      <c r="A2116" s="112">
        <v>40354.489583333336</v>
      </c>
      <c r="B2116" s="109">
        <v>-5</v>
      </c>
      <c r="C2116" s="109">
        <v>0.8901</v>
      </c>
      <c r="D2116" s="110">
        <v>0.89129999999999998</v>
      </c>
      <c r="E2116" s="110">
        <v>0.89259999999999995</v>
      </c>
    </row>
    <row r="2117" spans="1:5" x14ac:dyDescent="0.25">
      <c r="A2117" s="112">
        <v>40354.5</v>
      </c>
      <c r="B2117" s="109">
        <v>-5</v>
      </c>
      <c r="C2117" s="109">
        <v>0.88890000000000002</v>
      </c>
      <c r="D2117" s="110">
        <v>0.8901</v>
      </c>
      <c r="E2117" s="110">
        <v>0.89259999999999995</v>
      </c>
    </row>
    <row r="2118" spans="1:5" x14ac:dyDescent="0.25">
      <c r="A2118" s="112">
        <v>40354.510416666664</v>
      </c>
      <c r="B2118" s="109">
        <v>-5</v>
      </c>
      <c r="C2118" s="109">
        <v>0.88890000000000002</v>
      </c>
      <c r="D2118" s="110">
        <v>0.8901</v>
      </c>
      <c r="E2118" s="110">
        <v>0.89129999999999998</v>
      </c>
    </row>
    <row r="2119" spans="1:5" x14ac:dyDescent="0.25">
      <c r="A2119" s="112">
        <v>40354.520833333336</v>
      </c>
      <c r="B2119" s="109">
        <v>-5</v>
      </c>
      <c r="C2119" s="109">
        <v>0.88770000000000004</v>
      </c>
      <c r="D2119" s="110">
        <v>0.88890000000000002</v>
      </c>
      <c r="E2119" s="110">
        <v>0.8901</v>
      </c>
    </row>
    <row r="2120" spans="1:5" x14ac:dyDescent="0.25">
      <c r="A2120" s="112">
        <v>40354.53125</v>
      </c>
      <c r="B2120" s="109">
        <v>-5</v>
      </c>
      <c r="C2120" s="109">
        <v>0.88519999999999999</v>
      </c>
      <c r="D2120" s="110">
        <v>0.88770000000000004</v>
      </c>
      <c r="E2120" s="110">
        <v>0.88890000000000002</v>
      </c>
    </row>
    <row r="2121" spans="1:5" x14ac:dyDescent="0.25">
      <c r="A2121" s="112">
        <v>40354.541666666664</v>
      </c>
      <c r="B2121" s="109">
        <v>-5</v>
      </c>
      <c r="C2121" s="109">
        <v>0.88519999999999999</v>
      </c>
      <c r="D2121" s="110">
        <v>0.88639999999999997</v>
      </c>
      <c r="E2121" s="110">
        <v>0.88890000000000002</v>
      </c>
    </row>
    <row r="2122" spans="1:5" x14ac:dyDescent="0.25">
      <c r="A2122" s="112">
        <v>40354.552083333336</v>
      </c>
      <c r="B2122" s="109">
        <v>-5</v>
      </c>
      <c r="C2122" s="109">
        <v>0.88400000000000001</v>
      </c>
      <c r="D2122" s="110">
        <v>0.88639999999999997</v>
      </c>
      <c r="E2122" s="110">
        <v>0.88770000000000004</v>
      </c>
    </row>
    <row r="2123" spans="1:5" x14ac:dyDescent="0.25">
      <c r="A2123" s="112">
        <v>40354.5625</v>
      </c>
      <c r="B2123" s="109">
        <v>-5</v>
      </c>
      <c r="C2123" s="109">
        <v>0.88280000000000003</v>
      </c>
      <c r="D2123" s="110">
        <v>0.88519999999999999</v>
      </c>
      <c r="E2123" s="110">
        <v>0.88770000000000004</v>
      </c>
    </row>
    <row r="2124" spans="1:5" x14ac:dyDescent="0.25">
      <c r="A2124" s="112">
        <v>40354.572916666664</v>
      </c>
      <c r="B2124" s="109">
        <v>-5</v>
      </c>
      <c r="C2124" s="109">
        <v>0.88280000000000003</v>
      </c>
      <c r="D2124" s="110">
        <v>0.88400000000000001</v>
      </c>
      <c r="E2124" s="110">
        <v>0.88519999999999999</v>
      </c>
    </row>
    <row r="2125" spans="1:5" x14ac:dyDescent="0.25">
      <c r="A2125" s="112">
        <v>40354.583333333336</v>
      </c>
      <c r="B2125" s="109">
        <v>-5</v>
      </c>
      <c r="C2125" s="109">
        <v>0.88029999999999997</v>
      </c>
      <c r="D2125" s="110">
        <v>0.88280000000000003</v>
      </c>
      <c r="E2125" s="110">
        <v>0.88770000000000004</v>
      </c>
    </row>
    <row r="2126" spans="1:5" x14ac:dyDescent="0.25">
      <c r="A2126" s="112">
        <v>40354.59375</v>
      </c>
      <c r="B2126" s="109">
        <v>-5</v>
      </c>
      <c r="C2126" s="109">
        <v>0.88029999999999997</v>
      </c>
      <c r="D2126" s="110">
        <v>0.88160000000000005</v>
      </c>
      <c r="E2126" s="110">
        <v>0.88280000000000003</v>
      </c>
    </row>
    <row r="2127" spans="1:5" x14ac:dyDescent="0.25">
      <c r="A2127" s="112">
        <v>40354.604166666664</v>
      </c>
      <c r="B2127" s="109">
        <v>-5</v>
      </c>
      <c r="C2127" s="109">
        <v>0.87790000000000001</v>
      </c>
      <c r="D2127" s="110">
        <v>0.88160000000000005</v>
      </c>
      <c r="E2127" s="110">
        <v>0.88280000000000003</v>
      </c>
    </row>
    <row r="2128" spans="1:5" x14ac:dyDescent="0.25">
      <c r="A2128" s="112">
        <v>40354.614583333336</v>
      </c>
      <c r="B2128" s="109">
        <v>-5</v>
      </c>
      <c r="C2128" s="109">
        <v>0.87790000000000001</v>
      </c>
      <c r="D2128" s="110">
        <v>0.88029999999999997</v>
      </c>
      <c r="E2128" s="110">
        <v>0.88280000000000003</v>
      </c>
    </row>
    <row r="2129" spans="1:5" x14ac:dyDescent="0.25">
      <c r="A2129" s="112">
        <v>40354.625</v>
      </c>
      <c r="B2129" s="109">
        <v>-5</v>
      </c>
      <c r="C2129" s="109">
        <v>0.87790000000000001</v>
      </c>
      <c r="D2129" s="110">
        <v>0.88029999999999997</v>
      </c>
      <c r="E2129" s="110">
        <v>0.88160000000000005</v>
      </c>
    </row>
    <row r="2130" spans="1:5" x14ac:dyDescent="0.25">
      <c r="A2130" s="112">
        <v>40354.635416666664</v>
      </c>
      <c r="B2130" s="109">
        <v>-5</v>
      </c>
      <c r="C2130" s="109">
        <v>0.87790000000000001</v>
      </c>
      <c r="D2130" s="110">
        <v>0.88029999999999997</v>
      </c>
      <c r="E2130" s="110">
        <v>0.88160000000000005</v>
      </c>
    </row>
    <row r="2131" spans="1:5" x14ac:dyDescent="0.25">
      <c r="A2131" s="112">
        <v>40354.645833333336</v>
      </c>
      <c r="B2131" s="109">
        <v>-5</v>
      </c>
      <c r="C2131" s="109">
        <v>0.87670000000000003</v>
      </c>
      <c r="D2131" s="110">
        <v>0.87909999999999999</v>
      </c>
      <c r="E2131" s="110">
        <v>0.88029999999999997</v>
      </c>
    </row>
    <row r="2132" spans="1:5" x14ac:dyDescent="0.25">
      <c r="A2132" s="112">
        <v>40354.65625</v>
      </c>
      <c r="B2132" s="109">
        <v>-5</v>
      </c>
      <c r="C2132" s="109">
        <v>0.87670000000000003</v>
      </c>
      <c r="D2132" s="110">
        <v>0.87790000000000001</v>
      </c>
      <c r="E2132" s="110">
        <v>0.88029999999999997</v>
      </c>
    </row>
    <row r="2133" spans="1:5" x14ac:dyDescent="0.25">
      <c r="A2133" s="112">
        <v>40354.666666666664</v>
      </c>
      <c r="B2133" s="109">
        <v>-5</v>
      </c>
      <c r="C2133" s="109">
        <v>0.87670000000000003</v>
      </c>
      <c r="D2133" s="110">
        <v>0.87790000000000001</v>
      </c>
      <c r="E2133" s="110">
        <v>0.88160000000000005</v>
      </c>
    </row>
    <row r="2134" spans="1:5" x14ac:dyDescent="0.25">
      <c r="A2134" s="112">
        <v>40354.677083333336</v>
      </c>
      <c r="B2134" s="109">
        <v>-5</v>
      </c>
      <c r="C2134" s="109">
        <v>0.87549999999999994</v>
      </c>
      <c r="D2134" s="110">
        <v>0.87670000000000003</v>
      </c>
      <c r="E2134" s="110">
        <v>0.88029999999999997</v>
      </c>
    </row>
    <row r="2135" spans="1:5" x14ac:dyDescent="0.25">
      <c r="A2135" s="112">
        <v>40354.6875</v>
      </c>
      <c r="B2135" s="109">
        <v>-5</v>
      </c>
      <c r="C2135" s="109">
        <v>0.87549999999999994</v>
      </c>
      <c r="D2135" s="110">
        <v>0.87670000000000003</v>
      </c>
      <c r="E2135" s="110">
        <v>0.87790000000000001</v>
      </c>
    </row>
    <row r="2136" spans="1:5" x14ac:dyDescent="0.25">
      <c r="A2136" s="112">
        <v>40354.697916666664</v>
      </c>
      <c r="B2136" s="109">
        <v>-5</v>
      </c>
      <c r="C2136" s="109">
        <v>0.87549999999999994</v>
      </c>
      <c r="D2136" s="110">
        <v>0.87670000000000003</v>
      </c>
      <c r="E2136" s="110">
        <v>0.87790000000000001</v>
      </c>
    </row>
    <row r="2137" spans="1:5" x14ac:dyDescent="0.25">
      <c r="A2137" s="112">
        <v>40354.708333333336</v>
      </c>
      <c r="B2137" s="109">
        <v>-5</v>
      </c>
      <c r="C2137" s="109">
        <v>0.87549999999999994</v>
      </c>
      <c r="D2137" s="110">
        <v>0.87670000000000003</v>
      </c>
      <c r="E2137" s="110">
        <v>0.87790000000000001</v>
      </c>
    </row>
    <row r="2138" spans="1:5" x14ac:dyDescent="0.25">
      <c r="A2138" s="112">
        <v>40354.71875</v>
      </c>
      <c r="B2138" s="109">
        <v>-5</v>
      </c>
      <c r="C2138" s="109">
        <v>0.87549999999999994</v>
      </c>
      <c r="D2138" s="110">
        <v>0.87670000000000003</v>
      </c>
      <c r="E2138" s="110">
        <v>0.87790000000000001</v>
      </c>
    </row>
    <row r="2139" spans="1:5" x14ac:dyDescent="0.25">
      <c r="A2139" s="112">
        <v>40354.729166666664</v>
      </c>
      <c r="B2139" s="109">
        <v>-5</v>
      </c>
      <c r="C2139" s="109">
        <v>0.87549999999999994</v>
      </c>
      <c r="D2139" s="110">
        <v>0.87670000000000003</v>
      </c>
      <c r="E2139" s="110">
        <v>0.87790000000000001</v>
      </c>
    </row>
    <row r="2140" spans="1:5" x14ac:dyDescent="0.25">
      <c r="A2140" s="112">
        <v>40354.739583333336</v>
      </c>
      <c r="B2140" s="109">
        <v>-5</v>
      </c>
      <c r="C2140" s="109">
        <v>0.87549999999999994</v>
      </c>
      <c r="D2140" s="110">
        <v>0.87670000000000003</v>
      </c>
      <c r="E2140" s="110">
        <v>0.87790000000000001</v>
      </c>
    </row>
    <row r="2141" spans="1:5" x14ac:dyDescent="0.25">
      <c r="A2141" s="112">
        <v>40354.75</v>
      </c>
      <c r="B2141" s="109">
        <v>-5</v>
      </c>
      <c r="C2141" s="109">
        <v>0.87549999999999994</v>
      </c>
      <c r="D2141" s="110">
        <v>0.87670000000000003</v>
      </c>
      <c r="E2141" s="110">
        <v>0.87790000000000001</v>
      </c>
    </row>
    <row r="2142" spans="1:5" x14ac:dyDescent="0.25">
      <c r="A2142" s="112">
        <v>40354.760416666664</v>
      </c>
      <c r="B2142" s="109">
        <v>-5</v>
      </c>
      <c r="C2142" s="109">
        <v>0.87670000000000003</v>
      </c>
      <c r="D2142" s="110">
        <v>0.87790000000000001</v>
      </c>
      <c r="E2142" s="110">
        <v>0.88029999999999997</v>
      </c>
    </row>
    <row r="2143" spans="1:5" x14ac:dyDescent="0.25">
      <c r="A2143" s="112">
        <v>40354.770833333336</v>
      </c>
      <c r="B2143" s="109">
        <v>-5</v>
      </c>
      <c r="C2143" s="109">
        <v>0.87670000000000003</v>
      </c>
      <c r="D2143" s="110">
        <v>0.87790000000000001</v>
      </c>
      <c r="E2143" s="110">
        <v>0.88029999999999997</v>
      </c>
    </row>
    <row r="2144" spans="1:5" x14ac:dyDescent="0.25">
      <c r="A2144" s="112">
        <v>40354.78125</v>
      </c>
      <c r="B2144" s="109">
        <v>-5</v>
      </c>
      <c r="C2144" s="109">
        <v>0.87670000000000003</v>
      </c>
      <c r="D2144" s="110">
        <v>0.87909999999999999</v>
      </c>
      <c r="E2144" s="110">
        <v>0.88029999999999997</v>
      </c>
    </row>
    <row r="2145" spans="1:5" x14ac:dyDescent="0.25">
      <c r="A2145" s="112">
        <v>40354.791666666664</v>
      </c>
      <c r="B2145" s="109">
        <v>-5</v>
      </c>
      <c r="C2145" s="109">
        <v>0.87790000000000001</v>
      </c>
      <c r="D2145" s="110">
        <v>0.87909999999999999</v>
      </c>
      <c r="E2145" s="110">
        <v>0.88160000000000005</v>
      </c>
    </row>
    <row r="2146" spans="1:5" x14ac:dyDescent="0.25">
      <c r="A2146" s="112">
        <v>40354.802083333336</v>
      </c>
      <c r="B2146" s="109">
        <v>-5</v>
      </c>
      <c r="C2146" s="109">
        <v>0.87790000000000001</v>
      </c>
      <c r="D2146" s="110">
        <v>0.88029999999999997</v>
      </c>
      <c r="E2146" s="110">
        <v>0.88160000000000005</v>
      </c>
    </row>
    <row r="2147" spans="1:5" x14ac:dyDescent="0.25">
      <c r="A2147" s="112">
        <v>40354.8125</v>
      </c>
      <c r="B2147" s="109">
        <v>-5</v>
      </c>
      <c r="C2147" s="109">
        <v>0.87790000000000001</v>
      </c>
      <c r="D2147" s="110">
        <v>0.88029999999999997</v>
      </c>
      <c r="E2147" s="110">
        <v>0.88280000000000003</v>
      </c>
    </row>
    <row r="2148" spans="1:5" x14ac:dyDescent="0.25">
      <c r="A2148" s="112">
        <v>40354.822916666664</v>
      </c>
      <c r="B2148" s="109">
        <v>-5</v>
      </c>
      <c r="C2148" s="109">
        <v>0.88029999999999997</v>
      </c>
      <c r="D2148" s="110">
        <v>0.88160000000000005</v>
      </c>
      <c r="E2148" s="110">
        <v>0.88280000000000003</v>
      </c>
    </row>
    <row r="2149" spans="1:5" x14ac:dyDescent="0.25">
      <c r="A2149" s="112">
        <v>40354.833333333336</v>
      </c>
      <c r="B2149" s="109">
        <v>-5</v>
      </c>
      <c r="C2149" s="109">
        <v>0.88160000000000005</v>
      </c>
      <c r="D2149" s="110">
        <v>0.88160000000000005</v>
      </c>
      <c r="E2149" s="110">
        <v>0.88400000000000001</v>
      </c>
    </row>
    <row r="2150" spans="1:5" x14ac:dyDescent="0.25">
      <c r="A2150" s="112">
        <v>40354.84375</v>
      </c>
      <c r="B2150" s="109">
        <v>-5</v>
      </c>
      <c r="C2150" s="109">
        <v>0.88160000000000005</v>
      </c>
      <c r="D2150" s="110">
        <v>0.88280000000000003</v>
      </c>
      <c r="E2150" s="110">
        <v>0.88400000000000001</v>
      </c>
    </row>
    <row r="2151" spans="1:5" x14ac:dyDescent="0.25">
      <c r="A2151" s="112">
        <v>40354.854166666664</v>
      </c>
      <c r="B2151" s="109">
        <v>-5</v>
      </c>
      <c r="C2151" s="109">
        <v>0.88160000000000005</v>
      </c>
      <c r="D2151" s="110">
        <v>0.88400000000000001</v>
      </c>
      <c r="E2151" s="110">
        <v>0.88519999999999999</v>
      </c>
    </row>
    <row r="2152" spans="1:5" x14ac:dyDescent="0.25">
      <c r="A2152" s="112">
        <v>40354.864583333336</v>
      </c>
      <c r="B2152" s="109">
        <v>-5</v>
      </c>
      <c r="C2152" s="109">
        <v>0.88280000000000003</v>
      </c>
      <c r="D2152" s="110">
        <v>0.88400000000000001</v>
      </c>
      <c r="E2152" s="110">
        <v>0.88519999999999999</v>
      </c>
    </row>
    <row r="2153" spans="1:5" x14ac:dyDescent="0.25">
      <c r="A2153" s="112">
        <v>40354.875</v>
      </c>
      <c r="B2153" s="109">
        <v>-5</v>
      </c>
      <c r="C2153" s="109">
        <v>0.88280000000000003</v>
      </c>
      <c r="D2153" s="110">
        <v>0.88400000000000001</v>
      </c>
      <c r="E2153" s="110">
        <v>0.88519999999999999</v>
      </c>
    </row>
    <row r="2154" spans="1:5" x14ac:dyDescent="0.25">
      <c r="A2154" s="112">
        <v>40354.885416666664</v>
      </c>
      <c r="B2154" s="109">
        <v>-5</v>
      </c>
      <c r="C2154" s="109">
        <v>0.88280000000000003</v>
      </c>
      <c r="D2154" s="110">
        <v>0.88400000000000001</v>
      </c>
      <c r="E2154" s="110">
        <v>0.88519999999999999</v>
      </c>
    </row>
    <row r="2155" spans="1:5" x14ac:dyDescent="0.25">
      <c r="A2155" s="112">
        <v>40354.895833333336</v>
      </c>
      <c r="B2155" s="109">
        <v>-5</v>
      </c>
      <c r="C2155" s="109">
        <v>0.88280000000000003</v>
      </c>
      <c r="D2155" s="110">
        <v>0.88400000000000001</v>
      </c>
      <c r="E2155" s="110">
        <v>0.88770000000000004</v>
      </c>
    </row>
    <row r="2156" spans="1:5" x14ac:dyDescent="0.25">
      <c r="A2156" s="112">
        <v>40354.90625</v>
      </c>
      <c r="B2156" s="109">
        <v>-5</v>
      </c>
      <c r="C2156" s="109">
        <v>0.88400000000000001</v>
      </c>
      <c r="D2156" s="110">
        <v>0.88519999999999999</v>
      </c>
      <c r="E2156" s="110">
        <v>0.88770000000000004</v>
      </c>
    </row>
    <row r="2157" spans="1:5" x14ac:dyDescent="0.25">
      <c r="A2157" s="112">
        <v>40354.916666666664</v>
      </c>
      <c r="B2157" s="109">
        <v>-5</v>
      </c>
      <c r="C2157" s="109">
        <v>0.88400000000000001</v>
      </c>
      <c r="D2157" s="110">
        <v>0.88639999999999997</v>
      </c>
      <c r="E2157" s="110">
        <v>0.88890000000000002</v>
      </c>
    </row>
    <row r="2158" spans="1:5" x14ac:dyDescent="0.25">
      <c r="A2158" s="112">
        <v>40354.927083333336</v>
      </c>
      <c r="B2158" s="109">
        <v>-5</v>
      </c>
      <c r="C2158" s="109">
        <v>0.88519999999999999</v>
      </c>
      <c r="D2158" s="110">
        <v>0.88639999999999997</v>
      </c>
      <c r="E2158" s="110">
        <v>0.88770000000000004</v>
      </c>
    </row>
    <row r="2159" spans="1:5" x14ac:dyDescent="0.25">
      <c r="A2159" s="112">
        <v>40354.9375</v>
      </c>
      <c r="B2159" s="109">
        <v>-5</v>
      </c>
      <c r="C2159" s="109">
        <v>0.88519999999999999</v>
      </c>
      <c r="D2159" s="110">
        <v>0.88770000000000004</v>
      </c>
      <c r="E2159" s="110">
        <v>0.88890000000000002</v>
      </c>
    </row>
    <row r="2160" spans="1:5" x14ac:dyDescent="0.25">
      <c r="A2160" s="112">
        <v>40354.947916666664</v>
      </c>
      <c r="B2160" s="109">
        <v>-5</v>
      </c>
      <c r="C2160" s="109">
        <v>0.88519999999999999</v>
      </c>
      <c r="D2160" s="110">
        <v>0.88770000000000004</v>
      </c>
      <c r="E2160" s="110">
        <v>0.8901</v>
      </c>
    </row>
    <row r="2161" spans="1:5" x14ac:dyDescent="0.25">
      <c r="A2161" s="112">
        <v>40354.958333333336</v>
      </c>
      <c r="B2161" s="109">
        <v>-5</v>
      </c>
      <c r="C2161" s="109">
        <v>0.88770000000000004</v>
      </c>
      <c r="D2161" s="110">
        <v>0.88890000000000002</v>
      </c>
      <c r="E2161" s="110">
        <v>0.8901</v>
      </c>
    </row>
    <row r="2162" spans="1:5" x14ac:dyDescent="0.25">
      <c r="A2162" s="112">
        <v>40354.96875</v>
      </c>
      <c r="B2162" s="109">
        <v>-5</v>
      </c>
      <c r="C2162" s="109">
        <v>0.88770000000000004</v>
      </c>
      <c r="D2162" s="110">
        <v>0.88890000000000002</v>
      </c>
      <c r="E2162" s="110">
        <v>0.8901</v>
      </c>
    </row>
    <row r="2163" spans="1:5" x14ac:dyDescent="0.25">
      <c r="A2163" s="112">
        <v>40354.979166666664</v>
      </c>
      <c r="B2163" s="109">
        <v>-5</v>
      </c>
      <c r="C2163" s="109">
        <v>0.88770000000000004</v>
      </c>
      <c r="D2163" s="110">
        <v>0.88890000000000002</v>
      </c>
      <c r="E2163" s="110">
        <v>0.8901</v>
      </c>
    </row>
    <row r="2164" spans="1:5" x14ac:dyDescent="0.25">
      <c r="A2164" s="112">
        <v>40354.989583333336</v>
      </c>
      <c r="B2164" s="109">
        <v>-5</v>
      </c>
      <c r="C2164" s="109">
        <v>0.88890000000000002</v>
      </c>
      <c r="D2164" s="110">
        <v>0.8901</v>
      </c>
      <c r="E2164" s="110">
        <v>0.89129999999999998</v>
      </c>
    </row>
    <row r="2165" spans="1:5" x14ac:dyDescent="0.25">
      <c r="A2165" s="112">
        <v>40355</v>
      </c>
      <c r="B2165" s="109">
        <v>-5</v>
      </c>
      <c r="C2165" s="109">
        <v>0.88890000000000002</v>
      </c>
      <c r="D2165" s="110">
        <v>0.8901</v>
      </c>
      <c r="E2165" s="110">
        <v>0.89129999999999998</v>
      </c>
    </row>
    <row r="2166" spans="1:5" x14ac:dyDescent="0.25">
      <c r="A2166" s="112">
        <v>40355.010416666664</v>
      </c>
      <c r="B2166" s="109">
        <v>-5</v>
      </c>
      <c r="C2166" s="109">
        <v>0.88890000000000002</v>
      </c>
      <c r="D2166" s="110">
        <v>0.8901</v>
      </c>
      <c r="E2166" s="110">
        <v>0.89129999999999998</v>
      </c>
    </row>
    <row r="2167" spans="1:5" x14ac:dyDescent="0.25">
      <c r="A2167" s="112">
        <v>40355.020833333336</v>
      </c>
      <c r="B2167" s="109">
        <v>-5</v>
      </c>
      <c r="C2167" s="109">
        <v>0.8901</v>
      </c>
      <c r="D2167" s="110">
        <v>0.89129999999999998</v>
      </c>
      <c r="E2167" s="110">
        <v>0.89259999999999995</v>
      </c>
    </row>
    <row r="2168" spans="1:5" x14ac:dyDescent="0.25">
      <c r="A2168" s="112">
        <v>40355.03125</v>
      </c>
      <c r="B2168" s="109">
        <v>-5</v>
      </c>
      <c r="C2168" s="109">
        <v>0.8901</v>
      </c>
      <c r="D2168" s="110">
        <v>0.89129999999999998</v>
      </c>
      <c r="E2168" s="110">
        <v>0.89259999999999995</v>
      </c>
    </row>
    <row r="2169" spans="1:5" x14ac:dyDescent="0.25">
      <c r="A2169" s="112">
        <v>40355.041666666664</v>
      </c>
      <c r="B2169" s="109">
        <v>-5</v>
      </c>
      <c r="C2169" s="109">
        <v>0.8901</v>
      </c>
      <c r="D2169" s="110">
        <v>0.89129999999999998</v>
      </c>
      <c r="E2169" s="110">
        <v>0.89259999999999995</v>
      </c>
    </row>
    <row r="2170" spans="1:5" x14ac:dyDescent="0.25">
      <c r="A2170" s="112">
        <v>40355.052083333336</v>
      </c>
      <c r="B2170" s="109">
        <v>-5</v>
      </c>
      <c r="C2170" s="109">
        <v>0.8901</v>
      </c>
      <c r="D2170" s="110">
        <v>0.89129999999999998</v>
      </c>
      <c r="E2170" s="110">
        <v>0.89259999999999995</v>
      </c>
    </row>
    <row r="2171" spans="1:5" x14ac:dyDescent="0.25">
      <c r="A2171" s="112">
        <v>40355.0625</v>
      </c>
      <c r="B2171" s="109">
        <v>-5</v>
      </c>
      <c r="C2171" s="109">
        <v>0.8901</v>
      </c>
      <c r="D2171" s="110">
        <v>0.89129999999999998</v>
      </c>
      <c r="E2171" s="110">
        <v>0.89500000000000002</v>
      </c>
    </row>
    <row r="2172" spans="1:5" x14ac:dyDescent="0.25">
      <c r="A2172" s="112">
        <v>40355.072916666664</v>
      </c>
      <c r="B2172" s="109">
        <v>-5</v>
      </c>
      <c r="C2172" s="109">
        <v>0.89129999999999998</v>
      </c>
      <c r="D2172" s="110">
        <v>0.89259999999999995</v>
      </c>
      <c r="E2172" s="110">
        <v>0.89500000000000002</v>
      </c>
    </row>
    <row r="2173" spans="1:5" x14ac:dyDescent="0.25">
      <c r="A2173" s="112">
        <v>40355.083333333336</v>
      </c>
      <c r="B2173" s="109">
        <v>-5</v>
      </c>
      <c r="C2173" s="109">
        <v>0.89129999999999998</v>
      </c>
      <c r="D2173" s="110">
        <v>0.89259999999999995</v>
      </c>
      <c r="E2173" s="110">
        <v>0.89500000000000002</v>
      </c>
    </row>
    <row r="2174" spans="1:5" x14ac:dyDescent="0.25">
      <c r="A2174" s="112">
        <v>40355.09375</v>
      </c>
      <c r="B2174" s="109">
        <v>-5</v>
      </c>
      <c r="C2174" s="109">
        <v>0.89129999999999998</v>
      </c>
      <c r="D2174" s="110">
        <v>0.89259999999999995</v>
      </c>
      <c r="E2174" s="110">
        <v>0.89500000000000002</v>
      </c>
    </row>
    <row r="2175" spans="1:5" x14ac:dyDescent="0.25">
      <c r="A2175" s="112">
        <v>40355.104166666664</v>
      </c>
      <c r="B2175" s="109">
        <v>-5</v>
      </c>
      <c r="C2175" s="109">
        <v>0.89129999999999998</v>
      </c>
      <c r="D2175" s="110">
        <v>0.89259999999999995</v>
      </c>
      <c r="E2175" s="110">
        <v>0.89500000000000002</v>
      </c>
    </row>
    <row r="2176" spans="1:5" x14ac:dyDescent="0.25">
      <c r="A2176" s="112">
        <v>40355.114583333336</v>
      </c>
      <c r="B2176" s="109">
        <v>-5</v>
      </c>
      <c r="C2176" s="109">
        <v>0.89129999999999998</v>
      </c>
      <c r="D2176" s="110">
        <v>0.89380000000000004</v>
      </c>
      <c r="E2176" s="110">
        <v>0.89500000000000002</v>
      </c>
    </row>
    <row r="2177" spans="1:5" x14ac:dyDescent="0.25">
      <c r="A2177" s="112">
        <v>40355.125</v>
      </c>
      <c r="B2177" s="109">
        <v>-5</v>
      </c>
      <c r="C2177" s="109">
        <v>0.89129999999999998</v>
      </c>
      <c r="D2177" s="110">
        <v>0.89380000000000004</v>
      </c>
      <c r="E2177" s="110">
        <v>0.8962</v>
      </c>
    </row>
    <row r="2178" spans="1:5" x14ac:dyDescent="0.25">
      <c r="A2178" s="112">
        <v>40355.135416666664</v>
      </c>
      <c r="B2178" s="109">
        <v>-5</v>
      </c>
      <c r="C2178" s="109">
        <v>0.89259999999999995</v>
      </c>
      <c r="D2178" s="110">
        <v>0.89380000000000004</v>
      </c>
      <c r="E2178" s="110">
        <v>0.8962</v>
      </c>
    </row>
    <row r="2179" spans="1:5" x14ac:dyDescent="0.25">
      <c r="A2179" s="112">
        <v>40355.145833333336</v>
      </c>
      <c r="B2179" s="109">
        <v>-5</v>
      </c>
      <c r="C2179" s="109">
        <v>0.89259999999999995</v>
      </c>
      <c r="D2179" s="110">
        <v>0.89500000000000002</v>
      </c>
      <c r="E2179" s="110">
        <v>0.8962</v>
      </c>
    </row>
    <row r="2180" spans="1:5" x14ac:dyDescent="0.25">
      <c r="A2180" s="112">
        <v>40355.15625</v>
      </c>
      <c r="B2180" s="109">
        <v>-5</v>
      </c>
      <c r="C2180" s="109">
        <v>0.89259999999999995</v>
      </c>
      <c r="D2180" s="110">
        <v>0.89500000000000002</v>
      </c>
      <c r="E2180" s="110">
        <v>0.8962</v>
      </c>
    </row>
    <row r="2181" spans="1:5" x14ac:dyDescent="0.25">
      <c r="A2181" s="112">
        <v>40355.166666666664</v>
      </c>
      <c r="B2181" s="109">
        <v>-5</v>
      </c>
      <c r="C2181" s="109">
        <v>0.89259999999999995</v>
      </c>
      <c r="D2181" s="110">
        <v>0.89500000000000002</v>
      </c>
      <c r="E2181" s="110">
        <v>0.89739999999999998</v>
      </c>
    </row>
    <row r="2182" spans="1:5" x14ac:dyDescent="0.25">
      <c r="A2182" s="112">
        <v>40355.177083333336</v>
      </c>
      <c r="B2182" s="109">
        <v>-5</v>
      </c>
      <c r="C2182" s="109">
        <v>0.89129999999999998</v>
      </c>
      <c r="D2182" s="110">
        <v>0.89500000000000002</v>
      </c>
      <c r="E2182" s="110">
        <v>0.8962</v>
      </c>
    </row>
    <row r="2183" spans="1:5" x14ac:dyDescent="0.25">
      <c r="A2183" s="112">
        <v>40355.1875</v>
      </c>
      <c r="B2183" s="109">
        <v>-5</v>
      </c>
      <c r="C2183" s="109">
        <v>0.89259999999999995</v>
      </c>
      <c r="D2183" s="110">
        <v>0.89500000000000002</v>
      </c>
      <c r="E2183" s="110">
        <v>0.89739999999999998</v>
      </c>
    </row>
    <row r="2184" spans="1:5" x14ac:dyDescent="0.25">
      <c r="A2184" s="112">
        <v>40355.197916666664</v>
      </c>
      <c r="B2184" s="109">
        <v>-5</v>
      </c>
      <c r="C2184" s="109">
        <v>0.89500000000000002</v>
      </c>
      <c r="D2184" s="110">
        <v>0.8962</v>
      </c>
      <c r="E2184" s="110">
        <v>0.89739999999999998</v>
      </c>
    </row>
    <row r="2185" spans="1:5" x14ac:dyDescent="0.25">
      <c r="A2185" s="112">
        <v>40355.208333333336</v>
      </c>
      <c r="B2185" s="109">
        <v>-5</v>
      </c>
      <c r="C2185" s="109">
        <v>0.89500000000000002</v>
      </c>
      <c r="D2185" s="110">
        <v>0.8962</v>
      </c>
      <c r="E2185" s="110">
        <v>0.89739999999999998</v>
      </c>
    </row>
    <row r="2186" spans="1:5" x14ac:dyDescent="0.25">
      <c r="A2186" s="112">
        <v>40355.21875</v>
      </c>
      <c r="B2186" s="109">
        <v>-5</v>
      </c>
      <c r="C2186" s="109">
        <v>0.89500000000000002</v>
      </c>
      <c r="D2186" s="110">
        <v>0.8962</v>
      </c>
      <c r="E2186" s="110">
        <v>0.89739999999999998</v>
      </c>
    </row>
    <row r="2187" spans="1:5" x14ac:dyDescent="0.25">
      <c r="A2187" s="112">
        <v>40355.229166666664</v>
      </c>
      <c r="B2187" s="109">
        <v>-5</v>
      </c>
      <c r="C2187" s="109">
        <v>0.89500000000000002</v>
      </c>
      <c r="D2187" s="110">
        <v>0.8962</v>
      </c>
      <c r="E2187" s="110">
        <v>0.89739999999999998</v>
      </c>
    </row>
    <row r="2188" spans="1:5" x14ac:dyDescent="0.25">
      <c r="A2188" s="112">
        <v>40355.239583333336</v>
      </c>
      <c r="B2188" s="109">
        <v>-5</v>
      </c>
      <c r="C2188" s="109">
        <v>0.89500000000000002</v>
      </c>
      <c r="D2188" s="110">
        <v>0.8962</v>
      </c>
      <c r="E2188" s="110">
        <v>0.89739999999999998</v>
      </c>
    </row>
    <row r="2189" spans="1:5" x14ac:dyDescent="0.25">
      <c r="A2189" s="112">
        <v>40355.25</v>
      </c>
      <c r="B2189" s="109">
        <v>-5</v>
      </c>
      <c r="C2189" s="109">
        <v>0.89500000000000002</v>
      </c>
      <c r="D2189" s="110">
        <v>0.8962</v>
      </c>
      <c r="E2189" s="110">
        <v>0.89870000000000005</v>
      </c>
    </row>
    <row r="2190" spans="1:5" x14ac:dyDescent="0.25">
      <c r="A2190" s="112">
        <v>40355.260416666664</v>
      </c>
      <c r="B2190" s="109">
        <v>-5</v>
      </c>
      <c r="C2190" s="109">
        <v>0.89500000000000002</v>
      </c>
      <c r="D2190" s="110">
        <v>0.8962</v>
      </c>
      <c r="E2190" s="110">
        <v>0.89739999999999998</v>
      </c>
    </row>
    <row r="2191" spans="1:5" x14ac:dyDescent="0.25">
      <c r="A2191" s="112">
        <v>40355.270833333336</v>
      </c>
      <c r="B2191" s="109">
        <v>-5</v>
      </c>
      <c r="C2191" s="109">
        <v>0.89500000000000002</v>
      </c>
      <c r="D2191" s="110">
        <v>0.8962</v>
      </c>
      <c r="E2191" s="110">
        <v>0.89739999999999998</v>
      </c>
    </row>
    <row r="2192" spans="1:5" x14ac:dyDescent="0.25">
      <c r="A2192" s="112">
        <v>40355.28125</v>
      </c>
      <c r="B2192" s="109">
        <v>-5</v>
      </c>
      <c r="C2192" s="109">
        <v>0.89500000000000002</v>
      </c>
      <c r="D2192" s="110">
        <v>0.8962</v>
      </c>
      <c r="E2192" s="110">
        <v>0.89739999999999998</v>
      </c>
    </row>
    <row r="2193" spans="1:5" x14ac:dyDescent="0.25">
      <c r="A2193" s="112">
        <v>40355.291666666664</v>
      </c>
      <c r="B2193" s="109">
        <v>-5</v>
      </c>
      <c r="C2193" s="109">
        <v>0.89500000000000002</v>
      </c>
      <c r="D2193" s="110">
        <v>0.8962</v>
      </c>
      <c r="E2193" s="110">
        <v>0.89739999999999998</v>
      </c>
    </row>
    <row r="2194" spans="1:5" x14ac:dyDescent="0.25">
      <c r="A2194" s="112">
        <v>40355.302083333336</v>
      </c>
      <c r="B2194" s="109">
        <v>-5</v>
      </c>
      <c r="C2194" s="109">
        <v>0.89259999999999995</v>
      </c>
      <c r="D2194" s="110">
        <v>0.89500000000000002</v>
      </c>
      <c r="E2194" s="110">
        <v>0.89739999999999998</v>
      </c>
    </row>
    <row r="2195" spans="1:5" x14ac:dyDescent="0.25">
      <c r="A2195" s="112">
        <v>40355.3125</v>
      </c>
      <c r="B2195" s="109">
        <v>-5</v>
      </c>
      <c r="C2195" s="109">
        <v>0.89259999999999995</v>
      </c>
      <c r="D2195" s="110">
        <v>0.89500000000000002</v>
      </c>
      <c r="E2195" s="110">
        <v>0.8962</v>
      </c>
    </row>
    <row r="2196" spans="1:5" x14ac:dyDescent="0.25">
      <c r="A2196" s="112">
        <v>40355.322916666664</v>
      </c>
      <c r="B2196" s="109">
        <v>-5</v>
      </c>
      <c r="C2196" s="109">
        <v>0.89259999999999995</v>
      </c>
      <c r="D2196" s="110">
        <v>0.89500000000000002</v>
      </c>
      <c r="E2196" s="110">
        <v>0.8962</v>
      </c>
    </row>
    <row r="2197" spans="1:5" x14ac:dyDescent="0.25">
      <c r="A2197" s="112">
        <v>40355.333333333336</v>
      </c>
      <c r="B2197" s="109">
        <v>-5</v>
      </c>
      <c r="C2197" s="109">
        <v>0.89129999999999998</v>
      </c>
      <c r="D2197" s="110">
        <v>0.89380000000000004</v>
      </c>
      <c r="E2197" s="110">
        <v>0.89739999999999998</v>
      </c>
    </row>
    <row r="2198" spans="1:5" x14ac:dyDescent="0.25">
      <c r="A2198" s="112">
        <v>40355.34375</v>
      </c>
      <c r="B2198" s="109">
        <v>-5</v>
      </c>
      <c r="C2198" s="109">
        <v>0.89129999999999998</v>
      </c>
      <c r="D2198" s="110">
        <v>0.89259999999999995</v>
      </c>
      <c r="E2198" s="110">
        <v>0.89500000000000002</v>
      </c>
    </row>
    <row r="2199" spans="1:5" x14ac:dyDescent="0.25">
      <c r="A2199" s="112">
        <v>40355.354166666664</v>
      </c>
      <c r="B2199" s="109">
        <v>-5</v>
      </c>
      <c r="C2199" s="109">
        <v>0.8901</v>
      </c>
      <c r="D2199" s="110">
        <v>0.89129999999999998</v>
      </c>
      <c r="E2199" s="110">
        <v>0.89259999999999995</v>
      </c>
    </row>
    <row r="2200" spans="1:5" x14ac:dyDescent="0.25">
      <c r="A2200" s="112">
        <v>40355.364583333336</v>
      </c>
      <c r="B2200" s="109">
        <v>-5</v>
      </c>
      <c r="C2200" s="109">
        <v>0.88890000000000002</v>
      </c>
      <c r="D2200" s="110">
        <v>0.8901</v>
      </c>
      <c r="E2200" s="110">
        <v>0.89129999999999998</v>
      </c>
    </row>
    <row r="2201" spans="1:5" x14ac:dyDescent="0.25">
      <c r="A2201" s="112">
        <v>40355.375</v>
      </c>
      <c r="B2201" s="109">
        <v>-5</v>
      </c>
      <c r="C2201" s="109">
        <v>0.88519999999999999</v>
      </c>
      <c r="D2201" s="110">
        <v>0.88890000000000002</v>
      </c>
      <c r="E2201" s="110">
        <v>0.89129999999999998</v>
      </c>
    </row>
    <row r="2202" spans="1:5" x14ac:dyDescent="0.25">
      <c r="A2202" s="112">
        <v>40355.385416666664</v>
      </c>
      <c r="B2202" s="109">
        <v>-5</v>
      </c>
      <c r="C2202" s="109">
        <v>0.88400000000000001</v>
      </c>
      <c r="D2202" s="110">
        <v>0.88639999999999997</v>
      </c>
      <c r="E2202" s="110">
        <v>0.88890000000000002</v>
      </c>
    </row>
    <row r="2203" spans="1:5" x14ac:dyDescent="0.25">
      <c r="A2203" s="112">
        <v>40355.395833333336</v>
      </c>
      <c r="B2203" s="109">
        <v>-5</v>
      </c>
      <c r="C2203" s="109">
        <v>0.88280000000000003</v>
      </c>
      <c r="D2203" s="110">
        <v>0.88519999999999999</v>
      </c>
      <c r="E2203" s="110">
        <v>0.88770000000000004</v>
      </c>
    </row>
    <row r="2204" spans="1:5" x14ac:dyDescent="0.25">
      <c r="A2204" s="112">
        <v>40355.40625</v>
      </c>
      <c r="B2204" s="109">
        <v>-5</v>
      </c>
      <c r="C2204" s="109">
        <v>0.88160000000000005</v>
      </c>
      <c r="D2204" s="110">
        <v>0.88280000000000003</v>
      </c>
      <c r="E2204" s="110">
        <v>0.88519999999999999</v>
      </c>
    </row>
    <row r="2205" spans="1:5" x14ac:dyDescent="0.25">
      <c r="A2205" s="112">
        <v>40355.416666666664</v>
      </c>
      <c r="B2205" s="109">
        <v>-5</v>
      </c>
      <c r="C2205" s="109">
        <v>0.88029999999999997</v>
      </c>
      <c r="D2205" s="110">
        <v>0.88160000000000005</v>
      </c>
      <c r="E2205" s="110">
        <v>0.88400000000000001</v>
      </c>
    </row>
    <row r="2206" spans="1:5" x14ac:dyDescent="0.25">
      <c r="A2206" s="112">
        <v>40355.427083333336</v>
      </c>
      <c r="B2206" s="109">
        <v>-5</v>
      </c>
      <c r="C2206" s="109">
        <v>0.87670000000000003</v>
      </c>
      <c r="D2206" s="110">
        <v>0.88029999999999997</v>
      </c>
      <c r="E2206" s="110">
        <v>0.88280000000000003</v>
      </c>
    </row>
    <row r="2207" spans="1:5" x14ac:dyDescent="0.25">
      <c r="A2207" s="112">
        <v>40355.4375</v>
      </c>
      <c r="B2207" s="109">
        <v>-5</v>
      </c>
      <c r="C2207" s="109">
        <v>0.87670000000000003</v>
      </c>
      <c r="D2207" s="110">
        <v>0.87790000000000001</v>
      </c>
      <c r="E2207" s="110">
        <v>0.88029999999999997</v>
      </c>
    </row>
    <row r="2208" spans="1:5" x14ac:dyDescent="0.25">
      <c r="A2208" s="112">
        <v>40355.447916666664</v>
      </c>
      <c r="B2208" s="109">
        <v>-5</v>
      </c>
      <c r="C2208" s="109">
        <v>0.87419999999999998</v>
      </c>
      <c r="D2208" s="110">
        <v>0.87670000000000003</v>
      </c>
      <c r="E2208" s="110">
        <v>0.87790000000000001</v>
      </c>
    </row>
    <row r="2209" spans="1:5" x14ac:dyDescent="0.25">
      <c r="A2209" s="112">
        <v>40355.458333333336</v>
      </c>
      <c r="B2209" s="109">
        <v>-5</v>
      </c>
      <c r="C2209" s="109">
        <v>0.873</v>
      </c>
      <c r="D2209" s="110">
        <v>0.87549999999999994</v>
      </c>
      <c r="E2209" s="110">
        <v>0.87790000000000001</v>
      </c>
    </row>
    <row r="2210" spans="1:5" x14ac:dyDescent="0.25">
      <c r="A2210" s="112">
        <v>40355.46875</v>
      </c>
      <c r="B2210" s="109">
        <v>-5</v>
      </c>
      <c r="C2210" s="109">
        <v>0.87060000000000004</v>
      </c>
      <c r="D2210" s="110">
        <v>0.87419999999999998</v>
      </c>
      <c r="E2210" s="110">
        <v>0.87419999999999998</v>
      </c>
    </row>
    <row r="2211" spans="1:5" x14ac:dyDescent="0.25">
      <c r="A2211" s="112">
        <v>40355.479166666664</v>
      </c>
      <c r="B2211" s="109">
        <v>-5</v>
      </c>
      <c r="C2211" s="109">
        <v>0.87060000000000004</v>
      </c>
      <c r="D2211" s="110">
        <v>0.87180000000000002</v>
      </c>
      <c r="E2211" s="110">
        <v>0.87419999999999998</v>
      </c>
    </row>
    <row r="2212" spans="1:5" x14ac:dyDescent="0.25">
      <c r="A2212" s="112">
        <v>40355.489583333336</v>
      </c>
      <c r="B2212" s="109">
        <v>-5</v>
      </c>
      <c r="C2212" s="109">
        <v>0.86939999999999995</v>
      </c>
      <c r="D2212" s="110">
        <v>0.87060000000000004</v>
      </c>
      <c r="E2212" s="110">
        <v>0.87419999999999998</v>
      </c>
    </row>
    <row r="2213" spans="1:5" x14ac:dyDescent="0.25">
      <c r="A2213" s="112">
        <v>40355.5</v>
      </c>
      <c r="B2213" s="109">
        <v>-5</v>
      </c>
      <c r="C2213" s="109">
        <v>0.86809999999999998</v>
      </c>
      <c r="D2213" s="110">
        <v>0.87060000000000004</v>
      </c>
      <c r="E2213" s="110">
        <v>0.873</v>
      </c>
    </row>
    <row r="2214" spans="1:5" x14ac:dyDescent="0.25">
      <c r="A2214" s="112">
        <v>40355.510416666664</v>
      </c>
      <c r="B2214" s="109">
        <v>-5</v>
      </c>
      <c r="C2214" s="109">
        <v>0.86809999999999998</v>
      </c>
      <c r="D2214" s="110">
        <v>0.86939999999999995</v>
      </c>
      <c r="E2214" s="110">
        <v>0.87060000000000004</v>
      </c>
    </row>
    <row r="2215" spans="1:5" x14ac:dyDescent="0.25">
      <c r="A2215" s="112">
        <v>40355.520833333336</v>
      </c>
      <c r="B2215" s="109">
        <v>-5</v>
      </c>
      <c r="C2215" s="109">
        <v>0.8669</v>
      </c>
      <c r="D2215" s="110">
        <v>0.86809999999999998</v>
      </c>
      <c r="E2215" s="110">
        <v>0.86939999999999995</v>
      </c>
    </row>
    <row r="2216" spans="1:5" x14ac:dyDescent="0.25">
      <c r="A2216" s="112">
        <v>40355.53125</v>
      </c>
      <c r="B2216" s="109">
        <v>-5</v>
      </c>
      <c r="C2216" s="109">
        <v>0.86570000000000003</v>
      </c>
      <c r="D2216" s="110">
        <v>0.8669</v>
      </c>
      <c r="E2216" s="110">
        <v>0.86809999999999998</v>
      </c>
    </row>
    <row r="2217" spans="1:5" x14ac:dyDescent="0.25">
      <c r="A2217" s="112">
        <v>40355.541666666664</v>
      </c>
      <c r="B2217" s="109">
        <v>-5</v>
      </c>
      <c r="C2217" s="109">
        <v>0.86570000000000003</v>
      </c>
      <c r="D2217" s="110">
        <v>0.8669</v>
      </c>
      <c r="E2217" s="110">
        <v>0.86939999999999995</v>
      </c>
    </row>
    <row r="2218" spans="1:5" x14ac:dyDescent="0.25">
      <c r="A2218" s="112">
        <v>40355.552083333336</v>
      </c>
      <c r="B2218" s="109">
        <v>-5</v>
      </c>
      <c r="C2218" s="109">
        <v>0.86319999999999997</v>
      </c>
      <c r="D2218" s="110">
        <v>0.86570000000000003</v>
      </c>
      <c r="E2218" s="110">
        <v>0.8669</v>
      </c>
    </row>
    <row r="2219" spans="1:5" x14ac:dyDescent="0.25">
      <c r="A2219" s="112">
        <v>40355.5625</v>
      </c>
      <c r="B2219" s="109">
        <v>-5</v>
      </c>
      <c r="C2219" s="109">
        <v>0.86199999999999999</v>
      </c>
      <c r="D2219" s="110">
        <v>0.86319999999999997</v>
      </c>
      <c r="E2219" s="110">
        <v>0.86570000000000003</v>
      </c>
    </row>
    <row r="2220" spans="1:5" x14ac:dyDescent="0.25">
      <c r="A2220" s="112">
        <v>40355.572916666664</v>
      </c>
      <c r="B2220" s="109">
        <v>-5</v>
      </c>
      <c r="C2220" s="109">
        <v>0.86080000000000001</v>
      </c>
      <c r="D2220" s="110">
        <v>0.86199999999999999</v>
      </c>
      <c r="E2220" s="110">
        <v>0.86570000000000003</v>
      </c>
    </row>
    <row r="2221" spans="1:5" x14ac:dyDescent="0.25">
      <c r="A2221" s="112">
        <v>40355.583333333336</v>
      </c>
      <c r="B2221" s="109">
        <v>-5</v>
      </c>
      <c r="C2221" s="109">
        <v>0.86080000000000001</v>
      </c>
      <c r="D2221" s="110">
        <v>0.86199999999999999</v>
      </c>
      <c r="E2221" s="110">
        <v>0.86319999999999997</v>
      </c>
    </row>
    <row r="2222" spans="1:5" x14ac:dyDescent="0.25">
      <c r="A2222" s="112">
        <v>40355.59375</v>
      </c>
      <c r="B2222" s="109">
        <v>-5</v>
      </c>
      <c r="C2222" s="109">
        <v>0.86080000000000001</v>
      </c>
      <c r="D2222" s="110">
        <v>0.86080000000000001</v>
      </c>
      <c r="E2222" s="110">
        <v>0.86319999999999997</v>
      </c>
    </row>
    <row r="2223" spans="1:5" x14ac:dyDescent="0.25">
      <c r="A2223" s="112">
        <v>40355.604166666664</v>
      </c>
      <c r="B2223" s="109">
        <v>-5</v>
      </c>
      <c r="C2223" s="109">
        <v>0.85960000000000003</v>
      </c>
      <c r="D2223" s="110">
        <v>0.86080000000000001</v>
      </c>
      <c r="E2223" s="110">
        <v>0.86199999999999999</v>
      </c>
    </row>
    <row r="2224" spans="1:5" x14ac:dyDescent="0.25">
      <c r="A2224" s="112">
        <v>40355.614583333336</v>
      </c>
      <c r="B2224" s="109">
        <v>-5</v>
      </c>
      <c r="C2224" s="109">
        <v>0.85960000000000003</v>
      </c>
      <c r="D2224" s="110">
        <v>0.86080000000000001</v>
      </c>
      <c r="E2224" s="110">
        <v>0.86199999999999999</v>
      </c>
    </row>
    <row r="2225" spans="1:5" x14ac:dyDescent="0.25">
      <c r="A2225" s="112">
        <v>40355.625</v>
      </c>
      <c r="B2225" s="109">
        <v>-5</v>
      </c>
      <c r="C2225" s="109">
        <v>0.85960000000000003</v>
      </c>
      <c r="D2225" s="110">
        <v>0.86080000000000001</v>
      </c>
      <c r="E2225" s="110">
        <v>0.86199999999999999</v>
      </c>
    </row>
    <row r="2226" spans="1:5" x14ac:dyDescent="0.25">
      <c r="A2226" s="112">
        <v>40355.635416666664</v>
      </c>
      <c r="B2226" s="109">
        <v>-5</v>
      </c>
      <c r="C2226" s="109">
        <v>0.85960000000000003</v>
      </c>
      <c r="D2226" s="110">
        <v>0.86080000000000001</v>
      </c>
      <c r="E2226" s="110">
        <v>0.86199999999999999</v>
      </c>
    </row>
    <row r="2227" spans="1:5" x14ac:dyDescent="0.25">
      <c r="A2227" s="112">
        <v>40355.645833333336</v>
      </c>
      <c r="B2227" s="109">
        <v>-5</v>
      </c>
      <c r="C2227" s="109">
        <v>0.85960000000000003</v>
      </c>
      <c r="D2227" s="110">
        <v>0.86080000000000001</v>
      </c>
      <c r="E2227" s="110">
        <v>0.86199999999999999</v>
      </c>
    </row>
    <row r="2228" spans="1:5" x14ac:dyDescent="0.25">
      <c r="A2228" s="112">
        <v>40355.65625</v>
      </c>
      <c r="B2228" s="109">
        <v>-5</v>
      </c>
      <c r="C2228" s="109">
        <v>0.85960000000000003</v>
      </c>
      <c r="D2228" s="110">
        <v>0.86080000000000001</v>
      </c>
      <c r="E2228" s="110">
        <v>0.86199999999999999</v>
      </c>
    </row>
    <row r="2229" spans="1:5" x14ac:dyDescent="0.25">
      <c r="A2229" s="112">
        <v>40355.666666666664</v>
      </c>
      <c r="B2229" s="109">
        <v>-5</v>
      </c>
      <c r="C2229" s="109">
        <v>0.85960000000000003</v>
      </c>
      <c r="D2229" s="110">
        <v>0.86080000000000001</v>
      </c>
      <c r="E2229" s="110">
        <v>0.86199999999999999</v>
      </c>
    </row>
    <row r="2230" spans="1:5" x14ac:dyDescent="0.25">
      <c r="A2230" s="112">
        <v>40355.677083333336</v>
      </c>
      <c r="B2230" s="109">
        <v>-5</v>
      </c>
      <c r="C2230" s="109">
        <v>0.85840000000000005</v>
      </c>
      <c r="D2230" s="110">
        <v>0.86080000000000001</v>
      </c>
      <c r="E2230" s="110">
        <v>0.86199999999999999</v>
      </c>
    </row>
    <row r="2231" spans="1:5" x14ac:dyDescent="0.25">
      <c r="A2231" s="112">
        <v>40355.6875</v>
      </c>
      <c r="B2231" s="109">
        <v>-5</v>
      </c>
      <c r="C2231" s="109">
        <v>0.85960000000000003</v>
      </c>
      <c r="D2231" s="110">
        <v>0.86080000000000001</v>
      </c>
      <c r="E2231" s="110">
        <v>0.86080000000000001</v>
      </c>
    </row>
    <row r="2232" spans="1:5" x14ac:dyDescent="0.25">
      <c r="A2232" s="112">
        <v>40355.697916666664</v>
      </c>
      <c r="B2232" s="109">
        <v>-5</v>
      </c>
      <c r="C2232" s="109">
        <v>0.85960000000000003</v>
      </c>
      <c r="D2232" s="110">
        <v>0.86080000000000001</v>
      </c>
      <c r="E2232" s="110">
        <v>0.86199999999999999</v>
      </c>
    </row>
    <row r="2233" spans="1:5" x14ac:dyDescent="0.25">
      <c r="A2233" s="112">
        <v>40355.708333333336</v>
      </c>
      <c r="B2233" s="109">
        <v>-5</v>
      </c>
      <c r="C2233" s="109">
        <v>0.85840000000000005</v>
      </c>
      <c r="D2233" s="110">
        <v>0.85960000000000003</v>
      </c>
      <c r="E2233" s="110">
        <v>0.86080000000000001</v>
      </c>
    </row>
    <row r="2234" spans="1:5" x14ac:dyDescent="0.25">
      <c r="A2234" s="112">
        <v>40355.71875</v>
      </c>
      <c r="B2234" s="109">
        <v>-5</v>
      </c>
      <c r="C2234" s="109">
        <v>0.85840000000000005</v>
      </c>
      <c r="D2234" s="110">
        <v>0.85960000000000003</v>
      </c>
      <c r="E2234" s="110">
        <v>0.86080000000000001</v>
      </c>
    </row>
    <row r="2235" spans="1:5" x14ac:dyDescent="0.25">
      <c r="A2235" s="112">
        <v>40355.729166666664</v>
      </c>
      <c r="B2235" s="109">
        <v>-5</v>
      </c>
      <c r="C2235" s="109">
        <v>0.85840000000000005</v>
      </c>
      <c r="D2235" s="110">
        <v>0.85960000000000003</v>
      </c>
      <c r="E2235" s="110">
        <v>0.86080000000000001</v>
      </c>
    </row>
    <row r="2236" spans="1:5" x14ac:dyDescent="0.25">
      <c r="A2236" s="112">
        <v>40355.739583333336</v>
      </c>
      <c r="B2236" s="109">
        <v>-5</v>
      </c>
      <c r="C2236" s="109">
        <v>0.85960000000000003</v>
      </c>
      <c r="D2236" s="110">
        <v>0.86080000000000001</v>
      </c>
      <c r="E2236" s="110">
        <v>0.86199999999999999</v>
      </c>
    </row>
    <row r="2237" spans="1:5" x14ac:dyDescent="0.25">
      <c r="A2237" s="112">
        <v>40355.75</v>
      </c>
      <c r="B2237" s="109">
        <v>-5</v>
      </c>
      <c r="C2237" s="109">
        <v>0.85960000000000003</v>
      </c>
      <c r="D2237" s="110">
        <v>0.86080000000000001</v>
      </c>
      <c r="E2237" s="110">
        <v>0.86319999999999997</v>
      </c>
    </row>
    <row r="2238" spans="1:5" x14ac:dyDescent="0.25">
      <c r="A2238" s="112">
        <v>40355.760416666664</v>
      </c>
      <c r="B2238" s="109">
        <v>-5</v>
      </c>
      <c r="C2238" s="109">
        <v>0.85960000000000003</v>
      </c>
      <c r="D2238" s="110">
        <v>0.86080000000000001</v>
      </c>
      <c r="E2238" s="110">
        <v>0.86199999999999999</v>
      </c>
    </row>
    <row r="2239" spans="1:5" x14ac:dyDescent="0.25">
      <c r="A2239" s="112">
        <v>40355.770833333336</v>
      </c>
      <c r="B2239" s="109">
        <v>-5</v>
      </c>
      <c r="C2239" s="109">
        <v>0.85960000000000003</v>
      </c>
      <c r="D2239" s="110">
        <v>0.86080000000000001</v>
      </c>
      <c r="E2239" s="110">
        <v>0.86199999999999999</v>
      </c>
    </row>
    <row r="2240" spans="1:5" x14ac:dyDescent="0.25">
      <c r="A2240" s="112">
        <v>40355.78125</v>
      </c>
      <c r="B2240" s="109">
        <v>-5</v>
      </c>
      <c r="C2240" s="109">
        <v>0.86080000000000001</v>
      </c>
      <c r="D2240" s="110">
        <v>0.86199999999999999</v>
      </c>
      <c r="E2240" s="110">
        <v>0.86319999999999997</v>
      </c>
    </row>
    <row r="2241" spans="1:5" x14ac:dyDescent="0.25">
      <c r="A2241" s="112">
        <v>40355.791666666664</v>
      </c>
      <c r="B2241" s="109">
        <v>-5</v>
      </c>
      <c r="C2241" s="109">
        <v>0.86080000000000001</v>
      </c>
      <c r="D2241" s="110">
        <v>0.86199999999999999</v>
      </c>
      <c r="E2241" s="110">
        <v>0.86319999999999997</v>
      </c>
    </row>
    <row r="2242" spans="1:5" x14ac:dyDescent="0.25">
      <c r="A2242" s="112">
        <v>40355.802083333336</v>
      </c>
      <c r="B2242" s="109">
        <v>-5</v>
      </c>
      <c r="C2242" s="109">
        <v>0.86199999999999999</v>
      </c>
      <c r="D2242" s="110">
        <v>0.86319999999999997</v>
      </c>
      <c r="E2242" s="110">
        <v>0.86570000000000003</v>
      </c>
    </row>
    <row r="2243" spans="1:5" x14ac:dyDescent="0.25">
      <c r="A2243" s="112">
        <v>40355.8125</v>
      </c>
      <c r="B2243" s="109">
        <v>-5</v>
      </c>
      <c r="C2243" s="109">
        <v>0.86199999999999999</v>
      </c>
      <c r="D2243" s="110">
        <v>0.86319999999999997</v>
      </c>
      <c r="E2243" s="110">
        <v>0.86570000000000003</v>
      </c>
    </row>
    <row r="2244" spans="1:5" x14ac:dyDescent="0.25">
      <c r="A2244" s="112">
        <v>40355.822916666664</v>
      </c>
      <c r="B2244" s="109">
        <v>-5</v>
      </c>
      <c r="C2244" s="109">
        <v>0.86319999999999997</v>
      </c>
      <c r="D2244" s="110">
        <v>0.86450000000000005</v>
      </c>
      <c r="E2244" s="110">
        <v>0.8669</v>
      </c>
    </row>
    <row r="2245" spans="1:5" x14ac:dyDescent="0.25">
      <c r="A2245" s="112">
        <v>40355.833333333336</v>
      </c>
      <c r="B2245" s="109">
        <v>-5</v>
      </c>
      <c r="C2245" s="109">
        <v>0.86319999999999997</v>
      </c>
      <c r="D2245" s="110">
        <v>0.86570000000000003</v>
      </c>
      <c r="E2245" s="110">
        <v>0.8669</v>
      </c>
    </row>
    <row r="2246" spans="1:5" x14ac:dyDescent="0.25">
      <c r="A2246" s="112">
        <v>40355.84375</v>
      </c>
      <c r="B2246" s="109">
        <v>-5</v>
      </c>
      <c r="C2246" s="109">
        <v>0.86319999999999997</v>
      </c>
      <c r="D2246" s="110">
        <v>0.8669</v>
      </c>
      <c r="E2246" s="110">
        <v>0.86809999999999998</v>
      </c>
    </row>
    <row r="2247" spans="1:5" x14ac:dyDescent="0.25">
      <c r="A2247" s="112">
        <v>40355.854166666664</v>
      </c>
      <c r="B2247" s="109">
        <v>-5</v>
      </c>
      <c r="C2247" s="109">
        <v>0.86570000000000003</v>
      </c>
      <c r="D2247" s="110">
        <v>0.8669</v>
      </c>
      <c r="E2247" s="110">
        <v>0.86809999999999998</v>
      </c>
    </row>
    <row r="2248" spans="1:5" x14ac:dyDescent="0.25">
      <c r="A2248" s="112">
        <v>40355.864583333336</v>
      </c>
      <c r="B2248" s="109">
        <v>-5</v>
      </c>
      <c r="C2248" s="109">
        <v>0.8669</v>
      </c>
      <c r="D2248" s="110">
        <v>0.86809999999999998</v>
      </c>
      <c r="E2248" s="110">
        <v>0.86809999999999998</v>
      </c>
    </row>
    <row r="2249" spans="1:5" x14ac:dyDescent="0.25">
      <c r="A2249" s="112">
        <v>40355.875</v>
      </c>
      <c r="B2249" s="109">
        <v>-5</v>
      </c>
      <c r="C2249" s="109">
        <v>0.8669</v>
      </c>
      <c r="D2249" s="110">
        <v>0.86809999999999998</v>
      </c>
      <c r="E2249" s="110">
        <v>0.87060000000000004</v>
      </c>
    </row>
    <row r="2250" spans="1:5" x14ac:dyDescent="0.25">
      <c r="A2250" s="112">
        <v>40355.885416666664</v>
      </c>
      <c r="B2250" s="109">
        <v>-5</v>
      </c>
      <c r="C2250" s="109">
        <v>0.86809999999999998</v>
      </c>
      <c r="D2250" s="110">
        <v>0.86939999999999995</v>
      </c>
      <c r="E2250" s="110">
        <v>0.87060000000000004</v>
      </c>
    </row>
    <row r="2251" spans="1:5" x14ac:dyDescent="0.25">
      <c r="A2251" s="112">
        <v>40355.895833333336</v>
      </c>
      <c r="B2251" s="109">
        <v>-5</v>
      </c>
      <c r="C2251" s="109">
        <v>0.86809999999999998</v>
      </c>
      <c r="D2251" s="110">
        <v>0.86939999999999995</v>
      </c>
      <c r="E2251" s="110">
        <v>0.873</v>
      </c>
    </row>
    <row r="2252" spans="1:5" x14ac:dyDescent="0.25">
      <c r="A2252" s="112">
        <v>40355.90625</v>
      </c>
      <c r="B2252" s="109">
        <v>-5</v>
      </c>
      <c r="C2252" s="109">
        <v>0.86939999999999995</v>
      </c>
      <c r="D2252" s="110">
        <v>0.87060000000000004</v>
      </c>
      <c r="E2252" s="110">
        <v>0.873</v>
      </c>
    </row>
    <row r="2253" spans="1:5" x14ac:dyDescent="0.25">
      <c r="A2253" s="112">
        <v>40355.916666666664</v>
      </c>
      <c r="B2253" s="109">
        <v>-5</v>
      </c>
      <c r="C2253" s="109">
        <v>0.86939999999999995</v>
      </c>
      <c r="D2253" s="110">
        <v>0.87180000000000002</v>
      </c>
      <c r="E2253" s="110">
        <v>0.87419999999999998</v>
      </c>
    </row>
    <row r="2254" spans="1:5" x14ac:dyDescent="0.25">
      <c r="A2254" s="112">
        <v>40355.927083333336</v>
      </c>
      <c r="B2254" s="109">
        <v>-5</v>
      </c>
      <c r="C2254" s="109">
        <v>0.873</v>
      </c>
      <c r="D2254" s="110">
        <v>0.87419999999999998</v>
      </c>
      <c r="E2254" s="110">
        <v>0.87549999999999994</v>
      </c>
    </row>
    <row r="2255" spans="1:5" x14ac:dyDescent="0.25">
      <c r="A2255" s="112">
        <v>40355.9375</v>
      </c>
      <c r="B2255" s="109">
        <v>-5</v>
      </c>
      <c r="C2255" s="109">
        <v>0.873</v>
      </c>
      <c r="D2255" s="110">
        <v>0.87419999999999998</v>
      </c>
      <c r="E2255" s="110">
        <v>0.87670000000000003</v>
      </c>
    </row>
    <row r="2256" spans="1:5" x14ac:dyDescent="0.25">
      <c r="A2256" s="112">
        <v>40355.947916666664</v>
      </c>
      <c r="B2256" s="109">
        <v>-5</v>
      </c>
      <c r="C2256" s="109">
        <v>0.87419999999999998</v>
      </c>
      <c r="D2256" s="110">
        <v>0.87549999999999994</v>
      </c>
      <c r="E2256" s="110">
        <v>0.87670000000000003</v>
      </c>
    </row>
    <row r="2257" spans="1:5" x14ac:dyDescent="0.25">
      <c r="A2257" s="112">
        <v>40355.958333333336</v>
      </c>
      <c r="B2257" s="109">
        <v>-5</v>
      </c>
      <c r="C2257" s="109">
        <v>0.87419999999999998</v>
      </c>
      <c r="D2257" s="110">
        <v>0.87549999999999994</v>
      </c>
      <c r="E2257" s="110">
        <v>0.87790000000000001</v>
      </c>
    </row>
    <row r="2258" spans="1:5" x14ac:dyDescent="0.25">
      <c r="A2258" s="112">
        <v>40355.96875</v>
      </c>
      <c r="B2258" s="109">
        <v>-5</v>
      </c>
      <c r="C2258" s="109">
        <v>0.87549999999999994</v>
      </c>
      <c r="D2258" s="110">
        <v>0.87670000000000003</v>
      </c>
      <c r="E2258" s="110">
        <v>0.87790000000000001</v>
      </c>
    </row>
    <row r="2259" spans="1:5" x14ac:dyDescent="0.25">
      <c r="A2259" s="112">
        <v>40355.979166666664</v>
      </c>
      <c r="B2259" s="109">
        <v>-5</v>
      </c>
      <c r="C2259" s="109">
        <v>0.87670000000000003</v>
      </c>
      <c r="D2259" s="110">
        <v>0.87670000000000003</v>
      </c>
      <c r="E2259" s="110">
        <v>0.87790000000000001</v>
      </c>
    </row>
    <row r="2260" spans="1:5" x14ac:dyDescent="0.25">
      <c r="A2260" s="112">
        <v>40355.989583333336</v>
      </c>
      <c r="B2260" s="109">
        <v>-5</v>
      </c>
      <c r="C2260" s="109">
        <v>0.87670000000000003</v>
      </c>
      <c r="D2260" s="110">
        <v>0.87790000000000001</v>
      </c>
      <c r="E2260" s="110">
        <v>0.88029999999999997</v>
      </c>
    </row>
    <row r="2261" spans="1:5" x14ac:dyDescent="0.25">
      <c r="A2261" s="112">
        <v>40356</v>
      </c>
      <c r="B2261" s="109">
        <v>-5</v>
      </c>
      <c r="C2261" s="109">
        <v>0.87670000000000003</v>
      </c>
      <c r="D2261" s="110">
        <v>0.87790000000000001</v>
      </c>
      <c r="E2261" s="110">
        <v>0.88160000000000005</v>
      </c>
    </row>
    <row r="2262" spans="1:5" x14ac:dyDescent="0.25">
      <c r="A2262" s="112">
        <v>40356.010416666664</v>
      </c>
      <c r="B2262" s="109">
        <v>-5</v>
      </c>
      <c r="C2262" s="109">
        <v>0.87670000000000003</v>
      </c>
      <c r="D2262" s="110">
        <v>0.87790000000000001</v>
      </c>
      <c r="E2262" s="110">
        <v>0.88029999999999997</v>
      </c>
    </row>
    <row r="2263" spans="1:5" x14ac:dyDescent="0.25">
      <c r="A2263" s="112">
        <v>40356.020833333336</v>
      </c>
      <c r="B2263" s="109">
        <v>-5</v>
      </c>
      <c r="C2263" s="109">
        <v>0.87670000000000003</v>
      </c>
      <c r="D2263" s="110">
        <v>0.87790000000000001</v>
      </c>
      <c r="E2263" s="110">
        <v>0.88029999999999997</v>
      </c>
    </row>
    <row r="2264" spans="1:5" x14ac:dyDescent="0.25">
      <c r="A2264" s="112">
        <v>40356.03125</v>
      </c>
      <c r="B2264" s="109">
        <v>-5</v>
      </c>
      <c r="C2264" s="109">
        <v>0.87670000000000003</v>
      </c>
      <c r="D2264" s="110">
        <v>0.87790000000000001</v>
      </c>
      <c r="E2264" s="110">
        <v>0.88029999999999997</v>
      </c>
    </row>
    <row r="2265" spans="1:5" x14ac:dyDescent="0.25">
      <c r="A2265" s="112">
        <v>40356.041666666664</v>
      </c>
      <c r="B2265" s="109">
        <v>-5</v>
      </c>
      <c r="C2265" s="109">
        <v>0.87790000000000001</v>
      </c>
      <c r="D2265" s="110">
        <v>0.87909999999999999</v>
      </c>
      <c r="E2265" s="110">
        <v>0.88160000000000005</v>
      </c>
    </row>
    <row r="2266" spans="1:5" x14ac:dyDescent="0.25">
      <c r="A2266" s="112">
        <v>40356.052083333336</v>
      </c>
      <c r="B2266" s="109">
        <v>-5</v>
      </c>
      <c r="C2266" s="109">
        <v>0.87790000000000001</v>
      </c>
      <c r="D2266" s="110">
        <v>0.88029999999999997</v>
      </c>
      <c r="E2266" s="110">
        <v>0.88160000000000005</v>
      </c>
    </row>
    <row r="2267" spans="1:5" x14ac:dyDescent="0.25">
      <c r="A2267" s="112">
        <v>40356.0625</v>
      </c>
      <c r="B2267" s="109">
        <v>-5</v>
      </c>
      <c r="C2267" s="109">
        <v>0.87790000000000001</v>
      </c>
      <c r="D2267" s="110">
        <v>0.88029999999999997</v>
      </c>
      <c r="E2267" s="110">
        <v>0.88160000000000005</v>
      </c>
    </row>
    <row r="2268" spans="1:5" x14ac:dyDescent="0.25">
      <c r="A2268" s="112">
        <v>40356.072916666664</v>
      </c>
      <c r="B2268" s="109">
        <v>-5</v>
      </c>
      <c r="C2268" s="109">
        <v>0.88029999999999997</v>
      </c>
      <c r="D2268" s="110">
        <v>0.88029999999999997</v>
      </c>
      <c r="E2268" s="110">
        <v>0.88280000000000003</v>
      </c>
    </row>
    <row r="2269" spans="1:5" x14ac:dyDescent="0.25">
      <c r="A2269" s="112">
        <v>40356.083333333336</v>
      </c>
      <c r="B2269" s="109">
        <v>-5</v>
      </c>
      <c r="C2269" s="109">
        <v>0.87790000000000001</v>
      </c>
      <c r="D2269" s="110">
        <v>0.88029999999999997</v>
      </c>
      <c r="E2269" s="110">
        <v>0.88160000000000005</v>
      </c>
    </row>
    <row r="2270" spans="1:5" x14ac:dyDescent="0.25">
      <c r="A2270" s="112">
        <v>40356.09375</v>
      </c>
      <c r="B2270" s="109">
        <v>-5</v>
      </c>
      <c r="C2270" s="109">
        <v>0.88029999999999997</v>
      </c>
      <c r="D2270" s="110">
        <v>0.88160000000000005</v>
      </c>
      <c r="E2270" s="110">
        <v>0.88280000000000003</v>
      </c>
    </row>
    <row r="2271" spans="1:5" x14ac:dyDescent="0.25">
      <c r="A2271" s="112">
        <v>40356.104166666664</v>
      </c>
      <c r="B2271" s="109">
        <v>-5</v>
      </c>
      <c r="C2271" s="109">
        <v>0.88029999999999997</v>
      </c>
      <c r="D2271" s="110">
        <v>0.88160000000000005</v>
      </c>
      <c r="E2271" s="110">
        <v>0.88280000000000003</v>
      </c>
    </row>
    <row r="2272" spans="1:5" x14ac:dyDescent="0.25">
      <c r="A2272" s="112">
        <v>40356.114583333336</v>
      </c>
      <c r="B2272" s="109">
        <v>-5</v>
      </c>
      <c r="C2272" s="109">
        <v>0.88029999999999997</v>
      </c>
      <c r="D2272" s="110">
        <v>0.88160000000000005</v>
      </c>
      <c r="E2272" s="110">
        <v>0.88280000000000003</v>
      </c>
    </row>
    <row r="2273" spans="1:5" x14ac:dyDescent="0.25">
      <c r="A2273" s="112">
        <v>40356.125</v>
      </c>
      <c r="B2273" s="109">
        <v>-5</v>
      </c>
      <c r="C2273" s="109">
        <v>0.88029999999999997</v>
      </c>
      <c r="D2273" s="110">
        <v>0.88160000000000005</v>
      </c>
      <c r="E2273" s="110">
        <v>0.88280000000000003</v>
      </c>
    </row>
    <row r="2274" spans="1:5" x14ac:dyDescent="0.25">
      <c r="A2274" s="112">
        <v>40356.135416666664</v>
      </c>
      <c r="B2274" s="109">
        <v>-5</v>
      </c>
      <c r="C2274" s="109">
        <v>0.88029999999999997</v>
      </c>
      <c r="D2274" s="110">
        <v>0.88160000000000005</v>
      </c>
      <c r="E2274" s="110">
        <v>0.88280000000000003</v>
      </c>
    </row>
    <row r="2275" spans="1:5" x14ac:dyDescent="0.25">
      <c r="A2275" s="112">
        <v>40356.145833333336</v>
      </c>
      <c r="B2275" s="109">
        <v>-5</v>
      </c>
      <c r="C2275" s="109">
        <v>0.88029999999999997</v>
      </c>
      <c r="D2275" s="110">
        <v>0.88160000000000005</v>
      </c>
      <c r="E2275" s="110">
        <v>0.88280000000000003</v>
      </c>
    </row>
    <row r="2276" spans="1:5" x14ac:dyDescent="0.25">
      <c r="A2276" s="112">
        <v>40356.15625</v>
      </c>
      <c r="B2276" s="109">
        <v>-5</v>
      </c>
      <c r="C2276" s="109">
        <v>0.88160000000000005</v>
      </c>
      <c r="D2276" s="110">
        <v>0.88160000000000005</v>
      </c>
      <c r="E2276" s="110">
        <v>0.88280000000000003</v>
      </c>
    </row>
    <row r="2277" spans="1:5" x14ac:dyDescent="0.25">
      <c r="A2277" s="112">
        <v>40356.166666666664</v>
      </c>
      <c r="B2277" s="109">
        <v>-5</v>
      </c>
      <c r="C2277" s="109">
        <v>0.88029999999999997</v>
      </c>
      <c r="D2277" s="110">
        <v>0.88160000000000005</v>
      </c>
      <c r="E2277" s="110">
        <v>0.88280000000000003</v>
      </c>
    </row>
    <row r="2278" spans="1:5" x14ac:dyDescent="0.25">
      <c r="A2278" s="112">
        <v>40356.177083333336</v>
      </c>
      <c r="B2278" s="109">
        <v>-5</v>
      </c>
      <c r="C2278" s="109">
        <v>0.88160000000000005</v>
      </c>
      <c r="D2278" s="110">
        <v>0.88280000000000003</v>
      </c>
      <c r="E2278" s="110">
        <v>0.88400000000000001</v>
      </c>
    </row>
    <row r="2279" spans="1:5" x14ac:dyDescent="0.25">
      <c r="A2279" s="112">
        <v>40356.1875</v>
      </c>
      <c r="B2279" s="109">
        <v>-5</v>
      </c>
      <c r="C2279" s="109">
        <v>0.88029999999999997</v>
      </c>
      <c r="D2279" s="110">
        <v>0.88280000000000003</v>
      </c>
      <c r="E2279" s="110">
        <v>0.88400000000000001</v>
      </c>
    </row>
    <row r="2280" spans="1:5" x14ac:dyDescent="0.25">
      <c r="A2280" s="112">
        <v>40356.197916666664</v>
      </c>
      <c r="B2280" s="109">
        <v>-5</v>
      </c>
      <c r="C2280" s="109">
        <v>0.88160000000000005</v>
      </c>
      <c r="D2280" s="110">
        <v>0.88160000000000005</v>
      </c>
      <c r="E2280" s="110">
        <v>0.88400000000000001</v>
      </c>
    </row>
    <row r="2281" spans="1:5" x14ac:dyDescent="0.25">
      <c r="A2281" s="112">
        <v>40356.208333333336</v>
      </c>
      <c r="B2281" s="109">
        <v>-5</v>
      </c>
      <c r="C2281" s="109">
        <v>0.88029999999999997</v>
      </c>
      <c r="D2281" s="110">
        <v>0.88160000000000005</v>
      </c>
      <c r="E2281" s="110">
        <v>0.88400000000000001</v>
      </c>
    </row>
    <row r="2282" spans="1:5" x14ac:dyDescent="0.25">
      <c r="A2282" s="112">
        <v>40356.21875</v>
      </c>
      <c r="B2282" s="109">
        <v>-5</v>
      </c>
      <c r="C2282" s="109">
        <v>0.88029999999999997</v>
      </c>
      <c r="D2282" s="110">
        <v>0.88280000000000003</v>
      </c>
      <c r="E2282" s="110">
        <v>0.88280000000000003</v>
      </c>
    </row>
    <row r="2283" spans="1:5" x14ac:dyDescent="0.25">
      <c r="A2283" s="112">
        <v>40356.229166666664</v>
      </c>
      <c r="B2283" s="109">
        <v>-5</v>
      </c>
      <c r="C2283" s="109">
        <v>0.88029999999999997</v>
      </c>
      <c r="D2283" s="110">
        <v>0.88160000000000005</v>
      </c>
      <c r="E2283" s="110">
        <v>0.88280000000000003</v>
      </c>
    </row>
    <row r="2284" spans="1:5" x14ac:dyDescent="0.25">
      <c r="A2284" s="112">
        <v>40356.239583333336</v>
      </c>
      <c r="B2284" s="109">
        <v>-5</v>
      </c>
      <c r="C2284" s="109">
        <v>0.88029999999999997</v>
      </c>
      <c r="D2284" s="110">
        <v>0.88280000000000003</v>
      </c>
      <c r="E2284" s="110">
        <v>0.88400000000000001</v>
      </c>
    </row>
    <row r="2285" spans="1:5" x14ac:dyDescent="0.25">
      <c r="A2285" s="112">
        <v>40356.25</v>
      </c>
      <c r="B2285" s="109">
        <v>-5</v>
      </c>
      <c r="C2285" s="109">
        <v>0.88029999999999997</v>
      </c>
      <c r="D2285" s="110">
        <v>0.88280000000000003</v>
      </c>
      <c r="E2285" s="110">
        <v>0.88400000000000001</v>
      </c>
    </row>
    <row r="2286" spans="1:5" x14ac:dyDescent="0.25">
      <c r="A2286" s="112">
        <v>40356.260416666664</v>
      </c>
      <c r="B2286" s="109">
        <v>-5</v>
      </c>
      <c r="C2286" s="109">
        <v>0.88029999999999997</v>
      </c>
      <c r="D2286" s="110">
        <v>0.88160000000000005</v>
      </c>
      <c r="E2286" s="110">
        <v>0.88280000000000003</v>
      </c>
    </row>
    <row r="2287" spans="1:5" x14ac:dyDescent="0.25">
      <c r="A2287" s="112">
        <v>40356.270833333336</v>
      </c>
      <c r="B2287" s="109">
        <v>-5</v>
      </c>
      <c r="C2287" s="109">
        <v>0.88029999999999997</v>
      </c>
      <c r="D2287" s="110">
        <v>0.88160000000000005</v>
      </c>
      <c r="E2287" s="110">
        <v>0.88280000000000003</v>
      </c>
    </row>
    <row r="2288" spans="1:5" x14ac:dyDescent="0.25">
      <c r="A2288" s="112">
        <v>40356.28125</v>
      </c>
      <c r="B2288" s="109">
        <v>-5</v>
      </c>
      <c r="C2288" s="109">
        <v>0.88029999999999997</v>
      </c>
      <c r="D2288" s="110">
        <v>0.88160000000000005</v>
      </c>
      <c r="E2288" s="110">
        <v>0.88280000000000003</v>
      </c>
    </row>
    <row r="2289" spans="1:5" x14ac:dyDescent="0.25">
      <c r="A2289" s="112">
        <v>40356.291666666664</v>
      </c>
      <c r="B2289" s="109">
        <v>-5</v>
      </c>
      <c r="C2289" s="109">
        <v>0.88029999999999997</v>
      </c>
      <c r="D2289" s="110">
        <v>0.88160000000000005</v>
      </c>
      <c r="E2289" s="110">
        <v>0.88280000000000003</v>
      </c>
    </row>
    <row r="2290" spans="1:5" x14ac:dyDescent="0.25">
      <c r="A2290" s="112">
        <v>40356.302083333336</v>
      </c>
      <c r="B2290" s="109">
        <v>-5</v>
      </c>
      <c r="C2290" s="109">
        <v>0.88029999999999997</v>
      </c>
      <c r="D2290" s="110">
        <v>0.88160000000000005</v>
      </c>
      <c r="E2290" s="110">
        <v>0.88280000000000003</v>
      </c>
    </row>
    <row r="2291" spans="1:5" x14ac:dyDescent="0.25">
      <c r="A2291" s="112">
        <v>40356.3125</v>
      </c>
      <c r="B2291" s="109">
        <v>-5</v>
      </c>
      <c r="C2291" s="109">
        <v>0.88029999999999997</v>
      </c>
      <c r="D2291" s="110">
        <v>0.88160000000000005</v>
      </c>
      <c r="E2291" s="110">
        <v>0.88280000000000003</v>
      </c>
    </row>
    <row r="2292" spans="1:5" x14ac:dyDescent="0.25">
      <c r="A2292" s="112">
        <v>40356.322916666664</v>
      </c>
      <c r="B2292" s="109">
        <v>-5</v>
      </c>
      <c r="C2292" s="109">
        <v>0.87790000000000001</v>
      </c>
      <c r="D2292" s="110">
        <v>0.88029999999999997</v>
      </c>
      <c r="E2292" s="110">
        <v>0.88280000000000003</v>
      </c>
    </row>
    <row r="2293" spans="1:5" x14ac:dyDescent="0.25">
      <c r="A2293" s="112">
        <v>40356.333333333336</v>
      </c>
      <c r="B2293" s="109">
        <v>-5</v>
      </c>
      <c r="C2293" s="109">
        <v>0.87670000000000003</v>
      </c>
      <c r="D2293" s="110">
        <v>0.87909999999999999</v>
      </c>
      <c r="E2293" s="110">
        <v>0.88280000000000003</v>
      </c>
    </row>
    <row r="2294" spans="1:5" x14ac:dyDescent="0.25">
      <c r="A2294" s="112">
        <v>40356.34375</v>
      </c>
      <c r="B2294" s="109">
        <v>-5</v>
      </c>
      <c r="C2294" s="109">
        <v>0.87670000000000003</v>
      </c>
      <c r="D2294" s="110">
        <v>0.87790000000000001</v>
      </c>
      <c r="E2294" s="110">
        <v>0.88029999999999997</v>
      </c>
    </row>
    <row r="2295" spans="1:5" x14ac:dyDescent="0.25">
      <c r="A2295" s="112">
        <v>40356.354166666664</v>
      </c>
      <c r="B2295" s="109">
        <v>-5</v>
      </c>
      <c r="C2295" s="109">
        <v>0.87549999999999994</v>
      </c>
      <c r="D2295" s="110">
        <v>0.87670000000000003</v>
      </c>
      <c r="E2295" s="110">
        <v>0.87790000000000001</v>
      </c>
    </row>
    <row r="2296" spans="1:5" x14ac:dyDescent="0.25">
      <c r="A2296" s="112">
        <v>40356.364583333336</v>
      </c>
      <c r="B2296" s="109">
        <v>-5</v>
      </c>
      <c r="C2296" s="109">
        <v>0.87549999999999994</v>
      </c>
      <c r="D2296" s="110">
        <v>0.87670000000000003</v>
      </c>
      <c r="E2296" s="110">
        <v>0.87790000000000001</v>
      </c>
    </row>
    <row r="2297" spans="1:5" x14ac:dyDescent="0.25">
      <c r="A2297" s="112">
        <v>40356.375</v>
      </c>
      <c r="B2297" s="109">
        <v>-5</v>
      </c>
      <c r="C2297" s="109">
        <v>0.873</v>
      </c>
      <c r="D2297" s="110">
        <v>0.87549999999999994</v>
      </c>
      <c r="E2297" s="110">
        <v>0.87790000000000001</v>
      </c>
    </row>
    <row r="2298" spans="1:5" x14ac:dyDescent="0.25">
      <c r="A2298" s="112">
        <v>40356.385416666664</v>
      </c>
      <c r="B2298" s="109">
        <v>-5</v>
      </c>
      <c r="C2298" s="109">
        <v>0.87060000000000004</v>
      </c>
      <c r="D2298" s="110">
        <v>0.87419999999999998</v>
      </c>
      <c r="E2298" s="110">
        <v>0.87549999999999994</v>
      </c>
    </row>
    <row r="2299" spans="1:5" x14ac:dyDescent="0.25">
      <c r="A2299" s="112">
        <v>40356.395833333336</v>
      </c>
      <c r="B2299" s="109">
        <v>-5</v>
      </c>
      <c r="C2299" s="109">
        <v>0.87060000000000004</v>
      </c>
      <c r="D2299" s="110">
        <v>0.873</v>
      </c>
      <c r="E2299" s="110">
        <v>0.87419999999999998</v>
      </c>
    </row>
    <row r="2300" spans="1:5" x14ac:dyDescent="0.25">
      <c r="A2300" s="112">
        <v>40356.40625</v>
      </c>
      <c r="B2300" s="109">
        <v>-5</v>
      </c>
      <c r="C2300" s="109">
        <v>0.86939999999999995</v>
      </c>
      <c r="D2300" s="110">
        <v>0.87060000000000004</v>
      </c>
      <c r="E2300" s="110">
        <v>0.873</v>
      </c>
    </row>
    <row r="2301" spans="1:5" x14ac:dyDescent="0.25">
      <c r="A2301" s="112">
        <v>40356.416666666664</v>
      </c>
      <c r="B2301" s="109">
        <v>-5</v>
      </c>
      <c r="C2301" s="109">
        <v>0.8669</v>
      </c>
      <c r="D2301" s="110">
        <v>0.86939999999999995</v>
      </c>
      <c r="E2301" s="110">
        <v>0.873</v>
      </c>
    </row>
    <row r="2302" spans="1:5" x14ac:dyDescent="0.25">
      <c r="A2302" s="112">
        <v>40356.427083333336</v>
      </c>
      <c r="B2302" s="109">
        <v>-5</v>
      </c>
      <c r="C2302" s="109">
        <v>0.86570000000000003</v>
      </c>
      <c r="D2302" s="110">
        <v>0.86809999999999998</v>
      </c>
      <c r="E2302" s="110">
        <v>0.86939999999999995</v>
      </c>
    </row>
    <row r="2303" spans="1:5" x14ac:dyDescent="0.25">
      <c r="A2303" s="112">
        <v>40356.4375</v>
      </c>
      <c r="B2303" s="109">
        <v>-5</v>
      </c>
      <c r="C2303" s="109">
        <v>0.86319999999999997</v>
      </c>
      <c r="D2303" s="110">
        <v>0.86570000000000003</v>
      </c>
      <c r="E2303" s="110">
        <v>0.86809999999999998</v>
      </c>
    </row>
    <row r="2304" spans="1:5" x14ac:dyDescent="0.25">
      <c r="A2304" s="112">
        <v>40356.447916666664</v>
      </c>
      <c r="B2304" s="109">
        <v>-5</v>
      </c>
      <c r="C2304" s="109">
        <v>0.86080000000000001</v>
      </c>
      <c r="D2304" s="110">
        <v>0.86319999999999997</v>
      </c>
      <c r="E2304" s="110">
        <v>0.86570000000000003</v>
      </c>
    </row>
    <row r="2305" spans="1:5" x14ac:dyDescent="0.25">
      <c r="A2305" s="112">
        <v>40356.458333333336</v>
      </c>
      <c r="B2305" s="109">
        <v>-5</v>
      </c>
      <c r="C2305" s="109">
        <v>0.85960000000000003</v>
      </c>
      <c r="D2305" s="110">
        <v>0.86199999999999999</v>
      </c>
      <c r="E2305" s="110">
        <v>0.86319999999999997</v>
      </c>
    </row>
    <row r="2306" spans="1:5" x14ac:dyDescent="0.25">
      <c r="A2306" s="112">
        <v>40356.46875</v>
      </c>
      <c r="B2306" s="109">
        <v>-5</v>
      </c>
      <c r="C2306" s="109">
        <v>0.85840000000000005</v>
      </c>
      <c r="D2306" s="110">
        <v>0.85960000000000003</v>
      </c>
      <c r="E2306" s="110">
        <v>0.86080000000000001</v>
      </c>
    </row>
    <row r="2307" spans="1:5" x14ac:dyDescent="0.25">
      <c r="A2307" s="112">
        <v>40356.479166666664</v>
      </c>
      <c r="B2307" s="109">
        <v>-5</v>
      </c>
      <c r="C2307" s="109">
        <v>0.85589999999999999</v>
      </c>
      <c r="D2307" s="110">
        <v>0.85709999999999997</v>
      </c>
      <c r="E2307" s="110">
        <v>0.85960000000000003</v>
      </c>
    </row>
    <row r="2308" spans="1:5" x14ac:dyDescent="0.25">
      <c r="A2308" s="112">
        <v>40356.489583333336</v>
      </c>
      <c r="B2308" s="109">
        <v>-5</v>
      </c>
      <c r="C2308" s="109">
        <v>0.85350000000000004</v>
      </c>
      <c r="D2308" s="110">
        <v>0.85589999999999999</v>
      </c>
      <c r="E2308" s="110">
        <v>0.85840000000000005</v>
      </c>
    </row>
    <row r="2309" spans="1:5" x14ac:dyDescent="0.25">
      <c r="A2309" s="112">
        <v>40356.5</v>
      </c>
      <c r="B2309" s="109">
        <v>-5</v>
      </c>
      <c r="C2309" s="109">
        <v>0.85350000000000004</v>
      </c>
      <c r="D2309" s="110">
        <v>0.85470000000000002</v>
      </c>
      <c r="E2309" s="110">
        <v>0.85840000000000005</v>
      </c>
    </row>
    <row r="2310" spans="1:5" x14ac:dyDescent="0.25">
      <c r="A2310" s="112">
        <v>40356.510416666664</v>
      </c>
      <c r="B2310" s="109">
        <v>-5</v>
      </c>
      <c r="C2310" s="109">
        <v>0.85350000000000004</v>
      </c>
      <c r="D2310" s="110">
        <v>0.85470000000000002</v>
      </c>
      <c r="E2310" s="110">
        <v>0.85589999999999999</v>
      </c>
    </row>
    <row r="2311" spans="1:5" x14ac:dyDescent="0.25">
      <c r="A2311" s="112">
        <v>40356.520833333336</v>
      </c>
      <c r="B2311" s="109">
        <v>-5</v>
      </c>
      <c r="C2311" s="109">
        <v>0.85229999999999995</v>
      </c>
      <c r="D2311" s="110">
        <v>0.85350000000000004</v>
      </c>
      <c r="E2311" s="110">
        <v>0.85470000000000002</v>
      </c>
    </row>
    <row r="2312" spans="1:5" x14ac:dyDescent="0.25">
      <c r="A2312" s="112">
        <v>40356.53125</v>
      </c>
      <c r="B2312" s="109">
        <v>-5</v>
      </c>
      <c r="C2312" s="109">
        <v>0.85099999999999998</v>
      </c>
      <c r="D2312" s="110">
        <v>0.85229999999999995</v>
      </c>
      <c r="E2312" s="110">
        <v>0.85350000000000004</v>
      </c>
    </row>
    <row r="2313" spans="1:5" x14ac:dyDescent="0.25">
      <c r="A2313" s="112">
        <v>40356.541666666664</v>
      </c>
      <c r="B2313" s="109">
        <v>-5</v>
      </c>
      <c r="C2313" s="109">
        <v>0.85099999999999998</v>
      </c>
      <c r="D2313" s="110">
        <v>0.85229999999999995</v>
      </c>
      <c r="E2313" s="110">
        <v>0.85350000000000004</v>
      </c>
    </row>
    <row r="2314" spans="1:5" x14ac:dyDescent="0.25">
      <c r="A2314" s="112">
        <v>40356.552083333336</v>
      </c>
      <c r="B2314" s="109">
        <v>-5</v>
      </c>
      <c r="C2314" s="109">
        <v>0.84860000000000002</v>
      </c>
      <c r="D2314" s="110">
        <v>0.85099999999999998</v>
      </c>
      <c r="E2314" s="110">
        <v>0.85350000000000004</v>
      </c>
    </row>
    <row r="2315" spans="1:5" x14ac:dyDescent="0.25">
      <c r="A2315" s="112">
        <v>40356.5625</v>
      </c>
      <c r="B2315" s="109">
        <v>-5</v>
      </c>
      <c r="C2315" s="109">
        <v>0.84740000000000004</v>
      </c>
      <c r="D2315" s="110">
        <v>0.8498</v>
      </c>
      <c r="E2315" s="110">
        <v>0.85099999999999998</v>
      </c>
    </row>
    <row r="2316" spans="1:5" x14ac:dyDescent="0.25">
      <c r="A2316" s="112">
        <v>40356.572916666664</v>
      </c>
      <c r="B2316" s="109">
        <v>-5</v>
      </c>
      <c r="C2316" s="109">
        <v>0.84740000000000004</v>
      </c>
      <c r="D2316" s="110">
        <v>0.84860000000000002</v>
      </c>
      <c r="E2316" s="110">
        <v>0.85099999999999998</v>
      </c>
    </row>
    <row r="2317" spans="1:5" x14ac:dyDescent="0.25">
      <c r="A2317" s="112">
        <v>40356.583333333336</v>
      </c>
      <c r="B2317" s="109">
        <v>-5</v>
      </c>
      <c r="C2317" s="109">
        <v>0.84619999999999995</v>
      </c>
      <c r="D2317" s="110">
        <v>0.84740000000000004</v>
      </c>
      <c r="E2317" s="110">
        <v>0.85099999999999998</v>
      </c>
    </row>
    <row r="2318" spans="1:5" x14ac:dyDescent="0.25">
      <c r="A2318" s="112">
        <v>40356.59375</v>
      </c>
      <c r="B2318" s="109">
        <v>-5</v>
      </c>
      <c r="C2318" s="109">
        <v>0.84619999999999995</v>
      </c>
      <c r="D2318" s="110">
        <v>0.84740000000000004</v>
      </c>
      <c r="E2318" s="110">
        <v>0.84860000000000002</v>
      </c>
    </row>
    <row r="2319" spans="1:5" x14ac:dyDescent="0.25">
      <c r="A2319" s="112">
        <v>40356.604166666664</v>
      </c>
      <c r="B2319" s="109">
        <v>-5</v>
      </c>
      <c r="C2319" s="109">
        <v>0.84489999999999998</v>
      </c>
      <c r="D2319" s="110">
        <v>0.84619999999999995</v>
      </c>
      <c r="E2319" s="110">
        <v>0.84860000000000002</v>
      </c>
    </row>
    <row r="2320" spans="1:5" x14ac:dyDescent="0.25">
      <c r="A2320" s="112">
        <v>40356.614583333336</v>
      </c>
      <c r="B2320" s="109">
        <v>-5</v>
      </c>
      <c r="C2320" s="109">
        <v>0.84489999999999998</v>
      </c>
      <c r="D2320" s="110">
        <v>0.84619999999999995</v>
      </c>
      <c r="E2320" s="110">
        <v>0.84740000000000004</v>
      </c>
    </row>
    <row r="2321" spans="1:5" x14ac:dyDescent="0.25">
      <c r="A2321" s="112">
        <v>40356.625</v>
      </c>
      <c r="B2321" s="109">
        <v>-5</v>
      </c>
      <c r="C2321" s="109">
        <v>0.84370000000000001</v>
      </c>
      <c r="D2321" s="110">
        <v>0.84489999999999998</v>
      </c>
      <c r="E2321" s="110">
        <v>0.84740000000000004</v>
      </c>
    </row>
    <row r="2322" spans="1:5" x14ac:dyDescent="0.25">
      <c r="A2322" s="112">
        <v>40356.635416666664</v>
      </c>
      <c r="B2322" s="109">
        <v>-5</v>
      </c>
      <c r="C2322" s="109">
        <v>0.84370000000000001</v>
      </c>
      <c r="D2322" s="110">
        <v>0.84489999999999998</v>
      </c>
      <c r="E2322" s="110">
        <v>0.84619999999999995</v>
      </c>
    </row>
    <row r="2323" spans="1:5" x14ac:dyDescent="0.25">
      <c r="A2323" s="112">
        <v>40356.645833333336</v>
      </c>
      <c r="B2323" s="109">
        <v>-5</v>
      </c>
      <c r="C2323" s="109">
        <v>0.84370000000000001</v>
      </c>
      <c r="D2323" s="110">
        <v>0.84489999999999998</v>
      </c>
      <c r="E2323" s="110">
        <v>0.84619999999999995</v>
      </c>
    </row>
    <row r="2324" spans="1:5" x14ac:dyDescent="0.25">
      <c r="A2324" s="112">
        <v>40356.65625</v>
      </c>
      <c r="B2324" s="109">
        <v>-5</v>
      </c>
      <c r="C2324" s="109">
        <v>0.84370000000000001</v>
      </c>
      <c r="D2324" s="110">
        <v>0.84370000000000001</v>
      </c>
      <c r="E2324" s="110">
        <v>0.84489999999999998</v>
      </c>
    </row>
    <row r="2325" spans="1:5" x14ac:dyDescent="0.25">
      <c r="A2325" s="112">
        <v>40356.666666666664</v>
      </c>
      <c r="B2325" s="109">
        <v>-5</v>
      </c>
      <c r="C2325" s="109">
        <v>0.84130000000000005</v>
      </c>
      <c r="D2325" s="110">
        <v>0.84370000000000001</v>
      </c>
      <c r="E2325" s="110">
        <v>0.84489999999999998</v>
      </c>
    </row>
    <row r="2326" spans="1:5" x14ac:dyDescent="0.25">
      <c r="A2326" s="112">
        <v>40356.677083333336</v>
      </c>
      <c r="B2326" s="109">
        <v>-5</v>
      </c>
      <c r="C2326" s="109">
        <v>0.84130000000000005</v>
      </c>
      <c r="D2326" s="110">
        <v>0.84370000000000001</v>
      </c>
      <c r="E2326" s="110">
        <v>0.84489999999999998</v>
      </c>
    </row>
    <row r="2327" spans="1:5" x14ac:dyDescent="0.25">
      <c r="A2327" s="112">
        <v>40356.6875</v>
      </c>
      <c r="B2327" s="109">
        <v>-5</v>
      </c>
      <c r="C2327" s="109">
        <v>0.84130000000000005</v>
      </c>
      <c r="D2327" s="110">
        <v>0.84250000000000003</v>
      </c>
      <c r="E2327" s="110">
        <v>0.84489999999999998</v>
      </c>
    </row>
    <row r="2328" spans="1:5" x14ac:dyDescent="0.25">
      <c r="A2328" s="112">
        <v>40356.697916666664</v>
      </c>
      <c r="B2328" s="109">
        <v>-5</v>
      </c>
      <c r="C2328" s="109">
        <v>0.84</v>
      </c>
      <c r="D2328" s="110">
        <v>0.84250000000000003</v>
      </c>
      <c r="E2328" s="110">
        <v>0.84370000000000001</v>
      </c>
    </row>
    <row r="2329" spans="1:5" x14ac:dyDescent="0.25">
      <c r="A2329" s="112">
        <v>40356.708333333336</v>
      </c>
      <c r="B2329" s="109">
        <v>-5</v>
      </c>
      <c r="C2329" s="109">
        <v>0.84</v>
      </c>
      <c r="D2329" s="110">
        <v>0.84130000000000005</v>
      </c>
      <c r="E2329" s="110">
        <v>0.84489999999999998</v>
      </c>
    </row>
    <row r="2330" spans="1:5" x14ac:dyDescent="0.25">
      <c r="A2330" s="112">
        <v>40356.71875</v>
      </c>
      <c r="B2330" s="109">
        <v>-5</v>
      </c>
      <c r="C2330" s="109">
        <v>0.84</v>
      </c>
      <c r="D2330" s="110">
        <v>0.84130000000000005</v>
      </c>
      <c r="E2330" s="110">
        <v>0.84370000000000001</v>
      </c>
    </row>
    <row r="2331" spans="1:5" x14ac:dyDescent="0.25">
      <c r="A2331" s="112">
        <v>40356.729166666664</v>
      </c>
      <c r="B2331" s="109">
        <v>-5</v>
      </c>
      <c r="C2331" s="109">
        <v>0.84</v>
      </c>
      <c r="D2331" s="110">
        <v>0.84130000000000005</v>
      </c>
      <c r="E2331" s="110">
        <v>0.84370000000000001</v>
      </c>
    </row>
    <row r="2332" spans="1:5" x14ac:dyDescent="0.25">
      <c r="A2332" s="112">
        <v>40356.739583333336</v>
      </c>
      <c r="B2332" s="109">
        <v>-5</v>
      </c>
      <c r="C2332" s="109">
        <v>0.84</v>
      </c>
      <c r="D2332" s="110">
        <v>0.84130000000000005</v>
      </c>
      <c r="E2332" s="110">
        <v>0.84370000000000001</v>
      </c>
    </row>
    <row r="2333" spans="1:5" x14ac:dyDescent="0.25">
      <c r="A2333" s="112">
        <v>40356.75</v>
      </c>
      <c r="B2333" s="109">
        <v>-5</v>
      </c>
      <c r="C2333" s="109">
        <v>0.84</v>
      </c>
      <c r="D2333" s="110">
        <v>0.84130000000000005</v>
      </c>
      <c r="E2333" s="110">
        <v>0.84370000000000001</v>
      </c>
    </row>
    <row r="2334" spans="1:5" x14ac:dyDescent="0.25">
      <c r="A2334" s="112">
        <v>40356.760416666664</v>
      </c>
      <c r="B2334" s="109">
        <v>-5</v>
      </c>
      <c r="C2334" s="109">
        <v>0.84</v>
      </c>
      <c r="D2334" s="110">
        <v>0.84130000000000005</v>
      </c>
      <c r="E2334" s="110">
        <v>0.84370000000000001</v>
      </c>
    </row>
    <row r="2335" spans="1:5" x14ac:dyDescent="0.25">
      <c r="A2335" s="112">
        <v>40356.770833333336</v>
      </c>
      <c r="B2335" s="109">
        <v>-5</v>
      </c>
      <c r="C2335" s="109">
        <v>0.84</v>
      </c>
      <c r="D2335" s="110">
        <v>0.84250000000000003</v>
      </c>
      <c r="E2335" s="110">
        <v>0.84370000000000001</v>
      </c>
    </row>
    <row r="2336" spans="1:5" x14ac:dyDescent="0.25">
      <c r="A2336" s="112">
        <v>40356.78125</v>
      </c>
      <c r="B2336" s="109">
        <v>-5</v>
      </c>
      <c r="C2336" s="109">
        <v>0.84130000000000005</v>
      </c>
      <c r="D2336" s="110">
        <v>0.84250000000000003</v>
      </c>
      <c r="E2336" s="110">
        <v>0.84489999999999998</v>
      </c>
    </row>
    <row r="2337" spans="1:5" x14ac:dyDescent="0.25">
      <c r="A2337" s="112">
        <v>40356.791666666664</v>
      </c>
      <c r="B2337" s="109">
        <v>-5</v>
      </c>
      <c r="C2337" s="109">
        <v>0.84130000000000005</v>
      </c>
      <c r="D2337" s="110">
        <v>0.84370000000000001</v>
      </c>
      <c r="E2337" s="110">
        <v>0.84489999999999998</v>
      </c>
    </row>
    <row r="2338" spans="1:5" x14ac:dyDescent="0.25">
      <c r="A2338" s="112">
        <v>40356.802083333336</v>
      </c>
      <c r="B2338" s="109">
        <v>-5</v>
      </c>
      <c r="C2338" s="109">
        <v>0.84370000000000001</v>
      </c>
      <c r="D2338" s="110">
        <v>0.84489999999999998</v>
      </c>
      <c r="E2338" s="110">
        <v>0.84619999999999995</v>
      </c>
    </row>
    <row r="2339" spans="1:5" x14ac:dyDescent="0.25">
      <c r="A2339" s="112">
        <v>40356.8125</v>
      </c>
      <c r="B2339" s="109">
        <v>-5</v>
      </c>
      <c r="C2339" s="109">
        <v>0.84370000000000001</v>
      </c>
      <c r="D2339" s="110">
        <v>0.84489999999999998</v>
      </c>
      <c r="E2339" s="110">
        <v>0.84740000000000004</v>
      </c>
    </row>
    <row r="2340" spans="1:5" x14ac:dyDescent="0.25">
      <c r="A2340" s="112">
        <v>40356.822916666664</v>
      </c>
      <c r="B2340" s="109">
        <v>-5</v>
      </c>
      <c r="C2340" s="109">
        <v>0.84489999999999998</v>
      </c>
      <c r="D2340" s="110">
        <v>0.84619999999999995</v>
      </c>
      <c r="E2340" s="110">
        <v>0.84740000000000004</v>
      </c>
    </row>
    <row r="2341" spans="1:5" x14ac:dyDescent="0.25">
      <c r="A2341" s="112">
        <v>40356.833333333336</v>
      </c>
      <c r="B2341" s="109">
        <v>-5</v>
      </c>
      <c r="C2341" s="109">
        <v>0.84489999999999998</v>
      </c>
      <c r="D2341" s="110">
        <v>0.84740000000000004</v>
      </c>
      <c r="E2341" s="110">
        <v>0.84740000000000004</v>
      </c>
    </row>
    <row r="2342" spans="1:5" x14ac:dyDescent="0.25">
      <c r="A2342" s="112">
        <v>40356.84375</v>
      </c>
      <c r="B2342" s="109">
        <v>-5</v>
      </c>
      <c r="C2342" s="109">
        <v>0.84619999999999995</v>
      </c>
      <c r="D2342" s="110">
        <v>0.84740000000000004</v>
      </c>
      <c r="E2342" s="110">
        <v>0.84860000000000002</v>
      </c>
    </row>
    <row r="2343" spans="1:5" x14ac:dyDescent="0.25">
      <c r="A2343" s="112">
        <v>40356.854166666664</v>
      </c>
      <c r="B2343" s="109">
        <v>-5</v>
      </c>
      <c r="C2343" s="109">
        <v>0.84740000000000004</v>
      </c>
      <c r="D2343" s="110">
        <v>0.84860000000000002</v>
      </c>
      <c r="E2343" s="110">
        <v>0.85099999999999998</v>
      </c>
    </row>
    <row r="2344" spans="1:5" x14ac:dyDescent="0.25">
      <c r="A2344" s="112">
        <v>40356.864583333336</v>
      </c>
      <c r="B2344" s="109">
        <v>-5</v>
      </c>
      <c r="C2344" s="109">
        <v>0.84740000000000004</v>
      </c>
      <c r="D2344" s="110">
        <v>0.8498</v>
      </c>
      <c r="E2344" s="110">
        <v>0.85229999999999995</v>
      </c>
    </row>
    <row r="2345" spans="1:5" x14ac:dyDescent="0.25">
      <c r="A2345" s="112">
        <v>40356.875</v>
      </c>
      <c r="B2345" s="109">
        <v>-5</v>
      </c>
      <c r="C2345" s="109">
        <v>0.84860000000000002</v>
      </c>
      <c r="D2345" s="110">
        <v>0.85099999999999998</v>
      </c>
      <c r="E2345" s="110">
        <v>0.85229999999999995</v>
      </c>
    </row>
    <row r="2346" spans="1:5" x14ac:dyDescent="0.25">
      <c r="A2346" s="112">
        <v>40356.885416666664</v>
      </c>
      <c r="B2346" s="109">
        <v>-5</v>
      </c>
      <c r="C2346" s="109">
        <v>0.84860000000000002</v>
      </c>
      <c r="D2346" s="110">
        <v>0.85099999999999998</v>
      </c>
      <c r="E2346" s="110">
        <v>0.85229999999999995</v>
      </c>
    </row>
    <row r="2347" spans="1:5" x14ac:dyDescent="0.25">
      <c r="A2347" s="112">
        <v>40356.895833333336</v>
      </c>
      <c r="B2347" s="109">
        <v>-5</v>
      </c>
      <c r="C2347" s="109">
        <v>0.85099999999999998</v>
      </c>
      <c r="D2347" s="110">
        <v>0.85229999999999995</v>
      </c>
      <c r="E2347" s="110">
        <v>0.85350000000000004</v>
      </c>
    </row>
    <row r="2348" spans="1:5" x14ac:dyDescent="0.25">
      <c r="A2348" s="112">
        <v>40356.90625</v>
      </c>
      <c r="B2348" s="109">
        <v>-5</v>
      </c>
      <c r="C2348" s="109">
        <v>0.85229999999999995</v>
      </c>
      <c r="D2348" s="110">
        <v>0.85350000000000004</v>
      </c>
      <c r="E2348" s="110">
        <v>0.85470000000000002</v>
      </c>
    </row>
    <row r="2349" spans="1:5" x14ac:dyDescent="0.25">
      <c r="A2349" s="112">
        <v>40356.916666666664</v>
      </c>
      <c r="B2349" s="109">
        <v>-5</v>
      </c>
      <c r="C2349" s="109">
        <v>0.85229999999999995</v>
      </c>
      <c r="D2349" s="110">
        <v>0.85350000000000004</v>
      </c>
      <c r="E2349" s="110">
        <v>0.85589999999999999</v>
      </c>
    </row>
    <row r="2350" spans="1:5" x14ac:dyDescent="0.25">
      <c r="A2350" s="112">
        <v>40356.927083333336</v>
      </c>
      <c r="B2350" s="109">
        <v>-5</v>
      </c>
      <c r="C2350" s="109">
        <v>0.85350000000000004</v>
      </c>
      <c r="D2350" s="110">
        <v>0.85470000000000002</v>
      </c>
      <c r="E2350" s="110">
        <v>0.85589999999999999</v>
      </c>
    </row>
    <row r="2351" spans="1:5" x14ac:dyDescent="0.25">
      <c r="A2351" s="112">
        <v>40356.9375</v>
      </c>
      <c r="B2351" s="109">
        <v>-5</v>
      </c>
      <c r="C2351" s="109">
        <v>0.85470000000000002</v>
      </c>
      <c r="D2351" s="110">
        <v>0.85589999999999999</v>
      </c>
      <c r="E2351" s="110">
        <v>0.85840000000000005</v>
      </c>
    </row>
    <row r="2352" spans="1:5" x14ac:dyDescent="0.25">
      <c r="A2352" s="112">
        <v>40356.947916666664</v>
      </c>
      <c r="B2352" s="109">
        <v>-5</v>
      </c>
      <c r="C2352" s="109">
        <v>0.85470000000000002</v>
      </c>
      <c r="D2352" s="110">
        <v>0.85709999999999997</v>
      </c>
      <c r="E2352" s="110">
        <v>0.85960000000000003</v>
      </c>
    </row>
    <row r="2353" spans="1:5" x14ac:dyDescent="0.25">
      <c r="A2353" s="112">
        <v>40356.958333333336</v>
      </c>
      <c r="B2353" s="109">
        <v>-5</v>
      </c>
      <c r="C2353" s="109">
        <v>0.85589999999999999</v>
      </c>
      <c r="D2353" s="110">
        <v>0.85840000000000005</v>
      </c>
      <c r="E2353" s="110">
        <v>0.85960000000000003</v>
      </c>
    </row>
    <row r="2354" spans="1:5" x14ac:dyDescent="0.25">
      <c r="A2354" s="112">
        <v>40356.96875</v>
      </c>
      <c r="B2354" s="109">
        <v>-5</v>
      </c>
      <c r="C2354" s="109">
        <v>0.85589999999999999</v>
      </c>
      <c r="D2354" s="110">
        <v>0.85840000000000005</v>
      </c>
      <c r="E2354" s="110">
        <v>0.86080000000000001</v>
      </c>
    </row>
    <row r="2355" spans="1:5" x14ac:dyDescent="0.25">
      <c r="A2355" s="112">
        <v>40356.979166666664</v>
      </c>
      <c r="B2355" s="109">
        <v>-5</v>
      </c>
      <c r="C2355" s="109">
        <v>0.85840000000000005</v>
      </c>
      <c r="D2355" s="110">
        <v>0.85960000000000003</v>
      </c>
      <c r="E2355" s="110">
        <v>0.86080000000000001</v>
      </c>
    </row>
    <row r="2356" spans="1:5" x14ac:dyDescent="0.25">
      <c r="A2356" s="112">
        <v>40356.989583333336</v>
      </c>
      <c r="B2356" s="109">
        <v>-5</v>
      </c>
      <c r="C2356" s="109">
        <v>0.85840000000000005</v>
      </c>
      <c r="D2356" s="110">
        <v>0.85960000000000003</v>
      </c>
      <c r="E2356" s="110">
        <v>0.86080000000000001</v>
      </c>
    </row>
    <row r="2357" spans="1:5" x14ac:dyDescent="0.25">
      <c r="A2357" s="112">
        <v>40357</v>
      </c>
      <c r="B2357" s="109">
        <v>-5</v>
      </c>
      <c r="C2357" s="109">
        <v>0.85960000000000003</v>
      </c>
      <c r="D2357" s="110">
        <v>0.86080000000000001</v>
      </c>
      <c r="E2357" s="110">
        <v>0.86199999999999999</v>
      </c>
    </row>
    <row r="2358" spans="1:5" x14ac:dyDescent="0.25">
      <c r="A2358" s="112">
        <v>40357.010416666664</v>
      </c>
      <c r="B2358" s="109">
        <v>-5</v>
      </c>
      <c r="C2358" s="109">
        <v>0.85960000000000003</v>
      </c>
      <c r="D2358" s="110">
        <v>0.86080000000000001</v>
      </c>
      <c r="E2358" s="110">
        <v>0.86199999999999999</v>
      </c>
    </row>
    <row r="2359" spans="1:5" x14ac:dyDescent="0.25">
      <c r="A2359" s="112">
        <v>40357.020833333336</v>
      </c>
      <c r="B2359" s="109">
        <v>-5</v>
      </c>
      <c r="C2359" s="109">
        <v>0.85960000000000003</v>
      </c>
      <c r="D2359" s="110">
        <v>0.86199999999999999</v>
      </c>
      <c r="E2359" s="110">
        <v>0.86319999999999997</v>
      </c>
    </row>
    <row r="2360" spans="1:5" x14ac:dyDescent="0.25">
      <c r="A2360" s="112">
        <v>40357.03125</v>
      </c>
      <c r="B2360" s="109">
        <v>-5</v>
      </c>
      <c r="C2360" s="109">
        <v>0.86080000000000001</v>
      </c>
      <c r="D2360" s="110">
        <v>0.86199999999999999</v>
      </c>
      <c r="E2360" s="110">
        <v>0.86319999999999997</v>
      </c>
    </row>
    <row r="2361" spans="1:5" x14ac:dyDescent="0.25">
      <c r="A2361" s="112">
        <v>40357.041666666664</v>
      </c>
      <c r="B2361" s="109">
        <v>-5</v>
      </c>
      <c r="C2361" s="109">
        <v>0.86080000000000001</v>
      </c>
      <c r="D2361" s="110">
        <v>0.86199999999999999</v>
      </c>
      <c r="E2361" s="110">
        <v>0.86570000000000003</v>
      </c>
    </row>
    <row r="2362" spans="1:5" x14ac:dyDescent="0.25">
      <c r="A2362" s="112">
        <v>40357.052083333336</v>
      </c>
      <c r="B2362" s="109">
        <v>-5</v>
      </c>
      <c r="C2362" s="109">
        <v>0.86080000000000001</v>
      </c>
      <c r="D2362" s="110">
        <v>0.86319999999999997</v>
      </c>
      <c r="E2362" s="110">
        <v>0.86570000000000003</v>
      </c>
    </row>
    <row r="2363" spans="1:5" x14ac:dyDescent="0.25">
      <c r="A2363" s="112">
        <v>40357.0625</v>
      </c>
      <c r="B2363" s="109">
        <v>-5</v>
      </c>
      <c r="C2363" s="109">
        <v>0.86080000000000001</v>
      </c>
      <c r="D2363" s="110">
        <v>0.86319999999999997</v>
      </c>
      <c r="E2363" s="110">
        <v>0.86570000000000003</v>
      </c>
    </row>
    <row r="2364" spans="1:5" x14ac:dyDescent="0.25">
      <c r="A2364" s="112">
        <v>40357.072916666664</v>
      </c>
      <c r="B2364" s="109">
        <v>-5</v>
      </c>
      <c r="C2364" s="109">
        <v>0.86199999999999999</v>
      </c>
      <c r="D2364" s="110">
        <v>0.86319999999999997</v>
      </c>
      <c r="E2364" s="110">
        <v>0.86570000000000003</v>
      </c>
    </row>
    <row r="2365" spans="1:5" x14ac:dyDescent="0.25">
      <c r="A2365" s="112">
        <v>40357.083333333336</v>
      </c>
      <c r="B2365" s="109">
        <v>-5</v>
      </c>
      <c r="C2365" s="109">
        <v>0.86199999999999999</v>
      </c>
      <c r="D2365" s="110">
        <v>0.86450000000000005</v>
      </c>
      <c r="E2365" s="110">
        <v>0.8669</v>
      </c>
    </row>
    <row r="2366" spans="1:5" x14ac:dyDescent="0.25">
      <c r="A2366" s="112">
        <v>40357.09375</v>
      </c>
      <c r="B2366" s="109">
        <v>-5</v>
      </c>
      <c r="C2366" s="109">
        <v>0.86319999999999997</v>
      </c>
      <c r="D2366" s="110">
        <v>0.86450000000000005</v>
      </c>
      <c r="E2366" s="110">
        <v>0.8669</v>
      </c>
    </row>
    <row r="2367" spans="1:5" x14ac:dyDescent="0.25">
      <c r="A2367" s="112">
        <v>40357.104166666664</v>
      </c>
      <c r="B2367" s="109">
        <v>-5</v>
      </c>
      <c r="C2367" s="109">
        <v>0.86319999999999997</v>
      </c>
      <c r="D2367" s="110">
        <v>0.86570000000000003</v>
      </c>
      <c r="E2367" s="110">
        <v>0.8669</v>
      </c>
    </row>
    <row r="2368" spans="1:5" x14ac:dyDescent="0.25">
      <c r="A2368" s="112">
        <v>40357.114583333336</v>
      </c>
      <c r="B2368" s="109">
        <v>-5</v>
      </c>
      <c r="C2368" s="109">
        <v>0.86319999999999997</v>
      </c>
      <c r="D2368" s="110">
        <v>0.86570000000000003</v>
      </c>
      <c r="E2368" s="110">
        <v>0.8669</v>
      </c>
    </row>
    <row r="2369" spans="1:5" x14ac:dyDescent="0.25">
      <c r="A2369" s="112">
        <v>40357.125</v>
      </c>
      <c r="B2369" s="109">
        <v>-5</v>
      </c>
      <c r="C2369" s="109">
        <v>0.86319999999999997</v>
      </c>
      <c r="D2369" s="110">
        <v>0.86570000000000003</v>
      </c>
      <c r="E2369" s="110">
        <v>0.8669</v>
      </c>
    </row>
    <row r="2370" spans="1:5" x14ac:dyDescent="0.25">
      <c r="A2370" s="112">
        <v>40357.135416666664</v>
      </c>
      <c r="B2370" s="109">
        <v>-5</v>
      </c>
      <c r="C2370" s="109">
        <v>0.86570000000000003</v>
      </c>
      <c r="D2370" s="110">
        <v>0.8669</v>
      </c>
      <c r="E2370" s="110">
        <v>0.8669</v>
      </c>
    </row>
    <row r="2371" spans="1:5" x14ac:dyDescent="0.25">
      <c r="A2371" s="112">
        <v>40357.145833333336</v>
      </c>
      <c r="B2371" s="109">
        <v>-5</v>
      </c>
      <c r="C2371" s="109">
        <v>0.86570000000000003</v>
      </c>
      <c r="D2371" s="110">
        <v>0.8669</v>
      </c>
      <c r="E2371" s="110">
        <v>0.86809999999999998</v>
      </c>
    </row>
    <row r="2372" spans="1:5" x14ac:dyDescent="0.25">
      <c r="A2372" s="112">
        <v>40357.15625</v>
      </c>
      <c r="B2372" s="109">
        <v>-5</v>
      </c>
      <c r="C2372" s="109">
        <v>0.86570000000000003</v>
      </c>
      <c r="D2372" s="110">
        <v>0.8669</v>
      </c>
      <c r="E2372" s="110">
        <v>0.86809999999999998</v>
      </c>
    </row>
    <row r="2373" spans="1:5" x14ac:dyDescent="0.25">
      <c r="A2373" s="112">
        <v>40357.166666666664</v>
      </c>
      <c r="B2373" s="109">
        <v>-5</v>
      </c>
      <c r="C2373" s="109">
        <v>0.86570000000000003</v>
      </c>
      <c r="D2373" s="110">
        <v>0.8669</v>
      </c>
      <c r="E2373" s="110">
        <v>0.86939999999999995</v>
      </c>
    </row>
    <row r="2374" spans="1:5" x14ac:dyDescent="0.25">
      <c r="A2374" s="112">
        <v>40357.177083333336</v>
      </c>
      <c r="B2374" s="109">
        <v>-5</v>
      </c>
      <c r="C2374" s="109">
        <v>0.86570000000000003</v>
      </c>
      <c r="D2374" s="110">
        <v>0.86809999999999998</v>
      </c>
      <c r="E2374" s="110">
        <v>0.86939999999999995</v>
      </c>
    </row>
    <row r="2375" spans="1:5" x14ac:dyDescent="0.25">
      <c r="A2375" s="112">
        <v>40357.1875</v>
      </c>
      <c r="B2375" s="109">
        <v>-5</v>
      </c>
      <c r="C2375" s="109">
        <v>0.8669</v>
      </c>
      <c r="D2375" s="110">
        <v>0.86809999999999998</v>
      </c>
      <c r="E2375" s="110">
        <v>0.86939999999999995</v>
      </c>
    </row>
    <row r="2376" spans="1:5" x14ac:dyDescent="0.25">
      <c r="A2376" s="112">
        <v>40357.197916666664</v>
      </c>
      <c r="B2376" s="109">
        <v>-5</v>
      </c>
      <c r="C2376" s="109">
        <v>0.8669</v>
      </c>
      <c r="D2376" s="110">
        <v>0.86809999999999998</v>
      </c>
      <c r="E2376" s="110">
        <v>0.86939999999999995</v>
      </c>
    </row>
    <row r="2377" spans="1:5" x14ac:dyDescent="0.25">
      <c r="A2377" s="112">
        <v>40357.208333333336</v>
      </c>
      <c r="B2377" s="109">
        <v>-5</v>
      </c>
      <c r="C2377" s="109">
        <v>0.8669</v>
      </c>
      <c r="D2377" s="110">
        <v>0.86809999999999998</v>
      </c>
      <c r="E2377" s="110">
        <v>0.87060000000000004</v>
      </c>
    </row>
    <row r="2378" spans="1:5" x14ac:dyDescent="0.25">
      <c r="A2378" s="112">
        <v>40357.21875</v>
      </c>
      <c r="B2378" s="109">
        <v>-5</v>
      </c>
      <c r="C2378" s="109">
        <v>0.8669</v>
      </c>
      <c r="D2378" s="110">
        <v>0.86809999999999998</v>
      </c>
      <c r="E2378" s="110">
        <v>0.86939999999999995</v>
      </c>
    </row>
    <row r="2379" spans="1:5" x14ac:dyDescent="0.25">
      <c r="A2379" s="112">
        <v>40357.229166666664</v>
      </c>
      <c r="B2379" s="109">
        <v>-5</v>
      </c>
      <c r="C2379" s="109">
        <v>0.86809999999999998</v>
      </c>
      <c r="D2379" s="110">
        <v>0.86809999999999998</v>
      </c>
      <c r="E2379" s="110">
        <v>0.86939999999999995</v>
      </c>
    </row>
    <row r="2380" spans="1:5" x14ac:dyDescent="0.25">
      <c r="A2380" s="112">
        <v>40357.239583333336</v>
      </c>
      <c r="B2380" s="109">
        <v>-5</v>
      </c>
      <c r="C2380" s="109">
        <v>0.8669</v>
      </c>
      <c r="D2380" s="110">
        <v>0.86939999999999995</v>
      </c>
      <c r="E2380" s="110">
        <v>0.86939999999999995</v>
      </c>
    </row>
    <row r="2381" spans="1:5" x14ac:dyDescent="0.25">
      <c r="A2381" s="112">
        <v>40357.25</v>
      </c>
      <c r="B2381" s="109">
        <v>-5</v>
      </c>
      <c r="C2381" s="109">
        <v>0.86809999999999998</v>
      </c>
      <c r="D2381" s="110">
        <v>0.86939999999999995</v>
      </c>
      <c r="E2381" s="110">
        <v>0.873</v>
      </c>
    </row>
    <row r="2382" spans="1:5" x14ac:dyDescent="0.25">
      <c r="A2382" s="112">
        <v>40357.260416666664</v>
      </c>
      <c r="B2382" s="109">
        <v>-5</v>
      </c>
      <c r="C2382" s="109">
        <v>0.86809999999999998</v>
      </c>
      <c r="D2382" s="110">
        <v>0.86939999999999995</v>
      </c>
      <c r="E2382" s="110">
        <v>0.87060000000000004</v>
      </c>
    </row>
    <row r="2383" spans="1:5" x14ac:dyDescent="0.25">
      <c r="A2383" s="112">
        <v>40357.270833333336</v>
      </c>
      <c r="B2383" s="109">
        <v>-5</v>
      </c>
      <c r="C2383" s="109">
        <v>0.86809999999999998</v>
      </c>
      <c r="D2383" s="110">
        <v>0.86939999999999995</v>
      </c>
      <c r="E2383" s="110">
        <v>0.87060000000000004</v>
      </c>
    </row>
    <row r="2384" spans="1:5" x14ac:dyDescent="0.25">
      <c r="A2384" s="112">
        <v>40357.28125</v>
      </c>
      <c r="B2384" s="109">
        <v>-5</v>
      </c>
      <c r="C2384" s="109">
        <v>0.86809999999999998</v>
      </c>
      <c r="D2384" s="110">
        <v>0.86939999999999995</v>
      </c>
      <c r="E2384" s="110">
        <v>0.87060000000000004</v>
      </c>
    </row>
    <row r="2385" spans="1:5" x14ac:dyDescent="0.25">
      <c r="A2385" s="112">
        <v>40357.291666666664</v>
      </c>
      <c r="B2385" s="109">
        <v>-5</v>
      </c>
      <c r="C2385" s="109">
        <v>0.8669</v>
      </c>
      <c r="D2385" s="110">
        <v>0.86809999999999998</v>
      </c>
      <c r="E2385" s="110">
        <v>0.87060000000000004</v>
      </c>
    </row>
    <row r="2386" spans="1:5" x14ac:dyDescent="0.25">
      <c r="A2386" s="112">
        <v>40357.302083333336</v>
      </c>
      <c r="B2386" s="109">
        <v>-5</v>
      </c>
      <c r="C2386" s="109">
        <v>0.8669</v>
      </c>
      <c r="D2386" s="110">
        <v>0.86809999999999998</v>
      </c>
      <c r="E2386" s="110">
        <v>0.86939999999999995</v>
      </c>
    </row>
    <row r="2387" spans="1:5" x14ac:dyDescent="0.25">
      <c r="A2387" s="112">
        <v>40357.3125</v>
      </c>
      <c r="B2387" s="109">
        <v>-5</v>
      </c>
      <c r="C2387" s="109">
        <v>0.86570000000000003</v>
      </c>
      <c r="D2387" s="110">
        <v>0.8669</v>
      </c>
      <c r="E2387" s="110">
        <v>0.86809999999999998</v>
      </c>
    </row>
    <row r="2388" spans="1:5" x14ac:dyDescent="0.25">
      <c r="A2388" s="112">
        <v>40357.322916666664</v>
      </c>
      <c r="B2388" s="109">
        <v>-5</v>
      </c>
      <c r="C2388" s="109">
        <v>0.86319999999999997</v>
      </c>
      <c r="D2388" s="110">
        <v>0.86570000000000003</v>
      </c>
      <c r="E2388" s="110">
        <v>0.86809999999999998</v>
      </c>
    </row>
    <row r="2389" spans="1:5" x14ac:dyDescent="0.25">
      <c r="A2389" s="112">
        <v>40357.333333333336</v>
      </c>
      <c r="B2389" s="109">
        <v>-5</v>
      </c>
      <c r="C2389" s="109">
        <v>0.86199999999999999</v>
      </c>
      <c r="D2389" s="110">
        <v>0.86450000000000005</v>
      </c>
      <c r="E2389" s="110">
        <v>0.86570000000000003</v>
      </c>
    </row>
    <row r="2390" spans="1:5" x14ac:dyDescent="0.25">
      <c r="A2390" s="112">
        <v>40357.34375</v>
      </c>
      <c r="B2390" s="109">
        <v>-5</v>
      </c>
      <c r="C2390" s="109">
        <v>0.86199999999999999</v>
      </c>
      <c r="D2390" s="110">
        <v>0.86319999999999997</v>
      </c>
      <c r="E2390" s="110">
        <v>0.86570000000000003</v>
      </c>
    </row>
    <row r="2391" spans="1:5" x14ac:dyDescent="0.25">
      <c r="A2391" s="112">
        <v>40357.354166666664</v>
      </c>
      <c r="B2391" s="109">
        <v>-5</v>
      </c>
      <c r="C2391" s="109">
        <v>0.85960000000000003</v>
      </c>
      <c r="D2391" s="110">
        <v>0.86080000000000001</v>
      </c>
      <c r="E2391" s="110">
        <v>0.86319999999999997</v>
      </c>
    </row>
    <row r="2392" spans="1:5" x14ac:dyDescent="0.25">
      <c r="A2392" s="112">
        <v>40357.364583333336</v>
      </c>
      <c r="B2392" s="109">
        <v>-5</v>
      </c>
      <c r="C2392" s="109">
        <v>0.85589999999999999</v>
      </c>
      <c r="D2392" s="110">
        <v>0.85960000000000003</v>
      </c>
      <c r="E2392" s="110">
        <v>0.86199999999999999</v>
      </c>
    </row>
    <row r="2393" spans="1:5" x14ac:dyDescent="0.25">
      <c r="A2393" s="112">
        <v>40357.375</v>
      </c>
      <c r="B2393" s="109">
        <v>-5</v>
      </c>
      <c r="C2393" s="109">
        <v>0.85470000000000002</v>
      </c>
      <c r="D2393" s="110">
        <v>0.85709999999999997</v>
      </c>
      <c r="E2393" s="110">
        <v>0.85960000000000003</v>
      </c>
    </row>
    <row r="2394" spans="1:5" x14ac:dyDescent="0.25">
      <c r="A2394" s="112">
        <v>40357.385416666664</v>
      </c>
      <c r="B2394" s="109">
        <v>-5</v>
      </c>
      <c r="C2394" s="109">
        <v>0.85229999999999995</v>
      </c>
      <c r="D2394" s="110">
        <v>0.85470000000000002</v>
      </c>
      <c r="E2394" s="110">
        <v>0.85589999999999999</v>
      </c>
    </row>
    <row r="2395" spans="1:5" x14ac:dyDescent="0.25">
      <c r="A2395" s="112">
        <v>40357.395833333336</v>
      </c>
      <c r="B2395" s="109">
        <v>-5</v>
      </c>
      <c r="C2395" s="109">
        <v>0.85099999999999998</v>
      </c>
      <c r="D2395" s="110">
        <v>0.85229999999999995</v>
      </c>
      <c r="E2395" s="110">
        <v>0.85470000000000002</v>
      </c>
    </row>
    <row r="2396" spans="1:5" x14ac:dyDescent="0.25">
      <c r="A2396" s="112">
        <v>40357.40625</v>
      </c>
      <c r="B2396" s="109">
        <v>-5</v>
      </c>
      <c r="C2396" s="109">
        <v>0.84860000000000002</v>
      </c>
      <c r="D2396" s="110">
        <v>0.85099999999999998</v>
      </c>
      <c r="E2396" s="110">
        <v>0.85350000000000004</v>
      </c>
    </row>
    <row r="2397" spans="1:5" x14ac:dyDescent="0.25">
      <c r="A2397" s="112">
        <v>40357.416666666664</v>
      </c>
      <c r="B2397" s="109">
        <v>-5</v>
      </c>
      <c r="C2397" s="109">
        <v>0.84619999999999995</v>
      </c>
      <c r="D2397" s="110">
        <v>0.84860000000000002</v>
      </c>
      <c r="E2397" s="110">
        <v>0.85099999999999998</v>
      </c>
    </row>
    <row r="2398" spans="1:5" x14ac:dyDescent="0.25">
      <c r="A2398" s="112">
        <v>40357.427083333336</v>
      </c>
      <c r="B2398" s="109">
        <v>-5</v>
      </c>
      <c r="C2398" s="109">
        <v>0.84619999999999995</v>
      </c>
      <c r="D2398" s="110">
        <v>0.84740000000000004</v>
      </c>
      <c r="E2398" s="110">
        <v>0.84860000000000002</v>
      </c>
    </row>
    <row r="2399" spans="1:5" x14ac:dyDescent="0.25">
      <c r="A2399" s="112">
        <v>40357.4375</v>
      </c>
      <c r="B2399" s="109">
        <v>-5</v>
      </c>
      <c r="C2399" s="109">
        <v>0.84489999999999998</v>
      </c>
      <c r="D2399" s="110">
        <v>0.84619999999999995</v>
      </c>
      <c r="E2399" s="110">
        <v>0.84740000000000004</v>
      </c>
    </row>
    <row r="2400" spans="1:5" x14ac:dyDescent="0.25">
      <c r="A2400" s="112">
        <v>40357.447916666664</v>
      </c>
      <c r="B2400" s="109">
        <v>-5</v>
      </c>
      <c r="C2400" s="109">
        <v>0.84370000000000001</v>
      </c>
      <c r="D2400" s="110">
        <v>0.84489999999999998</v>
      </c>
      <c r="E2400" s="110">
        <v>0.84619999999999995</v>
      </c>
    </row>
    <row r="2401" spans="1:5" x14ac:dyDescent="0.25">
      <c r="A2401" s="112">
        <v>40357.458333333336</v>
      </c>
      <c r="B2401" s="109">
        <v>-5</v>
      </c>
      <c r="C2401" s="109">
        <v>0.84130000000000005</v>
      </c>
      <c r="D2401" s="110">
        <v>0.84370000000000001</v>
      </c>
      <c r="E2401" s="110">
        <v>0.84619999999999995</v>
      </c>
    </row>
    <row r="2402" spans="1:5" x14ac:dyDescent="0.25">
      <c r="A2402" s="112">
        <v>40357.46875</v>
      </c>
      <c r="B2402" s="109">
        <v>-5</v>
      </c>
      <c r="C2402" s="109">
        <v>0.84130000000000005</v>
      </c>
      <c r="D2402" s="110">
        <v>0.84370000000000001</v>
      </c>
      <c r="E2402" s="110">
        <v>0.84489999999999998</v>
      </c>
    </row>
    <row r="2403" spans="1:5" x14ac:dyDescent="0.25">
      <c r="A2403" s="112">
        <v>40357.479166666664</v>
      </c>
      <c r="B2403" s="109">
        <v>-5</v>
      </c>
      <c r="C2403" s="109">
        <v>0.84</v>
      </c>
      <c r="D2403" s="110">
        <v>0.84130000000000005</v>
      </c>
      <c r="E2403" s="110">
        <v>0.84370000000000001</v>
      </c>
    </row>
    <row r="2404" spans="1:5" x14ac:dyDescent="0.25">
      <c r="A2404" s="112">
        <v>40357.489583333336</v>
      </c>
      <c r="B2404" s="109">
        <v>-5</v>
      </c>
      <c r="C2404" s="109">
        <v>0.83879999999999999</v>
      </c>
      <c r="D2404" s="110">
        <v>0.84</v>
      </c>
      <c r="E2404" s="110">
        <v>0.84130000000000005</v>
      </c>
    </row>
    <row r="2405" spans="1:5" x14ac:dyDescent="0.25">
      <c r="A2405" s="112">
        <v>40357.5</v>
      </c>
      <c r="B2405" s="109">
        <v>-5</v>
      </c>
      <c r="C2405" s="109">
        <v>0.83879999999999999</v>
      </c>
      <c r="D2405" s="110">
        <v>0.84</v>
      </c>
      <c r="E2405" s="110">
        <v>0.84130000000000005</v>
      </c>
    </row>
    <row r="2406" spans="1:5" x14ac:dyDescent="0.25">
      <c r="A2406" s="112">
        <v>40357.510416666664</v>
      </c>
      <c r="B2406" s="109">
        <v>-5</v>
      </c>
      <c r="C2406" s="109">
        <v>0.83879999999999999</v>
      </c>
      <c r="D2406" s="110">
        <v>0.84</v>
      </c>
      <c r="E2406" s="110">
        <v>0.84130000000000005</v>
      </c>
    </row>
    <row r="2407" spans="1:5" x14ac:dyDescent="0.25">
      <c r="A2407" s="112">
        <v>40357.520833333336</v>
      </c>
      <c r="B2407" s="109">
        <v>-5</v>
      </c>
      <c r="C2407" s="109">
        <v>0.83640000000000003</v>
      </c>
      <c r="D2407" s="110">
        <v>0.83879999999999999</v>
      </c>
      <c r="E2407" s="110">
        <v>0.84</v>
      </c>
    </row>
    <row r="2408" spans="1:5" x14ac:dyDescent="0.25">
      <c r="A2408" s="112">
        <v>40357.53125</v>
      </c>
      <c r="B2408" s="109">
        <v>-5</v>
      </c>
      <c r="C2408" s="109">
        <v>0.83640000000000003</v>
      </c>
      <c r="D2408" s="110">
        <v>0.83760000000000001</v>
      </c>
      <c r="E2408" s="110">
        <v>0.83879999999999999</v>
      </c>
    </row>
    <row r="2409" spans="1:5" x14ac:dyDescent="0.25">
      <c r="A2409" s="112">
        <v>40357.541666666664</v>
      </c>
      <c r="B2409" s="109">
        <v>-5</v>
      </c>
      <c r="C2409" s="109">
        <v>0.83640000000000003</v>
      </c>
      <c r="D2409" s="110">
        <v>0.83760000000000001</v>
      </c>
      <c r="E2409" s="110">
        <v>0.83879999999999999</v>
      </c>
    </row>
    <row r="2410" spans="1:5" x14ac:dyDescent="0.25">
      <c r="A2410" s="112">
        <v>40357.552083333336</v>
      </c>
      <c r="B2410" s="109">
        <v>-5</v>
      </c>
      <c r="C2410" s="109">
        <v>0.83640000000000003</v>
      </c>
      <c r="D2410" s="110">
        <v>0.83760000000000001</v>
      </c>
      <c r="E2410" s="110">
        <v>0.83879999999999999</v>
      </c>
    </row>
    <row r="2411" spans="1:5" x14ac:dyDescent="0.25">
      <c r="A2411" s="112">
        <v>40357.5625</v>
      </c>
      <c r="B2411" s="109">
        <v>-5</v>
      </c>
      <c r="C2411" s="109">
        <v>0.83389999999999997</v>
      </c>
      <c r="D2411" s="110">
        <v>0.83640000000000003</v>
      </c>
      <c r="E2411" s="110">
        <v>0.83879999999999999</v>
      </c>
    </row>
    <row r="2412" spans="1:5" x14ac:dyDescent="0.25">
      <c r="A2412" s="112">
        <v>40357.572916666664</v>
      </c>
      <c r="B2412" s="109">
        <v>-5</v>
      </c>
      <c r="C2412" s="109">
        <v>0.83389999999999997</v>
      </c>
      <c r="D2412" s="110">
        <v>0.83640000000000003</v>
      </c>
      <c r="E2412" s="110">
        <v>0.83760000000000001</v>
      </c>
    </row>
    <row r="2413" spans="1:5" x14ac:dyDescent="0.25">
      <c r="A2413" s="112">
        <v>40357.583333333336</v>
      </c>
      <c r="B2413" s="109">
        <v>-5</v>
      </c>
      <c r="C2413" s="109">
        <v>0.83389999999999997</v>
      </c>
      <c r="D2413" s="110">
        <v>0.83640000000000003</v>
      </c>
      <c r="E2413" s="110">
        <v>0.83760000000000001</v>
      </c>
    </row>
    <row r="2414" spans="1:5" x14ac:dyDescent="0.25">
      <c r="A2414" s="112">
        <v>40357.59375</v>
      </c>
      <c r="B2414" s="109">
        <v>-5</v>
      </c>
      <c r="C2414" s="109">
        <v>0.83389999999999997</v>
      </c>
      <c r="D2414" s="110">
        <v>0.83520000000000005</v>
      </c>
      <c r="E2414" s="110">
        <v>0.83760000000000001</v>
      </c>
    </row>
    <row r="2415" spans="1:5" x14ac:dyDescent="0.25">
      <c r="A2415" s="112">
        <v>40357.604166666664</v>
      </c>
      <c r="B2415" s="109">
        <v>-5</v>
      </c>
      <c r="C2415" s="109">
        <v>0.83389999999999997</v>
      </c>
      <c r="D2415" s="110">
        <v>0.83640000000000003</v>
      </c>
      <c r="E2415" s="110">
        <v>0.83760000000000001</v>
      </c>
    </row>
    <row r="2416" spans="1:5" x14ac:dyDescent="0.25">
      <c r="A2416" s="112">
        <v>40357.614583333336</v>
      </c>
      <c r="B2416" s="109">
        <v>-5</v>
      </c>
      <c r="C2416" s="109">
        <v>0.83389999999999997</v>
      </c>
      <c r="D2416" s="110">
        <v>0.83640000000000003</v>
      </c>
      <c r="E2416" s="110">
        <v>0.83760000000000001</v>
      </c>
    </row>
    <row r="2417" spans="1:5" x14ac:dyDescent="0.25">
      <c r="A2417" s="112">
        <v>40357.625</v>
      </c>
      <c r="B2417" s="109">
        <v>-5</v>
      </c>
      <c r="C2417" s="109">
        <v>0.83389999999999997</v>
      </c>
      <c r="D2417" s="110">
        <v>0.83640000000000003</v>
      </c>
      <c r="E2417" s="110">
        <v>0.83760000000000001</v>
      </c>
    </row>
    <row r="2418" spans="1:5" x14ac:dyDescent="0.25">
      <c r="A2418" s="112">
        <v>40357.635416666664</v>
      </c>
      <c r="B2418" s="109">
        <v>-5</v>
      </c>
      <c r="C2418" s="109">
        <v>0.83640000000000003</v>
      </c>
      <c r="D2418" s="110">
        <v>0.83760000000000001</v>
      </c>
      <c r="E2418" s="110">
        <v>0.83760000000000001</v>
      </c>
    </row>
    <row r="2419" spans="1:5" x14ac:dyDescent="0.25">
      <c r="A2419" s="112">
        <v>40357.645833333336</v>
      </c>
      <c r="B2419" s="109">
        <v>-5</v>
      </c>
      <c r="C2419" s="109">
        <v>0.83640000000000003</v>
      </c>
      <c r="D2419" s="110">
        <v>0.83760000000000001</v>
      </c>
      <c r="E2419" s="110">
        <v>0.83879999999999999</v>
      </c>
    </row>
    <row r="2420" spans="1:5" x14ac:dyDescent="0.25">
      <c r="A2420" s="112">
        <v>40357.65625</v>
      </c>
      <c r="B2420" s="109">
        <v>-5</v>
      </c>
      <c r="C2420" s="109">
        <v>0.83640000000000003</v>
      </c>
      <c r="D2420" s="110">
        <v>0.83879999999999999</v>
      </c>
      <c r="E2420" s="110">
        <v>0.84</v>
      </c>
    </row>
    <row r="2421" spans="1:5" x14ac:dyDescent="0.25">
      <c r="A2421" s="112">
        <v>40357.666666666664</v>
      </c>
      <c r="B2421" s="109">
        <v>-5</v>
      </c>
      <c r="C2421" s="109">
        <v>0.83760000000000001</v>
      </c>
      <c r="D2421" s="110">
        <v>0.83879999999999999</v>
      </c>
      <c r="E2421" s="110">
        <v>0.84130000000000005</v>
      </c>
    </row>
    <row r="2422" spans="1:5" x14ac:dyDescent="0.25">
      <c r="A2422" s="112">
        <v>40357.677083333336</v>
      </c>
      <c r="B2422" s="109">
        <v>-5</v>
      </c>
      <c r="C2422" s="109">
        <v>0.83879999999999999</v>
      </c>
      <c r="D2422" s="110">
        <v>0.83879999999999999</v>
      </c>
      <c r="E2422" s="110">
        <v>0.84130000000000005</v>
      </c>
    </row>
    <row r="2423" spans="1:5" x14ac:dyDescent="0.25">
      <c r="A2423" s="112">
        <v>40357.6875</v>
      </c>
      <c r="B2423" s="109">
        <v>-5</v>
      </c>
      <c r="C2423" s="109">
        <v>0.83760000000000001</v>
      </c>
      <c r="D2423" s="110">
        <v>0.83879999999999999</v>
      </c>
      <c r="E2423" s="110">
        <v>0.84</v>
      </c>
    </row>
    <row r="2424" spans="1:5" x14ac:dyDescent="0.25">
      <c r="A2424" s="112">
        <v>40357.697916666664</v>
      </c>
      <c r="B2424" s="109">
        <v>-5</v>
      </c>
      <c r="C2424" s="109">
        <v>0.83879999999999999</v>
      </c>
      <c r="D2424" s="110">
        <v>0.84</v>
      </c>
      <c r="E2424" s="110">
        <v>0.84130000000000005</v>
      </c>
    </row>
    <row r="2425" spans="1:5" x14ac:dyDescent="0.25">
      <c r="A2425" s="112">
        <v>40357.708333333336</v>
      </c>
      <c r="B2425" s="109">
        <v>-5</v>
      </c>
      <c r="C2425" s="109">
        <v>0.83879999999999999</v>
      </c>
      <c r="D2425" s="110">
        <v>0.84</v>
      </c>
      <c r="E2425" s="110">
        <v>0.84370000000000001</v>
      </c>
    </row>
    <row r="2426" spans="1:5" x14ac:dyDescent="0.25">
      <c r="A2426" s="112">
        <v>40357.71875</v>
      </c>
      <c r="B2426" s="109">
        <v>-5</v>
      </c>
      <c r="C2426" s="109">
        <v>0.83760000000000001</v>
      </c>
      <c r="D2426" s="110">
        <v>0.83879999999999999</v>
      </c>
      <c r="E2426" s="110">
        <v>0.84</v>
      </c>
    </row>
    <row r="2427" spans="1:5" x14ac:dyDescent="0.25">
      <c r="A2427" s="112">
        <v>40357.729166666664</v>
      </c>
      <c r="B2427" s="109">
        <v>-5</v>
      </c>
      <c r="C2427" s="109">
        <v>0.83879999999999999</v>
      </c>
      <c r="D2427" s="110">
        <v>0.84</v>
      </c>
      <c r="E2427" s="110">
        <v>0.84130000000000005</v>
      </c>
    </row>
    <row r="2428" spans="1:5" x14ac:dyDescent="0.25">
      <c r="A2428" s="112">
        <v>40357.739583333336</v>
      </c>
      <c r="B2428" s="109">
        <v>-5</v>
      </c>
      <c r="C2428" s="109">
        <v>0.83879999999999999</v>
      </c>
      <c r="D2428" s="110">
        <v>0.83879999999999999</v>
      </c>
      <c r="E2428" s="110">
        <v>0.84</v>
      </c>
    </row>
    <row r="2429" spans="1:5" x14ac:dyDescent="0.25">
      <c r="A2429" s="112">
        <v>40357.75</v>
      </c>
      <c r="B2429" s="109">
        <v>-5</v>
      </c>
      <c r="C2429" s="109">
        <v>0.83760000000000001</v>
      </c>
      <c r="D2429" s="110">
        <v>0.83879999999999999</v>
      </c>
      <c r="E2429" s="110">
        <v>0.84130000000000005</v>
      </c>
    </row>
    <row r="2430" spans="1:5" x14ac:dyDescent="0.25">
      <c r="A2430" s="112">
        <v>40357.760416666664</v>
      </c>
      <c r="B2430" s="109">
        <v>-5</v>
      </c>
      <c r="C2430" s="109">
        <v>0.83879999999999999</v>
      </c>
      <c r="D2430" s="110">
        <v>0.84</v>
      </c>
      <c r="E2430" s="110">
        <v>0.84130000000000005</v>
      </c>
    </row>
    <row r="2431" spans="1:5" x14ac:dyDescent="0.25">
      <c r="A2431" s="112">
        <v>40357.770833333336</v>
      </c>
      <c r="B2431" s="109">
        <v>-5</v>
      </c>
      <c r="C2431" s="109">
        <v>0.83760000000000001</v>
      </c>
      <c r="D2431" s="110">
        <v>0.84</v>
      </c>
      <c r="E2431" s="110">
        <v>0.84</v>
      </c>
    </row>
    <row r="2432" spans="1:5" x14ac:dyDescent="0.25">
      <c r="A2432" s="112">
        <v>40357.78125</v>
      </c>
      <c r="B2432" s="109">
        <v>-5</v>
      </c>
      <c r="C2432" s="109">
        <v>0.83879999999999999</v>
      </c>
      <c r="D2432" s="110">
        <v>0.84</v>
      </c>
      <c r="E2432" s="110">
        <v>0.84130000000000005</v>
      </c>
    </row>
    <row r="2433" spans="1:5" x14ac:dyDescent="0.25">
      <c r="A2433" s="112">
        <v>40357.791666666664</v>
      </c>
      <c r="B2433" s="109">
        <v>-5</v>
      </c>
      <c r="C2433" s="109">
        <v>0.83879999999999999</v>
      </c>
      <c r="D2433" s="110">
        <v>0.84</v>
      </c>
      <c r="E2433" s="110">
        <v>0.84130000000000005</v>
      </c>
    </row>
    <row r="2434" spans="1:5" x14ac:dyDescent="0.25">
      <c r="A2434" s="112">
        <v>40357.802083333336</v>
      </c>
      <c r="B2434" s="109">
        <v>-5</v>
      </c>
      <c r="C2434" s="109">
        <v>0.84</v>
      </c>
      <c r="D2434" s="110">
        <v>0.84130000000000005</v>
      </c>
      <c r="E2434" s="110">
        <v>0.84370000000000001</v>
      </c>
    </row>
    <row r="2435" spans="1:5" x14ac:dyDescent="0.25">
      <c r="A2435" s="112">
        <v>40357.8125</v>
      </c>
      <c r="B2435" s="109">
        <v>-5</v>
      </c>
      <c r="C2435" s="109">
        <v>0.84</v>
      </c>
      <c r="D2435" s="110">
        <v>0.84250000000000003</v>
      </c>
      <c r="E2435" s="110">
        <v>0.84370000000000001</v>
      </c>
    </row>
    <row r="2436" spans="1:5" x14ac:dyDescent="0.25">
      <c r="A2436" s="112">
        <v>40357.822916666664</v>
      </c>
      <c r="B2436" s="109">
        <v>-5</v>
      </c>
      <c r="C2436" s="109">
        <v>0.84130000000000005</v>
      </c>
      <c r="D2436" s="110">
        <v>0.84250000000000003</v>
      </c>
      <c r="E2436" s="110">
        <v>0.84489999999999998</v>
      </c>
    </row>
    <row r="2437" spans="1:5" x14ac:dyDescent="0.25">
      <c r="A2437" s="112">
        <v>40357.833333333336</v>
      </c>
      <c r="B2437" s="109">
        <v>-5</v>
      </c>
      <c r="C2437" s="109">
        <v>0.84130000000000005</v>
      </c>
      <c r="D2437" s="110">
        <v>0.84370000000000001</v>
      </c>
      <c r="E2437" s="110">
        <v>0.84619999999999995</v>
      </c>
    </row>
    <row r="2438" spans="1:5" x14ac:dyDescent="0.25">
      <c r="A2438" s="112">
        <v>40357.84375</v>
      </c>
      <c r="B2438" s="109">
        <v>-5</v>
      </c>
      <c r="C2438" s="109">
        <v>0.84370000000000001</v>
      </c>
      <c r="D2438" s="110">
        <v>0.84489999999999998</v>
      </c>
      <c r="E2438" s="110">
        <v>0.84619999999999995</v>
      </c>
    </row>
    <row r="2439" spans="1:5" x14ac:dyDescent="0.25">
      <c r="A2439" s="112">
        <v>40357.854166666664</v>
      </c>
      <c r="B2439" s="109">
        <v>-5</v>
      </c>
      <c r="C2439" s="109">
        <v>0.84370000000000001</v>
      </c>
      <c r="D2439" s="110">
        <v>0.84489999999999998</v>
      </c>
      <c r="E2439" s="110">
        <v>0.84619999999999995</v>
      </c>
    </row>
    <row r="2440" spans="1:5" x14ac:dyDescent="0.25">
      <c r="A2440" s="112">
        <v>40357.864583333336</v>
      </c>
      <c r="B2440" s="109">
        <v>-5</v>
      </c>
      <c r="C2440" s="109">
        <v>0.84489999999999998</v>
      </c>
      <c r="D2440" s="110">
        <v>0.84619999999999995</v>
      </c>
      <c r="E2440" s="110">
        <v>0.84740000000000004</v>
      </c>
    </row>
    <row r="2441" spans="1:5" x14ac:dyDescent="0.25">
      <c r="A2441" s="112">
        <v>40357.875</v>
      </c>
      <c r="B2441" s="109">
        <v>-5</v>
      </c>
      <c r="C2441" s="109">
        <v>0.84619999999999995</v>
      </c>
      <c r="D2441" s="110">
        <v>0.84619999999999995</v>
      </c>
      <c r="E2441" s="110">
        <v>0.84860000000000002</v>
      </c>
    </row>
    <row r="2442" spans="1:5" x14ac:dyDescent="0.25">
      <c r="A2442" s="112">
        <v>40357.885416666664</v>
      </c>
      <c r="B2442" s="109">
        <v>-5</v>
      </c>
      <c r="C2442" s="109">
        <v>0.84619999999999995</v>
      </c>
      <c r="D2442" s="110">
        <v>0.84740000000000004</v>
      </c>
      <c r="E2442" s="110">
        <v>0.84860000000000002</v>
      </c>
    </row>
    <row r="2443" spans="1:5" x14ac:dyDescent="0.25">
      <c r="A2443" s="112">
        <v>40357.895833333336</v>
      </c>
      <c r="B2443" s="109">
        <v>-5</v>
      </c>
      <c r="C2443" s="109">
        <v>0.84619999999999995</v>
      </c>
      <c r="D2443" s="110">
        <v>0.84740000000000004</v>
      </c>
      <c r="E2443" s="110">
        <v>0.84860000000000002</v>
      </c>
    </row>
    <row r="2444" spans="1:5" x14ac:dyDescent="0.25">
      <c r="A2444" s="112">
        <v>40357.90625</v>
      </c>
      <c r="B2444" s="109">
        <v>-5</v>
      </c>
      <c r="C2444" s="109">
        <v>0.84619999999999995</v>
      </c>
      <c r="D2444" s="110">
        <v>0.84740000000000004</v>
      </c>
      <c r="E2444" s="110">
        <v>0.85099999999999998</v>
      </c>
    </row>
    <row r="2445" spans="1:5" x14ac:dyDescent="0.25">
      <c r="A2445" s="112">
        <v>40357.916666666664</v>
      </c>
      <c r="B2445" s="109">
        <v>-5</v>
      </c>
      <c r="C2445" s="109">
        <v>0.84740000000000004</v>
      </c>
      <c r="D2445" s="110">
        <v>0.84860000000000002</v>
      </c>
      <c r="E2445" s="110">
        <v>0.85229999999999995</v>
      </c>
    </row>
    <row r="2446" spans="1:5" x14ac:dyDescent="0.25">
      <c r="A2446" s="112">
        <v>40357.927083333336</v>
      </c>
      <c r="B2446" s="109">
        <v>-5</v>
      </c>
      <c r="C2446" s="109">
        <v>0.84740000000000004</v>
      </c>
      <c r="D2446" s="110">
        <v>0.84860000000000002</v>
      </c>
      <c r="E2446" s="110">
        <v>0.85099999999999998</v>
      </c>
    </row>
    <row r="2447" spans="1:5" x14ac:dyDescent="0.25">
      <c r="A2447" s="112">
        <v>40357.9375</v>
      </c>
      <c r="B2447" s="109">
        <v>-5</v>
      </c>
      <c r="C2447" s="109">
        <v>0.84740000000000004</v>
      </c>
      <c r="D2447" s="110">
        <v>0.8498</v>
      </c>
      <c r="E2447" s="110">
        <v>0.85229999999999995</v>
      </c>
    </row>
    <row r="2448" spans="1:5" x14ac:dyDescent="0.25">
      <c r="A2448" s="112">
        <v>40357.947916666664</v>
      </c>
      <c r="B2448" s="109">
        <v>-5</v>
      </c>
      <c r="C2448" s="109">
        <v>0.84860000000000002</v>
      </c>
      <c r="D2448" s="110">
        <v>0.85099999999999998</v>
      </c>
      <c r="E2448" s="110">
        <v>0.85229999999999995</v>
      </c>
    </row>
    <row r="2449" spans="1:5" x14ac:dyDescent="0.25">
      <c r="A2449" s="112">
        <v>40357.958333333336</v>
      </c>
      <c r="B2449" s="109">
        <v>-5</v>
      </c>
      <c r="C2449" s="109">
        <v>0.84860000000000002</v>
      </c>
      <c r="D2449" s="110">
        <v>0.85099999999999998</v>
      </c>
      <c r="E2449" s="110">
        <v>0.85229999999999995</v>
      </c>
    </row>
    <row r="2450" spans="1:5" x14ac:dyDescent="0.25">
      <c r="A2450" s="112">
        <v>40357.96875</v>
      </c>
      <c r="B2450" s="109">
        <v>-5</v>
      </c>
      <c r="C2450" s="109">
        <v>0.85099999999999998</v>
      </c>
      <c r="D2450" s="110">
        <v>0.85229999999999995</v>
      </c>
      <c r="E2450" s="110">
        <v>0.85350000000000004</v>
      </c>
    </row>
    <row r="2451" spans="1:5" x14ac:dyDescent="0.25">
      <c r="A2451" s="112">
        <v>40357.979166666664</v>
      </c>
      <c r="B2451" s="109">
        <v>-5</v>
      </c>
      <c r="C2451" s="109">
        <v>0.85099999999999998</v>
      </c>
      <c r="D2451" s="110">
        <v>0.85229999999999995</v>
      </c>
      <c r="E2451" s="110">
        <v>0.85350000000000004</v>
      </c>
    </row>
    <row r="2452" spans="1:5" x14ac:dyDescent="0.25">
      <c r="A2452" s="112">
        <v>40357.989583333336</v>
      </c>
      <c r="B2452" s="109">
        <v>-5</v>
      </c>
      <c r="C2452" s="109">
        <v>0.85099999999999998</v>
      </c>
      <c r="D2452" s="110">
        <v>0.85229999999999995</v>
      </c>
      <c r="E2452" s="110">
        <v>0.85470000000000002</v>
      </c>
    </row>
    <row r="2453" spans="1:5" x14ac:dyDescent="0.25">
      <c r="A2453" s="112">
        <v>40358</v>
      </c>
      <c r="B2453" s="109">
        <v>-5</v>
      </c>
      <c r="C2453" s="109">
        <v>0.85229999999999995</v>
      </c>
      <c r="D2453" s="110">
        <v>0.85350000000000004</v>
      </c>
      <c r="E2453" s="110">
        <v>0.85470000000000002</v>
      </c>
    </row>
    <row r="2454" spans="1:5" x14ac:dyDescent="0.25">
      <c r="A2454" s="112">
        <v>40358.010416666664</v>
      </c>
      <c r="B2454" s="109">
        <v>-5</v>
      </c>
      <c r="C2454" s="109">
        <v>0.85229999999999995</v>
      </c>
      <c r="D2454" s="110">
        <v>0.85350000000000004</v>
      </c>
      <c r="E2454" s="110">
        <v>0.85470000000000002</v>
      </c>
    </row>
    <row r="2455" spans="1:5" x14ac:dyDescent="0.25">
      <c r="A2455" s="112">
        <v>40358.020833333336</v>
      </c>
      <c r="B2455" s="109">
        <v>-5</v>
      </c>
      <c r="C2455" s="109">
        <v>0.85229999999999995</v>
      </c>
      <c r="D2455" s="110">
        <v>0.85350000000000004</v>
      </c>
      <c r="E2455" s="110">
        <v>0.85470000000000002</v>
      </c>
    </row>
    <row r="2456" spans="1:5" x14ac:dyDescent="0.25">
      <c r="A2456" s="112">
        <v>40358.03125</v>
      </c>
      <c r="B2456" s="109">
        <v>-5</v>
      </c>
      <c r="C2456" s="109">
        <v>0.85229999999999995</v>
      </c>
      <c r="D2456" s="110">
        <v>0.85470000000000002</v>
      </c>
      <c r="E2456" s="110">
        <v>0.85589999999999999</v>
      </c>
    </row>
    <row r="2457" spans="1:5" x14ac:dyDescent="0.25">
      <c r="A2457" s="112">
        <v>40358.041666666664</v>
      </c>
      <c r="B2457" s="109">
        <v>-5</v>
      </c>
      <c r="C2457" s="109">
        <v>0.85350000000000004</v>
      </c>
      <c r="D2457" s="110">
        <v>0.85470000000000002</v>
      </c>
      <c r="E2457" s="110">
        <v>0.85840000000000005</v>
      </c>
    </row>
    <row r="2458" spans="1:5" x14ac:dyDescent="0.25">
      <c r="A2458" s="112">
        <v>40358.052083333336</v>
      </c>
      <c r="B2458" s="109">
        <v>-5</v>
      </c>
      <c r="C2458" s="109">
        <v>0.85350000000000004</v>
      </c>
      <c r="D2458" s="110">
        <v>0.85470000000000002</v>
      </c>
      <c r="E2458" s="110">
        <v>0.85589999999999999</v>
      </c>
    </row>
    <row r="2459" spans="1:5" x14ac:dyDescent="0.25">
      <c r="A2459" s="112">
        <v>40358.0625</v>
      </c>
      <c r="B2459" s="109">
        <v>-5</v>
      </c>
      <c r="C2459" s="109">
        <v>0.85350000000000004</v>
      </c>
      <c r="D2459" s="110">
        <v>0.85470000000000002</v>
      </c>
      <c r="E2459" s="110">
        <v>0.85589999999999999</v>
      </c>
    </row>
    <row r="2460" spans="1:5" x14ac:dyDescent="0.25">
      <c r="A2460" s="112">
        <v>40358.072916666664</v>
      </c>
      <c r="B2460" s="109">
        <v>-5</v>
      </c>
      <c r="C2460" s="109">
        <v>0.85350000000000004</v>
      </c>
      <c r="D2460" s="110">
        <v>0.85589999999999999</v>
      </c>
      <c r="E2460" s="110">
        <v>0.85589999999999999</v>
      </c>
    </row>
    <row r="2461" spans="1:5" x14ac:dyDescent="0.25">
      <c r="A2461" s="112">
        <v>40358.083333333336</v>
      </c>
      <c r="B2461" s="109">
        <v>-5</v>
      </c>
      <c r="C2461" s="109">
        <v>0.85470000000000002</v>
      </c>
      <c r="D2461" s="110">
        <v>0.85589999999999999</v>
      </c>
      <c r="E2461" s="110">
        <v>0.85840000000000005</v>
      </c>
    </row>
    <row r="2462" spans="1:5" x14ac:dyDescent="0.25">
      <c r="A2462" s="112">
        <v>40358.09375</v>
      </c>
      <c r="B2462" s="109">
        <v>-5</v>
      </c>
      <c r="C2462" s="109">
        <v>0.85470000000000002</v>
      </c>
      <c r="D2462" s="110">
        <v>0.85709999999999997</v>
      </c>
      <c r="E2462" s="110">
        <v>0.85840000000000005</v>
      </c>
    </row>
    <row r="2463" spans="1:5" x14ac:dyDescent="0.25">
      <c r="A2463" s="112">
        <v>40358.104166666664</v>
      </c>
      <c r="B2463" s="109">
        <v>-5</v>
      </c>
      <c r="C2463" s="109">
        <v>0.85589999999999999</v>
      </c>
      <c r="D2463" s="110">
        <v>0.85709999999999997</v>
      </c>
      <c r="E2463" s="110">
        <v>0.85960000000000003</v>
      </c>
    </row>
    <row r="2464" spans="1:5" x14ac:dyDescent="0.25">
      <c r="A2464" s="112">
        <v>40358.114583333336</v>
      </c>
      <c r="B2464" s="109">
        <v>-5</v>
      </c>
      <c r="C2464" s="109">
        <v>0.85589999999999999</v>
      </c>
      <c r="D2464" s="110">
        <v>0.85840000000000005</v>
      </c>
      <c r="E2464" s="110">
        <v>0.85960000000000003</v>
      </c>
    </row>
    <row r="2465" spans="1:5" x14ac:dyDescent="0.25">
      <c r="A2465" s="112">
        <v>40358.125</v>
      </c>
      <c r="B2465" s="109">
        <v>-5</v>
      </c>
      <c r="C2465" s="109">
        <v>0.85589999999999999</v>
      </c>
      <c r="D2465" s="110">
        <v>0.85840000000000005</v>
      </c>
      <c r="E2465" s="110">
        <v>0.85960000000000003</v>
      </c>
    </row>
    <row r="2466" spans="1:5" x14ac:dyDescent="0.25">
      <c r="A2466" s="112">
        <v>40358.135416666664</v>
      </c>
      <c r="B2466" s="109">
        <v>-5</v>
      </c>
      <c r="C2466" s="109">
        <v>0.85589999999999999</v>
      </c>
      <c r="D2466" s="110">
        <v>0.85840000000000005</v>
      </c>
      <c r="E2466" s="110">
        <v>0.85960000000000003</v>
      </c>
    </row>
    <row r="2467" spans="1:5" x14ac:dyDescent="0.25">
      <c r="A2467" s="112">
        <v>40358.145833333336</v>
      </c>
      <c r="B2467" s="109">
        <v>-5</v>
      </c>
      <c r="C2467" s="109">
        <v>0.85840000000000005</v>
      </c>
      <c r="D2467" s="110">
        <v>0.85840000000000005</v>
      </c>
      <c r="E2467" s="110">
        <v>0.85960000000000003</v>
      </c>
    </row>
    <row r="2468" spans="1:5" x14ac:dyDescent="0.25">
      <c r="A2468" s="112">
        <v>40358.15625</v>
      </c>
      <c r="B2468" s="109">
        <v>-5</v>
      </c>
      <c r="C2468" s="109">
        <v>0.85840000000000005</v>
      </c>
      <c r="D2468" s="110">
        <v>0.85960000000000003</v>
      </c>
      <c r="E2468" s="110">
        <v>0.86080000000000001</v>
      </c>
    </row>
    <row r="2469" spans="1:5" x14ac:dyDescent="0.25">
      <c r="A2469" s="112">
        <v>40358.166666666664</v>
      </c>
      <c r="B2469" s="109">
        <v>-5</v>
      </c>
      <c r="C2469" s="109">
        <v>0.85840000000000005</v>
      </c>
      <c r="D2469" s="110">
        <v>0.85960000000000003</v>
      </c>
      <c r="E2469" s="110">
        <v>0.86080000000000001</v>
      </c>
    </row>
    <row r="2470" spans="1:5" x14ac:dyDescent="0.25">
      <c r="A2470" s="112">
        <v>40358.177083333336</v>
      </c>
      <c r="B2470" s="109">
        <v>-5</v>
      </c>
      <c r="C2470" s="109">
        <v>0.85840000000000005</v>
      </c>
      <c r="D2470" s="110">
        <v>0.85960000000000003</v>
      </c>
      <c r="E2470" s="110">
        <v>0.86080000000000001</v>
      </c>
    </row>
    <row r="2471" spans="1:5" x14ac:dyDescent="0.25">
      <c r="A2471" s="112">
        <v>40358.1875</v>
      </c>
      <c r="B2471" s="109">
        <v>-5</v>
      </c>
      <c r="C2471" s="109">
        <v>0.85960000000000003</v>
      </c>
      <c r="D2471" s="110">
        <v>0.85960000000000003</v>
      </c>
      <c r="E2471" s="110">
        <v>0.86080000000000001</v>
      </c>
    </row>
    <row r="2472" spans="1:5" x14ac:dyDescent="0.25">
      <c r="A2472" s="112">
        <v>40358.197916666664</v>
      </c>
      <c r="B2472" s="109">
        <v>-5</v>
      </c>
      <c r="C2472" s="109">
        <v>0.85840000000000005</v>
      </c>
      <c r="D2472" s="110">
        <v>0.86080000000000001</v>
      </c>
      <c r="E2472" s="110">
        <v>0.86199999999999999</v>
      </c>
    </row>
    <row r="2473" spans="1:5" x14ac:dyDescent="0.25">
      <c r="A2473" s="112">
        <v>40358.208333333336</v>
      </c>
      <c r="B2473" s="109">
        <v>-5</v>
      </c>
      <c r="C2473" s="109">
        <v>0.85960000000000003</v>
      </c>
      <c r="D2473" s="110">
        <v>0.86080000000000001</v>
      </c>
      <c r="E2473" s="110">
        <v>0.86199999999999999</v>
      </c>
    </row>
    <row r="2474" spans="1:5" x14ac:dyDescent="0.25">
      <c r="A2474" s="112">
        <v>40358.21875</v>
      </c>
      <c r="B2474" s="109">
        <v>-5</v>
      </c>
      <c r="C2474" s="109">
        <v>0.85960000000000003</v>
      </c>
      <c r="D2474" s="110">
        <v>0.86080000000000001</v>
      </c>
      <c r="E2474" s="110">
        <v>0.86199999999999999</v>
      </c>
    </row>
    <row r="2475" spans="1:5" x14ac:dyDescent="0.25">
      <c r="A2475" s="112">
        <v>40358.229166666664</v>
      </c>
      <c r="B2475" s="109">
        <v>-5</v>
      </c>
      <c r="C2475" s="109">
        <v>0.85960000000000003</v>
      </c>
      <c r="D2475" s="110">
        <v>0.86080000000000001</v>
      </c>
      <c r="E2475" s="110">
        <v>0.86199999999999999</v>
      </c>
    </row>
    <row r="2476" spans="1:5" x14ac:dyDescent="0.25">
      <c r="A2476" s="112">
        <v>40358.239583333336</v>
      </c>
      <c r="B2476" s="109">
        <v>-5</v>
      </c>
      <c r="C2476" s="109">
        <v>0.85960000000000003</v>
      </c>
      <c r="D2476" s="110">
        <v>0.86080000000000001</v>
      </c>
      <c r="E2476" s="110">
        <v>0.86199999999999999</v>
      </c>
    </row>
    <row r="2477" spans="1:5" x14ac:dyDescent="0.25">
      <c r="A2477" s="112">
        <v>40358.25</v>
      </c>
      <c r="B2477" s="109">
        <v>-5</v>
      </c>
      <c r="C2477" s="109">
        <v>0.85960000000000003</v>
      </c>
      <c r="D2477" s="110">
        <v>0.86080000000000001</v>
      </c>
      <c r="E2477" s="110">
        <v>0.86319999999999997</v>
      </c>
    </row>
    <row r="2478" spans="1:5" x14ac:dyDescent="0.25">
      <c r="A2478" s="112">
        <v>40358.260416666664</v>
      </c>
      <c r="B2478" s="109">
        <v>-5</v>
      </c>
      <c r="C2478" s="109">
        <v>0.85960000000000003</v>
      </c>
      <c r="D2478" s="110">
        <v>0.86080000000000001</v>
      </c>
      <c r="E2478" s="110">
        <v>0.86199999999999999</v>
      </c>
    </row>
    <row r="2479" spans="1:5" x14ac:dyDescent="0.25">
      <c r="A2479" s="112">
        <v>40358.270833333336</v>
      </c>
      <c r="B2479" s="109">
        <v>-5</v>
      </c>
      <c r="C2479" s="109">
        <v>0.85960000000000003</v>
      </c>
      <c r="D2479" s="110">
        <v>0.86080000000000001</v>
      </c>
      <c r="E2479" s="110">
        <v>0.86199999999999999</v>
      </c>
    </row>
    <row r="2480" spans="1:5" x14ac:dyDescent="0.25">
      <c r="A2480" s="112">
        <v>40358.28125</v>
      </c>
      <c r="B2480" s="109">
        <v>-5</v>
      </c>
      <c r="C2480" s="109">
        <v>0.85960000000000003</v>
      </c>
      <c r="D2480" s="110">
        <v>0.86080000000000001</v>
      </c>
      <c r="E2480" s="110">
        <v>0.86199999999999999</v>
      </c>
    </row>
    <row r="2481" spans="1:5" x14ac:dyDescent="0.25">
      <c r="A2481" s="112">
        <v>40358.291666666664</v>
      </c>
      <c r="B2481" s="109">
        <v>-5</v>
      </c>
      <c r="C2481" s="109">
        <v>0.85840000000000005</v>
      </c>
      <c r="D2481" s="110">
        <v>0.85960000000000003</v>
      </c>
      <c r="E2481" s="110">
        <v>0.86199999999999999</v>
      </c>
    </row>
    <row r="2482" spans="1:5" x14ac:dyDescent="0.25">
      <c r="A2482" s="112">
        <v>40358.302083333336</v>
      </c>
      <c r="B2482" s="109">
        <v>-5</v>
      </c>
      <c r="C2482" s="109">
        <v>0.85840000000000005</v>
      </c>
      <c r="D2482" s="110">
        <v>0.85960000000000003</v>
      </c>
      <c r="E2482" s="110">
        <v>0.86080000000000001</v>
      </c>
    </row>
    <row r="2483" spans="1:5" x14ac:dyDescent="0.25">
      <c r="A2483" s="112">
        <v>40358.3125</v>
      </c>
      <c r="B2483" s="109">
        <v>-5</v>
      </c>
      <c r="C2483" s="109">
        <v>0.85470000000000002</v>
      </c>
      <c r="D2483" s="110">
        <v>0.85709999999999997</v>
      </c>
      <c r="E2483" s="110">
        <v>0.85960000000000003</v>
      </c>
    </row>
    <row r="2484" spans="1:5" x14ac:dyDescent="0.25">
      <c r="A2484" s="112">
        <v>40358.322916666664</v>
      </c>
      <c r="B2484" s="109">
        <v>-5</v>
      </c>
      <c r="C2484" s="109">
        <v>0.85350000000000004</v>
      </c>
      <c r="D2484" s="110">
        <v>0.85589999999999999</v>
      </c>
      <c r="E2484" s="110">
        <v>0.85840000000000005</v>
      </c>
    </row>
    <row r="2485" spans="1:5" x14ac:dyDescent="0.25">
      <c r="A2485" s="112">
        <v>40358.333333333336</v>
      </c>
      <c r="B2485" s="109">
        <v>-5</v>
      </c>
      <c r="C2485" s="109">
        <v>0.85229999999999995</v>
      </c>
      <c r="D2485" s="110">
        <v>0.85470000000000002</v>
      </c>
      <c r="E2485" s="110">
        <v>0.85840000000000005</v>
      </c>
    </row>
    <row r="2486" spans="1:5" x14ac:dyDescent="0.25">
      <c r="A2486" s="112">
        <v>40358.34375</v>
      </c>
      <c r="B2486" s="109">
        <v>-5</v>
      </c>
      <c r="C2486" s="109">
        <v>0.85099999999999998</v>
      </c>
      <c r="D2486" s="110">
        <v>0.85350000000000004</v>
      </c>
      <c r="E2486" s="110">
        <v>0.85470000000000002</v>
      </c>
    </row>
    <row r="2487" spans="1:5" x14ac:dyDescent="0.25">
      <c r="A2487" s="112">
        <v>40358.354166666664</v>
      </c>
      <c r="B2487" s="109">
        <v>-5</v>
      </c>
      <c r="C2487" s="109">
        <v>0.84860000000000002</v>
      </c>
      <c r="D2487" s="110">
        <v>0.85099999999999998</v>
      </c>
      <c r="E2487" s="110">
        <v>0.85350000000000004</v>
      </c>
    </row>
    <row r="2488" spans="1:5" x14ac:dyDescent="0.25">
      <c r="A2488" s="112">
        <v>40358.364583333336</v>
      </c>
      <c r="B2488" s="109">
        <v>-5</v>
      </c>
      <c r="C2488" s="109">
        <v>0.84740000000000004</v>
      </c>
      <c r="D2488" s="110">
        <v>0.84860000000000002</v>
      </c>
      <c r="E2488" s="110">
        <v>0.85229999999999995</v>
      </c>
    </row>
    <row r="2489" spans="1:5" x14ac:dyDescent="0.25">
      <c r="A2489" s="112">
        <v>40358.375</v>
      </c>
      <c r="B2489" s="109">
        <v>-5</v>
      </c>
      <c r="C2489" s="109">
        <v>0.84489999999999998</v>
      </c>
      <c r="D2489" s="110">
        <v>0.84619999999999995</v>
      </c>
      <c r="E2489" s="110">
        <v>0.85099999999999998</v>
      </c>
    </row>
    <row r="2490" spans="1:5" x14ac:dyDescent="0.25">
      <c r="A2490" s="112">
        <v>40358.385416666664</v>
      </c>
      <c r="B2490" s="109">
        <v>-5</v>
      </c>
      <c r="C2490" s="109">
        <v>0.84130000000000005</v>
      </c>
      <c r="D2490" s="110">
        <v>0.84370000000000001</v>
      </c>
      <c r="E2490" s="110">
        <v>0.84619999999999995</v>
      </c>
    </row>
    <row r="2491" spans="1:5" x14ac:dyDescent="0.25">
      <c r="A2491" s="112">
        <v>40358.395833333336</v>
      </c>
      <c r="B2491" s="109">
        <v>-5</v>
      </c>
      <c r="C2491" s="109">
        <v>0.84</v>
      </c>
      <c r="D2491" s="110">
        <v>0.84250000000000003</v>
      </c>
      <c r="E2491" s="110">
        <v>0.84370000000000001</v>
      </c>
    </row>
    <row r="2492" spans="1:5" x14ac:dyDescent="0.25">
      <c r="A2492" s="112">
        <v>40358.40625</v>
      </c>
      <c r="B2492" s="109">
        <v>-5</v>
      </c>
      <c r="C2492" s="109">
        <v>0.83879999999999999</v>
      </c>
      <c r="D2492" s="110">
        <v>0.84</v>
      </c>
      <c r="E2492" s="110">
        <v>0.84370000000000001</v>
      </c>
    </row>
    <row r="2493" spans="1:5" x14ac:dyDescent="0.25">
      <c r="A2493" s="112">
        <v>40358.416666666664</v>
      </c>
      <c r="B2493" s="109">
        <v>-5</v>
      </c>
      <c r="C2493" s="109">
        <v>0.83760000000000001</v>
      </c>
      <c r="D2493" s="110">
        <v>0.83879999999999999</v>
      </c>
      <c r="E2493" s="110">
        <v>0.84</v>
      </c>
    </row>
    <row r="2494" spans="1:5" x14ac:dyDescent="0.25">
      <c r="A2494" s="112">
        <v>40358.427083333336</v>
      </c>
      <c r="B2494" s="109">
        <v>-5</v>
      </c>
      <c r="C2494" s="109">
        <v>0.83389999999999997</v>
      </c>
      <c r="D2494" s="110">
        <v>0.83760000000000001</v>
      </c>
      <c r="E2494" s="110">
        <v>0.83879999999999999</v>
      </c>
    </row>
    <row r="2495" spans="1:5" x14ac:dyDescent="0.25">
      <c r="A2495" s="112">
        <v>40358.4375</v>
      </c>
      <c r="B2495" s="109">
        <v>-5</v>
      </c>
      <c r="C2495" s="109">
        <v>0.83389999999999997</v>
      </c>
      <c r="D2495" s="110">
        <v>0.83640000000000003</v>
      </c>
      <c r="E2495" s="110">
        <v>0.83760000000000001</v>
      </c>
    </row>
    <row r="2496" spans="1:5" x14ac:dyDescent="0.25">
      <c r="A2496" s="112">
        <v>40358.447916666664</v>
      </c>
      <c r="B2496" s="109">
        <v>-5</v>
      </c>
      <c r="C2496" s="109">
        <v>0.8327</v>
      </c>
      <c r="D2496" s="110">
        <v>0.83389999999999997</v>
      </c>
      <c r="E2496" s="110">
        <v>0.83640000000000003</v>
      </c>
    </row>
    <row r="2497" spans="1:5" x14ac:dyDescent="0.25">
      <c r="A2497" s="112">
        <v>40358.458333333336</v>
      </c>
      <c r="B2497" s="109">
        <v>-5</v>
      </c>
      <c r="C2497" s="109">
        <v>0.83150000000000002</v>
      </c>
      <c r="D2497" s="110">
        <v>0.8327</v>
      </c>
      <c r="E2497" s="110">
        <v>0.83640000000000003</v>
      </c>
    </row>
    <row r="2498" spans="1:5" x14ac:dyDescent="0.25">
      <c r="A2498" s="112">
        <v>40358.46875</v>
      </c>
      <c r="B2498" s="109">
        <v>-5</v>
      </c>
      <c r="C2498" s="109">
        <v>0.83150000000000002</v>
      </c>
      <c r="D2498" s="110">
        <v>0.83150000000000002</v>
      </c>
      <c r="E2498" s="110">
        <v>0.8327</v>
      </c>
    </row>
    <row r="2499" spans="1:5" x14ac:dyDescent="0.25">
      <c r="A2499" s="112">
        <v>40358.479166666664</v>
      </c>
      <c r="B2499" s="109">
        <v>-5</v>
      </c>
      <c r="C2499" s="109">
        <v>0.83030000000000004</v>
      </c>
      <c r="D2499" s="110">
        <v>0.83150000000000002</v>
      </c>
      <c r="E2499" s="110">
        <v>0.8327</v>
      </c>
    </row>
    <row r="2500" spans="1:5" x14ac:dyDescent="0.25">
      <c r="A2500" s="112">
        <v>40358.489583333336</v>
      </c>
      <c r="B2500" s="109">
        <v>-5</v>
      </c>
      <c r="C2500" s="109">
        <v>0.83030000000000004</v>
      </c>
      <c r="D2500" s="110">
        <v>0.83150000000000002</v>
      </c>
      <c r="E2500" s="110">
        <v>0.8327</v>
      </c>
    </row>
    <row r="2501" spans="1:5" x14ac:dyDescent="0.25">
      <c r="A2501" s="112">
        <v>40358.5</v>
      </c>
      <c r="B2501" s="109">
        <v>-5</v>
      </c>
      <c r="C2501" s="109">
        <v>0.82909999999999995</v>
      </c>
      <c r="D2501" s="110">
        <v>0.83030000000000004</v>
      </c>
      <c r="E2501" s="110">
        <v>0.8327</v>
      </c>
    </row>
    <row r="2502" spans="1:5" x14ac:dyDescent="0.25">
      <c r="A2502" s="112">
        <v>40358.510416666664</v>
      </c>
      <c r="B2502" s="109">
        <v>-5</v>
      </c>
      <c r="C2502" s="109">
        <v>0.82909999999999995</v>
      </c>
      <c r="D2502" s="110">
        <v>0.83030000000000004</v>
      </c>
      <c r="E2502" s="110">
        <v>0.83150000000000002</v>
      </c>
    </row>
    <row r="2503" spans="1:5" x14ac:dyDescent="0.25">
      <c r="A2503" s="112">
        <v>40358.520833333336</v>
      </c>
      <c r="B2503" s="109">
        <v>-5</v>
      </c>
      <c r="C2503" s="109">
        <v>0.8266</v>
      </c>
      <c r="D2503" s="110">
        <v>0.82909999999999995</v>
      </c>
      <c r="E2503" s="110">
        <v>0.83030000000000004</v>
      </c>
    </row>
    <row r="2504" spans="1:5" x14ac:dyDescent="0.25">
      <c r="A2504" s="112">
        <v>40358.53125</v>
      </c>
      <c r="B2504" s="109">
        <v>-5</v>
      </c>
      <c r="C2504" s="109">
        <v>0.8266</v>
      </c>
      <c r="D2504" s="110">
        <v>0.82909999999999995</v>
      </c>
      <c r="E2504" s="110">
        <v>0.83030000000000004</v>
      </c>
    </row>
    <row r="2505" spans="1:5" x14ac:dyDescent="0.25">
      <c r="A2505" s="112">
        <v>40358.541666666664</v>
      </c>
      <c r="B2505" s="109">
        <v>-5</v>
      </c>
      <c r="C2505" s="109">
        <v>0.8266</v>
      </c>
      <c r="D2505" s="110">
        <v>0.82779999999999998</v>
      </c>
      <c r="E2505" s="110">
        <v>0.83030000000000004</v>
      </c>
    </row>
    <row r="2506" spans="1:5" x14ac:dyDescent="0.25">
      <c r="A2506" s="112">
        <v>40358.552083333336</v>
      </c>
      <c r="B2506" s="109">
        <v>-5</v>
      </c>
      <c r="C2506" s="109">
        <v>0.82540000000000002</v>
      </c>
      <c r="D2506" s="110">
        <v>0.8266</v>
      </c>
      <c r="E2506" s="110">
        <v>0.82909999999999995</v>
      </c>
    </row>
    <row r="2507" spans="1:5" x14ac:dyDescent="0.25">
      <c r="A2507" s="112">
        <v>40358.5625</v>
      </c>
      <c r="B2507" s="109">
        <v>-5</v>
      </c>
      <c r="C2507" s="109">
        <v>0.82540000000000002</v>
      </c>
      <c r="D2507" s="110">
        <v>0.8266</v>
      </c>
      <c r="E2507" s="110">
        <v>0.82909999999999995</v>
      </c>
    </row>
    <row r="2508" spans="1:5" x14ac:dyDescent="0.25">
      <c r="A2508" s="112">
        <v>40358.572916666664</v>
      </c>
      <c r="B2508" s="109">
        <v>-5</v>
      </c>
      <c r="C2508" s="109">
        <v>0.82420000000000004</v>
      </c>
      <c r="D2508" s="110">
        <v>0.82540000000000002</v>
      </c>
      <c r="E2508" s="110">
        <v>0.8266</v>
      </c>
    </row>
    <row r="2509" spans="1:5" x14ac:dyDescent="0.25">
      <c r="A2509" s="112">
        <v>40358.583333333336</v>
      </c>
      <c r="B2509" s="109">
        <v>-5</v>
      </c>
      <c r="C2509" s="109">
        <v>0.82420000000000004</v>
      </c>
      <c r="D2509" s="110">
        <v>0.82540000000000002</v>
      </c>
      <c r="E2509" s="110">
        <v>0.8266</v>
      </c>
    </row>
    <row r="2510" spans="1:5" x14ac:dyDescent="0.25">
      <c r="A2510" s="112">
        <v>40358.59375</v>
      </c>
      <c r="B2510" s="109">
        <v>-5</v>
      </c>
      <c r="C2510" s="109">
        <v>0.82420000000000004</v>
      </c>
      <c r="D2510" s="110">
        <v>0.82540000000000002</v>
      </c>
      <c r="E2510" s="110">
        <v>0.8266</v>
      </c>
    </row>
    <row r="2511" spans="1:5" x14ac:dyDescent="0.25">
      <c r="A2511" s="112">
        <v>40358.604166666664</v>
      </c>
      <c r="B2511" s="109">
        <v>-5</v>
      </c>
      <c r="C2511" s="109">
        <v>0.82299999999999995</v>
      </c>
      <c r="D2511" s="110">
        <v>0.82420000000000004</v>
      </c>
      <c r="E2511" s="110">
        <v>0.82540000000000002</v>
      </c>
    </row>
    <row r="2512" spans="1:5" x14ac:dyDescent="0.25">
      <c r="A2512" s="112">
        <v>40358.614583333336</v>
      </c>
      <c r="B2512" s="109">
        <v>-5</v>
      </c>
      <c r="C2512" s="109">
        <v>0.82169999999999999</v>
      </c>
      <c r="D2512" s="110">
        <v>0.82299999999999995</v>
      </c>
      <c r="E2512" s="110">
        <v>0.82540000000000002</v>
      </c>
    </row>
    <row r="2513" spans="1:5" x14ac:dyDescent="0.25">
      <c r="A2513" s="112">
        <v>40358.625</v>
      </c>
      <c r="B2513" s="109">
        <v>-5</v>
      </c>
      <c r="C2513" s="109">
        <v>0.82169999999999999</v>
      </c>
      <c r="D2513" s="110">
        <v>0.82299999999999995</v>
      </c>
      <c r="E2513" s="110">
        <v>0.82540000000000002</v>
      </c>
    </row>
    <row r="2514" spans="1:5" x14ac:dyDescent="0.25">
      <c r="A2514" s="112">
        <v>40358.635416666664</v>
      </c>
      <c r="B2514" s="109">
        <v>-5</v>
      </c>
      <c r="C2514" s="109">
        <v>0.82169999999999999</v>
      </c>
      <c r="D2514" s="110">
        <v>0.82299999999999995</v>
      </c>
      <c r="E2514" s="110">
        <v>0.82420000000000004</v>
      </c>
    </row>
    <row r="2515" spans="1:5" x14ac:dyDescent="0.25">
      <c r="A2515" s="112">
        <v>40358.645833333336</v>
      </c>
      <c r="B2515" s="109">
        <v>-5</v>
      </c>
      <c r="C2515" s="109">
        <v>0.82169999999999999</v>
      </c>
      <c r="D2515" s="110">
        <v>0.82299999999999995</v>
      </c>
      <c r="E2515" s="110">
        <v>0.82420000000000004</v>
      </c>
    </row>
    <row r="2516" spans="1:5" x14ac:dyDescent="0.25">
      <c r="A2516" s="112">
        <v>40358.65625</v>
      </c>
      <c r="B2516" s="109">
        <v>-5</v>
      </c>
      <c r="C2516" s="109">
        <v>0.82169999999999999</v>
      </c>
      <c r="D2516" s="110">
        <v>0.82299999999999995</v>
      </c>
      <c r="E2516" s="110">
        <v>0.82299999999999995</v>
      </c>
    </row>
    <row r="2517" spans="1:5" x14ac:dyDescent="0.25">
      <c r="A2517" s="112">
        <v>40358.666666666664</v>
      </c>
      <c r="B2517" s="109">
        <v>-5</v>
      </c>
      <c r="C2517" s="109">
        <v>0.81930000000000003</v>
      </c>
      <c r="D2517" s="110">
        <v>0.82169999999999999</v>
      </c>
      <c r="E2517" s="110">
        <v>0.82299999999999995</v>
      </c>
    </row>
    <row r="2518" spans="1:5" x14ac:dyDescent="0.25">
      <c r="A2518" s="112">
        <v>40358.677083333336</v>
      </c>
      <c r="B2518" s="109">
        <v>-5</v>
      </c>
      <c r="C2518" s="109">
        <v>0.81930000000000003</v>
      </c>
      <c r="D2518" s="110">
        <v>0.82169999999999999</v>
      </c>
      <c r="E2518" s="110">
        <v>0.82299999999999995</v>
      </c>
    </row>
    <row r="2519" spans="1:5" x14ac:dyDescent="0.25">
      <c r="A2519" s="112">
        <v>40358.6875</v>
      </c>
      <c r="B2519" s="109">
        <v>-5</v>
      </c>
      <c r="C2519" s="109">
        <v>0.81930000000000003</v>
      </c>
      <c r="D2519" s="110">
        <v>0.82169999999999999</v>
      </c>
      <c r="E2519" s="110">
        <v>0.82299999999999995</v>
      </c>
    </row>
    <row r="2520" spans="1:5" x14ac:dyDescent="0.25">
      <c r="A2520" s="112">
        <v>40358.697916666664</v>
      </c>
      <c r="B2520" s="109">
        <v>-5</v>
      </c>
      <c r="C2520" s="109">
        <v>0.81930000000000003</v>
      </c>
      <c r="D2520" s="110">
        <v>0.82169999999999999</v>
      </c>
      <c r="E2520" s="110">
        <v>0.82299999999999995</v>
      </c>
    </row>
    <row r="2521" spans="1:5" x14ac:dyDescent="0.25">
      <c r="A2521" s="112">
        <v>40358.708333333336</v>
      </c>
      <c r="B2521" s="109">
        <v>-5</v>
      </c>
      <c r="C2521" s="109">
        <v>0.81930000000000003</v>
      </c>
      <c r="D2521" s="110">
        <v>0.82050000000000001</v>
      </c>
      <c r="E2521" s="110">
        <v>0.82299999999999995</v>
      </c>
    </row>
    <row r="2522" spans="1:5" x14ac:dyDescent="0.25">
      <c r="A2522" s="112">
        <v>40358.71875</v>
      </c>
      <c r="B2522" s="109">
        <v>-5</v>
      </c>
      <c r="C2522" s="109">
        <v>0.81930000000000003</v>
      </c>
      <c r="D2522" s="110">
        <v>0.82169999999999999</v>
      </c>
      <c r="E2522" s="110">
        <v>0.82299999999999995</v>
      </c>
    </row>
    <row r="2523" spans="1:5" x14ac:dyDescent="0.25">
      <c r="A2523" s="112">
        <v>40358.729166666664</v>
      </c>
      <c r="B2523" s="109">
        <v>-5</v>
      </c>
      <c r="C2523" s="109">
        <v>0.81930000000000003</v>
      </c>
      <c r="D2523" s="110">
        <v>0.82050000000000001</v>
      </c>
      <c r="E2523" s="110">
        <v>0.82299999999999995</v>
      </c>
    </row>
    <row r="2524" spans="1:5" x14ac:dyDescent="0.25">
      <c r="A2524" s="112">
        <v>40358.739583333336</v>
      </c>
      <c r="B2524" s="109">
        <v>-5</v>
      </c>
      <c r="C2524" s="109">
        <v>0.81930000000000003</v>
      </c>
      <c r="D2524" s="110">
        <v>0.82169999999999999</v>
      </c>
      <c r="E2524" s="110">
        <v>0.82299999999999995</v>
      </c>
    </row>
    <row r="2525" spans="1:5" x14ac:dyDescent="0.25">
      <c r="A2525" s="112">
        <v>40358.75</v>
      </c>
      <c r="B2525" s="109">
        <v>-5</v>
      </c>
      <c r="C2525" s="109">
        <v>0.81930000000000003</v>
      </c>
      <c r="D2525" s="110">
        <v>0.82050000000000001</v>
      </c>
      <c r="E2525" s="110">
        <v>0.82299999999999995</v>
      </c>
    </row>
    <row r="2526" spans="1:5" x14ac:dyDescent="0.25">
      <c r="A2526" s="112">
        <v>40358.760416666664</v>
      </c>
      <c r="B2526" s="109">
        <v>-5</v>
      </c>
      <c r="C2526" s="109">
        <v>0.81810000000000005</v>
      </c>
      <c r="D2526" s="110">
        <v>0.82050000000000001</v>
      </c>
      <c r="E2526" s="110">
        <v>0.82299999999999995</v>
      </c>
    </row>
    <row r="2527" spans="1:5" x14ac:dyDescent="0.25">
      <c r="A2527" s="112">
        <v>40358.770833333336</v>
      </c>
      <c r="B2527" s="109">
        <v>-5</v>
      </c>
      <c r="C2527" s="109">
        <v>0.81810000000000005</v>
      </c>
      <c r="D2527" s="110">
        <v>0.82050000000000001</v>
      </c>
      <c r="E2527" s="110">
        <v>0.82299999999999995</v>
      </c>
    </row>
    <row r="2528" spans="1:5" x14ac:dyDescent="0.25">
      <c r="A2528" s="112">
        <v>40358.78125</v>
      </c>
      <c r="B2528" s="109">
        <v>-5</v>
      </c>
      <c r="C2528" s="109">
        <v>0.81810000000000005</v>
      </c>
      <c r="D2528" s="110">
        <v>0.82050000000000001</v>
      </c>
      <c r="E2528" s="110">
        <v>0.82169999999999999</v>
      </c>
    </row>
    <row r="2529" spans="1:5" x14ac:dyDescent="0.25">
      <c r="A2529" s="112">
        <v>40358.791666666664</v>
      </c>
      <c r="B2529" s="109">
        <v>-5</v>
      </c>
      <c r="C2529" s="109">
        <v>0.81930000000000003</v>
      </c>
      <c r="D2529" s="110">
        <v>0.82169999999999999</v>
      </c>
      <c r="E2529" s="110">
        <v>0.82299999999999995</v>
      </c>
    </row>
    <row r="2530" spans="1:5" x14ac:dyDescent="0.25">
      <c r="A2530" s="112">
        <v>40358.802083333336</v>
      </c>
      <c r="B2530" s="109">
        <v>-5</v>
      </c>
      <c r="C2530" s="109">
        <v>0.82169999999999999</v>
      </c>
      <c r="D2530" s="110">
        <v>0.82169999999999999</v>
      </c>
      <c r="E2530" s="110">
        <v>0.82299999999999995</v>
      </c>
    </row>
    <row r="2531" spans="1:5" x14ac:dyDescent="0.25">
      <c r="A2531" s="112">
        <v>40358.8125</v>
      </c>
      <c r="B2531" s="109">
        <v>-5</v>
      </c>
      <c r="C2531" s="109">
        <v>0.82169999999999999</v>
      </c>
      <c r="D2531" s="110">
        <v>0.82299999999999995</v>
      </c>
      <c r="E2531" s="110">
        <v>0.82420000000000004</v>
      </c>
    </row>
    <row r="2532" spans="1:5" x14ac:dyDescent="0.25">
      <c r="A2532" s="112">
        <v>40358.822916666664</v>
      </c>
      <c r="B2532" s="109">
        <v>-5</v>
      </c>
      <c r="C2532" s="109">
        <v>0.82299999999999995</v>
      </c>
      <c r="D2532" s="110">
        <v>0.82299999999999995</v>
      </c>
      <c r="E2532" s="110">
        <v>0.82420000000000004</v>
      </c>
    </row>
    <row r="2533" spans="1:5" x14ac:dyDescent="0.25">
      <c r="A2533" s="112">
        <v>40358.833333333336</v>
      </c>
      <c r="B2533" s="109">
        <v>-5</v>
      </c>
      <c r="C2533" s="109">
        <v>0.82299999999999995</v>
      </c>
      <c r="D2533" s="110">
        <v>0.82420000000000004</v>
      </c>
      <c r="E2533" s="110">
        <v>0.82540000000000002</v>
      </c>
    </row>
    <row r="2534" spans="1:5" x14ac:dyDescent="0.25">
      <c r="A2534" s="112">
        <v>40358.84375</v>
      </c>
      <c r="B2534" s="109">
        <v>-5</v>
      </c>
      <c r="C2534" s="109">
        <v>0.82299999999999995</v>
      </c>
      <c r="D2534" s="110">
        <v>0.82420000000000004</v>
      </c>
      <c r="E2534" s="110">
        <v>0.8266</v>
      </c>
    </row>
    <row r="2535" spans="1:5" x14ac:dyDescent="0.25">
      <c r="A2535" s="112">
        <v>40358.854166666664</v>
      </c>
      <c r="B2535" s="109">
        <v>-5</v>
      </c>
      <c r="C2535" s="109">
        <v>0.82420000000000004</v>
      </c>
      <c r="D2535" s="110">
        <v>0.82540000000000002</v>
      </c>
      <c r="E2535" s="110">
        <v>0.8266</v>
      </c>
    </row>
    <row r="2536" spans="1:5" x14ac:dyDescent="0.25">
      <c r="A2536" s="112">
        <v>40358.864583333336</v>
      </c>
      <c r="B2536" s="109">
        <v>-5</v>
      </c>
      <c r="C2536" s="109">
        <v>0.82420000000000004</v>
      </c>
      <c r="D2536" s="110">
        <v>0.82540000000000002</v>
      </c>
      <c r="E2536" s="110">
        <v>0.8266</v>
      </c>
    </row>
    <row r="2537" spans="1:5" x14ac:dyDescent="0.25">
      <c r="A2537" s="112">
        <v>40358.875</v>
      </c>
      <c r="B2537" s="109">
        <v>-5</v>
      </c>
      <c r="C2537" s="109">
        <v>0.82540000000000002</v>
      </c>
      <c r="D2537" s="110">
        <v>0.8266</v>
      </c>
      <c r="E2537" s="110">
        <v>0.82909999999999995</v>
      </c>
    </row>
    <row r="2538" spans="1:5" x14ac:dyDescent="0.25">
      <c r="A2538" s="112">
        <v>40358.885416666664</v>
      </c>
      <c r="B2538" s="109">
        <v>-5</v>
      </c>
      <c r="C2538" s="109">
        <v>0.82540000000000002</v>
      </c>
      <c r="D2538" s="110">
        <v>0.8266</v>
      </c>
      <c r="E2538" s="110">
        <v>0.82909999999999995</v>
      </c>
    </row>
    <row r="2539" spans="1:5" x14ac:dyDescent="0.25">
      <c r="A2539" s="112">
        <v>40358.895833333336</v>
      </c>
      <c r="B2539" s="109">
        <v>-5</v>
      </c>
      <c r="C2539" s="109">
        <v>0.82540000000000002</v>
      </c>
      <c r="D2539" s="110">
        <v>0.82779999999999998</v>
      </c>
      <c r="E2539" s="110">
        <v>0.82909999999999995</v>
      </c>
    </row>
    <row r="2540" spans="1:5" x14ac:dyDescent="0.25">
      <c r="A2540" s="112">
        <v>40358.90625</v>
      </c>
      <c r="B2540" s="109">
        <v>-5</v>
      </c>
      <c r="C2540" s="109">
        <v>0.82540000000000002</v>
      </c>
      <c r="D2540" s="110">
        <v>0.82909999999999995</v>
      </c>
      <c r="E2540" s="110">
        <v>0.83030000000000004</v>
      </c>
    </row>
    <row r="2541" spans="1:5" x14ac:dyDescent="0.25">
      <c r="A2541" s="112">
        <v>40358.916666666664</v>
      </c>
      <c r="B2541" s="109">
        <v>-5</v>
      </c>
      <c r="C2541" s="109">
        <v>0.8266</v>
      </c>
      <c r="D2541" s="110">
        <v>0.82909999999999995</v>
      </c>
      <c r="E2541" s="110">
        <v>0.83030000000000004</v>
      </c>
    </row>
    <row r="2542" spans="1:5" x14ac:dyDescent="0.25">
      <c r="A2542" s="112">
        <v>40358.927083333336</v>
      </c>
      <c r="B2542" s="109">
        <v>-5</v>
      </c>
      <c r="C2542" s="109">
        <v>0.82909999999999995</v>
      </c>
      <c r="D2542" s="110">
        <v>0.83030000000000004</v>
      </c>
      <c r="E2542" s="110">
        <v>0.83150000000000002</v>
      </c>
    </row>
    <row r="2543" spans="1:5" x14ac:dyDescent="0.25">
      <c r="A2543" s="112">
        <v>40358.9375</v>
      </c>
      <c r="B2543" s="109">
        <v>-5</v>
      </c>
      <c r="C2543" s="109">
        <v>0.82909999999999995</v>
      </c>
      <c r="D2543" s="110">
        <v>0.83030000000000004</v>
      </c>
      <c r="E2543" s="110">
        <v>0.83150000000000002</v>
      </c>
    </row>
    <row r="2544" spans="1:5" x14ac:dyDescent="0.25">
      <c r="A2544" s="112">
        <v>40358.947916666664</v>
      </c>
      <c r="B2544" s="109">
        <v>-5</v>
      </c>
      <c r="C2544" s="109">
        <v>0.82909999999999995</v>
      </c>
      <c r="D2544" s="110">
        <v>0.83030000000000004</v>
      </c>
      <c r="E2544" s="110">
        <v>0.83150000000000002</v>
      </c>
    </row>
    <row r="2545" spans="1:5" x14ac:dyDescent="0.25">
      <c r="A2545" s="112">
        <v>40358.958333333336</v>
      </c>
      <c r="B2545" s="109">
        <v>-5</v>
      </c>
      <c r="C2545" s="109">
        <v>0.83030000000000004</v>
      </c>
      <c r="D2545" s="110">
        <v>0.83150000000000002</v>
      </c>
      <c r="E2545" s="110">
        <v>0.8327</v>
      </c>
    </row>
    <row r="2546" spans="1:5" x14ac:dyDescent="0.25">
      <c r="A2546" s="112">
        <v>40358.96875</v>
      </c>
      <c r="B2546" s="109">
        <v>-5</v>
      </c>
      <c r="C2546" s="109">
        <v>0.83030000000000004</v>
      </c>
      <c r="D2546" s="110">
        <v>0.83150000000000002</v>
      </c>
      <c r="E2546" s="110">
        <v>0.8327</v>
      </c>
    </row>
    <row r="2547" spans="1:5" x14ac:dyDescent="0.25">
      <c r="A2547" s="112">
        <v>40358.979166666664</v>
      </c>
      <c r="B2547" s="109">
        <v>-5</v>
      </c>
      <c r="C2547" s="109">
        <v>0.83030000000000004</v>
      </c>
      <c r="D2547" s="110">
        <v>0.83150000000000002</v>
      </c>
      <c r="E2547" s="110">
        <v>0.8327</v>
      </c>
    </row>
    <row r="2548" spans="1:5" x14ac:dyDescent="0.25">
      <c r="A2548" s="112">
        <v>40358.989583333336</v>
      </c>
      <c r="B2548" s="109">
        <v>-5</v>
      </c>
      <c r="C2548" s="109">
        <v>0.83150000000000002</v>
      </c>
      <c r="D2548" s="110">
        <v>0.8327</v>
      </c>
      <c r="E2548" s="110">
        <v>0.83389999999999997</v>
      </c>
    </row>
    <row r="2549" spans="1:5" x14ac:dyDescent="0.25">
      <c r="A2549" s="112">
        <v>40359</v>
      </c>
      <c r="B2549" s="109">
        <v>-5</v>
      </c>
      <c r="C2549" s="109">
        <v>0.83150000000000002</v>
      </c>
      <c r="D2549" s="110">
        <v>0.8327</v>
      </c>
      <c r="E2549" s="110">
        <v>0.83389999999999997</v>
      </c>
    </row>
    <row r="2550" spans="1:5" x14ac:dyDescent="0.25">
      <c r="A2550" s="112">
        <v>40359.010416666664</v>
      </c>
      <c r="B2550" s="109">
        <v>-5</v>
      </c>
      <c r="C2550" s="109">
        <v>0.8327</v>
      </c>
      <c r="D2550" s="110">
        <v>0.83389999999999997</v>
      </c>
      <c r="E2550" s="110">
        <v>0.83389999999999997</v>
      </c>
    </row>
    <row r="2551" spans="1:5" x14ac:dyDescent="0.25">
      <c r="A2551" s="112">
        <v>40359.020833333336</v>
      </c>
      <c r="B2551" s="109">
        <v>-5</v>
      </c>
      <c r="C2551" s="109">
        <v>0.8327</v>
      </c>
      <c r="D2551" s="110">
        <v>0.83389999999999997</v>
      </c>
      <c r="E2551" s="110">
        <v>0.83640000000000003</v>
      </c>
    </row>
    <row r="2552" spans="1:5" x14ac:dyDescent="0.25">
      <c r="A2552" s="112">
        <v>40359.03125</v>
      </c>
      <c r="B2552" s="109">
        <v>-5</v>
      </c>
      <c r="C2552" s="109">
        <v>0.8327</v>
      </c>
      <c r="D2552" s="110">
        <v>0.83389999999999997</v>
      </c>
      <c r="E2552" s="110">
        <v>0.83640000000000003</v>
      </c>
    </row>
    <row r="2553" spans="1:5" x14ac:dyDescent="0.25">
      <c r="A2553" s="112">
        <v>40359.041666666664</v>
      </c>
      <c r="B2553" s="109">
        <v>-5</v>
      </c>
      <c r="C2553" s="109">
        <v>0.8327</v>
      </c>
      <c r="D2553" s="110">
        <v>0.83520000000000005</v>
      </c>
      <c r="E2553" s="110">
        <v>0.83640000000000003</v>
      </c>
    </row>
    <row r="2554" spans="1:5" x14ac:dyDescent="0.25">
      <c r="A2554" s="112">
        <v>40359.052083333336</v>
      </c>
      <c r="B2554" s="109">
        <v>-5</v>
      </c>
      <c r="C2554" s="109">
        <v>0.8327</v>
      </c>
      <c r="D2554" s="110">
        <v>0.83520000000000005</v>
      </c>
      <c r="E2554" s="110">
        <v>0.83760000000000001</v>
      </c>
    </row>
    <row r="2555" spans="1:5" x14ac:dyDescent="0.25">
      <c r="A2555" s="112">
        <v>40359.0625</v>
      </c>
      <c r="B2555" s="109">
        <v>-5</v>
      </c>
      <c r="C2555" s="109">
        <v>0.83389999999999997</v>
      </c>
      <c r="D2555" s="110">
        <v>0.83640000000000003</v>
      </c>
      <c r="E2555" s="110">
        <v>0.83760000000000001</v>
      </c>
    </row>
    <row r="2556" spans="1:5" x14ac:dyDescent="0.25">
      <c r="A2556" s="112">
        <v>40359.072916666664</v>
      </c>
      <c r="B2556" s="109">
        <v>-5</v>
      </c>
      <c r="C2556" s="109">
        <v>0.83389999999999997</v>
      </c>
      <c r="D2556" s="110">
        <v>0.83640000000000003</v>
      </c>
      <c r="E2556" s="110">
        <v>0.83760000000000001</v>
      </c>
    </row>
    <row r="2557" spans="1:5" x14ac:dyDescent="0.25">
      <c r="A2557" s="112">
        <v>40359.083333333336</v>
      </c>
      <c r="B2557" s="109">
        <v>-5</v>
      </c>
      <c r="C2557" s="109">
        <v>0.83640000000000003</v>
      </c>
      <c r="D2557" s="110">
        <v>0.83760000000000001</v>
      </c>
      <c r="E2557" s="110">
        <v>0.83879999999999999</v>
      </c>
    </row>
    <row r="2558" spans="1:5" x14ac:dyDescent="0.25">
      <c r="A2558" s="112">
        <v>40359.09375</v>
      </c>
      <c r="B2558" s="109">
        <v>-5</v>
      </c>
      <c r="C2558" s="109">
        <v>0.83640000000000003</v>
      </c>
      <c r="D2558" s="110">
        <v>0.83760000000000001</v>
      </c>
      <c r="E2558" s="110">
        <v>0.83879999999999999</v>
      </c>
    </row>
    <row r="2559" spans="1:5" x14ac:dyDescent="0.25">
      <c r="A2559" s="112">
        <v>40359.104166666664</v>
      </c>
      <c r="B2559" s="109">
        <v>-5</v>
      </c>
      <c r="C2559" s="109">
        <v>0.83640000000000003</v>
      </c>
      <c r="D2559" s="110">
        <v>0.83760000000000001</v>
      </c>
      <c r="E2559" s="110">
        <v>0.83879999999999999</v>
      </c>
    </row>
    <row r="2560" spans="1:5" x14ac:dyDescent="0.25">
      <c r="A2560" s="112">
        <v>40359.114583333336</v>
      </c>
      <c r="B2560" s="109">
        <v>-5</v>
      </c>
      <c r="C2560" s="109">
        <v>0.83640000000000003</v>
      </c>
      <c r="D2560" s="110">
        <v>0.83760000000000001</v>
      </c>
      <c r="E2560" s="110">
        <v>0.83879999999999999</v>
      </c>
    </row>
    <row r="2561" spans="1:5" x14ac:dyDescent="0.25">
      <c r="A2561" s="112">
        <v>40359.125</v>
      </c>
      <c r="B2561" s="109">
        <v>-5</v>
      </c>
      <c r="C2561" s="109">
        <v>0.83760000000000001</v>
      </c>
      <c r="D2561" s="110">
        <v>0.83879999999999999</v>
      </c>
      <c r="E2561" s="110">
        <v>0.84</v>
      </c>
    </row>
    <row r="2562" spans="1:5" x14ac:dyDescent="0.25">
      <c r="A2562" s="112">
        <v>40359.135416666664</v>
      </c>
      <c r="B2562" s="109">
        <v>-5</v>
      </c>
      <c r="C2562" s="109">
        <v>0.83760000000000001</v>
      </c>
      <c r="D2562" s="110">
        <v>0.83879999999999999</v>
      </c>
      <c r="E2562" s="110">
        <v>0.84</v>
      </c>
    </row>
    <row r="2563" spans="1:5" x14ac:dyDescent="0.25">
      <c r="A2563" s="112">
        <v>40359.145833333336</v>
      </c>
      <c r="B2563" s="109">
        <v>-5</v>
      </c>
      <c r="C2563" s="109">
        <v>0.83760000000000001</v>
      </c>
      <c r="D2563" s="110">
        <v>0.83879999999999999</v>
      </c>
      <c r="E2563" s="110">
        <v>0.84</v>
      </c>
    </row>
    <row r="2564" spans="1:5" x14ac:dyDescent="0.25">
      <c r="A2564" s="112">
        <v>40359.15625</v>
      </c>
      <c r="B2564" s="109">
        <v>-5</v>
      </c>
      <c r="C2564" s="109">
        <v>0.83760000000000001</v>
      </c>
      <c r="D2564" s="110">
        <v>0.83879999999999999</v>
      </c>
      <c r="E2564" s="110">
        <v>0.84</v>
      </c>
    </row>
    <row r="2565" spans="1:5" x14ac:dyDescent="0.25">
      <c r="A2565" s="112">
        <v>40359.166666666664</v>
      </c>
      <c r="B2565" s="109">
        <v>-5</v>
      </c>
      <c r="C2565" s="109">
        <v>0.83879999999999999</v>
      </c>
      <c r="D2565" s="110">
        <v>0.84</v>
      </c>
      <c r="E2565" s="110">
        <v>0.84130000000000005</v>
      </c>
    </row>
    <row r="2566" spans="1:5" x14ac:dyDescent="0.25">
      <c r="A2566" s="112">
        <v>40359.177083333336</v>
      </c>
      <c r="B2566" s="109">
        <v>-5</v>
      </c>
      <c r="C2566" s="109">
        <v>0.83879999999999999</v>
      </c>
      <c r="D2566" s="110">
        <v>0.84</v>
      </c>
      <c r="E2566" s="110">
        <v>0.84130000000000005</v>
      </c>
    </row>
    <row r="2567" spans="1:5" x14ac:dyDescent="0.25">
      <c r="A2567" s="112">
        <v>40359.1875</v>
      </c>
      <c r="B2567" s="109">
        <v>-5</v>
      </c>
      <c r="C2567" s="109">
        <v>0.83879999999999999</v>
      </c>
      <c r="D2567" s="110">
        <v>0.84</v>
      </c>
      <c r="E2567" s="110">
        <v>0.84130000000000005</v>
      </c>
    </row>
    <row r="2568" spans="1:5" x14ac:dyDescent="0.25">
      <c r="A2568" s="112">
        <v>40359.197916666664</v>
      </c>
      <c r="B2568" s="109">
        <v>-5</v>
      </c>
      <c r="C2568" s="109">
        <v>0.83879999999999999</v>
      </c>
      <c r="D2568" s="110">
        <v>0.84</v>
      </c>
      <c r="E2568" s="110">
        <v>0.84130000000000005</v>
      </c>
    </row>
    <row r="2569" spans="1:5" x14ac:dyDescent="0.25">
      <c r="A2569" s="112">
        <v>40359.208333333336</v>
      </c>
      <c r="B2569" s="109">
        <v>-5</v>
      </c>
      <c r="C2569" s="109">
        <v>0.84</v>
      </c>
      <c r="D2569" s="110">
        <v>0.84</v>
      </c>
      <c r="E2569" s="110">
        <v>0.84370000000000001</v>
      </c>
    </row>
    <row r="2570" spans="1:5" x14ac:dyDescent="0.25">
      <c r="A2570" s="112">
        <v>40359.21875</v>
      </c>
      <c r="B2570" s="109">
        <v>-5</v>
      </c>
      <c r="C2570" s="109">
        <v>0.84</v>
      </c>
      <c r="D2570" s="110">
        <v>0.84130000000000005</v>
      </c>
      <c r="E2570" s="110">
        <v>0.84370000000000001</v>
      </c>
    </row>
    <row r="2571" spans="1:5" x14ac:dyDescent="0.25">
      <c r="A2571" s="112">
        <v>40359.229166666664</v>
      </c>
      <c r="B2571" s="109">
        <v>-5</v>
      </c>
      <c r="C2571" s="109">
        <v>0.83879999999999999</v>
      </c>
      <c r="D2571" s="110">
        <v>0.84130000000000005</v>
      </c>
      <c r="E2571" s="110">
        <v>0.84130000000000005</v>
      </c>
    </row>
    <row r="2572" spans="1:5" x14ac:dyDescent="0.25">
      <c r="A2572" s="112">
        <v>40359.239583333336</v>
      </c>
      <c r="B2572" s="109">
        <v>-5</v>
      </c>
      <c r="C2572" s="109">
        <v>0.84</v>
      </c>
      <c r="D2572" s="110">
        <v>0.84130000000000005</v>
      </c>
      <c r="E2572" s="110">
        <v>0.84370000000000001</v>
      </c>
    </row>
    <row r="2573" spans="1:5" x14ac:dyDescent="0.25">
      <c r="A2573" s="112">
        <v>40359.25</v>
      </c>
      <c r="B2573" s="109">
        <v>-5</v>
      </c>
      <c r="C2573" s="109">
        <v>0.84</v>
      </c>
      <c r="D2573" s="110">
        <v>0.84</v>
      </c>
      <c r="E2573" s="110">
        <v>0.84489999999999998</v>
      </c>
    </row>
    <row r="2574" spans="1:5" x14ac:dyDescent="0.25">
      <c r="A2574" s="112">
        <v>40359.260416666664</v>
      </c>
      <c r="B2574" s="109">
        <v>-5</v>
      </c>
      <c r="C2574" s="109">
        <v>0.83879999999999999</v>
      </c>
      <c r="D2574" s="110">
        <v>0.84</v>
      </c>
      <c r="E2574" s="110">
        <v>0.84370000000000001</v>
      </c>
    </row>
    <row r="2575" spans="1:5" x14ac:dyDescent="0.25">
      <c r="A2575" s="112">
        <v>40359.270833333336</v>
      </c>
      <c r="B2575" s="109">
        <v>-5</v>
      </c>
      <c r="C2575" s="109">
        <v>0.83879999999999999</v>
      </c>
      <c r="D2575" s="110">
        <v>0.84</v>
      </c>
      <c r="E2575" s="110">
        <v>0.84</v>
      </c>
    </row>
    <row r="2576" spans="1:5" x14ac:dyDescent="0.25">
      <c r="A2576" s="112">
        <v>40359.28125</v>
      </c>
      <c r="B2576" s="109">
        <v>-5</v>
      </c>
      <c r="C2576" s="109">
        <v>0.83760000000000001</v>
      </c>
      <c r="D2576" s="110">
        <v>0.83879999999999999</v>
      </c>
      <c r="E2576" s="110">
        <v>0.84</v>
      </c>
    </row>
    <row r="2577" spans="1:5" x14ac:dyDescent="0.25">
      <c r="A2577" s="112">
        <v>40359.291666666664</v>
      </c>
      <c r="B2577" s="109">
        <v>-5</v>
      </c>
      <c r="C2577" s="109">
        <v>0.83760000000000001</v>
      </c>
      <c r="D2577" s="110">
        <v>0.83879999999999999</v>
      </c>
      <c r="E2577" s="110">
        <v>0.84130000000000005</v>
      </c>
    </row>
    <row r="2578" spans="1:5" x14ac:dyDescent="0.25">
      <c r="A2578" s="112">
        <v>40359.302083333336</v>
      </c>
      <c r="B2578" s="109">
        <v>-5</v>
      </c>
      <c r="C2578" s="109">
        <v>0.83640000000000003</v>
      </c>
      <c r="D2578" s="110">
        <v>0.83760000000000001</v>
      </c>
      <c r="E2578" s="110">
        <v>0.83879999999999999</v>
      </c>
    </row>
    <row r="2579" spans="1:5" x14ac:dyDescent="0.25">
      <c r="A2579" s="112">
        <v>40359.3125</v>
      </c>
      <c r="B2579" s="109">
        <v>-5</v>
      </c>
      <c r="C2579" s="109">
        <v>0.83640000000000003</v>
      </c>
      <c r="D2579" s="110">
        <v>0.83760000000000001</v>
      </c>
      <c r="E2579" s="110">
        <v>0.83760000000000001</v>
      </c>
    </row>
    <row r="2580" spans="1:5" x14ac:dyDescent="0.25">
      <c r="A2580" s="112">
        <v>40359.322916666664</v>
      </c>
      <c r="B2580" s="109">
        <v>-5</v>
      </c>
      <c r="C2580" s="109">
        <v>0.8327</v>
      </c>
      <c r="D2580" s="110">
        <v>0.83640000000000003</v>
      </c>
      <c r="E2580" s="110">
        <v>0.83760000000000001</v>
      </c>
    </row>
    <row r="2581" spans="1:5" x14ac:dyDescent="0.25">
      <c r="A2581" s="112">
        <v>40359.333333333336</v>
      </c>
      <c r="B2581" s="109">
        <v>-5</v>
      </c>
      <c r="C2581" s="109">
        <v>0.8327</v>
      </c>
      <c r="D2581" s="110">
        <v>0.83389999999999997</v>
      </c>
      <c r="E2581" s="110">
        <v>0.83640000000000003</v>
      </c>
    </row>
    <row r="2582" spans="1:5" x14ac:dyDescent="0.25">
      <c r="A2582" s="112">
        <v>40359.34375</v>
      </c>
      <c r="B2582" s="109">
        <v>-5</v>
      </c>
      <c r="C2582" s="109">
        <v>0.83150000000000002</v>
      </c>
      <c r="D2582" s="110">
        <v>0.8327</v>
      </c>
      <c r="E2582" s="110">
        <v>0.83389999999999997</v>
      </c>
    </row>
    <row r="2583" spans="1:5" x14ac:dyDescent="0.25">
      <c r="A2583" s="112">
        <v>40359.354166666664</v>
      </c>
      <c r="B2583" s="109">
        <v>-5</v>
      </c>
      <c r="C2583" s="109">
        <v>0.83030000000000004</v>
      </c>
      <c r="D2583" s="110">
        <v>0.83150000000000002</v>
      </c>
      <c r="E2583" s="110">
        <v>0.83389999999999997</v>
      </c>
    </row>
    <row r="2584" spans="1:5" x14ac:dyDescent="0.25">
      <c r="A2584" s="112">
        <v>40359.364583333336</v>
      </c>
      <c r="B2584" s="109">
        <v>-5</v>
      </c>
      <c r="C2584" s="109">
        <v>0.82909999999999995</v>
      </c>
      <c r="D2584" s="110">
        <v>0.83030000000000004</v>
      </c>
      <c r="E2584" s="110">
        <v>0.8327</v>
      </c>
    </row>
    <row r="2585" spans="1:5" x14ac:dyDescent="0.25">
      <c r="A2585" s="112">
        <v>40359.375</v>
      </c>
      <c r="B2585" s="109">
        <v>-5</v>
      </c>
      <c r="C2585" s="109">
        <v>0.82909999999999995</v>
      </c>
      <c r="D2585" s="110">
        <v>0.83030000000000004</v>
      </c>
      <c r="E2585" s="110">
        <v>0.83150000000000002</v>
      </c>
    </row>
    <row r="2586" spans="1:5" x14ac:dyDescent="0.25">
      <c r="A2586" s="112">
        <v>40359.385416666664</v>
      </c>
      <c r="B2586" s="109">
        <v>-5</v>
      </c>
      <c r="C2586" s="109">
        <v>0.8266</v>
      </c>
      <c r="D2586" s="110">
        <v>0.82909999999999995</v>
      </c>
      <c r="E2586" s="110">
        <v>0.83030000000000004</v>
      </c>
    </row>
    <row r="2587" spans="1:5" x14ac:dyDescent="0.25">
      <c r="A2587" s="112">
        <v>40359.395833333336</v>
      </c>
      <c r="B2587" s="109">
        <v>-5</v>
      </c>
      <c r="C2587" s="109">
        <v>0.82540000000000002</v>
      </c>
      <c r="D2587" s="110">
        <v>0.82779999999999998</v>
      </c>
      <c r="E2587" s="110">
        <v>0.83030000000000004</v>
      </c>
    </row>
    <row r="2588" spans="1:5" x14ac:dyDescent="0.25">
      <c r="A2588" s="112">
        <v>40359.40625</v>
      </c>
      <c r="B2588" s="109">
        <v>-5</v>
      </c>
      <c r="C2588" s="109">
        <v>0.82540000000000002</v>
      </c>
      <c r="D2588" s="110">
        <v>0.8266</v>
      </c>
      <c r="E2588" s="110">
        <v>0.82909999999999995</v>
      </c>
    </row>
    <row r="2589" spans="1:5" x14ac:dyDescent="0.25">
      <c r="A2589" s="112">
        <v>40359.416666666664</v>
      </c>
      <c r="B2589" s="109">
        <v>-5</v>
      </c>
      <c r="C2589" s="109">
        <v>0.82420000000000004</v>
      </c>
      <c r="D2589" s="110">
        <v>0.82540000000000002</v>
      </c>
      <c r="E2589" s="110">
        <v>0.82909999999999995</v>
      </c>
    </row>
    <row r="2590" spans="1:5" x14ac:dyDescent="0.25">
      <c r="A2590" s="112">
        <v>40359.427083333336</v>
      </c>
      <c r="B2590" s="109">
        <v>-5</v>
      </c>
      <c r="C2590" s="109">
        <v>0.82420000000000004</v>
      </c>
      <c r="D2590" s="110">
        <v>0.82540000000000002</v>
      </c>
      <c r="E2590" s="110">
        <v>0.8266</v>
      </c>
    </row>
    <row r="2591" spans="1:5" x14ac:dyDescent="0.25">
      <c r="A2591" s="112">
        <v>40359.4375</v>
      </c>
      <c r="B2591" s="109">
        <v>-5</v>
      </c>
      <c r="C2591" s="109">
        <v>0.82299999999999995</v>
      </c>
      <c r="D2591" s="110">
        <v>0.82420000000000004</v>
      </c>
      <c r="E2591" s="110">
        <v>0.82540000000000002</v>
      </c>
    </row>
    <row r="2592" spans="1:5" x14ac:dyDescent="0.25">
      <c r="A2592" s="112">
        <v>40359.447916666664</v>
      </c>
      <c r="B2592" s="109">
        <v>-5</v>
      </c>
      <c r="C2592" s="109">
        <v>0.82169999999999999</v>
      </c>
      <c r="D2592" s="110">
        <v>0.82420000000000004</v>
      </c>
      <c r="E2592" s="110">
        <v>0.82540000000000002</v>
      </c>
    </row>
    <row r="2593" spans="1:5" x14ac:dyDescent="0.25">
      <c r="A2593" s="112">
        <v>40359.458333333336</v>
      </c>
      <c r="B2593" s="109">
        <v>-5</v>
      </c>
      <c r="C2593" s="109">
        <v>0.82169999999999999</v>
      </c>
      <c r="D2593" s="110">
        <v>0.82299999999999995</v>
      </c>
      <c r="E2593" s="110">
        <v>0.82420000000000004</v>
      </c>
    </row>
    <row r="2594" spans="1:5" x14ac:dyDescent="0.25">
      <c r="A2594" s="112">
        <v>40359.46875</v>
      </c>
      <c r="B2594" s="109">
        <v>-5</v>
      </c>
      <c r="C2594" s="109">
        <v>0.82169999999999999</v>
      </c>
      <c r="D2594" s="110">
        <v>0.82299999999999995</v>
      </c>
      <c r="E2594" s="110">
        <v>0.82420000000000004</v>
      </c>
    </row>
    <row r="2595" spans="1:5" x14ac:dyDescent="0.25">
      <c r="A2595" s="112">
        <v>40359.479166666664</v>
      </c>
      <c r="B2595" s="109">
        <v>-5</v>
      </c>
      <c r="C2595" s="109">
        <v>0.82169999999999999</v>
      </c>
      <c r="D2595" s="110">
        <v>0.82299999999999995</v>
      </c>
      <c r="E2595" s="110">
        <v>0.82420000000000004</v>
      </c>
    </row>
    <row r="2596" spans="1:5" x14ac:dyDescent="0.25">
      <c r="A2596" s="112">
        <v>40359.489583333336</v>
      </c>
      <c r="B2596" s="109">
        <v>-5</v>
      </c>
      <c r="C2596" s="109">
        <v>0.81930000000000003</v>
      </c>
      <c r="D2596" s="110">
        <v>0.82169999999999999</v>
      </c>
      <c r="E2596" s="110">
        <v>0.82299999999999995</v>
      </c>
    </row>
    <row r="2597" spans="1:5" x14ac:dyDescent="0.25">
      <c r="A2597" s="112">
        <v>40359.5</v>
      </c>
      <c r="B2597" s="109">
        <v>-5</v>
      </c>
      <c r="C2597" s="109">
        <v>0.81930000000000003</v>
      </c>
      <c r="D2597" s="110">
        <v>0.82169999999999999</v>
      </c>
      <c r="E2597" s="110">
        <v>0.82420000000000004</v>
      </c>
    </row>
    <row r="2598" spans="1:5" x14ac:dyDescent="0.25">
      <c r="A2598" s="112">
        <v>40359.510416666664</v>
      </c>
      <c r="B2598" s="109">
        <v>-5</v>
      </c>
      <c r="C2598" s="109">
        <v>0.81810000000000005</v>
      </c>
      <c r="D2598" s="110">
        <v>0.82050000000000001</v>
      </c>
      <c r="E2598" s="110">
        <v>0.82299999999999995</v>
      </c>
    </row>
    <row r="2599" spans="1:5" x14ac:dyDescent="0.25">
      <c r="A2599" s="112">
        <v>40359.520833333336</v>
      </c>
      <c r="B2599" s="109">
        <v>-5</v>
      </c>
      <c r="C2599" s="109">
        <v>0.81810000000000005</v>
      </c>
      <c r="D2599" s="110">
        <v>0.81930000000000003</v>
      </c>
      <c r="E2599" s="110">
        <v>0.82169999999999999</v>
      </c>
    </row>
    <row r="2600" spans="1:5" x14ac:dyDescent="0.25">
      <c r="A2600" s="112">
        <v>40359.53125</v>
      </c>
      <c r="B2600" s="109">
        <v>-5</v>
      </c>
      <c r="C2600" s="109">
        <v>0.81679999999999997</v>
      </c>
      <c r="D2600" s="110">
        <v>0.81810000000000005</v>
      </c>
      <c r="E2600" s="110">
        <v>0.81930000000000003</v>
      </c>
    </row>
    <row r="2601" spans="1:5" x14ac:dyDescent="0.25">
      <c r="A2601" s="112">
        <v>40359.541666666664</v>
      </c>
      <c r="B2601" s="109">
        <v>-5</v>
      </c>
      <c r="C2601" s="109">
        <v>0.81679999999999997</v>
      </c>
      <c r="D2601" s="110">
        <v>0.81810000000000005</v>
      </c>
      <c r="E2601" s="110">
        <v>0.82169999999999999</v>
      </c>
    </row>
    <row r="2602" spans="1:5" x14ac:dyDescent="0.25">
      <c r="A2602" s="112">
        <v>40359.552083333336</v>
      </c>
      <c r="B2602" s="109">
        <v>-5</v>
      </c>
      <c r="C2602" s="109">
        <v>0.81559999999999999</v>
      </c>
      <c r="D2602" s="110">
        <v>0.81810000000000005</v>
      </c>
      <c r="E2602" s="110">
        <v>0.81930000000000003</v>
      </c>
    </row>
    <row r="2603" spans="1:5" x14ac:dyDescent="0.25">
      <c r="A2603" s="112">
        <v>40359.5625</v>
      </c>
      <c r="B2603" s="109">
        <v>-5</v>
      </c>
      <c r="C2603" s="109">
        <v>0.81559999999999999</v>
      </c>
      <c r="D2603" s="110">
        <v>0.81679999999999997</v>
      </c>
      <c r="E2603" s="110">
        <v>0.81810000000000005</v>
      </c>
    </row>
    <row r="2604" spans="1:5" x14ac:dyDescent="0.25">
      <c r="A2604" s="112">
        <v>40359.572916666664</v>
      </c>
      <c r="B2604" s="109">
        <v>-5</v>
      </c>
      <c r="C2604" s="109">
        <v>0.81559999999999999</v>
      </c>
      <c r="D2604" s="110">
        <v>0.81679999999999997</v>
      </c>
      <c r="E2604" s="110">
        <v>0.81810000000000005</v>
      </c>
    </row>
    <row r="2605" spans="1:5" x14ac:dyDescent="0.25">
      <c r="A2605" s="112">
        <v>40359.583333333336</v>
      </c>
      <c r="B2605" s="109">
        <v>-5</v>
      </c>
      <c r="C2605" s="109">
        <v>0.81559999999999999</v>
      </c>
      <c r="D2605" s="110">
        <v>0.81679999999999997</v>
      </c>
      <c r="E2605" s="110">
        <v>0.81810000000000005</v>
      </c>
    </row>
    <row r="2606" spans="1:5" x14ac:dyDescent="0.25">
      <c r="A2606" s="112">
        <v>40359.59375</v>
      </c>
      <c r="B2606" s="109">
        <v>-5</v>
      </c>
      <c r="C2606" s="109">
        <v>0.81440000000000001</v>
      </c>
      <c r="D2606" s="110">
        <v>0.81559999999999999</v>
      </c>
      <c r="E2606" s="110">
        <v>0.81679999999999997</v>
      </c>
    </row>
    <row r="2607" spans="1:5" x14ac:dyDescent="0.25">
      <c r="A2607" s="112">
        <v>40359.604166666664</v>
      </c>
      <c r="B2607" s="109">
        <v>-5</v>
      </c>
      <c r="C2607" s="109">
        <v>0.81200000000000006</v>
      </c>
      <c r="D2607" s="110">
        <v>0.81559999999999999</v>
      </c>
      <c r="E2607" s="110">
        <v>0.81679999999999997</v>
      </c>
    </row>
    <row r="2608" spans="1:5" x14ac:dyDescent="0.25">
      <c r="A2608" s="112">
        <v>40359.614583333336</v>
      </c>
      <c r="B2608" s="109">
        <v>-5</v>
      </c>
      <c r="C2608" s="109">
        <v>0.81440000000000001</v>
      </c>
      <c r="D2608" s="110">
        <v>0.81559999999999999</v>
      </c>
      <c r="E2608" s="110">
        <v>0.81679999999999997</v>
      </c>
    </row>
    <row r="2609" spans="1:5" x14ac:dyDescent="0.25">
      <c r="A2609" s="112">
        <v>40359.625</v>
      </c>
      <c r="B2609" s="109">
        <v>-5</v>
      </c>
      <c r="C2609" s="109">
        <v>0.81200000000000006</v>
      </c>
      <c r="D2609" s="110">
        <v>0.81440000000000001</v>
      </c>
      <c r="E2609" s="110">
        <v>0.81679999999999997</v>
      </c>
    </row>
    <row r="2610" spans="1:5" x14ac:dyDescent="0.25">
      <c r="A2610" s="112">
        <v>40359.635416666664</v>
      </c>
      <c r="B2610" s="109">
        <v>-5</v>
      </c>
      <c r="C2610" s="109">
        <v>0.81200000000000006</v>
      </c>
      <c r="D2610" s="110">
        <v>0.81440000000000001</v>
      </c>
      <c r="E2610" s="110">
        <v>0.81559999999999999</v>
      </c>
    </row>
    <row r="2611" spans="1:5" x14ac:dyDescent="0.25">
      <c r="A2611" s="112">
        <v>40359.645833333336</v>
      </c>
      <c r="B2611" s="109">
        <v>-5</v>
      </c>
      <c r="C2611" s="109">
        <v>0.81200000000000006</v>
      </c>
      <c r="D2611" s="110">
        <v>0.81440000000000001</v>
      </c>
      <c r="E2611" s="110">
        <v>0.81559999999999999</v>
      </c>
    </row>
    <row r="2612" spans="1:5" x14ac:dyDescent="0.25">
      <c r="A2612" s="112">
        <v>40359.65625</v>
      </c>
      <c r="B2612" s="109">
        <v>-5</v>
      </c>
      <c r="C2612" s="109">
        <v>0.81200000000000006</v>
      </c>
      <c r="D2612" s="110">
        <v>0.81320000000000003</v>
      </c>
      <c r="E2612" s="110">
        <v>0.81559999999999999</v>
      </c>
    </row>
    <row r="2613" spans="1:5" x14ac:dyDescent="0.25">
      <c r="A2613" s="112">
        <v>40359.666666666664</v>
      </c>
      <c r="B2613" s="109">
        <v>-5</v>
      </c>
      <c r="C2613" s="109">
        <v>0.81069999999999998</v>
      </c>
      <c r="D2613" s="110">
        <v>0.81320000000000003</v>
      </c>
      <c r="E2613" s="110">
        <v>0.81559999999999999</v>
      </c>
    </row>
    <row r="2614" spans="1:5" x14ac:dyDescent="0.25">
      <c r="A2614" s="112">
        <v>40359.677083333336</v>
      </c>
      <c r="B2614" s="109">
        <v>-5</v>
      </c>
      <c r="C2614" s="109">
        <v>0.81069999999999998</v>
      </c>
      <c r="D2614" s="110">
        <v>0.81200000000000006</v>
      </c>
      <c r="E2614" s="110">
        <v>0.81440000000000001</v>
      </c>
    </row>
    <row r="2615" spans="1:5" x14ac:dyDescent="0.25">
      <c r="A2615" s="112">
        <v>40359.6875</v>
      </c>
      <c r="B2615" s="109">
        <v>-5</v>
      </c>
      <c r="C2615" s="109">
        <v>0.81069999999999998</v>
      </c>
      <c r="D2615" s="110">
        <v>0.81200000000000006</v>
      </c>
      <c r="E2615" s="110">
        <v>0.81440000000000001</v>
      </c>
    </row>
    <row r="2616" spans="1:5" x14ac:dyDescent="0.25">
      <c r="A2616" s="112">
        <v>40359.697916666664</v>
      </c>
      <c r="B2616" s="109">
        <v>-5</v>
      </c>
      <c r="C2616" s="109">
        <v>0.81069999999999998</v>
      </c>
      <c r="D2616" s="110">
        <v>0.81200000000000006</v>
      </c>
      <c r="E2616" s="110">
        <v>0.81440000000000001</v>
      </c>
    </row>
    <row r="2617" spans="1:5" x14ac:dyDescent="0.25">
      <c r="A2617" s="112">
        <v>40359.708333333336</v>
      </c>
      <c r="B2617" s="109">
        <v>-5</v>
      </c>
      <c r="C2617" s="109">
        <v>0.81069999999999998</v>
      </c>
      <c r="D2617" s="110">
        <v>0.81200000000000006</v>
      </c>
      <c r="E2617" s="110">
        <v>0.81440000000000001</v>
      </c>
    </row>
    <row r="2618" spans="1:5" x14ac:dyDescent="0.25">
      <c r="A2618" s="112">
        <v>40359.71875</v>
      </c>
      <c r="B2618" s="109">
        <v>-5</v>
      </c>
      <c r="C2618" s="109">
        <v>0.81069999999999998</v>
      </c>
      <c r="D2618" s="110">
        <v>0.81200000000000006</v>
      </c>
      <c r="E2618" s="110">
        <v>0.81440000000000001</v>
      </c>
    </row>
    <row r="2619" spans="1:5" x14ac:dyDescent="0.25">
      <c r="A2619" s="112">
        <v>40359.729166666664</v>
      </c>
      <c r="B2619" s="109">
        <v>-5</v>
      </c>
      <c r="C2619" s="109">
        <v>0.81069999999999998</v>
      </c>
      <c r="D2619" s="110">
        <v>0.81200000000000006</v>
      </c>
      <c r="E2619" s="110">
        <v>0.81440000000000001</v>
      </c>
    </row>
    <row r="2620" spans="1:5" x14ac:dyDescent="0.25">
      <c r="A2620" s="112">
        <v>40359.739583333336</v>
      </c>
      <c r="B2620" s="109">
        <v>-5</v>
      </c>
      <c r="C2620" s="109">
        <v>0.81069999999999998</v>
      </c>
      <c r="D2620" s="110">
        <v>0.81200000000000006</v>
      </c>
      <c r="E2620" s="110">
        <v>0.81440000000000001</v>
      </c>
    </row>
    <row r="2621" spans="1:5" x14ac:dyDescent="0.25">
      <c r="A2621" s="112">
        <v>40359.75</v>
      </c>
      <c r="B2621" s="109">
        <v>-5</v>
      </c>
      <c r="C2621" s="109">
        <v>0.81069999999999998</v>
      </c>
      <c r="D2621" s="110">
        <v>0.81200000000000006</v>
      </c>
      <c r="E2621" s="110">
        <v>0.81559999999999999</v>
      </c>
    </row>
    <row r="2622" spans="1:5" x14ac:dyDescent="0.25">
      <c r="A2622" s="112">
        <v>40359.760416666664</v>
      </c>
      <c r="B2622" s="109">
        <v>-5</v>
      </c>
      <c r="C2622" s="109">
        <v>0.81069999999999998</v>
      </c>
      <c r="D2622" s="110">
        <v>0.81200000000000006</v>
      </c>
      <c r="E2622" s="110">
        <v>0.81440000000000001</v>
      </c>
    </row>
    <row r="2623" spans="1:5" x14ac:dyDescent="0.25">
      <c r="A2623" s="112">
        <v>40359.770833333336</v>
      </c>
      <c r="B2623" s="109">
        <v>-5</v>
      </c>
      <c r="C2623" s="109">
        <v>0.81069999999999998</v>
      </c>
      <c r="D2623" s="110">
        <v>0.81200000000000006</v>
      </c>
      <c r="E2623" s="110">
        <v>0.81440000000000001</v>
      </c>
    </row>
    <row r="2624" spans="1:5" x14ac:dyDescent="0.25">
      <c r="A2624" s="112">
        <v>40359.78125</v>
      </c>
      <c r="B2624" s="109">
        <v>-5</v>
      </c>
      <c r="C2624" s="109">
        <v>0.81069999999999998</v>
      </c>
      <c r="D2624" s="110">
        <v>0.81200000000000006</v>
      </c>
      <c r="E2624" s="110">
        <v>0.81440000000000001</v>
      </c>
    </row>
    <row r="2625" spans="1:5" x14ac:dyDescent="0.25">
      <c r="A2625" s="112">
        <v>40359.791666666664</v>
      </c>
      <c r="B2625" s="109">
        <v>-5</v>
      </c>
      <c r="C2625" s="109">
        <v>0.81069999999999998</v>
      </c>
      <c r="D2625" s="110">
        <v>0.81200000000000006</v>
      </c>
      <c r="E2625" s="110">
        <v>0.81440000000000001</v>
      </c>
    </row>
    <row r="2626" spans="1:5" x14ac:dyDescent="0.25">
      <c r="A2626" s="112">
        <v>40359.802083333336</v>
      </c>
      <c r="B2626" s="109">
        <v>-5</v>
      </c>
      <c r="C2626" s="109">
        <v>0.81069999999999998</v>
      </c>
      <c r="D2626" s="110">
        <v>0.81200000000000006</v>
      </c>
      <c r="E2626" s="110">
        <v>0.81440000000000001</v>
      </c>
    </row>
    <row r="2627" spans="1:5" x14ac:dyDescent="0.25">
      <c r="A2627" s="112">
        <v>40359.8125</v>
      </c>
      <c r="B2627" s="109">
        <v>-5</v>
      </c>
      <c r="C2627" s="109">
        <v>0.81200000000000006</v>
      </c>
      <c r="D2627" s="110">
        <v>0.81320000000000003</v>
      </c>
      <c r="E2627" s="110">
        <v>0.81440000000000001</v>
      </c>
    </row>
    <row r="2628" spans="1:5" x14ac:dyDescent="0.25">
      <c r="A2628" s="112">
        <v>40359.822916666664</v>
      </c>
      <c r="B2628" s="109">
        <v>-5</v>
      </c>
      <c r="C2628" s="109">
        <v>0.81200000000000006</v>
      </c>
      <c r="D2628" s="110">
        <v>0.81320000000000003</v>
      </c>
      <c r="E2628" s="110">
        <v>0.81559999999999999</v>
      </c>
    </row>
    <row r="2629" spans="1:5" x14ac:dyDescent="0.25">
      <c r="A2629" s="112">
        <v>40359.833333333336</v>
      </c>
      <c r="B2629" s="109">
        <v>-5</v>
      </c>
      <c r="C2629" s="109">
        <v>0.81200000000000006</v>
      </c>
      <c r="D2629" s="110">
        <v>0.81440000000000001</v>
      </c>
      <c r="E2629" s="110">
        <v>0.81559999999999999</v>
      </c>
    </row>
    <row r="2630" spans="1:5" x14ac:dyDescent="0.25">
      <c r="A2630" s="112">
        <v>40359.84375</v>
      </c>
      <c r="B2630" s="109">
        <v>-5</v>
      </c>
      <c r="C2630" s="109">
        <v>0.81200000000000006</v>
      </c>
      <c r="D2630" s="110">
        <v>0.81440000000000001</v>
      </c>
      <c r="E2630" s="110">
        <v>0.81559999999999999</v>
      </c>
    </row>
    <row r="2631" spans="1:5" x14ac:dyDescent="0.25">
      <c r="A2631" s="112">
        <v>40359.854166666664</v>
      </c>
      <c r="B2631" s="109">
        <v>-5</v>
      </c>
      <c r="C2631" s="109">
        <v>0.81440000000000001</v>
      </c>
      <c r="D2631" s="110">
        <v>0.81559999999999999</v>
      </c>
      <c r="E2631" s="110">
        <v>0.81679999999999997</v>
      </c>
    </row>
    <row r="2632" spans="1:5" x14ac:dyDescent="0.25">
      <c r="A2632" s="112">
        <v>40359.864583333336</v>
      </c>
      <c r="B2632" s="109">
        <v>-5</v>
      </c>
      <c r="C2632" s="109">
        <v>0.81440000000000001</v>
      </c>
      <c r="D2632" s="110">
        <v>0.81559999999999999</v>
      </c>
      <c r="E2632" s="110">
        <v>0.81679999999999997</v>
      </c>
    </row>
    <row r="2633" spans="1:5" x14ac:dyDescent="0.25">
      <c r="A2633" s="112">
        <v>40359.875</v>
      </c>
      <c r="B2633" s="109">
        <v>-5</v>
      </c>
      <c r="C2633" s="109">
        <v>0.81440000000000001</v>
      </c>
      <c r="D2633" s="110">
        <v>0.81679999999999997</v>
      </c>
      <c r="E2633" s="110">
        <v>0.81810000000000005</v>
      </c>
    </row>
    <row r="2634" spans="1:5" x14ac:dyDescent="0.25">
      <c r="A2634" s="112">
        <v>40359.885416666664</v>
      </c>
      <c r="B2634" s="109">
        <v>-5</v>
      </c>
      <c r="C2634" s="109">
        <v>0.81559999999999999</v>
      </c>
      <c r="D2634" s="110">
        <v>0.81679999999999997</v>
      </c>
      <c r="E2634" s="110">
        <v>0.81810000000000005</v>
      </c>
    </row>
    <row r="2635" spans="1:5" x14ac:dyDescent="0.25">
      <c r="A2635" s="112">
        <v>40359.895833333336</v>
      </c>
      <c r="B2635" s="109">
        <v>-5</v>
      </c>
      <c r="C2635" s="109">
        <v>0.81559999999999999</v>
      </c>
      <c r="D2635" s="110">
        <v>0.81679999999999997</v>
      </c>
      <c r="E2635" s="110">
        <v>0.81930000000000003</v>
      </c>
    </row>
    <row r="2636" spans="1:5" x14ac:dyDescent="0.25">
      <c r="A2636" s="112">
        <v>40359.90625</v>
      </c>
      <c r="B2636" s="109">
        <v>-5</v>
      </c>
      <c r="C2636" s="109">
        <v>0.81559999999999999</v>
      </c>
      <c r="D2636" s="110">
        <v>0.81679999999999997</v>
      </c>
      <c r="E2636" s="110">
        <v>0.81930000000000003</v>
      </c>
    </row>
    <row r="2637" spans="1:5" x14ac:dyDescent="0.25">
      <c r="A2637" s="112">
        <v>40359.916666666664</v>
      </c>
      <c r="B2637" s="109">
        <v>-5</v>
      </c>
      <c r="C2637" s="109">
        <v>0.81679999999999997</v>
      </c>
      <c r="D2637" s="110">
        <v>0.81810000000000005</v>
      </c>
      <c r="E2637" s="110">
        <v>0.81930000000000003</v>
      </c>
    </row>
    <row r="2638" spans="1:5" x14ac:dyDescent="0.25">
      <c r="A2638" s="112">
        <v>40359.927083333336</v>
      </c>
      <c r="B2638" s="109">
        <v>-5</v>
      </c>
      <c r="C2638" s="109">
        <v>0.81679999999999997</v>
      </c>
      <c r="D2638" s="110">
        <v>0.81810000000000005</v>
      </c>
      <c r="E2638" s="110">
        <v>0.81930000000000003</v>
      </c>
    </row>
    <row r="2639" spans="1:5" x14ac:dyDescent="0.25">
      <c r="A2639" s="112">
        <v>40359.9375</v>
      </c>
      <c r="B2639" s="109">
        <v>-5</v>
      </c>
      <c r="C2639" s="109">
        <v>0.81679999999999997</v>
      </c>
      <c r="D2639" s="110">
        <v>0.81930000000000003</v>
      </c>
      <c r="E2639" s="110">
        <v>0.82169999999999999</v>
      </c>
    </row>
    <row r="2640" spans="1:5" x14ac:dyDescent="0.25">
      <c r="A2640" s="112">
        <v>40359.947916666664</v>
      </c>
      <c r="B2640" s="109">
        <v>-5</v>
      </c>
      <c r="C2640" s="109">
        <v>0.81810000000000005</v>
      </c>
      <c r="D2640" s="110">
        <v>0.81930000000000003</v>
      </c>
      <c r="E2640" s="110">
        <v>0.82169999999999999</v>
      </c>
    </row>
    <row r="2641" spans="1:5" x14ac:dyDescent="0.25">
      <c r="A2641" s="112">
        <v>40359.958333333336</v>
      </c>
      <c r="B2641" s="109">
        <v>-5</v>
      </c>
      <c r="C2641" s="109">
        <v>0.81810000000000005</v>
      </c>
      <c r="D2641" s="110">
        <v>0.82050000000000001</v>
      </c>
      <c r="E2641" s="110">
        <v>0.82169999999999999</v>
      </c>
    </row>
    <row r="2642" spans="1:5" x14ac:dyDescent="0.25">
      <c r="A2642" s="112">
        <v>40359.96875</v>
      </c>
      <c r="B2642" s="109">
        <v>-5</v>
      </c>
      <c r="C2642" s="109">
        <v>0.81930000000000003</v>
      </c>
      <c r="D2642" s="110">
        <v>0.82169999999999999</v>
      </c>
      <c r="E2642" s="110">
        <v>0.82299999999999995</v>
      </c>
    </row>
    <row r="2643" spans="1:5" x14ac:dyDescent="0.25">
      <c r="A2643" s="112">
        <v>40359.979166666664</v>
      </c>
      <c r="B2643" s="109">
        <v>-5</v>
      </c>
      <c r="C2643" s="109">
        <v>0.81930000000000003</v>
      </c>
      <c r="D2643" s="110">
        <v>0.82169999999999999</v>
      </c>
      <c r="E2643" s="110">
        <v>0.82299999999999995</v>
      </c>
    </row>
    <row r="2644" spans="1:5" x14ac:dyDescent="0.25">
      <c r="A2644" s="112">
        <v>40359.989583333336</v>
      </c>
      <c r="B2644" s="109">
        <v>-5</v>
      </c>
      <c r="C2644" s="109">
        <v>0.82169999999999999</v>
      </c>
      <c r="D2644" s="110">
        <v>0.82299999999999995</v>
      </c>
      <c r="E2644" s="110">
        <v>0.82299999999999995</v>
      </c>
    </row>
    <row r="2645" spans="1:5" x14ac:dyDescent="0.25">
      <c r="A2645" s="112">
        <v>40360</v>
      </c>
      <c r="B2645" s="109">
        <v>-5</v>
      </c>
      <c r="C2645" s="109">
        <v>0.82169999999999999</v>
      </c>
      <c r="D2645" s="110">
        <v>0.82299999999999995</v>
      </c>
      <c r="E2645" s="110">
        <v>0.82420000000000004</v>
      </c>
    </row>
    <row r="2646" spans="1:5" x14ac:dyDescent="0.25">
      <c r="A2646" s="112">
        <v>40360.010416666664</v>
      </c>
      <c r="B2646" s="109">
        <v>-5</v>
      </c>
      <c r="C2646" s="109">
        <v>0.82169999999999999</v>
      </c>
      <c r="D2646" s="110">
        <v>0.82299999999999995</v>
      </c>
      <c r="E2646" s="110">
        <v>0.82420000000000004</v>
      </c>
    </row>
    <row r="2647" spans="1:5" x14ac:dyDescent="0.25">
      <c r="A2647" s="112">
        <v>40360.020833333336</v>
      </c>
      <c r="B2647" s="109">
        <v>-5</v>
      </c>
      <c r="C2647" s="109">
        <v>0.82299999999999995</v>
      </c>
      <c r="D2647" s="110">
        <v>0.82420000000000004</v>
      </c>
      <c r="E2647" s="110">
        <v>0.82540000000000002</v>
      </c>
    </row>
    <row r="2648" spans="1:5" x14ac:dyDescent="0.25">
      <c r="A2648" s="112">
        <v>40360.03125</v>
      </c>
      <c r="B2648" s="109">
        <v>-5</v>
      </c>
      <c r="C2648" s="109">
        <v>0.82299999999999995</v>
      </c>
      <c r="D2648" s="110">
        <v>0.82420000000000004</v>
      </c>
      <c r="E2648" s="110">
        <v>0.82540000000000002</v>
      </c>
    </row>
    <row r="2649" spans="1:5" x14ac:dyDescent="0.25">
      <c r="A2649" s="112">
        <v>40360.041666666664</v>
      </c>
      <c r="B2649" s="109">
        <v>-5</v>
      </c>
      <c r="C2649" s="109">
        <v>0.82299999999999995</v>
      </c>
      <c r="D2649" s="110">
        <v>0.82420000000000004</v>
      </c>
      <c r="E2649" s="110">
        <v>0.8266</v>
      </c>
    </row>
    <row r="2650" spans="1:5" x14ac:dyDescent="0.25">
      <c r="A2650" s="112">
        <v>40360.052083333336</v>
      </c>
      <c r="B2650" s="109">
        <v>-5</v>
      </c>
      <c r="C2650" s="109">
        <v>0.82420000000000004</v>
      </c>
      <c r="D2650" s="110">
        <v>0.82540000000000002</v>
      </c>
      <c r="E2650" s="110">
        <v>0.8266</v>
      </c>
    </row>
    <row r="2651" spans="1:5" x14ac:dyDescent="0.25">
      <c r="A2651" s="112">
        <v>40360.0625</v>
      </c>
      <c r="B2651" s="109">
        <v>-5</v>
      </c>
      <c r="C2651" s="109">
        <v>0.82420000000000004</v>
      </c>
      <c r="D2651" s="110">
        <v>0.82540000000000002</v>
      </c>
      <c r="E2651" s="110">
        <v>0.8266</v>
      </c>
    </row>
    <row r="2652" spans="1:5" x14ac:dyDescent="0.25">
      <c r="A2652" s="112">
        <v>40360.072916666664</v>
      </c>
      <c r="B2652" s="109">
        <v>-5</v>
      </c>
      <c r="C2652" s="109">
        <v>0.82540000000000002</v>
      </c>
      <c r="D2652" s="110">
        <v>0.82540000000000002</v>
      </c>
      <c r="E2652" s="110">
        <v>0.8266</v>
      </c>
    </row>
    <row r="2653" spans="1:5" x14ac:dyDescent="0.25">
      <c r="A2653" s="112">
        <v>40360.083333333336</v>
      </c>
      <c r="B2653" s="109">
        <v>-5</v>
      </c>
      <c r="C2653" s="109">
        <v>0.82540000000000002</v>
      </c>
      <c r="D2653" s="110">
        <v>0.8266</v>
      </c>
      <c r="E2653" s="110">
        <v>0.82909999999999995</v>
      </c>
    </row>
    <row r="2654" spans="1:5" x14ac:dyDescent="0.25">
      <c r="A2654" s="112">
        <v>40360.09375</v>
      </c>
      <c r="B2654" s="109">
        <v>-5</v>
      </c>
      <c r="C2654" s="109">
        <v>0.82540000000000002</v>
      </c>
      <c r="D2654" s="110">
        <v>0.8266</v>
      </c>
      <c r="E2654" s="110">
        <v>0.82909999999999995</v>
      </c>
    </row>
    <row r="2655" spans="1:5" x14ac:dyDescent="0.25">
      <c r="A2655" s="112">
        <v>40360.104166666664</v>
      </c>
      <c r="B2655" s="109">
        <v>-5</v>
      </c>
      <c r="C2655" s="109">
        <v>0.82540000000000002</v>
      </c>
      <c r="D2655" s="110">
        <v>0.82779999999999998</v>
      </c>
      <c r="E2655" s="110">
        <v>0.83030000000000004</v>
      </c>
    </row>
    <row r="2656" spans="1:5" x14ac:dyDescent="0.25">
      <c r="A2656" s="112">
        <v>40360.114583333336</v>
      </c>
      <c r="B2656" s="109">
        <v>-5</v>
      </c>
      <c r="C2656" s="109">
        <v>0.8266</v>
      </c>
      <c r="D2656" s="110">
        <v>0.82909999999999995</v>
      </c>
      <c r="E2656" s="110">
        <v>0.83030000000000004</v>
      </c>
    </row>
    <row r="2657" spans="1:5" x14ac:dyDescent="0.25">
      <c r="A2657" s="112">
        <v>40360.125</v>
      </c>
      <c r="B2657" s="109">
        <v>-5</v>
      </c>
      <c r="C2657" s="109">
        <v>0.8266</v>
      </c>
      <c r="D2657" s="110">
        <v>0.82909999999999995</v>
      </c>
      <c r="E2657" s="110">
        <v>0.83030000000000004</v>
      </c>
    </row>
    <row r="2658" spans="1:5" x14ac:dyDescent="0.25">
      <c r="A2658" s="112">
        <v>40360.135416666664</v>
      </c>
      <c r="B2658" s="109">
        <v>-5</v>
      </c>
      <c r="C2658" s="109">
        <v>0.8266</v>
      </c>
      <c r="D2658" s="110">
        <v>0.83030000000000004</v>
      </c>
      <c r="E2658" s="110">
        <v>0.83150000000000002</v>
      </c>
    </row>
    <row r="2659" spans="1:5" x14ac:dyDescent="0.25">
      <c r="A2659" s="112">
        <v>40360.145833333336</v>
      </c>
      <c r="B2659" s="109">
        <v>-5</v>
      </c>
      <c r="C2659" s="109">
        <v>0.82909999999999995</v>
      </c>
      <c r="D2659" s="110">
        <v>0.83030000000000004</v>
      </c>
      <c r="E2659" s="110">
        <v>0.83150000000000002</v>
      </c>
    </row>
    <row r="2660" spans="1:5" x14ac:dyDescent="0.25">
      <c r="A2660" s="112">
        <v>40360.15625</v>
      </c>
      <c r="B2660" s="109">
        <v>-5</v>
      </c>
      <c r="C2660" s="109">
        <v>0.82909999999999995</v>
      </c>
      <c r="D2660" s="110">
        <v>0.83030000000000004</v>
      </c>
      <c r="E2660" s="110">
        <v>0.83150000000000002</v>
      </c>
    </row>
    <row r="2661" spans="1:5" x14ac:dyDescent="0.25">
      <c r="A2661" s="112">
        <v>40360.166666666664</v>
      </c>
      <c r="B2661" s="109">
        <v>-5</v>
      </c>
      <c r="C2661" s="109">
        <v>0.83030000000000004</v>
      </c>
      <c r="D2661" s="110">
        <v>0.83150000000000002</v>
      </c>
      <c r="E2661" s="110">
        <v>0.8327</v>
      </c>
    </row>
    <row r="2662" spans="1:5" x14ac:dyDescent="0.25">
      <c r="A2662" s="112">
        <v>40360.177083333336</v>
      </c>
      <c r="B2662" s="109">
        <v>-5</v>
      </c>
      <c r="C2662" s="109">
        <v>0.82909999999999995</v>
      </c>
      <c r="D2662" s="110">
        <v>0.83150000000000002</v>
      </c>
      <c r="E2662" s="110">
        <v>0.8327</v>
      </c>
    </row>
    <row r="2663" spans="1:5" x14ac:dyDescent="0.25">
      <c r="A2663" s="112">
        <v>40360.1875</v>
      </c>
      <c r="B2663" s="109">
        <v>-5</v>
      </c>
      <c r="C2663" s="109">
        <v>0.83030000000000004</v>
      </c>
      <c r="D2663" s="110">
        <v>0.83150000000000002</v>
      </c>
      <c r="E2663" s="110">
        <v>0.8327</v>
      </c>
    </row>
    <row r="2664" spans="1:5" x14ac:dyDescent="0.25">
      <c r="A2664" s="112">
        <v>40360.197916666664</v>
      </c>
      <c r="B2664" s="109">
        <v>-5</v>
      </c>
      <c r="C2664" s="109">
        <v>0.83030000000000004</v>
      </c>
      <c r="D2664" s="110">
        <v>0.83150000000000002</v>
      </c>
      <c r="E2664" s="110">
        <v>0.8327</v>
      </c>
    </row>
    <row r="2665" spans="1:5" x14ac:dyDescent="0.25">
      <c r="A2665" s="112">
        <v>40360.208333333336</v>
      </c>
      <c r="B2665" s="109">
        <v>-5</v>
      </c>
      <c r="C2665" s="109">
        <v>0.83030000000000004</v>
      </c>
      <c r="D2665" s="110">
        <v>0.83150000000000002</v>
      </c>
      <c r="E2665" s="110">
        <v>0.83389999999999997</v>
      </c>
    </row>
    <row r="2666" spans="1:5" x14ac:dyDescent="0.25">
      <c r="A2666" s="112">
        <v>40360.21875</v>
      </c>
      <c r="B2666" s="109">
        <v>-5</v>
      </c>
      <c r="C2666" s="109">
        <v>0.83150000000000002</v>
      </c>
      <c r="D2666" s="110">
        <v>0.8327</v>
      </c>
      <c r="E2666" s="110">
        <v>0.83389999999999997</v>
      </c>
    </row>
    <row r="2667" spans="1:5" x14ac:dyDescent="0.25">
      <c r="A2667" s="112">
        <v>40360.229166666664</v>
      </c>
      <c r="B2667" s="109">
        <v>-5</v>
      </c>
      <c r="C2667" s="109">
        <v>0.83150000000000002</v>
      </c>
      <c r="D2667" s="110">
        <v>0.8327</v>
      </c>
      <c r="E2667" s="110">
        <v>0.83389999999999997</v>
      </c>
    </row>
    <row r="2668" spans="1:5" x14ac:dyDescent="0.25">
      <c r="A2668" s="112">
        <v>40360.239583333336</v>
      </c>
      <c r="B2668" s="109">
        <v>-5</v>
      </c>
      <c r="C2668" s="109">
        <v>0.83150000000000002</v>
      </c>
      <c r="D2668" s="110">
        <v>0.8327</v>
      </c>
      <c r="E2668" s="110">
        <v>0.83389999999999997</v>
      </c>
    </row>
    <row r="2669" spans="1:5" x14ac:dyDescent="0.25">
      <c r="A2669" s="112">
        <v>40360.25</v>
      </c>
      <c r="B2669" s="109">
        <v>-5</v>
      </c>
      <c r="C2669" s="109">
        <v>0.83150000000000002</v>
      </c>
      <c r="D2669" s="110">
        <v>0.8327</v>
      </c>
      <c r="E2669" s="110">
        <v>0.83640000000000003</v>
      </c>
    </row>
    <row r="2670" spans="1:5" x14ac:dyDescent="0.25">
      <c r="A2670" s="112">
        <v>40360.260416666664</v>
      </c>
      <c r="B2670" s="109">
        <v>-5</v>
      </c>
      <c r="C2670" s="109">
        <v>0.83150000000000002</v>
      </c>
      <c r="D2670" s="110">
        <v>0.8327</v>
      </c>
      <c r="E2670" s="110">
        <v>0.83389999999999997</v>
      </c>
    </row>
    <row r="2671" spans="1:5" x14ac:dyDescent="0.25">
      <c r="A2671" s="112">
        <v>40360.270833333336</v>
      </c>
      <c r="B2671" s="109">
        <v>-5</v>
      </c>
      <c r="C2671" s="109">
        <v>0.83150000000000002</v>
      </c>
      <c r="D2671" s="110">
        <v>0.8327</v>
      </c>
      <c r="E2671" s="110">
        <v>0.83389999999999997</v>
      </c>
    </row>
    <row r="2672" spans="1:5" x14ac:dyDescent="0.25">
      <c r="A2672" s="112">
        <v>40360.28125</v>
      </c>
      <c r="B2672" s="109">
        <v>-5</v>
      </c>
      <c r="C2672" s="109">
        <v>0.83150000000000002</v>
      </c>
      <c r="D2672" s="110">
        <v>0.8327</v>
      </c>
      <c r="E2672" s="110">
        <v>0.83389999999999997</v>
      </c>
    </row>
    <row r="2673" spans="1:5" x14ac:dyDescent="0.25">
      <c r="A2673" s="112">
        <v>40360.291666666664</v>
      </c>
      <c r="B2673" s="109">
        <v>-5</v>
      </c>
      <c r="C2673" s="109">
        <v>0.83150000000000002</v>
      </c>
      <c r="D2673" s="110">
        <v>0.8327</v>
      </c>
      <c r="E2673" s="110">
        <v>0.83640000000000003</v>
      </c>
    </row>
    <row r="2674" spans="1:5" x14ac:dyDescent="0.25">
      <c r="A2674" s="112">
        <v>40360.302083333336</v>
      </c>
      <c r="B2674" s="109">
        <v>-5</v>
      </c>
      <c r="C2674" s="109">
        <v>0.83030000000000004</v>
      </c>
      <c r="D2674" s="110">
        <v>0.83150000000000002</v>
      </c>
      <c r="E2674" s="110">
        <v>0.8327</v>
      </c>
    </row>
    <row r="2675" spans="1:5" x14ac:dyDescent="0.25">
      <c r="A2675" s="112">
        <v>40360.3125</v>
      </c>
      <c r="B2675" s="109">
        <v>-5</v>
      </c>
      <c r="C2675" s="109">
        <v>0.82909999999999995</v>
      </c>
      <c r="D2675" s="110">
        <v>0.83030000000000004</v>
      </c>
      <c r="E2675" s="110">
        <v>0.83150000000000002</v>
      </c>
    </row>
    <row r="2676" spans="1:5" x14ac:dyDescent="0.25">
      <c r="A2676" s="112">
        <v>40360.322916666664</v>
      </c>
      <c r="B2676" s="109">
        <v>-5</v>
      </c>
      <c r="C2676" s="109">
        <v>0.82909999999999995</v>
      </c>
      <c r="D2676" s="110">
        <v>0.83030000000000004</v>
      </c>
      <c r="E2676" s="110">
        <v>0.83150000000000002</v>
      </c>
    </row>
    <row r="2677" spans="1:5" x14ac:dyDescent="0.25">
      <c r="A2677" s="112">
        <v>40360.333333333336</v>
      </c>
      <c r="B2677" s="109">
        <v>-5</v>
      </c>
      <c r="C2677" s="109">
        <v>0.8266</v>
      </c>
      <c r="D2677" s="110">
        <v>0.82909999999999995</v>
      </c>
      <c r="E2677" s="110">
        <v>0.83150000000000002</v>
      </c>
    </row>
    <row r="2678" spans="1:5" x14ac:dyDescent="0.25">
      <c r="A2678" s="112">
        <v>40360.34375</v>
      </c>
      <c r="B2678" s="109">
        <v>-5</v>
      </c>
      <c r="C2678" s="109">
        <v>0.82540000000000002</v>
      </c>
      <c r="D2678" s="110">
        <v>0.8266</v>
      </c>
      <c r="E2678" s="110">
        <v>0.82909999999999995</v>
      </c>
    </row>
    <row r="2679" spans="1:5" x14ac:dyDescent="0.25">
      <c r="A2679" s="112">
        <v>40360.354166666664</v>
      </c>
      <c r="B2679" s="109">
        <v>-5</v>
      </c>
      <c r="C2679" s="109">
        <v>0.82540000000000002</v>
      </c>
      <c r="D2679" s="110">
        <v>0.8266</v>
      </c>
      <c r="E2679" s="110">
        <v>0.82909999999999995</v>
      </c>
    </row>
    <row r="2680" spans="1:5" x14ac:dyDescent="0.25">
      <c r="A2680" s="112">
        <v>40360.364583333336</v>
      </c>
      <c r="B2680" s="109">
        <v>-5</v>
      </c>
      <c r="C2680" s="109">
        <v>0.82299999999999995</v>
      </c>
      <c r="D2680" s="110">
        <v>0.82540000000000002</v>
      </c>
      <c r="E2680" s="110">
        <v>0.8266</v>
      </c>
    </row>
    <row r="2681" spans="1:5" x14ac:dyDescent="0.25">
      <c r="A2681" s="112">
        <v>40360.375</v>
      </c>
      <c r="B2681" s="109">
        <v>-5</v>
      </c>
      <c r="C2681" s="109">
        <v>0.82299999999999995</v>
      </c>
      <c r="D2681" s="110">
        <v>0.82420000000000004</v>
      </c>
      <c r="E2681" s="110">
        <v>0.82540000000000002</v>
      </c>
    </row>
    <row r="2682" spans="1:5" x14ac:dyDescent="0.25">
      <c r="A2682" s="112">
        <v>40360.385416666664</v>
      </c>
      <c r="B2682" s="109">
        <v>-5</v>
      </c>
      <c r="C2682" s="109">
        <v>0.82169999999999999</v>
      </c>
      <c r="D2682" s="110">
        <v>0.82299999999999995</v>
      </c>
      <c r="E2682" s="110">
        <v>0.82420000000000004</v>
      </c>
    </row>
    <row r="2683" spans="1:5" x14ac:dyDescent="0.25">
      <c r="A2683" s="112">
        <v>40360.395833333336</v>
      </c>
      <c r="B2683" s="109">
        <v>-5</v>
      </c>
      <c r="C2683" s="109">
        <v>0.81930000000000003</v>
      </c>
      <c r="D2683" s="110">
        <v>0.82169999999999999</v>
      </c>
      <c r="E2683" s="110">
        <v>0.82420000000000004</v>
      </c>
    </row>
    <row r="2684" spans="1:5" x14ac:dyDescent="0.25">
      <c r="A2684" s="112">
        <v>40360.40625</v>
      </c>
      <c r="B2684" s="109">
        <v>-5</v>
      </c>
      <c r="C2684" s="109">
        <v>0.81810000000000005</v>
      </c>
      <c r="D2684" s="110">
        <v>0.82050000000000001</v>
      </c>
      <c r="E2684" s="110">
        <v>0.82169999999999999</v>
      </c>
    </row>
    <row r="2685" spans="1:5" x14ac:dyDescent="0.25">
      <c r="A2685" s="112">
        <v>40360.416666666664</v>
      </c>
      <c r="B2685" s="109">
        <v>-5</v>
      </c>
      <c r="C2685" s="109">
        <v>0.81810000000000005</v>
      </c>
      <c r="D2685" s="110">
        <v>0.81930000000000003</v>
      </c>
      <c r="E2685" s="110">
        <v>0.82169999999999999</v>
      </c>
    </row>
    <row r="2686" spans="1:5" x14ac:dyDescent="0.25">
      <c r="A2686" s="112">
        <v>40360.427083333336</v>
      </c>
      <c r="B2686" s="109">
        <v>-5</v>
      </c>
      <c r="C2686" s="109">
        <v>0.81679999999999997</v>
      </c>
      <c r="D2686" s="110">
        <v>0.81810000000000005</v>
      </c>
      <c r="E2686" s="110">
        <v>0.81930000000000003</v>
      </c>
    </row>
    <row r="2687" spans="1:5" x14ac:dyDescent="0.25">
      <c r="A2687" s="112">
        <v>40360.4375</v>
      </c>
      <c r="B2687" s="109">
        <v>-5</v>
      </c>
      <c r="C2687" s="109">
        <v>0.81559999999999999</v>
      </c>
      <c r="D2687" s="110">
        <v>0.81679999999999997</v>
      </c>
      <c r="E2687" s="110">
        <v>0.81810000000000005</v>
      </c>
    </row>
    <row r="2688" spans="1:5" x14ac:dyDescent="0.25">
      <c r="A2688" s="112">
        <v>40360.447916666664</v>
      </c>
      <c r="B2688" s="109">
        <v>-5</v>
      </c>
      <c r="C2688" s="109">
        <v>0.81559999999999999</v>
      </c>
      <c r="D2688" s="110">
        <v>0.81679999999999997</v>
      </c>
      <c r="E2688" s="110">
        <v>0.81810000000000005</v>
      </c>
    </row>
    <row r="2689" spans="1:5" x14ac:dyDescent="0.25">
      <c r="A2689" s="112">
        <v>40360.458333333336</v>
      </c>
      <c r="B2689" s="109">
        <v>-5</v>
      </c>
      <c r="C2689" s="109">
        <v>0.81440000000000001</v>
      </c>
      <c r="D2689" s="110">
        <v>0.81559999999999999</v>
      </c>
      <c r="E2689" s="110">
        <v>0.81810000000000005</v>
      </c>
    </row>
    <row r="2690" spans="1:5" x14ac:dyDescent="0.25">
      <c r="A2690" s="112">
        <v>40360.46875</v>
      </c>
      <c r="B2690" s="109">
        <v>-5</v>
      </c>
      <c r="C2690" s="109">
        <v>0.81440000000000001</v>
      </c>
      <c r="D2690" s="110">
        <v>0.81559999999999999</v>
      </c>
      <c r="E2690" s="110">
        <v>0.81679999999999997</v>
      </c>
    </row>
    <row r="2691" spans="1:5" x14ac:dyDescent="0.25">
      <c r="A2691" s="112">
        <v>40360.479166666664</v>
      </c>
      <c r="B2691" s="109">
        <v>-5</v>
      </c>
      <c r="C2691" s="109">
        <v>0.81200000000000006</v>
      </c>
      <c r="D2691" s="110">
        <v>0.81440000000000001</v>
      </c>
      <c r="E2691" s="110">
        <v>0.81559999999999999</v>
      </c>
    </row>
    <row r="2692" spans="1:5" x14ac:dyDescent="0.25">
      <c r="A2692" s="112">
        <v>40360.489583333336</v>
      </c>
      <c r="B2692" s="109">
        <v>-5</v>
      </c>
      <c r="C2692" s="109">
        <v>0.81200000000000006</v>
      </c>
      <c r="D2692" s="110">
        <v>0.81320000000000003</v>
      </c>
      <c r="E2692" s="110">
        <v>0.81559999999999999</v>
      </c>
    </row>
    <row r="2693" spans="1:5" x14ac:dyDescent="0.25">
      <c r="A2693" s="112">
        <v>40360.5</v>
      </c>
      <c r="B2693" s="109">
        <v>-5</v>
      </c>
      <c r="C2693" s="109">
        <v>0.81069999999999998</v>
      </c>
      <c r="D2693" s="110">
        <v>0.81200000000000006</v>
      </c>
      <c r="E2693" s="110">
        <v>0.81559999999999999</v>
      </c>
    </row>
    <row r="2694" spans="1:5" x14ac:dyDescent="0.25">
      <c r="A2694" s="112">
        <v>40360.510416666664</v>
      </c>
      <c r="B2694" s="109">
        <v>-5</v>
      </c>
      <c r="C2694" s="109">
        <v>0.8095</v>
      </c>
      <c r="D2694" s="110">
        <v>0.81200000000000006</v>
      </c>
      <c r="E2694" s="110">
        <v>0.81440000000000001</v>
      </c>
    </row>
    <row r="2695" spans="1:5" x14ac:dyDescent="0.25">
      <c r="A2695" s="112">
        <v>40360.520833333336</v>
      </c>
      <c r="B2695" s="109">
        <v>-5</v>
      </c>
      <c r="C2695" s="109">
        <v>0.8095</v>
      </c>
      <c r="D2695" s="110">
        <v>0.81069999999999998</v>
      </c>
      <c r="E2695" s="110">
        <v>0.81440000000000001</v>
      </c>
    </row>
    <row r="2696" spans="1:5" x14ac:dyDescent="0.25">
      <c r="A2696" s="112">
        <v>40360.53125</v>
      </c>
      <c r="B2696" s="109">
        <v>-5</v>
      </c>
      <c r="C2696" s="109">
        <v>0.8095</v>
      </c>
      <c r="D2696" s="110">
        <v>0.81069999999999998</v>
      </c>
      <c r="E2696" s="110">
        <v>0.81200000000000006</v>
      </c>
    </row>
    <row r="2697" spans="1:5" x14ac:dyDescent="0.25">
      <c r="A2697" s="112">
        <v>40360.541666666664</v>
      </c>
      <c r="B2697" s="109">
        <v>-5</v>
      </c>
      <c r="C2697" s="109">
        <v>0.80830000000000002</v>
      </c>
      <c r="D2697" s="110">
        <v>0.8095</v>
      </c>
      <c r="E2697" s="110">
        <v>0.81200000000000006</v>
      </c>
    </row>
    <row r="2698" spans="1:5" x14ac:dyDescent="0.25">
      <c r="A2698" s="112">
        <v>40360.552083333336</v>
      </c>
      <c r="B2698" s="109">
        <v>-5</v>
      </c>
      <c r="C2698" s="109">
        <v>0.80830000000000002</v>
      </c>
      <c r="D2698" s="110">
        <v>0.8095</v>
      </c>
      <c r="E2698" s="110">
        <v>0.81069999999999998</v>
      </c>
    </row>
    <row r="2699" spans="1:5" x14ac:dyDescent="0.25">
      <c r="A2699" s="112">
        <v>40360.5625</v>
      </c>
      <c r="B2699" s="109">
        <v>-5</v>
      </c>
      <c r="C2699" s="109">
        <v>0.80830000000000002</v>
      </c>
      <c r="D2699" s="110">
        <v>0.8095</v>
      </c>
      <c r="E2699" s="110">
        <v>0.81069999999999998</v>
      </c>
    </row>
    <row r="2700" spans="1:5" x14ac:dyDescent="0.25">
      <c r="A2700" s="112">
        <v>40360.572916666664</v>
      </c>
      <c r="B2700" s="109">
        <v>-5</v>
      </c>
      <c r="C2700" s="109">
        <v>0.80710000000000004</v>
      </c>
      <c r="D2700" s="110">
        <v>0.80830000000000002</v>
      </c>
      <c r="E2700" s="110">
        <v>0.8095</v>
      </c>
    </row>
    <row r="2701" spans="1:5" x14ac:dyDescent="0.25">
      <c r="A2701" s="112">
        <v>40360.583333333336</v>
      </c>
      <c r="B2701" s="109">
        <v>-5</v>
      </c>
      <c r="C2701" s="109">
        <v>0.80710000000000004</v>
      </c>
      <c r="D2701" s="110">
        <v>0.80830000000000002</v>
      </c>
      <c r="E2701" s="110">
        <v>0.81069999999999998</v>
      </c>
    </row>
    <row r="2702" spans="1:5" x14ac:dyDescent="0.25">
      <c r="A2702" s="112">
        <v>40360.59375</v>
      </c>
      <c r="B2702" s="109">
        <v>-5</v>
      </c>
      <c r="C2702" s="109">
        <v>0.80459999999999998</v>
      </c>
      <c r="D2702" s="110">
        <v>0.80710000000000004</v>
      </c>
      <c r="E2702" s="110">
        <v>0.8095</v>
      </c>
    </row>
    <row r="2703" spans="1:5" x14ac:dyDescent="0.25">
      <c r="A2703" s="112">
        <v>40360.604166666664</v>
      </c>
      <c r="B2703" s="109">
        <v>-5</v>
      </c>
      <c r="C2703" s="109">
        <v>0.80459999999999998</v>
      </c>
      <c r="D2703" s="110">
        <v>0.80710000000000004</v>
      </c>
      <c r="E2703" s="110">
        <v>0.80830000000000002</v>
      </c>
    </row>
    <row r="2704" spans="1:5" x14ac:dyDescent="0.25">
      <c r="A2704" s="112">
        <v>40360.614583333336</v>
      </c>
      <c r="B2704" s="109">
        <v>-5</v>
      </c>
      <c r="C2704" s="109">
        <v>0.80459999999999998</v>
      </c>
      <c r="D2704" s="110">
        <v>0.80589999999999995</v>
      </c>
      <c r="E2704" s="110">
        <v>0.80830000000000002</v>
      </c>
    </row>
    <row r="2705" spans="1:5" x14ac:dyDescent="0.25">
      <c r="A2705" s="112">
        <v>40360.625</v>
      </c>
      <c r="B2705" s="109">
        <v>-5</v>
      </c>
      <c r="C2705" s="109">
        <v>0.8034</v>
      </c>
      <c r="D2705" s="110">
        <v>0.80589999999999995</v>
      </c>
      <c r="E2705" s="110">
        <v>0.80830000000000002</v>
      </c>
    </row>
    <row r="2706" spans="1:5" x14ac:dyDescent="0.25">
      <c r="A2706" s="112">
        <v>40360.635416666664</v>
      </c>
      <c r="B2706" s="109">
        <v>-5</v>
      </c>
      <c r="C2706" s="109">
        <v>0.8034</v>
      </c>
      <c r="D2706" s="110">
        <v>0.80459999999999998</v>
      </c>
      <c r="E2706" s="110">
        <v>0.80710000000000004</v>
      </c>
    </row>
    <row r="2707" spans="1:5" x14ac:dyDescent="0.25">
      <c r="A2707" s="112">
        <v>40360.645833333336</v>
      </c>
      <c r="B2707" s="109">
        <v>-5</v>
      </c>
      <c r="C2707" s="109">
        <v>0.8034</v>
      </c>
      <c r="D2707" s="110">
        <v>0.80459999999999998</v>
      </c>
      <c r="E2707" s="110">
        <v>0.80710000000000004</v>
      </c>
    </row>
    <row r="2708" spans="1:5" x14ac:dyDescent="0.25">
      <c r="A2708" s="112">
        <v>40360.65625</v>
      </c>
      <c r="B2708" s="109">
        <v>-5</v>
      </c>
      <c r="C2708" s="109">
        <v>0.80220000000000002</v>
      </c>
      <c r="D2708" s="110">
        <v>0.80459999999999998</v>
      </c>
      <c r="E2708" s="110">
        <v>0.80710000000000004</v>
      </c>
    </row>
    <row r="2709" spans="1:5" x14ac:dyDescent="0.25">
      <c r="A2709" s="112">
        <v>40360.666666666664</v>
      </c>
      <c r="B2709" s="109">
        <v>-5</v>
      </c>
      <c r="C2709" s="109">
        <v>0.80220000000000002</v>
      </c>
      <c r="D2709" s="110">
        <v>0.8034</v>
      </c>
      <c r="E2709" s="110">
        <v>0.80459999999999998</v>
      </c>
    </row>
    <row r="2710" spans="1:5" x14ac:dyDescent="0.25">
      <c r="A2710" s="112">
        <v>40360.677083333336</v>
      </c>
      <c r="B2710" s="109">
        <v>-5</v>
      </c>
      <c r="C2710" s="109">
        <v>0.80220000000000002</v>
      </c>
      <c r="D2710" s="110">
        <v>0.8034</v>
      </c>
      <c r="E2710" s="110">
        <v>0.80459999999999998</v>
      </c>
    </row>
    <row r="2711" spans="1:5" x14ac:dyDescent="0.25">
      <c r="A2711" s="112">
        <v>40360.6875</v>
      </c>
      <c r="B2711" s="109">
        <v>-5</v>
      </c>
      <c r="C2711" s="109">
        <v>0.80100000000000005</v>
      </c>
      <c r="D2711" s="110">
        <v>0.80220000000000002</v>
      </c>
      <c r="E2711" s="110">
        <v>0.80459999999999998</v>
      </c>
    </row>
    <row r="2712" spans="1:5" x14ac:dyDescent="0.25">
      <c r="A2712" s="112">
        <v>40360.697916666664</v>
      </c>
      <c r="B2712" s="109">
        <v>-5</v>
      </c>
      <c r="C2712" s="109">
        <v>0.80100000000000005</v>
      </c>
      <c r="D2712" s="110">
        <v>0.80220000000000002</v>
      </c>
      <c r="E2712" s="110">
        <v>0.8034</v>
      </c>
    </row>
    <row r="2713" spans="1:5" x14ac:dyDescent="0.25">
      <c r="A2713" s="112">
        <v>40360.708333333336</v>
      </c>
      <c r="B2713" s="109">
        <v>-5</v>
      </c>
      <c r="C2713" s="109">
        <v>0.80220000000000002</v>
      </c>
      <c r="D2713" s="110">
        <v>0.8034</v>
      </c>
      <c r="E2713" s="110">
        <v>0.80459999999999998</v>
      </c>
    </row>
    <row r="2714" spans="1:5" x14ac:dyDescent="0.25">
      <c r="A2714" s="112">
        <v>40360.71875</v>
      </c>
      <c r="B2714" s="109">
        <v>-5</v>
      </c>
      <c r="C2714" s="109">
        <v>0.80100000000000005</v>
      </c>
      <c r="D2714" s="110">
        <v>0.8034</v>
      </c>
      <c r="E2714" s="110">
        <v>0.8034</v>
      </c>
    </row>
    <row r="2715" spans="1:5" x14ac:dyDescent="0.25">
      <c r="A2715" s="112">
        <v>40360.729166666664</v>
      </c>
      <c r="B2715" s="109">
        <v>-5</v>
      </c>
      <c r="C2715" s="109">
        <v>0.80100000000000005</v>
      </c>
      <c r="D2715" s="110">
        <v>0.80220000000000002</v>
      </c>
      <c r="E2715" s="110">
        <v>0.8034</v>
      </c>
    </row>
    <row r="2716" spans="1:5" x14ac:dyDescent="0.25">
      <c r="A2716" s="112">
        <v>40360.739583333336</v>
      </c>
      <c r="B2716" s="109">
        <v>-5</v>
      </c>
      <c r="C2716" s="109">
        <v>0.80100000000000005</v>
      </c>
      <c r="D2716" s="110">
        <v>0.80220000000000002</v>
      </c>
      <c r="E2716" s="110">
        <v>0.80459999999999998</v>
      </c>
    </row>
    <row r="2717" spans="1:5" x14ac:dyDescent="0.25">
      <c r="A2717" s="112">
        <v>40360.75</v>
      </c>
      <c r="B2717" s="109">
        <v>-5</v>
      </c>
      <c r="C2717" s="109">
        <v>0.80100000000000005</v>
      </c>
      <c r="D2717" s="110">
        <v>0.80220000000000002</v>
      </c>
      <c r="E2717" s="110">
        <v>0.80459999999999998</v>
      </c>
    </row>
    <row r="2718" spans="1:5" x14ac:dyDescent="0.25">
      <c r="A2718" s="112">
        <v>40360.760416666664</v>
      </c>
      <c r="B2718" s="109">
        <v>-5</v>
      </c>
      <c r="C2718" s="109">
        <v>0.80100000000000005</v>
      </c>
      <c r="D2718" s="110">
        <v>0.80220000000000002</v>
      </c>
      <c r="E2718" s="110">
        <v>0.8034</v>
      </c>
    </row>
    <row r="2719" spans="1:5" x14ac:dyDescent="0.25">
      <c r="A2719" s="112">
        <v>40360.770833333336</v>
      </c>
      <c r="B2719" s="109">
        <v>-5</v>
      </c>
      <c r="C2719" s="109">
        <v>0.80100000000000005</v>
      </c>
      <c r="D2719" s="110">
        <v>0.80220000000000002</v>
      </c>
      <c r="E2719" s="110">
        <v>0.8034</v>
      </c>
    </row>
    <row r="2720" spans="1:5" x14ac:dyDescent="0.25">
      <c r="A2720" s="112">
        <v>40360.78125</v>
      </c>
      <c r="B2720" s="109">
        <v>-5</v>
      </c>
      <c r="C2720" s="109">
        <v>0.80100000000000005</v>
      </c>
      <c r="D2720" s="110">
        <v>0.80220000000000002</v>
      </c>
      <c r="E2720" s="110">
        <v>0.80459999999999998</v>
      </c>
    </row>
    <row r="2721" spans="1:5" x14ac:dyDescent="0.25">
      <c r="A2721" s="112">
        <v>40360.791666666664</v>
      </c>
      <c r="B2721" s="109">
        <v>-5</v>
      </c>
      <c r="C2721" s="109">
        <v>0.80220000000000002</v>
      </c>
      <c r="D2721" s="110">
        <v>0.8034</v>
      </c>
      <c r="E2721" s="110">
        <v>0.80710000000000004</v>
      </c>
    </row>
    <row r="2722" spans="1:5" x14ac:dyDescent="0.25">
      <c r="A2722" s="112">
        <v>40360.802083333336</v>
      </c>
      <c r="B2722" s="109">
        <v>-5</v>
      </c>
      <c r="C2722" s="109">
        <v>0.80220000000000002</v>
      </c>
      <c r="D2722" s="110">
        <v>0.8034</v>
      </c>
      <c r="E2722" s="110">
        <v>0.80459999999999998</v>
      </c>
    </row>
    <row r="2723" spans="1:5" x14ac:dyDescent="0.25">
      <c r="A2723" s="112">
        <v>40360.8125</v>
      </c>
      <c r="B2723" s="109">
        <v>-5</v>
      </c>
      <c r="C2723" s="109">
        <v>0.80220000000000002</v>
      </c>
      <c r="D2723" s="110">
        <v>0.8034</v>
      </c>
      <c r="E2723" s="110">
        <v>0.80459999999999998</v>
      </c>
    </row>
    <row r="2724" spans="1:5" x14ac:dyDescent="0.25">
      <c r="A2724" s="112">
        <v>40360.822916666664</v>
      </c>
      <c r="B2724" s="109">
        <v>-5</v>
      </c>
      <c r="C2724" s="109">
        <v>0.80220000000000002</v>
      </c>
      <c r="D2724" s="110">
        <v>0.8034</v>
      </c>
      <c r="E2724" s="110">
        <v>0.80459999999999998</v>
      </c>
    </row>
    <row r="2725" spans="1:5" x14ac:dyDescent="0.25">
      <c r="A2725" s="112">
        <v>40360.833333333336</v>
      </c>
      <c r="B2725" s="109">
        <v>-5</v>
      </c>
      <c r="C2725" s="109">
        <v>0.80220000000000002</v>
      </c>
      <c r="D2725" s="110">
        <v>0.80459999999999998</v>
      </c>
      <c r="E2725" s="110">
        <v>0.80710000000000004</v>
      </c>
    </row>
    <row r="2726" spans="1:5" x14ac:dyDescent="0.25">
      <c r="A2726" s="112">
        <v>40360.84375</v>
      </c>
      <c r="B2726" s="109">
        <v>-5</v>
      </c>
      <c r="C2726" s="109">
        <v>0.8034</v>
      </c>
      <c r="D2726" s="110">
        <v>0.80459999999999998</v>
      </c>
      <c r="E2726" s="110">
        <v>0.80710000000000004</v>
      </c>
    </row>
    <row r="2727" spans="1:5" x14ac:dyDescent="0.25">
      <c r="A2727" s="112">
        <v>40360.854166666664</v>
      </c>
      <c r="B2727" s="109">
        <v>-5</v>
      </c>
      <c r="C2727" s="109">
        <v>0.8034</v>
      </c>
      <c r="D2727" s="110">
        <v>0.80589999999999995</v>
      </c>
      <c r="E2727" s="110">
        <v>0.80710000000000004</v>
      </c>
    </row>
    <row r="2728" spans="1:5" x14ac:dyDescent="0.25">
      <c r="A2728" s="112">
        <v>40360.864583333336</v>
      </c>
      <c r="B2728" s="109">
        <v>-5</v>
      </c>
      <c r="C2728" s="109">
        <v>0.80459999999999998</v>
      </c>
      <c r="D2728" s="110">
        <v>0.80589999999999995</v>
      </c>
      <c r="E2728" s="110">
        <v>0.80830000000000002</v>
      </c>
    </row>
    <row r="2729" spans="1:5" x14ac:dyDescent="0.25">
      <c r="A2729" s="112">
        <v>40360.875</v>
      </c>
      <c r="B2729" s="109">
        <v>-5</v>
      </c>
      <c r="C2729" s="109">
        <v>0.80459999999999998</v>
      </c>
      <c r="D2729" s="110">
        <v>0.80710000000000004</v>
      </c>
      <c r="E2729" s="110">
        <v>0.80830000000000002</v>
      </c>
    </row>
    <row r="2730" spans="1:5" x14ac:dyDescent="0.25">
      <c r="A2730" s="112">
        <v>40360.885416666664</v>
      </c>
      <c r="B2730" s="109">
        <v>-5</v>
      </c>
      <c r="C2730" s="109">
        <v>0.80459999999999998</v>
      </c>
      <c r="D2730" s="110">
        <v>0.80710000000000004</v>
      </c>
      <c r="E2730" s="110">
        <v>0.8095</v>
      </c>
    </row>
    <row r="2731" spans="1:5" x14ac:dyDescent="0.25">
      <c r="A2731" s="112">
        <v>40360.895833333336</v>
      </c>
      <c r="B2731" s="109">
        <v>-5</v>
      </c>
      <c r="C2731" s="109">
        <v>0.80710000000000004</v>
      </c>
      <c r="D2731" s="110">
        <v>0.80830000000000002</v>
      </c>
      <c r="E2731" s="110">
        <v>0.8095</v>
      </c>
    </row>
    <row r="2732" spans="1:5" x14ac:dyDescent="0.25">
      <c r="A2732" s="112">
        <v>40360.90625</v>
      </c>
      <c r="B2732" s="109">
        <v>-5</v>
      </c>
      <c r="C2732" s="109">
        <v>0.80710000000000004</v>
      </c>
      <c r="D2732" s="110">
        <v>0.80830000000000002</v>
      </c>
      <c r="E2732" s="110">
        <v>0.81069999999999998</v>
      </c>
    </row>
    <row r="2733" spans="1:5" x14ac:dyDescent="0.25">
      <c r="A2733" s="112">
        <v>40360.916666666664</v>
      </c>
      <c r="B2733" s="109">
        <v>-5</v>
      </c>
      <c r="C2733" s="109">
        <v>0.80830000000000002</v>
      </c>
      <c r="D2733" s="110">
        <v>0.8095</v>
      </c>
      <c r="E2733" s="110">
        <v>0.81069999999999998</v>
      </c>
    </row>
    <row r="2734" spans="1:5" x14ac:dyDescent="0.25">
      <c r="A2734" s="112">
        <v>40360.927083333336</v>
      </c>
      <c r="B2734" s="109">
        <v>-5</v>
      </c>
      <c r="C2734" s="109">
        <v>0.80830000000000002</v>
      </c>
      <c r="D2734" s="110">
        <v>0.8095</v>
      </c>
      <c r="E2734" s="110">
        <v>0.81069999999999998</v>
      </c>
    </row>
    <row r="2735" spans="1:5" x14ac:dyDescent="0.25">
      <c r="A2735" s="112">
        <v>40360.9375</v>
      </c>
      <c r="B2735" s="109">
        <v>-5</v>
      </c>
      <c r="C2735" s="109">
        <v>0.8095</v>
      </c>
      <c r="D2735" s="110">
        <v>0.81069999999999998</v>
      </c>
      <c r="E2735" s="110">
        <v>0.81200000000000006</v>
      </c>
    </row>
    <row r="2736" spans="1:5" x14ac:dyDescent="0.25">
      <c r="A2736" s="112">
        <v>40360.947916666664</v>
      </c>
      <c r="B2736" s="109">
        <v>-5</v>
      </c>
      <c r="C2736" s="109">
        <v>0.8095</v>
      </c>
      <c r="D2736" s="110">
        <v>0.81069999999999998</v>
      </c>
      <c r="E2736" s="110">
        <v>0.81200000000000006</v>
      </c>
    </row>
    <row r="2737" spans="1:5" x14ac:dyDescent="0.25">
      <c r="A2737" s="112">
        <v>40360.958333333336</v>
      </c>
      <c r="B2737" s="109">
        <v>-5</v>
      </c>
      <c r="C2737" s="109">
        <v>0.81069999999999998</v>
      </c>
      <c r="D2737" s="110">
        <v>0.81200000000000006</v>
      </c>
      <c r="E2737" s="110">
        <v>0.81440000000000001</v>
      </c>
    </row>
    <row r="2738" spans="1:5" x14ac:dyDescent="0.25">
      <c r="A2738" s="112">
        <v>40360.96875</v>
      </c>
      <c r="B2738" s="109">
        <v>-5</v>
      </c>
      <c r="C2738" s="109">
        <v>0.81069999999999998</v>
      </c>
      <c r="D2738" s="110">
        <v>0.81200000000000006</v>
      </c>
      <c r="E2738" s="110">
        <v>0.81440000000000001</v>
      </c>
    </row>
    <row r="2739" spans="1:5" x14ac:dyDescent="0.25">
      <c r="A2739" s="112">
        <v>40360.979166666664</v>
      </c>
      <c r="B2739" s="109">
        <v>-5</v>
      </c>
      <c r="C2739" s="109">
        <v>0.81069999999999998</v>
      </c>
      <c r="D2739" s="110">
        <v>0.81320000000000003</v>
      </c>
      <c r="E2739" s="110">
        <v>0.81559999999999999</v>
      </c>
    </row>
    <row r="2740" spans="1:5" x14ac:dyDescent="0.25">
      <c r="A2740" s="112">
        <v>40360.989583333336</v>
      </c>
      <c r="B2740" s="109">
        <v>-5</v>
      </c>
      <c r="C2740" s="109">
        <v>0.81200000000000006</v>
      </c>
      <c r="D2740" s="110">
        <v>0.81440000000000001</v>
      </c>
      <c r="E2740" s="110">
        <v>0.81559999999999999</v>
      </c>
    </row>
    <row r="2741" spans="1:5" x14ac:dyDescent="0.25">
      <c r="A2741" s="112">
        <v>40361</v>
      </c>
      <c r="B2741" s="109">
        <v>-5</v>
      </c>
      <c r="C2741" s="109">
        <v>0.81200000000000006</v>
      </c>
      <c r="D2741" s="110">
        <v>0.81440000000000001</v>
      </c>
      <c r="E2741" s="110">
        <v>0.81559999999999999</v>
      </c>
    </row>
    <row r="2742" spans="1:5" x14ac:dyDescent="0.25">
      <c r="A2742" s="112">
        <v>40361.010416666664</v>
      </c>
      <c r="B2742" s="109">
        <v>-5</v>
      </c>
      <c r="C2742" s="109">
        <v>0.81440000000000001</v>
      </c>
      <c r="D2742" s="110">
        <v>0.81559999999999999</v>
      </c>
      <c r="E2742" s="110">
        <v>0.81679999999999997</v>
      </c>
    </row>
    <row r="2743" spans="1:5" x14ac:dyDescent="0.25">
      <c r="A2743" s="112">
        <v>40361.020833333336</v>
      </c>
      <c r="B2743" s="109">
        <v>-5</v>
      </c>
      <c r="C2743" s="109">
        <v>0.81440000000000001</v>
      </c>
      <c r="D2743" s="110">
        <v>0.81559999999999999</v>
      </c>
      <c r="E2743" s="110">
        <v>0.81679999999999997</v>
      </c>
    </row>
    <row r="2744" spans="1:5" x14ac:dyDescent="0.25">
      <c r="A2744" s="112">
        <v>40361.03125</v>
      </c>
      <c r="B2744" s="109">
        <v>-5</v>
      </c>
      <c r="C2744" s="109">
        <v>0.81440000000000001</v>
      </c>
      <c r="D2744" s="110">
        <v>0.81559999999999999</v>
      </c>
      <c r="E2744" s="110">
        <v>0.81679999999999997</v>
      </c>
    </row>
    <row r="2745" spans="1:5" x14ac:dyDescent="0.25">
      <c r="A2745" s="112">
        <v>40361.041666666664</v>
      </c>
      <c r="B2745" s="109">
        <v>-5</v>
      </c>
      <c r="C2745" s="109">
        <v>0.81559999999999999</v>
      </c>
      <c r="D2745" s="110">
        <v>0.81679999999999997</v>
      </c>
      <c r="E2745" s="110">
        <v>0.81810000000000005</v>
      </c>
    </row>
    <row r="2746" spans="1:5" x14ac:dyDescent="0.25">
      <c r="A2746" s="112">
        <v>40361.052083333336</v>
      </c>
      <c r="B2746" s="109">
        <v>-5</v>
      </c>
      <c r="C2746" s="109">
        <v>0.81559999999999999</v>
      </c>
      <c r="D2746" s="110">
        <v>0.81679999999999997</v>
      </c>
      <c r="E2746" s="110">
        <v>0.81930000000000003</v>
      </c>
    </row>
    <row r="2747" spans="1:5" x14ac:dyDescent="0.25">
      <c r="A2747" s="112">
        <v>40361.0625</v>
      </c>
      <c r="B2747" s="109">
        <v>-5</v>
      </c>
      <c r="C2747" s="109">
        <v>0.81679999999999997</v>
      </c>
      <c r="D2747" s="110">
        <v>0.81810000000000005</v>
      </c>
      <c r="E2747" s="110">
        <v>0.81930000000000003</v>
      </c>
    </row>
    <row r="2748" spans="1:5" x14ac:dyDescent="0.25">
      <c r="A2748" s="112">
        <v>40361.072916666664</v>
      </c>
      <c r="B2748" s="109">
        <v>-5</v>
      </c>
      <c r="C2748" s="109">
        <v>0.81679999999999997</v>
      </c>
      <c r="D2748" s="110">
        <v>0.81810000000000005</v>
      </c>
      <c r="E2748" s="110">
        <v>0.81930000000000003</v>
      </c>
    </row>
    <row r="2749" spans="1:5" x14ac:dyDescent="0.25">
      <c r="A2749" s="112">
        <v>40361.083333333336</v>
      </c>
      <c r="B2749" s="109">
        <v>-5</v>
      </c>
      <c r="C2749" s="109">
        <v>0.81810000000000005</v>
      </c>
      <c r="D2749" s="110">
        <v>0.81930000000000003</v>
      </c>
      <c r="E2749" s="110">
        <v>0.82169999999999999</v>
      </c>
    </row>
    <row r="2750" spans="1:5" x14ac:dyDescent="0.25">
      <c r="A2750" s="112">
        <v>40361.09375</v>
      </c>
      <c r="B2750" s="109">
        <v>-5</v>
      </c>
      <c r="C2750" s="109">
        <v>0.81810000000000005</v>
      </c>
      <c r="D2750" s="110">
        <v>0.81930000000000003</v>
      </c>
      <c r="E2750" s="110">
        <v>0.82169999999999999</v>
      </c>
    </row>
    <row r="2751" spans="1:5" x14ac:dyDescent="0.25">
      <c r="A2751" s="112">
        <v>40361.104166666664</v>
      </c>
      <c r="B2751" s="109">
        <v>-5</v>
      </c>
      <c r="C2751" s="109">
        <v>0.81810000000000005</v>
      </c>
      <c r="D2751" s="110">
        <v>0.82050000000000001</v>
      </c>
      <c r="E2751" s="110">
        <v>0.82169999999999999</v>
      </c>
    </row>
    <row r="2752" spans="1:5" x14ac:dyDescent="0.25">
      <c r="A2752" s="112">
        <v>40361.114583333336</v>
      </c>
      <c r="B2752" s="109">
        <v>-5</v>
      </c>
      <c r="C2752" s="109">
        <v>0.81930000000000003</v>
      </c>
      <c r="D2752" s="110">
        <v>0.82050000000000001</v>
      </c>
      <c r="E2752" s="110">
        <v>0.82169999999999999</v>
      </c>
    </row>
    <row r="2753" spans="1:5" x14ac:dyDescent="0.25">
      <c r="A2753" s="112">
        <v>40361.125</v>
      </c>
      <c r="B2753" s="109">
        <v>-5</v>
      </c>
      <c r="C2753" s="109">
        <v>0.81930000000000003</v>
      </c>
      <c r="D2753" s="110">
        <v>0.82169999999999999</v>
      </c>
      <c r="E2753" s="110">
        <v>0.82299999999999995</v>
      </c>
    </row>
    <row r="2754" spans="1:5" x14ac:dyDescent="0.25">
      <c r="A2754" s="112">
        <v>40361.135416666664</v>
      </c>
      <c r="B2754" s="109">
        <v>-5</v>
      </c>
      <c r="C2754" s="109">
        <v>0.81930000000000003</v>
      </c>
      <c r="D2754" s="110">
        <v>0.82169999999999999</v>
      </c>
      <c r="E2754" s="110">
        <v>0.82299999999999995</v>
      </c>
    </row>
    <row r="2755" spans="1:5" x14ac:dyDescent="0.25">
      <c r="A2755" s="112">
        <v>40361.145833333336</v>
      </c>
      <c r="B2755" s="109">
        <v>-5</v>
      </c>
      <c r="C2755" s="109">
        <v>0.82169999999999999</v>
      </c>
      <c r="D2755" s="110">
        <v>0.82299999999999995</v>
      </c>
      <c r="E2755" s="110">
        <v>0.82420000000000004</v>
      </c>
    </row>
    <row r="2756" spans="1:5" x14ac:dyDescent="0.25">
      <c r="A2756" s="112">
        <v>40361.15625</v>
      </c>
      <c r="B2756" s="109">
        <v>-5</v>
      </c>
      <c r="C2756" s="109">
        <v>0.82169999999999999</v>
      </c>
      <c r="D2756" s="110">
        <v>0.82299999999999995</v>
      </c>
      <c r="E2756" s="110">
        <v>0.82420000000000004</v>
      </c>
    </row>
    <row r="2757" spans="1:5" x14ac:dyDescent="0.25">
      <c r="A2757" s="112">
        <v>40361.166666666664</v>
      </c>
      <c r="B2757" s="109">
        <v>-5</v>
      </c>
      <c r="C2757" s="109">
        <v>0.82169999999999999</v>
      </c>
      <c r="D2757" s="110">
        <v>0.82299999999999995</v>
      </c>
      <c r="E2757" s="110">
        <v>0.82420000000000004</v>
      </c>
    </row>
    <row r="2758" spans="1:5" x14ac:dyDescent="0.25">
      <c r="A2758" s="112">
        <v>40361.177083333336</v>
      </c>
      <c r="B2758" s="109">
        <v>-5</v>
      </c>
      <c r="C2758" s="109">
        <v>0.82299999999999995</v>
      </c>
      <c r="D2758" s="110">
        <v>0.82420000000000004</v>
      </c>
      <c r="E2758" s="110">
        <v>0.82540000000000002</v>
      </c>
    </row>
    <row r="2759" spans="1:5" x14ac:dyDescent="0.25">
      <c r="A2759" s="112">
        <v>40361.1875</v>
      </c>
      <c r="B2759" s="109">
        <v>-5</v>
      </c>
      <c r="C2759" s="109">
        <v>0.82299999999999995</v>
      </c>
      <c r="D2759" s="110">
        <v>0.82420000000000004</v>
      </c>
      <c r="E2759" s="110">
        <v>0.82540000000000002</v>
      </c>
    </row>
    <row r="2760" spans="1:5" x14ac:dyDescent="0.25">
      <c r="A2760" s="112">
        <v>40361.197916666664</v>
      </c>
      <c r="B2760" s="109">
        <v>-5</v>
      </c>
      <c r="C2760" s="109">
        <v>0.82299999999999995</v>
      </c>
      <c r="D2760" s="110">
        <v>0.82420000000000004</v>
      </c>
      <c r="E2760" s="110">
        <v>0.82540000000000002</v>
      </c>
    </row>
    <row r="2761" spans="1:5" x14ac:dyDescent="0.25">
      <c r="A2761" s="112">
        <v>40361.208333333336</v>
      </c>
      <c r="B2761" s="109">
        <v>-5</v>
      </c>
      <c r="C2761" s="109">
        <v>0.82420000000000004</v>
      </c>
      <c r="D2761" s="110">
        <v>0.82420000000000004</v>
      </c>
      <c r="E2761" s="110">
        <v>0.8266</v>
      </c>
    </row>
    <row r="2762" spans="1:5" x14ac:dyDescent="0.25">
      <c r="A2762" s="112">
        <v>40361.21875</v>
      </c>
      <c r="B2762" s="109">
        <v>-5</v>
      </c>
      <c r="C2762" s="109">
        <v>0.82420000000000004</v>
      </c>
      <c r="D2762" s="110">
        <v>0.82540000000000002</v>
      </c>
      <c r="E2762" s="110">
        <v>0.8266</v>
      </c>
    </row>
    <row r="2763" spans="1:5" x14ac:dyDescent="0.25">
      <c r="A2763" s="112">
        <v>40361.229166666664</v>
      </c>
      <c r="B2763" s="109">
        <v>-5</v>
      </c>
      <c r="C2763" s="109">
        <v>0.82540000000000002</v>
      </c>
      <c r="D2763" s="110">
        <v>0.8266</v>
      </c>
      <c r="E2763" s="110">
        <v>0.82909999999999995</v>
      </c>
    </row>
    <row r="2764" spans="1:5" x14ac:dyDescent="0.25">
      <c r="A2764" s="112">
        <v>40361.239583333336</v>
      </c>
      <c r="B2764" s="109">
        <v>-5</v>
      </c>
      <c r="C2764" s="109">
        <v>0.82540000000000002</v>
      </c>
      <c r="D2764" s="110">
        <v>0.8266</v>
      </c>
      <c r="E2764" s="110">
        <v>0.82909999999999995</v>
      </c>
    </row>
    <row r="2765" spans="1:5" x14ac:dyDescent="0.25">
      <c r="A2765" s="112">
        <v>40361.25</v>
      </c>
      <c r="B2765" s="109">
        <v>-5</v>
      </c>
      <c r="C2765" s="109">
        <v>0.82540000000000002</v>
      </c>
      <c r="D2765" s="110">
        <v>0.8266</v>
      </c>
      <c r="E2765" s="110">
        <v>0.83030000000000004</v>
      </c>
    </row>
    <row r="2766" spans="1:5" x14ac:dyDescent="0.25">
      <c r="A2766" s="112">
        <v>40361.260416666664</v>
      </c>
      <c r="B2766" s="109">
        <v>-5</v>
      </c>
      <c r="C2766" s="109">
        <v>0.82540000000000002</v>
      </c>
      <c r="D2766" s="110">
        <v>0.8266</v>
      </c>
      <c r="E2766" s="110">
        <v>0.82909999999999995</v>
      </c>
    </row>
    <row r="2767" spans="1:5" x14ac:dyDescent="0.25">
      <c r="A2767" s="112">
        <v>40361.270833333336</v>
      </c>
      <c r="B2767" s="109">
        <v>-5</v>
      </c>
      <c r="C2767" s="109">
        <v>0.82540000000000002</v>
      </c>
      <c r="D2767" s="110">
        <v>0.8266</v>
      </c>
      <c r="E2767" s="110">
        <v>0.82909999999999995</v>
      </c>
    </row>
    <row r="2768" spans="1:5" x14ac:dyDescent="0.25">
      <c r="A2768" s="112">
        <v>40361.28125</v>
      </c>
      <c r="B2768" s="109">
        <v>-5</v>
      </c>
      <c r="C2768" s="109">
        <v>0.82540000000000002</v>
      </c>
      <c r="D2768" s="110">
        <v>0.8266</v>
      </c>
      <c r="E2768" s="110">
        <v>0.82909999999999995</v>
      </c>
    </row>
    <row r="2769" spans="1:5" x14ac:dyDescent="0.25">
      <c r="A2769" s="112">
        <v>40361.291666666664</v>
      </c>
      <c r="B2769" s="109">
        <v>-5</v>
      </c>
      <c r="C2769" s="109">
        <v>0.82540000000000002</v>
      </c>
      <c r="D2769" s="110">
        <v>0.8266</v>
      </c>
      <c r="E2769" s="110">
        <v>0.82909999999999995</v>
      </c>
    </row>
    <row r="2770" spans="1:5" x14ac:dyDescent="0.25">
      <c r="A2770" s="112">
        <v>40361.302083333336</v>
      </c>
      <c r="B2770" s="109">
        <v>-5</v>
      </c>
      <c r="C2770" s="109">
        <v>0.82420000000000004</v>
      </c>
      <c r="D2770" s="110">
        <v>0.82540000000000002</v>
      </c>
      <c r="E2770" s="110">
        <v>0.82909999999999995</v>
      </c>
    </row>
    <row r="2771" spans="1:5" x14ac:dyDescent="0.25">
      <c r="A2771" s="112">
        <v>40361.3125</v>
      </c>
      <c r="B2771" s="109">
        <v>-5</v>
      </c>
      <c r="C2771" s="109">
        <v>0.82420000000000004</v>
      </c>
      <c r="D2771" s="110">
        <v>0.82540000000000002</v>
      </c>
      <c r="E2771" s="110">
        <v>0.8266</v>
      </c>
    </row>
    <row r="2772" spans="1:5" x14ac:dyDescent="0.25">
      <c r="A2772" s="112">
        <v>40361.322916666664</v>
      </c>
      <c r="B2772" s="109">
        <v>-5</v>
      </c>
      <c r="C2772" s="109">
        <v>0.82299999999999995</v>
      </c>
      <c r="D2772" s="110">
        <v>0.82540000000000002</v>
      </c>
      <c r="E2772" s="110">
        <v>0.8266</v>
      </c>
    </row>
    <row r="2773" spans="1:5" x14ac:dyDescent="0.25">
      <c r="A2773" s="112">
        <v>40361.333333333336</v>
      </c>
      <c r="B2773" s="109">
        <v>-5</v>
      </c>
      <c r="C2773" s="109">
        <v>0.82299999999999995</v>
      </c>
      <c r="D2773" s="110">
        <v>0.82420000000000004</v>
      </c>
      <c r="E2773" s="110">
        <v>0.8266</v>
      </c>
    </row>
    <row r="2774" spans="1:5" x14ac:dyDescent="0.25">
      <c r="A2774" s="112">
        <v>40361.34375</v>
      </c>
      <c r="B2774" s="109">
        <v>-5</v>
      </c>
      <c r="C2774" s="109">
        <v>0.82169999999999999</v>
      </c>
      <c r="D2774" s="110">
        <v>0.82299999999999995</v>
      </c>
      <c r="E2774" s="110">
        <v>0.82420000000000004</v>
      </c>
    </row>
    <row r="2775" spans="1:5" x14ac:dyDescent="0.25">
      <c r="A2775" s="112">
        <v>40361.354166666664</v>
      </c>
      <c r="B2775" s="109">
        <v>-5</v>
      </c>
      <c r="C2775" s="109">
        <v>0.81930000000000003</v>
      </c>
      <c r="D2775" s="110">
        <v>0.82169999999999999</v>
      </c>
      <c r="E2775" s="110">
        <v>0.82420000000000004</v>
      </c>
    </row>
    <row r="2776" spans="1:5" x14ac:dyDescent="0.25">
      <c r="A2776" s="112">
        <v>40361.364583333336</v>
      </c>
      <c r="B2776" s="109">
        <v>-5</v>
      </c>
      <c r="C2776" s="109">
        <v>0.81810000000000005</v>
      </c>
      <c r="D2776" s="110">
        <v>0.82050000000000001</v>
      </c>
      <c r="E2776" s="110">
        <v>0.82169999999999999</v>
      </c>
    </row>
    <row r="2777" spans="1:5" x14ac:dyDescent="0.25">
      <c r="A2777" s="112">
        <v>40361.375</v>
      </c>
      <c r="B2777" s="109">
        <v>-5</v>
      </c>
      <c r="C2777" s="109">
        <v>0.81679999999999997</v>
      </c>
      <c r="D2777" s="110">
        <v>0.81930000000000003</v>
      </c>
      <c r="E2777" s="110">
        <v>0.82299999999999995</v>
      </c>
    </row>
    <row r="2778" spans="1:5" x14ac:dyDescent="0.25">
      <c r="A2778" s="112">
        <v>40361.385416666664</v>
      </c>
      <c r="B2778" s="109">
        <v>-5</v>
      </c>
      <c r="C2778" s="109">
        <v>0.81559999999999999</v>
      </c>
      <c r="D2778" s="110">
        <v>0.81810000000000005</v>
      </c>
      <c r="E2778" s="110">
        <v>0.81930000000000003</v>
      </c>
    </row>
    <row r="2779" spans="1:5" x14ac:dyDescent="0.25">
      <c r="A2779" s="112">
        <v>40361.395833333336</v>
      </c>
      <c r="B2779" s="109">
        <v>-5</v>
      </c>
      <c r="C2779" s="109">
        <v>0.81559999999999999</v>
      </c>
      <c r="D2779" s="110">
        <v>0.81679999999999997</v>
      </c>
      <c r="E2779" s="110">
        <v>0.81810000000000005</v>
      </c>
    </row>
    <row r="2780" spans="1:5" x14ac:dyDescent="0.25">
      <c r="A2780" s="112">
        <v>40361.40625</v>
      </c>
      <c r="B2780" s="109">
        <v>-5</v>
      </c>
      <c r="C2780" s="109">
        <v>0</v>
      </c>
      <c r="D2780" s="110">
        <v>0.28820000000000001</v>
      </c>
      <c r="E2780" s="110">
        <v>0.81679999999999997</v>
      </c>
    </row>
    <row r="2781" spans="1:5" x14ac:dyDescent="0.25">
      <c r="A2781" s="112">
        <v>40361.416666666664</v>
      </c>
      <c r="B2781" s="109">
        <v>-5</v>
      </c>
      <c r="C2781" s="109">
        <v>0</v>
      </c>
      <c r="D2781" s="110">
        <v>0.66300000000000003</v>
      </c>
      <c r="E2781" s="110">
        <v>0.8034</v>
      </c>
    </row>
    <row r="2782" spans="1:5" x14ac:dyDescent="0.25">
      <c r="A2782" s="112">
        <v>40361.427083333336</v>
      </c>
      <c r="B2782" s="109">
        <v>-5</v>
      </c>
      <c r="C2782" s="109">
        <v>0.80459999999999998</v>
      </c>
      <c r="D2782" s="110">
        <v>0.81559999999999999</v>
      </c>
      <c r="E2782" s="110">
        <v>0.81810000000000005</v>
      </c>
    </row>
    <row r="2783" spans="1:5" x14ac:dyDescent="0.25">
      <c r="A2783" s="112">
        <v>40361.4375</v>
      </c>
      <c r="B2783" s="109">
        <v>-5</v>
      </c>
      <c r="C2783" s="109">
        <v>0.81440000000000001</v>
      </c>
      <c r="D2783" s="110">
        <v>0.81559999999999999</v>
      </c>
      <c r="E2783" s="110">
        <v>0.81679999999999997</v>
      </c>
    </row>
    <row r="2784" spans="1:5" x14ac:dyDescent="0.25">
      <c r="A2784" s="112">
        <v>40361.447916666664</v>
      </c>
      <c r="B2784" s="109">
        <v>-5</v>
      </c>
      <c r="C2784" s="109">
        <v>0.81200000000000006</v>
      </c>
      <c r="D2784" s="110">
        <v>0.81440000000000001</v>
      </c>
      <c r="E2784" s="110">
        <v>0.81679999999999997</v>
      </c>
    </row>
    <row r="2785" spans="1:5" x14ac:dyDescent="0.25">
      <c r="A2785" s="112">
        <v>40361.458333333336</v>
      </c>
      <c r="B2785" s="109">
        <v>-5</v>
      </c>
      <c r="C2785" s="109">
        <v>0.81069999999999998</v>
      </c>
      <c r="D2785" s="110">
        <v>0.81320000000000003</v>
      </c>
      <c r="E2785" s="110">
        <v>0.81679999999999997</v>
      </c>
    </row>
    <row r="2786" spans="1:5" x14ac:dyDescent="0.25">
      <c r="A2786" s="112">
        <v>40361.46875</v>
      </c>
      <c r="B2786" s="109">
        <v>-5</v>
      </c>
      <c r="C2786" s="109">
        <v>0.8095</v>
      </c>
      <c r="D2786" s="110">
        <v>0.81200000000000006</v>
      </c>
      <c r="E2786" s="110">
        <v>0.81440000000000001</v>
      </c>
    </row>
    <row r="2787" spans="1:5" x14ac:dyDescent="0.25">
      <c r="A2787" s="112">
        <v>40361.479166666664</v>
      </c>
      <c r="B2787" s="109">
        <v>-5</v>
      </c>
      <c r="C2787" s="109">
        <v>0.8095</v>
      </c>
      <c r="D2787" s="110">
        <v>0.81069999999999998</v>
      </c>
      <c r="E2787" s="110">
        <v>0.81200000000000006</v>
      </c>
    </row>
    <row r="2788" spans="1:5" x14ac:dyDescent="0.25">
      <c r="A2788" s="112">
        <v>40361.489583333336</v>
      </c>
      <c r="B2788" s="109">
        <v>-5</v>
      </c>
      <c r="C2788" s="109">
        <v>0.80830000000000002</v>
      </c>
      <c r="D2788" s="110">
        <v>0.8095</v>
      </c>
      <c r="E2788" s="110">
        <v>0.81200000000000006</v>
      </c>
    </row>
    <row r="2789" spans="1:5" x14ac:dyDescent="0.25">
      <c r="A2789" s="112">
        <v>40361.5</v>
      </c>
      <c r="B2789" s="109">
        <v>-5</v>
      </c>
      <c r="C2789" s="109">
        <v>0.80830000000000002</v>
      </c>
      <c r="D2789" s="110">
        <v>0.8095</v>
      </c>
      <c r="E2789" s="110">
        <v>0.81200000000000006</v>
      </c>
    </row>
    <row r="2790" spans="1:5" x14ac:dyDescent="0.25">
      <c r="A2790" s="112">
        <v>40361.510416666664</v>
      </c>
      <c r="B2790" s="109">
        <v>-5</v>
      </c>
      <c r="C2790" s="109">
        <v>0.80710000000000004</v>
      </c>
      <c r="D2790" s="110">
        <v>0.80830000000000002</v>
      </c>
      <c r="E2790" s="110">
        <v>0.8095</v>
      </c>
    </row>
    <row r="2791" spans="1:5" x14ac:dyDescent="0.25">
      <c r="A2791" s="112">
        <v>40361.520833333336</v>
      </c>
      <c r="B2791" s="109">
        <v>-5</v>
      </c>
      <c r="C2791" s="109">
        <v>0.80459999999999998</v>
      </c>
      <c r="D2791" s="110">
        <v>0.80710000000000004</v>
      </c>
      <c r="E2791" s="110">
        <v>0.80830000000000002</v>
      </c>
    </row>
    <row r="2792" spans="1:5" x14ac:dyDescent="0.25">
      <c r="A2792" s="112">
        <v>40361.53125</v>
      </c>
      <c r="B2792" s="109">
        <v>-5</v>
      </c>
      <c r="C2792" s="109">
        <v>0.8034</v>
      </c>
      <c r="D2792" s="110">
        <v>0.80589999999999995</v>
      </c>
      <c r="E2792" s="110">
        <v>0.80830000000000002</v>
      </c>
    </row>
    <row r="2793" spans="1:5" x14ac:dyDescent="0.25">
      <c r="A2793" s="112">
        <v>40361.541666666664</v>
      </c>
      <c r="B2793" s="109">
        <v>-5</v>
      </c>
      <c r="C2793" s="109">
        <v>0.8034</v>
      </c>
      <c r="D2793" s="110">
        <v>0.80459999999999998</v>
      </c>
      <c r="E2793" s="110">
        <v>0.80710000000000004</v>
      </c>
    </row>
    <row r="2794" spans="1:5" x14ac:dyDescent="0.25">
      <c r="A2794" s="112">
        <v>40361.552083333336</v>
      </c>
      <c r="B2794" s="109">
        <v>-5</v>
      </c>
      <c r="C2794" s="109">
        <v>0.80220000000000002</v>
      </c>
      <c r="D2794" s="110">
        <v>0.8034</v>
      </c>
      <c r="E2794" s="110">
        <v>0.80710000000000004</v>
      </c>
    </row>
    <row r="2795" spans="1:5" x14ac:dyDescent="0.25">
      <c r="A2795" s="112">
        <v>40361.5625</v>
      </c>
      <c r="B2795" s="109">
        <v>-5</v>
      </c>
      <c r="C2795" s="109">
        <v>0.80100000000000005</v>
      </c>
      <c r="D2795" s="110">
        <v>0.8034</v>
      </c>
      <c r="E2795" s="110">
        <v>0.80459999999999998</v>
      </c>
    </row>
    <row r="2796" spans="1:5" x14ac:dyDescent="0.25">
      <c r="A2796" s="112">
        <v>40361.572916666664</v>
      </c>
      <c r="B2796" s="109">
        <v>-5</v>
      </c>
      <c r="C2796" s="109">
        <v>0.80100000000000005</v>
      </c>
      <c r="D2796" s="110">
        <v>0.80220000000000002</v>
      </c>
      <c r="E2796" s="110">
        <v>0.8034</v>
      </c>
    </row>
    <row r="2797" spans="1:5" x14ac:dyDescent="0.25">
      <c r="A2797" s="112">
        <v>40361.583333333336</v>
      </c>
      <c r="B2797" s="109">
        <v>-5</v>
      </c>
      <c r="C2797" s="109">
        <v>0.80100000000000005</v>
      </c>
      <c r="D2797" s="110">
        <v>0.80220000000000002</v>
      </c>
      <c r="E2797" s="110">
        <v>0.8034</v>
      </c>
    </row>
    <row r="2798" spans="1:5" x14ac:dyDescent="0.25">
      <c r="A2798" s="112">
        <v>40361.59375</v>
      </c>
      <c r="B2798" s="109">
        <v>-5</v>
      </c>
      <c r="C2798" s="109">
        <v>0.79979999999999996</v>
      </c>
      <c r="D2798" s="110">
        <v>0.80100000000000005</v>
      </c>
      <c r="E2798" s="110">
        <v>0.80220000000000002</v>
      </c>
    </row>
    <row r="2799" spans="1:5" x14ac:dyDescent="0.25">
      <c r="A2799" s="112">
        <v>40361.604166666664</v>
      </c>
      <c r="B2799" s="109">
        <v>-5</v>
      </c>
      <c r="C2799" s="109">
        <v>0.79979999999999996</v>
      </c>
      <c r="D2799" s="110">
        <v>0.80100000000000005</v>
      </c>
      <c r="E2799" s="110">
        <v>0.80220000000000002</v>
      </c>
    </row>
    <row r="2800" spans="1:5" x14ac:dyDescent="0.25">
      <c r="A2800" s="112">
        <v>40361.614583333336</v>
      </c>
      <c r="B2800" s="109">
        <v>-5</v>
      </c>
      <c r="C2800" s="109">
        <v>0.79730000000000001</v>
      </c>
      <c r="D2800" s="110">
        <v>0.79979999999999996</v>
      </c>
      <c r="E2800" s="110">
        <v>0.80220000000000002</v>
      </c>
    </row>
    <row r="2801" spans="1:5" x14ac:dyDescent="0.25">
      <c r="A2801" s="112">
        <v>40361.625</v>
      </c>
      <c r="B2801" s="109">
        <v>-5</v>
      </c>
      <c r="C2801" s="109">
        <v>0.79730000000000001</v>
      </c>
      <c r="D2801" s="110">
        <v>0.79979999999999996</v>
      </c>
      <c r="E2801" s="110">
        <v>0.80100000000000005</v>
      </c>
    </row>
    <row r="2802" spans="1:5" x14ac:dyDescent="0.25">
      <c r="A2802" s="112">
        <v>40361.635416666664</v>
      </c>
      <c r="B2802" s="109">
        <v>-5</v>
      </c>
      <c r="C2802" s="109">
        <v>0.79610000000000003</v>
      </c>
      <c r="D2802" s="110">
        <v>0.79849999999999999</v>
      </c>
      <c r="E2802" s="110">
        <v>0.80100000000000005</v>
      </c>
    </row>
    <row r="2803" spans="1:5" x14ac:dyDescent="0.25">
      <c r="A2803" s="112">
        <v>40361.645833333336</v>
      </c>
      <c r="B2803" s="109">
        <v>-5</v>
      </c>
      <c r="C2803" s="109">
        <v>0.79610000000000003</v>
      </c>
      <c r="D2803" s="110">
        <v>0.79849999999999999</v>
      </c>
      <c r="E2803" s="110">
        <v>0.80100000000000005</v>
      </c>
    </row>
    <row r="2804" spans="1:5" x14ac:dyDescent="0.25">
      <c r="A2804" s="112">
        <v>40361.65625</v>
      </c>
      <c r="B2804" s="109">
        <v>-5</v>
      </c>
      <c r="C2804" s="109">
        <v>0.79610000000000003</v>
      </c>
      <c r="D2804" s="110">
        <v>0.79730000000000001</v>
      </c>
      <c r="E2804" s="110">
        <v>0.79979999999999996</v>
      </c>
    </row>
    <row r="2805" spans="1:5" x14ac:dyDescent="0.25">
      <c r="A2805" s="112">
        <v>40361.666666666664</v>
      </c>
      <c r="B2805" s="109">
        <v>-5</v>
      </c>
      <c r="C2805" s="109">
        <v>0.79490000000000005</v>
      </c>
      <c r="D2805" s="110">
        <v>0.79730000000000001</v>
      </c>
      <c r="E2805" s="110">
        <v>0.80100000000000005</v>
      </c>
    </row>
    <row r="2806" spans="1:5" x14ac:dyDescent="0.25">
      <c r="A2806" s="112">
        <v>40361.677083333336</v>
      </c>
      <c r="B2806" s="109">
        <v>-5</v>
      </c>
      <c r="C2806" s="109">
        <v>0.79490000000000005</v>
      </c>
      <c r="D2806" s="110">
        <v>0.79610000000000003</v>
      </c>
      <c r="E2806" s="110">
        <v>0.79730000000000001</v>
      </c>
    </row>
    <row r="2807" spans="1:5" x14ac:dyDescent="0.25">
      <c r="A2807" s="112">
        <v>40361.6875</v>
      </c>
      <c r="B2807" s="109">
        <v>-5</v>
      </c>
      <c r="C2807" s="109">
        <v>0.79490000000000005</v>
      </c>
      <c r="D2807" s="110">
        <v>0.79610000000000003</v>
      </c>
      <c r="E2807" s="110">
        <v>0.79730000000000001</v>
      </c>
    </row>
    <row r="2808" spans="1:5" x14ac:dyDescent="0.25">
      <c r="A2808" s="112">
        <v>40361.697916666664</v>
      </c>
      <c r="B2808" s="109">
        <v>-5</v>
      </c>
      <c r="C2808" s="109">
        <v>0.79490000000000005</v>
      </c>
      <c r="D2808" s="110">
        <v>0.79610000000000003</v>
      </c>
      <c r="E2808" s="110">
        <v>0.79979999999999996</v>
      </c>
    </row>
    <row r="2809" spans="1:5" x14ac:dyDescent="0.25">
      <c r="A2809" s="112">
        <v>40361.708333333336</v>
      </c>
      <c r="B2809" s="109">
        <v>-5</v>
      </c>
      <c r="C2809" s="109">
        <v>0.79490000000000005</v>
      </c>
      <c r="D2809" s="110">
        <v>0.79610000000000003</v>
      </c>
      <c r="E2809" s="110">
        <v>0.79730000000000001</v>
      </c>
    </row>
    <row r="2810" spans="1:5" x14ac:dyDescent="0.25">
      <c r="A2810" s="112">
        <v>40361.71875</v>
      </c>
      <c r="B2810" s="109">
        <v>-5</v>
      </c>
      <c r="C2810" s="109">
        <v>0.79490000000000005</v>
      </c>
      <c r="D2810" s="110">
        <v>0.79610000000000003</v>
      </c>
      <c r="E2810" s="110">
        <v>0.79730000000000001</v>
      </c>
    </row>
    <row r="2811" spans="1:5" x14ac:dyDescent="0.25">
      <c r="A2811" s="112">
        <v>40361.729166666664</v>
      </c>
      <c r="B2811" s="109">
        <v>-5</v>
      </c>
      <c r="C2811" s="109">
        <v>0.79490000000000005</v>
      </c>
      <c r="D2811" s="110">
        <v>0.79610000000000003</v>
      </c>
      <c r="E2811" s="110">
        <v>0.79730000000000001</v>
      </c>
    </row>
    <row r="2812" spans="1:5" x14ac:dyDescent="0.25">
      <c r="A2812" s="112">
        <v>40361.739583333336</v>
      </c>
      <c r="B2812" s="109">
        <v>-5</v>
      </c>
      <c r="C2812" s="109">
        <v>0.79490000000000005</v>
      </c>
      <c r="D2812" s="110">
        <v>0.79610000000000003</v>
      </c>
      <c r="E2812" s="110">
        <v>0.79730000000000001</v>
      </c>
    </row>
    <row r="2813" spans="1:5" x14ac:dyDescent="0.25">
      <c r="A2813" s="112">
        <v>40361.75</v>
      </c>
      <c r="B2813" s="109">
        <v>-5</v>
      </c>
      <c r="C2813" s="109">
        <v>0.79490000000000005</v>
      </c>
      <c r="D2813" s="110">
        <v>0.79610000000000003</v>
      </c>
      <c r="E2813" s="110">
        <v>0.79730000000000001</v>
      </c>
    </row>
    <row r="2814" spans="1:5" x14ac:dyDescent="0.25">
      <c r="A2814" s="112">
        <v>40361.760416666664</v>
      </c>
      <c r="B2814" s="109">
        <v>-5</v>
      </c>
      <c r="C2814" s="109">
        <v>0.79490000000000005</v>
      </c>
      <c r="D2814" s="110">
        <v>0.79610000000000003</v>
      </c>
      <c r="E2814" s="110">
        <v>0.79730000000000001</v>
      </c>
    </row>
    <row r="2815" spans="1:5" x14ac:dyDescent="0.25">
      <c r="A2815" s="112">
        <v>40361.770833333336</v>
      </c>
      <c r="B2815" s="109">
        <v>-5</v>
      </c>
      <c r="C2815" s="109">
        <v>0.79490000000000005</v>
      </c>
      <c r="D2815" s="110">
        <v>0.79610000000000003</v>
      </c>
      <c r="E2815" s="110">
        <v>0.79730000000000001</v>
      </c>
    </row>
    <row r="2816" spans="1:5" x14ac:dyDescent="0.25">
      <c r="A2816" s="112">
        <v>40361.78125</v>
      </c>
      <c r="B2816" s="109">
        <v>-5</v>
      </c>
      <c r="C2816" s="109">
        <v>0.79490000000000005</v>
      </c>
      <c r="D2816" s="110">
        <v>0.79610000000000003</v>
      </c>
      <c r="E2816" s="110">
        <v>0.79730000000000001</v>
      </c>
    </row>
    <row r="2817" spans="1:5" x14ac:dyDescent="0.25">
      <c r="A2817" s="112">
        <v>40361.791666666664</v>
      </c>
      <c r="B2817" s="109">
        <v>-5</v>
      </c>
      <c r="C2817" s="109">
        <v>0.79490000000000005</v>
      </c>
      <c r="D2817" s="110">
        <v>0.79610000000000003</v>
      </c>
      <c r="E2817" s="110">
        <v>0.79730000000000001</v>
      </c>
    </row>
    <row r="2818" spans="1:5" x14ac:dyDescent="0.25">
      <c r="A2818" s="112">
        <v>40361.802083333336</v>
      </c>
      <c r="B2818" s="109">
        <v>-5</v>
      </c>
      <c r="C2818" s="109">
        <v>0.79490000000000005</v>
      </c>
      <c r="D2818" s="110">
        <v>0.79610000000000003</v>
      </c>
      <c r="E2818" s="110">
        <v>0.79730000000000001</v>
      </c>
    </row>
    <row r="2819" spans="1:5" x14ac:dyDescent="0.25">
      <c r="A2819" s="112">
        <v>40361.8125</v>
      </c>
      <c r="B2819" s="109">
        <v>-5</v>
      </c>
      <c r="C2819" s="109">
        <v>0.79490000000000005</v>
      </c>
      <c r="D2819" s="110">
        <v>0.79610000000000003</v>
      </c>
      <c r="E2819" s="110">
        <v>0.79730000000000001</v>
      </c>
    </row>
    <row r="2820" spans="1:5" x14ac:dyDescent="0.25">
      <c r="A2820" s="112">
        <v>40361.822916666664</v>
      </c>
      <c r="B2820" s="109">
        <v>-5</v>
      </c>
      <c r="C2820" s="109">
        <v>0.79610000000000003</v>
      </c>
      <c r="D2820" s="110">
        <v>0.79730000000000001</v>
      </c>
      <c r="E2820" s="110">
        <v>0.79979999999999996</v>
      </c>
    </row>
    <row r="2821" spans="1:5" x14ac:dyDescent="0.25">
      <c r="A2821" s="112">
        <v>40361.833333333336</v>
      </c>
      <c r="B2821" s="109">
        <v>-5</v>
      </c>
      <c r="C2821" s="109">
        <v>0.79610000000000003</v>
      </c>
      <c r="D2821" s="110">
        <v>0.79730000000000001</v>
      </c>
      <c r="E2821" s="110">
        <v>0.79979999999999996</v>
      </c>
    </row>
    <row r="2822" spans="1:5" x14ac:dyDescent="0.25">
      <c r="A2822" s="112">
        <v>40361.84375</v>
      </c>
      <c r="B2822" s="109">
        <v>-5</v>
      </c>
      <c r="C2822" s="109">
        <v>0.79610000000000003</v>
      </c>
      <c r="D2822" s="110">
        <v>0.79849999999999999</v>
      </c>
      <c r="E2822" s="110">
        <v>0.80100000000000005</v>
      </c>
    </row>
    <row r="2823" spans="1:5" x14ac:dyDescent="0.25">
      <c r="A2823" s="112">
        <v>40361.854166666664</v>
      </c>
      <c r="B2823" s="109">
        <v>-5</v>
      </c>
      <c r="C2823" s="109">
        <v>0.79610000000000003</v>
      </c>
      <c r="D2823" s="110">
        <v>0.79849999999999999</v>
      </c>
      <c r="E2823" s="110">
        <v>0.79979999999999996</v>
      </c>
    </row>
    <row r="2824" spans="1:5" x14ac:dyDescent="0.25">
      <c r="A2824" s="112">
        <v>40361.864583333336</v>
      </c>
      <c r="B2824" s="109">
        <v>-5</v>
      </c>
      <c r="C2824" s="109">
        <v>0.79730000000000001</v>
      </c>
      <c r="D2824" s="110">
        <v>0.79979999999999996</v>
      </c>
      <c r="E2824" s="110">
        <v>0.80100000000000005</v>
      </c>
    </row>
    <row r="2825" spans="1:5" x14ac:dyDescent="0.25">
      <c r="A2825" s="112">
        <v>40361.875</v>
      </c>
      <c r="B2825" s="109">
        <v>-5</v>
      </c>
      <c r="C2825" s="109">
        <v>0.79730000000000001</v>
      </c>
      <c r="D2825" s="110">
        <v>0.79979999999999996</v>
      </c>
      <c r="E2825" s="110">
        <v>0.80100000000000005</v>
      </c>
    </row>
    <row r="2826" spans="1:5" x14ac:dyDescent="0.25">
      <c r="A2826" s="112">
        <v>40361.885416666664</v>
      </c>
      <c r="B2826" s="109">
        <v>-5</v>
      </c>
      <c r="C2826" s="109">
        <v>0.79979999999999996</v>
      </c>
      <c r="D2826" s="110">
        <v>0.79979999999999996</v>
      </c>
      <c r="E2826" s="110">
        <v>0.80100000000000005</v>
      </c>
    </row>
    <row r="2827" spans="1:5" x14ac:dyDescent="0.25">
      <c r="A2827" s="112">
        <v>40361.895833333336</v>
      </c>
      <c r="B2827" s="109">
        <v>-5</v>
      </c>
      <c r="C2827" s="109">
        <v>0.79979999999999996</v>
      </c>
      <c r="D2827" s="110">
        <v>0.80100000000000005</v>
      </c>
      <c r="E2827" s="110">
        <v>0.80220000000000002</v>
      </c>
    </row>
    <row r="2828" spans="1:5" x14ac:dyDescent="0.25">
      <c r="A2828" s="112">
        <v>40361.90625</v>
      </c>
      <c r="B2828" s="109">
        <v>-5</v>
      </c>
      <c r="C2828" s="109">
        <v>0.79979999999999996</v>
      </c>
      <c r="D2828" s="110">
        <v>0.80100000000000005</v>
      </c>
      <c r="E2828" s="110">
        <v>0.80220000000000002</v>
      </c>
    </row>
    <row r="2829" spans="1:5" x14ac:dyDescent="0.25">
      <c r="A2829" s="112">
        <v>40361.916666666664</v>
      </c>
      <c r="B2829" s="109">
        <v>-5</v>
      </c>
      <c r="C2829" s="109">
        <v>0.80100000000000005</v>
      </c>
      <c r="D2829" s="110">
        <v>0.80220000000000002</v>
      </c>
      <c r="E2829" s="110">
        <v>0.8034</v>
      </c>
    </row>
    <row r="2830" spans="1:5" x14ac:dyDescent="0.25">
      <c r="A2830" s="112">
        <v>40361.927083333336</v>
      </c>
      <c r="B2830" s="109">
        <v>-5</v>
      </c>
      <c r="C2830" s="109">
        <v>0.80100000000000005</v>
      </c>
      <c r="D2830" s="110">
        <v>0.80220000000000002</v>
      </c>
      <c r="E2830" s="110">
        <v>0.8034</v>
      </c>
    </row>
    <row r="2831" spans="1:5" x14ac:dyDescent="0.25">
      <c r="A2831" s="112">
        <v>40361.9375</v>
      </c>
      <c r="B2831" s="109">
        <v>-5</v>
      </c>
      <c r="C2831" s="109">
        <v>0.80100000000000005</v>
      </c>
      <c r="D2831" s="110">
        <v>0.80220000000000002</v>
      </c>
      <c r="E2831" s="110">
        <v>0.80459999999999998</v>
      </c>
    </row>
    <row r="2832" spans="1:5" x14ac:dyDescent="0.25">
      <c r="A2832" s="112">
        <v>40361.947916666664</v>
      </c>
      <c r="B2832" s="109">
        <v>-5</v>
      </c>
      <c r="C2832" s="109">
        <v>0.80220000000000002</v>
      </c>
      <c r="D2832" s="110">
        <v>0.8034</v>
      </c>
      <c r="E2832" s="110">
        <v>0.80459999999999998</v>
      </c>
    </row>
    <row r="2833" spans="1:5" x14ac:dyDescent="0.25">
      <c r="A2833" s="112">
        <v>40361.958333333336</v>
      </c>
      <c r="B2833" s="109">
        <v>-5</v>
      </c>
      <c r="C2833" s="109">
        <v>0.80220000000000002</v>
      </c>
      <c r="D2833" s="110">
        <v>0.8034</v>
      </c>
      <c r="E2833" s="110">
        <v>0.80459999999999998</v>
      </c>
    </row>
    <row r="2834" spans="1:5" x14ac:dyDescent="0.25">
      <c r="A2834" s="112">
        <v>40361.96875</v>
      </c>
      <c r="B2834" s="109">
        <v>-5</v>
      </c>
      <c r="C2834" s="109">
        <v>0.8034</v>
      </c>
      <c r="D2834" s="110">
        <v>0.80459999999999998</v>
      </c>
      <c r="E2834" s="110">
        <v>0.80710000000000004</v>
      </c>
    </row>
    <row r="2835" spans="1:5" x14ac:dyDescent="0.25">
      <c r="A2835" s="112">
        <v>40361.979166666664</v>
      </c>
      <c r="B2835" s="109">
        <v>-5</v>
      </c>
      <c r="C2835" s="109">
        <v>0.8034</v>
      </c>
      <c r="D2835" s="110">
        <v>0.80459999999999998</v>
      </c>
      <c r="E2835" s="110">
        <v>0.80710000000000004</v>
      </c>
    </row>
    <row r="2836" spans="1:5" x14ac:dyDescent="0.25">
      <c r="A2836" s="112">
        <v>40361.989583333336</v>
      </c>
      <c r="B2836" s="109">
        <v>-5</v>
      </c>
      <c r="C2836" s="109">
        <v>0.8034</v>
      </c>
      <c r="D2836" s="110">
        <v>0.80589999999999995</v>
      </c>
      <c r="E2836" s="110">
        <v>0.80710000000000004</v>
      </c>
    </row>
    <row r="2837" spans="1:5" x14ac:dyDescent="0.25">
      <c r="A2837" s="112">
        <v>40362</v>
      </c>
      <c r="B2837" s="109">
        <v>-5</v>
      </c>
      <c r="C2837" s="109">
        <v>0.80459999999999998</v>
      </c>
      <c r="D2837" s="110">
        <v>0.80710000000000004</v>
      </c>
      <c r="E2837" s="110">
        <v>0.80830000000000002</v>
      </c>
    </row>
    <row r="2838" spans="1:5" x14ac:dyDescent="0.25">
      <c r="A2838" s="112">
        <v>40362.010416666664</v>
      </c>
      <c r="B2838" s="109">
        <v>-5</v>
      </c>
      <c r="C2838" s="109">
        <v>0.80710000000000004</v>
      </c>
      <c r="D2838" s="110">
        <v>0.80710000000000004</v>
      </c>
      <c r="E2838" s="110">
        <v>0.80830000000000002</v>
      </c>
    </row>
    <row r="2839" spans="1:5" x14ac:dyDescent="0.25">
      <c r="A2839" s="112">
        <v>40362.020833333336</v>
      </c>
      <c r="B2839" s="109">
        <v>-5</v>
      </c>
      <c r="C2839" s="109">
        <v>0.80710000000000004</v>
      </c>
      <c r="D2839" s="110">
        <v>0.80830000000000002</v>
      </c>
      <c r="E2839" s="110">
        <v>0.8095</v>
      </c>
    </row>
    <row r="2840" spans="1:5" x14ac:dyDescent="0.25">
      <c r="A2840" s="112">
        <v>40362.03125</v>
      </c>
      <c r="B2840" s="109">
        <v>-5</v>
      </c>
      <c r="C2840" s="109">
        <v>0.80710000000000004</v>
      </c>
      <c r="D2840" s="110">
        <v>0.80830000000000002</v>
      </c>
      <c r="E2840" s="110">
        <v>0.8095</v>
      </c>
    </row>
    <row r="2841" spans="1:5" x14ac:dyDescent="0.25">
      <c r="A2841" s="112">
        <v>40362.041666666664</v>
      </c>
      <c r="B2841" s="109">
        <v>-5</v>
      </c>
      <c r="C2841" s="109">
        <v>0.80710000000000004</v>
      </c>
      <c r="D2841" s="110">
        <v>0.80830000000000002</v>
      </c>
      <c r="E2841" s="110">
        <v>0.8095</v>
      </c>
    </row>
    <row r="2842" spans="1:5" x14ac:dyDescent="0.25">
      <c r="A2842" s="112">
        <v>40362.052083333336</v>
      </c>
      <c r="B2842" s="109">
        <v>-5</v>
      </c>
      <c r="C2842" s="109">
        <v>0.80830000000000002</v>
      </c>
      <c r="D2842" s="110">
        <v>0.8095</v>
      </c>
      <c r="E2842" s="110">
        <v>0.81069999999999998</v>
      </c>
    </row>
    <row r="2843" spans="1:5" x14ac:dyDescent="0.25">
      <c r="A2843" s="112">
        <v>40362.0625</v>
      </c>
      <c r="B2843" s="109">
        <v>-5</v>
      </c>
      <c r="C2843" s="109">
        <v>0.80830000000000002</v>
      </c>
      <c r="D2843" s="110">
        <v>0.8095</v>
      </c>
      <c r="E2843" s="110">
        <v>0.81069999999999998</v>
      </c>
    </row>
    <row r="2844" spans="1:5" x14ac:dyDescent="0.25">
      <c r="A2844" s="112">
        <v>40362.072916666664</v>
      </c>
      <c r="B2844" s="109">
        <v>-5</v>
      </c>
      <c r="C2844" s="109">
        <v>0.80830000000000002</v>
      </c>
      <c r="D2844" s="110">
        <v>0.8095</v>
      </c>
      <c r="E2844" s="110">
        <v>0.81200000000000006</v>
      </c>
    </row>
    <row r="2845" spans="1:5" x14ac:dyDescent="0.25">
      <c r="A2845" s="112">
        <v>40362.083333333336</v>
      </c>
      <c r="B2845" s="109">
        <v>-5</v>
      </c>
      <c r="C2845" s="109">
        <v>0.8095</v>
      </c>
      <c r="D2845" s="110">
        <v>0.81069999999999998</v>
      </c>
      <c r="E2845" s="110">
        <v>0.81440000000000001</v>
      </c>
    </row>
    <row r="2846" spans="1:5" x14ac:dyDescent="0.25">
      <c r="A2846" s="112">
        <v>40362.09375</v>
      </c>
      <c r="B2846" s="109">
        <v>-5</v>
      </c>
      <c r="C2846" s="109">
        <v>0.8095</v>
      </c>
      <c r="D2846" s="110">
        <v>0.81069999999999998</v>
      </c>
      <c r="E2846" s="110">
        <v>0.81200000000000006</v>
      </c>
    </row>
    <row r="2847" spans="1:5" x14ac:dyDescent="0.25">
      <c r="A2847" s="112">
        <v>40362.104166666664</v>
      </c>
      <c r="B2847" s="109">
        <v>-5</v>
      </c>
      <c r="C2847" s="109">
        <v>0.8095</v>
      </c>
      <c r="D2847" s="110">
        <v>0.81200000000000006</v>
      </c>
      <c r="E2847" s="110">
        <v>0.81440000000000001</v>
      </c>
    </row>
    <row r="2848" spans="1:5" x14ac:dyDescent="0.25">
      <c r="A2848" s="112">
        <v>40362.114583333336</v>
      </c>
      <c r="B2848" s="109">
        <v>-5</v>
      </c>
      <c r="C2848" s="109">
        <v>0.81069999999999998</v>
      </c>
      <c r="D2848" s="110">
        <v>0.81200000000000006</v>
      </c>
      <c r="E2848" s="110">
        <v>0.81440000000000001</v>
      </c>
    </row>
    <row r="2849" spans="1:5" x14ac:dyDescent="0.25">
      <c r="A2849" s="112">
        <v>40362.125</v>
      </c>
      <c r="B2849" s="109">
        <v>-5</v>
      </c>
      <c r="C2849" s="109">
        <v>0.81069999999999998</v>
      </c>
      <c r="D2849" s="110">
        <v>0.81200000000000006</v>
      </c>
      <c r="E2849" s="110">
        <v>0.81440000000000001</v>
      </c>
    </row>
    <row r="2850" spans="1:5" x14ac:dyDescent="0.25">
      <c r="A2850" s="112">
        <v>40362.135416666664</v>
      </c>
      <c r="B2850" s="109">
        <v>-5</v>
      </c>
      <c r="C2850" s="109">
        <v>0.81200000000000006</v>
      </c>
      <c r="D2850" s="110">
        <v>0.81320000000000003</v>
      </c>
      <c r="E2850" s="110">
        <v>0.81559999999999999</v>
      </c>
    </row>
    <row r="2851" spans="1:5" x14ac:dyDescent="0.25">
      <c r="A2851" s="112">
        <v>40362.145833333336</v>
      </c>
      <c r="B2851" s="109">
        <v>-5</v>
      </c>
      <c r="C2851" s="109">
        <v>0.81200000000000006</v>
      </c>
      <c r="D2851" s="110">
        <v>0.81440000000000001</v>
      </c>
      <c r="E2851" s="110">
        <v>0.81559999999999999</v>
      </c>
    </row>
    <row r="2852" spans="1:5" x14ac:dyDescent="0.25">
      <c r="A2852" s="112">
        <v>40362.15625</v>
      </c>
      <c r="B2852" s="109">
        <v>-5</v>
      </c>
      <c r="C2852" s="109">
        <v>0.81200000000000006</v>
      </c>
      <c r="D2852" s="110">
        <v>0.81440000000000001</v>
      </c>
      <c r="E2852" s="110">
        <v>0.81559999999999999</v>
      </c>
    </row>
    <row r="2853" spans="1:5" x14ac:dyDescent="0.25">
      <c r="A2853" s="112">
        <v>40362.166666666664</v>
      </c>
      <c r="B2853" s="109">
        <v>-5</v>
      </c>
      <c r="C2853" s="109">
        <v>0.81440000000000001</v>
      </c>
      <c r="D2853" s="110">
        <v>0.81440000000000001</v>
      </c>
      <c r="E2853" s="110">
        <v>0.81559999999999999</v>
      </c>
    </row>
    <row r="2854" spans="1:5" x14ac:dyDescent="0.25">
      <c r="A2854" s="112">
        <v>40362.177083333336</v>
      </c>
      <c r="B2854" s="109">
        <v>-5</v>
      </c>
      <c r="C2854" s="109">
        <v>0.81440000000000001</v>
      </c>
      <c r="D2854" s="110">
        <v>0.81559999999999999</v>
      </c>
      <c r="E2854" s="110">
        <v>0.81679999999999997</v>
      </c>
    </row>
    <row r="2855" spans="1:5" x14ac:dyDescent="0.25">
      <c r="A2855" s="112">
        <v>40362.1875</v>
      </c>
      <c r="B2855" s="109">
        <v>-5</v>
      </c>
      <c r="C2855" s="109">
        <v>0.81440000000000001</v>
      </c>
      <c r="D2855" s="110">
        <v>0.81559999999999999</v>
      </c>
      <c r="E2855" s="110">
        <v>0.81679999999999997</v>
      </c>
    </row>
    <row r="2856" spans="1:5" x14ac:dyDescent="0.25">
      <c r="A2856" s="112">
        <v>40362.197916666664</v>
      </c>
      <c r="B2856" s="109">
        <v>-5</v>
      </c>
      <c r="C2856" s="109">
        <v>0.81559999999999999</v>
      </c>
      <c r="D2856" s="110">
        <v>0.81559999999999999</v>
      </c>
      <c r="E2856" s="110">
        <v>0.81679999999999997</v>
      </c>
    </row>
    <row r="2857" spans="1:5" x14ac:dyDescent="0.25">
      <c r="A2857" s="112">
        <v>40362.208333333336</v>
      </c>
      <c r="B2857" s="109">
        <v>-5</v>
      </c>
      <c r="C2857" s="109">
        <v>0.81559999999999999</v>
      </c>
      <c r="D2857" s="110">
        <v>0.81679999999999997</v>
      </c>
      <c r="E2857" s="110">
        <v>0.81810000000000005</v>
      </c>
    </row>
    <row r="2858" spans="1:5" x14ac:dyDescent="0.25">
      <c r="A2858" s="112">
        <v>40362.21875</v>
      </c>
      <c r="B2858" s="109">
        <v>-5</v>
      </c>
      <c r="C2858" s="109">
        <v>0.81559999999999999</v>
      </c>
      <c r="D2858" s="110">
        <v>0.81679999999999997</v>
      </c>
      <c r="E2858" s="110">
        <v>0.81810000000000005</v>
      </c>
    </row>
    <row r="2859" spans="1:5" x14ac:dyDescent="0.25">
      <c r="A2859" s="112">
        <v>40362.229166666664</v>
      </c>
      <c r="B2859" s="109">
        <v>-5</v>
      </c>
      <c r="C2859" s="109">
        <v>0.81440000000000001</v>
      </c>
      <c r="D2859" s="110">
        <v>0.81679999999999997</v>
      </c>
      <c r="E2859" s="110">
        <v>0.81810000000000005</v>
      </c>
    </row>
    <row r="2860" spans="1:5" x14ac:dyDescent="0.25">
      <c r="A2860" s="112">
        <v>40362.239583333336</v>
      </c>
      <c r="B2860" s="109">
        <v>-5</v>
      </c>
      <c r="C2860" s="109">
        <v>0.81559999999999999</v>
      </c>
      <c r="D2860" s="110">
        <v>0.81679999999999997</v>
      </c>
      <c r="E2860" s="110">
        <v>0.81930000000000003</v>
      </c>
    </row>
    <row r="2861" spans="1:5" x14ac:dyDescent="0.25">
      <c r="A2861" s="112">
        <v>40362.25</v>
      </c>
      <c r="B2861" s="109">
        <v>-5</v>
      </c>
      <c r="C2861" s="109">
        <v>0.81559999999999999</v>
      </c>
      <c r="D2861" s="110">
        <v>0.81810000000000005</v>
      </c>
      <c r="E2861" s="110">
        <v>0.81930000000000003</v>
      </c>
    </row>
    <row r="2862" spans="1:5" x14ac:dyDescent="0.25">
      <c r="A2862" s="112">
        <v>40362.260416666664</v>
      </c>
      <c r="B2862" s="109">
        <v>-5</v>
      </c>
      <c r="C2862" s="109">
        <v>0.81559999999999999</v>
      </c>
      <c r="D2862" s="110">
        <v>0.81810000000000005</v>
      </c>
      <c r="E2862" s="110">
        <v>0.81810000000000005</v>
      </c>
    </row>
    <row r="2863" spans="1:5" x14ac:dyDescent="0.25">
      <c r="A2863" s="112">
        <v>40362.270833333336</v>
      </c>
      <c r="B2863" s="109">
        <v>-5</v>
      </c>
      <c r="C2863" s="109">
        <v>0.81559999999999999</v>
      </c>
      <c r="D2863" s="110">
        <v>0.81810000000000005</v>
      </c>
      <c r="E2863" s="110">
        <v>0.81810000000000005</v>
      </c>
    </row>
    <row r="2864" spans="1:5" x14ac:dyDescent="0.25">
      <c r="A2864" s="112">
        <v>40362.28125</v>
      </c>
      <c r="B2864" s="109">
        <v>-5</v>
      </c>
      <c r="C2864" s="109">
        <v>0.81679999999999997</v>
      </c>
      <c r="D2864" s="110">
        <v>0.81810000000000005</v>
      </c>
      <c r="E2864" s="110">
        <v>0.81930000000000003</v>
      </c>
    </row>
    <row r="2865" spans="1:5" x14ac:dyDescent="0.25">
      <c r="A2865" s="112">
        <v>40362.291666666664</v>
      </c>
      <c r="B2865" s="109">
        <v>-5</v>
      </c>
      <c r="C2865" s="109">
        <v>0.81559999999999999</v>
      </c>
      <c r="D2865" s="110">
        <v>0.81679999999999997</v>
      </c>
      <c r="E2865" s="110">
        <v>0.81930000000000003</v>
      </c>
    </row>
    <row r="2866" spans="1:5" x14ac:dyDescent="0.25">
      <c r="A2866" s="112">
        <v>40362.302083333336</v>
      </c>
      <c r="B2866" s="109">
        <v>-5</v>
      </c>
      <c r="C2866" s="109">
        <v>0.81559999999999999</v>
      </c>
      <c r="D2866" s="110">
        <v>0.81679999999999997</v>
      </c>
      <c r="E2866" s="110">
        <v>0.81930000000000003</v>
      </c>
    </row>
    <row r="2867" spans="1:5" x14ac:dyDescent="0.25">
      <c r="A2867" s="112">
        <v>40362.3125</v>
      </c>
      <c r="B2867" s="109">
        <v>-5</v>
      </c>
      <c r="C2867" s="109">
        <v>0.81559999999999999</v>
      </c>
      <c r="D2867" s="110">
        <v>0.81679999999999997</v>
      </c>
      <c r="E2867" s="110">
        <v>0.81810000000000005</v>
      </c>
    </row>
    <row r="2868" spans="1:5" x14ac:dyDescent="0.25">
      <c r="A2868" s="112">
        <v>40362.322916666664</v>
      </c>
      <c r="B2868" s="109">
        <v>-5</v>
      </c>
      <c r="C2868" s="109">
        <v>0.81440000000000001</v>
      </c>
      <c r="D2868" s="110">
        <v>0.81559999999999999</v>
      </c>
      <c r="E2868" s="110">
        <v>0.81679999999999997</v>
      </c>
    </row>
    <row r="2869" spans="1:5" x14ac:dyDescent="0.25">
      <c r="A2869" s="112">
        <v>40362.333333333336</v>
      </c>
      <c r="B2869" s="109">
        <v>-5</v>
      </c>
      <c r="C2869" s="109">
        <v>0.81200000000000006</v>
      </c>
      <c r="D2869" s="110">
        <v>0.81559999999999999</v>
      </c>
      <c r="E2869" s="110">
        <v>0.81679999999999997</v>
      </c>
    </row>
    <row r="2870" spans="1:5" x14ac:dyDescent="0.25">
      <c r="A2870" s="112">
        <v>40362.34375</v>
      </c>
      <c r="B2870" s="109">
        <v>-5</v>
      </c>
      <c r="C2870" s="109">
        <v>0.81200000000000006</v>
      </c>
      <c r="D2870" s="110">
        <v>0.81440000000000001</v>
      </c>
      <c r="E2870" s="110">
        <v>0.81559999999999999</v>
      </c>
    </row>
    <row r="2871" spans="1:5" x14ac:dyDescent="0.25">
      <c r="A2871" s="112">
        <v>40362.354166666664</v>
      </c>
      <c r="B2871" s="109">
        <v>-5</v>
      </c>
      <c r="C2871" s="109">
        <v>0.81069999999999998</v>
      </c>
      <c r="D2871" s="110">
        <v>0.81320000000000003</v>
      </c>
      <c r="E2871" s="110">
        <v>0.81440000000000001</v>
      </c>
    </row>
    <row r="2872" spans="1:5" x14ac:dyDescent="0.25">
      <c r="A2872" s="112">
        <v>40362.364583333336</v>
      </c>
      <c r="B2872" s="109">
        <v>-5</v>
      </c>
      <c r="C2872" s="109">
        <v>0.8095</v>
      </c>
      <c r="D2872" s="110">
        <v>0.81069999999999998</v>
      </c>
      <c r="E2872" s="110">
        <v>0.81200000000000006</v>
      </c>
    </row>
    <row r="2873" spans="1:5" x14ac:dyDescent="0.25">
      <c r="A2873" s="112">
        <v>40362.375</v>
      </c>
      <c r="B2873" s="109">
        <v>-5</v>
      </c>
      <c r="C2873" s="109">
        <v>0.80830000000000002</v>
      </c>
      <c r="D2873" s="110">
        <v>0.81069999999999998</v>
      </c>
      <c r="E2873" s="110">
        <v>0.81440000000000001</v>
      </c>
    </row>
    <row r="2874" spans="1:5" x14ac:dyDescent="0.25">
      <c r="A2874" s="112">
        <v>40362.385416666664</v>
      </c>
      <c r="B2874" s="109">
        <v>-5</v>
      </c>
      <c r="C2874" s="109">
        <v>0.80710000000000004</v>
      </c>
      <c r="D2874" s="110">
        <v>0.8095</v>
      </c>
      <c r="E2874" s="110">
        <v>0.81069999999999998</v>
      </c>
    </row>
    <row r="2875" spans="1:5" x14ac:dyDescent="0.25">
      <c r="A2875" s="112">
        <v>40362.395833333336</v>
      </c>
      <c r="B2875" s="109">
        <v>-5</v>
      </c>
      <c r="C2875" s="109">
        <v>0.80710000000000004</v>
      </c>
      <c r="D2875" s="110">
        <v>0.80830000000000002</v>
      </c>
      <c r="E2875" s="110">
        <v>0.8095</v>
      </c>
    </row>
    <row r="2876" spans="1:5" x14ac:dyDescent="0.25">
      <c r="A2876" s="112">
        <v>40362.40625</v>
      </c>
      <c r="B2876" s="109">
        <v>-5</v>
      </c>
      <c r="C2876" s="109">
        <v>0.80459999999999998</v>
      </c>
      <c r="D2876" s="110">
        <v>0.80589999999999995</v>
      </c>
      <c r="E2876" s="110">
        <v>0.80830000000000002</v>
      </c>
    </row>
    <row r="2877" spans="1:5" x14ac:dyDescent="0.25">
      <c r="A2877" s="112">
        <v>40362.416666666664</v>
      </c>
      <c r="B2877" s="109">
        <v>-5</v>
      </c>
      <c r="C2877" s="109">
        <v>0.80220000000000002</v>
      </c>
      <c r="D2877" s="110">
        <v>0.80459999999999998</v>
      </c>
      <c r="E2877" s="110">
        <v>0.80710000000000004</v>
      </c>
    </row>
    <row r="2878" spans="1:5" x14ac:dyDescent="0.25">
      <c r="A2878" s="112">
        <v>40362.427083333336</v>
      </c>
      <c r="B2878" s="109">
        <v>-5</v>
      </c>
      <c r="C2878" s="109">
        <v>0.80100000000000005</v>
      </c>
      <c r="D2878" s="110">
        <v>0.8034</v>
      </c>
      <c r="E2878" s="110">
        <v>0.80459999999999998</v>
      </c>
    </row>
    <row r="2879" spans="1:5" x14ac:dyDescent="0.25">
      <c r="A2879" s="112">
        <v>40362.4375</v>
      </c>
      <c r="B2879" s="109">
        <v>-5</v>
      </c>
      <c r="C2879" s="109">
        <v>0.79979999999999996</v>
      </c>
      <c r="D2879" s="110">
        <v>0.80220000000000002</v>
      </c>
      <c r="E2879" s="110">
        <v>0.8034</v>
      </c>
    </row>
    <row r="2880" spans="1:5" x14ac:dyDescent="0.25">
      <c r="A2880" s="112">
        <v>40362.447916666664</v>
      </c>
      <c r="B2880" s="109">
        <v>-5</v>
      </c>
      <c r="C2880" s="109">
        <v>0.79979999999999996</v>
      </c>
      <c r="D2880" s="110">
        <v>0.80100000000000005</v>
      </c>
      <c r="E2880" s="110">
        <v>0.80220000000000002</v>
      </c>
    </row>
    <row r="2881" spans="1:5" x14ac:dyDescent="0.25">
      <c r="A2881" s="112">
        <v>40362.458333333336</v>
      </c>
      <c r="B2881" s="109">
        <v>-5</v>
      </c>
      <c r="C2881" s="109">
        <v>0.79730000000000001</v>
      </c>
      <c r="D2881" s="110">
        <v>0.79979999999999996</v>
      </c>
      <c r="E2881" s="110">
        <v>0.80220000000000002</v>
      </c>
    </row>
    <row r="2882" spans="1:5" x14ac:dyDescent="0.25">
      <c r="A2882" s="112">
        <v>40362.46875</v>
      </c>
      <c r="B2882" s="109">
        <v>-5</v>
      </c>
      <c r="C2882" s="109">
        <v>0.79610000000000003</v>
      </c>
      <c r="D2882" s="110">
        <v>0.79730000000000001</v>
      </c>
      <c r="E2882" s="110">
        <v>0.80100000000000005</v>
      </c>
    </row>
    <row r="2883" spans="1:5" x14ac:dyDescent="0.25">
      <c r="A2883" s="112">
        <v>40362.479166666664</v>
      </c>
      <c r="B2883" s="109">
        <v>-5</v>
      </c>
      <c r="C2883" s="109">
        <v>0.79490000000000005</v>
      </c>
      <c r="D2883" s="110">
        <v>0.79610000000000003</v>
      </c>
      <c r="E2883" s="110">
        <v>0.79730000000000001</v>
      </c>
    </row>
    <row r="2884" spans="1:5" x14ac:dyDescent="0.25">
      <c r="A2884" s="112">
        <v>40362.489583333336</v>
      </c>
      <c r="B2884" s="109">
        <v>-5</v>
      </c>
      <c r="C2884" s="109">
        <v>0.79369999999999996</v>
      </c>
      <c r="D2884" s="110">
        <v>0.79490000000000005</v>
      </c>
      <c r="E2884" s="110">
        <v>0.79610000000000003</v>
      </c>
    </row>
    <row r="2885" spans="1:5" x14ac:dyDescent="0.25">
      <c r="A2885" s="112">
        <v>40362.5</v>
      </c>
      <c r="B2885" s="109">
        <v>-5</v>
      </c>
      <c r="C2885" s="109">
        <v>0.79239999999999999</v>
      </c>
      <c r="D2885" s="110">
        <v>0.79369999999999996</v>
      </c>
      <c r="E2885" s="110">
        <v>0.79610000000000003</v>
      </c>
    </row>
    <row r="2886" spans="1:5" x14ac:dyDescent="0.25">
      <c r="A2886" s="112">
        <v>40362.510416666664</v>
      </c>
      <c r="B2886" s="109">
        <v>-5</v>
      </c>
      <c r="C2886" s="109">
        <v>0.79</v>
      </c>
      <c r="D2886" s="110">
        <v>0.79239999999999999</v>
      </c>
      <c r="E2886" s="110">
        <v>0.79369999999999996</v>
      </c>
    </row>
    <row r="2887" spans="1:5" x14ac:dyDescent="0.25">
      <c r="A2887" s="112">
        <v>40362.520833333336</v>
      </c>
      <c r="B2887" s="109">
        <v>-5</v>
      </c>
      <c r="C2887" s="109">
        <v>0.78879999999999995</v>
      </c>
      <c r="D2887" s="110">
        <v>0.79120000000000001</v>
      </c>
      <c r="E2887" s="110">
        <v>0.79369999999999996</v>
      </c>
    </row>
    <row r="2888" spans="1:5" x14ac:dyDescent="0.25">
      <c r="A2888" s="112">
        <v>40362.53125</v>
      </c>
      <c r="B2888" s="109">
        <v>-5</v>
      </c>
      <c r="C2888" s="109">
        <v>0.78749999999999998</v>
      </c>
      <c r="D2888" s="110">
        <v>0.79</v>
      </c>
      <c r="E2888" s="110">
        <v>0.79239999999999999</v>
      </c>
    </row>
    <row r="2889" spans="1:5" x14ac:dyDescent="0.25">
      <c r="A2889" s="112">
        <v>40362.541666666664</v>
      </c>
      <c r="B2889" s="109">
        <v>-5</v>
      </c>
      <c r="C2889" s="109">
        <v>0.78749999999999998</v>
      </c>
      <c r="D2889" s="110">
        <v>0.78879999999999995</v>
      </c>
      <c r="E2889" s="110">
        <v>0.79</v>
      </c>
    </row>
    <row r="2890" spans="1:5" x14ac:dyDescent="0.25">
      <c r="A2890" s="112">
        <v>40362.552083333336</v>
      </c>
      <c r="B2890" s="109">
        <v>-5</v>
      </c>
      <c r="C2890" s="109">
        <v>0.7863</v>
      </c>
      <c r="D2890" s="110">
        <v>0.78749999999999998</v>
      </c>
      <c r="E2890" s="110">
        <v>0.78879999999999995</v>
      </c>
    </row>
    <row r="2891" spans="1:5" x14ac:dyDescent="0.25">
      <c r="A2891" s="112">
        <v>40362.5625</v>
      </c>
      <c r="B2891" s="109">
        <v>-5</v>
      </c>
      <c r="C2891" s="109">
        <v>0.7863</v>
      </c>
      <c r="D2891" s="110">
        <v>0.78749999999999998</v>
      </c>
      <c r="E2891" s="110">
        <v>0.78879999999999995</v>
      </c>
    </row>
    <row r="2892" spans="1:5" x14ac:dyDescent="0.25">
      <c r="A2892" s="112">
        <v>40362.572916666664</v>
      </c>
      <c r="B2892" s="109">
        <v>-5</v>
      </c>
      <c r="C2892" s="109">
        <v>0.7863</v>
      </c>
      <c r="D2892" s="110">
        <v>0.7863</v>
      </c>
      <c r="E2892" s="110">
        <v>0.78749999999999998</v>
      </c>
    </row>
    <row r="2893" spans="1:5" x14ac:dyDescent="0.25">
      <c r="A2893" s="112">
        <v>40362.583333333336</v>
      </c>
      <c r="B2893" s="109">
        <v>-5</v>
      </c>
      <c r="C2893" s="109">
        <v>0.78510000000000002</v>
      </c>
      <c r="D2893" s="110">
        <v>0.7863</v>
      </c>
      <c r="E2893" s="110">
        <v>0.78879999999999995</v>
      </c>
    </row>
    <row r="2894" spans="1:5" x14ac:dyDescent="0.25">
      <c r="A2894" s="112">
        <v>40362.59375</v>
      </c>
      <c r="B2894" s="109">
        <v>-5</v>
      </c>
      <c r="C2894" s="109">
        <v>0.78510000000000002</v>
      </c>
      <c r="D2894" s="110">
        <v>0.7863</v>
      </c>
      <c r="E2894" s="110">
        <v>0.78749999999999998</v>
      </c>
    </row>
    <row r="2895" spans="1:5" x14ac:dyDescent="0.25">
      <c r="A2895" s="112">
        <v>40362.604166666664</v>
      </c>
      <c r="B2895" s="109">
        <v>-5</v>
      </c>
      <c r="C2895" s="109">
        <v>0.78269999999999995</v>
      </c>
      <c r="D2895" s="110">
        <v>0.78510000000000002</v>
      </c>
      <c r="E2895" s="110">
        <v>0.7863</v>
      </c>
    </row>
    <row r="2896" spans="1:5" x14ac:dyDescent="0.25">
      <c r="A2896" s="112">
        <v>40362.614583333336</v>
      </c>
      <c r="B2896" s="109">
        <v>-5</v>
      </c>
      <c r="C2896" s="109">
        <v>0.78269999999999995</v>
      </c>
      <c r="D2896" s="110">
        <v>0.78510000000000002</v>
      </c>
      <c r="E2896" s="110">
        <v>0.7863</v>
      </c>
    </row>
    <row r="2897" spans="1:5" x14ac:dyDescent="0.25">
      <c r="A2897" s="112">
        <v>40362.625</v>
      </c>
      <c r="B2897" s="109">
        <v>-5</v>
      </c>
      <c r="C2897" s="109">
        <v>0.78269999999999995</v>
      </c>
      <c r="D2897" s="110">
        <v>0.78390000000000004</v>
      </c>
      <c r="E2897" s="110">
        <v>0.78749999999999998</v>
      </c>
    </row>
    <row r="2898" spans="1:5" x14ac:dyDescent="0.25">
      <c r="A2898" s="112">
        <v>40362.635416666664</v>
      </c>
      <c r="B2898" s="109">
        <v>-5</v>
      </c>
      <c r="C2898" s="109">
        <v>0.78139999999999998</v>
      </c>
      <c r="D2898" s="110">
        <v>0.78390000000000004</v>
      </c>
      <c r="E2898" s="110">
        <v>0.78510000000000002</v>
      </c>
    </row>
    <row r="2899" spans="1:5" x14ac:dyDescent="0.25">
      <c r="A2899" s="112">
        <v>40362.645833333336</v>
      </c>
      <c r="B2899" s="109">
        <v>-5</v>
      </c>
      <c r="C2899" s="109">
        <v>0.78139999999999998</v>
      </c>
      <c r="D2899" s="110">
        <v>0.78390000000000004</v>
      </c>
      <c r="E2899" s="110">
        <v>0.78510000000000002</v>
      </c>
    </row>
    <row r="2900" spans="1:5" x14ac:dyDescent="0.25">
      <c r="A2900" s="112">
        <v>40362.65625</v>
      </c>
      <c r="B2900" s="109">
        <v>-5</v>
      </c>
      <c r="C2900" s="109">
        <v>0.78139999999999998</v>
      </c>
      <c r="D2900" s="110">
        <v>0.78269999999999995</v>
      </c>
      <c r="E2900" s="110">
        <v>0.78510000000000002</v>
      </c>
    </row>
    <row r="2901" spans="1:5" x14ac:dyDescent="0.25">
      <c r="A2901" s="112">
        <v>40362.666666666664</v>
      </c>
      <c r="B2901" s="109">
        <v>-5</v>
      </c>
      <c r="C2901" s="109">
        <v>0.78139999999999998</v>
      </c>
      <c r="D2901" s="110">
        <v>0.78269999999999995</v>
      </c>
      <c r="E2901" s="110">
        <v>0.78510000000000002</v>
      </c>
    </row>
    <row r="2902" spans="1:5" x14ac:dyDescent="0.25">
      <c r="A2902" s="112">
        <v>40362.677083333336</v>
      </c>
      <c r="B2902" s="109">
        <v>-5</v>
      </c>
      <c r="C2902" s="109">
        <v>0.78139999999999998</v>
      </c>
      <c r="D2902" s="110">
        <v>0.78269999999999995</v>
      </c>
      <c r="E2902" s="110">
        <v>0.78510000000000002</v>
      </c>
    </row>
    <row r="2903" spans="1:5" x14ac:dyDescent="0.25">
      <c r="A2903" s="112">
        <v>40362.6875</v>
      </c>
      <c r="B2903" s="109">
        <v>-5</v>
      </c>
      <c r="C2903" s="109">
        <v>0.78139999999999998</v>
      </c>
      <c r="D2903" s="110">
        <v>0.78269999999999995</v>
      </c>
      <c r="E2903" s="110">
        <v>0.78510000000000002</v>
      </c>
    </row>
    <row r="2904" spans="1:5" x14ac:dyDescent="0.25">
      <c r="A2904" s="112">
        <v>40362.697916666664</v>
      </c>
      <c r="B2904" s="109">
        <v>-5</v>
      </c>
      <c r="C2904" s="109">
        <v>0.78139999999999998</v>
      </c>
      <c r="D2904" s="110">
        <v>0.78269999999999995</v>
      </c>
      <c r="E2904" s="110">
        <v>0.78510000000000002</v>
      </c>
    </row>
    <row r="2905" spans="1:5" x14ac:dyDescent="0.25">
      <c r="A2905" s="112">
        <v>40362.708333333336</v>
      </c>
      <c r="B2905" s="109">
        <v>-5</v>
      </c>
      <c r="C2905" s="109">
        <v>0.78139999999999998</v>
      </c>
      <c r="D2905" s="110">
        <v>0.78269999999999995</v>
      </c>
      <c r="E2905" s="110">
        <v>0.7863</v>
      </c>
    </row>
    <row r="2906" spans="1:5" x14ac:dyDescent="0.25">
      <c r="A2906" s="112">
        <v>40362.71875</v>
      </c>
      <c r="B2906" s="109">
        <v>-5</v>
      </c>
      <c r="C2906" s="109">
        <v>0.78139999999999998</v>
      </c>
      <c r="D2906" s="110">
        <v>0.78390000000000004</v>
      </c>
      <c r="E2906" s="110">
        <v>0.78510000000000002</v>
      </c>
    </row>
    <row r="2907" spans="1:5" x14ac:dyDescent="0.25">
      <c r="A2907" s="112">
        <v>40362.729166666664</v>
      </c>
      <c r="B2907" s="109">
        <v>-5</v>
      </c>
      <c r="C2907" s="109">
        <v>0.78139999999999998</v>
      </c>
      <c r="D2907" s="110">
        <v>0.78269999999999995</v>
      </c>
      <c r="E2907" s="110">
        <v>0.7863</v>
      </c>
    </row>
    <row r="2908" spans="1:5" x14ac:dyDescent="0.25">
      <c r="A2908" s="112">
        <v>40362.739583333336</v>
      </c>
      <c r="B2908" s="109">
        <v>-5</v>
      </c>
      <c r="C2908" s="109">
        <v>0.78139999999999998</v>
      </c>
      <c r="D2908" s="110">
        <v>0.78390000000000004</v>
      </c>
      <c r="E2908" s="110">
        <v>0.7863</v>
      </c>
    </row>
    <row r="2909" spans="1:5" x14ac:dyDescent="0.25">
      <c r="A2909" s="112">
        <v>40362.75</v>
      </c>
      <c r="B2909" s="109">
        <v>-5</v>
      </c>
      <c r="C2909" s="109">
        <v>0.78269999999999995</v>
      </c>
      <c r="D2909" s="110">
        <v>0.78510000000000002</v>
      </c>
      <c r="E2909" s="110">
        <v>0.7863</v>
      </c>
    </row>
    <row r="2910" spans="1:5" x14ac:dyDescent="0.25">
      <c r="A2910" s="112">
        <v>40362.760416666664</v>
      </c>
      <c r="B2910" s="109">
        <v>-5</v>
      </c>
      <c r="C2910" s="109">
        <v>0.78269999999999995</v>
      </c>
      <c r="D2910" s="110">
        <v>0.78510000000000002</v>
      </c>
      <c r="E2910" s="110">
        <v>0.7863</v>
      </c>
    </row>
    <row r="2911" spans="1:5" x14ac:dyDescent="0.25">
      <c r="A2911" s="112">
        <v>40362.770833333336</v>
      </c>
      <c r="B2911" s="109">
        <v>-5</v>
      </c>
      <c r="C2911" s="109">
        <v>0.78269999999999995</v>
      </c>
      <c r="D2911" s="110">
        <v>0.78510000000000002</v>
      </c>
      <c r="E2911" s="110">
        <v>0.7863</v>
      </c>
    </row>
    <row r="2912" spans="1:5" x14ac:dyDescent="0.25">
      <c r="A2912" s="112">
        <v>40362.78125</v>
      </c>
      <c r="B2912" s="109">
        <v>-5</v>
      </c>
      <c r="C2912" s="109">
        <v>0.78269999999999995</v>
      </c>
      <c r="D2912" s="110">
        <v>0.7863</v>
      </c>
      <c r="E2912" s="110">
        <v>0.7863</v>
      </c>
    </row>
    <row r="2913" spans="1:5" x14ac:dyDescent="0.25">
      <c r="A2913" s="112">
        <v>40362.791666666664</v>
      </c>
      <c r="B2913" s="109">
        <v>-5</v>
      </c>
      <c r="C2913" s="109">
        <v>0.78510000000000002</v>
      </c>
      <c r="D2913" s="110">
        <v>0.7863</v>
      </c>
      <c r="E2913" s="110">
        <v>0.78749999999999998</v>
      </c>
    </row>
    <row r="2914" spans="1:5" x14ac:dyDescent="0.25">
      <c r="A2914" s="112">
        <v>40362.802083333336</v>
      </c>
      <c r="B2914" s="109">
        <v>-5</v>
      </c>
      <c r="C2914" s="109">
        <v>0.78510000000000002</v>
      </c>
      <c r="D2914" s="110">
        <v>0.7863</v>
      </c>
      <c r="E2914" s="110">
        <v>0.78749999999999998</v>
      </c>
    </row>
    <row r="2915" spans="1:5" x14ac:dyDescent="0.25">
      <c r="A2915" s="112">
        <v>40362.8125</v>
      </c>
      <c r="B2915" s="109">
        <v>-5</v>
      </c>
      <c r="C2915" s="109">
        <v>0.7863</v>
      </c>
      <c r="D2915" s="110">
        <v>0.78749999999999998</v>
      </c>
      <c r="E2915" s="110">
        <v>0.78879999999999995</v>
      </c>
    </row>
    <row r="2916" spans="1:5" x14ac:dyDescent="0.25">
      <c r="A2916" s="112">
        <v>40362.822916666664</v>
      </c>
      <c r="B2916" s="109">
        <v>-5</v>
      </c>
      <c r="C2916" s="109">
        <v>0.7863</v>
      </c>
      <c r="D2916" s="110">
        <v>0.78749999999999998</v>
      </c>
      <c r="E2916" s="110">
        <v>0.78879999999999995</v>
      </c>
    </row>
    <row r="2917" spans="1:5" x14ac:dyDescent="0.25">
      <c r="A2917" s="112">
        <v>40362.833333333336</v>
      </c>
      <c r="B2917" s="109">
        <v>-5</v>
      </c>
      <c r="C2917" s="109">
        <v>0.7863</v>
      </c>
      <c r="D2917" s="110">
        <v>0.78749999999999998</v>
      </c>
      <c r="E2917" s="110">
        <v>0.78879999999999995</v>
      </c>
    </row>
    <row r="2918" spans="1:5" x14ac:dyDescent="0.25">
      <c r="A2918" s="112">
        <v>40362.84375</v>
      </c>
      <c r="B2918" s="109">
        <v>-5</v>
      </c>
      <c r="C2918" s="109">
        <v>0.7863</v>
      </c>
      <c r="D2918" s="110">
        <v>0.78749999999999998</v>
      </c>
      <c r="E2918" s="110">
        <v>0.79</v>
      </c>
    </row>
    <row r="2919" spans="1:5" x14ac:dyDescent="0.25">
      <c r="A2919" s="112">
        <v>40362.854166666664</v>
      </c>
      <c r="B2919" s="109">
        <v>-5</v>
      </c>
      <c r="C2919" s="109">
        <v>0.78749999999999998</v>
      </c>
      <c r="D2919" s="110">
        <v>0.78879999999999995</v>
      </c>
      <c r="E2919" s="110">
        <v>0.79</v>
      </c>
    </row>
    <row r="2920" spans="1:5" x14ac:dyDescent="0.25">
      <c r="A2920" s="112">
        <v>40362.864583333336</v>
      </c>
      <c r="B2920" s="109">
        <v>-5</v>
      </c>
      <c r="C2920" s="109">
        <v>0.78749999999999998</v>
      </c>
      <c r="D2920" s="110">
        <v>0.78879999999999995</v>
      </c>
      <c r="E2920" s="110">
        <v>0.79</v>
      </c>
    </row>
    <row r="2921" spans="1:5" x14ac:dyDescent="0.25">
      <c r="A2921" s="112">
        <v>40362.875</v>
      </c>
      <c r="B2921" s="109">
        <v>-5</v>
      </c>
      <c r="C2921" s="109">
        <v>0.78879999999999995</v>
      </c>
      <c r="D2921" s="110">
        <v>0.78879999999999995</v>
      </c>
      <c r="E2921" s="110">
        <v>0.79239999999999999</v>
      </c>
    </row>
    <row r="2922" spans="1:5" x14ac:dyDescent="0.25">
      <c r="A2922" s="112">
        <v>40362.885416666664</v>
      </c>
      <c r="B2922" s="109">
        <v>-5</v>
      </c>
      <c r="C2922" s="109">
        <v>0.78879999999999995</v>
      </c>
      <c r="D2922" s="110">
        <v>0.79</v>
      </c>
      <c r="E2922" s="110">
        <v>0.79239999999999999</v>
      </c>
    </row>
    <row r="2923" spans="1:5" x14ac:dyDescent="0.25">
      <c r="A2923" s="112">
        <v>40362.895833333336</v>
      </c>
      <c r="B2923" s="109">
        <v>-5</v>
      </c>
      <c r="C2923" s="109">
        <v>0.78879999999999995</v>
      </c>
      <c r="D2923" s="110">
        <v>0.79</v>
      </c>
      <c r="E2923" s="110">
        <v>0.79239999999999999</v>
      </c>
    </row>
    <row r="2924" spans="1:5" x14ac:dyDescent="0.25">
      <c r="A2924" s="112">
        <v>40362.90625</v>
      </c>
      <c r="B2924" s="109">
        <v>-5</v>
      </c>
      <c r="C2924" s="109">
        <v>0.78879999999999995</v>
      </c>
      <c r="D2924" s="110">
        <v>0.79120000000000001</v>
      </c>
      <c r="E2924" s="110">
        <v>0.79239999999999999</v>
      </c>
    </row>
    <row r="2925" spans="1:5" x14ac:dyDescent="0.25">
      <c r="A2925" s="112">
        <v>40362.916666666664</v>
      </c>
      <c r="B2925" s="109">
        <v>-5</v>
      </c>
      <c r="C2925" s="109">
        <v>0.79</v>
      </c>
      <c r="D2925" s="110">
        <v>0.79239999999999999</v>
      </c>
      <c r="E2925" s="110">
        <v>0.79369999999999996</v>
      </c>
    </row>
    <row r="2926" spans="1:5" x14ac:dyDescent="0.25">
      <c r="A2926" s="112">
        <v>40362.927083333336</v>
      </c>
      <c r="B2926" s="109">
        <v>-5</v>
      </c>
      <c r="C2926" s="109">
        <v>0.79</v>
      </c>
      <c r="D2926" s="110">
        <v>0.79239999999999999</v>
      </c>
      <c r="E2926" s="110">
        <v>0.79369999999999996</v>
      </c>
    </row>
    <row r="2927" spans="1:5" x14ac:dyDescent="0.25">
      <c r="A2927" s="112">
        <v>40362.9375</v>
      </c>
      <c r="B2927" s="109">
        <v>-5</v>
      </c>
      <c r="C2927" s="109">
        <v>0.79</v>
      </c>
      <c r="D2927" s="110">
        <v>0.79369999999999996</v>
      </c>
      <c r="E2927" s="110">
        <v>0.79490000000000005</v>
      </c>
    </row>
    <row r="2928" spans="1:5" x14ac:dyDescent="0.25">
      <c r="A2928" s="112">
        <v>40362.947916666664</v>
      </c>
      <c r="B2928" s="109">
        <v>-5</v>
      </c>
      <c r="C2928" s="109">
        <v>0.79239999999999999</v>
      </c>
      <c r="D2928" s="110">
        <v>0.79369999999999996</v>
      </c>
      <c r="E2928" s="110">
        <v>0.79490000000000005</v>
      </c>
    </row>
    <row r="2929" spans="1:5" x14ac:dyDescent="0.25">
      <c r="A2929" s="112">
        <v>40362.958333333336</v>
      </c>
      <c r="B2929" s="109">
        <v>-5</v>
      </c>
      <c r="C2929" s="109">
        <v>0.79239999999999999</v>
      </c>
      <c r="D2929" s="110">
        <v>0.79369999999999996</v>
      </c>
      <c r="E2929" s="110">
        <v>0.79490000000000005</v>
      </c>
    </row>
    <row r="2930" spans="1:5" x14ac:dyDescent="0.25">
      <c r="A2930" s="112">
        <v>40362.96875</v>
      </c>
      <c r="B2930" s="109">
        <v>-5</v>
      </c>
      <c r="C2930" s="109">
        <v>0.79239999999999999</v>
      </c>
      <c r="D2930" s="110">
        <v>0.79490000000000005</v>
      </c>
      <c r="E2930" s="110">
        <v>0.79490000000000005</v>
      </c>
    </row>
    <row r="2931" spans="1:5" x14ac:dyDescent="0.25">
      <c r="A2931" s="112">
        <v>40362.979166666664</v>
      </c>
      <c r="B2931" s="109">
        <v>-5</v>
      </c>
      <c r="C2931" s="109">
        <v>0.79369999999999996</v>
      </c>
      <c r="D2931" s="110">
        <v>0.79490000000000005</v>
      </c>
      <c r="E2931" s="110">
        <v>0.79610000000000003</v>
      </c>
    </row>
    <row r="2932" spans="1:5" x14ac:dyDescent="0.25">
      <c r="A2932" s="112">
        <v>40362.989583333336</v>
      </c>
      <c r="B2932" s="109">
        <v>-5</v>
      </c>
      <c r="C2932" s="109">
        <v>0.79369999999999996</v>
      </c>
      <c r="D2932" s="110">
        <v>0.79490000000000005</v>
      </c>
      <c r="E2932" s="110">
        <v>0.79730000000000001</v>
      </c>
    </row>
    <row r="2933" spans="1:5" x14ac:dyDescent="0.25">
      <c r="A2933" s="112">
        <v>40363</v>
      </c>
      <c r="B2933" s="109">
        <v>-5</v>
      </c>
      <c r="C2933" s="109">
        <v>0.79490000000000005</v>
      </c>
      <c r="D2933" s="110">
        <v>0.79610000000000003</v>
      </c>
      <c r="E2933" s="110">
        <v>0.79730000000000001</v>
      </c>
    </row>
    <row r="2934" spans="1:5" x14ac:dyDescent="0.25">
      <c r="A2934" s="112">
        <v>40363.010416666664</v>
      </c>
      <c r="B2934" s="109">
        <v>-5</v>
      </c>
      <c r="C2934" s="109">
        <v>0.79490000000000005</v>
      </c>
      <c r="D2934" s="110">
        <v>0.79610000000000003</v>
      </c>
      <c r="E2934" s="110">
        <v>0.79730000000000001</v>
      </c>
    </row>
    <row r="2935" spans="1:5" x14ac:dyDescent="0.25">
      <c r="A2935" s="112">
        <v>40363.020833333336</v>
      </c>
      <c r="B2935" s="109">
        <v>-5</v>
      </c>
      <c r="C2935" s="109">
        <v>0.79490000000000005</v>
      </c>
      <c r="D2935" s="110">
        <v>0.79610000000000003</v>
      </c>
      <c r="E2935" s="110">
        <v>0.79730000000000001</v>
      </c>
    </row>
    <row r="2936" spans="1:5" x14ac:dyDescent="0.25">
      <c r="A2936" s="112">
        <v>40363.03125</v>
      </c>
      <c r="B2936" s="109">
        <v>-5</v>
      </c>
      <c r="C2936" s="109">
        <v>0.79610000000000003</v>
      </c>
      <c r="D2936" s="110">
        <v>0.79730000000000001</v>
      </c>
      <c r="E2936" s="110">
        <v>0.79979999999999996</v>
      </c>
    </row>
    <row r="2937" spans="1:5" x14ac:dyDescent="0.25">
      <c r="A2937" s="112">
        <v>40363.041666666664</v>
      </c>
      <c r="B2937" s="109">
        <v>-5</v>
      </c>
      <c r="C2937" s="109">
        <v>0.79610000000000003</v>
      </c>
      <c r="D2937" s="110">
        <v>0.79849999999999999</v>
      </c>
      <c r="E2937" s="110">
        <v>0.80100000000000005</v>
      </c>
    </row>
    <row r="2938" spans="1:5" x14ac:dyDescent="0.25">
      <c r="A2938" s="112">
        <v>40363.052083333336</v>
      </c>
      <c r="B2938" s="109">
        <v>-5</v>
      </c>
      <c r="C2938" s="109">
        <v>0.79610000000000003</v>
      </c>
      <c r="D2938" s="110">
        <v>0.79849999999999999</v>
      </c>
      <c r="E2938" s="110">
        <v>0.80100000000000005</v>
      </c>
    </row>
    <row r="2939" spans="1:5" x14ac:dyDescent="0.25">
      <c r="A2939" s="112">
        <v>40363.0625</v>
      </c>
      <c r="B2939" s="109">
        <v>-5</v>
      </c>
      <c r="C2939" s="109">
        <v>0.79730000000000001</v>
      </c>
      <c r="D2939" s="110">
        <v>0.79979999999999996</v>
      </c>
      <c r="E2939" s="110">
        <v>0.80100000000000005</v>
      </c>
    </row>
    <row r="2940" spans="1:5" x14ac:dyDescent="0.25">
      <c r="A2940" s="112">
        <v>40363.072916666664</v>
      </c>
      <c r="B2940" s="109">
        <v>-5</v>
      </c>
      <c r="C2940" s="109">
        <v>0.79730000000000001</v>
      </c>
      <c r="D2940" s="110">
        <v>0.79979999999999996</v>
      </c>
      <c r="E2940" s="110">
        <v>0.80100000000000005</v>
      </c>
    </row>
    <row r="2941" spans="1:5" x14ac:dyDescent="0.25">
      <c r="A2941" s="112">
        <v>40363.083333333336</v>
      </c>
      <c r="B2941" s="109">
        <v>-5</v>
      </c>
      <c r="C2941" s="109">
        <v>0.79979999999999996</v>
      </c>
      <c r="D2941" s="110">
        <v>0.80100000000000005</v>
      </c>
      <c r="E2941" s="110">
        <v>0.80220000000000002</v>
      </c>
    </row>
    <row r="2942" spans="1:5" x14ac:dyDescent="0.25">
      <c r="A2942" s="112">
        <v>40363.09375</v>
      </c>
      <c r="B2942" s="109">
        <v>-5</v>
      </c>
      <c r="C2942" s="109">
        <v>0.79979999999999996</v>
      </c>
      <c r="D2942" s="110">
        <v>0.80100000000000005</v>
      </c>
      <c r="E2942" s="110">
        <v>0.80220000000000002</v>
      </c>
    </row>
    <row r="2943" spans="1:5" x14ac:dyDescent="0.25">
      <c r="A2943" s="112">
        <v>40363.104166666664</v>
      </c>
      <c r="B2943" s="109">
        <v>-5</v>
      </c>
      <c r="C2943" s="109">
        <v>0.79979999999999996</v>
      </c>
      <c r="D2943" s="110">
        <v>0.80100000000000005</v>
      </c>
      <c r="E2943" s="110">
        <v>0.80220000000000002</v>
      </c>
    </row>
    <row r="2944" spans="1:5" x14ac:dyDescent="0.25">
      <c r="A2944" s="112">
        <v>40363.114583333336</v>
      </c>
      <c r="B2944" s="109">
        <v>-5</v>
      </c>
      <c r="C2944" s="109">
        <v>0.79979999999999996</v>
      </c>
      <c r="D2944" s="110">
        <v>0.80220000000000002</v>
      </c>
      <c r="E2944" s="110">
        <v>0.8034</v>
      </c>
    </row>
    <row r="2945" spans="1:5" x14ac:dyDescent="0.25">
      <c r="A2945" s="112">
        <v>40363.125</v>
      </c>
      <c r="B2945" s="109">
        <v>-5</v>
      </c>
      <c r="C2945" s="109">
        <v>0.80100000000000005</v>
      </c>
      <c r="D2945" s="110">
        <v>0.80220000000000002</v>
      </c>
      <c r="E2945" s="110">
        <v>0.8034</v>
      </c>
    </row>
    <row r="2946" spans="1:5" x14ac:dyDescent="0.25">
      <c r="A2946" s="112">
        <v>40363.135416666664</v>
      </c>
      <c r="B2946" s="109">
        <v>-5</v>
      </c>
      <c r="C2946" s="109">
        <v>0.80100000000000005</v>
      </c>
      <c r="D2946" s="110">
        <v>0.80220000000000002</v>
      </c>
      <c r="E2946" s="110">
        <v>0.8034</v>
      </c>
    </row>
    <row r="2947" spans="1:5" x14ac:dyDescent="0.25">
      <c r="A2947" s="112">
        <v>40363.145833333336</v>
      </c>
      <c r="B2947" s="109">
        <v>-5</v>
      </c>
      <c r="C2947" s="109">
        <v>0.80220000000000002</v>
      </c>
      <c r="D2947" s="110">
        <v>0.80220000000000002</v>
      </c>
      <c r="E2947" s="110">
        <v>0.8034</v>
      </c>
    </row>
    <row r="2948" spans="1:5" x14ac:dyDescent="0.25">
      <c r="A2948" s="112">
        <v>40363.15625</v>
      </c>
      <c r="B2948" s="109">
        <v>-5</v>
      </c>
      <c r="C2948" s="109">
        <v>0.80220000000000002</v>
      </c>
      <c r="D2948" s="110">
        <v>0.8034</v>
      </c>
      <c r="E2948" s="110">
        <v>0.80459999999999998</v>
      </c>
    </row>
    <row r="2949" spans="1:5" x14ac:dyDescent="0.25">
      <c r="A2949" s="112">
        <v>40363.166666666664</v>
      </c>
      <c r="B2949" s="109">
        <v>-5</v>
      </c>
      <c r="C2949" s="109">
        <v>0.80220000000000002</v>
      </c>
      <c r="D2949" s="110">
        <v>0.8034</v>
      </c>
      <c r="E2949" s="110">
        <v>0.80459999999999998</v>
      </c>
    </row>
    <row r="2950" spans="1:5" x14ac:dyDescent="0.25">
      <c r="A2950" s="112">
        <v>40363.177083333336</v>
      </c>
      <c r="B2950" s="109">
        <v>-5</v>
      </c>
      <c r="C2950" s="109">
        <v>0.80220000000000002</v>
      </c>
      <c r="D2950" s="110">
        <v>0.8034</v>
      </c>
      <c r="E2950" s="110">
        <v>0.80459999999999998</v>
      </c>
    </row>
    <row r="2951" spans="1:5" x14ac:dyDescent="0.25">
      <c r="A2951" s="112">
        <v>40363.1875</v>
      </c>
      <c r="B2951" s="109">
        <v>-5</v>
      </c>
      <c r="C2951" s="109">
        <v>0.8034</v>
      </c>
      <c r="D2951" s="110">
        <v>0.80459999999999998</v>
      </c>
      <c r="E2951" s="110">
        <v>0.80710000000000004</v>
      </c>
    </row>
    <row r="2952" spans="1:5" x14ac:dyDescent="0.25">
      <c r="A2952" s="112">
        <v>40363.197916666664</v>
      </c>
      <c r="B2952" s="109">
        <v>-5</v>
      </c>
      <c r="C2952" s="109">
        <v>0.8034</v>
      </c>
      <c r="D2952" s="110">
        <v>0.80459999999999998</v>
      </c>
      <c r="E2952" s="110">
        <v>0.80710000000000004</v>
      </c>
    </row>
    <row r="2953" spans="1:5" x14ac:dyDescent="0.25">
      <c r="A2953" s="112">
        <v>40363.208333333336</v>
      </c>
      <c r="B2953" s="109">
        <v>-5</v>
      </c>
      <c r="C2953" s="109">
        <v>0.8034</v>
      </c>
      <c r="D2953" s="110">
        <v>0.80459999999999998</v>
      </c>
      <c r="E2953" s="110">
        <v>0.80710000000000004</v>
      </c>
    </row>
    <row r="2954" spans="1:5" x14ac:dyDescent="0.25">
      <c r="A2954" s="112">
        <v>40363.21875</v>
      </c>
      <c r="B2954" s="109">
        <v>-5</v>
      </c>
      <c r="C2954" s="109">
        <v>0.80459999999999998</v>
      </c>
      <c r="D2954" s="110">
        <v>0.80589999999999995</v>
      </c>
      <c r="E2954" s="110">
        <v>0.80830000000000002</v>
      </c>
    </row>
    <row r="2955" spans="1:5" x14ac:dyDescent="0.25">
      <c r="A2955" s="112">
        <v>40363.229166666664</v>
      </c>
      <c r="B2955" s="109">
        <v>-5</v>
      </c>
      <c r="C2955" s="109">
        <v>0.80459999999999998</v>
      </c>
      <c r="D2955" s="110">
        <v>0.80589999999999995</v>
      </c>
      <c r="E2955" s="110">
        <v>0.80830000000000002</v>
      </c>
    </row>
    <row r="2956" spans="1:5" x14ac:dyDescent="0.25">
      <c r="A2956" s="112">
        <v>40363.239583333336</v>
      </c>
      <c r="B2956" s="109">
        <v>-5</v>
      </c>
      <c r="C2956" s="109">
        <v>0.80459999999999998</v>
      </c>
      <c r="D2956" s="110">
        <v>0.80589999999999995</v>
      </c>
      <c r="E2956" s="110">
        <v>0.80830000000000002</v>
      </c>
    </row>
    <row r="2957" spans="1:5" x14ac:dyDescent="0.25">
      <c r="A2957" s="112">
        <v>40363.25</v>
      </c>
      <c r="B2957" s="109">
        <v>-5</v>
      </c>
      <c r="C2957" s="109">
        <v>0.80459999999999998</v>
      </c>
      <c r="D2957" s="110">
        <v>0.80710000000000004</v>
      </c>
      <c r="E2957" s="110">
        <v>0.80830000000000002</v>
      </c>
    </row>
    <row r="2958" spans="1:5" x14ac:dyDescent="0.25">
      <c r="A2958" s="112">
        <v>40363.260416666664</v>
      </c>
      <c r="B2958" s="109">
        <v>-5</v>
      </c>
      <c r="C2958" s="109">
        <v>0.80459999999999998</v>
      </c>
      <c r="D2958" s="110">
        <v>0.80710000000000004</v>
      </c>
      <c r="E2958" s="110">
        <v>0.80830000000000002</v>
      </c>
    </row>
    <row r="2959" spans="1:5" x14ac:dyDescent="0.25">
      <c r="A2959" s="112">
        <v>40363.270833333336</v>
      </c>
      <c r="B2959" s="109">
        <v>-5</v>
      </c>
      <c r="C2959" s="109">
        <v>0.80459999999999998</v>
      </c>
      <c r="D2959" s="110">
        <v>0.80589999999999995</v>
      </c>
      <c r="E2959" s="110">
        <v>0.80830000000000002</v>
      </c>
    </row>
    <row r="2960" spans="1:5" x14ac:dyDescent="0.25">
      <c r="A2960" s="112">
        <v>40363.28125</v>
      </c>
      <c r="B2960" s="109">
        <v>-5</v>
      </c>
      <c r="C2960" s="109">
        <v>0.80459999999999998</v>
      </c>
      <c r="D2960" s="110">
        <v>0.80710000000000004</v>
      </c>
      <c r="E2960" s="110">
        <v>0.80830000000000002</v>
      </c>
    </row>
    <row r="2961" spans="1:5" x14ac:dyDescent="0.25">
      <c r="A2961" s="112">
        <v>40363.291666666664</v>
      </c>
      <c r="B2961" s="109">
        <v>-5</v>
      </c>
      <c r="C2961" s="109">
        <v>0.80459999999999998</v>
      </c>
      <c r="D2961" s="110">
        <v>0.80589999999999995</v>
      </c>
      <c r="E2961" s="110">
        <v>0.8095</v>
      </c>
    </row>
    <row r="2962" spans="1:5" x14ac:dyDescent="0.25">
      <c r="A2962" s="112">
        <v>40363.302083333336</v>
      </c>
      <c r="B2962" s="109">
        <v>-5</v>
      </c>
      <c r="C2962" s="109">
        <v>0.8034</v>
      </c>
      <c r="D2962" s="110">
        <v>0.80459999999999998</v>
      </c>
      <c r="E2962" s="110">
        <v>0.80710000000000004</v>
      </c>
    </row>
    <row r="2963" spans="1:5" x14ac:dyDescent="0.25">
      <c r="A2963" s="112">
        <v>40363.3125</v>
      </c>
      <c r="B2963" s="109">
        <v>-5</v>
      </c>
      <c r="C2963" s="109">
        <v>0.8034</v>
      </c>
      <c r="D2963" s="110">
        <v>0.80459999999999998</v>
      </c>
      <c r="E2963" s="110">
        <v>0.80710000000000004</v>
      </c>
    </row>
    <row r="2964" spans="1:5" x14ac:dyDescent="0.25">
      <c r="A2964" s="112">
        <v>40363.322916666664</v>
      </c>
      <c r="B2964" s="109">
        <v>-5</v>
      </c>
      <c r="C2964" s="109">
        <v>0.8034</v>
      </c>
      <c r="D2964" s="110">
        <v>0.80459999999999998</v>
      </c>
      <c r="E2964" s="110">
        <v>0.80459999999999998</v>
      </c>
    </row>
    <row r="2965" spans="1:5" x14ac:dyDescent="0.25">
      <c r="A2965" s="112">
        <v>40363.333333333336</v>
      </c>
      <c r="B2965" s="109">
        <v>-5</v>
      </c>
      <c r="C2965" s="109">
        <v>0.80220000000000002</v>
      </c>
      <c r="D2965" s="110">
        <v>0.8034</v>
      </c>
      <c r="E2965" s="110">
        <v>0.80459999999999998</v>
      </c>
    </row>
    <row r="2966" spans="1:5" x14ac:dyDescent="0.25">
      <c r="A2966" s="112">
        <v>40363.34375</v>
      </c>
      <c r="B2966" s="109">
        <v>-5</v>
      </c>
      <c r="C2966" s="109">
        <v>0.80100000000000005</v>
      </c>
      <c r="D2966" s="110">
        <v>0.80220000000000002</v>
      </c>
      <c r="E2966" s="110">
        <v>0.80459999999999998</v>
      </c>
    </row>
    <row r="2967" spans="1:5" x14ac:dyDescent="0.25">
      <c r="A2967" s="112">
        <v>40363.354166666664</v>
      </c>
      <c r="B2967" s="109">
        <v>-5</v>
      </c>
      <c r="C2967" s="109">
        <v>0.80100000000000005</v>
      </c>
      <c r="D2967" s="110">
        <v>0.80220000000000002</v>
      </c>
      <c r="E2967" s="110">
        <v>0.8034</v>
      </c>
    </row>
    <row r="2968" spans="1:5" x14ac:dyDescent="0.25">
      <c r="A2968" s="112">
        <v>40363.364583333336</v>
      </c>
      <c r="B2968" s="109">
        <v>-5</v>
      </c>
      <c r="C2968" s="109">
        <v>0.79979999999999996</v>
      </c>
      <c r="D2968" s="110">
        <v>0.80100000000000005</v>
      </c>
      <c r="E2968" s="110">
        <v>0.80220000000000002</v>
      </c>
    </row>
    <row r="2969" spans="1:5" x14ac:dyDescent="0.25">
      <c r="A2969" s="112">
        <v>40363.375</v>
      </c>
      <c r="B2969" s="109">
        <v>-5</v>
      </c>
      <c r="C2969" s="109">
        <v>0.79730000000000001</v>
      </c>
      <c r="D2969" s="110">
        <v>0.79979999999999996</v>
      </c>
      <c r="E2969" s="110">
        <v>0.80220000000000002</v>
      </c>
    </row>
    <row r="2970" spans="1:5" x14ac:dyDescent="0.25">
      <c r="A2970" s="112">
        <v>40363.385416666664</v>
      </c>
      <c r="B2970" s="109">
        <v>-5</v>
      </c>
      <c r="C2970" s="109">
        <v>0.79610000000000003</v>
      </c>
      <c r="D2970" s="110">
        <v>0.79849999999999999</v>
      </c>
      <c r="E2970" s="110">
        <v>0.80100000000000005</v>
      </c>
    </row>
    <row r="2971" spans="1:5" x14ac:dyDescent="0.25">
      <c r="A2971" s="112">
        <v>40363.395833333336</v>
      </c>
      <c r="B2971" s="109">
        <v>-5</v>
      </c>
      <c r="C2971" s="109">
        <v>0.79490000000000005</v>
      </c>
      <c r="D2971" s="110">
        <v>0.79610000000000003</v>
      </c>
      <c r="E2971" s="110">
        <v>0.79979999999999996</v>
      </c>
    </row>
    <row r="2972" spans="1:5" x14ac:dyDescent="0.25">
      <c r="A2972" s="112">
        <v>40363.40625</v>
      </c>
      <c r="B2972" s="109">
        <v>-5</v>
      </c>
      <c r="C2972" s="109">
        <v>0.79369999999999996</v>
      </c>
      <c r="D2972" s="110">
        <v>0.79490000000000005</v>
      </c>
      <c r="E2972" s="110">
        <v>0.79610000000000003</v>
      </c>
    </row>
    <row r="2973" spans="1:5" x14ac:dyDescent="0.25">
      <c r="A2973" s="112">
        <v>40363.416666666664</v>
      </c>
      <c r="B2973" s="109">
        <v>-5</v>
      </c>
      <c r="C2973" s="109">
        <v>0.79</v>
      </c>
      <c r="D2973" s="110">
        <v>0.79239999999999999</v>
      </c>
      <c r="E2973" s="110">
        <v>0.79490000000000005</v>
      </c>
    </row>
    <row r="2974" spans="1:5" x14ac:dyDescent="0.25">
      <c r="A2974" s="112">
        <v>40363.427083333336</v>
      </c>
      <c r="B2974" s="109">
        <v>-5</v>
      </c>
      <c r="C2974" s="109">
        <v>0.78749999999999998</v>
      </c>
      <c r="D2974" s="110">
        <v>0.79</v>
      </c>
      <c r="E2974" s="110">
        <v>0.79239999999999999</v>
      </c>
    </row>
    <row r="2975" spans="1:5" x14ac:dyDescent="0.25">
      <c r="A2975" s="112">
        <v>40363.4375</v>
      </c>
      <c r="B2975" s="109">
        <v>-5</v>
      </c>
      <c r="C2975" s="109">
        <v>0.78749999999999998</v>
      </c>
      <c r="D2975" s="110">
        <v>0.78879999999999995</v>
      </c>
      <c r="E2975" s="110">
        <v>0.79</v>
      </c>
    </row>
    <row r="2976" spans="1:5" x14ac:dyDescent="0.25">
      <c r="A2976" s="112">
        <v>40363.447916666664</v>
      </c>
      <c r="B2976" s="109">
        <v>-5</v>
      </c>
      <c r="C2976" s="109">
        <v>0.78510000000000002</v>
      </c>
      <c r="D2976" s="110">
        <v>0.7863</v>
      </c>
      <c r="E2976" s="110">
        <v>0.78879999999999995</v>
      </c>
    </row>
    <row r="2977" spans="1:5" x14ac:dyDescent="0.25">
      <c r="A2977" s="112">
        <v>40363.458333333336</v>
      </c>
      <c r="B2977" s="109">
        <v>-5</v>
      </c>
      <c r="C2977" s="109">
        <v>0.78139999999999998</v>
      </c>
      <c r="D2977" s="110">
        <v>0.78390000000000004</v>
      </c>
      <c r="E2977" s="110">
        <v>0.7863</v>
      </c>
    </row>
    <row r="2978" spans="1:5" x14ac:dyDescent="0.25">
      <c r="A2978" s="112">
        <v>40363.46875</v>
      </c>
      <c r="B2978" s="109">
        <v>-5</v>
      </c>
      <c r="C2978" s="109">
        <v>0.7802</v>
      </c>
      <c r="D2978" s="110">
        <v>0.78139999999999998</v>
      </c>
      <c r="E2978" s="110">
        <v>0.78269999999999995</v>
      </c>
    </row>
    <row r="2979" spans="1:5" x14ac:dyDescent="0.25">
      <c r="A2979" s="112">
        <v>40363.479166666664</v>
      </c>
      <c r="B2979" s="109">
        <v>-5</v>
      </c>
      <c r="C2979" s="109">
        <v>0.77900000000000003</v>
      </c>
      <c r="D2979" s="110">
        <v>0.7802</v>
      </c>
      <c r="E2979" s="110">
        <v>0.78269999999999995</v>
      </c>
    </row>
    <row r="2980" spans="1:5" x14ac:dyDescent="0.25">
      <c r="A2980" s="112">
        <v>40363.489583333336</v>
      </c>
      <c r="B2980" s="109">
        <v>-5</v>
      </c>
      <c r="C2980" s="109">
        <v>0.77780000000000005</v>
      </c>
      <c r="D2980" s="110">
        <v>0.77900000000000003</v>
      </c>
      <c r="E2980" s="110">
        <v>0.78139999999999998</v>
      </c>
    </row>
    <row r="2981" spans="1:5" x14ac:dyDescent="0.25">
      <c r="A2981" s="112">
        <v>40363.5</v>
      </c>
      <c r="B2981" s="109">
        <v>-5</v>
      </c>
      <c r="C2981" s="109">
        <v>0.77780000000000005</v>
      </c>
      <c r="D2981" s="110">
        <v>0.77900000000000003</v>
      </c>
      <c r="E2981" s="110">
        <v>0.7802</v>
      </c>
    </row>
    <row r="2982" spans="1:5" x14ac:dyDescent="0.25">
      <c r="A2982" s="112">
        <v>40363.510416666664</v>
      </c>
      <c r="B2982" s="109">
        <v>-5</v>
      </c>
      <c r="C2982" s="109">
        <v>0.77529999999999999</v>
      </c>
      <c r="D2982" s="110">
        <v>0.77780000000000005</v>
      </c>
      <c r="E2982" s="110">
        <v>0.77900000000000003</v>
      </c>
    </row>
    <row r="2983" spans="1:5" x14ac:dyDescent="0.25">
      <c r="A2983" s="112">
        <v>40363.520833333336</v>
      </c>
      <c r="B2983" s="109">
        <v>-5</v>
      </c>
      <c r="C2983" s="109">
        <v>0.77410000000000001</v>
      </c>
      <c r="D2983" s="110">
        <v>0.77529999999999999</v>
      </c>
      <c r="E2983" s="110">
        <v>0.77780000000000005</v>
      </c>
    </row>
    <row r="2984" spans="1:5" x14ac:dyDescent="0.25">
      <c r="A2984" s="112">
        <v>40363.53125</v>
      </c>
      <c r="B2984" s="109">
        <v>-5</v>
      </c>
      <c r="C2984" s="109">
        <v>0.77290000000000003</v>
      </c>
      <c r="D2984" s="110">
        <v>0.77410000000000001</v>
      </c>
      <c r="E2984" s="110">
        <v>0.77529999999999999</v>
      </c>
    </row>
    <row r="2985" spans="1:5" x14ac:dyDescent="0.25">
      <c r="A2985" s="112">
        <v>40363.541666666664</v>
      </c>
      <c r="B2985" s="109">
        <v>-5</v>
      </c>
      <c r="C2985" s="109">
        <v>0.77170000000000005</v>
      </c>
      <c r="D2985" s="110">
        <v>0.77290000000000003</v>
      </c>
      <c r="E2985" s="110">
        <v>0.77529999999999999</v>
      </c>
    </row>
    <row r="2986" spans="1:5" x14ac:dyDescent="0.25">
      <c r="A2986" s="112">
        <v>40363.552083333336</v>
      </c>
      <c r="B2986" s="109">
        <v>-5</v>
      </c>
      <c r="C2986" s="109">
        <v>0.77170000000000005</v>
      </c>
      <c r="D2986" s="110">
        <v>0.77290000000000003</v>
      </c>
      <c r="E2986" s="110">
        <v>0.77410000000000001</v>
      </c>
    </row>
    <row r="2987" spans="1:5" x14ac:dyDescent="0.25">
      <c r="A2987" s="112">
        <v>40363.5625</v>
      </c>
      <c r="B2987" s="109">
        <v>-5</v>
      </c>
      <c r="C2987" s="109">
        <v>0.77049999999999996</v>
      </c>
      <c r="D2987" s="110">
        <v>0.77170000000000005</v>
      </c>
      <c r="E2987" s="110">
        <v>0.77410000000000001</v>
      </c>
    </row>
    <row r="2988" spans="1:5" x14ac:dyDescent="0.25">
      <c r="A2988" s="112">
        <v>40363.572916666664</v>
      </c>
      <c r="B2988" s="109">
        <v>-5</v>
      </c>
      <c r="C2988" s="109">
        <v>0.77049999999999996</v>
      </c>
      <c r="D2988" s="110">
        <v>0.77170000000000005</v>
      </c>
      <c r="E2988" s="110">
        <v>0.77290000000000003</v>
      </c>
    </row>
    <row r="2989" spans="1:5" x14ac:dyDescent="0.25">
      <c r="A2989" s="112">
        <v>40363.583333333336</v>
      </c>
      <c r="B2989" s="109">
        <v>-5</v>
      </c>
      <c r="C2989" s="109">
        <v>0.76800000000000002</v>
      </c>
      <c r="D2989" s="110">
        <v>0.77049999999999996</v>
      </c>
      <c r="E2989" s="110">
        <v>0.77290000000000003</v>
      </c>
    </row>
    <row r="2990" spans="1:5" x14ac:dyDescent="0.25">
      <c r="A2990" s="112">
        <v>40363.59375</v>
      </c>
      <c r="B2990" s="109">
        <v>-5</v>
      </c>
      <c r="C2990" s="109">
        <v>0.76800000000000002</v>
      </c>
      <c r="D2990" s="110">
        <v>0.77049999999999996</v>
      </c>
      <c r="E2990" s="110">
        <v>0.77170000000000005</v>
      </c>
    </row>
    <row r="2991" spans="1:5" x14ac:dyDescent="0.25">
      <c r="A2991" s="112">
        <v>40363.604166666664</v>
      </c>
      <c r="B2991" s="109">
        <v>-5</v>
      </c>
      <c r="C2991" s="109">
        <v>0.76680000000000004</v>
      </c>
      <c r="D2991" s="110">
        <v>0.77049999999999996</v>
      </c>
      <c r="E2991" s="110">
        <v>0.77170000000000005</v>
      </c>
    </row>
    <row r="2992" spans="1:5" x14ac:dyDescent="0.25">
      <c r="A2992" s="112">
        <v>40363.614583333336</v>
      </c>
      <c r="B2992" s="109">
        <v>-5</v>
      </c>
      <c r="C2992" s="109">
        <v>0.76680000000000004</v>
      </c>
      <c r="D2992" s="110">
        <v>0.76919999999999999</v>
      </c>
      <c r="E2992" s="110">
        <v>0.77049999999999996</v>
      </c>
    </row>
    <row r="2993" spans="1:5" x14ac:dyDescent="0.25">
      <c r="A2993" s="112">
        <v>40363.625</v>
      </c>
      <c r="B2993" s="109">
        <v>-5</v>
      </c>
      <c r="C2993" s="109">
        <v>0.76680000000000004</v>
      </c>
      <c r="D2993" s="110">
        <v>0.76919999999999999</v>
      </c>
      <c r="E2993" s="110">
        <v>0.77049999999999996</v>
      </c>
    </row>
    <row r="2994" spans="1:5" x14ac:dyDescent="0.25">
      <c r="A2994" s="112">
        <v>40363.635416666664</v>
      </c>
      <c r="B2994" s="109">
        <v>-5</v>
      </c>
      <c r="C2994" s="109">
        <v>0.76680000000000004</v>
      </c>
      <c r="D2994" s="110">
        <v>0.76800000000000002</v>
      </c>
      <c r="E2994" s="110">
        <v>0.77049999999999996</v>
      </c>
    </row>
    <row r="2995" spans="1:5" x14ac:dyDescent="0.25">
      <c r="A2995" s="112">
        <v>40363.645833333336</v>
      </c>
      <c r="B2995" s="109">
        <v>-5</v>
      </c>
      <c r="C2995" s="109">
        <v>0.76680000000000004</v>
      </c>
      <c r="D2995" s="110">
        <v>0.76800000000000002</v>
      </c>
      <c r="E2995" s="110">
        <v>0.77049999999999996</v>
      </c>
    </row>
    <row r="2996" spans="1:5" x14ac:dyDescent="0.25">
      <c r="A2996" s="112">
        <v>40363.65625</v>
      </c>
      <c r="B2996" s="109">
        <v>-5</v>
      </c>
      <c r="C2996" s="109">
        <v>0.76680000000000004</v>
      </c>
      <c r="D2996" s="110">
        <v>0.76800000000000002</v>
      </c>
      <c r="E2996" s="110">
        <v>0.76800000000000002</v>
      </c>
    </row>
    <row r="2997" spans="1:5" x14ac:dyDescent="0.25">
      <c r="A2997" s="112">
        <v>40363.666666666664</v>
      </c>
      <c r="B2997" s="109">
        <v>-5</v>
      </c>
      <c r="C2997" s="109">
        <v>0.76680000000000004</v>
      </c>
      <c r="D2997" s="110">
        <v>0.76680000000000004</v>
      </c>
      <c r="E2997" s="110">
        <v>0.76800000000000002</v>
      </c>
    </row>
    <row r="2998" spans="1:5" x14ac:dyDescent="0.25">
      <c r="A2998" s="112">
        <v>40363.677083333336</v>
      </c>
      <c r="B2998" s="109">
        <v>-5</v>
      </c>
      <c r="C2998" s="109">
        <v>0.76680000000000004</v>
      </c>
      <c r="D2998" s="110">
        <v>0.76680000000000004</v>
      </c>
      <c r="E2998" s="110">
        <v>0.76800000000000002</v>
      </c>
    </row>
    <row r="2999" spans="1:5" x14ac:dyDescent="0.25">
      <c r="A2999" s="112">
        <v>40363.6875</v>
      </c>
      <c r="B2999" s="109">
        <v>-5</v>
      </c>
      <c r="C2999" s="109">
        <v>0.76559999999999995</v>
      </c>
      <c r="D2999" s="110">
        <v>0.76680000000000004</v>
      </c>
      <c r="E2999" s="110">
        <v>0.76800000000000002</v>
      </c>
    </row>
    <row r="3000" spans="1:5" x14ac:dyDescent="0.25">
      <c r="A3000" s="112">
        <v>40363.697916666664</v>
      </c>
      <c r="B3000" s="109">
        <v>-5</v>
      </c>
      <c r="C3000" s="109">
        <v>0.76559999999999995</v>
      </c>
      <c r="D3000" s="110">
        <v>0.76680000000000004</v>
      </c>
      <c r="E3000" s="110">
        <v>0.76800000000000002</v>
      </c>
    </row>
    <row r="3001" spans="1:5" x14ac:dyDescent="0.25">
      <c r="A3001" s="112">
        <v>40363.708333333336</v>
      </c>
      <c r="B3001" s="109">
        <v>-5</v>
      </c>
      <c r="C3001" s="109">
        <v>0.76559999999999995</v>
      </c>
      <c r="D3001" s="110">
        <v>0.76680000000000004</v>
      </c>
      <c r="E3001" s="110">
        <v>0.77049999999999996</v>
      </c>
    </row>
    <row r="3002" spans="1:5" x14ac:dyDescent="0.25">
      <c r="A3002" s="112">
        <v>40363.71875</v>
      </c>
      <c r="B3002" s="109">
        <v>-5</v>
      </c>
      <c r="C3002" s="109">
        <v>0.76559999999999995</v>
      </c>
      <c r="D3002" s="110">
        <v>0.76680000000000004</v>
      </c>
      <c r="E3002" s="110">
        <v>0.76800000000000002</v>
      </c>
    </row>
    <row r="3003" spans="1:5" x14ac:dyDescent="0.25">
      <c r="A3003" s="112">
        <v>40363.729166666664</v>
      </c>
      <c r="B3003" s="109">
        <v>-5</v>
      </c>
      <c r="C3003" s="109">
        <v>0.76559999999999995</v>
      </c>
      <c r="D3003" s="110">
        <v>0.76680000000000004</v>
      </c>
      <c r="E3003" s="110">
        <v>0.76800000000000002</v>
      </c>
    </row>
    <row r="3004" spans="1:5" x14ac:dyDescent="0.25">
      <c r="A3004" s="112">
        <v>40363.739583333336</v>
      </c>
      <c r="B3004" s="109">
        <v>-5</v>
      </c>
      <c r="C3004" s="109">
        <v>0.76680000000000004</v>
      </c>
      <c r="D3004" s="110">
        <v>0.76800000000000002</v>
      </c>
      <c r="E3004" s="110">
        <v>0.77049999999999996</v>
      </c>
    </row>
    <row r="3005" spans="1:5" x14ac:dyDescent="0.25">
      <c r="A3005" s="112">
        <v>40363.75</v>
      </c>
      <c r="B3005" s="109">
        <v>-5</v>
      </c>
      <c r="C3005" s="109">
        <v>0.76680000000000004</v>
      </c>
      <c r="D3005" s="110">
        <v>0.76800000000000002</v>
      </c>
      <c r="E3005" s="110">
        <v>0.77049999999999996</v>
      </c>
    </row>
    <row r="3006" spans="1:5" x14ac:dyDescent="0.25">
      <c r="A3006" s="112">
        <v>40363.760416666664</v>
      </c>
      <c r="B3006" s="109">
        <v>-5</v>
      </c>
      <c r="C3006" s="109">
        <v>0.76680000000000004</v>
      </c>
      <c r="D3006" s="110">
        <v>0.76919999999999999</v>
      </c>
      <c r="E3006" s="110">
        <v>0.77170000000000005</v>
      </c>
    </row>
    <row r="3007" spans="1:5" x14ac:dyDescent="0.25">
      <c r="A3007" s="112">
        <v>40363.770833333336</v>
      </c>
      <c r="B3007" s="109">
        <v>-5</v>
      </c>
      <c r="C3007" s="109">
        <v>0.76800000000000002</v>
      </c>
      <c r="D3007" s="110">
        <v>0.77049999999999996</v>
      </c>
      <c r="E3007" s="110">
        <v>0.77170000000000005</v>
      </c>
    </row>
    <row r="3008" spans="1:5" x14ac:dyDescent="0.25">
      <c r="A3008" s="112">
        <v>40363.78125</v>
      </c>
      <c r="B3008" s="109">
        <v>-5</v>
      </c>
      <c r="C3008" s="109">
        <v>0.77049999999999996</v>
      </c>
      <c r="D3008" s="110">
        <v>0.77170000000000005</v>
      </c>
      <c r="E3008" s="110">
        <v>0.77290000000000003</v>
      </c>
    </row>
    <row r="3009" spans="1:5" x14ac:dyDescent="0.25">
      <c r="A3009" s="112">
        <v>40363.791666666664</v>
      </c>
      <c r="B3009" s="109">
        <v>-5</v>
      </c>
      <c r="C3009" s="109">
        <v>0.77049999999999996</v>
      </c>
      <c r="D3009" s="110">
        <v>0.77170000000000005</v>
      </c>
      <c r="E3009" s="110">
        <v>0.77410000000000001</v>
      </c>
    </row>
    <row r="3010" spans="1:5" x14ac:dyDescent="0.25">
      <c r="A3010" s="112">
        <v>40363.802083333336</v>
      </c>
      <c r="B3010" s="109">
        <v>-5</v>
      </c>
      <c r="C3010" s="109">
        <v>0.77049999999999996</v>
      </c>
      <c r="D3010" s="110">
        <v>0.77290000000000003</v>
      </c>
      <c r="E3010" s="110">
        <v>0.77410000000000001</v>
      </c>
    </row>
    <row r="3011" spans="1:5" x14ac:dyDescent="0.25">
      <c r="A3011" s="112">
        <v>40363.8125</v>
      </c>
      <c r="B3011" s="109">
        <v>-5</v>
      </c>
      <c r="C3011" s="109">
        <v>0.77170000000000005</v>
      </c>
      <c r="D3011" s="110">
        <v>0.77290000000000003</v>
      </c>
      <c r="E3011" s="110">
        <v>0.77410000000000001</v>
      </c>
    </row>
    <row r="3012" spans="1:5" x14ac:dyDescent="0.25">
      <c r="A3012" s="112">
        <v>40363.822916666664</v>
      </c>
      <c r="B3012" s="109">
        <v>-5</v>
      </c>
      <c r="C3012" s="109">
        <v>0.77290000000000003</v>
      </c>
      <c r="D3012" s="110">
        <v>0.77410000000000001</v>
      </c>
      <c r="E3012" s="110">
        <v>0.77529999999999999</v>
      </c>
    </row>
    <row r="3013" spans="1:5" x14ac:dyDescent="0.25">
      <c r="A3013" s="112">
        <v>40363.833333333336</v>
      </c>
      <c r="B3013" s="109">
        <v>-5</v>
      </c>
      <c r="C3013" s="109">
        <v>0.77290000000000003</v>
      </c>
      <c r="D3013" s="110">
        <v>0.77410000000000001</v>
      </c>
      <c r="E3013" s="110">
        <v>0.77780000000000005</v>
      </c>
    </row>
    <row r="3014" spans="1:5" x14ac:dyDescent="0.25">
      <c r="A3014" s="112">
        <v>40363.84375</v>
      </c>
      <c r="B3014" s="109">
        <v>-5</v>
      </c>
      <c r="C3014" s="109">
        <v>0.77410000000000001</v>
      </c>
      <c r="D3014" s="110">
        <v>0.77529999999999999</v>
      </c>
      <c r="E3014" s="110">
        <v>0.77780000000000005</v>
      </c>
    </row>
    <row r="3015" spans="1:5" x14ac:dyDescent="0.25">
      <c r="A3015" s="112">
        <v>40363.854166666664</v>
      </c>
      <c r="B3015" s="109">
        <v>-5</v>
      </c>
      <c r="C3015" s="109">
        <v>0.77529999999999999</v>
      </c>
      <c r="D3015" s="110">
        <v>0.77659999999999996</v>
      </c>
      <c r="E3015" s="110">
        <v>0.77780000000000005</v>
      </c>
    </row>
    <row r="3016" spans="1:5" x14ac:dyDescent="0.25">
      <c r="A3016" s="112">
        <v>40363.864583333336</v>
      </c>
      <c r="B3016" s="109">
        <v>-5</v>
      </c>
      <c r="C3016" s="109">
        <v>0.77529999999999999</v>
      </c>
      <c r="D3016" s="110">
        <v>0.77780000000000005</v>
      </c>
      <c r="E3016" s="110">
        <v>0.77900000000000003</v>
      </c>
    </row>
    <row r="3017" spans="1:5" x14ac:dyDescent="0.25">
      <c r="A3017" s="112">
        <v>40363.875</v>
      </c>
      <c r="B3017" s="109">
        <v>-5</v>
      </c>
      <c r="C3017" s="109">
        <v>0.77529999999999999</v>
      </c>
      <c r="D3017" s="110">
        <v>0.77780000000000005</v>
      </c>
      <c r="E3017" s="110">
        <v>0.77900000000000003</v>
      </c>
    </row>
    <row r="3018" spans="1:5" x14ac:dyDescent="0.25">
      <c r="A3018" s="112">
        <v>40363.885416666664</v>
      </c>
      <c r="B3018" s="109">
        <v>-5</v>
      </c>
      <c r="C3018" s="109">
        <v>0.77780000000000005</v>
      </c>
      <c r="D3018" s="110">
        <v>0.77900000000000003</v>
      </c>
      <c r="E3018" s="110">
        <v>0.7802</v>
      </c>
    </row>
    <row r="3019" spans="1:5" x14ac:dyDescent="0.25">
      <c r="A3019" s="112">
        <v>40363.895833333336</v>
      </c>
      <c r="B3019" s="109">
        <v>-5</v>
      </c>
      <c r="C3019" s="109">
        <v>0.77780000000000005</v>
      </c>
      <c r="D3019" s="110">
        <v>0.77900000000000003</v>
      </c>
      <c r="E3019" s="110">
        <v>0.7802</v>
      </c>
    </row>
    <row r="3020" spans="1:5" x14ac:dyDescent="0.25">
      <c r="A3020" s="112">
        <v>40363.90625</v>
      </c>
      <c r="B3020" s="109">
        <v>-5</v>
      </c>
      <c r="C3020" s="109">
        <v>0.77900000000000003</v>
      </c>
      <c r="D3020" s="110">
        <v>0.77900000000000003</v>
      </c>
      <c r="E3020" s="110">
        <v>0.7802</v>
      </c>
    </row>
    <row r="3021" spans="1:5" x14ac:dyDescent="0.25">
      <c r="A3021" s="112">
        <v>40363.916666666664</v>
      </c>
      <c r="B3021" s="109">
        <v>-5</v>
      </c>
      <c r="C3021" s="109">
        <v>0.77900000000000003</v>
      </c>
      <c r="D3021" s="110">
        <v>0.7802</v>
      </c>
      <c r="E3021" s="110">
        <v>0.78139999999999998</v>
      </c>
    </row>
    <row r="3022" spans="1:5" x14ac:dyDescent="0.25">
      <c r="A3022" s="112">
        <v>40363.927083333336</v>
      </c>
      <c r="B3022" s="109">
        <v>-5</v>
      </c>
      <c r="C3022" s="109">
        <v>0.77900000000000003</v>
      </c>
      <c r="D3022" s="110">
        <v>0.7802</v>
      </c>
      <c r="E3022" s="110">
        <v>0.78139999999999998</v>
      </c>
    </row>
    <row r="3023" spans="1:5" x14ac:dyDescent="0.25">
      <c r="A3023" s="112">
        <v>40363.9375</v>
      </c>
      <c r="B3023" s="109">
        <v>-5</v>
      </c>
      <c r="C3023" s="109">
        <v>0.7802</v>
      </c>
      <c r="D3023" s="110">
        <v>0.7802</v>
      </c>
      <c r="E3023" s="110">
        <v>0.78269999999999995</v>
      </c>
    </row>
    <row r="3024" spans="1:5" x14ac:dyDescent="0.25">
      <c r="A3024" s="112">
        <v>40363.947916666664</v>
      </c>
      <c r="B3024" s="109">
        <v>-5</v>
      </c>
      <c r="C3024" s="109">
        <v>0.7802</v>
      </c>
      <c r="D3024" s="110">
        <v>0.78139999999999998</v>
      </c>
      <c r="E3024" s="110">
        <v>0.78139999999999998</v>
      </c>
    </row>
    <row r="3025" spans="1:5" x14ac:dyDescent="0.25">
      <c r="A3025" s="112">
        <v>40363.958333333336</v>
      </c>
      <c r="B3025" s="109">
        <v>-5</v>
      </c>
      <c r="C3025" s="109">
        <v>0.7802</v>
      </c>
      <c r="D3025" s="110">
        <v>0.78139999999999998</v>
      </c>
      <c r="E3025" s="110">
        <v>0.78269999999999995</v>
      </c>
    </row>
    <row r="3026" spans="1:5" x14ac:dyDescent="0.25">
      <c r="A3026" s="112">
        <v>40363.96875</v>
      </c>
      <c r="B3026" s="109">
        <v>-5</v>
      </c>
      <c r="C3026" s="109">
        <v>0.7802</v>
      </c>
      <c r="D3026" s="110">
        <v>0.78139999999999998</v>
      </c>
      <c r="E3026" s="110">
        <v>0.78510000000000002</v>
      </c>
    </row>
    <row r="3027" spans="1:5" x14ac:dyDescent="0.25">
      <c r="A3027" s="112">
        <v>40363.979166666664</v>
      </c>
      <c r="B3027" s="109">
        <v>-5</v>
      </c>
      <c r="C3027" s="109">
        <v>0.78139999999999998</v>
      </c>
      <c r="D3027" s="110">
        <v>0.78269999999999995</v>
      </c>
      <c r="E3027" s="110">
        <v>0.78510000000000002</v>
      </c>
    </row>
    <row r="3028" spans="1:5" x14ac:dyDescent="0.25">
      <c r="A3028" s="112">
        <v>40363.989583333336</v>
      </c>
      <c r="B3028" s="109">
        <v>-5</v>
      </c>
      <c r="C3028" s="109">
        <v>0.78139999999999998</v>
      </c>
      <c r="D3028" s="110">
        <v>0.78269999999999995</v>
      </c>
      <c r="E3028" s="110">
        <v>0.78510000000000002</v>
      </c>
    </row>
    <row r="3029" spans="1:5" x14ac:dyDescent="0.25">
      <c r="A3029" s="112">
        <v>40364</v>
      </c>
      <c r="B3029" s="109">
        <v>-5</v>
      </c>
      <c r="C3029" s="109">
        <v>0.78269999999999995</v>
      </c>
      <c r="D3029" s="110">
        <v>0.78390000000000004</v>
      </c>
      <c r="E3029" s="110">
        <v>0.7863</v>
      </c>
    </row>
    <row r="3030" spans="1:5" x14ac:dyDescent="0.25">
      <c r="A3030" s="112">
        <v>40364.010416666664</v>
      </c>
      <c r="B3030" s="109">
        <v>-5</v>
      </c>
      <c r="C3030" s="109">
        <v>0.78269999999999995</v>
      </c>
      <c r="D3030" s="110">
        <v>0.78510000000000002</v>
      </c>
      <c r="E3030" s="110">
        <v>0.7863</v>
      </c>
    </row>
    <row r="3031" spans="1:5" x14ac:dyDescent="0.25">
      <c r="A3031" s="112">
        <v>40364.020833333336</v>
      </c>
      <c r="B3031" s="109">
        <v>-5</v>
      </c>
      <c r="C3031" s="109">
        <v>0.78269999999999995</v>
      </c>
      <c r="D3031" s="110">
        <v>0.78510000000000002</v>
      </c>
      <c r="E3031" s="110">
        <v>0.7863</v>
      </c>
    </row>
    <row r="3032" spans="1:5" x14ac:dyDescent="0.25">
      <c r="A3032" s="112">
        <v>40364.03125</v>
      </c>
      <c r="B3032" s="109">
        <v>-5</v>
      </c>
      <c r="C3032" s="109">
        <v>0.78269999999999995</v>
      </c>
      <c r="D3032" s="110">
        <v>0.7863</v>
      </c>
      <c r="E3032" s="110">
        <v>0.7863</v>
      </c>
    </row>
    <row r="3033" spans="1:5" x14ac:dyDescent="0.25">
      <c r="A3033" s="112">
        <v>40364.041666666664</v>
      </c>
      <c r="B3033" s="109">
        <v>-5</v>
      </c>
      <c r="C3033" s="109">
        <v>0.78510000000000002</v>
      </c>
      <c r="D3033" s="110">
        <v>0.7863</v>
      </c>
      <c r="E3033" s="110">
        <v>0.78749999999999998</v>
      </c>
    </row>
    <row r="3034" spans="1:5" x14ac:dyDescent="0.25">
      <c r="A3034" s="112">
        <v>40364.052083333336</v>
      </c>
      <c r="B3034" s="109">
        <v>-5</v>
      </c>
      <c r="C3034" s="109">
        <v>0.78510000000000002</v>
      </c>
      <c r="D3034" s="110">
        <v>0.7863</v>
      </c>
      <c r="E3034" s="110">
        <v>0.78879999999999995</v>
      </c>
    </row>
    <row r="3035" spans="1:5" x14ac:dyDescent="0.25">
      <c r="A3035" s="112">
        <v>40364.0625</v>
      </c>
      <c r="B3035" s="109">
        <v>-5</v>
      </c>
      <c r="C3035" s="109">
        <v>0.7863</v>
      </c>
      <c r="D3035" s="110">
        <v>0.78749999999999998</v>
      </c>
      <c r="E3035" s="110">
        <v>0.78879999999999995</v>
      </c>
    </row>
    <row r="3036" spans="1:5" x14ac:dyDescent="0.25">
      <c r="A3036" s="112">
        <v>40364.072916666664</v>
      </c>
      <c r="B3036" s="109">
        <v>-5</v>
      </c>
      <c r="C3036" s="109">
        <v>0.7863</v>
      </c>
      <c r="D3036" s="110">
        <v>0.78749999999999998</v>
      </c>
      <c r="E3036" s="110">
        <v>0.78879999999999995</v>
      </c>
    </row>
    <row r="3037" spans="1:5" x14ac:dyDescent="0.25">
      <c r="A3037" s="112">
        <v>40364.083333333336</v>
      </c>
      <c r="B3037" s="109">
        <v>-5</v>
      </c>
      <c r="C3037" s="109">
        <v>0.7863</v>
      </c>
      <c r="D3037" s="110">
        <v>0.78749999999999998</v>
      </c>
      <c r="E3037" s="110">
        <v>0.78879999999999995</v>
      </c>
    </row>
    <row r="3038" spans="1:5" x14ac:dyDescent="0.25">
      <c r="A3038" s="112">
        <v>40364.09375</v>
      </c>
      <c r="B3038" s="109">
        <v>-5</v>
      </c>
      <c r="C3038" s="109">
        <v>0.78749999999999998</v>
      </c>
      <c r="D3038" s="110">
        <v>0.78879999999999995</v>
      </c>
      <c r="E3038" s="110">
        <v>0.79</v>
      </c>
    </row>
    <row r="3039" spans="1:5" x14ac:dyDescent="0.25">
      <c r="A3039" s="112">
        <v>40364.104166666664</v>
      </c>
      <c r="B3039" s="109">
        <v>-5</v>
      </c>
      <c r="C3039" s="109">
        <v>0.78749999999999998</v>
      </c>
      <c r="D3039" s="110">
        <v>0.78879999999999995</v>
      </c>
      <c r="E3039" s="110">
        <v>0.79</v>
      </c>
    </row>
    <row r="3040" spans="1:5" x14ac:dyDescent="0.25">
      <c r="A3040" s="112">
        <v>40364.114583333336</v>
      </c>
      <c r="B3040" s="109">
        <v>-5</v>
      </c>
      <c r="C3040" s="109">
        <v>0.78879999999999995</v>
      </c>
      <c r="D3040" s="110">
        <v>0.78879999999999995</v>
      </c>
      <c r="E3040" s="110">
        <v>0.79</v>
      </c>
    </row>
    <row r="3041" spans="1:5" x14ac:dyDescent="0.25">
      <c r="A3041" s="112">
        <v>40364.125</v>
      </c>
      <c r="B3041" s="109">
        <v>-5</v>
      </c>
      <c r="C3041" s="109">
        <v>0.78879999999999995</v>
      </c>
      <c r="D3041" s="110">
        <v>0.79</v>
      </c>
      <c r="E3041" s="110">
        <v>0.79239999999999999</v>
      </c>
    </row>
    <row r="3042" spans="1:5" x14ac:dyDescent="0.25">
      <c r="A3042" s="112">
        <v>40364.135416666664</v>
      </c>
      <c r="B3042" s="109">
        <v>-5</v>
      </c>
      <c r="C3042" s="109">
        <v>0.78879999999999995</v>
      </c>
      <c r="D3042" s="110">
        <v>0.79</v>
      </c>
      <c r="E3042" s="110">
        <v>0.79239999999999999</v>
      </c>
    </row>
    <row r="3043" spans="1:5" x14ac:dyDescent="0.25">
      <c r="A3043" s="112">
        <v>40364.145833333336</v>
      </c>
      <c r="B3043" s="109">
        <v>-5</v>
      </c>
      <c r="C3043" s="109">
        <v>0.79</v>
      </c>
      <c r="D3043" s="110">
        <v>0.79120000000000001</v>
      </c>
      <c r="E3043" s="110">
        <v>0.79239999999999999</v>
      </c>
    </row>
    <row r="3044" spans="1:5" x14ac:dyDescent="0.25">
      <c r="A3044" s="112">
        <v>40364.15625</v>
      </c>
      <c r="B3044" s="109">
        <v>-5</v>
      </c>
      <c r="C3044" s="109">
        <v>0.79</v>
      </c>
      <c r="D3044" s="110">
        <v>0.79239999999999999</v>
      </c>
      <c r="E3044" s="110">
        <v>0.79369999999999996</v>
      </c>
    </row>
    <row r="3045" spans="1:5" x14ac:dyDescent="0.25">
      <c r="A3045" s="112">
        <v>40364.166666666664</v>
      </c>
      <c r="B3045" s="109">
        <v>-5</v>
      </c>
      <c r="C3045" s="109">
        <v>0.79</v>
      </c>
      <c r="D3045" s="110">
        <v>0.79239999999999999</v>
      </c>
      <c r="E3045" s="110">
        <v>0.79369999999999996</v>
      </c>
    </row>
    <row r="3046" spans="1:5" x14ac:dyDescent="0.25">
      <c r="A3046" s="112">
        <v>40364.177083333336</v>
      </c>
      <c r="B3046" s="109">
        <v>-5</v>
      </c>
      <c r="C3046" s="109">
        <v>0.79</v>
      </c>
      <c r="D3046" s="110">
        <v>0.79239999999999999</v>
      </c>
      <c r="E3046" s="110">
        <v>0.79369999999999996</v>
      </c>
    </row>
    <row r="3047" spans="1:5" x14ac:dyDescent="0.25">
      <c r="A3047" s="112">
        <v>40364.1875</v>
      </c>
      <c r="B3047" s="109">
        <v>-5</v>
      </c>
      <c r="C3047" s="109">
        <v>0.79</v>
      </c>
      <c r="D3047" s="110">
        <v>0.79239999999999999</v>
      </c>
      <c r="E3047" s="110">
        <v>0.79490000000000005</v>
      </c>
    </row>
    <row r="3048" spans="1:5" x14ac:dyDescent="0.25">
      <c r="A3048" s="112">
        <v>40364.197916666664</v>
      </c>
      <c r="B3048" s="109">
        <v>-5</v>
      </c>
      <c r="C3048" s="109">
        <v>0.79239999999999999</v>
      </c>
      <c r="D3048" s="110">
        <v>0.79369999999999996</v>
      </c>
      <c r="E3048" s="110">
        <v>0.79490000000000005</v>
      </c>
    </row>
    <row r="3049" spans="1:5" x14ac:dyDescent="0.25">
      <c r="A3049" s="112">
        <v>40364.208333333336</v>
      </c>
      <c r="B3049" s="109">
        <v>-5</v>
      </c>
      <c r="C3049" s="109">
        <v>0.79239999999999999</v>
      </c>
      <c r="D3049" s="110">
        <v>0.79369999999999996</v>
      </c>
      <c r="E3049" s="110">
        <v>0.79490000000000005</v>
      </c>
    </row>
    <row r="3050" spans="1:5" x14ac:dyDescent="0.25">
      <c r="A3050" s="112">
        <v>40364.21875</v>
      </c>
      <c r="B3050" s="109">
        <v>-5</v>
      </c>
      <c r="C3050" s="109">
        <v>0.79239999999999999</v>
      </c>
      <c r="D3050" s="110">
        <v>0.79369999999999996</v>
      </c>
      <c r="E3050" s="110">
        <v>0.79490000000000005</v>
      </c>
    </row>
    <row r="3051" spans="1:5" x14ac:dyDescent="0.25">
      <c r="A3051" s="112">
        <v>40364.229166666664</v>
      </c>
      <c r="B3051" s="109">
        <v>-5</v>
      </c>
      <c r="C3051" s="109">
        <v>0.79239999999999999</v>
      </c>
      <c r="D3051" s="110">
        <v>0.79369999999999996</v>
      </c>
      <c r="E3051" s="110">
        <v>0.79490000000000005</v>
      </c>
    </row>
    <row r="3052" spans="1:5" x14ac:dyDescent="0.25">
      <c r="A3052" s="112">
        <v>40364.239583333336</v>
      </c>
      <c r="B3052" s="109">
        <v>-5</v>
      </c>
      <c r="C3052" s="109">
        <v>0.79369999999999996</v>
      </c>
      <c r="D3052" s="110">
        <v>0.79490000000000005</v>
      </c>
      <c r="E3052" s="110">
        <v>0.79490000000000005</v>
      </c>
    </row>
    <row r="3053" spans="1:5" x14ac:dyDescent="0.25">
      <c r="A3053" s="112">
        <v>40364.25</v>
      </c>
      <c r="B3053" s="109">
        <v>-5</v>
      </c>
      <c r="C3053" s="109">
        <v>0.79369999999999996</v>
      </c>
      <c r="D3053" s="110">
        <v>0.79490000000000005</v>
      </c>
      <c r="E3053" s="110">
        <v>0.79610000000000003</v>
      </c>
    </row>
    <row r="3054" spans="1:5" x14ac:dyDescent="0.25">
      <c r="A3054" s="112">
        <v>40364.260416666664</v>
      </c>
      <c r="B3054" s="109">
        <v>-5</v>
      </c>
      <c r="C3054" s="109">
        <v>0.79369999999999996</v>
      </c>
      <c r="D3054" s="110">
        <v>0.79490000000000005</v>
      </c>
      <c r="E3054" s="110">
        <v>0.79610000000000003</v>
      </c>
    </row>
    <row r="3055" spans="1:5" x14ac:dyDescent="0.25">
      <c r="A3055" s="112">
        <v>40364.270833333336</v>
      </c>
      <c r="B3055" s="109">
        <v>-5</v>
      </c>
      <c r="C3055" s="109">
        <v>0.79369999999999996</v>
      </c>
      <c r="D3055" s="110">
        <v>0.79490000000000005</v>
      </c>
      <c r="E3055" s="110">
        <v>0.79610000000000003</v>
      </c>
    </row>
    <row r="3056" spans="1:5" x14ac:dyDescent="0.25">
      <c r="A3056" s="112">
        <v>40364.28125</v>
      </c>
      <c r="B3056" s="109">
        <v>-5</v>
      </c>
      <c r="C3056" s="109">
        <v>0.79369999999999996</v>
      </c>
      <c r="D3056" s="110">
        <v>0.79490000000000005</v>
      </c>
      <c r="E3056" s="110">
        <v>0.79610000000000003</v>
      </c>
    </row>
    <row r="3057" spans="1:5" x14ac:dyDescent="0.25">
      <c r="A3057" s="112">
        <v>40364.291666666664</v>
      </c>
      <c r="B3057" s="109">
        <v>-5</v>
      </c>
      <c r="C3057" s="109">
        <v>0.79369999999999996</v>
      </c>
      <c r="D3057" s="110">
        <v>0.79490000000000005</v>
      </c>
      <c r="E3057" s="110">
        <v>0.79730000000000001</v>
      </c>
    </row>
    <row r="3058" spans="1:5" x14ac:dyDescent="0.25">
      <c r="A3058" s="112">
        <v>40364.302083333336</v>
      </c>
      <c r="B3058" s="109">
        <v>-5</v>
      </c>
      <c r="C3058" s="109">
        <v>0.79369999999999996</v>
      </c>
      <c r="D3058" s="110">
        <v>0.79490000000000005</v>
      </c>
      <c r="E3058" s="110">
        <v>0.79610000000000003</v>
      </c>
    </row>
    <row r="3059" spans="1:5" x14ac:dyDescent="0.25">
      <c r="A3059" s="112">
        <v>40364.3125</v>
      </c>
      <c r="B3059" s="109">
        <v>-5</v>
      </c>
      <c r="C3059" s="109">
        <v>0.79369999999999996</v>
      </c>
      <c r="D3059" s="110">
        <v>0.79369999999999996</v>
      </c>
      <c r="E3059" s="110">
        <v>0.79490000000000005</v>
      </c>
    </row>
    <row r="3060" spans="1:5" x14ac:dyDescent="0.25">
      <c r="A3060" s="112">
        <v>40364.322916666664</v>
      </c>
      <c r="B3060" s="109">
        <v>-5</v>
      </c>
      <c r="C3060" s="109">
        <v>0.79239999999999999</v>
      </c>
      <c r="D3060" s="110">
        <v>0.79369999999999996</v>
      </c>
      <c r="E3060" s="110">
        <v>0.79490000000000005</v>
      </c>
    </row>
    <row r="3061" spans="1:5" x14ac:dyDescent="0.25">
      <c r="A3061" s="112">
        <v>40364.333333333336</v>
      </c>
      <c r="B3061" s="109">
        <v>-5</v>
      </c>
      <c r="C3061" s="109">
        <v>0.79239999999999999</v>
      </c>
      <c r="D3061" s="110">
        <v>0.79369999999999996</v>
      </c>
      <c r="E3061" s="110">
        <v>0.79490000000000005</v>
      </c>
    </row>
    <row r="3062" spans="1:5" x14ac:dyDescent="0.25">
      <c r="A3062" s="112">
        <v>40364.34375</v>
      </c>
      <c r="B3062" s="109">
        <v>-5</v>
      </c>
      <c r="C3062" s="109">
        <v>0.79</v>
      </c>
      <c r="D3062" s="110">
        <v>0.79239999999999999</v>
      </c>
      <c r="E3062" s="110">
        <v>0.79369999999999996</v>
      </c>
    </row>
    <row r="3063" spans="1:5" x14ac:dyDescent="0.25">
      <c r="A3063" s="112">
        <v>40364.354166666664</v>
      </c>
      <c r="B3063" s="109">
        <v>-5</v>
      </c>
      <c r="C3063" s="109">
        <v>0.78879999999999995</v>
      </c>
      <c r="D3063" s="110">
        <v>0.79120000000000001</v>
      </c>
      <c r="E3063" s="110">
        <v>0.79369999999999996</v>
      </c>
    </row>
    <row r="3064" spans="1:5" x14ac:dyDescent="0.25">
      <c r="A3064" s="112">
        <v>40364.364583333336</v>
      </c>
      <c r="B3064" s="109">
        <v>-5</v>
      </c>
      <c r="C3064" s="109">
        <v>0.78749999999999998</v>
      </c>
      <c r="D3064" s="110">
        <v>0.79</v>
      </c>
      <c r="E3064" s="110">
        <v>0.79239999999999999</v>
      </c>
    </row>
    <row r="3065" spans="1:5" x14ac:dyDescent="0.25">
      <c r="A3065" s="112">
        <v>40364.375</v>
      </c>
      <c r="B3065" s="109">
        <v>-5</v>
      </c>
      <c r="C3065" s="109">
        <v>0.7863</v>
      </c>
      <c r="D3065" s="110">
        <v>0.78749999999999998</v>
      </c>
      <c r="E3065" s="110">
        <v>0.79239999999999999</v>
      </c>
    </row>
    <row r="3066" spans="1:5" x14ac:dyDescent="0.25">
      <c r="A3066" s="112">
        <v>40364.385416666664</v>
      </c>
      <c r="B3066" s="109">
        <v>-5</v>
      </c>
      <c r="C3066" s="109">
        <v>0.78269999999999995</v>
      </c>
      <c r="D3066" s="110">
        <v>0.7863</v>
      </c>
      <c r="E3066" s="110">
        <v>0.78749999999999998</v>
      </c>
    </row>
    <row r="3067" spans="1:5" x14ac:dyDescent="0.25">
      <c r="A3067" s="112">
        <v>40364.395833333336</v>
      </c>
      <c r="B3067" s="109">
        <v>-5</v>
      </c>
      <c r="C3067" s="109">
        <v>0.7802</v>
      </c>
      <c r="D3067" s="110">
        <v>0.78269999999999995</v>
      </c>
      <c r="E3067" s="110">
        <v>0.78510000000000002</v>
      </c>
    </row>
    <row r="3068" spans="1:5" x14ac:dyDescent="0.25">
      <c r="A3068" s="112">
        <v>40364.40625</v>
      </c>
      <c r="B3068" s="109">
        <v>-5</v>
      </c>
      <c r="C3068" s="109">
        <v>0.77900000000000003</v>
      </c>
      <c r="D3068" s="110">
        <v>0.7802</v>
      </c>
      <c r="E3068" s="110">
        <v>0.78269999999999995</v>
      </c>
    </row>
    <row r="3069" spans="1:5" x14ac:dyDescent="0.25">
      <c r="A3069" s="112">
        <v>40364.416666666664</v>
      </c>
      <c r="B3069" s="109">
        <v>-5</v>
      </c>
      <c r="C3069" s="109">
        <v>0.77529999999999999</v>
      </c>
      <c r="D3069" s="110">
        <v>0.77780000000000005</v>
      </c>
      <c r="E3069" s="110">
        <v>0.7802</v>
      </c>
    </row>
    <row r="3070" spans="1:5" x14ac:dyDescent="0.25">
      <c r="A3070" s="112">
        <v>40364.427083333336</v>
      </c>
      <c r="B3070" s="109">
        <v>-5</v>
      </c>
      <c r="C3070" s="109">
        <v>0.77290000000000003</v>
      </c>
      <c r="D3070" s="110">
        <v>0.77529999999999999</v>
      </c>
      <c r="E3070" s="110">
        <v>0.77780000000000005</v>
      </c>
    </row>
    <row r="3071" spans="1:5" x14ac:dyDescent="0.25">
      <c r="A3071" s="112">
        <v>40364.4375</v>
      </c>
      <c r="B3071" s="109">
        <v>-5</v>
      </c>
      <c r="C3071" s="109">
        <v>0.77170000000000005</v>
      </c>
      <c r="D3071" s="110">
        <v>0.77410000000000001</v>
      </c>
      <c r="E3071" s="110">
        <v>0.77529999999999999</v>
      </c>
    </row>
    <row r="3072" spans="1:5" x14ac:dyDescent="0.25">
      <c r="A3072" s="112">
        <v>40364.447916666664</v>
      </c>
      <c r="B3072" s="109">
        <v>-5</v>
      </c>
      <c r="C3072" s="109">
        <v>0.77049999999999996</v>
      </c>
      <c r="D3072" s="110">
        <v>0.77290000000000003</v>
      </c>
      <c r="E3072" s="110">
        <v>0.77410000000000001</v>
      </c>
    </row>
    <row r="3073" spans="1:5" x14ac:dyDescent="0.25">
      <c r="A3073" s="112">
        <v>40364.458333333336</v>
      </c>
      <c r="B3073" s="109">
        <v>-5</v>
      </c>
      <c r="C3073" s="109">
        <v>0.76800000000000002</v>
      </c>
      <c r="D3073" s="110">
        <v>0.77049999999999996</v>
      </c>
      <c r="E3073" s="110">
        <v>0.77290000000000003</v>
      </c>
    </row>
    <row r="3074" spans="1:5" x14ac:dyDescent="0.25">
      <c r="A3074" s="112">
        <v>40364.46875</v>
      </c>
      <c r="B3074" s="109">
        <v>-5</v>
      </c>
      <c r="C3074" s="109">
        <v>0.76680000000000004</v>
      </c>
      <c r="D3074" s="110">
        <v>0.76919999999999999</v>
      </c>
      <c r="E3074" s="110">
        <v>0.77170000000000005</v>
      </c>
    </row>
    <row r="3075" spans="1:5" x14ac:dyDescent="0.25">
      <c r="A3075" s="112">
        <v>40364.479166666664</v>
      </c>
      <c r="B3075" s="109">
        <v>-5</v>
      </c>
      <c r="C3075" s="109">
        <v>0.76559999999999995</v>
      </c>
      <c r="D3075" s="110">
        <v>0.76680000000000004</v>
      </c>
      <c r="E3075" s="110">
        <v>0.77049999999999996</v>
      </c>
    </row>
    <row r="3076" spans="1:5" x14ac:dyDescent="0.25">
      <c r="A3076" s="112">
        <v>40364.489583333336</v>
      </c>
      <c r="B3076" s="109">
        <v>-5</v>
      </c>
      <c r="C3076" s="109">
        <v>0.76429999999999998</v>
      </c>
      <c r="D3076" s="110">
        <v>0.76680000000000004</v>
      </c>
      <c r="E3076" s="110">
        <v>0.76680000000000004</v>
      </c>
    </row>
    <row r="3077" spans="1:5" x14ac:dyDescent="0.25">
      <c r="A3077" s="112">
        <v>40364.5</v>
      </c>
      <c r="B3077" s="109">
        <v>-5</v>
      </c>
      <c r="C3077" s="109">
        <v>0.76429999999999998</v>
      </c>
      <c r="D3077" s="110">
        <v>0.76559999999999995</v>
      </c>
      <c r="E3077" s="110">
        <v>0.76800000000000002</v>
      </c>
    </row>
    <row r="3078" spans="1:5" x14ac:dyDescent="0.25">
      <c r="A3078" s="112">
        <v>40364.510416666664</v>
      </c>
      <c r="B3078" s="109">
        <v>-5</v>
      </c>
      <c r="C3078" s="109">
        <v>0.7631</v>
      </c>
      <c r="D3078" s="110">
        <v>0.76429999999999998</v>
      </c>
      <c r="E3078" s="110">
        <v>0.76559999999999995</v>
      </c>
    </row>
    <row r="3079" spans="1:5" x14ac:dyDescent="0.25">
      <c r="A3079" s="112">
        <v>40364.520833333336</v>
      </c>
      <c r="B3079" s="109">
        <v>-5</v>
      </c>
      <c r="C3079" s="109">
        <v>0.7631</v>
      </c>
      <c r="D3079" s="110">
        <v>0.76429999999999998</v>
      </c>
      <c r="E3079" s="110">
        <v>0.76559999999999995</v>
      </c>
    </row>
    <row r="3080" spans="1:5" x14ac:dyDescent="0.25">
      <c r="A3080" s="112">
        <v>40364.53125</v>
      </c>
      <c r="B3080" s="109">
        <v>-5</v>
      </c>
      <c r="C3080" s="109">
        <v>0.76070000000000004</v>
      </c>
      <c r="D3080" s="110">
        <v>0.7631</v>
      </c>
      <c r="E3080" s="110">
        <v>0.76429999999999998</v>
      </c>
    </row>
    <row r="3081" spans="1:5" x14ac:dyDescent="0.25">
      <c r="A3081" s="112">
        <v>40364.541666666664</v>
      </c>
      <c r="B3081" s="109">
        <v>-5</v>
      </c>
      <c r="C3081" s="109">
        <v>0.75949999999999995</v>
      </c>
      <c r="D3081" s="110">
        <v>0.76190000000000002</v>
      </c>
      <c r="E3081" s="110">
        <v>0.76559999999999995</v>
      </c>
    </row>
    <row r="3082" spans="1:5" x14ac:dyDescent="0.25">
      <c r="A3082" s="112">
        <v>40364.552083333336</v>
      </c>
      <c r="B3082" s="109">
        <v>-5</v>
      </c>
      <c r="C3082" s="109">
        <v>0.75949999999999995</v>
      </c>
      <c r="D3082" s="110">
        <v>0.76070000000000004</v>
      </c>
      <c r="E3082" s="110">
        <v>0.7631</v>
      </c>
    </row>
    <row r="3083" spans="1:5" x14ac:dyDescent="0.25">
      <c r="A3083" s="112">
        <v>40364.5625</v>
      </c>
      <c r="B3083" s="109">
        <v>-5</v>
      </c>
      <c r="C3083" s="109">
        <v>0.75949999999999995</v>
      </c>
      <c r="D3083" s="110">
        <v>0.76070000000000004</v>
      </c>
      <c r="E3083" s="110">
        <v>0.7631</v>
      </c>
    </row>
    <row r="3084" spans="1:5" x14ac:dyDescent="0.25">
      <c r="A3084" s="112">
        <v>40364.572916666664</v>
      </c>
      <c r="B3084" s="109">
        <v>-5</v>
      </c>
      <c r="C3084" s="109">
        <v>0.75819999999999999</v>
      </c>
      <c r="D3084" s="110">
        <v>0.75949999999999995</v>
      </c>
      <c r="E3084" s="110">
        <v>0.76070000000000004</v>
      </c>
    </row>
    <row r="3085" spans="1:5" x14ac:dyDescent="0.25">
      <c r="A3085" s="112">
        <v>40364.583333333336</v>
      </c>
      <c r="B3085" s="109">
        <v>-5</v>
      </c>
      <c r="C3085" s="109">
        <v>0.75819999999999999</v>
      </c>
      <c r="D3085" s="110">
        <v>0.75949999999999995</v>
      </c>
      <c r="E3085" s="110">
        <v>0.76070000000000004</v>
      </c>
    </row>
    <row r="3086" spans="1:5" x14ac:dyDescent="0.25">
      <c r="A3086" s="112">
        <v>40364.59375</v>
      </c>
      <c r="B3086" s="109">
        <v>-5</v>
      </c>
      <c r="C3086" s="109">
        <v>0.75700000000000001</v>
      </c>
      <c r="D3086" s="110">
        <v>0.75819999999999999</v>
      </c>
      <c r="E3086" s="110">
        <v>0.75949999999999995</v>
      </c>
    </row>
    <row r="3087" spans="1:5" x14ac:dyDescent="0.25">
      <c r="A3087" s="112">
        <v>40364.604166666664</v>
      </c>
      <c r="B3087" s="109">
        <v>-5</v>
      </c>
      <c r="C3087" s="109">
        <v>0.75700000000000001</v>
      </c>
      <c r="D3087" s="110">
        <v>0.75819999999999999</v>
      </c>
      <c r="E3087" s="110">
        <v>0.75949999999999995</v>
      </c>
    </row>
    <row r="3088" spans="1:5" x14ac:dyDescent="0.25">
      <c r="A3088" s="112">
        <v>40364.614583333336</v>
      </c>
      <c r="B3088" s="109">
        <v>-5</v>
      </c>
      <c r="C3088" s="109">
        <v>0.75700000000000001</v>
      </c>
      <c r="D3088" s="110">
        <v>0.75819999999999999</v>
      </c>
      <c r="E3088" s="110">
        <v>0.75949999999999995</v>
      </c>
    </row>
    <row r="3089" spans="1:5" x14ac:dyDescent="0.25">
      <c r="A3089" s="112">
        <v>40364.625</v>
      </c>
      <c r="B3089" s="109">
        <v>-5</v>
      </c>
      <c r="C3089" s="109">
        <v>0.75580000000000003</v>
      </c>
      <c r="D3089" s="110">
        <v>0.75700000000000001</v>
      </c>
      <c r="E3089" s="110">
        <v>0.75949999999999995</v>
      </c>
    </row>
    <row r="3090" spans="1:5" x14ac:dyDescent="0.25">
      <c r="A3090" s="112">
        <v>40364.635416666664</v>
      </c>
      <c r="B3090" s="109">
        <v>-5</v>
      </c>
      <c r="C3090" s="109">
        <v>0.75580000000000003</v>
      </c>
      <c r="D3090" s="110">
        <v>0.75700000000000001</v>
      </c>
      <c r="E3090" s="110">
        <v>0.75819999999999999</v>
      </c>
    </row>
    <row r="3091" spans="1:5" x14ac:dyDescent="0.25">
      <c r="A3091" s="112">
        <v>40364.645833333336</v>
      </c>
      <c r="B3091" s="109">
        <v>-5</v>
      </c>
      <c r="C3091" s="109">
        <v>0.75339999999999996</v>
      </c>
      <c r="D3091" s="110">
        <v>0.75700000000000001</v>
      </c>
      <c r="E3091" s="110">
        <v>0.75819999999999999</v>
      </c>
    </row>
    <row r="3092" spans="1:5" x14ac:dyDescent="0.25">
      <c r="A3092" s="112">
        <v>40364.65625</v>
      </c>
      <c r="B3092" s="109">
        <v>-5</v>
      </c>
      <c r="C3092" s="109">
        <v>0.75580000000000003</v>
      </c>
      <c r="D3092" s="110">
        <v>0.75580000000000003</v>
      </c>
      <c r="E3092" s="110">
        <v>0.75700000000000001</v>
      </c>
    </row>
    <row r="3093" spans="1:5" x14ac:dyDescent="0.25">
      <c r="A3093" s="112">
        <v>40364.666666666664</v>
      </c>
      <c r="B3093" s="109">
        <v>-5</v>
      </c>
      <c r="C3093" s="109">
        <v>0.75339999999999996</v>
      </c>
      <c r="D3093" s="110">
        <v>0.75580000000000003</v>
      </c>
      <c r="E3093" s="110">
        <v>0.75700000000000001</v>
      </c>
    </row>
    <row r="3094" spans="1:5" x14ac:dyDescent="0.25">
      <c r="A3094" s="112">
        <v>40364.677083333336</v>
      </c>
      <c r="B3094" s="109">
        <v>-5</v>
      </c>
      <c r="C3094" s="109">
        <v>0.75339999999999996</v>
      </c>
      <c r="D3094" s="110">
        <v>0.75580000000000003</v>
      </c>
      <c r="E3094" s="110">
        <v>0.75700000000000001</v>
      </c>
    </row>
    <row r="3095" spans="1:5" x14ac:dyDescent="0.25">
      <c r="A3095" s="112">
        <v>40364.6875</v>
      </c>
      <c r="B3095" s="109">
        <v>-5</v>
      </c>
      <c r="C3095" s="109">
        <v>0.75339999999999996</v>
      </c>
      <c r="D3095" s="110">
        <v>0.75580000000000003</v>
      </c>
      <c r="E3095" s="110">
        <v>0.75700000000000001</v>
      </c>
    </row>
    <row r="3096" spans="1:5" x14ac:dyDescent="0.25">
      <c r="A3096" s="112">
        <v>40364.697916666664</v>
      </c>
      <c r="B3096" s="109">
        <v>-5</v>
      </c>
      <c r="C3096" s="109">
        <v>0.75339999999999996</v>
      </c>
      <c r="D3096" s="110">
        <v>0.75460000000000005</v>
      </c>
      <c r="E3096" s="110">
        <v>0.75700000000000001</v>
      </c>
    </row>
    <row r="3097" spans="1:5" x14ac:dyDescent="0.25">
      <c r="A3097" s="112">
        <v>40364.708333333336</v>
      </c>
      <c r="B3097" s="109">
        <v>-5</v>
      </c>
      <c r="C3097" s="109">
        <v>0.75209999999999999</v>
      </c>
      <c r="D3097" s="110">
        <v>0.75460000000000005</v>
      </c>
      <c r="E3097" s="110">
        <v>0.75700000000000001</v>
      </c>
    </row>
    <row r="3098" spans="1:5" x14ac:dyDescent="0.25">
      <c r="A3098" s="112">
        <v>40364.71875</v>
      </c>
      <c r="B3098" s="109">
        <v>-5</v>
      </c>
      <c r="C3098" s="109">
        <v>0.75209999999999999</v>
      </c>
      <c r="D3098" s="110">
        <v>0.75339999999999996</v>
      </c>
      <c r="E3098" s="110">
        <v>0.75580000000000003</v>
      </c>
    </row>
    <row r="3099" spans="1:5" x14ac:dyDescent="0.25">
      <c r="A3099" s="112">
        <v>40364.729166666664</v>
      </c>
      <c r="B3099" s="109">
        <v>-5</v>
      </c>
      <c r="C3099" s="109">
        <v>0.75339999999999996</v>
      </c>
      <c r="D3099" s="110">
        <v>0.75460000000000005</v>
      </c>
      <c r="E3099" s="110">
        <v>0.75580000000000003</v>
      </c>
    </row>
    <row r="3100" spans="1:5" x14ac:dyDescent="0.25">
      <c r="A3100" s="112">
        <v>40364.739583333336</v>
      </c>
      <c r="B3100" s="109">
        <v>-5</v>
      </c>
      <c r="C3100" s="109">
        <v>0.75339999999999996</v>
      </c>
      <c r="D3100" s="110">
        <v>0.75460000000000005</v>
      </c>
      <c r="E3100" s="110">
        <v>0.75580000000000003</v>
      </c>
    </row>
    <row r="3101" spans="1:5" x14ac:dyDescent="0.25">
      <c r="A3101" s="112">
        <v>40364.75</v>
      </c>
      <c r="B3101" s="109">
        <v>-5</v>
      </c>
      <c r="C3101" s="109">
        <v>0.75339999999999996</v>
      </c>
      <c r="D3101" s="110">
        <v>0.75460000000000005</v>
      </c>
      <c r="E3101" s="110">
        <v>0.75580000000000003</v>
      </c>
    </row>
    <row r="3102" spans="1:5" x14ac:dyDescent="0.25">
      <c r="A3102" s="112">
        <v>40364.760416666664</v>
      </c>
      <c r="B3102" s="109">
        <v>-5</v>
      </c>
      <c r="C3102" s="109">
        <v>0.75339999999999996</v>
      </c>
      <c r="D3102" s="110">
        <v>0.75460000000000005</v>
      </c>
      <c r="E3102" s="110">
        <v>0.75700000000000001</v>
      </c>
    </row>
    <row r="3103" spans="1:5" x14ac:dyDescent="0.25">
      <c r="A3103" s="112">
        <v>40364.770833333336</v>
      </c>
      <c r="B3103" s="109">
        <v>-5</v>
      </c>
      <c r="C3103" s="109">
        <v>0.75339999999999996</v>
      </c>
      <c r="D3103" s="110">
        <v>0.75580000000000003</v>
      </c>
      <c r="E3103" s="110">
        <v>0.75700000000000001</v>
      </c>
    </row>
    <row r="3104" spans="1:5" x14ac:dyDescent="0.25">
      <c r="A3104" s="112">
        <v>40364.78125</v>
      </c>
      <c r="B3104" s="109">
        <v>-5</v>
      </c>
      <c r="C3104" s="109">
        <v>0.75339999999999996</v>
      </c>
      <c r="D3104" s="110">
        <v>0.75580000000000003</v>
      </c>
      <c r="E3104" s="110">
        <v>0.75700000000000001</v>
      </c>
    </row>
    <row r="3105" spans="1:5" x14ac:dyDescent="0.25">
      <c r="A3105" s="112">
        <v>40364.791666666664</v>
      </c>
      <c r="B3105" s="109">
        <v>-5</v>
      </c>
      <c r="C3105" s="109">
        <v>0.75339999999999996</v>
      </c>
      <c r="D3105" s="110">
        <v>0.75580000000000003</v>
      </c>
      <c r="E3105" s="110">
        <v>0.75819999999999999</v>
      </c>
    </row>
    <row r="3106" spans="1:5" x14ac:dyDescent="0.25">
      <c r="A3106" s="112">
        <v>40364.802083333336</v>
      </c>
      <c r="B3106" s="109">
        <v>-5</v>
      </c>
      <c r="C3106" s="109">
        <v>0.75580000000000003</v>
      </c>
      <c r="D3106" s="110">
        <v>0.75700000000000001</v>
      </c>
      <c r="E3106" s="110">
        <v>0.75819999999999999</v>
      </c>
    </row>
    <row r="3107" spans="1:5" x14ac:dyDescent="0.25">
      <c r="A3107" s="112">
        <v>40364.8125</v>
      </c>
      <c r="B3107" s="109">
        <v>-5</v>
      </c>
      <c r="C3107" s="109">
        <v>0.75580000000000003</v>
      </c>
      <c r="D3107" s="110">
        <v>0.75700000000000001</v>
      </c>
      <c r="E3107" s="110">
        <v>0.75819999999999999</v>
      </c>
    </row>
    <row r="3108" spans="1:5" x14ac:dyDescent="0.25">
      <c r="A3108" s="112">
        <v>40364.822916666664</v>
      </c>
      <c r="B3108" s="109">
        <v>-5</v>
      </c>
      <c r="C3108" s="109">
        <v>0.75700000000000001</v>
      </c>
      <c r="D3108" s="110">
        <v>0.75819999999999999</v>
      </c>
      <c r="E3108" s="110">
        <v>0.75949999999999995</v>
      </c>
    </row>
    <row r="3109" spans="1:5" x14ac:dyDescent="0.25">
      <c r="A3109" s="112">
        <v>40364.833333333336</v>
      </c>
      <c r="B3109" s="109">
        <v>-5</v>
      </c>
      <c r="C3109" s="109">
        <v>0.75819999999999999</v>
      </c>
      <c r="D3109" s="110">
        <v>0.75949999999999995</v>
      </c>
      <c r="E3109" s="110">
        <v>0.76070000000000004</v>
      </c>
    </row>
    <row r="3110" spans="1:5" x14ac:dyDescent="0.25">
      <c r="A3110" s="112">
        <v>40364.84375</v>
      </c>
      <c r="B3110" s="109">
        <v>-5</v>
      </c>
      <c r="C3110" s="109">
        <v>0.75949999999999995</v>
      </c>
      <c r="D3110" s="110">
        <v>0.76070000000000004</v>
      </c>
      <c r="E3110" s="110">
        <v>0.7631</v>
      </c>
    </row>
    <row r="3111" spans="1:5" x14ac:dyDescent="0.25">
      <c r="A3111" s="112">
        <v>40364.854166666664</v>
      </c>
      <c r="B3111" s="109">
        <v>-5</v>
      </c>
      <c r="C3111" s="109">
        <v>0.75949999999999995</v>
      </c>
      <c r="D3111" s="110">
        <v>0.76190000000000002</v>
      </c>
      <c r="E3111" s="110">
        <v>0.76429999999999998</v>
      </c>
    </row>
    <row r="3112" spans="1:5" x14ac:dyDescent="0.25">
      <c r="A3112" s="112">
        <v>40364.864583333336</v>
      </c>
      <c r="B3112" s="109">
        <v>-5</v>
      </c>
      <c r="C3112" s="109">
        <v>0.76070000000000004</v>
      </c>
      <c r="D3112" s="110">
        <v>0.7631</v>
      </c>
      <c r="E3112" s="110">
        <v>0.76559999999999995</v>
      </c>
    </row>
    <row r="3113" spans="1:5" x14ac:dyDescent="0.25">
      <c r="A3113" s="112">
        <v>40364.875</v>
      </c>
      <c r="B3113" s="109">
        <v>-5</v>
      </c>
      <c r="C3113" s="109">
        <v>0.7631</v>
      </c>
      <c r="D3113" s="110">
        <v>0.76429999999999998</v>
      </c>
      <c r="E3113" s="110">
        <v>0.76559999999999995</v>
      </c>
    </row>
    <row r="3114" spans="1:5" x14ac:dyDescent="0.25">
      <c r="A3114" s="112">
        <v>40364.885416666664</v>
      </c>
      <c r="B3114" s="109">
        <v>-5</v>
      </c>
      <c r="C3114" s="109">
        <v>0.7631</v>
      </c>
      <c r="D3114" s="110">
        <v>0.76559999999999995</v>
      </c>
      <c r="E3114" s="110">
        <v>0.76680000000000004</v>
      </c>
    </row>
    <row r="3115" spans="1:5" x14ac:dyDescent="0.25">
      <c r="A3115" s="112">
        <v>40364.895833333336</v>
      </c>
      <c r="B3115" s="109">
        <v>-5</v>
      </c>
      <c r="C3115" s="109">
        <v>0.76559999999999995</v>
      </c>
      <c r="D3115" s="110">
        <v>0.76559999999999995</v>
      </c>
      <c r="E3115" s="110">
        <v>0.76680000000000004</v>
      </c>
    </row>
    <row r="3116" spans="1:5" x14ac:dyDescent="0.25">
      <c r="A3116" s="112">
        <v>40364.90625</v>
      </c>
      <c r="B3116" s="109">
        <v>-5</v>
      </c>
      <c r="C3116" s="109">
        <v>0.76559999999999995</v>
      </c>
      <c r="D3116" s="110">
        <v>0.76680000000000004</v>
      </c>
      <c r="E3116" s="110">
        <v>0.76800000000000002</v>
      </c>
    </row>
    <row r="3117" spans="1:5" x14ac:dyDescent="0.25">
      <c r="A3117" s="112">
        <v>40364.916666666664</v>
      </c>
      <c r="B3117" s="109">
        <v>-5</v>
      </c>
      <c r="C3117" s="109">
        <v>0.76680000000000004</v>
      </c>
      <c r="D3117" s="110">
        <v>0.76800000000000002</v>
      </c>
      <c r="E3117" s="110">
        <v>0.77049999999999996</v>
      </c>
    </row>
    <row r="3118" spans="1:5" x14ac:dyDescent="0.25">
      <c r="A3118" s="112">
        <v>40364.927083333336</v>
      </c>
      <c r="B3118" s="109">
        <v>-5</v>
      </c>
      <c r="C3118" s="109">
        <v>0.76680000000000004</v>
      </c>
      <c r="D3118" s="110">
        <v>0.76800000000000002</v>
      </c>
      <c r="E3118" s="110">
        <v>0.77049999999999996</v>
      </c>
    </row>
    <row r="3119" spans="1:5" x14ac:dyDescent="0.25">
      <c r="A3119" s="112">
        <v>40364.9375</v>
      </c>
      <c r="B3119" s="109">
        <v>-5</v>
      </c>
      <c r="C3119" s="109">
        <v>0.76800000000000002</v>
      </c>
      <c r="D3119" s="110">
        <v>0.76919999999999999</v>
      </c>
      <c r="E3119" s="110">
        <v>0.77170000000000005</v>
      </c>
    </row>
    <row r="3120" spans="1:5" x14ac:dyDescent="0.25">
      <c r="A3120" s="112">
        <v>40364.947916666664</v>
      </c>
      <c r="B3120" s="109">
        <v>-5</v>
      </c>
      <c r="C3120" s="109">
        <v>0.76800000000000002</v>
      </c>
      <c r="D3120" s="110">
        <v>0.77049999999999996</v>
      </c>
      <c r="E3120" s="110">
        <v>0.77170000000000005</v>
      </c>
    </row>
    <row r="3121" spans="1:5" x14ac:dyDescent="0.25">
      <c r="A3121" s="112">
        <v>40364.958333333336</v>
      </c>
      <c r="B3121" s="109">
        <v>-5</v>
      </c>
      <c r="C3121" s="109">
        <v>0.76800000000000002</v>
      </c>
      <c r="D3121" s="110">
        <v>0.77049999999999996</v>
      </c>
      <c r="E3121" s="110">
        <v>0.77290000000000003</v>
      </c>
    </row>
    <row r="3122" spans="1:5" x14ac:dyDescent="0.25">
      <c r="A3122" s="112">
        <v>40364.96875</v>
      </c>
      <c r="B3122" s="109">
        <v>-5</v>
      </c>
      <c r="C3122" s="109">
        <v>0.77049999999999996</v>
      </c>
      <c r="D3122" s="110">
        <v>0.77049999999999996</v>
      </c>
      <c r="E3122" s="110">
        <v>0.77170000000000005</v>
      </c>
    </row>
    <row r="3123" spans="1:5" x14ac:dyDescent="0.25">
      <c r="A3123" s="112">
        <v>40364.979166666664</v>
      </c>
      <c r="B3123" s="109">
        <v>-5</v>
      </c>
      <c r="C3123" s="109">
        <v>0.77049999999999996</v>
      </c>
      <c r="D3123" s="110">
        <v>0.77170000000000005</v>
      </c>
      <c r="E3123" s="110">
        <v>0.77290000000000003</v>
      </c>
    </row>
    <row r="3124" spans="1:5" x14ac:dyDescent="0.25">
      <c r="A3124" s="112">
        <v>40364.989583333336</v>
      </c>
      <c r="B3124" s="109">
        <v>-5</v>
      </c>
      <c r="C3124" s="109">
        <v>0.77049999999999996</v>
      </c>
      <c r="D3124" s="110">
        <v>0.77170000000000005</v>
      </c>
      <c r="E3124" s="110">
        <v>0.77290000000000003</v>
      </c>
    </row>
    <row r="3125" spans="1:5" x14ac:dyDescent="0.25">
      <c r="A3125" s="112">
        <v>40365</v>
      </c>
      <c r="B3125" s="109">
        <v>-5</v>
      </c>
      <c r="C3125" s="109">
        <v>0.77170000000000005</v>
      </c>
      <c r="D3125" s="110">
        <v>0.77290000000000003</v>
      </c>
      <c r="E3125" s="110">
        <v>0.77410000000000001</v>
      </c>
    </row>
    <row r="3126" spans="1:5" x14ac:dyDescent="0.25">
      <c r="A3126" s="112">
        <v>40365.010416666664</v>
      </c>
      <c r="B3126" s="109">
        <v>-5</v>
      </c>
      <c r="C3126" s="109">
        <v>0.77170000000000005</v>
      </c>
      <c r="D3126" s="110">
        <v>0.77290000000000003</v>
      </c>
      <c r="E3126" s="110">
        <v>0.77410000000000001</v>
      </c>
    </row>
    <row r="3127" spans="1:5" x14ac:dyDescent="0.25">
      <c r="A3127" s="112">
        <v>40365.020833333336</v>
      </c>
      <c r="B3127" s="109">
        <v>-5</v>
      </c>
      <c r="C3127" s="109">
        <v>0.77170000000000005</v>
      </c>
      <c r="D3127" s="110">
        <v>0.77290000000000003</v>
      </c>
      <c r="E3127" s="110">
        <v>0.77529999999999999</v>
      </c>
    </row>
    <row r="3128" spans="1:5" x14ac:dyDescent="0.25">
      <c r="A3128" s="112">
        <v>40365.03125</v>
      </c>
      <c r="B3128" s="109">
        <v>-5</v>
      </c>
      <c r="C3128" s="109">
        <v>0.77290000000000003</v>
      </c>
      <c r="D3128" s="110">
        <v>0.77410000000000001</v>
      </c>
      <c r="E3128" s="110">
        <v>0.77529999999999999</v>
      </c>
    </row>
    <row r="3129" spans="1:5" x14ac:dyDescent="0.25">
      <c r="A3129" s="112">
        <v>40365.041666666664</v>
      </c>
      <c r="B3129" s="109">
        <v>-5</v>
      </c>
      <c r="C3129" s="109">
        <v>0.77290000000000003</v>
      </c>
      <c r="D3129" s="110">
        <v>0.77410000000000001</v>
      </c>
      <c r="E3129" s="110">
        <v>0.77529999999999999</v>
      </c>
    </row>
    <row r="3130" spans="1:5" x14ac:dyDescent="0.25">
      <c r="A3130" s="112">
        <v>40365.052083333336</v>
      </c>
      <c r="B3130" s="109">
        <v>-5</v>
      </c>
      <c r="C3130" s="109">
        <v>0.77290000000000003</v>
      </c>
      <c r="D3130" s="110">
        <v>0.77410000000000001</v>
      </c>
      <c r="E3130" s="110">
        <v>0.77780000000000005</v>
      </c>
    </row>
    <row r="3131" spans="1:5" x14ac:dyDescent="0.25">
      <c r="A3131" s="112">
        <v>40365.0625</v>
      </c>
      <c r="B3131" s="109">
        <v>-5</v>
      </c>
      <c r="C3131" s="109">
        <v>0.77410000000000001</v>
      </c>
      <c r="D3131" s="110">
        <v>0.77529999999999999</v>
      </c>
      <c r="E3131" s="110">
        <v>0.77780000000000005</v>
      </c>
    </row>
    <row r="3132" spans="1:5" x14ac:dyDescent="0.25">
      <c r="A3132" s="112">
        <v>40365.072916666664</v>
      </c>
      <c r="B3132" s="109">
        <v>-5</v>
      </c>
      <c r="C3132" s="109">
        <v>0.77410000000000001</v>
      </c>
      <c r="D3132" s="110">
        <v>0.77529999999999999</v>
      </c>
      <c r="E3132" s="110">
        <v>0.77780000000000005</v>
      </c>
    </row>
    <row r="3133" spans="1:5" x14ac:dyDescent="0.25">
      <c r="A3133" s="112">
        <v>40365.083333333336</v>
      </c>
      <c r="B3133" s="109">
        <v>-5</v>
      </c>
      <c r="C3133" s="109">
        <v>0.77410000000000001</v>
      </c>
      <c r="D3133" s="110">
        <v>0.77659999999999996</v>
      </c>
      <c r="E3133" s="110">
        <v>0.77780000000000005</v>
      </c>
    </row>
    <row r="3134" spans="1:5" x14ac:dyDescent="0.25">
      <c r="A3134" s="112">
        <v>40365.09375</v>
      </c>
      <c r="B3134" s="109">
        <v>-5</v>
      </c>
      <c r="C3134" s="109">
        <v>0.77529999999999999</v>
      </c>
      <c r="D3134" s="110">
        <v>0.77659999999999996</v>
      </c>
      <c r="E3134" s="110">
        <v>0.77900000000000003</v>
      </c>
    </row>
    <row r="3135" spans="1:5" x14ac:dyDescent="0.25">
      <c r="A3135" s="112">
        <v>40365.104166666664</v>
      </c>
      <c r="B3135" s="109">
        <v>-5</v>
      </c>
      <c r="C3135" s="109">
        <v>0.77529999999999999</v>
      </c>
      <c r="D3135" s="110">
        <v>0.77780000000000005</v>
      </c>
      <c r="E3135" s="110">
        <v>0.77900000000000003</v>
      </c>
    </row>
    <row r="3136" spans="1:5" x14ac:dyDescent="0.25">
      <c r="A3136" s="112">
        <v>40365.114583333336</v>
      </c>
      <c r="B3136" s="109">
        <v>-5</v>
      </c>
      <c r="C3136" s="109">
        <v>0.77780000000000005</v>
      </c>
      <c r="D3136" s="110">
        <v>0.77780000000000005</v>
      </c>
      <c r="E3136" s="110">
        <v>0.77900000000000003</v>
      </c>
    </row>
    <row r="3137" spans="1:5" x14ac:dyDescent="0.25">
      <c r="A3137" s="112">
        <v>40365.125</v>
      </c>
      <c r="B3137" s="109">
        <v>-5</v>
      </c>
      <c r="C3137" s="109">
        <v>0.77529999999999999</v>
      </c>
      <c r="D3137" s="110">
        <v>0.77900000000000003</v>
      </c>
      <c r="E3137" s="110">
        <v>0.7802</v>
      </c>
    </row>
    <row r="3138" spans="1:5" x14ac:dyDescent="0.25">
      <c r="A3138" s="112">
        <v>40365.135416666664</v>
      </c>
      <c r="B3138" s="109">
        <v>-5</v>
      </c>
      <c r="C3138" s="109">
        <v>0.77780000000000005</v>
      </c>
      <c r="D3138" s="110">
        <v>0.77900000000000003</v>
      </c>
      <c r="E3138" s="110">
        <v>0.7802</v>
      </c>
    </row>
    <row r="3139" spans="1:5" x14ac:dyDescent="0.25">
      <c r="A3139" s="112">
        <v>40365.145833333336</v>
      </c>
      <c r="B3139" s="109">
        <v>-5</v>
      </c>
      <c r="C3139" s="109">
        <v>0.77780000000000005</v>
      </c>
      <c r="D3139" s="110">
        <v>0.77900000000000003</v>
      </c>
      <c r="E3139" s="110">
        <v>0.7802</v>
      </c>
    </row>
    <row r="3140" spans="1:5" x14ac:dyDescent="0.25">
      <c r="A3140" s="112">
        <v>40365.15625</v>
      </c>
      <c r="B3140" s="109">
        <v>-5</v>
      </c>
      <c r="C3140" s="109">
        <v>0.77780000000000005</v>
      </c>
      <c r="D3140" s="110">
        <v>0.7802</v>
      </c>
      <c r="E3140" s="110">
        <v>0.7802</v>
      </c>
    </row>
    <row r="3141" spans="1:5" x14ac:dyDescent="0.25">
      <c r="A3141" s="112">
        <v>40365.166666666664</v>
      </c>
      <c r="B3141" s="109">
        <v>-5</v>
      </c>
      <c r="C3141" s="109">
        <v>0.77900000000000003</v>
      </c>
      <c r="D3141" s="110">
        <v>0.7802</v>
      </c>
      <c r="E3141" s="110">
        <v>0.78139999999999998</v>
      </c>
    </row>
    <row r="3142" spans="1:5" x14ac:dyDescent="0.25">
      <c r="A3142" s="112">
        <v>40365.177083333336</v>
      </c>
      <c r="B3142" s="109">
        <v>-5</v>
      </c>
      <c r="C3142" s="109">
        <v>0.77900000000000003</v>
      </c>
      <c r="D3142" s="110">
        <v>0.7802</v>
      </c>
      <c r="E3142" s="110">
        <v>0.78139999999999998</v>
      </c>
    </row>
    <row r="3143" spans="1:5" x14ac:dyDescent="0.25">
      <c r="A3143" s="112">
        <v>40365.1875</v>
      </c>
      <c r="B3143" s="109">
        <v>-5</v>
      </c>
      <c r="C3143" s="109">
        <v>0.77900000000000003</v>
      </c>
      <c r="D3143" s="110">
        <v>0.7802</v>
      </c>
      <c r="E3143" s="110">
        <v>0.78269999999999995</v>
      </c>
    </row>
    <row r="3144" spans="1:5" x14ac:dyDescent="0.25">
      <c r="A3144" s="112">
        <v>40365.197916666664</v>
      </c>
      <c r="B3144" s="109">
        <v>-5</v>
      </c>
      <c r="C3144" s="109">
        <v>0.7802</v>
      </c>
      <c r="D3144" s="110">
        <v>0.78139999999999998</v>
      </c>
      <c r="E3144" s="110">
        <v>0.78269999999999995</v>
      </c>
    </row>
    <row r="3145" spans="1:5" x14ac:dyDescent="0.25">
      <c r="A3145" s="112">
        <v>40365.208333333336</v>
      </c>
      <c r="B3145" s="109">
        <v>-5</v>
      </c>
      <c r="C3145" s="109">
        <v>0.7802</v>
      </c>
      <c r="D3145" s="110">
        <v>0.78139999999999998</v>
      </c>
      <c r="E3145" s="110">
        <v>0.78269999999999995</v>
      </c>
    </row>
    <row r="3146" spans="1:5" x14ac:dyDescent="0.25">
      <c r="A3146" s="112">
        <v>40365.21875</v>
      </c>
      <c r="B3146" s="109">
        <v>-5</v>
      </c>
      <c r="C3146" s="109">
        <v>0.7802</v>
      </c>
      <c r="D3146" s="110">
        <v>0.78139999999999998</v>
      </c>
      <c r="E3146" s="110">
        <v>0.78510000000000002</v>
      </c>
    </row>
    <row r="3147" spans="1:5" x14ac:dyDescent="0.25">
      <c r="A3147" s="112">
        <v>40365.229166666664</v>
      </c>
      <c r="B3147" s="109">
        <v>-5</v>
      </c>
      <c r="C3147" s="109">
        <v>0.7802</v>
      </c>
      <c r="D3147" s="110">
        <v>0.78269999999999995</v>
      </c>
      <c r="E3147" s="110">
        <v>0.78510000000000002</v>
      </c>
    </row>
    <row r="3148" spans="1:5" x14ac:dyDescent="0.25">
      <c r="A3148" s="112">
        <v>40365.239583333336</v>
      </c>
      <c r="B3148" s="109">
        <v>-5</v>
      </c>
      <c r="C3148" s="109">
        <v>0.7802</v>
      </c>
      <c r="D3148" s="110">
        <v>0.78269999999999995</v>
      </c>
      <c r="E3148" s="110">
        <v>0.78510000000000002</v>
      </c>
    </row>
    <row r="3149" spans="1:5" x14ac:dyDescent="0.25">
      <c r="A3149" s="112">
        <v>40365.25</v>
      </c>
      <c r="B3149" s="109">
        <v>-5</v>
      </c>
      <c r="C3149" s="109">
        <v>0.78139999999999998</v>
      </c>
      <c r="D3149" s="110">
        <v>0.78269999999999995</v>
      </c>
      <c r="E3149" s="110">
        <v>0.78510000000000002</v>
      </c>
    </row>
    <row r="3150" spans="1:5" x14ac:dyDescent="0.25">
      <c r="A3150" s="112">
        <v>40365.260416666664</v>
      </c>
      <c r="B3150" s="109">
        <v>-5</v>
      </c>
      <c r="C3150" s="109">
        <v>0.78139999999999998</v>
      </c>
      <c r="D3150" s="110">
        <v>0.78269999999999995</v>
      </c>
      <c r="E3150" s="110">
        <v>0.78510000000000002</v>
      </c>
    </row>
    <row r="3151" spans="1:5" x14ac:dyDescent="0.25">
      <c r="A3151" s="112">
        <v>40365.270833333336</v>
      </c>
      <c r="B3151" s="109">
        <v>-5</v>
      </c>
      <c r="C3151" s="109">
        <v>0.78139999999999998</v>
      </c>
      <c r="D3151" s="110">
        <v>0.78269999999999995</v>
      </c>
      <c r="E3151" s="110">
        <v>0.78510000000000002</v>
      </c>
    </row>
    <row r="3152" spans="1:5" x14ac:dyDescent="0.25">
      <c r="A3152" s="112">
        <v>40365.28125</v>
      </c>
      <c r="B3152" s="109">
        <v>-5</v>
      </c>
      <c r="C3152" s="109">
        <v>0.78139999999999998</v>
      </c>
      <c r="D3152" s="110">
        <v>0.78269999999999995</v>
      </c>
      <c r="E3152" s="110">
        <v>0.78510000000000002</v>
      </c>
    </row>
    <row r="3153" spans="1:5" x14ac:dyDescent="0.25">
      <c r="A3153" s="112">
        <v>40365.291666666664</v>
      </c>
      <c r="B3153" s="109">
        <v>-5</v>
      </c>
      <c r="C3153" s="109">
        <v>0.78139999999999998</v>
      </c>
      <c r="D3153" s="110">
        <v>0.78269999999999995</v>
      </c>
      <c r="E3153" s="110">
        <v>0.78510000000000002</v>
      </c>
    </row>
    <row r="3154" spans="1:5" x14ac:dyDescent="0.25">
      <c r="A3154" s="112">
        <v>40365.302083333336</v>
      </c>
      <c r="B3154" s="109">
        <v>-5</v>
      </c>
      <c r="C3154" s="109">
        <v>0.7802</v>
      </c>
      <c r="D3154" s="110">
        <v>0.78139999999999998</v>
      </c>
      <c r="E3154" s="110">
        <v>0.78269999999999995</v>
      </c>
    </row>
    <row r="3155" spans="1:5" x14ac:dyDescent="0.25">
      <c r="A3155" s="112">
        <v>40365.3125</v>
      </c>
      <c r="B3155" s="109">
        <v>-5</v>
      </c>
      <c r="C3155" s="109">
        <v>0.7802</v>
      </c>
      <c r="D3155" s="110">
        <v>0.78139999999999998</v>
      </c>
      <c r="E3155" s="110">
        <v>0.78269999999999995</v>
      </c>
    </row>
    <row r="3156" spans="1:5" x14ac:dyDescent="0.25">
      <c r="A3156" s="112">
        <v>40365.322916666664</v>
      </c>
      <c r="B3156" s="109">
        <v>-5</v>
      </c>
      <c r="C3156" s="109">
        <v>0.77900000000000003</v>
      </c>
      <c r="D3156" s="110">
        <v>0.7802</v>
      </c>
      <c r="E3156" s="110">
        <v>0.78269999999999995</v>
      </c>
    </row>
    <row r="3157" spans="1:5" x14ac:dyDescent="0.25">
      <c r="A3157" s="112">
        <v>40365.333333333336</v>
      </c>
      <c r="B3157" s="109">
        <v>-5</v>
      </c>
      <c r="C3157" s="109">
        <v>0.77780000000000005</v>
      </c>
      <c r="D3157" s="110">
        <v>0.77900000000000003</v>
      </c>
      <c r="E3157" s="110">
        <v>0.78269999999999995</v>
      </c>
    </row>
    <row r="3158" spans="1:5" x14ac:dyDescent="0.25">
      <c r="A3158" s="112">
        <v>40365.34375</v>
      </c>
      <c r="B3158" s="109">
        <v>-5</v>
      </c>
      <c r="C3158" s="109">
        <v>0</v>
      </c>
      <c r="D3158" s="110">
        <v>0.49330000000000002</v>
      </c>
      <c r="E3158" s="110">
        <v>0.7802</v>
      </c>
    </row>
    <row r="3159" spans="1:5" x14ac:dyDescent="0.25">
      <c r="A3159" s="112">
        <v>40365.354166666664</v>
      </c>
      <c r="B3159" s="109">
        <v>-5</v>
      </c>
      <c r="C3159" s="109">
        <v>0</v>
      </c>
      <c r="D3159" s="110">
        <v>0.70330000000000004</v>
      </c>
      <c r="E3159" s="110">
        <v>0.77529999999999999</v>
      </c>
    </row>
    <row r="3160" spans="1:5" x14ac:dyDescent="0.25">
      <c r="A3160" s="112">
        <v>40365.364583333336</v>
      </c>
      <c r="B3160" s="109">
        <v>-5</v>
      </c>
      <c r="C3160" s="109">
        <v>0.77170000000000005</v>
      </c>
      <c r="D3160" s="110">
        <v>0.77410000000000001</v>
      </c>
      <c r="E3160" s="110">
        <v>0.77410000000000001</v>
      </c>
    </row>
    <row r="3161" spans="1:5" x14ac:dyDescent="0.25">
      <c r="A3161" s="112">
        <v>40365.375</v>
      </c>
      <c r="B3161" s="109">
        <v>-5</v>
      </c>
      <c r="C3161" s="109">
        <v>0.77049999999999996</v>
      </c>
      <c r="D3161" s="110">
        <v>0.77170000000000005</v>
      </c>
      <c r="E3161" s="110">
        <v>0.77410000000000001</v>
      </c>
    </row>
    <row r="3162" spans="1:5" x14ac:dyDescent="0.25">
      <c r="A3162" s="112">
        <v>40365.385416666664</v>
      </c>
      <c r="B3162" s="109">
        <v>-5</v>
      </c>
      <c r="C3162" s="109">
        <v>0.76680000000000004</v>
      </c>
      <c r="D3162" s="110">
        <v>0.76919999999999999</v>
      </c>
      <c r="E3162" s="110">
        <v>0.77170000000000005</v>
      </c>
    </row>
    <row r="3163" spans="1:5" x14ac:dyDescent="0.25">
      <c r="A3163" s="112">
        <v>40365.395833333336</v>
      </c>
      <c r="B3163" s="109">
        <v>-5</v>
      </c>
      <c r="C3163" s="109">
        <v>0.76559999999999995</v>
      </c>
      <c r="D3163" s="110">
        <v>0.76680000000000004</v>
      </c>
      <c r="E3163" s="110">
        <v>0.77049999999999996</v>
      </c>
    </row>
    <row r="3164" spans="1:5" x14ac:dyDescent="0.25">
      <c r="A3164" s="112">
        <v>40365.40625</v>
      </c>
      <c r="B3164" s="109">
        <v>-5</v>
      </c>
      <c r="C3164" s="109">
        <v>0.76429999999999998</v>
      </c>
      <c r="D3164" s="110">
        <v>0.76559999999999995</v>
      </c>
      <c r="E3164" s="110">
        <v>0.76680000000000004</v>
      </c>
    </row>
    <row r="3165" spans="1:5" x14ac:dyDescent="0.25">
      <c r="A3165" s="112">
        <v>40365.416666666664</v>
      </c>
      <c r="B3165" s="109">
        <v>-5</v>
      </c>
      <c r="C3165" s="109">
        <v>0.7631</v>
      </c>
      <c r="D3165" s="110">
        <v>0.76429999999999998</v>
      </c>
      <c r="E3165" s="110">
        <v>0.76559999999999995</v>
      </c>
    </row>
    <row r="3166" spans="1:5" x14ac:dyDescent="0.25">
      <c r="A3166" s="112">
        <v>40365.427083333336</v>
      </c>
      <c r="B3166" s="109">
        <v>-5</v>
      </c>
      <c r="C3166" s="109">
        <v>0.76070000000000004</v>
      </c>
      <c r="D3166" s="110">
        <v>0.76190000000000002</v>
      </c>
      <c r="E3166" s="110">
        <v>0.76559999999999995</v>
      </c>
    </row>
    <row r="3167" spans="1:5" x14ac:dyDescent="0.25">
      <c r="A3167" s="112">
        <v>40365.4375</v>
      </c>
      <c r="B3167" s="109">
        <v>-5</v>
      </c>
      <c r="C3167" s="109">
        <v>0.75819999999999999</v>
      </c>
      <c r="D3167" s="110">
        <v>0.76070000000000004</v>
      </c>
      <c r="E3167" s="110">
        <v>0.7631</v>
      </c>
    </row>
    <row r="3168" spans="1:5" x14ac:dyDescent="0.25">
      <c r="A3168" s="112">
        <v>40365.447916666664</v>
      </c>
      <c r="B3168" s="109">
        <v>-5</v>
      </c>
      <c r="C3168" s="109">
        <v>0.75700000000000001</v>
      </c>
      <c r="D3168" s="110">
        <v>0.75819999999999999</v>
      </c>
      <c r="E3168" s="110">
        <v>0.76070000000000004</v>
      </c>
    </row>
    <row r="3169" spans="1:5" x14ac:dyDescent="0.25">
      <c r="A3169" s="112">
        <v>40365.458333333336</v>
      </c>
      <c r="B3169" s="109">
        <v>-5</v>
      </c>
      <c r="C3169" s="109">
        <v>0.75700000000000001</v>
      </c>
      <c r="D3169" s="110">
        <v>0.75819999999999999</v>
      </c>
      <c r="E3169" s="110">
        <v>0.75949999999999995</v>
      </c>
    </row>
    <row r="3170" spans="1:5" x14ac:dyDescent="0.25">
      <c r="A3170" s="112">
        <v>40365.46875</v>
      </c>
      <c r="B3170" s="109">
        <v>-5</v>
      </c>
      <c r="C3170" s="109">
        <v>0.75580000000000003</v>
      </c>
      <c r="D3170" s="110">
        <v>0.75700000000000001</v>
      </c>
      <c r="E3170" s="110">
        <v>0.75949999999999995</v>
      </c>
    </row>
    <row r="3171" spans="1:5" x14ac:dyDescent="0.25">
      <c r="A3171" s="112">
        <v>40365.479166666664</v>
      </c>
      <c r="B3171" s="109">
        <v>-5</v>
      </c>
      <c r="C3171" s="109">
        <v>0.75339999999999996</v>
      </c>
      <c r="D3171" s="110">
        <v>0.75580000000000003</v>
      </c>
      <c r="E3171" s="110">
        <v>0.75819999999999999</v>
      </c>
    </row>
    <row r="3172" spans="1:5" x14ac:dyDescent="0.25">
      <c r="A3172" s="112">
        <v>40365.489583333336</v>
      </c>
      <c r="B3172" s="109">
        <v>-5</v>
      </c>
      <c r="C3172" s="109">
        <v>0.75339999999999996</v>
      </c>
      <c r="D3172" s="110">
        <v>0.75460000000000005</v>
      </c>
      <c r="E3172" s="110">
        <v>0.75700000000000001</v>
      </c>
    </row>
    <row r="3173" spans="1:5" x14ac:dyDescent="0.25">
      <c r="A3173" s="112">
        <v>40365.5</v>
      </c>
      <c r="B3173" s="109">
        <v>-5</v>
      </c>
      <c r="C3173" s="109">
        <v>0.75209999999999999</v>
      </c>
      <c r="D3173" s="110">
        <v>0.75339999999999996</v>
      </c>
      <c r="E3173" s="110">
        <v>0.75580000000000003</v>
      </c>
    </row>
    <row r="3174" spans="1:5" x14ac:dyDescent="0.25">
      <c r="A3174" s="112">
        <v>40365.510416666664</v>
      </c>
      <c r="B3174" s="109">
        <v>-5</v>
      </c>
      <c r="C3174" s="109">
        <v>0.75090000000000001</v>
      </c>
      <c r="D3174" s="110">
        <v>0.75209999999999999</v>
      </c>
      <c r="E3174" s="110">
        <v>0.75339999999999996</v>
      </c>
    </row>
    <row r="3175" spans="1:5" x14ac:dyDescent="0.25">
      <c r="A3175" s="112">
        <v>40365.520833333336</v>
      </c>
      <c r="B3175" s="109">
        <v>-5</v>
      </c>
      <c r="C3175" s="109">
        <v>0.75090000000000001</v>
      </c>
      <c r="D3175" s="110">
        <v>0.75209999999999999</v>
      </c>
      <c r="E3175" s="110">
        <v>0.75339999999999996</v>
      </c>
    </row>
    <row r="3176" spans="1:5" x14ac:dyDescent="0.25">
      <c r="A3176" s="112">
        <v>40365.53125</v>
      </c>
      <c r="B3176" s="109">
        <v>-5</v>
      </c>
      <c r="C3176" s="109">
        <v>0.74970000000000003</v>
      </c>
      <c r="D3176" s="110">
        <v>0.75090000000000001</v>
      </c>
      <c r="E3176" s="110">
        <v>0.75209999999999999</v>
      </c>
    </row>
    <row r="3177" spans="1:5" x14ac:dyDescent="0.25">
      <c r="A3177" s="112">
        <v>40365.541666666664</v>
      </c>
      <c r="B3177" s="109">
        <v>-5</v>
      </c>
      <c r="C3177" s="109">
        <v>0.74970000000000003</v>
      </c>
      <c r="D3177" s="110">
        <v>0.75090000000000001</v>
      </c>
      <c r="E3177" s="110">
        <v>0.75209999999999999</v>
      </c>
    </row>
    <row r="3178" spans="1:5" x14ac:dyDescent="0.25">
      <c r="A3178" s="112">
        <v>40365.552083333336</v>
      </c>
      <c r="B3178" s="109">
        <v>-5</v>
      </c>
      <c r="C3178" s="109">
        <v>0.74850000000000005</v>
      </c>
      <c r="D3178" s="110">
        <v>0.74970000000000003</v>
      </c>
      <c r="E3178" s="110">
        <v>0.75090000000000001</v>
      </c>
    </row>
    <row r="3179" spans="1:5" x14ac:dyDescent="0.25">
      <c r="A3179" s="112">
        <v>40365.5625</v>
      </c>
      <c r="B3179" s="109">
        <v>-5</v>
      </c>
      <c r="C3179" s="109">
        <v>0.74850000000000005</v>
      </c>
      <c r="D3179" s="110">
        <v>0.74970000000000003</v>
      </c>
      <c r="E3179" s="110">
        <v>0.75090000000000001</v>
      </c>
    </row>
    <row r="3180" spans="1:5" x14ac:dyDescent="0.25">
      <c r="A3180" s="112">
        <v>40365.572916666664</v>
      </c>
      <c r="B3180" s="109">
        <v>-5</v>
      </c>
      <c r="C3180" s="109">
        <v>0.74729999999999996</v>
      </c>
      <c r="D3180" s="110">
        <v>0.74850000000000005</v>
      </c>
      <c r="E3180" s="110">
        <v>0.74970000000000003</v>
      </c>
    </row>
    <row r="3181" spans="1:5" x14ac:dyDescent="0.25">
      <c r="A3181" s="112">
        <v>40365.583333333336</v>
      </c>
      <c r="B3181" s="109">
        <v>-5</v>
      </c>
      <c r="C3181" s="109">
        <v>0.74729999999999996</v>
      </c>
      <c r="D3181" s="110">
        <v>0.74850000000000005</v>
      </c>
      <c r="E3181" s="110">
        <v>0.75090000000000001</v>
      </c>
    </row>
    <row r="3182" spans="1:5" x14ac:dyDescent="0.25">
      <c r="A3182" s="112">
        <v>40365.59375</v>
      </c>
      <c r="B3182" s="109">
        <v>-5</v>
      </c>
      <c r="C3182" s="109">
        <v>0.74729999999999996</v>
      </c>
      <c r="D3182" s="110">
        <v>0.74850000000000005</v>
      </c>
      <c r="E3182" s="110">
        <v>0.74970000000000003</v>
      </c>
    </row>
    <row r="3183" spans="1:5" x14ac:dyDescent="0.25">
      <c r="A3183" s="112">
        <v>40365.604166666664</v>
      </c>
      <c r="B3183" s="109">
        <v>-5</v>
      </c>
      <c r="C3183" s="109">
        <v>0.74480000000000002</v>
      </c>
      <c r="D3183" s="110">
        <v>0.74729999999999996</v>
      </c>
      <c r="E3183" s="110">
        <v>0.74850000000000005</v>
      </c>
    </row>
    <row r="3184" spans="1:5" x14ac:dyDescent="0.25">
      <c r="A3184" s="112">
        <v>40365.614583333336</v>
      </c>
      <c r="B3184" s="109">
        <v>-5</v>
      </c>
      <c r="C3184" s="109">
        <v>0.74480000000000002</v>
      </c>
      <c r="D3184" s="110">
        <v>0.74729999999999996</v>
      </c>
      <c r="E3184" s="110">
        <v>0.74850000000000005</v>
      </c>
    </row>
    <row r="3185" spans="1:5" x14ac:dyDescent="0.25">
      <c r="A3185" s="112">
        <v>40365.625</v>
      </c>
      <c r="B3185" s="109">
        <v>-5</v>
      </c>
      <c r="C3185" s="109">
        <v>0.74480000000000002</v>
      </c>
      <c r="D3185" s="110">
        <v>0.746</v>
      </c>
      <c r="E3185" s="110">
        <v>0.74850000000000005</v>
      </c>
    </row>
    <row r="3186" spans="1:5" x14ac:dyDescent="0.25">
      <c r="A3186" s="112">
        <v>40365.635416666664</v>
      </c>
      <c r="B3186" s="109">
        <v>-5</v>
      </c>
      <c r="C3186" s="109">
        <v>0.74480000000000002</v>
      </c>
      <c r="D3186" s="110">
        <v>0.746</v>
      </c>
      <c r="E3186" s="110">
        <v>0.74850000000000005</v>
      </c>
    </row>
    <row r="3187" spans="1:5" x14ac:dyDescent="0.25">
      <c r="A3187" s="112">
        <v>40365.645833333336</v>
      </c>
      <c r="B3187" s="109">
        <v>-5</v>
      </c>
      <c r="C3187" s="109">
        <v>0.74360000000000004</v>
      </c>
      <c r="D3187" s="110">
        <v>0.74480000000000002</v>
      </c>
      <c r="E3187" s="110">
        <v>0.74729999999999996</v>
      </c>
    </row>
    <row r="3188" spans="1:5" x14ac:dyDescent="0.25">
      <c r="A3188" s="112">
        <v>40365.65625</v>
      </c>
      <c r="B3188" s="109">
        <v>-5</v>
      </c>
      <c r="C3188" s="109">
        <v>0.74239999999999995</v>
      </c>
      <c r="D3188" s="110">
        <v>0.74360000000000004</v>
      </c>
      <c r="E3188" s="110">
        <v>0.74729999999999996</v>
      </c>
    </row>
    <row r="3189" spans="1:5" x14ac:dyDescent="0.25">
      <c r="A3189" s="112">
        <v>40365.666666666664</v>
      </c>
      <c r="B3189" s="109">
        <v>-5</v>
      </c>
      <c r="C3189" s="109">
        <v>0.74239999999999995</v>
      </c>
      <c r="D3189" s="110">
        <v>0.74360000000000004</v>
      </c>
      <c r="E3189" s="110">
        <v>0.74480000000000002</v>
      </c>
    </row>
    <row r="3190" spans="1:5" x14ac:dyDescent="0.25">
      <c r="A3190" s="112">
        <v>40365.677083333336</v>
      </c>
      <c r="B3190" s="109">
        <v>-5</v>
      </c>
      <c r="C3190" s="109">
        <v>0.74239999999999995</v>
      </c>
      <c r="D3190" s="110">
        <v>0.74360000000000004</v>
      </c>
      <c r="E3190" s="110">
        <v>0.74480000000000002</v>
      </c>
    </row>
    <row r="3191" spans="1:5" x14ac:dyDescent="0.25">
      <c r="A3191" s="112">
        <v>40365.6875</v>
      </c>
      <c r="B3191" s="109">
        <v>-5</v>
      </c>
      <c r="C3191" s="109">
        <v>0.74239999999999995</v>
      </c>
      <c r="D3191" s="110">
        <v>0.74360000000000004</v>
      </c>
      <c r="E3191" s="110">
        <v>0.74480000000000002</v>
      </c>
    </row>
    <row r="3192" spans="1:5" x14ac:dyDescent="0.25">
      <c r="A3192" s="112">
        <v>40365.697916666664</v>
      </c>
      <c r="B3192" s="109">
        <v>-5</v>
      </c>
      <c r="C3192" s="109">
        <v>0.74239999999999995</v>
      </c>
      <c r="D3192" s="110">
        <v>0.74360000000000004</v>
      </c>
      <c r="E3192" s="110">
        <v>0.74480000000000002</v>
      </c>
    </row>
    <row r="3193" spans="1:5" x14ac:dyDescent="0.25">
      <c r="A3193" s="112">
        <v>40365.708333333336</v>
      </c>
      <c r="B3193" s="109">
        <v>-5</v>
      </c>
      <c r="C3193" s="109">
        <v>0.74239999999999995</v>
      </c>
      <c r="D3193" s="110">
        <v>0.74360000000000004</v>
      </c>
      <c r="E3193" s="110">
        <v>0.74480000000000002</v>
      </c>
    </row>
    <row r="3194" spans="1:5" x14ac:dyDescent="0.25">
      <c r="A3194" s="112">
        <v>40365.71875</v>
      </c>
      <c r="B3194" s="109">
        <v>-5</v>
      </c>
      <c r="C3194" s="109">
        <v>0.74239999999999995</v>
      </c>
      <c r="D3194" s="110">
        <v>0.74360000000000004</v>
      </c>
      <c r="E3194" s="110">
        <v>0.74480000000000002</v>
      </c>
    </row>
    <row r="3195" spans="1:5" x14ac:dyDescent="0.25">
      <c r="A3195" s="112">
        <v>40365.729166666664</v>
      </c>
      <c r="B3195" s="109">
        <v>-5</v>
      </c>
      <c r="C3195" s="109">
        <v>0.74109999999999998</v>
      </c>
      <c r="D3195" s="110">
        <v>0.74239999999999995</v>
      </c>
      <c r="E3195" s="110">
        <v>0.74360000000000004</v>
      </c>
    </row>
    <row r="3196" spans="1:5" x14ac:dyDescent="0.25">
      <c r="A3196" s="112">
        <v>40365.739583333336</v>
      </c>
      <c r="B3196" s="109">
        <v>-5</v>
      </c>
      <c r="C3196" s="109">
        <v>0.74109999999999998</v>
      </c>
      <c r="D3196" s="110">
        <v>0.74239999999999995</v>
      </c>
      <c r="E3196" s="110">
        <v>0.74360000000000004</v>
      </c>
    </row>
    <row r="3197" spans="1:5" x14ac:dyDescent="0.25">
      <c r="A3197" s="112">
        <v>40365.75</v>
      </c>
      <c r="B3197" s="109">
        <v>-5</v>
      </c>
      <c r="C3197" s="109">
        <v>0.74239999999999995</v>
      </c>
      <c r="D3197" s="110">
        <v>0.74360000000000004</v>
      </c>
      <c r="E3197" s="110">
        <v>0.74480000000000002</v>
      </c>
    </row>
    <row r="3198" spans="1:5" x14ac:dyDescent="0.25">
      <c r="A3198" s="112">
        <v>40365.760416666664</v>
      </c>
      <c r="B3198" s="109">
        <v>-5</v>
      </c>
      <c r="C3198" s="109">
        <v>0.74239999999999995</v>
      </c>
      <c r="D3198" s="110">
        <v>0.74360000000000004</v>
      </c>
      <c r="E3198" s="110">
        <v>0.74480000000000002</v>
      </c>
    </row>
    <row r="3199" spans="1:5" x14ac:dyDescent="0.25">
      <c r="A3199" s="112">
        <v>40365.770833333336</v>
      </c>
      <c r="B3199" s="109">
        <v>-5</v>
      </c>
      <c r="C3199" s="109">
        <v>0.74239999999999995</v>
      </c>
      <c r="D3199" s="110">
        <v>0.74360000000000004</v>
      </c>
      <c r="E3199" s="110">
        <v>0.74729999999999996</v>
      </c>
    </row>
    <row r="3200" spans="1:5" x14ac:dyDescent="0.25">
      <c r="A3200" s="112">
        <v>40365.78125</v>
      </c>
      <c r="B3200" s="109">
        <v>-5</v>
      </c>
      <c r="C3200" s="109">
        <v>0.74239999999999995</v>
      </c>
      <c r="D3200" s="110">
        <v>0.74360000000000004</v>
      </c>
      <c r="E3200" s="110">
        <v>0.74480000000000002</v>
      </c>
    </row>
    <row r="3201" spans="1:5" x14ac:dyDescent="0.25">
      <c r="A3201" s="112">
        <v>40365.791666666664</v>
      </c>
      <c r="B3201" s="109">
        <v>-5</v>
      </c>
      <c r="C3201" s="109">
        <v>0.74239999999999995</v>
      </c>
      <c r="D3201" s="110">
        <v>0.74480000000000002</v>
      </c>
      <c r="E3201" s="110">
        <v>0.74729999999999996</v>
      </c>
    </row>
    <row r="3202" spans="1:5" x14ac:dyDescent="0.25">
      <c r="A3202" s="112">
        <v>40365.802083333336</v>
      </c>
      <c r="B3202" s="109">
        <v>-5</v>
      </c>
      <c r="C3202" s="109">
        <v>0.74360000000000004</v>
      </c>
      <c r="D3202" s="110">
        <v>0.74480000000000002</v>
      </c>
      <c r="E3202" s="110">
        <v>0.74729999999999996</v>
      </c>
    </row>
    <row r="3203" spans="1:5" x14ac:dyDescent="0.25">
      <c r="A3203" s="112">
        <v>40365.8125</v>
      </c>
      <c r="B3203" s="109">
        <v>-5</v>
      </c>
      <c r="C3203" s="109">
        <v>0.74480000000000002</v>
      </c>
      <c r="D3203" s="110">
        <v>0.746</v>
      </c>
      <c r="E3203" s="110">
        <v>0.74729999999999996</v>
      </c>
    </row>
    <row r="3204" spans="1:5" x14ac:dyDescent="0.25">
      <c r="A3204" s="112">
        <v>40365.822916666664</v>
      </c>
      <c r="B3204" s="109">
        <v>-5</v>
      </c>
      <c r="C3204" s="109">
        <v>0.74480000000000002</v>
      </c>
      <c r="D3204" s="110">
        <v>0.74729999999999996</v>
      </c>
      <c r="E3204" s="110">
        <v>0.74850000000000005</v>
      </c>
    </row>
    <row r="3205" spans="1:5" x14ac:dyDescent="0.25">
      <c r="A3205" s="112">
        <v>40365.833333333336</v>
      </c>
      <c r="B3205" s="109">
        <v>-5</v>
      </c>
      <c r="C3205" s="109">
        <v>0.74729999999999996</v>
      </c>
      <c r="D3205" s="110">
        <v>0.74850000000000005</v>
      </c>
      <c r="E3205" s="110">
        <v>0.75090000000000001</v>
      </c>
    </row>
    <row r="3206" spans="1:5" x14ac:dyDescent="0.25">
      <c r="A3206" s="112">
        <v>40365.84375</v>
      </c>
      <c r="B3206" s="109">
        <v>-5</v>
      </c>
      <c r="C3206" s="109">
        <v>0.74850000000000005</v>
      </c>
      <c r="D3206" s="110">
        <v>0.74970000000000003</v>
      </c>
      <c r="E3206" s="110">
        <v>0.75090000000000001</v>
      </c>
    </row>
    <row r="3207" spans="1:5" x14ac:dyDescent="0.25">
      <c r="A3207" s="112">
        <v>40365.854166666664</v>
      </c>
      <c r="B3207" s="109">
        <v>-5</v>
      </c>
      <c r="C3207" s="109">
        <v>0.74970000000000003</v>
      </c>
      <c r="D3207" s="110">
        <v>0.75090000000000001</v>
      </c>
      <c r="E3207" s="110">
        <v>0.75209999999999999</v>
      </c>
    </row>
    <row r="3208" spans="1:5" x14ac:dyDescent="0.25">
      <c r="A3208" s="112">
        <v>40365.864583333336</v>
      </c>
      <c r="B3208" s="109">
        <v>-5</v>
      </c>
      <c r="C3208" s="109">
        <v>0.74970000000000003</v>
      </c>
      <c r="D3208" s="110">
        <v>0.75209999999999999</v>
      </c>
      <c r="E3208" s="110">
        <v>0.75339999999999996</v>
      </c>
    </row>
    <row r="3209" spans="1:5" x14ac:dyDescent="0.25">
      <c r="A3209" s="112">
        <v>40365.875</v>
      </c>
      <c r="B3209" s="109">
        <v>-5</v>
      </c>
      <c r="C3209" s="109">
        <v>0.75209999999999999</v>
      </c>
      <c r="D3209" s="110">
        <v>0.75339999999999996</v>
      </c>
      <c r="E3209" s="110">
        <v>0.75580000000000003</v>
      </c>
    </row>
    <row r="3210" spans="1:5" x14ac:dyDescent="0.25">
      <c r="A3210" s="112">
        <v>40365.885416666664</v>
      </c>
      <c r="B3210" s="109">
        <v>-5</v>
      </c>
      <c r="C3210" s="109">
        <v>0.75209999999999999</v>
      </c>
      <c r="D3210" s="110">
        <v>0.75460000000000005</v>
      </c>
      <c r="E3210" s="110">
        <v>0.75700000000000001</v>
      </c>
    </row>
    <row r="3211" spans="1:5" x14ac:dyDescent="0.25">
      <c r="A3211" s="112">
        <v>40365.895833333336</v>
      </c>
      <c r="B3211" s="109">
        <v>-5</v>
      </c>
      <c r="C3211" s="109">
        <v>0.75339999999999996</v>
      </c>
      <c r="D3211" s="110">
        <v>0.75580000000000003</v>
      </c>
      <c r="E3211" s="110">
        <v>0.75700000000000001</v>
      </c>
    </row>
    <row r="3212" spans="1:5" x14ac:dyDescent="0.25">
      <c r="A3212" s="112">
        <v>40365.90625</v>
      </c>
      <c r="B3212" s="109">
        <v>-5</v>
      </c>
      <c r="C3212" s="109">
        <v>0.75580000000000003</v>
      </c>
      <c r="D3212" s="110">
        <v>0.75700000000000001</v>
      </c>
      <c r="E3212" s="110">
        <v>0.75819999999999999</v>
      </c>
    </row>
    <row r="3213" spans="1:5" x14ac:dyDescent="0.25">
      <c r="A3213" s="112">
        <v>40365.916666666664</v>
      </c>
      <c r="B3213" s="109">
        <v>-5</v>
      </c>
      <c r="C3213" s="109">
        <v>0.75580000000000003</v>
      </c>
      <c r="D3213" s="110">
        <v>0.75819999999999999</v>
      </c>
      <c r="E3213" s="110">
        <v>0.75949999999999995</v>
      </c>
    </row>
    <row r="3214" spans="1:5" x14ac:dyDescent="0.25">
      <c r="A3214" s="112">
        <v>40365.927083333336</v>
      </c>
      <c r="B3214" s="109">
        <v>-5</v>
      </c>
      <c r="C3214" s="109">
        <v>0.75700000000000001</v>
      </c>
      <c r="D3214" s="110">
        <v>0.75819999999999999</v>
      </c>
      <c r="E3214" s="110">
        <v>0.75949999999999995</v>
      </c>
    </row>
    <row r="3215" spans="1:5" x14ac:dyDescent="0.25">
      <c r="A3215" s="112">
        <v>40365.9375</v>
      </c>
      <c r="B3215" s="109">
        <v>-5</v>
      </c>
      <c r="C3215" s="109">
        <v>0.75819999999999999</v>
      </c>
      <c r="D3215" s="110">
        <v>0.75949999999999995</v>
      </c>
      <c r="E3215" s="110">
        <v>0.75949999999999995</v>
      </c>
    </row>
    <row r="3216" spans="1:5" x14ac:dyDescent="0.25">
      <c r="A3216" s="112">
        <v>40365.947916666664</v>
      </c>
      <c r="B3216" s="109">
        <v>-5</v>
      </c>
      <c r="C3216" s="109">
        <v>0.75819999999999999</v>
      </c>
      <c r="D3216" s="110">
        <v>0.75949999999999995</v>
      </c>
      <c r="E3216" s="110">
        <v>0.76070000000000004</v>
      </c>
    </row>
    <row r="3217" spans="1:5" x14ac:dyDescent="0.25">
      <c r="A3217" s="112">
        <v>40365.958333333336</v>
      </c>
      <c r="B3217" s="109">
        <v>-5</v>
      </c>
      <c r="C3217" s="109">
        <v>0.75949999999999995</v>
      </c>
      <c r="D3217" s="110">
        <v>0.76070000000000004</v>
      </c>
      <c r="E3217" s="110">
        <v>0.7631</v>
      </c>
    </row>
    <row r="3218" spans="1:5" x14ac:dyDescent="0.25">
      <c r="A3218" s="112">
        <v>40365.96875</v>
      </c>
      <c r="B3218" s="109">
        <v>-5</v>
      </c>
      <c r="C3218" s="109">
        <v>0.75949999999999995</v>
      </c>
      <c r="D3218" s="110">
        <v>0.76070000000000004</v>
      </c>
      <c r="E3218" s="110">
        <v>0.7631</v>
      </c>
    </row>
    <row r="3219" spans="1:5" x14ac:dyDescent="0.25">
      <c r="A3219" s="112">
        <v>40365.979166666664</v>
      </c>
      <c r="B3219" s="109">
        <v>-5</v>
      </c>
      <c r="C3219" s="109">
        <v>0.75949999999999995</v>
      </c>
      <c r="D3219" s="110">
        <v>0.76190000000000002</v>
      </c>
      <c r="E3219" s="110">
        <v>0.76429999999999998</v>
      </c>
    </row>
    <row r="3220" spans="1:5" x14ac:dyDescent="0.25">
      <c r="A3220" s="112">
        <v>40365.989583333336</v>
      </c>
      <c r="B3220" s="109">
        <v>-5</v>
      </c>
      <c r="C3220" s="109">
        <v>0.75949999999999995</v>
      </c>
      <c r="D3220" s="110">
        <v>0.76190000000000002</v>
      </c>
      <c r="E3220" s="110">
        <v>0.76429999999999998</v>
      </c>
    </row>
    <row r="3221" spans="1:5" x14ac:dyDescent="0.25">
      <c r="A3221" s="112">
        <v>40366</v>
      </c>
      <c r="B3221" s="109">
        <v>-5</v>
      </c>
      <c r="C3221" s="109">
        <v>0.76070000000000004</v>
      </c>
      <c r="D3221" s="110">
        <v>0.7631</v>
      </c>
      <c r="E3221" s="110">
        <v>0.76429999999999998</v>
      </c>
    </row>
    <row r="3222" spans="1:5" x14ac:dyDescent="0.25">
      <c r="A3222" s="112">
        <v>40366.010416666664</v>
      </c>
      <c r="B3222" s="109">
        <v>-5</v>
      </c>
      <c r="C3222" s="109">
        <v>0.76070000000000004</v>
      </c>
      <c r="D3222" s="110">
        <v>0.7631</v>
      </c>
      <c r="E3222" s="110">
        <v>0.76429999999999998</v>
      </c>
    </row>
    <row r="3223" spans="1:5" x14ac:dyDescent="0.25">
      <c r="A3223" s="112">
        <v>40366.020833333336</v>
      </c>
      <c r="B3223" s="109">
        <v>-5</v>
      </c>
      <c r="C3223" s="109">
        <v>0.7631</v>
      </c>
      <c r="D3223" s="110">
        <v>0.76429999999999998</v>
      </c>
      <c r="E3223" s="110">
        <v>0.76559999999999995</v>
      </c>
    </row>
    <row r="3224" spans="1:5" x14ac:dyDescent="0.25">
      <c r="A3224" s="112">
        <v>40366.03125</v>
      </c>
      <c r="B3224" s="109">
        <v>-5</v>
      </c>
      <c r="C3224" s="109">
        <v>0.7631</v>
      </c>
      <c r="D3224" s="110">
        <v>0.76429999999999998</v>
      </c>
      <c r="E3224" s="110">
        <v>0.76559999999999995</v>
      </c>
    </row>
    <row r="3225" spans="1:5" x14ac:dyDescent="0.25">
      <c r="A3225" s="112">
        <v>40366.041666666664</v>
      </c>
      <c r="B3225" s="109">
        <v>-5</v>
      </c>
      <c r="C3225" s="109">
        <v>0.7631</v>
      </c>
      <c r="D3225" s="110">
        <v>0.76429999999999998</v>
      </c>
      <c r="E3225" s="110">
        <v>0.76559999999999995</v>
      </c>
    </row>
    <row r="3226" spans="1:5" x14ac:dyDescent="0.25">
      <c r="A3226" s="112">
        <v>40366.052083333336</v>
      </c>
      <c r="B3226" s="109">
        <v>-5</v>
      </c>
      <c r="C3226" s="109">
        <v>0.7631</v>
      </c>
      <c r="D3226" s="110">
        <v>0.76559999999999995</v>
      </c>
      <c r="E3226" s="110">
        <v>0.76680000000000004</v>
      </c>
    </row>
    <row r="3227" spans="1:5" x14ac:dyDescent="0.25">
      <c r="A3227" s="112">
        <v>40366.0625</v>
      </c>
      <c r="B3227" s="109">
        <v>-5</v>
      </c>
      <c r="C3227" s="109">
        <v>0.76429999999999998</v>
      </c>
      <c r="D3227" s="110">
        <v>0.76559999999999995</v>
      </c>
      <c r="E3227" s="110">
        <v>0.76680000000000004</v>
      </c>
    </row>
    <row r="3228" spans="1:5" x14ac:dyDescent="0.25">
      <c r="A3228" s="112">
        <v>40366.072916666664</v>
      </c>
      <c r="B3228" s="109">
        <v>-5</v>
      </c>
      <c r="C3228" s="109">
        <v>0.76429999999999998</v>
      </c>
      <c r="D3228" s="110">
        <v>0.76559999999999995</v>
      </c>
      <c r="E3228" s="110">
        <v>0.76680000000000004</v>
      </c>
    </row>
    <row r="3229" spans="1:5" x14ac:dyDescent="0.25">
      <c r="A3229" s="112">
        <v>40366.083333333336</v>
      </c>
      <c r="B3229" s="109">
        <v>-5</v>
      </c>
      <c r="C3229" s="109">
        <v>0.76559999999999995</v>
      </c>
      <c r="D3229" s="110">
        <v>0.76680000000000004</v>
      </c>
      <c r="E3229" s="110">
        <v>0.76800000000000002</v>
      </c>
    </row>
    <row r="3230" spans="1:5" x14ac:dyDescent="0.25">
      <c r="A3230" s="112">
        <v>40366.09375</v>
      </c>
      <c r="B3230" s="109">
        <v>-5</v>
      </c>
      <c r="C3230" s="109">
        <v>0.76559999999999995</v>
      </c>
      <c r="D3230" s="110">
        <v>0.76680000000000004</v>
      </c>
      <c r="E3230" s="110">
        <v>0.76800000000000002</v>
      </c>
    </row>
    <row r="3231" spans="1:5" x14ac:dyDescent="0.25">
      <c r="A3231" s="112">
        <v>40366.104166666664</v>
      </c>
      <c r="B3231" s="109">
        <v>-5</v>
      </c>
      <c r="C3231" s="109">
        <v>0.76559999999999995</v>
      </c>
      <c r="D3231" s="110">
        <v>0.76680000000000004</v>
      </c>
      <c r="E3231" s="110">
        <v>0.76800000000000002</v>
      </c>
    </row>
    <row r="3232" spans="1:5" x14ac:dyDescent="0.25">
      <c r="A3232" s="112">
        <v>40366.114583333336</v>
      </c>
      <c r="B3232" s="109">
        <v>-5</v>
      </c>
      <c r="C3232" s="109">
        <v>0.76559999999999995</v>
      </c>
      <c r="D3232" s="110">
        <v>0.76800000000000002</v>
      </c>
      <c r="E3232" s="110">
        <v>0.77049999999999996</v>
      </c>
    </row>
    <row r="3233" spans="1:5" x14ac:dyDescent="0.25">
      <c r="A3233" s="112">
        <v>40366.125</v>
      </c>
      <c r="B3233" s="109">
        <v>-5</v>
      </c>
      <c r="C3233" s="109">
        <v>0.76680000000000004</v>
      </c>
      <c r="D3233" s="110">
        <v>0.76800000000000002</v>
      </c>
      <c r="E3233" s="110">
        <v>0.77049999999999996</v>
      </c>
    </row>
    <row r="3234" spans="1:5" x14ac:dyDescent="0.25">
      <c r="A3234" s="112">
        <v>40366.135416666664</v>
      </c>
      <c r="B3234" s="109">
        <v>-5</v>
      </c>
      <c r="C3234" s="109">
        <v>0.76680000000000004</v>
      </c>
      <c r="D3234" s="110">
        <v>0.76800000000000002</v>
      </c>
      <c r="E3234" s="110">
        <v>0.77049999999999996</v>
      </c>
    </row>
    <row r="3235" spans="1:5" x14ac:dyDescent="0.25">
      <c r="A3235" s="112">
        <v>40366.145833333336</v>
      </c>
      <c r="B3235" s="109">
        <v>-5</v>
      </c>
      <c r="C3235" s="109">
        <v>0.76680000000000004</v>
      </c>
      <c r="D3235" s="110">
        <v>0.76919999999999999</v>
      </c>
      <c r="E3235" s="110">
        <v>0.77049999999999996</v>
      </c>
    </row>
    <row r="3236" spans="1:5" x14ac:dyDescent="0.25">
      <c r="A3236" s="112">
        <v>40366.15625</v>
      </c>
      <c r="B3236" s="109">
        <v>-5</v>
      </c>
      <c r="C3236" s="109">
        <v>0.76800000000000002</v>
      </c>
      <c r="D3236" s="110">
        <v>0.77049999999999996</v>
      </c>
      <c r="E3236" s="110">
        <v>0.77170000000000005</v>
      </c>
    </row>
    <row r="3237" spans="1:5" x14ac:dyDescent="0.25">
      <c r="A3237" s="112">
        <v>40366.166666666664</v>
      </c>
      <c r="B3237" s="109">
        <v>-5</v>
      </c>
      <c r="C3237" s="109">
        <v>0.76800000000000002</v>
      </c>
      <c r="D3237" s="110">
        <v>0.77049999999999996</v>
      </c>
      <c r="E3237" s="110">
        <v>0.77170000000000005</v>
      </c>
    </row>
    <row r="3238" spans="1:5" x14ac:dyDescent="0.25">
      <c r="A3238" s="112">
        <v>40366.177083333336</v>
      </c>
      <c r="B3238" s="109">
        <v>-5</v>
      </c>
      <c r="C3238" s="109">
        <v>0.76800000000000002</v>
      </c>
      <c r="D3238" s="110">
        <v>0.77049999999999996</v>
      </c>
      <c r="E3238" s="110">
        <v>0.77170000000000005</v>
      </c>
    </row>
    <row r="3239" spans="1:5" x14ac:dyDescent="0.25">
      <c r="A3239" s="112">
        <v>40366.1875</v>
      </c>
      <c r="B3239" s="109">
        <v>-5</v>
      </c>
      <c r="C3239" s="109">
        <v>0.77049999999999996</v>
      </c>
      <c r="D3239" s="110">
        <v>0.77170000000000005</v>
      </c>
      <c r="E3239" s="110">
        <v>0.77170000000000005</v>
      </c>
    </row>
    <row r="3240" spans="1:5" x14ac:dyDescent="0.25">
      <c r="A3240" s="112">
        <v>40366.197916666664</v>
      </c>
      <c r="B3240" s="109">
        <v>-5</v>
      </c>
      <c r="C3240" s="109">
        <v>0.77049999999999996</v>
      </c>
      <c r="D3240" s="110">
        <v>0.77170000000000005</v>
      </c>
      <c r="E3240" s="110">
        <v>0.77290000000000003</v>
      </c>
    </row>
    <row r="3241" spans="1:5" x14ac:dyDescent="0.25">
      <c r="A3241" s="112">
        <v>40366.208333333336</v>
      </c>
      <c r="B3241" s="109">
        <v>-5</v>
      </c>
      <c r="C3241" s="109">
        <v>0.77049999999999996</v>
      </c>
      <c r="D3241" s="110">
        <v>0.77170000000000005</v>
      </c>
      <c r="E3241" s="110">
        <v>0.77290000000000003</v>
      </c>
    </row>
    <row r="3242" spans="1:5" x14ac:dyDescent="0.25">
      <c r="A3242" s="112">
        <v>40366.21875</v>
      </c>
      <c r="B3242" s="109">
        <v>-5</v>
      </c>
      <c r="C3242" s="109">
        <v>0.77049999999999996</v>
      </c>
      <c r="D3242" s="110">
        <v>0.77170000000000005</v>
      </c>
      <c r="E3242" s="110">
        <v>0.77290000000000003</v>
      </c>
    </row>
    <row r="3243" spans="1:5" x14ac:dyDescent="0.25">
      <c r="A3243" s="112">
        <v>40366.229166666664</v>
      </c>
      <c r="B3243" s="109">
        <v>-5</v>
      </c>
      <c r="C3243" s="109">
        <v>0.77170000000000005</v>
      </c>
      <c r="D3243" s="110">
        <v>0.77170000000000005</v>
      </c>
      <c r="E3243" s="110">
        <v>0.77410000000000001</v>
      </c>
    </row>
    <row r="3244" spans="1:5" x14ac:dyDescent="0.25">
      <c r="A3244" s="112">
        <v>40366.239583333336</v>
      </c>
      <c r="B3244" s="109">
        <v>-5</v>
      </c>
      <c r="C3244" s="109">
        <v>0.77170000000000005</v>
      </c>
      <c r="D3244" s="110">
        <v>0.77290000000000003</v>
      </c>
      <c r="E3244" s="110">
        <v>0.77410000000000001</v>
      </c>
    </row>
    <row r="3245" spans="1:5" x14ac:dyDescent="0.25">
      <c r="A3245" s="112">
        <v>40366.25</v>
      </c>
      <c r="B3245" s="109">
        <v>-5</v>
      </c>
      <c r="C3245" s="109">
        <v>0.77170000000000005</v>
      </c>
      <c r="D3245" s="110">
        <v>0.77290000000000003</v>
      </c>
      <c r="E3245" s="110">
        <v>0.77529999999999999</v>
      </c>
    </row>
    <row r="3246" spans="1:5" x14ac:dyDescent="0.25">
      <c r="A3246" s="112">
        <v>40366.260416666664</v>
      </c>
      <c r="B3246" s="109">
        <v>-5</v>
      </c>
      <c r="C3246" s="109">
        <v>0.77170000000000005</v>
      </c>
      <c r="D3246" s="110">
        <v>0.77290000000000003</v>
      </c>
      <c r="E3246" s="110">
        <v>0.77410000000000001</v>
      </c>
    </row>
    <row r="3247" spans="1:5" x14ac:dyDescent="0.25">
      <c r="A3247" s="112">
        <v>40366.270833333336</v>
      </c>
      <c r="B3247" s="109">
        <v>-5</v>
      </c>
      <c r="C3247" s="109">
        <v>0.77170000000000005</v>
      </c>
      <c r="D3247" s="110">
        <v>0.77290000000000003</v>
      </c>
      <c r="E3247" s="110">
        <v>0.77410000000000001</v>
      </c>
    </row>
    <row r="3248" spans="1:5" x14ac:dyDescent="0.25">
      <c r="A3248" s="112">
        <v>40366.28125</v>
      </c>
      <c r="B3248" s="109">
        <v>-5</v>
      </c>
      <c r="C3248" s="109">
        <v>0.77170000000000005</v>
      </c>
      <c r="D3248" s="110">
        <v>0.77290000000000003</v>
      </c>
      <c r="E3248" s="110">
        <v>0.77290000000000003</v>
      </c>
    </row>
    <row r="3249" spans="1:5" x14ac:dyDescent="0.25">
      <c r="A3249" s="112">
        <v>40366.291666666664</v>
      </c>
      <c r="B3249" s="109">
        <v>-5</v>
      </c>
      <c r="C3249" s="109">
        <v>0.77049999999999996</v>
      </c>
      <c r="D3249" s="110">
        <v>0.77170000000000005</v>
      </c>
      <c r="E3249" s="110">
        <v>0.77410000000000001</v>
      </c>
    </row>
    <row r="3250" spans="1:5" x14ac:dyDescent="0.25">
      <c r="A3250" s="112">
        <v>40366.302083333336</v>
      </c>
      <c r="B3250" s="109">
        <v>-5</v>
      </c>
      <c r="C3250" s="109">
        <v>0.77049999999999996</v>
      </c>
      <c r="D3250" s="110">
        <v>0.77170000000000005</v>
      </c>
      <c r="E3250" s="110">
        <v>0.77290000000000003</v>
      </c>
    </row>
    <row r="3251" spans="1:5" x14ac:dyDescent="0.25">
      <c r="A3251" s="112">
        <v>40366.3125</v>
      </c>
      <c r="B3251" s="109">
        <v>-5</v>
      </c>
      <c r="C3251" s="109">
        <v>0.76800000000000002</v>
      </c>
      <c r="D3251" s="110">
        <v>0.77049999999999996</v>
      </c>
      <c r="E3251" s="110">
        <v>0.77170000000000005</v>
      </c>
    </row>
    <row r="3252" spans="1:5" x14ac:dyDescent="0.25">
      <c r="A3252" s="112">
        <v>40366.322916666664</v>
      </c>
      <c r="B3252" s="109">
        <v>-5</v>
      </c>
      <c r="C3252" s="109">
        <v>0.76680000000000004</v>
      </c>
      <c r="D3252" s="110">
        <v>0.76919999999999999</v>
      </c>
      <c r="E3252" s="110">
        <v>0.77170000000000005</v>
      </c>
    </row>
    <row r="3253" spans="1:5" x14ac:dyDescent="0.25">
      <c r="A3253" s="112">
        <v>40366.333333333336</v>
      </c>
      <c r="B3253" s="109">
        <v>-5</v>
      </c>
      <c r="C3253" s="109">
        <v>0.76429999999999998</v>
      </c>
      <c r="D3253" s="110">
        <v>0.76680000000000004</v>
      </c>
      <c r="E3253" s="110">
        <v>0.77049999999999996</v>
      </c>
    </row>
    <row r="3254" spans="1:5" x14ac:dyDescent="0.25">
      <c r="A3254" s="112">
        <v>40366.34375</v>
      </c>
      <c r="B3254" s="109">
        <v>-5</v>
      </c>
      <c r="C3254" s="109">
        <v>0.7631</v>
      </c>
      <c r="D3254" s="110">
        <v>0.76429999999999998</v>
      </c>
      <c r="E3254" s="110">
        <v>0.76559999999999995</v>
      </c>
    </row>
    <row r="3255" spans="1:5" x14ac:dyDescent="0.25">
      <c r="A3255" s="112">
        <v>40366.354166666664</v>
      </c>
      <c r="B3255" s="109">
        <v>-5</v>
      </c>
      <c r="C3255" s="109">
        <v>0.75819999999999999</v>
      </c>
      <c r="D3255" s="110">
        <v>0.76070000000000004</v>
      </c>
      <c r="E3255" s="110">
        <v>0.76429999999999998</v>
      </c>
    </row>
    <row r="3256" spans="1:5" x14ac:dyDescent="0.25">
      <c r="A3256" s="112">
        <v>40366.364583333336</v>
      </c>
      <c r="B3256" s="109">
        <v>-5</v>
      </c>
      <c r="C3256" s="109">
        <v>0.75700000000000001</v>
      </c>
      <c r="D3256" s="110">
        <v>0.75819999999999999</v>
      </c>
      <c r="E3256" s="110">
        <v>0.76070000000000004</v>
      </c>
    </row>
    <row r="3257" spans="1:5" x14ac:dyDescent="0.25">
      <c r="A3257" s="112">
        <v>40366.375</v>
      </c>
      <c r="B3257" s="109">
        <v>-5</v>
      </c>
      <c r="C3257" s="109">
        <v>0.75339999999999996</v>
      </c>
      <c r="D3257" s="110">
        <v>0.75700000000000001</v>
      </c>
      <c r="E3257" s="110">
        <v>0.75819999999999999</v>
      </c>
    </row>
    <row r="3258" spans="1:5" x14ac:dyDescent="0.25">
      <c r="A3258" s="112">
        <v>40366.385416666664</v>
      </c>
      <c r="B3258" s="109">
        <v>-5</v>
      </c>
      <c r="C3258" s="109">
        <v>0.75209999999999999</v>
      </c>
      <c r="D3258" s="110">
        <v>0.75460000000000005</v>
      </c>
      <c r="E3258" s="110">
        <v>0.75700000000000001</v>
      </c>
    </row>
    <row r="3259" spans="1:5" x14ac:dyDescent="0.25">
      <c r="A3259" s="112">
        <v>40366.395833333336</v>
      </c>
      <c r="B3259" s="109">
        <v>-5</v>
      </c>
      <c r="C3259" s="109">
        <v>0.75209999999999999</v>
      </c>
      <c r="D3259" s="110">
        <v>0.75339999999999996</v>
      </c>
      <c r="E3259" s="110">
        <v>0.75580000000000003</v>
      </c>
    </row>
    <row r="3260" spans="1:5" x14ac:dyDescent="0.25">
      <c r="A3260" s="112">
        <v>40366.40625</v>
      </c>
      <c r="B3260" s="109">
        <v>-5</v>
      </c>
      <c r="C3260" s="109">
        <v>0.74970000000000003</v>
      </c>
      <c r="D3260" s="110">
        <v>0.75209999999999999</v>
      </c>
      <c r="E3260" s="110">
        <v>0.75339999999999996</v>
      </c>
    </row>
    <row r="3261" spans="1:5" x14ac:dyDescent="0.25">
      <c r="A3261" s="112">
        <v>40366.416666666664</v>
      </c>
      <c r="B3261" s="109">
        <v>-5</v>
      </c>
      <c r="C3261" s="109">
        <v>0.74850000000000005</v>
      </c>
      <c r="D3261" s="110">
        <v>0.75090000000000001</v>
      </c>
      <c r="E3261" s="110">
        <v>0.75209999999999999</v>
      </c>
    </row>
    <row r="3262" spans="1:5" x14ac:dyDescent="0.25">
      <c r="A3262" s="112">
        <v>40366.427083333336</v>
      </c>
      <c r="B3262" s="109">
        <v>-5</v>
      </c>
      <c r="C3262" s="109">
        <v>0.74729999999999996</v>
      </c>
      <c r="D3262" s="110">
        <v>0.74970000000000003</v>
      </c>
      <c r="E3262" s="110">
        <v>0.75090000000000001</v>
      </c>
    </row>
    <row r="3263" spans="1:5" x14ac:dyDescent="0.25">
      <c r="A3263" s="112">
        <v>40366.4375</v>
      </c>
      <c r="B3263" s="109">
        <v>-5</v>
      </c>
      <c r="C3263" s="109">
        <v>0.74729999999999996</v>
      </c>
      <c r="D3263" s="110">
        <v>0.74850000000000005</v>
      </c>
      <c r="E3263" s="110">
        <v>0.74970000000000003</v>
      </c>
    </row>
    <row r="3264" spans="1:5" x14ac:dyDescent="0.25">
      <c r="A3264" s="112">
        <v>40366.447916666664</v>
      </c>
      <c r="B3264" s="109">
        <v>-5</v>
      </c>
      <c r="C3264" s="109">
        <v>0.74729999999999996</v>
      </c>
      <c r="D3264" s="110">
        <v>0.74850000000000005</v>
      </c>
      <c r="E3264" s="110">
        <v>0.74970000000000003</v>
      </c>
    </row>
    <row r="3265" spans="1:5" x14ac:dyDescent="0.25">
      <c r="A3265" s="112">
        <v>40366.458333333336</v>
      </c>
      <c r="B3265" s="109">
        <v>-5</v>
      </c>
      <c r="C3265" s="109">
        <v>0.74360000000000004</v>
      </c>
      <c r="D3265" s="110">
        <v>0.74729999999999996</v>
      </c>
      <c r="E3265" s="110">
        <v>0.74850000000000005</v>
      </c>
    </row>
    <row r="3266" spans="1:5" x14ac:dyDescent="0.25">
      <c r="A3266" s="112">
        <v>40366.46875</v>
      </c>
      <c r="B3266" s="109">
        <v>-5</v>
      </c>
      <c r="C3266" s="109">
        <v>0.74360000000000004</v>
      </c>
      <c r="D3266" s="110">
        <v>0.746</v>
      </c>
      <c r="E3266" s="110">
        <v>0.74850000000000005</v>
      </c>
    </row>
    <row r="3267" spans="1:5" x14ac:dyDescent="0.25">
      <c r="A3267" s="112">
        <v>40366.479166666664</v>
      </c>
      <c r="B3267" s="109">
        <v>-5</v>
      </c>
      <c r="C3267" s="109">
        <v>0.74239999999999995</v>
      </c>
      <c r="D3267" s="110">
        <v>0.74360000000000004</v>
      </c>
      <c r="E3267" s="110">
        <v>0.74729999999999996</v>
      </c>
    </row>
    <row r="3268" spans="1:5" x14ac:dyDescent="0.25">
      <c r="A3268" s="112">
        <v>40366.489583333336</v>
      </c>
      <c r="B3268" s="109">
        <v>-5</v>
      </c>
      <c r="C3268" s="109">
        <v>0.74239999999999995</v>
      </c>
      <c r="D3268" s="110">
        <v>0.74360000000000004</v>
      </c>
      <c r="E3268" s="110">
        <v>0.74480000000000002</v>
      </c>
    </row>
    <row r="3269" spans="1:5" x14ac:dyDescent="0.25">
      <c r="A3269" s="112">
        <v>40366.5</v>
      </c>
      <c r="B3269" s="109">
        <v>-5</v>
      </c>
      <c r="C3269" s="109">
        <v>0.74109999999999998</v>
      </c>
      <c r="D3269" s="110">
        <v>0.74239999999999995</v>
      </c>
      <c r="E3269" s="110">
        <v>0.74480000000000002</v>
      </c>
    </row>
    <row r="3270" spans="1:5" x14ac:dyDescent="0.25">
      <c r="A3270" s="112">
        <v>40366.510416666664</v>
      </c>
      <c r="B3270" s="109">
        <v>-5</v>
      </c>
      <c r="C3270" s="109">
        <v>0.7399</v>
      </c>
      <c r="D3270" s="110">
        <v>0.74239999999999995</v>
      </c>
      <c r="E3270" s="110">
        <v>0.74360000000000004</v>
      </c>
    </row>
    <row r="3271" spans="1:5" x14ac:dyDescent="0.25">
      <c r="A3271" s="112">
        <v>40366.520833333336</v>
      </c>
      <c r="B3271" s="109">
        <v>-5</v>
      </c>
      <c r="C3271" s="109">
        <v>0.73750000000000004</v>
      </c>
      <c r="D3271" s="110">
        <v>0.7399</v>
      </c>
      <c r="E3271" s="110">
        <v>0.74239999999999995</v>
      </c>
    </row>
    <row r="3272" spans="1:5" x14ac:dyDescent="0.25">
      <c r="A3272" s="112">
        <v>40366.53125</v>
      </c>
      <c r="B3272" s="109">
        <v>-5</v>
      </c>
      <c r="C3272" s="109">
        <v>0.73750000000000004</v>
      </c>
      <c r="D3272" s="110">
        <v>0.7399</v>
      </c>
      <c r="E3272" s="110">
        <v>0.74239999999999995</v>
      </c>
    </row>
    <row r="3273" spans="1:5" x14ac:dyDescent="0.25">
      <c r="A3273" s="112">
        <v>40366.541666666664</v>
      </c>
      <c r="B3273" s="109">
        <v>-5</v>
      </c>
      <c r="C3273" s="109">
        <v>0.73629999999999995</v>
      </c>
      <c r="D3273" s="110">
        <v>0.73870000000000002</v>
      </c>
      <c r="E3273" s="110">
        <v>0.74109999999999998</v>
      </c>
    </row>
    <row r="3274" spans="1:5" x14ac:dyDescent="0.25">
      <c r="A3274" s="112">
        <v>40366.552083333336</v>
      </c>
      <c r="B3274" s="109">
        <v>-5</v>
      </c>
      <c r="C3274" s="109">
        <v>0.73629999999999995</v>
      </c>
      <c r="D3274" s="110">
        <v>0.73750000000000004</v>
      </c>
      <c r="E3274" s="110">
        <v>0.7399</v>
      </c>
    </row>
    <row r="3275" spans="1:5" x14ac:dyDescent="0.25">
      <c r="A3275" s="112">
        <v>40366.5625</v>
      </c>
      <c r="B3275" s="109">
        <v>-5</v>
      </c>
      <c r="C3275" s="109">
        <v>0.73629999999999995</v>
      </c>
      <c r="D3275" s="110">
        <v>0.73750000000000004</v>
      </c>
      <c r="E3275" s="110">
        <v>0.7399</v>
      </c>
    </row>
    <row r="3276" spans="1:5" x14ac:dyDescent="0.25">
      <c r="A3276" s="112">
        <v>40366.572916666664</v>
      </c>
      <c r="B3276" s="109">
        <v>-5</v>
      </c>
      <c r="C3276" s="109">
        <v>0.73629999999999995</v>
      </c>
      <c r="D3276" s="110">
        <v>0.73750000000000004</v>
      </c>
      <c r="E3276" s="110">
        <v>0.7399</v>
      </c>
    </row>
    <row r="3277" spans="1:5" x14ac:dyDescent="0.25">
      <c r="A3277" s="112">
        <v>40366.583333333336</v>
      </c>
      <c r="B3277" s="109">
        <v>-5</v>
      </c>
      <c r="C3277" s="109">
        <v>0.73499999999999999</v>
      </c>
      <c r="D3277" s="110">
        <v>0.73629999999999995</v>
      </c>
      <c r="E3277" s="110">
        <v>0.73750000000000004</v>
      </c>
    </row>
    <row r="3278" spans="1:5" x14ac:dyDescent="0.25">
      <c r="A3278" s="112">
        <v>40366.59375</v>
      </c>
      <c r="B3278" s="109">
        <v>-5</v>
      </c>
      <c r="C3278" s="109">
        <v>0.73380000000000001</v>
      </c>
      <c r="D3278" s="110">
        <v>0.73499999999999999</v>
      </c>
      <c r="E3278" s="110">
        <v>0.73750000000000004</v>
      </c>
    </row>
    <row r="3279" spans="1:5" x14ac:dyDescent="0.25">
      <c r="A3279" s="112">
        <v>40366.604166666664</v>
      </c>
      <c r="B3279" s="109">
        <v>-5</v>
      </c>
      <c r="C3279" s="109">
        <v>0.73380000000000001</v>
      </c>
      <c r="D3279" s="110">
        <v>0.73499999999999999</v>
      </c>
      <c r="E3279" s="110">
        <v>0.73629999999999995</v>
      </c>
    </row>
    <row r="3280" spans="1:5" x14ac:dyDescent="0.25">
      <c r="A3280" s="112">
        <v>40366.614583333336</v>
      </c>
      <c r="B3280" s="109">
        <v>-5</v>
      </c>
      <c r="C3280" s="109">
        <v>0.73260000000000003</v>
      </c>
      <c r="D3280" s="110">
        <v>0.73499999999999999</v>
      </c>
      <c r="E3280" s="110">
        <v>0.73629999999999995</v>
      </c>
    </row>
    <row r="3281" spans="1:5" x14ac:dyDescent="0.25">
      <c r="A3281" s="112">
        <v>40366.625</v>
      </c>
      <c r="B3281" s="109">
        <v>-5</v>
      </c>
      <c r="C3281" s="109">
        <v>0.73260000000000003</v>
      </c>
      <c r="D3281" s="110">
        <v>0.73380000000000001</v>
      </c>
      <c r="E3281" s="110">
        <v>0.73629999999999995</v>
      </c>
    </row>
    <row r="3282" spans="1:5" x14ac:dyDescent="0.25">
      <c r="A3282" s="112">
        <v>40366.635416666664</v>
      </c>
      <c r="B3282" s="109">
        <v>-5</v>
      </c>
      <c r="C3282" s="109">
        <v>0.73019999999999996</v>
      </c>
      <c r="D3282" s="110">
        <v>0.73380000000000001</v>
      </c>
      <c r="E3282" s="110">
        <v>0.73629999999999995</v>
      </c>
    </row>
    <row r="3283" spans="1:5" x14ac:dyDescent="0.25">
      <c r="A3283" s="112">
        <v>40366.645833333336</v>
      </c>
      <c r="B3283" s="109">
        <v>-5</v>
      </c>
      <c r="C3283" s="109">
        <v>0.73260000000000003</v>
      </c>
      <c r="D3283" s="110">
        <v>0.73380000000000001</v>
      </c>
      <c r="E3283" s="110">
        <v>0.73499999999999999</v>
      </c>
    </row>
    <row r="3284" spans="1:5" x14ac:dyDescent="0.25">
      <c r="A3284" s="112">
        <v>40366.65625</v>
      </c>
      <c r="B3284" s="109">
        <v>-5</v>
      </c>
      <c r="C3284" s="109">
        <v>0.73019999999999996</v>
      </c>
      <c r="D3284" s="110">
        <v>0.73380000000000001</v>
      </c>
      <c r="E3284" s="110">
        <v>0.73499999999999999</v>
      </c>
    </row>
    <row r="3285" spans="1:5" x14ac:dyDescent="0.25">
      <c r="A3285" s="112">
        <v>40366.666666666664</v>
      </c>
      <c r="B3285" s="109">
        <v>-5</v>
      </c>
      <c r="C3285" s="109">
        <v>0.73260000000000003</v>
      </c>
      <c r="D3285" s="110">
        <v>0.73260000000000003</v>
      </c>
      <c r="E3285" s="110">
        <v>0.73380000000000001</v>
      </c>
    </row>
    <row r="3286" spans="1:5" x14ac:dyDescent="0.25">
      <c r="A3286" s="112">
        <v>40366.677083333336</v>
      </c>
      <c r="B3286" s="109">
        <v>-5</v>
      </c>
      <c r="C3286" s="109">
        <v>0.73019999999999996</v>
      </c>
      <c r="D3286" s="110">
        <v>0.73260000000000003</v>
      </c>
      <c r="E3286" s="110">
        <v>0.73380000000000001</v>
      </c>
    </row>
    <row r="3287" spans="1:5" x14ac:dyDescent="0.25">
      <c r="A3287" s="112">
        <v>40366.6875</v>
      </c>
      <c r="B3287" s="109">
        <v>-5</v>
      </c>
      <c r="C3287" s="109">
        <v>0.73019999999999996</v>
      </c>
      <c r="D3287" s="110">
        <v>0.73260000000000003</v>
      </c>
      <c r="E3287" s="110">
        <v>0.73380000000000001</v>
      </c>
    </row>
    <row r="3288" spans="1:5" x14ac:dyDescent="0.25">
      <c r="A3288" s="112">
        <v>40366.697916666664</v>
      </c>
      <c r="B3288" s="109">
        <v>-5</v>
      </c>
      <c r="C3288" s="109">
        <v>0.73019999999999996</v>
      </c>
      <c r="D3288" s="110">
        <v>0.73140000000000005</v>
      </c>
      <c r="E3288" s="110">
        <v>0.73380000000000001</v>
      </c>
    </row>
    <row r="3289" spans="1:5" x14ac:dyDescent="0.25">
      <c r="A3289" s="112">
        <v>40366.708333333336</v>
      </c>
      <c r="B3289" s="109">
        <v>-5</v>
      </c>
      <c r="C3289" s="109">
        <v>0.73019999999999996</v>
      </c>
      <c r="D3289" s="110">
        <v>0.73140000000000005</v>
      </c>
      <c r="E3289" s="110">
        <v>0.73380000000000001</v>
      </c>
    </row>
    <row r="3290" spans="1:5" x14ac:dyDescent="0.25">
      <c r="A3290" s="112">
        <v>40366.71875</v>
      </c>
      <c r="B3290" s="109">
        <v>-5</v>
      </c>
      <c r="C3290" s="109">
        <v>0.72889999999999999</v>
      </c>
      <c r="D3290" s="110">
        <v>0.73019999999999996</v>
      </c>
      <c r="E3290" s="110">
        <v>0.73260000000000003</v>
      </c>
    </row>
    <row r="3291" spans="1:5" x14ac:dyDescent="0.25">
      <c r="A3291" s="112">
        <v>40366.729166666664</v>
      </c>
      <c r="B3291" s="109">
        <v>-5</v>
      </c>
      <c r="C3291" s="109">
        <v>0.72889999999999999</v>
      </c>
      <c r="D3291" s="110">
        <v>0.73019999999999996</v>
      </c>
      <c r="E3291" s="110">
        <v>0.73260000000000003</v>
      </c>
    </row>
    <row r="3292" spans="1:5" x14ac:dyDescent="0.25">
      <c r="A3292" s="112">
        <v>40366.739583333336</v>
      </c>
      <c r="B3292" s="109">
        <v>-5</v>
      </c>
      <c r="C3292" s="109">
        <v>0.72889999999999999</v>
      </c>
      <c r="D3292" s="110">
        <v>0.73019999999999996</v>
      </c>
      <c r="E3292" s="110">
        <v>0.73260000000000003</v>
      </c>
    </row>
    <row r="3293" spans="1:5" x14ac:dyDescent="0.25">
      <c r="A3293" s="112">
        <v>40366.75</v>
      </c>
      <c r="B3293" s="109">
        <v>-5</v>
      </c>
      <c r="C3293" s="109">
        <v>0.72889999999999999</v>
      </c>
      <c r="D3293" s="110">
        <v>0.73019999999999996</v>
      </c>
      <c r="E3293" s="110">
        <v>0.73380000000000001</v>
      </c>
    </row>
    <row r="3294" spans="1:5" x14ac:dyDescent="0.25">
      <c r="A3294" s="112">
        <v>40366.760416666664</v>
      </c>
      <c r="B3294" s="109">
        <v>-5</v>
      </c>
      <c r="C3294" s="109">
        <v>0.72889999999999999</v>
      </c>
      <c r="D3294" s="110">
        <v>0.73140000000000005</v>
      </c>
      <c r="E3294" s="110">
        <v>0.73260000000000003</v>
      </c>
    </row>
    <row r="3295" spans="1:5" x14ac:dyDescent="0.25">
      <c r="A3295" s="112">
        <v>40366.770833333336</v>
      </c>
      <c r="B3295" s="109">
        <v>-5</v>
      </c>
      <c r="C3295" s="109">
        <v>0.72889999999999999</v>
      </c>
      <c r="D3295" s="110">
        <v>0.73019999999999996</v>
      </c>
      <c r="E3295" s="110">
        <v>0.73260000000000003</v>
      </c>
    </row>
    <row r="3296" spans="1:5" x14ac:dyDescent="0.25">
      <c r="A3296" s="112">
        <v>40366.78125</v>
      </c>
      <c r="B3296" s="109">
        <v>-5</v>
      </c>
      <c r="C3296" s="109">
        <v>0.72889999999999999</v>
      </c>
      <c r="D3296" s="110">
        <v>0.73140000000000005</v>
      </c>
      <c r="E3296" s="110">
        <v>0.73380000000000001</v>
      </c>
    </row>
    <row r="3297" spans="1:5" x14ac:dyDescent="0.25">
      <c r="A3297" s="112">
        <v>40366.791666666664</v>
      </c>
      <c r="B3297" s="109">
        <v>-5</v>
      </c>
      <c r="C3297" s="109">
        <v>0.73019999999999996</v>
      </c>
      <c r="D3297" s="110">
        <v>0.73140000000000005</v>
      </c>
      <c r="E3297" s="110">
        <v>0.73380000000000001</v>
      </c>
    </row>
    <row r="3298" spans="1:5" x14ac:dyDescent="0.25">
      <c r="A3298" s="112">
        <v>40366.802083333336</v>
      </c>
      <c r="B3298" s="109">
        <v>-5</v>
      </c>
      <c r="C3298" s="109">
        <v>0.73019999999999996</v>
      </c>
      <c r="D3298" s="110">
        <v>0.73260000000000003</v>
      </c>
      <c r="E3298" s="110">
        <v>0.73380000000000001</v>
      </c>
    </row>
    <row r="3299" spans="1:5" x14ac:dyDescent="0.25">
      <c r="A3299" s="112">
        <v>40366.8125</v>
      </c>
      <c r="B3299" s="109">
        <v>-5</v>
      </c>
      <c r="C3299" s="109">
        <v>0.73019999999999996</v>
      </c>
      <c r="D3299" s="110">
        <v>0.73260000000000003</v>
      </c>
      <c r="E3299" s="110">
        <v>0.73380000000000001</v>
      </c>
    </row>
    <row r="3300" spans="1:5" x14ac:dyDescent="0.25">
      <c r="A3300" s="112">
        <v>40366.822916666664</v>
      </c>
      <c r="B3300" s="109">
        <v>-5</v>
      </c>
      <c r="C3300" s="109">
        <v>0.73260000000000003</v>
      </c>
      <c r="D3300" s="110">
        <v>0.73380000000000001</v>
      </c>
      <c r="E3300" s="110">
        <v>0.73499999999999999</v>
      </c>
    </row>
    <row r="3301" spans="1:5" x14ac:dyDescent="0.25">
      <c r="A3301" s="112">
        <v>40366.833333333336</v>
      </c>
      <c r="B3301" s="109">
        <v>-5</v>
      </c>
      <c r="C3301" s="109">
        <v>0.73260000000000003</v>
      </c>
      <c r="D3301" s="110">
        <v>0.73380000000000001</v>
      </c>
      <c r="E3301" s="110">
        <v>0.73499999999999999</v>
      </c>
    </row>
    <row r="3302" spans="1:5" x14ac:dyDescent="0.25">
      <c r="A3302" s="112">
        <v>40366.84375</v>
      </c>
      <c r="B3302" s="109">
        <v>-5</v>
      </c>
      <c r="C3302" s="109">
        <v>0.73380000000000001</v>
      </c>
      <c r="D3302" s="110">
        <v>0.73499999999999999</v>
      </c>
      <c r="E3302" s="110">
        <v>0.73629999999999995</v>
      </c>
    </row>
    <row r="3303" spans="1:5" x14ac:dyDescent="0.25">
      <c r="A3303" s="112">
        <v>40366.854166666664</v>
      </c>
      <c r="B3303" s="109">
        <v>-5</v>
      </c>
      <c r="C3303" s="109">
        <v>0.73380000000000001</v>
      </c>
      <c r="D3303" s="110">
        <v>0.73499999999999999</v>
      </c>
      <c r="E3303" s="110">
        <v>0.73629999999999995</v>
      </c>
    </row>
    <row r="3304" spans="1:5" x14ac:dyDescent="0.25">
      <c r="A3304" s="112">
        <v>40366.864583333336</v>
      </c>
      <c r="B3304" s="109">
        <v>-5</v>
      </c>
      <c r="C3304" s="109">
        <v>0.73380000000000001</v>
      </c>
      <c r="D3304" s="110">
        <v>0.73499999999999999</v>
      </c>
      <c r="E3304" s="110">
        <v>0.73750000000000004</v>
      </c>
    </row>
    <row r="3305" spans="1:5" x14ac:dyDescent="0.25">
      <c r="A3305" s="112">
        <v>40366.875</v>
      </c>
      <c r="B3305" s="109">
        <v>-5</v>
      </c>
      <c r="C3305" s="109">
        <v>0.73499999999999999</v>
      </c>
      <c r="D3305" s="110">
        <v>0.73629999999999995</v>
      </c>
      <c r="E3305" s="110">
        <v>0.73750000000000004</v>
      </c>
    </row>
    <row r="3306" spans="1:5" x14ac:dyDescent="0.25">
      <c r="A3306" s="112">
        <v>40366.885416666664</v>
      </c>
      <c r="B3306" s="109">
        <v>-5</v>
      </c>
      <c r="C3306" s="109">
        <v>0.73499999999999999</v>
      </c>
      <c r="D3306" s="110">
        <v>0.73750000000000004</v>
      </c>
      <c r="E3306" s="110">
        <v>0.7399</v>
      </c>
    </row>
    <row r="3307" spans="1:5" x14ac:dyDescent="0.25">
      <c r="A3307" s="112">
        <v>40366.895833333336</v>
      </c>
      <c r="B3307" s="109">
        <v>-5</v>
      </c>
      <c r="C3307" s="109">
        <v>0.73750000000000004</v>
      </c>
      <c r="D3307" s="110">
        <v>0.73870000000000002</v>
      </c>
      <c r="E3307" s="110">
        <v>0.74109999999999998</v>
      </c>
    </row>
    <row r="3308" spans="1:5" x14ac:dyDescent="0.25">
      <c r="A3308" s="112">
        <v>40366.90625</v>
      </c>
      <c r="B3308" s="109">
        <v>-5</v>
      </c>
      <c r="C3308" s="109">
        <v>0.73750000000000004</v>
      </c>
      <c r="D3308" s="110">
        <v>0.7399</v>
      </c>
      <c r="E3308" s="110">
        <v>0.74239999999999995</v>
      </c>
    </row>
    <row r="3309" spans="1:5" x14ac:dyDescent="0.25">
      <c r="A3309" s="112">
        <v>40366.916666666664</v>
      </c>
      <c r="B3309" s="109">
        <v>-5</v>
      </c>
      <c r="C3309" s="109">
        <v>0.7399</v>
      </c>
      <c r="D3309" s="110">
        <v>0.74109999999999998</v>
      </c>
      <c r="E3309" s="110">
        <v>0.74360000000000004</v>
      </c>
    </row>
    <row r="3310" spans="1:5" x14ac:dyDescent="0.25">
      <c r="A3310" s="112">
        <v>40366.927083333336</v>
      </c>
      <c r="B3310" s="109">
        <v>-5</v>
      </c>
      <c r="C3310" s="109">
        <v>0.74109999999999998</v>
      </c>
      <c r="D3310" s="110">
        <v>0.74239999999999995</v>
      </c>
      <c r="E3310" s="110">
        <v>0.74360000000000004</v>
      </c>
    </row>
    <row r="3311" spans="1:5" x14ac:dyDescent="0.25">
      <c r="A3311" s="112">
        <v>40366.9375</v>
      </c>
      <c r="B3311" s="109">
        <v>-5</v>
      </c>
      <c r="C3311" s="109">
        <v>0.74239999999999995</v>
      </c>
      <c r="D3311" s="110">
        <v>0.74360000000000004</v>
      </c>
      <c r="E3311" s="110">
        <v>0.74480000000000002</v>
      </c>
    </row>
    <row r="3312" spans="1:5" x14ac:dyDescent="0.25">
      <c r="A3312" s="112">
        <v>40366.947916666664</v>
      </c>
      <c r="B3312" s="109">
        <v>-5</v>
      </c>
      <c r="C3312" s="109">
        <v>0.74360000000000004</v>
      </c>
      <c r="D3312" s="110">
        <v>0.74480000000000002</v>
      </c>
      <c r="E3312" s="110">
        <v>0.74729999999999996</v>
      </c>
    </row>
    <row r="3313" spans="1:5" x14ac:dyDescent="0.25">
      <c r="A3313" s="112">
        <v>40366.958333333336</v>
      </c>
      <c r="B3313" s="109">
        <v>-5</v>
      </c>
      <c r="C3313" s="109">
        <v>0.74360000000000004</v>
      </c>
      <c r="D3313" s="110">
        <v>0.746</v>
      </c>
      <c r="E3313" s="110">
        <v>0.74850000000000005</v>
      </c>
    </row>
    <row r="3314" spans="1:5" x14ac:dyDescent="0.25">
      <c r="A3314" s="112">
        <v>40366.96875</v>
      </c>
      <c r="B3314" s="109">
        <v>-5</v>
      </c>
      <c r="C3314" s="109">
        <v>0.74480000000000002</v>
      </c>
      <c r="D3314" s="110">
        <v>0.74729999999999996</v>
      </c>
      <c r="E3314" s="110">
        <v>0.74850000000000005</v>
      </c>
    </row>
    <row r="3315" spans="1:5" x14ac:dyDescent="0.25">
      <c r="A3315" s="112">
        <v>40366.979166666664</v>
      </c>
      <c r="B3315" s="109">
        <v>-5</v>
      </c>
      <c r="C3315" s="109">
        <v>0.74729999999999996</v>
      </c>
      <c r="D3315" s="110">
        <v>0.74850000000000005</v>
      </c>
      <c r="E3315" s="110">
        <v>0.74970000000000003</v>
      </c>
    </row>
    <row r="3316" spans="1:5" x14ac:dyDescent="0.25">
      <c r="A3316" s="112">
        <v>40366.989583333336</v>
      </c>
      <c r="B3316" s="109">
        <v>-5</v>
      </c>
      <c r="C3316" s="109">
        <v>0.74729999999999996</v>
      </c>
      <c r="D3316" s="110">
        <v>0.74970000000000003</v>
      </c>
      <c r="E3316" s="110">
        <v>0.75090000000000001</v>
      </c>
    </row>
    <row r="3317" spans="1:5" x14ac:dyDescent="0.25">
      <c r="A3317" s="112">
        <v>40367</v>
      </c>
      <c r="B3317" s="109">
        <v>-5</v>
      </c>
      <c r="C3317" s="109">
        <v>0.74850000000000005</v>
      </c>
      <c r="D3317" s="110">
        <v>0.74970000000000003</v>
      </c>
      <c r="E3317" s="110">
        <v>0.75209999999999999</v>
      </c>
    </row>
    <row r="3318" spans="1:5" x14ac:dyDescent="0.25">
      <c r="A3318" s="112">
        <v>40367.010416666664</v>
      </c>
      <c r="B3318" s="109">
        <v>-5</v>
      </c>
      <c r="C3318" s="109">
        <v>0.74970000000000003</v>
      </c>
      <c r="D3318" s="110">
        <v>0.75090000000000001</v>
      </c>
      <c r="E3318" s="110">
        <v>0.75209999999999999</v>
      </c>
    </row>
    <row r="3319" spans="1:5" x14ac:dyDescent="0.25">
      <c r="A3319" s="112">
        <v>40367.020833333336</v>
      </c>
      <c r="B3319" s="109">
        <v>-5</v>
      </c>
      <c r="C3319" s="109">
        <v>0.74970000000000003</v>
      </c>
      <c r="D3319" s="110">
        <v>0.75209999999999999</v>
      </c>
      <c r="E3319" s="110">
        <v>0.75339999999999996</v>
      </c>
    </row>
    <row r="3320" spans="1:5" x14ac:dyDescent="0.25">
      <c r="A3320" s="112">
        <v>40367.03125</v>
      </c>
      <c r="B3320" s="109">
        <v>-5</v>
      </c>
      <c r="C3320" s="109">
        <v>0.75090000000000001</v>
      </c>
      <c r="D3320" s="110">
        <v>0.75209999999999999</v>
      </c>
      <c r="E3320" s="110">
        <v>0.75339999999999996</v>
      </c>
    </row>
    <row r="3321" spans="1:5" x14ac:dyDescent="0.25">
      <c r="A3321" s="112">
        <v>40367.041666666664</v>
      </c>
      <c r="B3321" s="109">
        <v>-5</v>
      </c>
      <c r="C3321" s="109">
        <v>0.75209999999999999</v>
      </c>
      <c r="D3321" s="110">
        <v>0.75339999999999996</v>
      </c>
      <c r="E3321" s="110">
        <v>0.75580000000000003</v>
      </c>
    </row>
    <row r="3322" spans="1:5" x14ac:dyDescent="0.25">
      <c r="A3322" s="112">
        <v>40367.052083333336</v>
      </c>
      <c r="B3322" s="109">
        <v>-5</v>
      </c>
      <c r="C3322" s="109">
        <v>0.75209999999999999</v>
      </c>
      <c r="D3322" s="110">
        <v>0.75339999999999996</v>
      </c>
      <c r="E3322" s="110">
        <v>0.75580000000000003</v>
      </c>
    </row>
    <row r="3323" spans="1:5" x14ac:dyDescent="0.25">
      <c r="A3323" s="112">
        <v>40367.0625</v>
      </c>
      <c r="B3323" s="109">
        <v>-5</v>
      </c>
      <c r="C3323" s="109">
        <v>0.75339999999999996</v>
      </c>
      <c r="D3323" s="110">
        <v>0.75460000000000005</v>
      </c>
      <c r="E3323" s="110">
        <v>0.75700000000000001</v>
      </c>
    </row>
    <row r="3324" spans="1:5" x14ac:dyDescent="0.25">
      <c r="A3324" s="112">
        <v>40367.072916666664</v>
      </c>
      <c r="B3324" s="109">
        <v>-5</v>
      </c>
      <c r="C3324" s="109">
        <v>0.75339999999999996</v>
      </c>
      <c r="D3324" s="110">
        <v>0.75580000000000003</v>
      </c>
      <c r="E3324" s="110">
        <v>0.75819999999999999</v>
      </c>
    </row>
    <row r="3325" spans="1:5" x14ac:dyDescent="0.25">
      <c r="A3325" s="112">
        <v>40367.083333333336</v>
      </c>
      <c r="B3325" s="109">
        <v>-5</v>
      </c>
      <c r="C3325" s="109">
        <v>0.75580000000000003</v>
      </c>
      <c r="D3325" s="110">
        <v>0.75700000000000001</v>
      </c>
      <c r="E3325" s="110">
        <v>0.75819999999999999</v>
      </c>
    </row>
    <row r="3326" spans="1:5" x14ac:dyDescent="0.25">
      <c r="A3326" s="112">
        <v>40367.09375</v>
      </c>
      <c r="B3326" s="109">
        <v>-5</v>
      </c>
      <c r="C3326" s="109">
        <v>0.75580000000000003</v>
      </c>
      <c r="D3326" s="110">
        <v>0.75700000000000001</v>
      </c>
      <c r="E3326" s="110">
        <v>0.75819999999999999</v>
      </c>
    </row>
    <row r="3327" spans="1:5" x14ac:dyDescent="0.25">
      <c r="A3327" s="112">
        <v>40367.104166666664</v>
      </c>
      <c r="B3327" s="109">
        <v>-5</v>
      </c>
      <c r="C3327" s="109">
        <v>0.75580000000000003</v>
      </c>
      <c r="D3327" s="110">
        <v>0.75700000000000001</v>
      </c>
      <c r="E3327" s="110">
        <v>0.75949999999999995</v>
      </c>
    </row>
    <row r="3328" spans="1:5" x14ac:dyDescent="0.25">
      <c r="A3328" s="112">
        <v>40367.114583333336</v>
      </c>
      <c r="B3328" s="109">
        <v>-5</v>
      </c>
      <c r="C3328" s="109">
        <v>0.75700000000000001</v>
      </c>
      <c r="D3328" s="110">
        <v>0.75819999999999999</v>
      </c>
      <c r="E3328" s="110">
        <v>0.75949999999999995</v>
      </c>
    </row>
    <row r="3329" spans="1:5" x14ac:dyDescent="0.25">
      <c r="A3329" s="112">
        <v>40367.125</v>
      </c>
      <c r="B3329" s="109">
        <v>-5</v>
      </c>
      <c r="C3329" s="109">
        <v>0.75700000000000001</v>
      </c>
      <c r="D3329" s="110">
        <v>0.75819999999999999</v>
      </c>
      <c r="E3329" s="110">
        <v>0.75949999999999995</v>
      </c>
    </row>
    <row r="3330" spans="1:5" x14ac:dyDescent="0.25">
      <c r="A3330" s="112">
        <v>40367.135416666664</v>
      </c>
      <c r="B3330" s="109">
        <v>-5</v>
      </c>
      <c r="C3330" s="109">
        <v>0.75700000000000001</v>
      </c>
      <c r="D3330" s="110">
        <v>0.75819999999999999</v>
      </c>
      <c r="E3330" s="110">
        <v>0.75949999999999995</v>
      </c>
    </row>
    <row r="3331" spans="1:5" x14ac:dyDescent="0.25">
      <c r="A3331" s="112">
        <v>40367.145833333336</v>
      </c>
      <c r="B3331" s="109">
        <v>-5</v>
      </c>
      <c r="C3331" s="109">
        <v>0.75819999999999999</v>
      </c>
      <c r="D3331" s="110">
        <v>0.75949999999999995</v>
      </c>
      <c r="E3331" s="110">
        <v>0.76070000000000004</v>
      </c>
    </row>
    <row r="3332" spans="1:5" x14ac:dyDescent="0.25">
      <c r="A3332" s="112">
        <v>40367.15625</v>
      </c>
      <c r="B3332" s="109">
        <v>-5</v>
      </c>
      <c r="C3332" s="109">
        <v>0.75819999999999999</v>
      </c>
      <c r="D3332" s="110">
        <v>0.75949999999999995</v>
      </c>
      <c r="E3332" s="110">
        <v>0.76070000000000004</v>
      </c>
    </row>
    <row r="3333" spans="1:5" x14ac:dyDescent="0.25">
      <c r="A3333" s="112">
        <v>40367.166666666664</v>
      </c>
      <c r="B3333" s="109">
        <v>-5</v>
      </c>
      <c r="C3333" s="109">
        <v>0.75949999999999995</v>
      </c>
      <c r="D3333" s="110">
        <v>0.76070000000000004</v>
      </c>
      <c r="E3333" s="110">
        <v>0.7631</v>
      </c>
    </row>
    <row r="3334" spans="1:5" x14ac:dyDescent="0.25">
      <c r="A3334" s="112">
        <v>40367.177083333336</v>
      </c>
      <c r="B3334" s="109">
        <v>-5</v>
      </c>
      <c r="C3334" s="109">
        <v>0.75949999999999995</v>
      </c>
      <c r="D3334" s="110">
        <v>0.76070000000000004</v>
      </c>
      <c r="E3334" s="110">
        <v>0.7631</v>
      </c>
    </row>
    <row r="3335" spans="1:5" x14ac:dyDescent="0.25">
      <c r="A3335" s="112">
        <v>40367.1875</v>
      </c>
      <c r="B3335" s="109">
        <v>-5</v>
      </c>
      <c r="C3335" s="109">
        <v>0.75949999999999995</v>
      </c>
      <c r="D3335" s="110">
        <v>0.76070000000000004</v>
      </c>
      <c r="E3335" s="110">
        <v>0.7631</v>
      </c>
    </row>
    <row r="3336" spans="1:5" x14ac:dyDescent="0.25">
      <c r="A3336" s="112">
        <v>40367.197916666664</v>
      </c>
      <c r="B3336" s="109">
        <v>-5</v>
      </c>
      <c r="C3336" s="109">
        <v>0.75949999999999995</v>
      </c>
      <c r="D3336" s="110">
        <v>0.76190000000000002</v>
      </c>
      <c r="E3336" s="110">
        <v>0.76429999999999998</v>
      </c>
    </row>
    <row r="3337" spans="1:5" x14ac:dyDescent="0.25">
      <c r="A3337" s="112">
        <v>40367.208333333336</v>
      </c>
      <c r="B3337" s="109">
        <v>-5</v>
      </c>
      <c r="C3337" s="109">
        <v>0.76070000000000004</v>
      </c>
      <c r="D3337" s="110">
        <v>0.76190000000000002</v>
      </c>
      <c r="E3337" s="110">
        <v>0.76429999999999998</v>
      </c>
    </row>
    <row r="3338" spans="1:5" x14ac:dyDescent="0.25">
      <c r="A3338" s="112">
        <v>40367.21875</v>
      </c>
      <c r="B3338" s="109">
        <v>-5</v>
      </c>
      <c r="C3338" s="109">
        <v>0.76070000000000004</v>
      </c>
      <c r="D3338" s="110">
        <v>0.7631</v>
      </c>
      <c r="E3338" s="110">
        <v>0.76429999999999998</v>
      </c>
    </row>
    <row r="3339" spans="1:5" x14ac:dyDescent="0.25">
      <c r="A3339" s="112">
        <v>40367.229166666664</v>
      </c>
      <c r="B3339" s="109">
        <v>-5</v>
      </c>
      <c r="C3339" s="109">
        <v>0.76070000000000004</v>
      </c>
      <c r="D3339" s="110">
        <v>0.7631</v>
      </c>
      <c r="E3339" s="110">
        <v>0.76429999999999998</v>
      </c>
    </row>
    <row r="3340" spans="1:5" x14ac:dyDescent="0.25">
      <c r="A3340" s="112">
        <v>40367.239583333336</v>
      </c>
      <c r="B3340" s="109">
        <v>-5</v>
      </c>
      <c r="C3340" s="109">
        <v>0.76070000000000004</v>
      </c>
      <c r="D3340" s="110">
        <v>0.7631</v>
      </c>
      <c r="E3340" s="110">
        <v>0.76429999999999998</v>
      </c>
    </row>
    <row r="3341" spans="1:5" x14ac:dyDescent="0.25">
      <c r="A3341" s="112">
        <v>40367.25</v>
      </c>
      <c r="B3341" s="109">
        <v>-5</v>
      </c>
      <c r="C3341" s="109">
        <v>0.76070000000000004</v>
      </c>
      <c r="D3341" s="110">
        <v>0.7631</v>
      </c>
      <c r="E3341" s="110">
        <v>0.76429999999999998</v>
      </c>
    </row>
    <row r="3342" spans="1:5" x14ac:dyDescent="0.25">
      <c r="A3342" s="112">
        <v>40367.260416666664</v>
      </c>
      <c r="B3342" s="109">
        <v>-5</v>
      </c>
      <c r="C3342" s="109">
        <v>0.7631</v>
      </c>
      <c r="D3342" s="110">
        <v>0.76429999999999998</v>
      </c>
      <c r="E3342" s="110">
        <v>0.76559999999999995</v>
      </c>
    </row>
    <row r="3343" spans="1:5" x14ac:dyDescent="0.25">
      <c r="A3343" s="112">
        <v>40367.270833333336</v>
      </c>
      <c r="B3343" s="109">
        <v>-5</v>
      </c>
      <c r="C3343" s="109">
        <v>0.7631</v>
      </c>
      <c r="D3343" s="110">
        <v>0.76429999999999998</v>
      </c>
      <c r="E3343" s="110">
        <v>0.76559999999999995</v>
      </c>
    </row>
    <row r="3344" spans="1:5" x14ac:dyDescent="0.25">
      <c r="A3344" s="112">
        <v>40367.28125</v>
      </c>
      <c r="B3344" s="109">
        <v>-5</v>
      </c>
      <c r="C3344" s="109">
        <v>0.7631</v>
      </c>
      <c r="D3344" s="110">
        <v>0.76429999999999998</v>
      </c>
      <c r="E3344" s="110">
        <v>0.76559999999999995</v>
      </c>
    </row>
    <row r="3345" spans="1:5" x14ac:dyDescent="0.25">
      <c r="A3345" s="112">
        <v>40367.291666666664</v>
      </c>
      <c r="B3345" s="109">
        <v>-5</v>
      </c>
      <c r="C3345" s="109">
        <v>0.7631</v>
      </c>
      <c r="D3345" s="110">
        <v>0.76429999999999998</v>
      </c>
      <c r="E3345" s="110">
        <v>0.76559999999999995</v>
      </c>
    </row>
    <row r="3346" spans="1:5" x14ac:dyDescent="0.25">
      <c r="A3346" s="112">
        <v>40367.302083333336</v>
      </c>
      <c r="B3346" s="109">
        <v>-5</v>
      </c>
      <c r="C3346" s="109">
        <v>0.76070000000000004</v>
      </c>
      <c r="D3346" s="110">
        <v>0.76429999999999998</v>
      </c>
      <c r="E3346" s="110">
        <v>0.76559999999999995</v>
      </c>
    </row>
    <row r="3347" spans="1:5" x14ac:dyDescent="0.25">
      <c r="A3347" s="112">
        <v>40367.3125</v>
      </c>
      <c r="B3347" s="109">
        <v>-5</v>
      </c>
      <c r="C3347" s="109">
        <v>0.7631</v>
      </c>
      <c r="D3347" s="110">
        <v>0.76429999999999998</v>
      </c>
      <c r="E3347" s="110">
        <v>0.76559999999999995</v>
      </c>
    </row>
    <row r="3348" spans="1:5" x14ac:dyDescent="0.25">
      <c r="A3348" s="112">
        <v>40367.322916666664</v>
      </c>
      <c r="B3348" s="109">
        <v>-5</v>
      </c>
      <c r="C3348" s="109">
        <v>0.76070000000000004</v>
      </c>
      <c r="D3348" s="110">
        <v>0.7631</v>
      </c>
      <c r="E3348" s="110">
        <v>0.76559999999999995</v>
      </c>
    </row>
    <row r="3349" spans="1:5" x14ac:dyDescent="0.25">
      <c r="A3349" s="112">
        <v>40367.333333333336</v>
      </c>
      <c r="B3349" s="109">
        <v>-5</v>
      </c>
      <c r="C3349" s="109">
        <v>0.76070000000000004</v>
      </c>
      <c r="D3349" s="110">
        <v>0.7631</v>
      </c>
      <c r="E3349" s="110">
        <v>0.76429999999999998</v>
      </c>
    </row>
    <row r="3350" spans="1:5" x14ac:dyDescent="0.25">
      <c r="A3350" s="112">
        <v>40367.34375</v>
      </c>
      <c r="B3350" s="109">
        <v>-5</v>
      </c>
      <c r="C3350" s="109">
        <v>0.75949999999999995</v>
      </c>
      <c r="D3350" s="110">
        <v>0.76070000000000004</v>
      </c>
      <c r="E3350" s="110">
        <v>0.7631</v>
      </c>
    </row>
    <row r="3351" spans="1:5" x14ac:dyDescent="0.25">
      <c r="A3351" s="112">
        <v>40367.354166666664</v>
      </c>
      <c r="B3351" s="109">
        <v>-5</v>
      </c>
      <c r="C3351" s="109">
        <v>0.75819999999999999</v>
      </c>
      <c r="D3351" s="110">
        <v>0.75949999999999995</v>
      </c>
      <c r="E3351" s="110">
        <v>0.7631</v>
      </c>
    </row>
    <row r="3352" spans="1:5" x14ac:dyDescent="0.25">
      <c r="A3352" s="112">
        <v>40367.364583333336</v>
      </c>
      <c r="B3352" s="109">
        <v>-5</v>
      </c>
      <c r="C3352" s="109">
        <v>0.75700000000000001</v>
      </c>
      <c r="D3352" s="110">
        <v>0.75819999999999999</v>
      </c>
      <c r="E3352" s="110">
        <v>0.75949999999999995</v>
      </c>
    </row>
    <row r="3353" spans="1:5" x14ac:dyDescent="0.25">
      <c r="A3353" s="112">
        <v>40367.375</v>
      </c>
      <c r="B3353" s="109">
        <v>-5</v>
      </c>
      <c r="C3353" s="109">
        <v>0.75339999999999996</v>
      </c>
      <c r="D3353" s="110">
        <v>0.75700000000000001</v>
      </c>
      <c r="E3353" s="110">
        <v>0.75949999999999995</v>
      </c>
    </row>
    <row r="3354" spans="1:5" x14ac:dyDescent="0.25">
      <c r="A3354" s="112">
        <v>40367.385416666664</v>
      </c>
      <c r="B3354" s="109">
        <v>-5</v>
      </c>
      <c r="C3354" s="109">
        <v>0.75209999999999999</v>
      </c>
      <c r="D3354" s="110">
        <v>0.75460000000000005</v>
      </c>
      <c r="E3354" s="110">
        <v>0.75700000000000001</v>
      </c>
    </row>
    <row r="3355" spans="1:5" x14ac:dyDescent="0.25">
      <c r="A3355" s="112">
        <v>40367.395833333336</v>
      </c>
      <c r="B3355" s="109">
        <v>-5</v>
      </c>
      <c r="C3355" s="109">
        <v>0.75090000000000001</v>
      </c>
      <c r="D3355" s="110">
        <v>0.75209999999999999</v>
      </c>
      <c r="E3355" s="110">
        <v>0.75580000000000003</v>
      </c>
    </row>
    <row r="3356" spans="1:5" x14ac:dyDescent="0.25">
      <c r="A3356" s="112">
        <v>40367.40625</v>
      </c>
      <c r="B3356" s="109">
        <v>-5</v>
      </c>
      <c r="C3356" s="109">
        <v>0.74970000000000003</v>
      </c>
      <c r="D3356" s="110">
        <v>0.75209999999999999</v>
      </c>
      <c r="E3356" s="110">
        <v>0.75339999999999996</v>
      </c>
    </row>
    <row r="3357" spans="1:5" x14ac:dyDescent="0.25">
      <c r="A3357" s="112">
        <v>40367.416666666664</v>
      </c>
      <c r="B3357" s="109">
        <v>-5</v>
      </c>
      <c r="C3357" s="109">
        <v>0.74970000000000003</v>
      </c>
      <c r="D3357" s="110">
        <v>0.75090000000000001</v>
      </c>
      <c r="E3357" s="110">
        <v>0.75209999999999999</v>
      </c>
    </row>
    <row r="3358" spans="1:5" x14ac:dyDescent="0.25">
      <c r="A3358" s="112">
        <v>40367.427083333336</v>
      </c>
      <c r="B3358" s="109">
        <v>-5</v>
      </c>
      <c r="C3358" s="109">
        <v>0.74850000000000005</v>
      </c>
      <c r="D3358" s="110">
        <v>0.74970000000000003</v>
      </c>
      <c r="E3358" s="110">
        <v>0.75090000000000001</v>
      </c>
    </row>
    <row r="3359" spans="1:5" x14ac:dyDescent="0.25">
      <c r="A3359" s="112">
        <v>40367.4375</v>
      </c>
      <c r="B3359" s="109">
        <v>-5</v>
      </c>
      <c r="C3359" s="109">
        <v>0.74729999999999996</v>
      </c>
      <c r="D3359" s="110">
        <v>0.74850000000000005</v>
      </c>
      <c r="E3359" s="110">
        <v>0.74970000000000003</v>
      </c>
    </row>
    <row r="3360" spans="1:5" x14ac:dyDescent="0.25">
      <c r="A3360" s="112">
        <v>40367.447916666664</v>
      </c>
      <c r="B3360" s="109">
        <v>-5</v>
      </c>
      <c r="C3360" s="109">
        <v>0.74480000000000002</v>
      </c>
      <c r="D3360" s="110">
        <v>0.74729999999999996</v>
      </c>
      <c r="E3360" s="110">
        <v>0.74850000000000005</v>
      </c>
    </row>
  </sheetData>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AD503"/>
  <sheetViews>
    <sheetView topLeftCell="I1" workbookViewId="0">
      <selection activeCell="L5" sqref="L5"/>
    </sheetView>
  </sheetViews>
  <sheetFormatPr defaultColWidth="8.85546875" defaultRowHeight="15" x14ac:dyDescent="0.25"/>
  <cols>
    <col min="1" max="1" width="12" bestFit="1" customWidth="1"/>
    <col min="2" max="2" width="11.28515625" customWidth="1"/>
    <col min="3" max="4" width="13" customWidth="1"/>
    <col min="5" max="5" width="16.28515625" customWidth="1"/>
    <col min="6" max="6" width="15.7109375" customWidth="1"/>
    <col min="7" max="7" width="23.28515625" customWidth="1"/>
    <col min="8" max="8" width="15.7109375" customWidth="1"/>
    <col min="9" max="9" width="17.7109375" customWidth="1"/>
    <col min="10" max="10" width="25.7109375" customWidth="1"/>
    <col min="11" max="11" width="20.7109375" customWidth="1"/>
    <col min="12" max="12" width="21.42578125" customWidth="1"/>
    <col min="13" max="13" width="20.7109375" customWidth="1"/>
    <col min="14" max="14" width="28.140625" customWidth="1"/>
    <col min="15" max="15" width="23.5703125" customWidth="1"/>
    <col min="16" max="16" width="20" customWidth="1"/>
    <col min="19" max="19" width="16.42578125" customWidth="1"/>
    <col min="20" max="20" width="37.42578125" customWidth="1"/>
    <col min="21" max="21" width="15.42578125" customWidth="1"/>
    <col min="22" max="22" width="38" customWidth="1"/>
    <col min="23" max="23" width="18.42578125" bestFit="1" customWidth="1"/>
    <col min="24" max="24" width="24.140625" bestFit="1" customWidth="1"/>
    <col min="25" max="25" width="20.7109375" bestFit="1" customWidth="1"/>
    <col min="26" max="26" width="26.5703125" bestFit="1" customWidth="1"/>
    <col min="27" max="27" width="40.140625" bestFit="1" customWidth="1"/>
    <col min="28" max="28" width="78.140625" bestFit="1" customWidth="1"/>
    <col min="29" max="29" width="19" bestFit="1" customWidth="1"/>
  </cols>
  <sheetData>
    <row r="1" spans="1:30" x14ac:dyDescent="0.25">
      <c r="A1" s="1" t="s">
        <v>282</v>
      </c>
      <c r="B1" s="1" t="s">
        <v>271</v>
      </c>
      <c r="C1" s="1" t="s">
        <v>272</v>
      </c>
      <c r="D1" s="1" t="s">
        <v>273</v>
      </c>
      <c r="E1" s="1" t="s">
        <v>274</v>
      </c>
      <c r="F1" s="1" t="s">
        <v>275</v>
      </c>
      <c r="G1" s="1" t="s">
        <v>276</v>
      </c>
      <c r="H1" s="1" t="s">
        <v>277</v>
      </c>
      <c r="I1" s="1" t="s">
        <v>278</v>
      </c>
      <c r="J1" s="1" t="s">
        <v>279</v>
      </c>
      <c r="K1" s="1" t="s">
        <v>280</v>
      </c>
      <c r="L1" s="1" t="s">
        <v>281</v>
      </c>
      <c r="M1" s="1" t="s">
        <v>283</v>
      </c>
      <c r="N1" s="1" t="s">
        <v>300</v>
      </c>
      <c r="O1" s="1" t="s">
        <v>301</v>
      </c>
      <c r="P1" s="1" t="s">
        <v>305</v>
      </c>
      <c r="Q1" s="1" t="s">
        <v>1157</v>
      </c>
      <c r="R1" s="1" t="s">
        <v>295</v>
      </c>
      <c r="S1" s="1" t="s">
        <v>1293</v>
      </c>
      <c r="T1" s="1" t="s">
        <v>1301</v>
      </c>
      <c r="U1" s="1" t="s">
        <v>1302</v>
      </c>
      <c r="V1" s="1" t="s">
        <v>1310</v>
      </c>
      <c r="W1" s="1" t="s">
        <v>1313</v>
      </c>
      <c r="X1" s="1" t="s">
        <v>1315</v>
      </c>
      <c r="Y1" s="1" t="s">
        <v>1316</v>
      </c>
      <c r="Z1" s="1" t="s">
        <v>1317</v>
      </c>
      <c r="AA1" s="1" t="s">
        <v>1327</v>
      </c>
      <c r="AB1" s="1" t="s">
        <v>1328</v>
      </c>
      <c r="AC1" s="1" t="s">
        <v>1351</v>
      </c>
    </row>
    <row r="2" spans="1:30" x14ac:dyDescent="0.25">
      <c r="A2" s="1" t="s">
        <v>1159</v>
      </c>
      <c r="B2" s="1">
        <v>2</v>
      </c>
      <c r="C2" s="1">
        <v>6</v>
      </c>
      <c r="D2" s="1">
        <f>NumPeople+1</f>
        <v>3</v>
      </c>
      <c r="E2" s="1">
        <f>NumOrganizations+1</f>
        <v>3</v>
      </c>
      <c r="F2" s="1">
        <f>MAX(D2:E2)</f>
        <v>3</v>
      </c>
      <c r="G2" s="1">
        <f>IF(COUNTA(CitationInformation)=0,1,5)</f>
        <v>5</v>
      </c>
      <c r="H2" s="1">
        <f>NumAuthors+1</f>
        <v>3</v>
      </c>
      <c r="I2" s="1">
        <f>IF(COUNTA(CitationInformation)=0,1,4)</f>
        <v>4</v>
      </c>
      <c r="J2" s="1">
        <v>2</v>
      </c>
      <c r="K2" s="1">
        <f>NumSamplingFeatures+1</f>
        <v>8</v>
      </c>
      <c r="L2" s="1">
        <f>IF(NumSites=0,1,NumSites+1)</f>
        <v>4</v>
      </c>
      <c r="M2" s="1">
        <f>IF(NumSpecimens=0,1,NumSpecimens+1)</f>
        <v>5</v>
      </c>
      <c r="N2" s="1">
        <f>IF(NumSpatialOffsets=0,1,NumSpatialOffsets+1)</f>
        <v>2</v>
      </c>
      <c r="O2" s="1">
        <f>IF(NumRelatedFeatures=0,1,NumRelatedFeatures+1)</f>
        <v>5</v>
      </c>
      <c r="P2" s="1">
        <f>NumMethods+1</f>
        <v>6</v>
      </c>
      <c r="Q2" s="1">
        <f>NumVariables+1</f>
        <v>7</v>
      </c>
      <c r="R2" s="1">
        <v>1</v>
      </c>
      <c r="S2" s="1">
        <f>NumProcessingLevels+1</f>
        <v>3</v>
      </c>
      <c r="T2" s="1">
        <f>NumDataColumns+1</f>
        <v>4</v>
      </c>
      <c r="U2" s="1">
        <f>NumDataColumns+1</f>
        <v>4</v>
      </c>
      <c r="V2" s="1">
        <f>NumDataColumns+1</f>
        <v>4</v>
      </c>
      <c r="W2" s="1">
        <f>NumDataColumns+1</f>
        <v>4</v>
      </c>
      <c r="X2" s="1">
        <f>NumDataColumns+4</f>
        <v>7</v>
      </c>
      <c r="Y2" s="1">
        <v>1</v>
      </c>
      <c r="Z2" s="1">
        <v>1</v>
      </c>
      <c r="AA2" s="1">
        <v>1</v>
      </c>
      <c r="AB2" s="1">
        <v>2</v>
      </c>
    </row>
    <row r="3" spans="1:30" x14ac:dyDescent="0.25">
      <c r="A3">
        <v>0</v>
      </c>
      <c r="B3" t="s">
        <v>139</v>
      </c>
      <c r="C3" t="s">
        <v>345</v>
      </c>
      <c r="D3" t="s">
        <v>205</v>
      </c>
      <c r="E3" t="s">
        <v>209</v>
      </c>
      <c r="F3" t="s">
        <v>210</v>
      </c>
      <c r="G3" t="str">
        <f>IF(COUNTA(CitationInformation)=0,"","Citation: &amp;CitationID0001")</f>
        <v>Citation: &amp;CitationID0001</v>
      </c>
      <c r="H3" t="str">
        <f>IF(NumAuthors=0,"","AuthorList:")</f>
        <v>AuthorList:</v>
      </c>
      <c r="I3" t="str">
        <f>IF(COUNTA(CitationInformation)=0,"","DataSetCitations:")</f>
        <v>DataSetCitations:</v>
      </c>
      <c r="J3" t="s">
        <v>269</v>
      </c>
      <c r="K3" t="s">
        <v>270</v>
      </c>
      <c r="L3" t="str">
        <f>IF(MAX(Sites[SiteID])=0,"","Sites:")</f>
        <v>Sites:</v>
      </c>
      <c r="M3" t="str">
        <f>IF(MAX(Specimens[SpecimenID])=0,"","Specimens:")</f>
        <v>Specimens:</v>
      </c>
      <c r="N3" t="str">
        <f>IF(NumSpatialOffsets=0,"","Spatialoffsets:")</f>
        <v>Spatialoffsets:</v>
      </c>
      <c r="O3" t="str">
        <f>IF(NumRelatedFeatures=0,"","RelatedFeatures:")</f>
        <v>RelatedFeatures:</v>
      </c>
      <c r="P3" t="s">
        <v>344</v>
      </c>
      <c r="Q3" t="s">
        <v>1158</v>
      </c>
      <c r="R3" t="str">
        <f>""</f>
        <v/>
      </c>
      <c r="S3" t="s">
        <v>1294</v>
      </c>
      <c r="T3" t="s">
        <v>1307</v>
      </c>
      <c r="U3" t="s">
        <v>1309</v>
      </c>
      <c r="V3" t="s">
        <v>1311</v>
      </c>
      <c r="W3" t="s">
        <v>1312</v>
      </c>
      <c r="X3" t="s">
        <v>1314</v>
      </c>
      <c r="Y3" s="111" t="str">
        <f>""</f>
        <v/>
      </c>
      <c r="Z3" s="111" t="str">
        <f>""</f>
        <v/>
      </c>
      <c r="AA3" t="s">
        <v>1326</v>
      </c>
      <c r="AB3" t="s">
        <v>1329</v>
      </c>
      <c r="AC3" s="1" t="s">
        <v>1352</v>
      </c>
      <c r="AD3">
        <f>SUM(B2:AB2)</f>
        <v>100</v>
      </c>
    </row>
    <row r="4" spans="1:30" x14ac:dyDescent="0.25">
      <c r="A4">
        <v>1</v>
      </c>
      <c r="B4" t="s">
        <v>201</v>
      </c>
      <c r="C4" t="str">
        <f>CONCATENATE("  DataSetUUID:  ",IF(DatasetUUID="",CONCATENATE(CHAR(34),CHAR(34)),CONCATENATE(CHAR(34),DatasetUUID,CHAR(34))))</f>
        <v xml:space="preserve">  DataSetUUID:  ""</v>
      </c>
      <c r="D4" t="str">
        <f>IF(INDEX(People[First Name],$A4)="","PLEASE FILL IN AT LEAST ONE PERSON WITH FIRST, MIDDLE AND LAST NAME",
CONCATENATE("  - &amp;PersonID",TEXT($A4,"0000"),
" {","PersonFirstName:  ",CHAR(34),INDEX(People[First Name],$A4),CHAR(34),
", PersonMiddleName:  ",CHAR(34),INDEX(People[Middle Name],$A4),CHAR(34),
", PersonLastName:  ",CHAR(34),INDEX(People[Last Name],$A4),CHAR(34),"}"))</f>
        <v xml:space="preserve">  - &amp;PersonID0001 {PersonFirstName:  "Jeffrey", PersonMiddleName:  "S.", PersonLastName:  "Horsburgh"}</v>
      </c>
      <c r="E4" t="str">
        <f>IF(INDEX(Organizations[Organization Type '[CV']],$A4)="","PLEASE FILL IN AT LEAST ONE ORGANIZATION WITH TYPE, CODE, AND NAME",
CONCATENATE("  - &amp;OrganizationID",TEXT($A4,"0000"),
" {","OrganizationTypeCV:  ",CHAR(34),INDEX(Organizations[Organization Type '[CV']],$A4),CHAR(34),
", OrganizationCode:  ",CHAR(34),INDEX(Organizations[Organization Code],$A4),CHAR(34),
", OrganizationName:  ",CHAR(34),INDEX(Organizations[Organization Name],$A4),CHAR(34),
", OrganizationDescription:  ",CHAR(34),INDEX(Organizations[Organization Description],$A4),CHAR(34),
", OrganizationLink:  ",CHAR(34),INDEX(Organizations[Organization Link],$A4),CHAR(34),"}"))</f>
        <v xml:space="preserve">  - &amp;OrganizationID0001 {OrganizationTypeCV:  "University", OrganizationCode:  "USU", OrganizationName:  "Utah State University", OrganizationDescription:  "", OrganizationLink:  ""}</v>
      </c>
      <c r="F4" t="str">
        <f>CONCATENATE("  - &amp;AffiliationID",TEXT($A4,"0000"),
" {PersonID: *PersonID",TEXT($A4,"0000"),
", OrganizationID: *OrganizationID",TEXT(MATCH(INDEX(People[Organization Name],$A4),Organizations[Organization Name],0),"0000"),
", IsPrimaryOrganizationContact: , AffiliationStartDate: , AffiliationEndDate: , PrimaryPhone: ",
", PrimaryEmail: ",CHAR(34),INDEX(People[Primary Email],$A4),CHAR(34),
", PrimaryAddress: ",CHAR(34),INDEX(People[Primary Address],$A4),CHAR(34),
", PersonLink: }")</f>
        <v xml:space="preserve">  - &amp;AffiliationID0001 {PersonID: *PersonID0001, OrganizationID: *OrganizationID0001, IsPrimaryOrganizationContact: , AffiliationStartDate: , AffiliationEndDate: , PrimaryPhone: , PrimaryEmail: "jeff.horsburgh@usu.edu", PrimaryAddress: "Civil and Environmental Engineering, Utah Water Research Laboratory, 8200 Old Main Hill, Logan, UT 84322-8200", PersonLink: }</v>
      </c>
      <c r="G4" t="str">
        <f>IF(COUNTA(CitationInformation)=0,"",IF(CitationTitle="","PLEASE FILL IN A TITLE FOR THE CITATION",CONCATENATE("    Title: ",CHAR(34),CitationTitle,CHAR(34))))</f>
        <v xml:space="preserve">    Title: "Air temperature at the TW Daniels Experimental Forest Climate Station"</v>
      </c>
      <c r="H4" t="str">
        <f>IF(COUNTA(CitationInformation)=0,"",
IF(INDEX(AuthorList[Author Name],$A4)="","PLEASE FILL IN AT LEAST ONE CITATION AUTHOR",
CONCATENATE("  - &amp;AuthorListID",TEXT($A4,"0000"),
"  {CitationID: *CitationID0001",
", PersonID: *PersonID",TEXT(MATCH(INDEX(AuthorList[Author Name],$A4),People[Full Name],0),"0000"),
", AuthorOrder: ",INDEX(AuthorList[Author Number],$A4),"}")))</f>
        <v xml:space="preserve">  - &amp;AuthorListID0001  {CitationID: *CitationID0001, PersonID: *PersonID0001, AuthorOrder: 1}</v>
      </c>
      <c r="I4" t="str">
        <f>IF(COUNTA(CitationInformation)=0,"","  DataSetID: *DataSetID0001")</f>
        <v xml:space="preserve">  DataSetID: *DataSetID0001</v>
      </c>
      <c r="J4" t="str">
        <f>CONCATENATE("  - &amp;SRSID",TEXT($A4,"0000")," {",
IF(LatLonDatum="Unknown",CONCATENATE("SRSCode: Unknown, SRSName: Unknown, SRSDescription: NULL, SRSLink: NULL"),
IF(LatLonDatum="NAD27",CONCATENATE("SRSCode: ",CHAR(34),"EPSG:4267",CHAR(34),", SRSName: NAD27, SRSDescrption: ",CHAR(34),"Note: this CRS includes longitudes which are POSITIVE EAST. Replaced by NAD27(76) (code 4608) in Ontario, CGQ77 (code 4609) in Quebec, Mexican Datum of 1993 (code 4483) in Mexico, NAD83 (code 4279) in Canada (excl. Ontario &amp; Quebec) &amp; USA.",CHAR(34),", SRSLink: ",CHAR(34),"http://www.epsg-registry.org/export.htm?wkt=urn:ogc:def:crs:EPSG::4267",CHAR(34)),
IF(LatLonDatum="NAD83",CONCATENATE("SRSCode: ",CHAR(34),"EPSG:4269",CHAR(34),", SRSName: NAD83, SRSDescrption: ",CHAR(34),"This CRS includes longitudes which are POSITIVE EAST. The adjustment included connections to Greenland and Mexico but the system has not been adopted there. Except in Alaska, for applications with an accuracy of better than 1m replaced by NAD83(HARN).",CHAR(34),", SRSLink: ",CHAR(34),"http://www.epsg-registry.org/export.htm?wkt=urn:ogc:def:crs:EPSG::4269",CHAR(34)),
IF(LatLonDatum="WGS84",CONCATENATE("SRSCode: ",CHAR(34),"EPSG:4326",CHAR(34),", SRSName: WGS84, SRSDescrption: ",CHAR(34),"Horizontal component of 3D system. Used by the GPS satellite navigation system and for NATO military geodetic surveying.",CHAR(34),", SRSLink: ",CHAR(34),"http://www.epsg-registry.org/export.htm?wkt=urn:ogc:def:crs:EPSG::4326",CHAR(34)),
"PLEASE FILL IN A VALID LAT/LONG DATUM")))),
"}")</f>
        <v xml:space="preserve">  - &amp;SRSID0001 {SRSCode: "EPSG:4326", SRSName: WGS84, SRSDescrption: "Horizontal component of 3D system. Used by the GPS satellite navigation system and for NATO military geodetic surveying.", SRSLink: "http://www.epsg-registry.org/export.htm?wkt=urn:ogc:def:crs:EPSG::4326"}</v>
      </c>
      <c r="K4" t="str">
        <f>IF(INDEX(SamplingFeatures[Feature Code],$A4)="","PLEASE FILL IN AT LEAST ONE SAMPLING FEATURE",
CONCATENATE("  - &amp;SamplingFeatureID",TEXT($A4,"0000"),
" {","SamplingFeatureUUID:  ",CHAR(34),INDEX(SamplingFeatures[Sampling Feature UUID],$A4),CHAR(34),
", SamplingFeatureTypeCV:  ",CHAR(34),INDEX(SamplingFeatures[Sampling Feature Type],$A4),CHAR(34),
", SamplingFeatureCode:  ",CHAR(34),INDEX(SamplingFeatures[Feature Code],$A4),CHAR(34),
", SamplingFeatureName:  ",CHAR(34),INDEX(SamplingFeatures[Feature Name],$A4),CHAR(34),
", SamplingFeatureDescription:  ",CHAR(34),INDEX(SamplingFeatures[Feature Description],$A4),CHAR(34),
", SamplingFeatureGeotypeCV:  ",CHAR(34),INDEX(SamplingFeatures[Feature Geo Type],$A4),CHAR(34),
", FeatureGeometry:  ",CHAR(34),INDEX(SamplingFeatures[Feature Geometry],$A4),CHAR(34),
", Elevation_m:  ",CHAR(34),INDEX(SamplingFeatures[Elevation_m],$A4),CHAR(34),
", ElevationDatumCV:  ",CHAR(34),ElevationDatum,CHAR(34),"}"))</f>
        <v xml:space="preserve">  - &amp;SamplingFeatureID0001 {SamplingFeatureUUID:  "", SamplingFeatureTypeCV:  "Site", SamplingFeatureCode:  "RB_KF_BA", SamplingFeatureName:  "Knowlton Fork at Knowlton Fork Basic Aquatic", SamplingFeatureDescription:  "", SamplingFeatureGeotypeCV:  "Point", FeatureGeometry:  "", Elevation_m:  "", ElevationDatumCV:  "MSL"}</v>
      </c>
      <c r="L4" t="str">
        <f>IF(NumSites=0,"",
IF(NumSites&lt;$A4,"",
CONCATENATE("  - &amp;SiteID",TEXT($A4,"0000"),
" {","SamplingFeatureID:  *SamplingFeatureID",TEXT(MATCH($A4,Sites[SiteID],0),"0000"),
", SiteTypeCV:  ",CHAR(34),INDEX(Sites[Site Type],MATCH($A4,Sites[SiteID],0)),CHAR(34),
", Latitude:  ",INDEX(Sites[Latitude],MATCH($A4,Sites[SiteID],0)),
", Longitude:  ",INDEX(Sites[Longitude],MATCH($A4,Sites[SiteID],0)),
", SpatialReferenceID:  *SRSID0001}")))</f>
        <v xml:space="preserve">  - &amp;SiteID0001 {SamplingFeatureID:  *SamplingFeatureID0001, SiteTypeCV:  "Stream", Latitude:  40.809522, Longitude:  -111.765472, SpatialReferenceID:  *SRSID0001}</v>
      </c>
      <c r="M4" t="str">
        <f>IF(NumSpecimens=0,"",
IF(NumSpecimens&lt;$A4,"",
CONCATENATE("  - &amp;SpecimenID",TEXT($A4,"0000"),
" {","SamplingFeatureID:  *SamplingFeatureID",TEXT(MATCH($A4,Specimens[SpecimenID],0),"0000"),
", SpecimenTypeCV:  ",CHAR(34),INDEX(Specimens[Specimen Type],MATCH($A4,Specimens[SpecimenID],0)),CHAR(34),
", SpecimenMediumCV:  ",INDEX(Specimens[Specimen Medium],MATCH($A4,Specimens[SpecimenID],0)),
", IsFieldSpecimen:  ",CHAR(34),INDEX(Specimens[Is Field Specimen?],MATCH($A4,Specimens[SpecimenID],0)),CHAR(34),"}")))</f>
        <v xml:space="preserve">  - &amp;SpecimenID0001 {SamplingFeatureID:  *SamplingFeatureID0003, SpecimenTypeCV:  "Grab", SpecimenMediumCV:  Liquid aqueous, IsFieldSpecimen:  "TRUE"}</v>
      </c>
      <c r="N4" t="str">
        <f>IF(NumSpatialOffsets=0,"",
IF(NumSpatialOffsets&lt;$A4,"",
CONCATENATE("  - &amp;SpatialOffsetID",TEXT($A4,"0000"),
" {","SpatialOffsetTypeCV:  ",CHAR(34),INDEX(RelatedFeatures[Spatial Offset Type],MATCH($A4,RelatedFeatures[OffsetID],0)),CHAR(34),
", Offset1Value:  ",INDEX(RelatedFeatures[Offset 1 Value],MATCH($A4,RelatedFeatures[OffsetID],0)),
", Offset1UnitID:  ",CHAR(34),INDEX(RelatedFeatures[Offset 1 Unit],MATCH($A4,RelatedFeatures[OffsetID],0)),CHAR(34),
", Offset2Value:  ",IF(INDEX(RelatedFeatures[Offset 2 Value],MATCH($A4,RelatedFeatures[OffsetID],0))="","NULL",INDEX(RelatedFeatures[Offset 2 Value],MATCH($A4,RelatedFeatures[OffsetID],0))),
", Offset2UnitID:  ",CHAR(34),INDEX(RelatedFeatures[Offset 2 Unit],MATCH($A4,RelatedFeatures[OffsetID],0)),,CHAR(34),
", Offset3Value:  ",IF(INDEX(RelatedFeatures[Offset 3 Value],MATCH($A4,RelatedFeatures[OffsetID],0))="","NULL",INDEX(RelatedFeatures[Offset 3 Value],MATCH($A4,RelatedFeatures[OffsetID],0))),
", Offset3UnitID:  ",CHAR(34),INDEX(RelatedFeatures[Offset 3 Unit],MATCH($A4,RelatedFeatures[OffsetID],0)),CHAR(34),"}")))</f>
        <v xml:space="preserve">  - &amp;SpatialOffsetID0001 {SpatialOffsetTypeCV:  "Depth", Offset1Value:  10, Offset1UnitID:  "meters", Offset2Value:  NULL, Offset2UnitID:  "", Offset3Value:  NULL, Offset3UnitID:  ""}</v>
      </c>
      <c r="O4" t="str">
        <f>IF(NumRelatedFeatures=0,"",
IF(INDEX(RelatedFeatures[First Sampling Feature Code],$A4)="","PLEASE FILL IN THE FIRST FEATURE ON THE FIRST ROW",
CONCATENATE("  - &amp;RelationID",TEXT($A4,"0000"),
" {","SamplingFeatureID:  *SamplingFeatureID",TEXT(MATCH(INDEX(RelatedFeatures[First Sampling Feature Code],$A4),SamplingFeatures[Feature Code],0),"0000"),
", RelationshipTypeCV:  ",CHAR(34),INDEX(RelatedFeatures[Relationship Type],$A4),CHAR(34),
", RelatedFeatureID: *SamplingFeatureID",TEXT(MATCH(INDEX(RelatedFeatures[Second Sampling Feature Code],$A4),SamplingFeatures[Feature Code],0),"0000"),
", SpatialOffsetID:  ",IF(INDEX(RelatedFeatures[OffsetID],$A4)="",CONCATENATE(CHAR(34),CHAR(34)),CONCATENATE("*SpatialOffsetID",TEXT(INDEX(RelatedFeatures[OffsetID],$A4),"0000"))),"}")))</f>
        <v xml:space="preserve">  - &amp;RelationID0001 {SamplingFeatureID:  *SamplingFeatureID0003, RelationshipTypeCV:  "wasCollectedAt", RelatedFeatureID: *SamplingFeatureID0001, SpatialOffsetID:  *SpatialOffsetID0001}</v>
      </c>
      <c r="P4" t="str">
        <f>IF(INDEX(Methods[Method Type],$A4)="","PLEASE FILL IN AT LEAST ONE METHOD",
CONCATENATE("  - &amp;MethodID",TEXT($A4,"0000"),
" {","MethodTypeCV:  ",CHAR(34),INDEX(Methods[Method Type],$A4),CHAR(34),
", MethodCode:  ",CHAR(34),INDEX(Methods[Method Code],$A4),CHAR(34),
", MethodName:  ",CHAR(34),INDEX(Methods[Method Name],$A4),CHAR(34),
", MethodDescription:  ",CHAR(34),INDEX(Methods[Method Description],$A4),CHAR(34),
", MethodLink:  ",CHAR(34),INDEX(Methods[Method Link],$A4),CHAR(34),
", OrganizationID: *OrganizationID",TEXT(MATCH(INDEX(Methods[Organization Name],$A4),Organizations[Organization Name],0),"0000"),"}"))</f>
        <v xml:space="preserve">  - &amp;MethodID0001 {MethodTypeCV:  "Instrument deployment", MethodCode:  "Air_Temp_HC2S3", MethodName:  "HC2S3 Air Temperature", MethodDescription:  "Air temperature measured using a Campbell Scientific HC2S3 temperature and relative humidity sensor. Average over 15 minutes.", MethodLink:  "http://data.iutahepscor.org", OrganizationID: *OrganizationID0001}</v>
      </c>
      <c r="Q4" t="str">
        <f>IF(INDEX(Variables[Variable Type],$A4)="","PLEASE FILL IN AT LEAST ONE VARIABLE",
CONCATENATE("  - &amp;VariableID",TEXT($A4,"0000"),
" {","VariableTypeCV:  ",CHAR(34),INDEX(Variables[Variable Type],$A4),CHAR(34),
", VariableCode:  ",CHAR(34),INDEX(Variables[Variable Code],$A4),CHAR(34),
", VariableNameCV:  ",CHAR(34),INDEX(Variables[Variable Name],$A4),CHAR(34),
", VariableDefinition:  ",CHAR(34),INDEX(Variables[Variable Definition],$A4),CHAR(34),
", SpecciationCV:  ",CHAR(34),INDEX(Variables[Speciation],$A4),CHAR(34),
", NoDataValue:  ",CHAR(34),INDEX(Variables[No Data Value],$A4),CHAR(34),"}"))</f>
        <v xml:space="preserve">  - &amp;VariableID0001 {VariableTypeCV:  "Chemistry", VariableCode:  "TN", VariableNameCV:  "Nitrogen, total", VariableDefinition:  "", SpecciationCV:  "N", NoDataValue:  "-9999"}</v>
      </c>
      <c r="S4" t="str">
        <f>IF(INDEX(ProcessingLevels[Processing Level Code],$A4)="","PLEASE FILL IN AT LEAST ONE PROCESSING LEVEL",
CONCATENATE("  - &amp;ProcessingLevelID",TEXT($A4,"0000"),
" {","ProcessingLevelCode:  ",CHAR(34),INDEX(ProcessingLevels[Processing Level Code],$A4),CHAR(34),
", Definition:  ",CHAR(34),INDEX(ProcessingLevels[Definition],$A4),CHAR(34),
", Explanation:  ",CHAR(34),INDEX(ProcessingLevels[Explanation],$A4),CHAR(34),"}"))</f>
        <v xml:space="preserve">  - &amp;ProcessingLevelID0001 {ProcessingLevelCode:  "0", Definition:  "Raw Data", Explanation:  "Raw and unprocessed data and data products that have not undergone quality control.  Depending on the variable, data type, and data transmission system, raw data may be available within seconds or minutes after the measurements have been made. Examples include real time precipitation, streamflow and water quality measurements."}</v>
      </c>
      <c r="T4" t="str">
        <f>IF(INDEX(DataColumns[Col '#],$A4)="","PLEASE FILL IN METADATA FOR AT LEAST ONE DATA COLUMN",
IF(INDEX(DataColumns[Method Code],$A4)="","PLEASE FILL IN A METHOD FOR EACH DATA COLUMN",
CONCATENATE("  - &amp;ActionID",TEXT($A4,"0000"),
" {","ActionTypeCV:  ",CHAR(34),"Observation",CHAR(34),
", MethodID: *MethodID",TEXT(MATCH(INDEX(DataColumns[Method Code],$A4),Methods[Method Code],0),"0000"),
", BeginDateTime:  NULL",
", BeginDateTimeUTCOffset:  NULL",
", EndDateTime:  NULL",
", EndDateTimeUTCOffset:  NULL",
", ActionDescription:  ",CHAR(34),"Generic observation action generated by YODA TimeSeries Template",CHAR(34),
", ActionFileLink:  ",CHAR(34),CHAR(34),"}")))</f>
        <v xml:space="preserve">  - &amp;ActionID0001 {ActionTypeCV:  "Observation", MethodID: *MethodID0001, BeginDateTime:  NULL, BeginDateTimeUTCOffset:  NULL, EndDateTime:  NULL, EndDateTimeUTCOffset:  NULL, ActionDescription:  "Generic observation action generated by YODA TimeSeries Template", ActionFileLink:  ""}</v>
      </c>
      <c r="U4" t="str">
        <f>IF(INDEX(DataColumns[Col '#],$A4)="","PLEASE FILL IN METADATA FOR AT LEAST ONE DATA COLUMN",
IF(INDEX(DataColumns[Method Code],$A4)="","PLEASE FILL IN A SAMPLING FEATURE FOR EACH DATA COLUMN",
CONCATENATE("  - &amp;FeatureActionID",TEXT($A4,"0000"),
" {","SamplingFeatureID:  *SamplingFeatureID",TEXT(MATCH(INDEX(DataColumns[Sampling Feature Code],$A4),SamplingFeatures[Feature Code],0),"0000"),
", ActionID:  *ActionID",TEXT($A4,"0000"),"}")))</f>
        <v xml:space="preserve">  - &amp;FeatureActionID0001 {SamplingFeatureID:  *SamplingFeatureID0007, ActionID:  *ActionID0001}</v>
      </c>
      <c r="V4" t="str">
        <f>IF(INDEX(DataColumns[Col '#],$A4)="","PLEASE FILL IN METADATA FOR AT LEAST ONE DATA COLUMN",
CONCATENATE("  - &amp;ResultID",TEXT($A4,"0000"),
" {","ResultUUID:  ",CHAR(34),INDEX(DataColumns[ResultUUID],$A4),CHAR(34),
", FeatureActionID: *FeatureActionID",TEXT($A4,"0000"),
", ResultTypeCV:  ",CHAR(34),INDEX(DataColumns[Result Type],$A4),CHAR(34),
", VariableID:  *VariableID",TEXT(MATCH(INDEX(DataColumns[Variable Code],$A4),Variables[Variable Code],0),"0000"),
", UnitsID:  ",CHAR(34),INDEX(DataColumns[Unit Name],$A4),CHAR(34),
", TaxonomicClassifierID:  ",CHAR(34),CHAR(34),
", ProcessingLevelID:  *ProcessingLevelID",TEXT(MATCH(INDEX(DataColumns[Processing Level],$A4),ProcessingLevels[Processing Level Code],0),"0000"),
", ResultDateTime:  ",CHAR(34),CHAR(34),
", ResultDateTimeUTCOffset:  ",CHAR(34),CHAR(34),
", ValidDateTime:  ",CHAR(34),CHAR(34),
", ValidDateTimeUTCOffset:  ",CHAR(34),CHAR(34),
", StatusCV:  ",CHAR(34),CHAR(34),
", SampledMediumCV:  ",CHAR(34),INDEX(DataColumns[Sampled Medium],$A4),CHAR(34),
", ValueCount:  ",NumDataValues,"}"))</f>
        <v xml:space="preserve">  - &amp;ResultID0001 {ResultUUID:  "", FeatureActionID: *FeatureActionID0001, ResultTypeCV:  "Time series coverage", VariableID:  *VariableID0004, UnitsID:  "", TaxonomicClassifierID:  "", ProcessingLevelID:  *ProcessingLevelID0001, ResultDateTime:  "", ResultDateTimeUTCOffset:  "", ValidDateTime:  "", ValidDateTimeUTCOffset:  "", StatusCV:  "", SampledMediumCV:  "Gas", ValueCount:  3359}</v>
      </c>
      <c r="W4" t="str">
        <f>IF(INDEX(DataColumns[Col '#],$A4)="","PLEASE FILL IN METADATA FOR AT LEAST ONE DATA COLUMN",
CONCATENATE("  - &amp;TimeSeriesResultID001",TEXT($A4,"0000"),
" {","ResultID: *ResultID",TEXT($A4,"0000"),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Statistic],$A4),CHAR(34),"}"))</f>
        <v xml:space="preserve">  - &amp;TimeSeriesResultID0010001 {ResultID: *ResultID0001, XLocation:  NULL, XLocationUnitsID:  "", YLocation:  NULL, YLocationUnitsID:  "", ZLocation:  NULL, ZLocationUnitsID:  "", SpatialReferenceID:  "", IntendedTimeSpacing:  NULL, IntendedTimeSpacingUnitsID:  "", AggregationStatisticCV:  "Average"}</v>
      </c>
      <c r="X4" t="s">
        <v>1319</v>
      </c>
      <c r="AA4" t="str">
        <f>IF(INDEX(DataColumns[Column Label],$A4)="",
"PLEASE FILL IN METADATA FOR AT LEAST ONE DATA COLUMN",
INDEX(DataColumns[Column Label],$A4))</f>
        <v>AirTemp_Avg</v>
      </c>
      <c r="AB4" t="str">
        <f ca="1">IF(INDEX(DataColumns[Col '#],$A4)="",
"PLEASE FILL IN METADATA FOR AT LEAST ONE DATA COLUMN",
CONCATENATE("ValueDateTime",", ","ValueDateTimeUTCOffset",", ",INDIRECT(CONCATENATE("$aa$",COUNTIF(AA$3:AA$500,"?*")+2)),"],["))</f>
        <v>ValueDateTime, ValueDateTimeUTCOffset, AirTemp_Avg, AirTemp_Min, AirTemp_Max],[</v>
      </c>
      <c r="AC4" s="1" t="s">
        <v>1353</v>
      </c>
      <c r="AD4">
        <f>COUNT('Data Values'!C2:C100000)</f>
        <v>3359</v>
      </c>
    </row>
    <row r="5" spans="1:30" x14ac:dyDescent="0.25">
      <c r="A5">
        <v>2</v>
      </c>
      <c r="C5" t="str">
        <f>IF(DatasetType="","PLEASE FILL IN THE DATASET TYPE IN THE DATASET CITATION TAB",CONCATENATE("  DataSetTypeCV:  ",CHAR(34),DatasetType,CHAR(34)))</f>
        <v xml:space="preserve">  DataSetTypeCV:  "Climate"</v>
      </c>
      <c r="D5" t="str">
        <f>IF($A5&gt;NumPeople,"",
CONCATENATE("  - &amp;PersonID",TEXT($A5,"0000"),
" {","PersonFirstName:  ",CHAR(34),INDEX(People[First Name],$A5),CHAR(34),
", PersonMiddleName:  ",CHAR(34),INDEX(People[Middle Name],$A5),CHAR(34),
", PersonLastName:  ",CHAR(34),INDEX(People[Last Name],$A5),CHAR(34),"}"))</f>
        <v xml:space="preserve">  - &amp;PersonID0002 {PersonFirstName:  "Amber", PersonMiddleName:  "", PersonLastName:  "Spackman Jones"}</v>
      </c>
      <c r="E5" t="str">
        <f>IF($A5&gt;NumOrganizations,"",
CONCATENATE("  - &amp;OrganizationID",TEXT($A5,"0000"),
" {","OrganizationTypeCV:  ",CHAR(34),INDEX(Organizations[Organization Type '[CV']],$A5),CHAR(34),
", OrganizationCode:  ",CHAR(34),INDEX(Organizations[Organization Code],$A5),CHAR(34),
", OrganizationName:  ",CHAR(34),INDEX(Organizations[Organization Name],$A5),CHAR(34),
", OrganizationDescription:  ",CHAR(34),INDEX(Organizations[Organization Description],$A5),CHAR(34),
", OrganizationLink:  ",CHAR(34),INDEX(Organizations[Organization Link],$A5),CHAR(34),"}"))</f>
        <v xml:space="preserve">  - &amp;OrganizationID0002 {OrganizationTypeCV:  "Research institute", OrganizationCode:  "SWRC", OrganizationName:  "Stroud Water Research Center", OrganizationDescription:  "", OrganizationLink:  "www.stroudcenter.org"}</v>
      </c>
      <c r="F5" t="str">
        <f>IF($A5&gt;NumPeople,"",
CONCATENATE("  - &amp;AffiliationID",TEXT($A5,"0000"),
" {PersonID: *PersonID",TEXT($A5,"0000"),
", OrganizationID: *OrganizationID",TEXT(MATCH(INDEX(People[Organization Name],$A5),Organizations[Organization Name],0),"0000"),
", IsPrimaryOrganizationContact: , AffiliationStartDate: , AffiliationEndDate: , PrimaryPhone: ",
", PrimaryEmail: ",CHAR(34),INDEX(People[Primary Email],$A5),CHAR(34),
", PrimaryAddress: ",CHAR(34),INDEX(People[Primary Address],$A5),CHAR(34),
", PersonLink: }"))</f>
        <v xml:space="preserve">  - &amp;AffiliationID0002 {PersonID: *PersonID0002, OrganizationID: *OrganizationID0001, IsPrimaryOrganizationContact: , AffiliationStartDate: , AffiliationEndDate: , PrimaryPhone: , PrimaryEmail: "amber.jones@usu.edu", PrimaryAddress: "Civil and Environmental Engineering, Utah Water Research Laboratory, 8200 Old Main Hill, Logan, UT 84322-8200", PersonLink: }</v>
      </c>
      <c r="G5" t="str">
        <f>IF(COUNTA(CitationInformation)=0,"",IF(Publisher="","PLEASE FILL IN THE CITATION PUBLISHER",CONCATENATE("    Publisher: ",CHAR(34),Publisher,CHAR(34))))</f>
        <v xml:space="preserve">    Publisher: "iUTAH Modeling and Data Federation"</v>
      </c>
      <c r="H5" t="str">
        <f>IF(COUNTA(CitationInformation)=0,"",
IF($A5&gt;NumAuthors,"",
CONCATENATE("  - &amp;AuthorListID",TEXT($A5,"0000"),
"  {CitationID: *CitationID0001",
", PersonID: *PersonID",TEXT(MATCH(INDEX(AuthorList[Author Name],$A5),People[Full Name],0),"0000"),
", AuthorOrder: ",INDEX(AuthorList[Author Number],$A5),"}")))</f>
        <v xml:space="preserve">  - &amp;AuthorListID0002  {CitationID: *CitationID0001, PersonID: *PersonID0002, AuthorOrder: 2}</v>
      </c>
      <c r="I5" t="str">
        <f>IF(COUNTA(CitationInformation)=0,"","  CitationID: *CitationID0001")</f>
        <v xml:space="preserve">  CitationID: *CitationID0001</v>
      </c>
      <c r="K5" t="str">
        <f>IF($A5&gt;NumSamplingFeatures,"",
CONCATENATE("  - &amp;SamplingFeatureID",TEXT($A5,"0000"),
" {","SamplingFeatureUUID:  ",CHAR(34),INDEX(SamplingFeatures[Sampling Feature UUID],$A5),CHAR(34),
", SamplingFeatureTypeCV:  ",CHAR(34),INDEX(SamplingFeatures[Sampling Feature Type],$A5),CHAR(34),
", SamplingFeatureCode:  ",CHAR(34),INDEX(SamplingFeatures[Feature Code],$A5),CHAR(34),
", SamplingFeatureName:  ",CHAR(34),INDEX(SamplingFeatures[Feature Name],$A5),CHAR(34),
", SamplingFeatureDescription:  ",CHAR(34),INDEX(SamplingFeatures[Feature Description],$A5),CHAR(34),
", SamplingFeatureGeotypeCV:  ",CHAR(34),INDEX(SamplingFeatures[Feature Geo Type],$A5),CHAR(34),
", FeatureGeometry:  ",CHAR(34),INDEX(SamplingFeatures[Feature Geometry],$A5),CHAR(34),
", Elevation_m:  ",CHAR(34),INDEX(SamplingFeatures[Elevation_m],$A5),CHAR(34),
", ElevationDatumCV:  ",CHAR(34),ElevationDatum,CHAR(34),"}"))</f>
        <v xml:space="preserve">  - &amp;SamplingFeatureID0002 {SamplingFeatureUUID:  "", SamplingFeatureTypeCV:  "Site", SamplingFeatureCode:  "RB_RBG_BA", SamplingFeatureName:  "Red Butte Creek at Red Butte Gate Basic Aquatic", SamplingFeatureDescription:  "", SamplingFeatureGeotypeCV:  "Point", FeatureGeometry:  "", Elevation_m:  "", ElevationDatumCV:  "MSL"}</v>
      </c>
      <c r="L5" s="111" t="str">
        <f>IF(NumSites=0,"",
IF(NumSites&lt;$A5,"",
CONCATENATE("  - &amp;SiteID",TEXT($A5,"0000"),
" {","SamplingFeatureID:  *SamplingFeatureID",TEXT(MATCH($A5,Sites[SiteID],0),"0000"),
", SiteTypeCV:  ",CHAR(34),INDEX(Sites[Site Type],MATCH($A5,Sites[SiteID],0)),CHAR(34),
", Latitude:  ",INDEX(Sites[Latitude],MATCH($A5,Sites[SiteID],0)),
", Longitude:  ",INDEX(Sites[Longitude],MATCH($A5,Sites[SiteID],0)),
", SpatialReferenceID:  *SRSID0001}")))</f>
        <v xml:space="preserve">  - &amp;SiteID0002 {SamplingFeatureID:  *SamplingFeatureID0002, SiteTypeCV:  "Stream", Latitude:  40.774228, Longitude:  -111.817025, SpatialReferenceID:  *SRSID0001}</v>
      </c>
      <c r="M5" s="111" t="str">
        <f>IF(NumSpecimens=0,"",
IF(NumSpecimens&lt;$A5,"",
CONCATENATE("  - &amp;SpecimenID",TEXT($A5,"0000"),
" {","SamplingFeatureID:  *SamplingFeatureID",TEXT(MATCH($A5,Specimens[SpecimenID],0),"0000"),
", SpecimenTypeCV:  ",CHAR(34),INDEX(Specimens[Specimen Type],MATCH($A5,Specimens[SpecimenID],0)),CHAR(34),
", SpecimenMediumCV:  ",INDEX(Specimens[Specimen Medium],MATCH($A5,Specimens[SpecimenID],0)),
", IsFieldSpecimen:  ",CHAR(34),INDEX(Specimens[Is Field Specimen?],MATCH($A5,Specimens[SpecimenID],0)),CHAR(34),"}")))</f>
        <v xml:space="preserve">  - &amp;SpecimenID0002 {SamplingFeatureID:  *SamplingFeatureID0004, SpecimenTypeCV:  "Grab", SpecimenMediumCV:  Liquid aqueous, IsFieldSpecimen:  "TRUE"}</v>
      </c>
      <c r="N5" s="111" t="str">
        <f>IF(NumSpatialOffsets=0,"",
IF(NumSpatialOffsets&lt;$A5,"",
CONCATENATE("  - &amp;SpatialOffsetID",TEXT($A5,"0000"),
" {","SpatialOffsetTypeCV:  ",CHAR(34),INDEX(RelatedFeatures[Spatial Offset Type],MATCH($A5,RelatedFeatures[OffsetID],0)),CHAR(34),
", Offset1Value:  ",INDEX(RelatedFeatures[Offset 1 Value],MATCH($A5,RelatedFeatures[OffsetID],0)),
", Offset1UnitID:  ",CHAR(34),INDEX(RelatedFeatures[Offset 1 Unit],MATCH($A5,RelatedFeatures[OffsetID],0)),CHAR(34),
", Offset2Value:  ",IF(INDEX(RelatedFeatures[Offset 2 Value],MATCH($A5,RelatedFeatures[OffsetID],0))="","NULL",INDEX(RelatedFeatures[Offset 2 Value],MATCH($A5,RelatedFeatures[OffsetID],0))),
", Offset2UnitID:  ",CHAR(34),INDEX(RelatedFeatures[Offset 2 Unit],MATCH($A5,RelatedFeatures[OffsetID],0)),,CHAR(34),
", Offset3Value:  ",IF(INDEX(RelatedFeatures[Offset 3 Value],MATCH($A5,RelatedFeatures[OffsetID],0))="","NULL",INDEX(RelatedFeatures[Offset 3 Value],MATCH($A5,RelatedFeatures[OffsetID],0))),
", Offset3UnitID:  ",CHAR(34),INDEX(RelatedFeatures[Offset 3 Unit],MATCH($A5,RelatedFeatures[OffsetID],0)),CHAR(34),"}")))</f>
        <v/>
      </c>
      <c r="O5" t="str">
        <f>IF(NumRelatedFeatures=0,"",
IF($A5&gt;NumRelatedFeatures,"",
CONCATENATE("  - &amp;RelationID",TEXT($A5,"0000"),
" {","SamplingFeatureID:  *SamplingFeatureID",TEXT(MATCH(INDEX(RelatedFeatures[First Sampling Feature Code],$A5),SamplingFeatures[Feature Code],0),"0000"),
", RelationshipTypeCV:  ",CHAR(34),INDEX(RelatedFeatures[Relationship Type],$A5),CHAR(34),
", RelatedFeatureID: *SamplingFeatureID",TEXT(MATCH(INDEX(RelatedFeatures[Second Sampling Feature Code],$A5),SamplingFeatures[Feature Code],0),"0000"),
", SpatialOffsetID:  ",IF(INDEX(RelatedFeatures[OffsetID],$A5)="",CONCATENATE(CHAR(34),CHAR(34)),CONCATENATE("*SpatialOffsetID",TEXT(INDEX(RelatedFeatures[OffsetID],$A5),"0000"))),"}")))</f>
        <v xml:space="preserve">  - &amp;RelationID0002 {SamplingFeatureID:  *SamplingFeatureID0004, RelationshipTypeCV:  "wasCollectedAt", RelatedFeatureID: *SamplingFeatureID0002, SpatialOffsetID:  ""}</v>
      </c>
      <c r="P5" t="str">
        <f>IF($A5&gt;NumMethods,"",
CONCATENATE("  - &amp;MethodID",TEXT($A5,"0000"),
" {","MethodTypeCV:  ",CHAR(34),INDEX(Methods[Method Type],$A5),CHAR(34),
", MethodCode:  ",CHAR(34),INDEX(Methods[Method Code],$A5),CHAR(34),
", MethodName:  ",CHAR(34),INDEX(Methods[Method Name],$A5),CHAR(34),
", MethodDescription:  ",CHAR(34),INDEX(Methods[Method Description],$A5),CHAR(34),
", MethodLink:  ",CHAR(34),INDEX(Methods[Method Link],$A5),CHAR(34),
", OrganizationID: *OrganizationID",TEXT(MATCH(INDEX(Methods[Organization Name],$A5),Organizations[Organization Name],0),"0000"),"}"))</f>
        <v xml:space="preserve">  - &amp;MethodID0002 {MethodTypeCV:  "Specimen collection", MethodCode:  "Grab_Sampling", MethodName:  "Grab samples collected in the field with acid-washed bottles for TN and TP analysis.", MethodDescription:  "Grab samples collected in the field with acid-washed bottles for TN and TP analysis.", MethodLink:  "http://data.iutahepscor.org", OrganizationID: *OrganizationID0001}</v>
      </c>
      <c r="Q5" t="str">
        <f>IF($A5&gt;NumVariables,"",
CONCATENATE("  - &amp;VariableID",TEXT($A5,"0000"),
" {","VariableTypeCV:  ",CHAR(34),INDEX(Variables[Variable Type],$A5),CHAR(34),
", VariableCode:  ",CHAR(34),INDEX(Variables[Variable Code],$A5),CHAR(34),
", VariableNameCV:  ",CHAR(34),INDEX(Variables[Variable Name],$A5),CHAR(34),
", VariableDefinition:  ",CHAR(34),INDEX(Variables[Variable Definition],$A5),CHAR(34),
", SpecciationCV:  ",CHAR(34),INDEX(Variables[Speciation],$A5),CHAR(34),
", NoDataValue:  ",CHAR(34),INDEX(Variables[No Data Value],$A5),CHAR(34),"}"))</f>
        <v xml:space="preserve">  - &amp;VariableID0002 {VariableTypeCV:  "Chemistry", VariableCode:  "TP", VariableNameCV:  "Phosphorus, total", VariableDefinition:  "", SpecciationCV:  "P", NoDataValue:  "-9999"}</v>
      </c>
      <c r="S5" t="str">
        <f>IF($A5&gt;NumProcessingLevels,"",
CONCATENATE("  - &amp;ProcessingLevelID",TEXT($A5,"0000"),
" {","ProcessingLevelCode:  ",CHAR(34),INDEX(ProcessingLevels[Processing Level Code],$A5),CHAR(34),
", Definition:  ",CHAR(34),INDEX(ProcessingLevels[Definition],$A5),CHAR(34),
", Explanation:  ",CHAR(34),INDEX(ProcessingLevels[Explanation],$A5),CHAR(34),"}"))</f>
        <v xml:space="preserve">  - &amp;ProcessingLevelID0002 {ProcessingLevelCode:  "1", Definition:  "Quality controlled data", Explanation:  "Processed data and data products that have undergone quality control"}</v>
      </c>
      <c r="T5" t="str">
        <f>IF($A5&gt;NumDataColumns,"",
IF(INDEX(DataColumns[Method Code],$A5)="","PLEASE FILL IN A METHOD FOR EACH DATA COLUMN",
CONCATENATE("  - &amp;ActionID",TEXT($A5,"0000"),
" {","ActionTypeCV:  ",CHAR(34),"Observation",CHAR(34),
", MethodID: *MethodID",TEXT(MATCH(INDEX(DataColumns[Method Code],$A5),Methods[Method Code],0),"0000"),
", BeginDateTime:  NULL",
", BeginDateTimeUTCOffset:  NULL",
", EndDateTime:  NULL",
", EndDateTimeUTCOffset:  NULL",
", ActionDescription:  ",CHAR(34),"Generic observation action generated by YODA TimeSeries Template",CHAR(34),
", ActionFileLink:  ",CHAR(34),CHAR(34),"}")))</f>
        <v xml:space="preserve">  - &amp;ActionID0002 {ActionTypeCV:  "Observation", MethodID: *MethodID0001, BeginDateTime:  NULL, BeginDateTimeUTCOffset:  NULL, EndDateTime:  NULL, EndDateTimeUTCOffset:  NULL, ActionDescription:  "Generic observation action generated by YODA TimeSeries Template", ActionFileLink:  ""}</v>
      </c>
      <c r="U5" t="str">
        <f>IF($A5&gt;NumDataColumns,"",
IF(INDEX(DataColumns[Method Code],$A5)="","PLEASE FILL IN A SAMPLING FEATURE FOR EACH DATA COLUMN",
CONCATENATE("  - &amp;FeatureActionID",TEXT($A5,"0000"),
" {","SamplingFeatureID:  *SamplingFeatureID",TEXT(MATCH(INDEX(DataColumns[Sampling Feature Code],$A5),SamplingFeatures[Feature Code],0),"0000"),
", ActionID:  *ActionID",TEXT($A5,"0000"),"}")))</f>
        <v xml:space="preserve">  - &amp;FeatureActionID0002 {SamplingFeatureID:  *SamplingFeatureID0007, ActionID:  *ActionID0002}</v>
      </c>
      <c r="V5" t="str">
        <f>IF($A5&gt;NumDataColumns,"",
CONCATENATE("  - &amp;ResultID",TEXT($A5,"0000"),
" {","ResultUUID:  ",CHAR(34),INDEX(DataColumns[ResultUUID],$A5),CHAR(34),
", FeatureActionID: *FeatureActionID",TEXT($A5,"0000"),
", ResultTypeCV:  ",CHAR(34),INDEX(DataColumns[Result Type],$A5),CHAR(34),
", VariableID:  *VariableID",TEXT(MATCH(INDEX(DataColumns[Variable Code],$A5),Variables[Variable Code],0),"0000"),
", UnitsID:  ",CHAR(34),INDEX(DataColumns[Unit Name],$A5),CHAR(34),
", TaxonomicClassifierID:  ",CHAR(34),CHAR(34),
", ProcessingLevelID:  *ProcessingLevelID",TEXT(MATCH(INDEX(DataColumns[Processing Level],$A5),ProcessingLevels[Processing Level Code],0),"0000"),
", ResultDateTime:  ",CHAR(34),CHAR(34),
", ResultDateTimeUTCOffset:  ",CHAR(34),CHAR(34),
", ValidDateTime:  ",CHAR(34),CHAR(34),
", ValidDateTimeUTCOffset:  ",CHAR(34),CHAR(34),
", StatusCV:  ",CHAR(34),CHAR(34),
", SampledMediumCV:  ",CHAR(34),INDEX(DataColumns[Sampled Medium],$A5),CHAR(34),
", ValueCount:  ",NumDataValues,"}"))</f>
        <v xml:space="preserve">  - &amp;ResultID0002 {ResultUUID:  "", FeatureActionID: *FeatureActionID0002, ResultTypeCV:  "Time series coverage", VariableID:  *VariableID0005, UnitsID:  "", TaxonomicClassifierID:  "", ProcessingLevelID:  *ProcessingLevelID0001, ResultDateTime:  "", ResultDateTimeUTCOffset:  "", ValidDateTime:  "", ValidDateTimeUTCOffset:  "", StatusCV:  "", SampledMediumCV:  "Gas", ValueCount:  3359}</v>
      </c>
      <c r="W5" t="str">
        <f>IF($A5&gt;NumDataColumns,"",
CONCATENATE("  - &amp;TimeSeriesResultID001",TEXT($A5,"0000"),
" {","ResultID: *ResultID",TEXT($A5,"0000"),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Statistic],$A5),CHAR(34),"}"))</f>
        <v xml:space="preserve">  - &amp;TimeSeriesResultID0010002 {ResultID: *ResultID0002, XLocation:  NULL, XLocationUnitsID:  "", YLocation:  NULL, YLocationUnitsID:  "", ZLocation:  NULL, ZLocationUnitsID:  "", SpatialReferenceID:  "", IntendedTimeSpacing:  NULL, IntendedTimeSpacingUnitsID:  "", AggregationStatisticCV:  "Minimum"}</v>
      </c>
      <c r="X5" t="s">
        <v>1320</v>
      </c>
      <c r="AA5" t="str">
        <f>IF($A5&gt;NumDataColumns,
"",
CONCATENATE(AA4,", ",INDEX(DataColumns[Column Label],$A5)))</f>
        <v>AirTemp_Avg, AirTemp_Min</v>
      </c>
    </row>
    <row r="6" spans="1:30" x14ac:dyDescent="0.25">
      <c r="A6">
        <v>3</v>
      </c>
      <c r="C6" t="str">
        <f>IF(DatasetCode="","PLEASE FILL IN THE DATASET CODE IN THE DATASET CITATION TAB",CONCATENATE("  DataSetCode:  ",CHAR(34),DatasetCode,CHAR(34)))</f>
        <v xml:space="preserve">  DataSetCode:  "TWDEF_AirTemp"</v>
      </c>
      <c r="D6" s="111" t="str">
        <f>IF($A6&gt;NumPeople,"",
CONCATENATE("  - &amp;PersonID",TEXT($A6,"0000"),
" {","PersonFirstName:  ",CHAR(34),INDEX(People[First Name],$A6),CHAR(34),
", PersonMiddleName:  ",CHAR(34),INDEX(People[Middle Name],$A6),CHAR(34),
", PersonLastName:  ",CHAR(34),INDEX(People[Last Name],$A6),CHAR(34),"}"))</f>
        <v/>
      </c>
      <c r="E6" s="111" t="str">
        <f>IF($A6&gt;NumOrganizations,"",
CONCATENATE("  - &amp;OrganizationID",TEXT($A6,"0000"),
" {","OrganizationTypeCV:  ",CHAR(34),INDEX(Organizations[Organization Type '[CV']],$A6),CHAR(34),
", OrganizationCode:  ",CHAR(34),INDEX(Organizations[Organization Code],$A6),CHAR(34),
", OrganizationName:  ",CHAR(34),INDEX(Organizations[Organization Name],$A6),CHAR(34),
", OrganizationDescription:  ",CHAR(34),INDEX(Organizations[Organization Description],$A6),CHAR(34),
", OrganizationLink:  ",CHAR(34),INDEX(Organizations[Organization Link],$A6),CHAR(34),"}"))</f>
        <v/>
      </c>
      <c r="F6" s="111" t="str">
        <f>IF($A6&gt;NumPeople,"",
CONCATENATE("  - &amp;AffiliationID",TEXT($A6,"0000"),
" {PersonID: *PersonID",TEXT($A6,"0000"),
", OrganizationID: *OrganizationID",TEXT(MATCH(INDEX(People[Organization Name],$A6),Organizations[Organization Name],0),"0000"),
", IsPrimaryOrganizationContact: , AffiliationStartDate: , AffiliationEndDate: , PrimaryPhone: ",
", PrimaryEmail: ",CHAR(34),INDEX(People[Primary Email],$A6),CHAR(34),
", PrimaryAddress: ",CHAR(34),INDEX(People[Primary Address],$A6),CHAR(34),
", PersonLink: }"))</f>
        <v/>
      </c>
      <c r="G6" t="str">
        <f>IF(COUNTA(CitationInformation)=0,"",IF(PublicationYear="","PLEASE FILL IN THE CITATION YEAR",CONCATENATE("    PublicationYear: ",CHAR(34),PublicationYear,CHAR(34))))</f>
        <v xml:space="preserve">    PublicationYear: "2015"</v>
      </c>
      <c r="H6" s="111" t="str">
        <f>IF(COUNTA(CitationInformation)=0,"",
IF($A6&gt;NumAuthors,"",
CONCATENATE("  - &amp;AuthorListID",TEXT($A6,"0000"),
"  {CitationID: *CitationID0001",
", PersonID: *PersonID",TEXT(MATCH(INDEX(AuthorList[Author Name],$A6),People[Full Name],0),"0000"),
", AuthorOrder: ",INDEX(AuthorList[Author Number],$A6),"}")))</f>
        <v/>
      </c>
      <c r="I6" t="str">
        <f>IF(COUNTA(CitationInformation)=0,"",IF(DatasetCitationRelationship="","PLEASE FILL IN THE RELATIONSHIP BETWEEN THE DATASET AND THE CITATION",CONCATENATE("  RelationshipTypeCV: ",DatasetCitationRelationship)))</f>
        <v xml:space="preserve">  RelationshipTypeCV: IsAllOf</v>
      </c>
      <c r="K6" s="111" t="str">
        <f>IF($A6&gt;NumSamplingFeatures,"",
CONCATENATE("  - &amp;SamplingFeatureID",TEXT($A6,"0000"),
" {","SamplingFeatureUUID:  ",CHAR(34),INDEX(SamplingFeatures[Sampling Feature UUID],$A6),CHAR(34),
", SamplingFeatureTypeCV:  ",CHAR(34),INDEX(SamplingFeatures[Sampling Feature Type],$A6),CHAR(34),
", SamplingFeatureCode:  ",CHAR(34),INDEX(SamplingFeatures[Feature Code],$A6),CHAR(34),
", SamplingFeatureName:  ",CHAR(34),INDEX(SamplingFeatures[Feature Name],$A6),CHAR(34),
", SamplingFeatureDescription:  ",CHAR(34),INDEX(SamplingFeatures[Feature Description],$A6),CHAR(34),
", SamplingFeatureGeotypeCV:  ",CHAR(34),INDEX(SamplingFeatures[Feature Geo Type],$A6),CHAR(34),
", FeatureGeometry:  ",CHAR(34),INDEX(SamplingFeatures[Feature Geometry],$A6),CHAR(34),
", Elevation_m:  ",CHAR(34),INDEX(SamplingFeatures[Elevation_m],$A6),CHAR(34),
", ElevationDatumCV:  ",CHAR(34),ElevationDatum,CHAR(34),"}"))</f>
        <v xml:space="preserve">  - &amp;SamplingFeatureID0003 {SamplingFeatureUUID:  "", SamplingFeatureTypeCV:  "Specimen", SamplingFeatureCode:  "D101", SamplingFeatureName:  "Specimen D101", SamplingFeatureDescription:  "", SamplingFeatureGeotypeCV:  "Not applicable", FeatureGeometry:  "", Elevation_m:  "", ElevationDatumCV:  "MSL"}</v>
      </c>
      <c r="L6" s="111" t="str">
        <f>IF(NumSites=0,"",
IF(NumSites&lt;$A6,"",
CONCATENATE("  - &amp;SiteID",TEXT($A6,"0000"),
" {","SamplingFeatureID:  *SamplingFeatureID",TEXT(MATCH($A6,Sites[SiteID],0),"0000"),
", SiteTypeCV:  ",CHAR(34),INDEX(Sites[Site Type],MATCH($A6,Sites[SiteID],0)),CHAR(34),
", Latitude:  ",INDEX(Sites[Latitude],MATCH($A6,Sites[SiteID],0)),
", Longitude:  ",INDEX(Sites[Longitude],MATCH($A6,Sites[SiteID],0)),
", SpatialReferenceID:  *SRSID0001}")))</f>
        <v xml:space="preserve">  - &amp;SiteID0003 {SamplingFeatureID:  *SamplingFeatureID0007, SiteTypeCV:  "Atmosphere", Latitude:  41.864805, Longitude:  -111.507494, SpatialReferenceID:  *SRSID0001}</v>
      </c>
      <c r="M6" s="111" t="str">
        <f>IF(NumSpecimens=0,"",
IF(NumSpecimens&lt;$A6,"",
CONCATENATE("  - &amp;SpecimenID",TEXT($A6,"0000"),
" {","SamplingFeatureID:  *SamplingFeatureID",TEXT(MATCH($A6,Specimens[SpecimenID],0),"0000"),
", SpecimenTypeCV:  ",CHAR(34),INDEX(Specimens[Specimen Type],MATCH($A6,Specimens[SpecimenID],0)),CHAR(34),
", SpecimenMediumCV:  ",INDEX(Specimens[Specimen Medium],MATCH($A6,Specimens[SpecimenID],0)),
", IsFieldSpecimen:  ",CHAR(34),INDEX(Specimens[Is Field Specimen?],MATCH($A6,Specimens[SpecimenID],0)),CHAR(34),"}")))</f>
        <v xml:space="preserve">  - &amp;SpecimenID0003 {SamplingFeatureID:  *SamplingFeatureID0005, SpecimenTypeCV:  "Grab", SpecimenMediumCV:  Liquid aqueous, IsFieldSpecimen:  "TRUE"}</v>
      </c>
      <c r="N6" s="111" t="str">
        <f>IF(NumSpatialOffsets=0,"",
IF(NumSpatialOffsets&lt;$A6,"",
CONCATENATE("  - &amp;SpatialOffsetID",TEXT($A6,"0000"),
" {","SpatialOffsetTypeCV:  ",CHAR(34),INDEX(RelatedFeatures[Spatial Offset Type],MATCH($A6,RelatedFeatures[OffsetID],0)),CHAR(34),
", Offset1Value:  ",INDEX(RelatedFeatures[Offset 1 Value],MATCH($A6,RelatedFeatures[OffsetID],0)),
", Offset1UnitID:  ",CHAR(34),INDEX(RelatedFeatures[Offset 1 Unit],MATCH($A6,RelatedFeatures[OffsetID],0)),CHAR(34),
", Offset2Value:  ",IF(INDEX(RelatedFeatures[Offset 2 Value],MATCH($A6,RelatedFeatures[OffsetID],0))="","NULL",INDEX(RelatedFeatures[Offset 2 Value],MATCH($A6,RelatedFeatures[OffsetID],0))),
", Offset2UnitID:  ",CHAR(34),INDEX(RelatedFeatures[Offset 2 Unit],MATCH($A6,RelatedFeatures[OffsetID],0)),,CHAR(34),
", Offset3Value:  ",IF(INDEX(RelatedFeatures[Offset 3 Value],MATCH($A6,RelatedFeatures[OffsetID],0))="","NULL",INDEX(RelatedFeatures[Offset 3 Value],MATCH($A6,RelatedFeatures[OffsetID],0))),
", Offset3UnitID:  ",CHAR(34),INDEX(RelatedFeatures[Offset 3 Unit],MATCH($A6,RelatedFeatures[OffsetID],0)),CHAR(34),"}")))</f>
        <v/>
      </c>
      <c r="O6" s="111" t="str">
        <f>IF(NumRelatedFeatures=0,"",
IF($A6&gt;NumRelatedFeatures,"",
CONCATENATE("  - &amp;RelationID",TEXT($A6,"0000"),
" {","SamplingFeatureID:  *SamplingFeatureID",TEXT(MATCH(INDEX(RelatedFeatures[First Sampling Feature Code],$A6),SamplingFeatures[Feature Code],0),"0000"),
", RelationshipTypeCV:  ",CHAR(34),INDEX(RelatedFeatures[Relationship Type],$A6),CHAR(34),
", RelatedFeatureID: *SamplingFeatureID",TEXT(MATCH(INDEX(RelatedFeatures[Second Sampling Feature Code],$A6),SamplingFeatures[Feature Code],0),"0000"),
", SpatialOffsetID:  ",IF(INDEX(RelatedFeatures[OffsetID],$A6)="",CONCATENATE(CHAR(34),CHAR(34)),CONCATENATE("*SpatialOffsetID",TEXT(INDEX(RelatedFeatures[OffsetID],$A6),"0000"))),"}")))</f>
        <v xml:space="preserve">  - &amp;RelationID0003 {SamplingFeatureID:  *SamplingFeatureID0005, RelationshipTypeCV:  "wasCollectedAt", RelatedFeatureID: *SamplingFeatureID0002, SpatialOffsetID:  ""}</v>
      </c>
      <c r="P6" s="111" t="str">
        <f>IF($A6&gt;NumMethods,"",
CONCATENATE("  - &amp;MethodID",TEXT($A6,"0000"),
" {","MethodTypeCV:  ",CHAR(34),INDEX(Methods[Method Type],$A6),CHAR(34),
", MethodCode:  ",CHAR(34),INDEX(Methods[Method Code],$A6),CHAR(34),
", MethodName:  ",CHAR(34),INDEX(Methods[Method Name],$A6),CHAR(34),
", MethodDescription:  ",CHAR(34),INDEX(Methods[Method Description],$A6),CHAR(34),
", MethodLink:  ",CHAR(34),INDEX(Methods[Method Link],$A6),CHAR(34),
", OrganizationID: *OrganizationID",TEXT(MATCH(INDEX(Methods[Organization Name],$A6),Organizations[Organization Name],0),"0000"),"}"))</f>
        <v xml:space="preserve">  - &amp;MethodID0003 {MethodTypeCV:  "Specimen analysis", MethodCode:  "EPA353.2", MethodName:  "Nitrate-Nitrite Colorometric Automated Cadmium Reduction", MethodDescription:  "Nitrate-Nitrite Colorometric Automated Cadmium Reduction", MethodLink:  "http://data.iutahepscor.org", OrganizationID: *OrganizationID0001}</v>
      </c>
      <c r="Q6" s="111" t="str">
        <f>IF($A6&gt;NumVariables,"",
CONCATENATE("  - &amp;VariableID",TEXT($A6,"0000"),
" {","VariableTypeCV:  ",CHAR(34),INDEX(Variables[Variable Type],$A6),CHAR(34),
", VariableCode:  ",CHAR(34),INDEX(Variables[Variable Code],$A6),CHAR(34),
", VariableNameCV:  ",CHAR(34),INDEX(Variables[Variable Name],$A6),CHAR(34),
", VariableDefinition:  ",CHAR(34),INDEX(Variables[Variable Definition],$A6),CHAR(34),
", SpecciationCV:  ",CHAR(34),INDEX(Variables[Speciation],$A6),CHAR(34),
", NoDataValue:  ",CHAR(34),INDEX(Variables[No Data Value],$A6),CHAR(34),"}"))</f>
        <v xml:space="preserve">  - &amp;VariableID0003 {VariableTypeCV:  "Chemistry", VariableCode:  "Nitrate", VariableNameCV:  "Nitrogen, dissolved nitrite (NO2) + Nitrate (NO3)", VariableDefinition:  "", SpecciationCV:  "", NoDataValue:  "-9999"}</v>
      </c>
      <c r="S6" s="111" t="str">
        <f>IF($A6&gt;NumProcessingLevels,"",
CONCATENATE("  - &amp;ProcessingLevelID",TEXT($A6,"0000"),
" {","ProcessingLevelCode:  ",CHAR(34),INDEX(ProcessingLevels[Processing Level Code],$A6),CHAR(34),
", Definition:  ",CHAR(34),INDEX(ProcessingLevels[Definition],$A6),CHAR(34),
", Explanation:  ",CHAR(34),INDEX(ProcessingLevels[Explanation],$A6),CHAR(34),"}"))</f>
        <v/>
      </c>
      <c r="T6" s="111" t="str">
        <f>IF($A6&gt;NumDataColumns,"",
IF(INDEX(DataColumns[Method Code],$A6)="","PLEASE FILL IN A METHOD FOR EACH DATA COLUMN",
CONCATENATE("  - &amp;ActionID",TEXT($A6,"0000"),
" {","ActionTypeCV:  ",CHAR(34),"Observation",CHAR(34),
", MethodID: *MethodID",TEXT(MATCH(INDEX(DataColumns[Method Code],$A6),Methods[Method Code],0),"0000"),
", BeginDateTime:  NULL",
", BeginDateTimeUTCOffset:  NULL",
", EndDateTime:  NULL",
", EndDateTimeUTCOffset:  NULL",
", ActionDescription:  ",CHAR(34),"Generic observation action generated by YODA TimeSeries Template",CHAR(34),
", ActionFileLink:  ",CHAR(34),CHAR(34),"}")))</f>
        <v xml:space="preserve">  - &amp;ActionID0003 {ActionTypeCV:  "Observation", MethodID: *MethodID0001, BeginDateTime:  NULL, BeginDateTimeUTCOffset:  NULL, EndDateTime:  NULL, EndDateTimeUTCOffset:  NULL, ActionDescription:  "Generic observation action generated by YODA TimeSeries Template", ActionFileLink:  ""}</v>
      </c>
      <c r="U6" s="111" t="str">
        <f>IF($A6&gt;NumDataColumns,"",
IF(INDEX(DataColumns[Method Code],$A6)="","PLEASE FILL IN A SAMPLING FEATURE FOR EACH DATA COLUMN",
CONCATENATE("  - &amp;FeatureActionID",TEXT($A6,"0000"),
" {","SamplingFeatureID:  *SamplingFeatureID",TEXT(MATCH(INDEX(DataColumns[Sampling Feature Code],$A6),SamplingFeatures[Feature Code],0),"0000"),
", ActionID:  *ActionID",TEXT($A6,"0000"),"}")))</f>
        <v xml:space="preserve">  - &amp;FeatureActionID0003 {SamplingFeatureID:  *SamplingFeatureID0007, ActionID:  *ActionID0003}</v>
      </c>
      <c r="V6" s="111" t="str">
        <f>IF($A6&gt;NumDataColumns,"",
CONCATENATE("  - &amp;ResultID",TEXT($A6,"0000"),
" {","ResultUUID:  ",CHAR(34),INDEX(DataColumns[ResultUUID],$A6),CHAR(34),
", FeatureActionID: *FeatureActionID",TEXT($A6,"0000"),
", ResultTypeCV:  ",CHAR(34),INDEX(DataColumns[Result Type],$A6),CHAR(34),
", VariableID:  *VariableID",TEXT(MATCH(INDEX(DataColumns[Variable Code],$A6),Variables[Variable Code],0),"0000"),
", UnitsID:  ",CHAR(34),INDEX(DataColumns[Unit Name],$A6),CHAR(34),
", TaxonomicClassifierID:  ",CHAR(34),CHAR(34),
", ProcessingLevelID:  *ProcessingLevelID",TEXT(MATCH(INDEX(DataColumns[Processing Level],$A6),ProcessingLevels[Processing Level Code],0),"0000"),
", ResultDateTime:  ",CHAR(34),CHAR(34),
", ResultDateTimeUTCOffset:  ",CHAR(34),CHAR(34),
", ValidDateTime:  ",CHAR(34),CHAR(34),
", ValidDateTimeUTCOffset:  ",CHAR(34),CHAR(34),
", StatusCV:  ",CHAR(34),CHAR(34),
", SampledMediumCV:  ",CHAR(34),INDEX(DataColumns[Sampled Medium],$A6),CHAR(34),
", ValueCount:  ",NumDataValues,"}"))</f>
        <v xml:space="preserve">  - &amp;ResultID0003 {ResultUUID:  "", FeatureActionID: *FeatureActionID0003, ResultTypeCV:  "Time series coverage", VariableID:  *VariableID0006, UnitsID:  "", TaxonomicClassifierID:  "", ProcessingLevelID:  *ProcessingLevelID0001, ResultDateTime:  "", ResultDateTimeUTCOffset:  "", ValidDateTime:  "", ValidDateTimeUTCOffset:  "", StatusCV:  "", SampledMediumCV:  "Gas", ValueCount:  3359}</v>
      </c>
      <c r="W6" s="111" t="str">
        <f>IF($A6&gt;NumDataColumns,"",
CONCATENATE("  - &amp;TimeSeriesResultID001",TEXT($A6,"0000"),
" {","ResultID: *ResultID",TEXT($A6,"0000"),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Statistic],$A6),CHAR(34),"}"))</f>
        <v xml:space="preserve">  - &amp;TimeSeriesResultID0010003 {ResultID: *ResultID0003, XLocation:  NULL, XLocationUnitsID:  "", YLocation:  NULL, YLocationUnitsID:  "", ZLocation:  NULL, ZLocationUnitsID:  "", SpatialReferenceID:  "", IntendedTimeSpacing:  NULL, IntendedTimeSpacingUnitsID:  "", AggregationStatisticCV:  "Maximum"}</v>
      </c>
      <c r="X6" t="s">
        <v>1321</v>
      </c>
      <c r="AA6" s="111" t="str">
        <f>IF($A6&gt;NumDataColumns,
"",
CONCATENATE(AA5,", ",INDEX(DataColumns[Column Label],$A6)))</f>
        <v>AirTemp_Avg, AirTemp_Min, AirTemp_Max</v>
      </c>
    </row>
    <row r="7" spans="1:30" x14ac:dyDescent="0.25">
      <c r="A7">
        <v>4</v>
      </c>
      <c r="C7" t="str">
        <f>IF(DatasetTitle="","PLEASE FILL IN THE DATASET TITLE IN THE DATASET CITATION TAB",CONCATENATE("  DataSetTitle:  ",CHAR(34),DatasetTitle,CHAR(34)))</f>
        <v xml:space="preserve">  DataSetTitle:  "Air temperature at the TW Daniels Experimental Forest Climate Station"</v>
      </c>
      <c r="D7" s="111" t="str">
        <f>IF($A7&gt;NumPeople,"",
CONCATENATE("  - &amp;PersonID",TEXT($A7,"0000"),
" {","PersonFirstName:  ",CHAR(34),INDEX(People[First Name],$A7),CHAR(34),
", PersonMiddleName:  ",CHAR(34),INDEX(People[Middle Name],$A7),CHAR(34),
", PersonLastName:  ",CHAR(34),INDEX(People[Last Name],$A7),CHAR(34),"}"))</f>
        <v/>
      </c>
      <c r="E7" s="111" t="str">
        <f>IF($A7&gt;NumOrganizations,"",
CONCATENATE("  - &amp;OrganizationID",TEXT($A7,"0000"),
" {","OrganizationTypeCV:  ",CHAR(34),INDEX(Organizations[Organization Type '[CV']],$A7),CHAR(34),
", OrganizationCode:  ",CHAR(34),INDEX(Organizations[Organization Code],$A7),CHAR(34),
", OrganizationName:  ",CHAR(34),INDEX(Organizations[Organization Name],$A7),CHAR(34),
", OrganizationDescription:  ",CHAR(34),INDEX(Organizations[Organization Description],$A7),CHAR(34),
", OrganizationLink:  ",CHAR(34),INDEX(Organizations[Organization Link],$A7),CHAR(34),"}"))</f>
        <v/>
      </c>
      <c r="F7" s="111" t="str">
        <f>IF($A7&gt;NumPeople,"",
CONCATENATE("  - &amp;AffiliationID",TEXT($A7,"0000"),
" {PersonID: *PersonID",TEXT($A7,"0000"),
", OrganizationID: *OrganizationID",TEXT(MATCH(INDEX(People[Organization Name],$A7),Organizations[Organization Name],0),"0000"),
", IsPrimaryOrganizationContact: , AffiliationStartDate: , AffiliationEndDate: , PrimaryPhone: ",
", PrimaryEmail: ",CHAR(34),INDEX(People[Primary Email],$A7),CHAR(34),
", PrimaryAddress: ",CHAR(34),INDEX(People[Primary Address],$A7),CHAR(34),
", PersonLink: }"))</f>
        <v/>
      </c>
      <c r="G7" t="str">
        <f>IF(COUNTA(CitationInformation)=0,"",CONCATENATE("    CitationLink: ",CHAR(34),CitationLink,CHAR(34)))</f>
        <v xml:space="preserve">    CitationLink: "http://repository.iutahepscor.org/dataset/iutah-gamut-network-raw-data-at-tw-daniels-forest-climate-site-lr-twdef-c"</v>
      </c>
      <c r="H7" s="111" t="str">
        <f>IF(COUNTA(CitationInformation)=0,"",
IF($A7&gt;NumAuthors,"",
CONCATENATE("  - &amp;AuthorListID",TEXT($A7,"0000"),
"  {CitationID: *CitationID0001",
", PersonID: *PersonID",TEXT(MATCH(INDEX(AuthorList[Author Name],$A7),People[Full Name],0),"0000"),
", AuthorOrder: ",INDEX(AuthorList[Author Number],$A7),"}")))</f>
        <v/>
      </c>
      <c r="K7" s="111" t="str">
        <f>IF($A7&gt;NumSamplingFeatures,"",
CONCATENATE("  - &amp;SamplingFeatureID",TEXT($A7,"0000"),
" {","SamplingFeatureUUID:  ",CHAR(34),INDEX(SamplingFeatures[Sampling Feature UUID],$A7),CHAR(34),
", SamplingFeatureTypeCV:  ",CHAR(34),INDEX(SamplingFeatures[Sampling Feature Type],$A7),CHAR(34),
", SamplingFeatureCode:  ",CHAR(34),INDEX(SamplingFeatures[Feature Code],$A7),CHAR(34),
", SamplingFeatureName:  ",CHAR(34),INDEX(SamplingFeatures[Feature Name],$A7),CHAR(34),
", SamplingFeatureDescription:  ",CHAR(34),INDEX(SamplingFeatures[Feature Description],$A7),CHAR(34),
", SamplingFeatureGeotypeCV:  ",CHAR(34),INDEX(SamplingFeatures[Feature Geo Type],$A7),CHAR(34),
", FeatureGeometry:  ",CHAR(34),INDEX(SamplingFeatures[Feature Geometry],$A7),CHAR(34),
", Elevation_m:  ",CHAR(34),INDEX(SamplingFeatures[Elevation_m],$A7),CHAR(34),
", ElevationDatumCV:  ",CHAR(34),ElevationDatum,CHAR(34),"}"))</f>
        <v xml:space="preserve">  - &amp;SamplingFeatureID0004 {SamplingFeatureUUID:  "", SamplingFeatureTypeCV:  "Specimen", SamplingFeatureCode:  "D102", SamplingFeatureName:  "Specimen D102", SamplingFeatureDescription:  "", SamplingFeatureGeotypeCV:  "Not applicable", FeatureGeometry:  "", Elevation_m:  "", ElevationDatumCV:  "MSL"}</v>
      </c>
      <c r="L7" s="111" t="str">
        <f>IF(NumSites=0,"",
IF(NumSites&lt;$A7,"",
CONCATENATE("  - &amp;SiteID",TEXT($A7,"0000"),
" {","SamplingFeatureID:  *SamplingFeatureID",TEXT(MATCH($A7,Sites[SiteID],0),"0000"),
", SiteTypeCV:  ",CHAR(34),INDEX(Sites[Site Type],MATCH($A7,Sites[SiteID],0)),CHAR(34),
", Latitude:  ",INDEX(Sites[Latitude],MATCH($A7,Sites[SiteID],0)),
", Longitude:  ",INDEX(Sites[Longitude],MATCH($A7,Sites[SiteID],0)),
", SpatialReferenceID:  *SRSID0001}")))</f>
        <v/>
      </c>
      <c r="M7" s="111" t="str">
        <f>IF(NumSpecimens=0,"",
IF(NumSpecimens&lt;$A7,"",
CONCATENATE("  - &amp;SpecimenID",TEXT($A7,"0000"),
" {","SamplingFeatureID:  *SamplingFeatureID",TEXT(MATCH($A7,Specimens[SpecimenID],0),"0000"),
", SpecimenTypeCV:  ",CHAR(34),INDEX(Specimens[Specimen Type],MATCH($A7,Specimens[SpecimenID],0)),CHAR(34),
", SpecimenMediumCV:  ",INDEX(Specimens[Specimen Medium],MATCH($A7,Specimens[SpecimenID],0)),
", IsFieldSpecimen:  ",CHAR(34),INDEX(Specimens[Is Field Specimen?],MATCH($A7,Specimens[SpecimenID],0)),CHAR(34),"}")))</f>
        <v xml:space="preserve">  - &amp;SpecimenID0004 {SamplingFeatureID:  *SamplingFeatureID0006, SpecimenTypeCV:  "Grab", SpecimenMediumCV:  Liquid aqueous, IsFieldSpecimen:  "TRUE"}</v>
      </c>
      <c r="N7" s="111" t="str">
        <f>IF(NumSpatialOffsets=0,"",
IF(NumSpatialOffsets&lt;$A7,"",
CONCATENATE("  - &amp;SpatialOffsetID",TEXT($A7,"0000"),
" {","SpatialOffsetTypeCV:  ",CHAR(34),INDEX(RelatedFeatures[Spatial Offset Type],MATCH($A7,RelatedFeatures[OffsetID],0)),CHAR(34),
", Offset1Value:  ",INDEX(RelatedFeatures[Offset 1 Value],MATCH($A7,RelatedFeatures[OffsetID],0)),
", Offset1UnitID:  ",CHAR(34),INDEX(RelatedFeatures[Offset 1 Unit],MATCH($A7,RelatedFeatures[OffsetID],0)),CHAR(34),
", Offset2Value:  ",IF(INDEX(RelatedFeatures[Offset 2 Value],MATCH($A7,RelatedFeatures[OffsetID],0))="","NULL",INDEX(RelatedFeatures[Offset 2 Value],MATCH($A7,RelatedFeatures[OffsetID],0))),
", Offset2UnitID:  ",CHAR(34),INDEX(RelatedFeatures[Offset 2 Unit],MATCH($A7,RelatedFeatures[OffsetID],0)),,CHAR(34),
", Offset3Value:  ",IF(INDEX(RelatedFeatures[Offset 3 Value],MATCH($A7,RelatedFeatures[OffsetID],0))="","NULL",INDEX(RelatedFeatures[Offset 3 Value],MATCH($A7,RelatedFeatures[OffsetID],0))),
", Offset3UnitID:  ",CHAR(34),INDEX(RelatedFeatures[Offset 3 Unit],MATCH($A7,RelatedFeatures[OffsetID],0)),CHAR(34),"}")))</f>
        <v/>
      </c>
      <c r="O7" s="111" t="str">
        <f>IF(NumRelatedFeatures=0,"",
IF($A7&gt;NumRelatedFeatures,"",
CONCATENATE("  - &amp;RelationID",TEXT($A7,"0000"),
" {","SamplingFeatureID:  *SamplingFeatureID",TEXT(MATCH(INDEX(RelatedFeatures[First Sampling Feature Code],$A7),SamplingFeatures[Feature Code],0),"0000"),
", RelationshipTypeCV:  ",CHAR(34),INDEX(RelatedFeatures[Relationship Type],$A7),CHAR(34),
", RelatedFeatureID: *SamplingFeatureID",TEXT(MATCH(INDEX(RelatedFeatures[Second Sampling Feature Code],$A7),SamplingFeatures[Feature Code],0),"0000"),
", SpatialOffsetID:  ",IF(INDEX(RelatedFeatures[OffsetID],$A7)="",CONCATENATE(CHAR(34),CHAR(34)),CONCATENATE("*SpatialOffsetID",TEXT(INDEX(RelatedFeatures[OffsetID],$A7),"0000"))),"}")))</f>
        <v xml:space="preserve">  - &amp;RelationID0004 {SamplingFeatureID:  *SamplingFeatureID0006, RelationshipTypeCV:  "wasCollectedAt", RelatedFeatureID: *SamplingFeatureID0002, SpatialOffsetID:  ""}</v>
      </c>
      <c r="P7" s="111" t="str">
        <f>IF($A7&gt;NumMethods,"",
CONCATENATE("  - &amp;MethodID",TEXT($A7,"0000"),
" {","MethodTypeCV:  ",CHAR(34),INDEX(Methods[Method Type],$A7),CHAR(34),
", MethodCode:  ",CHAR(34),INDEX(Methods[Method Code],$A7),CHAR(34),
", MethodName:  ",CHAR(34),INDEX(Methods[Method Name],$A7),CHAR(34),
", MethodDescription:  ",CHAR(34),INDEX(Methods[Method Description],$A7),CHAR(34),
", MethodLink:  ",CHAR(34),INDEX(Methods[Method Link],$A7),CHAR(34),
", OrganizationID: *OrganizationID",TEXT(MATCH(INDEX(Methods[Organization Name],$A7),Organizations[Organization Name],0),"0000"),"}"))</f>
        <v xml:space="preserve">  - &amp;MethodID0004 {MethodTypeCV:  "Specimen analysis", MethodCode:  "TotalNitrogen", MethodName:  "Astoria Total Nitrogen", MethodDescription:  "Determination of total Nitrogen by persulphate oxidation digestion and cadmium reduction method", MethodLink:  "http://data.iutahepscor.org", OrganizationID: *OrganizationID0001}</v>
      </c>
      <c r="Q7" s="111" t="str">
        <f>IF($A7&gt;NumVariables,"",
CONCATENATE("  - &amp;VariableID",TEXT($A7,"0000"),
" {","VariableTypeCV:  ",CHAR(34),INDEX(Variables[Variable Type],$A7),CHAR(34),
", VariableCode:  ",CHAR(34),INDEX(Variables[Variable Code],$A7),CHAR(34),
", VariableNameCV:  ",CHAR(34),INDEX(Variables[Variable Name],$A7),CHAR(34),
", VariableDefinition:  ",CHAR(34),INDEX(Variables[Variable Definition],$A7),CHAR(34),
", SpecciationCV:  ",CHAR(34),INDEX(Variables[Speciation],$A7),CHAR(34),
", NoDataValue:  ",CHAR(34),INDEX(Variables[No Data Value],$A7),CHAR(34),"}"))</f>
        <v xml:space="preserve">  - &amp;VariableID0004 {VariableTypeCV:  "Climate", VariableCode:  "AirtTemp_Avg", VariableNameCV:  "Temperature", VariableDefinition:  "", SpecciationCV:  "", NoDataValue:  "-9999"}</v>
      </c>
      <c r="S7" s="111" t="str">
        <f>IF($A7&gt;NumProcessingLevels,"",
CONCATENATE("  - &amp;ProcessingLevelID",TEXT($A7,"0000"),
" {","ProcessingLevelCode:  ",CHAR(34),INDEX(ProcessingLevels[Processing Level Code],$A7),CHAR(34),
", Definition:  ",CHAR(34),INDEX(ProcessingLevels[Definition],$A7),CHAR(34),
", Explanation:  ",CHAR(34),INDEX(ProcessingLevels[Explanation],$A7),CHAR(34),"}"))</f>
        <v/>
      </c>
      <c r="T7" s="111" t="str">
        <f>IF($A7&gt;NumDataColumns,"",
IF(INDEX(DataColumns[Method Code],$A7)="","PLEASE FILL IN A METHOD FOR EACH DATA COLUMN",
CONCATENATE("  - &amp;ActionID",TEXT($A7,"0000"),
" {","ActionTypeCV:  ",CHAR(34),"Observation",CHAR(34),
", MethodID: *MethodID",TEXT(MATCH(INDEX(DataColumns[Method Code],$A7),Methods[Method Code],0),"0000"),
", BeginDateTime:  NULL",
", BeginDateTimeUTCOffset:  NULL",
", EndDateTime:  NULL",
", EndDateTimeUTCOffset:  NULL",
", ActionDescription:  ",CHAR(34),"Generic observation action generated by YODA TimeSeries Template",CHAR(34),
", ActionFileLink:  ",CHAR(34),CHAR(34),"}")))</f>
        <v/>
      </c>
      <c r="U7" s="111" t="str">
        <f>IF($A7&gt;NumDataColumns,"",
IF(INDEX(DataColumns[Method Code],$A7)="","PLEASE FILL IN A SAMPLING FEATURE FOR EACH DATA COLUMN",
CONCATENATE("  - &amp;FeatureActionID",TEXT($A7,"0000"),
" {","SamplingFeatureID:  *SamplingFeatureID",TEXT(MATCH(INDEX(DataColumns[Sampling Feature Code],$A7),SamplingFeatures[Feature Code],0),"0000"),
", ActionID:  *ActionID",TEXT($A7,"0000"),"}")))</f>
        <v/>
      </c>
      <c r="V7" s="111" t="str">
        <f>IF($A7&gt;NumDataColumns,"",
CONCATENATE("  - &amp;ResultID",TEXT($A7,"0000"),
" {","ResultUUID:  ",CHAR(34),INDEX(DataColumns[ResultUUID],$A7),CHAR(34),
", FeatureActionID: *FeatureActionID",TEXT($A7,"0000"),
", ResultTypeCV:  ",CHAR(34),INDEX(DataColumns[Result Type],$A7),CHAR(34),
", VariableID:  *VariableID",TEXT(MATCH(INDEX(DataColumns[Variable Code],$A7),Variables[Variable Code],0),"0000"),
", UnitsID:  ",CHAR(34),INDEX(DataColumns[Unit Name],$A7),CHAR(34),
", TaxonomicClassifierID:  ",CHAR(34),CHAR(34),
", ProcessingLevelID:  *ProcessingLevelID",TEXT(MATCH(INDEX(DataColumns[Processing Level],$A7),ProcessingLevels[Processing Level Code],0),"0000"),
", ResultDateTime:  ",CHAR(34),CHAR(34),
", ResultDateTimeUTCOffset:  ",CHAR(34),CHAR(34),
", ValidDateTime:  ",CHAR(34),CHAR(34),
", ValidDateTimeUTCOffset:  ",CHAR(34),CHAR(34),
", StatusCV:  ",CHAR(34),CHAR(34),
", SampledMediumCV:  ",CHAR(34),INDEX(DataColumns[Sampled Medium],$A7),CHAR(34),
", ValueCount:  ",NumDataValues,"}"))</f>
        <v/>
      </c>
      <c r="W7" s="111" t="str">
        <f>IF($A7&gt;NumDataColumns,"",
CONCATENATE("  - &amp;TimeSeriesResultID001",TEXT($A7,"0000"),
" {","ResultID: *ResultID",TEXT($A7,"0000"),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Statistic],$A7),CHAR(34),"}"))</f>
        <v/>
      </c>
      <c r="X7" t="str">
        <f>IF(INDEX(DataColumns[Col '#],$A7-3)="","PLEASE FILL IN METADATA FOR AT LEAST ONE DATA COLUMN",
CONCATENATE("    - {ColumnNumber: ",TEXT($A7-1,"0000"),
", Label:  ",CHAR(34),INDEX(DataColumns[Column Label],$A7-3),CHAR(34),
", ODM2Field:  ",CHAR(34),"DataValue",CHAR(34),
", CensorCodeCV:  ",CHAR(34),INDEX(DataColumns[Censor Code],$A7-3),CHAR(34),
", QualiatyCodeCV:  ",CHAR(34),INDEX(DataColumns[Quality Code],$A7-3),CHAR(34),
", TimeAggregationInterval:  ",INDEX(DataColumns[Time Aggregation Interval],$A7-3),
", TimeAggregationIntervalUnitsID:  ",CHAR(34),INDEX(DataColumns[Time Aggregation Unit],$A7-3),CHAR(34),"}"))</f>
        <v xml:space="preserve">    - {ColumnNumber: 0003, Label:  "AirTemp_Avg", ODM2Field:  "DataValue", CensorCodeCV:  "Not censored", QualiatyCodeCV:  "Good", TimeAggregationInterval:  15, TimeAggregationIntervalUnitsID:  ""}</v>
      </c>
      <c r="AA7" s="111" t="str">
        <f>IF($A7&gt;NumDataColumns,
"",
CONCATENATE(AA6,", ",INDEX(DataColumns[Column Label],$A7)))</f>
        <v/>
      </c>
    </row>
    <row r="8" spans="1:30" x14ac:dyDescent="0.25">
      <c r="A8">
        <v>5</v>
      </c>
      <c r="C8" t="str">
        <f>CONCATENATE("  DataSetAbstract:  ",IF(DatasetAbstract="","",CONCATENATE(CHAR(34),DatasetAbstract,CHAR(34))))</f>
        <v xml:space="preserve">  DataSetAbstract:  "Air temperature at the TW Daniels Experimental Forest Climate Station. The data were measured using a Campbell Scientific HC2S3 temperature and relative humidity sensor. Measurements represent the average over the 15 minute recording period."</v>
      </c>
      <c r="D8" s="111" t="str">
        <f>IF($A8&gt;NumPeople,"",
CONCATENATE("  - &amp;PersonID",TEXT($A8,"0000"),
" {","PersonFirstName:  ",CHAR(34),INDEX(People[First Name],$A8),CHAR(34),
", PersonMiddleName:  ",CHAR(34),INDEX(People[Middle Name],$A8),CHAR(34),
", PersonLastName:  ",CHAR(34),INDEX(People[Last Name],$A8),CHAR(34),"}"))</f>
        <v/>
      </c>
      <c r="E8" s="111" t="str">
        <f>IF($A8&gt;NumOrganizations,"",
CONCATENATE("  - &amp;OrganizationID",TEXT($A8,"0000"),
" {","OrganizationTypeCV:  ",CHAR(34),INDEX(Organizations[Organization Type '[CV']],$A8),CHAR(34),
", OrganizationCode:  ",CHAR(34),INDEX(Organizations[Organization Code],$A8),CHAR(34),
", OrganizationName:  ",CHAR(34),INDEX(Organizations[Organization Name],$A8),CHAR(34),
", OrganizationDescription:  ",CHAR(34),INDEX(Organizations[Organization Description],$A8),CHAR(34),
", OrganizationLink:  ",CHAR(34),INDEX(Organizations[Organization Link],$A8),CHAR(34),"}"))</f>
        <v/>
      </c>
      <c r="F8" s="111" t="str">
        <f>IF($A8&gt;NumPeople,"",
CONCATENATE("  - &amp;AffiliationID",TEXT($A8,"0000"),
" {PersonID: *PersonID",TEXT($A8,"0000"),
", OrganizationID: *OrganizationID",TEXT(MATCH(INDEX(People[Organization Name],$A8),Organizations[Organization Name],0),"0000"),
", IsPrimaryOrganizationContact: , AffiliationStartDate: , AffiliationEndDate: , PrimaryPhone: ",
", PrimaryEmail: ",CHAR(34),INDEX(People[Primary Email],$A8),CHAR(34),
", PrimaryAddress: ",CHAR(34),INDEX(People[Primary Address],$A8),CHAR(34),
", PersonLink: }"))</f>
        <v/>
      </c>
      <c r="H8" s="111" t="str">
        <f>IF(COUNTA(CitationInformation)=0,"",
IF($A8&gt;NumAuthors,"",
CONCATENATE("  - &amp;AuthorListID",TEXT($A8,"0000"),
"  {CitationID: *CitationID0001",
", PersonID: *PersonID",TEXT(MATCH(INDEX(AuthorList[Author Name],$A8),People[Full Name],0),"0000"),
", AuthorOrder: ",INDEX(AuthorList[Author Number],$A8),"}")))</f>
        <v/>
      </c>
      <c r="K8" s="111" t="str">
        <f>IF($A8&gt;NumSamplingFeatures,"",
CONCATENATE("  - &amp;SamplingFeatureID",TEXT($A8,"0000"),
" {","SamplingFeatureUUID:  ",CHAR(34),INDEX(SamplingFeatures[Sampling Feature UUID],$A8),CHAR(34),
", SamplingFeatureTypeCV:  ",CHAR(34),INDEX(SamplingFeatures[Sampling Feature Type],$A8),CHAR(34),
", SamplingFeatureCode:  ",CHAR(34),INDEX(SamplingFeatures[Feature Code],$A8),CHAR(34),
", SamplingFeatureName:  ",CHAR(34),INDEX(SamplingFeatures[Feature Name],$A8),CHAR(34),
", SamplingFeatureDescription:  ",CHAR(34),INDEX(SamplingFeatures[Feature Description],$A8),CHAR(34),
", SamplingFeatureGeotypeCV:  ",CHAR(34),INDEX(SamplingFeatures[Feature Geo Type],$A8),CHAR(34),
", FeatureGeometry:  ",CHAR(34),INDEX(SamplingFeatures[Feature Geometry],$A8),CHAR(34),
", Elevation_m:  ",CHAR(34),INDEX(SamplingFeatures[Elevation_m],$A8),CHAR(34),
", ElevationDatumCV:  ",CHAR(34),ElevationDatum,CHAR(34),"}"))</f>
        <v xml:space="preserve">  - &amp;SamplingFeatureID0005 {SamplingFeatureUUID:  "", SamplingFeatureTypeCV:  "Specimen", SamplingFeatureCode:  "D3236", SamplingFeatureName:  "Specimen D3236", SamplingFeatureDescription:  "", SamplingFeatureGeotypeCV:  "Not applicable", FeatureGeometry:  "", Elevation_m:  "", ElevationDatumCV:  "MSL"}</v>
      </c>
      <c r="L8" s="111" t="str">
        <f>IF(NumSites=0,"",
IF(NumSites&lt;$A8,"",
CONCATENATE("  - &amp;SiteID",TEXT($A8,"0000"),
" {","SamplingFeatureID:  *SamplingFeatureID",TEXT(MATCH($A8,Sites[SiteID],0),"0000"),
", SiteTypeCV:  ",CHAR(34),INDEX(Sites[Site Type],MATCH($A8,Sites[SiteID],0)),CHAR(34),
", Latitude:  ",INDEX(Sites[Latitude],MATCH($A8,Sites[SiteID],0)),
", Longitude:  ",INDEX(Sites[Longitude],MATCH($A8,Sites[SiteID],0)),
", SpatialReferenceID:  *SRSID0001}")))</f>
        <v/>
      </c>
      <c r="M8" s="111" t="str">
        <f>IF(NumSpecimens=0,"",
IF(NumSpecimens&lt;$A8,"",
CONCATENATE("  - &amp;SpecimenID",TEXT($A8,"0000"),
" {","SamplingFeatureID:  *SamplingFeatureID",TEXT(MATCH($A8,Specimens[SpecimenID],0),"0000"),
", SpecimenTypeCV:  ",CHAR(34),INDEX(Specimens[Specimen Type],MATCH($A8,Specimens[SpecimenID],0)),CHAR(34),
", SpecimenMediumCV:  ",INDEX(Specimens[Specimen Medium],MATCH($A8,Specimens[SpecimenID],0)),
", IsFieldSpecimen:  ",CHAR(34),INDEX(Specimens[Is Field Specimen?],MATCH($A8,Specimens[SpecimenID],0)),CHAR(34),"}")))</f>
        <v/>
      </c>
      <c r="N8" s="111" t="str">
        <f>IF(NumSpatialOffsets=0,"",
IF(NumSpatialOffsets&lt;$A8,"",
CONCATENATE("  - &amp;SpatialOffsetID",TEXT($A8,"0000"),
" {","SpatialOffsetTypeCV:  ",CHAR(34),INDEX(RelatedFeatures[Spatial Offset Type],MATCH($A8,RelatedFeatures[OffsetID],0)),CHAR(34),
", Offset1Value:  ",INDEX(RelatedFeatures[Offset 1 Value],MATCH($A8,RelatedFeatures[OffsetID],0)),
", Offset1UnitID:  ",CHAR(34),INDEX(RelatedFeatures[Offset 1 Unit],MATCH($A8,RelatedFeatures[OffsetID],0)),CHAR(34),
", Offset2Value:  ",IF(INDEX(RelatedFeatures[Offset 2 Value],MATCH($A8,RelatedFeatures[OffsetID],0))="","NULL",INDEX(RelatedFeatures[Offset 2 Value],MATCH($A8,RelatedFeatures[OffsetID],0))),
", Offset2UnitID:  ",CHAR(34),INDEX(RelatedFeatures[Offset 2 Unit],MATCH($A8,RelatedFeatures[OffsetID],0)),,CHAR(34),
", Offset3Value:  ",IF(INDEX(RelatedFeatures[Offset 3 Value],MATCH($A8,RelatedFeatures[OffsetID],0))="","NULL",INDEX(RelatedFeatures[Offset 3 Value],MATCH($A8,RelatedFeatures[OffsetID],0))),
", Offset3UnitID:  ",CHAR(34),INDEX(RelatedFeatures[Offset 3 Unit],MATCH($A8,RelatedFeatures[OffsetID],0)),CHAR(34),"}")))</f>
        <v/>
      </c>
      <c r="O8" s="111" t="str">
        <f>IF(NumRelatedFeatures=0,"",
IF($A8&gt;NumRelatedFeatures,"",
CONCATENATE("  - &amp;RelationID",TEXT($A8,"0000"),
" {","SamplingFeatureID:  *SamplingFeatureID",TEXT(MATCH(INDEX(RelatedFeatures[First Sampling Feature Code],$A8),SamplingFeatures[Feature Code],0),"0000"),
", RelationshipTypeCV:  ",CHAR(34),INDEX(RelatedFeatures[Relationship Type],$A8),CHAR(34),
", RelatedFeatureID: *SamplingFeatureID",TEXT(MATCH(INDEX(RelatedFeatures[Second Sampling Feature Code],$A8),SamplingFeatures[Feature Code],0),"0000"),
", SpatialOffsetID:  ",IF(INDEX(RelatedFeatures[OffsetID],$A8)="",CONCATENATE(CHAR(34),CHAR(34)),CONCATENATE("*SpatialOffsetID",TEXT(INDEX(RelatedFeatures[OffsetID],$A8),"0000"))),"}")))</f>
        <v/>
      </c>
      <c r="P8" s="111" t="str">
        <f>IF($A8&gt;NumMethods,"",
CONCATENATE("  - &amp;MethodID",TEXT($A8,"0000"),
" {","MethodTypeCV:  ",CHAR(34),INDEX(Methods[Method Type],$A8),CHAR(34),
", MethodCode:  ",CHAR(34),INDEX(Methods[Method Code],$A8),CHAR(34),
", MethodName:  ",CHAR(34),INDEX(Methods[Method Name],$A8),CHAR(34),
", MethodDescription:  ",CHAR(34),INDEX(Methods[Method Description],$A8),CHAR(34),
", MethodLink:  ",CHAR(34),INDEX(Methods[Method Link],$A8),CHAR(34),
", OrganizationID: *OrganizationID",TEXT(MATCH(INDEX(Methods[Organization Name],$A8),Organizations[Organization Name],0),"0000"),"}"))</f>
        <v xml:space="preserve">  - &amp;MethodID0005 {MethodTypeCV:  "Specimen analysis", MethodCode:  "TotalPhosphorus", MethodName:  "Astoria Total Phosphorus", MethodDescription:  "Determination of total phosphorus by persulphate oxidation digestion and ascorbic acid method", MethodLink:  "http://data.iutahepscor.org", OrganizationID: *OrganizationID0001}</v>
      </c>
      <c r="Q8" s="111" t="str">
        <f>IF($A8&gt;NumVariables,"",
CONCATENATE("  - &amp;VariableID",TEXT($A8,"0000"),
" {","VariableTypeCV:  ",CHAR(34),INDEX(Variables[Variable Type],$A8),CHAR(34),
", VariableCode:  ",CHAR(34),INDEX(Variables[Variable Code],$A8),CHAR(34),
", VariableNameCV:  ",CHAR(34),INDEX(Variables[Variable Name],$A8),CHAR(34),
", VariableDefinition:  ",CHAR(34),INDEX(Variables[Variable Definition],$A8),CHAR(34),
", SpecciationCV:  ",CHAR(34),INDEX(Variables[Speciation],$A8),CHAR(34),
", NoDataValue:  ",CHAR(34),INDEX(Variables[No Data Value],$A8),CHAR(34),"}"))</f>
        <v xml:space="preserve">  - &amp;VariableID0005 {VariableTypeCV:  "Climate", VariableCode:  "AirtTemp_Min", VariableNameCV:  "Temperature", VariableDefinition:  "", SpecciationCV:  "", NoDataValue:  "-9999"}</v>
      </c>
      <c r="S8" s="111" t="str">
        <f>IF($A8&gt;NumProcessingLevels,"",
CONCATENATE("  - &amp;ProcessingLevelID",TEXT($A8,"0000"),
" {","ProcessingLevelCode:  ",CHAR(34),INDEX(ProcessingLevels[Processing Level Code],$A8),CHAR(34),
", Definition:  ",CHAR(34),INDEX(ProcessingLevels[Definition],$A8),CHAR(34),
", Explanation:  ",CHAR(34),INDEX(ProcessingLevels[Explanation],$A8),CHAR(34),"}"))</f>
        <v/>
      </c>
      <c r="T8" s="111" t="str">
        <f>IF($A8&gt;NumDataColumns,"",
IF(INDEX(DataColumns[Method Code],$A8)="","PLEASE FILL IN A METHOD FOR EACH DATA COLUMN",
CONCATENATE("  - &amp;ActionID",TEXT($A8,"0000"),
" {","ActionTypeCV:  ",CHAR(34),"Observation",CHAR(34),
", MethodID: *MethodID",TEXT(MATCH(INDEX(DataColumns[Method Code],$A8),Methods[Method Code],0),"0000"),
", BeginDateTime:  NULL",
", BeginDateTimeUTCOffset:  NULL",
", EndDateTime:  NULL",
", EndDateTimeUTCOffset:  NULL",
", ActionDescription:  ",CHAR(34),"Generic observation action generated by YODA TimeSeries Template",CHAR(34),
", ActionFileLink:  ",CHAR(34),CHAR(34),"}")))</f>
        <v/>
      </c>
      <c r="U8" s="111" t="str">
        <f>IF($A8&gt;NumDataColumns,"",
IF(INDEX(DataColumns[Method Code],$A8)="","PLEASE FILL IN A SAMPLING FEATURE FOR EACH DATA COLUMN",
CONCATENATE("  - &amp;FeatureActionID",TEXT($A8,"0000"),
" {","SamplingFeatureID:  *SamplingFeatureID",TEXT(MATCH(INDEX(DataColumns[Sampling Feature Code],$A8),SamplingFeatures[Feature Code],0),"0000"),
", ActionID:  *ActionID",TEXT($A8,"0000"),"}")))</f>
        <v/>
      </c>
      <c r="V8" s="111" t="str">
        <f>IF($A8&gt;NumDataColumns,"",
CONCATENATE("  - &amp;ResultID",TEXT($A8,"0000"),
" {","ResultUUID:  ",CHAR(34),INDEX(DataColumns[ResultUUID],$A8),CHAR(34),
", FeatureActionID: *FeatureActionID",TEXT($A8,"0000"),
", ResultTypeCV:  ",CHAR(34),INDEX(DataColumns[Result Type],$A8),CHAR(34),
", VariableID:  *VariableID",TEXT(MATCH(INDEX(DataColumns[Variable Code],$A8),Variables[Variable Code],0),"0000"),
", UnitsID:  ",CHAR(34),INDEX(DataColumns[Unit Name],$A8),CHAR(34),
", TaxonomicClassifierID:  ",CHAR(34),CHAR(34),
", ProcessingLevelID:  *ProcessingLevelID",TEXT(MATCH(INDEX(DataColumns[Processing Level],$A8),ProcessingLevels[Processing Level Code],0),"0000"),
", ResultDateTime:  ",CHAR(34),CHAR(34),
", ResultDateTimeUTCOffset:  ",CHAR(34),CHAR(34),
", ValidDateTime:  ",CHAR(34),CHAR(34),
", ValidDateTimeUTCOffset:  ",CHAR(34),CHAR(34),
", StatusCV:  ",CHAR(34),CHAR(34),
", SampledMediumCV:  ",CHAR(34),INDEX(DataColumns[Sampled Medium],$A8),CHAR(34),
", ValueCount:  ",NumDataValues,"}"))</f>
        <v/>
      </c>
      <c r="W8" s="111" t="str">
        <f>IF($A8&gt;NumDataColumns,"",
CONCATENATE("  - &amp;TimeSeriesResultID001",TEXT($A8,"0000"),
" {","ResultID: *ResultID",TEXT($A8,"0000"),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Statistic],$A8),CHAR(34),"}"))</f>
        <v/>
      </c>
      <c r="X8" t="str">
        <f>IF($A8-3&gt;NumDataColumns,"",
CONCATENATE("    - {ColumnNumber: ",TEXT($A8-1,"0000"),
", Label:  ",CHAR(34),INDEX(DataColumns[Column Label],$A8-3),CHAR(34),
", ODM2Field:  ",CHAR(34),"DataValue",CHAR(34),
", CensorCodeCV:  ",CHAR(34),INDEX(DataColumns[Censor Code],$A8-3),CHAR(34),
", QualiatyCodeCV:  ",CHAR(34),INDEX(DataColumns[Quality Code],$A8-3),CHAR(34),
", TimeAggregationInterval:  ",INDEX(DataColumns[Time Aggregation Interval],$A8-3),
", TimeAggregationIntervalUnitsID:  ",CHAR(34),INDEX(DataColumns[Time Aggregation Unit],$A8-3),CHAR(34),"}"))</f>
        <v xml:space="preserve">    - {ColumnNumber: 0004, Label:  "AirTemp_Min", ODM2Field:  "DataValue", CensorCodeCV:  "Not censored", QualiatyCodeCV:  "Good", TimeAggregationInterval:  15, TimeAggregationIntervalUnitsID:  ""}</v>
      </c>
      <c r="AA8" s="111" t="str">
        <f>IF($A8&gt;NumDataColumns,
"",
CONCATENATE(AA7,", ",INDEX(DataColumns[Column Label],$A8)))</f>
        <v/>
      </c>
    </row>
    <row r="9" spans="1:30" x14ac:dyDescent="0.25">
      <c r="A9">
        <v>6</v>
      </c>
      <c r="D9" s="111" t="str">
        <f>IF($A9&gt;NumPeople,"",
CONCATENATE("  - &amp;PersonID",TEXT($A9,"0000"),
" {","PersonFirstName:  ",CHAR(34),INDEX(People[First Name],$A9),CHAR(34),
", PersonMiddleName:  ",CHAR(34),INDEX(People[Middle Name],$A9),CHAR(34),
", PersonLastName:  ",CHAR(34),INDEX(People[Last Name],$A9),CHAR(34),"}"))</f>
        <v/>
      </c>
      <c r="E9" s="111" t="str">
        <f>IF($A9&gt;NumOrganizations,"",
CONCATENATE("  - &amp;OrganizationID",TEXT($A9,"0000"),
" {","OrganizationTypeCV:  ",CHAR(34),INDEX(Organizations[Organization Type '[CV']],$A9),CHAR(34),
", OrganizationCode:  ",CHAR(34),INDEX(Organizations[Organization Code],$A9),CHAR(34),
", OrganizationName:  ",CHAR(34),INDEX(Organizations[Organization Name],$A9),CHAR(34),
", OrganizationDescription:  ",CHAR(34),INDEX(Organizations[Organization Description],$A9),CHAR(34),
", OrganizationLink:  ",CHAR(34),INDEX(Organizations[Organization Link],$A9),CHAR(34),"}"))</f>
        <v/>
      </c>
      <c r="F9" s="111" t="str">
        <f>IF($A9&gt;NumPeople,"",
CONCATENATE("  - &amp;AffiliationID",TEXT($A9,"0000"),
" {PersonID: *PersonID",TEXT($A9,"0000"),
", OrganizationID: *OrganizationID",TEXT(MATCH(INDEX(People[Organization Name],$A9),Organizations[Organization Name],0),"0000"),
", IsPrimaryOrganizationContact: , AffiliationStartDate: , AffiliationEndDate: , PrimaryPhone: ",
", PrimaryEmail: ",CHAR(34),INDEX(People[Primary Email],$A9),CHAR(34),
", PrimaryAddress: ",CHAR(34),INDEX(People[Primary Address],$A9),CHAR(34),
", PersonLink: }"))</f>
        <v/>
      </c>
      <c r="H9" s="111" t="str">
        <f>IF(COUNTA(CitationInformation)=0,"",
IF($A9&gt;NumAuthors,"",
CONCATENATE("  - &amp;AuthorListID",TEXT($A9,"0000"),
"  {CitationID: *CitationID0001",
", PersonID: *PersonID",TEXT(MATCH(INDEX(AuthorList[Author Name],$A9),People[Full Name],0),"0000"),
", AuthorOrder: ",INDEX(AuthorList[Author Number],$A9),"}")))</f>
        <v/>
      </c>
      <c r="K9" s="111" t="str">
        <f>IF($A9&gt;NumSamplingFeatures,"",
CONCATENATE("  - &amp;SamplingFeatureID",TEXT($A9,"0000"),
" {","SamplingFeatureUUID:  ",CHAR(34),INDEX(SamplingFeatures[Sampling Feature UUID],$A9),CHAR(34),
", SamplingFeatureTypeCV:  ",CHAR(34),INDEX(SamplingFeatures[Sampling Feature Type],$A9),CHAR(34),
", SamplingFeatureCode:  ",CHAR(34),INDEX(SamplingFeatures[Feature Code],$A9),CHAR(34),
", SamplingFeatureName:  ",CHAR(34),INDEX(SamplingFeatures[Feature Name],$A9),CHAR(34),
", SamplingFeatureDescription:  ",CHAR(34),INDEX(SamplingFeatures[Feature Description],$A9),CHAR(34),
", SamplingFeatureGeotypeCV:  ",CHAR(34),INDEX(SamplingFeatures[Feature Geo Type],$A9),CHAR(34),
", FeatureGeometry:  ",CHAR(34),INDEX(SamplingFeatures[Feature Geometry],$A9),CHAR(34),
", Elevation_m:  ",CHAR(34),INDEX(SamplingFeatures[Elevation_m],$A9),CHAR(34),
", ElevationDatumCV:  ",CHAR(34),ElevationDatum,CHAR(34),"}"))</f>
        <v xml:space="preserve">  - &amp;SamplingFeatureID0006 {SamplingFeatureUUID:  "", SamplingFeatureTypeCV:  "Specimen", SamplingFeatureCode:  "524", SamplingFeatureName:  "Specimen 524", SamplingFeatureDescription:  "", SamplingFeatureGeotypeCV:  "Not applicable", FeatureGeometry:  "", Elevation_m:  "", ElevationDatumCV:  "MSL"}</v>
      </c>
      <c r="L9" s="111" t="str">
        <f>IF(NumSites=0,"",
IF(NumSites&lt;$A9,"",
CONCATENATE("  - &amp;SiteID",TEXT($A9,"0000"),
" {","SamplingFeatureID:  *SamplingFeatureID",TEXT(MATCH($A9,Sites[SiteID],0),"0000"),
", SiteTypeCV:  ",CHAR(34),INDEX(Sites[Site Type],MATCH($A9,Sites[SiteID],0)),CHAR(34),
", Latitude:  ",INDEX(Sites[Latitude],MATCH($A9,Sites[SiteID],0)),
", Longitude:  ",INDEX(Sites[Longitude],MATCH($A9,Sites[SiteID],0)),
", SpatialReferenceID:  *SRSID0001}")))</f>
        <v/>
      </c>
      <c r="M9" s="111" t="str">
        <f>IF(NumSpecimens=0,"",
IF(NumSpecimens&lt;$A9,"",
CONCATENATE("  - &amp;SpecimenID",TEXT($A9,"0000"),
" {","SamplingFeatureID:  *SamplingFeatureID",TEXT(MATCH($A9,Specimens[SpecimenID],0),"0000"),
", SpecimenTypeCV:  ",CHAR(34),INDEX(Specimens[Specimen Type],MATCH($A9,Specimens[SpecimenID],0)),CHAR(34),
", SpecimenMediumCV:  ",INDEX(Specimens[Specimen Medium],MATCH($A9,Specimens[SpecimenID],0)),
", IsFieldSpecimen:  ",CHAR(34),INDEX(Specimens[Is Field Specimen?],MATCH($A9,Specimens[SpecimenID],0)),CHAR(34),"}")))</f>
        <v/>
      </c>
      <c r="N9" s="111" t="str">
        <f>IF(NumSpatialOffsets=0,"",
IF(NumSpatialOffsets&lt;$A9,"",
CONCATENATE("  - &amp;SpatialOffsetID",TEXT($A9,"0000"),
" {","SpatialOffsetTypeCV:  ",CHAR(34),INDEX(RelatedFeatures[Spatial Offset Type],MATCH($A9,RelatedFeatures[OffsetID],0)),CHAR(34),
", Offset1Value:  ",INDEX(RelatedFeatures[Offset 1 Value],MATCH($A9,RelatedFeatures[OffsetID],0)),
", Offset1UnitID:  ",CHAR(34),INDEX(RelatedFeatures[Offset 1 Unit],MATCH($A9,RelatedFeatures[OffsetID],0)),CHAR(34),
", Offset2Value:  ",IF(INDEX(RelatedFeatures[Offset 2 Value],MATCH($A9,RelatedFeatures[OffsetID],0))="","NULL",INDEX(RelatedFeatures[Offset 2 Value],MATCH($A9,RelatedFeatures[OffsetID],0))),
", Offset2UnitID:  ",CHAR(34),INDEX(RelatedFeatures[Offset 2 Unit],MATCH($A9,RelatedFeatures[OffsetID],0)),,CHAR(34),
", Offset3Value:  ",IF(INDEX(RelatedFeatures[Offset 3 Value],MATCH($A9,RelatedFeatures[OffsetID],0))="","NULL",INDEX(RelatedFeatures[Offset 3 Value],MATCH($A9,RelatedFeatures[OffsetID],0))),
", Offset3UnitID:  ",CHAR(34),INDEX(RelatedFeatures[Offset 3 Unit],MATCH($A9,RelatedFeatures[OffsetID],0)),CHAR(34),"}")))</f>
        <v/>
      </c>
      <c r="O9" s="111" t="str">
        <f>IF(NumRelatedFeatures=0,"",
IF($A9&gt;NumRelatedFeatures,"",
CONCATENATE("  - &amp;RelationID",TEXT($A9,"0000"),
" {","SamplingFeatureID:  *SamplingFeatureID",TEXT(MATCH(INDEX(RelatedFeatures[First Sampling Feature Code],$A9),SamplingFeatures[Feature Code],0),"0000"),
", RelationshipTypeCV:  ",CHAR(34),INDEX(RelatedFeatures[Relationship Type],$A9),CHAR(34),
", RelatedFeatureID: *SamplingFeatureID",TEXT(MATCH(INDEX(RelatedFeatures[Second Sampling Feature Code],$A9),SamplingFeatures[Feature Code],0),"0000"),
", SpatialOffsetID:  ",IF(INDEX(RelatedFeatures[OffsetID],$A9)="",CONCATENATE(CHAR(34),CHAR(34)),CONCATENATE("*SpatialOffsetID",TEXT(INDEX(RelatedFeatures[OffsetID],$A9),"0000"))),"}")))</f>
        <v/>
      </c>
      <c r="P9" s="111" t="str">
        <f>IF($A9&gt;NumMethods,"",
CONCATENATE("  - &amp;MethodID",TEXT($A9,"0000"),
" {","MethodTypeCV:  ",CHAR(34),INDEX(Methods[Method Type],$A9),CHAR(34),
", MethodCode:  ",CHAR(34),INDEX(Methods[Method Code],$A9),CHAR(34),
", MethodName:  ",CHAR(34),INDEX(Methods[Method Name],$A9),CHAR(34),
", MethodDescription:  ",CHAR(34),INDEX(Methods[Method Description],$A9),CHAR(34),
", MethodLink:  ",CHAR(34),INDEX(Methods[Method Link],$A9),CHAR(34),
", OrganizationID: *OrganizationID",TEXT(MATCH(INDEX(Methods[Organization Name],$A9),Organizations[Organization Name],0),"0000"),"}"))</f>
        <v/>
      </c>
      <c r="Q9" s="111" t="str">
        <f>IF($A9&gt;NumVariables,"",
CONCATENATE("  - &amp;VariableID",TEXT($A9,"0000"),
" {","VariableTypeCV:  ",CHAR(34),INDEX(Variables[Variable Type],$A9),CHAR(34),
", VariableCode:  ",CHAR(34),INDEX(Variables[Variable Code],$A9),CHAR(34),
", VariableNameCV:  ",CHAR(34),INDEX(Variables[Variable Name],$A9),CHAR(34),
", VariableDefinition:  ",CHAR(34),INDEX(Variables[Variable Definition],$A9),CHAR(34),
", SpecciationCV:  ",CHAR(34),INDEX(Variables[Speciation],$A9),CHAR(34),
", NoDataValue:  ",CHAR(34),INDEX(Variables[No Data Value],$A9),CHAR(34),"}"))</f>
        <v xml:space="preserve">  - &amp;VariableID0006 {VariableTypeCV:  "Climate", VariableCode:  "AirtTemp_Max", VariableNameCV:  "Temperature", VariableDefinition:  "", SpecciationCV:  "", NoDataValue:  "-9999"}</v>
      </c>
      <c r="S9" s="111" t="str">
        <f>IF($A9&gt;NumProcessingLevels,"",
CONCATENATE("  - &amp;ProcessingLevelID",TEXT($A9,"0000"),
" {","ProcessingLevelCode:  ",CHAR(34),INDEX(ProcessingLevels[Processing Level Code],$A9),CHAR(34),
", Definition:  ",CHAR(34),INDEX(ProcessingLevels[Definition],$A9),CHAR(34),
", Explanation:  ",CHAR(34),INDEX(ProcessingLevels[Explanation],$A9),CHAR(34),"}"))</f>
        <v/>
      </c>
      <c r="T9" s="111" t="str">
        <f>IF($A9&gt;NumDataColumns,"",
IF(INDEX(DataColumns[Method Code],$A9)="","PLEASE FILL IN A METHOD FOR EACH DATA COLUMN",
CONCATENATE("  - &amp;ActionID",TEXT($A9,"0000"),
" {","ActionTypeCV:  ",CHAR(34),"Observation",CHAR(34),
", MethodID: *MethodID",TEXT(MATCH(INDEX(DataColumns[Method Code],$A9),Methods[Method Code],0),"0000"),
", BeginDateTime:  NULL",
", BeginDateTimeUTCOffset:  NULL",
", EndDateTime:  NULL",
", EndDateTimeUTCOffset:  NULL",
", ActionDescription:  ",CHAR(34),"Generic observation action generated by YODA TimeSeries Template",CHAR(34),
", ActionFileLink:  ",CHAR(34),CHAR(34),"}")))</f>
        <v/>
      </c>
      <c r="U9" s="111" t="str">
        <f>IF($A9&gt;NumDataColumns,"",
IF(INDEX(DataColumns[Method Code],$A9)="","PLEASE FILL IN A SAMPLING FEATURE FOR EACH DATA COLUMN",
CONCATENATE("  - &amp;FeatureActionID",TEXT($A9,"0000"),
" {","SamplingFeatureID:  *SamplingFeatureID",TEXT(MATCH(INDEX(DataColumns[Sampling Feature Code],$A9),SamplingFeatures[Feature Code],0),"0000"),
", ActionID:  *ActionID",TEXT($A9,"0000"),"}")))</f>
        <v/>
      </c>
      <c r="V9" s="111" t="str">
        <f>IF($A9&gt;NumDataColumns,"",
CONCATENATE("  - &amp;ResultID",TEXT($A9,"0000"),
" {","ResultUUID:  ",CHAR(34),INDEX(DataColumns[ResultUUID],$A9),CHAR(34),
", FeatureActionID: *FeatureActionID",TEXT($A9,"0000"),
", ResultTypeCV:  ",CHAR(34),INDEX(DataColumns[Result Type],$A9),CHAR(34),
", VariableID:  *VariableID",TEXT(MATCH(INDEX(DataColumns[Variable Code],$A9),Variables[Variable Code],0),"0000"),
", UnitsID:  ",CHAR(34),INDEX(DataColumns[Unit Name],$A9),CHAR(34),
", TaxonomicClassifierID:  ",CHAR(34),CHAR(34),
", ProcessingLevelID:  *ProcessingLevelID",TEXT(MATCH(INDEX(DataColumns[Processing Level],$A9),ProcessingLevels[Processing Level Code],0),"0000"),
", ResultDateTime:  ",CHAR(34),CHAR(34),
", ResultDateTimeUTCOffset:  ",CHAR(34),CHAR(34),
", ValidDateTime:  ",CHAR(34),CHAR(34),
", ValidDateTimeUTCOffset:  ",CHAR(34),CHAR(34),
", StatusCV:  ",CHAR(34),CHAR(34),
", SampledMediumCV:  ",CHAR(34),INDEX(DataColumns[Sampled Medium],$A9),CHAR(34),
", ValueCount:  ",NumDataValues,"}"))</f>
        <v/>
      </c>
      <c r="W9" s="111" t="str">
        <f>IF($A9&gt;NumDataColumns,"",
CONCATENATE("  - &amp;TimeSeriesResultID001",TEXT($A9,"0000"),
" {","ResultID: *ResultID",TEXT($A9,"0000"),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Statistic],$A9),CHAR(34),"}"))</f>
        <v/>
      </c>
      <c r="X9" s="111" t="str">
        <f>IF($A9-3&gt;NumDataColumns,"",
CONCATENATE("    - {ColumnNumber: ",TEXT($A9-1,"0000"),
", Label:  ",CHAR(34),INDEX(DataColumns[Column Label],$A9-3),CHAR(34),
", ODM2Field:  ",CHAR(34),"DataValue",CHAR(34),
", CensorCodeCV:  ",CHAR(34),INDEX(DataColumns[Censor Code],$A9-3),CHAR(34),
", QualiatyCodeCV:  ",CHAR(34),INDEX(DataColumns[Quality Code],$A9-3),CHAR(34),
", TimeAggregationInterval:  ",INDEX(DataColumns[Time Aggregation Interval],$A9-3),
", TimeAggregationIntervalUnitsID:  ",CHAR(34),INDEX(DataColumns[Time Aggregation Unit],$A9-3),CHAR(34),"}"))</f>
        <v xml:space="preserve">    - {ColumnNumber: 0005, Label:  "AirTemp_Max", ODM2Field:  "DataValue", CensorCodeCV:  "Not censored", QualiatyCodeCV:  "Good", TimeAggregationInterval:  15, TimeAggregationIntervalUnitsID:  ""}</v>
      </c>
      <c r="AA9" s="111" t="str">
        <f>IF($A9&gt;NumDataColumns,
"",
CONCATENATE(AA8,", ",INDEX(DataColumns[Column Label],$A9)))</f>
        <v/>
      </c>
    </row>
    <row r="10" spans="1:30" x14ac:dyDescent="0.25">
      <c r="A10">
        <v>7</v>
      </c>
      <c r="D10" s="111" t="str">
        <f>IF($A10&gt;NumPeople,"",
CONCATENATE("  - &amp;PersonID",TEXT($A10,"0000"),
" {","PersonFirstName:  ",CHAR(34),INDEX(People[First Name],$A10),CHAR(34),
", PersonMiddleName:  ",CHAR(34),INDEX(People[Middle Name],$A10),CHAR(34),
", PersonLastName:  ",CHAR(34),INDEX(People[Last Name],$A10),CHAR(34),"}"))</f>
        <v/>
      </c>
      <c r="E10" s="111" t="str">
        <f>IF($A10&gt;NumOrganizations,"",
CONCATENATE("  - &amp;OrganizationID",TEXT($A10,"0000"),
" {","OrganizationTypeCV:  ",CHAR(34),INDEX(Organizations[Organization Type '[CV']],$A10),CHAR(34),
", OrganizationCode:  ",CHAR(34),INDEX(Organizations[Organization Code],$A10),CHAR(34),
", OrganizationName:  ",CHAR(34),INDEX(Organizations[Organization Name],$A10),CHAR(34),
", OrganizationDescription:  ",CHAR(34),INDEX(Organizations[Organization Description],$A10),CHAR(34),
", OrganizationLink:  ",CHAR(34),INDEX(Organizations[Organization Link],$A10),CHAR(34),"}"))</f>
        <v/>
      </c>
      <c r="F10" s="111" t="str">
        <f>IF($A10&gt;NumPeople,"",
CONCATENATE("  - &amp;AffiliationID",TEXT($A10,"0000"),
" {PersonID: *PersonID",TEXT($A10,"0000"),
", OrganizationID: *OrganizationID",TEXT(MATCH(INDEX(People[Organization Name],$A10),Organizations[Organization Name],0),"0000"),
", IsPrimaryOrganizationContact: , AffiliationStartDate: , AffiliationEndDate: , PrimaryPhone: ",
", PrimaryEmail: ",CHAR(34),INDEX(People[Primary Email],$A10),CHAR(34),
", PrimaryAddress: ",CHAR(34),INDEX(People[Primary Address],$A10),CHAR(34),
", PersonLink: }"))</f>
        <v/>
      </c>
      <c r="H10" s="111" t="str">
        <f>IF(COUNTA(CitationInformation)=0,"",
IF($A10&gt;NumAuthors,"",
CONCATENATE("  - &amp;AuthorListID",TEXT($A10,"0000"),
"  {CitationID: *CitationID0001",
", PersonID: *PersonID",TEXT(MATCH(INDEX(AuthorList[Author Name],$A10),People[Full Name],0),"0000"),
", AuthorOrder: ",INDEX(AuthorList[Author Number],$A10),"}")))</f>
        <v/>
      </c>
      <c r="K10" s="111" t="str">
        <f>IF($A10&gt;NumSamplingFeatures,"",
CONCATENATE("  - &amp;SamplingFeatureID",TEXT($A10,"0000"),
" {","SamplingFeatureUUID:  ",CHAR(34),INDEX(SamplingFeatures[Sampling Feature UUID],$A10),CHAR(34),
", SamplingFeatureTypeCV:  ",CHAR(34),INDEX(SamplingFeatures[Sampling Feature Type],$A10),CHAR(34),
", SamplingFeatureCode:  ",CHAR(34),INDEX(SamplingFeatures[Feature Code],$A10),CHAR(34),
", SamplingFeatureName:  ",CHAR(34),INDEX(SamplingFeatures[Feature Name],$A10),CHAR(34),
", SamplingFeatureDescription:  ",CHAR(34),INDEX(SamplingFeatures[Feature Description],$A10),CHAR(34),
", SamplingFeatureGeotypeCV:  ",CHAR(34),INDEX(SamplingFeatures[Feature Geo Type],$A10),CHAR(34),
", FeatureGeometry:  ",CHAR(34),INDEX(SamplingFeatures[Feature Geometry],$A10),CHAR(34),
", Elevation_m:  ",CHAR(34),INDEX(SamplingFeatures[Elevation_m],$A10),CHAR(34),
", ElevationDatumCV:  ",CHAR(34),ElevationDatum,CHAR(34),"}"))</f>
        <v xml:space="preserve">  - &amp;SamplingFeatureID0007 {SamplingFeatureUUID:  "", SamplingFeatureTypeCV:  "Site", SamplingFeatureCode:  "LR_TWDEF_C", SamplingFeatureName:  "Climate Station at TW Daniels Experimental Forest", SamplingFeatureDescription:  "This is a continuous atmospheric monitoring site that is part of the Gradients Along Mountain to Urban Transitions (GAMUT) monitoring network.", SamplingFeatureGeotypeCV:  "Point", FeatureGeometry:  "", Elevation_m:  "2629.2", ElevationDatumCV:  "MSL"}</v>
      </c>
      <c r="L10" s="111" t="str">
        <f>IF(NumSites=0,"",
IF(NumSites&lt;$A10,"",
CONCATENATE("  - &amp;SiteID",TEXT($A10,"0000"),
" {","SamplingFeatureID:  *SamplingFeatureID",TEXT(MATCH($A10,Sites[SiteID],0),"0000"),
", SiteTypeCV:  ",CHAR(34),INDEX(Sites[Site Type],MATCH($A10,Sites[SiteID],0)),CHAR(34),
", Latitude:  ",INDEX(Sites[Latitude],MATCH($A10,Sites[SiteID],0)),
", Longitude:  ",INDEX(Sites[Longitude],MATCH($A10,Sites[SiteID],0)),
", SpatialReferenceID:  *SRSID0001}")))</f>
        <v/>
      </c>
      <c r="M10" s="111" t="str">
        <f>IF(NumSpecimens=0,"",
IF(NumSpecimens&lt;$A10,"",
CONCATENATE("  - &amp;SpecimenID",TEXT($A10,"0000"),
" {","SamplingFeatureID:  *SamplingFeatureID",TEXT(MATCH($A10,Specimens[SpecimenID],0),"0000"),
", SpecimenTypeCV:  ",CHAR(34),INDEX(Specimens[Specimen Type],MATCH($A10,Specimens[SpecimenID],0)),CHAR(34),
", SpecimenMediumCV:  ",INDEX(Specimens[Specimen Medium],MATCH($A10,Specimens[SpecimenID],0)),
", IsFieldSpecimen:  ",CHAR(34),INDEX(Specimens[Is Field Specimen?],MATCH($A10,Specimens[SpecimenID],0)),CHAR(34),"}")))</f>
        <v/>
      </c>
      <c r="N10" s="111" t="str">
        <f>IF(NumSpatialOffsets=0,"",
IF(NumSpatialOffsets&lt;$A10,"",
CONCATENATE("  - &amp;SpatialOffsetID",TEXT($A10,"0000"),
" {","SpatialOffsetTypeCV:  ",CHAR(34),INDEX(RelatedFeatures[Spatial Offset Type],MATCH($A10,RelatedFeatures[OffsetID],0)),CHAR(34),
", Offset1Value:  ",INDEX(RelatedFeatures[Offset 1 Value],MATCH($A10,RelatedFeatures[OffsetID],0)),
", Offset1UnitID:  ",CHAR(34),INDEX(RelatedFeatures[Offset 1 Unit],MATCH($A10,RelatedFeatures[OffsetID],0)),CHAR(34),
", Offset2Value:  ",IF(INDEX(RelatedFeatures[Offset 2 Value],MATCH($A10,RelatedFeatures[OffsetID],0))="","NULL",INDEX(RelatedFeatures[Offset 2 Value],MATCH($A10,RelatedFeatures[OffsetID],0))),
", Offset2UnitID:  ",CHAR(34),INDEX(RelatedFeatures[Offset 2 Unit],MATCH($A10,RelatedFeatures[OffsetID],0)),,CHAR(34),
", Offset3Value:  ",IF(INDEX(RelatedFeatures[Offset 3 Value],MATCH($A10,RelatedFeatures[OffsetID],0))="","NULL",INDEX(RelatedFeatures[Offset 3 Value],MATCH($A10,RelatedFeatures[OffsetID],0))),
", Offset3UnitID:  ",CHAR(34),INDEX(RelatedFeatures[Offset 3 Unit],MATCH($A10,RelatedFeatures[OffsetID],0)),CHAR(34),"}")))</f>
        <v/>
      </c>
      <c r="O10" s="111" t="str">
        <f>IF(NumRelatedFeatures=0,"",
IF($A10&gt;NumRelatedFeatures,"",
CONCATENATE("  - &amp;RelationID",TEXT($A10,"0000"),
" {","SamplingFeatureID:  *SamplingFeatureID",TEXT(MATCH(INDEX(RelatedFeatures[First Sampling Feature Code],$A10),SamplingFeatures[Feature Code],0),"0000"),
", RelationshipTypeCV:  ",CHAR(34),INDEX(RelatedFeatures[Relationship Type],$A10),CHAR(34),
", RelatedFeatureID: *SamplingFeatureID",TEXT(MATCH(INDEX(RelatedFeatures[Second Sampling Feature Code],$A10),SamplingFeatures[Feature Code],0),"0000"),
", SpatialOffsetID:  ",IF(INDEX(RelatedFeatures[OffsetID],$A10)="",CONCATENATE(CHAR(34),CHAR(34)),CONCATENATE("*SpatialOffsetID",TEXT(INDEX(RelatedFeatures[OffsetID],$A10),"0000"))),"}")))</f>
        <v/>
      </c>
      <c r="P10" s="111" t="str">
        <f>IF($A10&gt;NumMethods,"",
CONCATENATE("  - &amp;MethodID",TEXT($A10,"0000"),
" {","MethodTypeCV:  ",CHAR(34),INDEX(Methods[Method Type],$A10),CHAR(34),
", MethodCode:  ",CHAR(34),INDEX(Methods[Method Code],$A10),CHAR(34),
", MethodName:  ",CHAR(34),INDEX(Methods[Method Name],$A10),CHAR(34),
", MethodDescription:  ",CHAR(34),INDEX(Methods[Method Description],$A10),CHAR(34),
", MethodLink:  ",CHAR(34),INDEX(Methods[Method Link],$A10),CHAR(34),
", OrganizationID: *OrganizationID",TEXT(MATCH(INDEX(Methods[Organization Name],$A10),Organizations[Organization Name],0),"0000"),"}"))</f>
        <v/>
      </c>
      <c r="Q10" s="111" t="str">
        <f>IF($A10&gt;NumVariables,"",
CONCATENATE("  - &amp;VariableID",TEXT($A10,"0000"),
" {","VariableTypeCV:  ",CHAR(34),INDEX(Variables[Variable Type],$A10),CHAR(34),
", VariableCode:  ",CHAR(34),INDEX(Variables[Variable Code],$A10),CHAR(34),
", VariableNameCV:  ",CHAR(34),INDEX(Variables[Variable Name],$A10),CHAR(34),
", VariableDefinition:  ",CHAR(34),INDEX(Variables[Variable Definition],$A10),CHAR(34),
", SpecciationCV:  ",CHAR(34),INDEX(Variables[Speciation],$A10),CHAR(34),
", NoDataValue:  ",CHAR(34),INDEX(Variables[No Data Value],$A10),CHAR(34),"}"))</f>
        <v/>
      </c>
      <c r="S10" s="111" t="str">
        <f>IF($A10&gt;NumProcessingLevels,"",
CONCATENATE("  - &amp;ProcessingLevelID",TEXT($A10,"0000"),
" {","ProcessingLevelCode:  ",CHAR(34),INDEX(ProcessingLevels[Processing Level Code],$A10),CHAR(34),
", Definition:  ",CHAR(34),INDEX(ProcessingLevels[Definition],$A10),CHAR(34),
", Explanation:  ",CHAR(34),INDEX(ProcessingLevels[Explanation],$A10),CHAR(34),"}"))</f>
        <v/>
      </c>
      <c r="T10" s="111" t="str">
        <f>IF($A10&gt;NumDataColumns,"",
IF(INDEX(DataColumns[Method Code],$A10)="","PLEASE FILL IN A METHOD FOR EACH DATA COLUMN",
CONCATENATE("  - &amp;ActionID",TEXT($A10,"0000"),
" {","ActionTypeCV:  ",CHAR(34),"Observation",CHAR(34),
", MethodID: *MethodID",TEXT(MATCH(INDEX(DataColumns[Method Code],$A10),Methods[Method Code],0),"0000"),
", BeginDateTime:  NULL",
", BeginDateTimeUTCOffset:  NULL",
", EndDateTime:  NULL",
", EndDateTimeUTCOffset:  NULL",
", ActionDescription:  ",CHAR(34),"Generic observation action generated by YODA TimeSeries Template",CHAR(34),
", ActionFileLink:  ",CHAR(34),CHAR(34),"}")))</f>
        <v/>
      </c>
      <c r="U10" s="111" t="str">
        <f>IF($A10&gt;NumDataColumns,"",
IF(INDEX(DataColumns[Method Code],$A10)="","PLEASE FILL IN A SAMPLING FEATURE FOR EACH DATA COLUMN",
CONCATENATE("  - &amp;FeatureActionID",TEXT($A10,"0000"),
" {","SamplingFeatureID:  *SamplingFeatureID",TEXT(MATCH(INDEX(DataColumns[Sampling Feature Code],$A10),SamplingFeatures[Feature Code],0),"0000"),
", ActionID:  *ActionID",TEXT($A10,"0000"),"}")))</f>
        <v/>
      </c>
      <c r="V10" s="111" t="str">
        <f>IF($A10&gt;NumDataColumns,"",
CONCATENATE("  - &amp;ResultID",TEXT($A10,"0000"),
" {","ResultUUID:  ",CHAR(34),INDEX(DataColumns[ResultUUID],$A10),CHAR(34),
", FeatureActionID: *FeatureActionID",TEXT($A10,"0000"),
", ResultTypeCV:  ",CHAR(34),INDEX(DataColumns[Result Type],$A10),CHAR(34),
", VariableID:  *VariableID",TEXT(MATCH(INDEX(DataColumns[Variable Code],$A10),Variables[Variable Code],0),"0000"),
", UnitsID:  ",CHAR(34),INDEX(DataColumns[Unit Name],$A10),CHAR(34),
", TaxonomicClassifierID:  ",CHAR(34),CHAR(34),
", ProcessingLevelID:  *ProcessingLevelID",TEXT(MATCH(INDEX(DataColumns[Processing Level],$A10),ProcessingLevels[Processing Level Code],0),"0000"),
", ResultDateTime:  ",CHAR(34),CHAR(34),
", ResultDateTimeUTCOffset:  ",CHAR(34),CHAR(34),
", ValidDateTime:  ",CHAR(34),CHAR(34),
", ValidDateTimeUTCOffset:  ",CHAR(34),CHAR(34),
", StatusCV:  ",CHAR(34),CHAR(34),
", SampledMediumCV:  ",CHAR(34),INDEX(DataColumns[Sampled Medium],$A10),CHAR(34),
", ValueCount:  ",NumDataValues,"}"))</f>
        <v/>
      </c>
      <c r="W10" s="111" t="str">
        <f>IF($A10&gt;NumDataColumns,"",
CONCATENATE("  - &amp;TimeSeriesResultID001",TEXT($A10,"0000"),
" {","ResultID: *ResultID",TEXT($A10,"0000"),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Statistic],$A10),CHAR(34),"}"))</f>
        <v/>
      </c>
      <c r="X10" s="111" t="str">
        <f>IF($A10-3&gt;NumDataColumns,"",
CONCATENATE("    - {ColumnNumber: ",TEXT($A10-1,"0000"),
", Label:  ",CHAR(34),INDEX(DataColumns[Column Label],$A10-3),CHAR(34),
", ODM2Field:  ",CHAR(34),"DataValue",CHAR(34),
", CensorCodeCV:  ",CHAR(34),INDEX(DataColumns[Censor Code],$A10-3),CHAR(34),
", QualiatyCodeCV:  ",CHAR(34),INDEX(DataColumns[Quality Code],$A10-3),CHAR(34),
", TimeAggregationInterval:  ",INDEX(DataColumns[Time Aggregation Interval],$A10-3),
", TimeAggregationIntervalUnitsID:  ",CHAR(34),INDEX(DataColumns[Time Aggregation Unit],$A10-3),CHAR(34),"}"))</f>
        <v/>
      </c>
      <c r="AA10" s="111" t="str">
        <f>IF($A10&gt;NumDataColumns,
"",
CONCATENATE(AA9,", ",INDEX(DataColumns[Column Label],$A10)))</f>
        <v/>
      </c>
    </row>
    <row r="11" spans="1:30" x14ac:dyDescent="0.25">
      <c r="A11">
        <v>8</v>
      </c>
      <c r="D11" s="111" t="str">
        <f>IF($A11&gt;NumPeople,"",
CONCATENATE("  - &amp;PersonID",TEXT($A11,"0000"),
" {","PersonFirstName:  ",CHAR(34),INDEX(People[First Name],$A11),CHAR(34),
", PersonMiddleName:  ",CHAR(34),INDEX(People[Middle Name],$A11),CHAR(34),
", PersonLastName:  ",CHAR(34),INDEX(People[Last Name],$A11),CHAR(34),"}"))</f>
        <v/>
      </c>
      <c r="E11" s="111" t="str">
        <f>IF($A11&gt;NumOrganizations,"",
CONCATENATE("  - &amp;OrganizationID",TEXT($A11,"0000"),
" {","OrganizationTypeCV:  ",CHAR(34),INDEX(Organizations[Organization Type '[CV']],$A11),CHAR(34),
", OrganizationCode:  ",CHAR(34),INDEX(Organizations[Organization Code],$A11),CHAR(34),
", OrganizationName:  ",CHAR(34),INDEX(Organizations[Organization Name],$A11),CHAR(34),
", OrganizationDescription:  ",CHAR(34),INDEX(Organizations[Organization Description],$A11),CHAR(34),
", OrganizationLink:  ",CHAR(34),INDEX(Organizations[Organization Link],$A11),CHAR(34),"}"))</f>
        <v/>
      </c>
      <c r="F11" s="111" t="str">
        <f>IF($A11&gt;NumPeople,"",
CONCATENATE("  - &amp;AffiliationID",TEXT($A11,"0000"),
" {PersonID: *PersonID",TEXT($A11,"0000"),
", OrganizationID: *OrganizationID",TEXT(MATCH(INDEX(People[Organization Name],$A11),Organizations[Organization Name],0),"0000"),
", IsPrimaryOrganizationContact: , AffiliationStartDate: , AffiliationEndDate: , PrimaryPhone: ",
", PrimaryEmail: ",CHAR(34),INDEX(People[Primary Email],$A11),CHAR(34),
", PrimaryAddress: ",CHAR(34),INDEX(People[Primary Address],$A11),CHAR(34),
", PersonLink: }"))</f>
        <v/>
      </c>
      <c r="H11" s="111" t="str">
        <f>IF(COUNTA(CitationInformation)=0,"",
IF($A11&gt;NumAuthors,"",
CONCATENATE("  - &amp;AuthorListID",TEXT($A11,"0000"),
"  {CitationID: *CitationID0001",
", PersonID: *PersonID",TEXT(MATCH(INDEX(AuthorList[Author Name],$A11),People[Full Name],0),"0000"),
", AuthorOrder: ",INDEX(AuthorList[Author Number],$A11),"}")))</f>
        <v/>
      </c>
      <c r="K11" s="111" t="str">
        <f>IF($A11&gt;NumSamplingFeatures,"",
CONCATENATE("  - &amp;SamplingFeatureID",TEXT($A11,"0000"),
" {","SamplingFeatureUUID:  ",CHAR(34),INDEX(SamplingFeatures[Sampling Feature UUID],$A11),CHAR(34),
", SamplingFeatureTypeCV:  ",CHAR(34),INDEX(SamplingFeatures[Sampling Feature Type],$A11),CHAR(34),
", SamplingFeatureCode:  ",CHAR(34),INDEX(SamplingFeatures[Feature Code],$A11),CHAR(34),
", SamplingFeatureName:  ",CHAR(34),INDEX(SamplingFeatures[Feature Name],$A11),CHAR(34),
", SamplingFeatureDescription:  ",CHAR(34),INDEX(SamplingFeatures[Feature Description],$A11),CHAR(34),
", SamplingFeatureGeotypeCV:  ",CHAR(34),INDEX(SamplingFeatures[Feature Geo Type],$A11),CHAR(34),
", FeatureGeometry:  ",CHAR(34),INDEX(SamplingFeatures[Feature Geometry],$A11),CHAR(34),
", Elevation_m:  ",CHAR(34),INDEX(SamplingFeatures[Elevation_m],$A11),CHAR(34),
", ElevationDatumCV:  ",CHAR(34),ElevationDatum,CHAR(34),"}"))</f>
        <v/>
      </c>
      <c r="L11" s="111" t="str">
        <f>IF(NumSites=0,"",
IF(NumSites&lt;$A11,"",
CONCATENATE("  - &amp;SiteID",TEXT($A11,"0000"),
" {","SamplingFeatureID:  *SamplingFeatureID",TEXT(MATCH($A11,Sites[SiteID],0),"0000"),
", SiteTypeCV:  ",CHAR(34),INDEX(Sites[Site Type],MATCH($A11,Sites[SiteID],0)),CHAR(34),
", Latitude:  ",INDEX(Sites[Latitude],MATCH($A11,Sites[SiteID],0)),
", Longitude:  ",INDEX(Sites[Longitude],MATCH($A11,Sites[SiteID],0)),
", SpatialReferenceID:  *SRSID0001}")))</f>
        <v/>
      </c>
      <c r="M11" s="111" t="str">
        <f>IF(NumSpecimens=0,"",
IF(NumSpecimens&lt;$A11,"",
CONCATENATE("  - &amp;SpecimenID",TEXT($A11,"0000"),
" {","SamplingFeatureID:  *SamplingFeatureID",TEXT(MATCH($A11,Specimens[SpecimenID],0),"0000"),
", SpecimenTypeCV:  ",CHAR(34),INDEX(Specimens[Specimen Type],MATCH($A11,Specimens[SpecimenID],0)),CHAR(34),
", SpecimenMediumCV:  ",INDEX(Specimens[Specimen Medium],MATCH($A11,Specimens[SpecimenID],0)),
", IsFieldSpecimen:  ",CHAR(34),INDEX(Specimens[Is Field Specimen?],MATCH($A11,Specimens[SpecimenID],0)),CHAR(34),"}")))</f>
        <v/>
      </c>
      <c r="N11" s="111" t="str">
        <f>IF(NumSpatialOffsets=0,"",
IF(NumSpatialOffsets&lt;$A11,"",
CONCATENATE("  - &amp;SpatialOffsetID",TEXT($A11,"0000"),
" {","SpatialOffsetTypeCV:  ",CHAR(34),INDEX(RelatedFeatures[Spatial Offset Type],MATCH($A11,RelatedFeatures[OffsetID],0)),CHAR(34),
", Offset1Value:  ",INDEX(RelatedFeatures[Offset 1 Value],MATCH($A11,RelatedFeatures[OffsetID],0)),
", Offset1UnitID:  ",CHAR(34),INDEX(RelatedFeatures[Offset 1 Unit],MATCH($A11,RelatedFeatures[OffsetID],0)),CHAR(34),
", Offset2Value:  ",IF(INDEX(RelatedFeatures[Offset 2 Value],MATCH($A11,RelatedFeatures[OffsetID],0))="","NULL",INDEX(RelatedFeatures[Offset 2 Value],MATCH($A11,RelatedFeatures[OffsetID],0))),
", Offset2UnitID:  ",CHAR(34),INDEX(RelatedFeatures[Offset 2 Unit],MATCH($A11,RelatedFeatures[OffsetID],0)),,CHAR(34),
", Offset3Value:  ",IF(INDEX(RelatedFeatures[Offset 3 Value],MATCH($A11,RelatedFeatures[OffsetID],0))="","NULL",INDEX(RelatedFeatures[Offset 3 Value],MATCH($A11,RelatedFeatures[OffsetID],0))),
", Offset3UnitID:  ",CHAR(34),INDEX(RelatedFeatures[Offset 3 Unit],MATCH($A11,RelatedFeatures[OffsetID],0)),CHAR(34),"}")))</f>
        <v/>
      </c>
      <c r="O11" s="111" t="str">
        <f>IF(NumRelatedFeatures=0,"",
IF($A11&gt;NumRelatedFeatures,"",
CONCATENATE("  - &amp;RelationID",TEXT($A11,"0000"),
" {","SamplingFeatureID:  *SamplingFeatureID",TEXT(MATCH(INDEX(RelatedFeatures[First Sampling Feature Code],$A11),SamplingFeatures[Feature Code],0),"0000"),
", RelationshipTypeCV:  ",CHAR(34),INDEX(RelatedFeatures[Relationship Type],$A11),CHAR(34),
", RelatedFeatureID: *SamplingFeatureID",TEXT(MATCH(INDEX(RelatedFeatures[Second Sampling Feature Code],$A11),SamplingFeatures[Feature Code],0),"0000"),
", SpatialOffsetID:  ",IF(INDEX(RelatedFeatures[OffsetID],$A11)="",CONCATENATE(CHAR(34),CHAR(34)),CONCATENATE("*SpatialOffsetID",TEXT(INDEX(RelatedFeatures[OffsetID],$A11),"0000"))),"}")))</f>
        <v/>
      </c>
      <c r="P11" s="111" t="str">
        <f>IF($A11&gt;NumMethods,"",
CONCATENATE("  - &amp;MethodID",TEXT($A11,"0000"),
" {","MethodTypeCV:  ",CHAR(34),INDEX(Methods[Method Type],$A11),CHAR(34),
", MethodCode:  ",CHAR(34),INDEX(Methods[Method Code],$A11),CHAR(34),
", MethodName:  ",CHAR(34),INDEX(Methods[Method Name],$A11),CHAR(34),
", MethodDescription:  ",CHAR(34),INDEX(Methods[Method Description],$A11),CHAR(34),
", MethodLink:  ",CHAR(34),INDEX(Methods[Method Link],$A11),CHAR(34),
", OrganizationID: *OrganizationID",TEXT(MATCH(INDEX(Methods[Organization Name],$A11),Organizations[Organization Name],0),"0000"),"}"))</f>
        <v/>
      </c>
      <c r="Q11" s="111" t="str">
        <f>IF($A11&gt;NumVariables,"",
CONCATENATE("  - &amp;VariableID",TEXT($A11,"0000"),
" {","VariableTypeCV:  ",CHAR(34),INDEX(Variables[Variable Type],$A11),CHAR(34),
", VariableCode:  ",CHAR(34),INDEX(Variables[Variable Code],$A11),CHAR(34),
", VariableNameCV:  ",CHAR(34),INDEX(Variables[Variable Name],$A11),CHAR(34),
", VariableDefinition:  ",CHAR(34),INDEX(Variables[Variable Definition],$A11),CHAR(34),
", SpecciationCV:  ",CHAR(34),INDEX(Variables[Speciation],$A11),CHAR(34),
", NoDataValue:  ",CHAR(34),INDEX(Variables[No Data Value],$A11),CHAR(34),"}"))</f>
        <v/>
      </c>
      <c r="S11" s="111" t="str">
        <f>IF($A11&gt;NumProcessingLevels,"",
CONCATENATE("  - &amp;ProcessingLevelID",TEXT($A11,"0000"),
" {","ProcessingLevelCode:  ",CHAR(34),INDEX(ProcessingLevels[Processing Level Code],$A11),CHAR(34),
", Definition:  ",CHAR(34),INDEX(ProcessingLevels[Definition],$A11),CHAR(34),
", Explanation:  ",CHAR(34),INDEX(ProcessingLevels[Explanation],$A11),CHAR(34),"}"))</f>
        <v/>
      </c>
      <c r="T11" s="111" t="str">
        <f>IF($A11&gt;NumDataColumns,"",
IF(INDEX(DataColumns[Method Code],$A11)="","PLEASE FILL IN A METHOD FOR EACH DATA COLUMN",
CONCATENATE("  - &amp;ActionID",TEXT($A11,"0000"),
" {","ActionTypeCV:  ",CHAR(34),"Observation",CHAR(34),
", MethodID: *MethodID",TEXT(MATCH(INDEX(DataColumns[Method Code],$A11),Methods[Method Code],0),"0000"),
", BeginDateTime:  NULL",
", BeginDateTimeUTCOffset:  NULL",
", EndDateTime:  NULL",
", EndDateTimeUTCOffset:  NULL",
", ActionDescription:  ",CHAR(34),"Generic observation action generated by YODA TimeSeries Template",CHAR(34),
", ActionFileLink:  ",CHAR(34),CHAR(34),"}")))</f>
        <v/>
      </c>
      <c r="U11" s="111" t="str">
        <f>IF($A11&gt;NumDataColumns,"",
IF(INDEX(DataColumns[Method Code],$A11)="","PLEASE FILL IN A SAMPLING FEATURE FOR EACH DATA COLUMN",
CONCATENATE("  - &amp;FeatureActionID",TEXT($A11,"0000"),
" {","SamplingFeatureID:  *SamplingFeatureID",TEXT(MATCH(INDEX(DataColumns[Sampling Feature Code],$A11),SamplingFeatures[Feature Code],0),"0000"),
", ActionID:  *ActionID",TEXT($A11,"0000"),"}")))</f>
        <v/>
      </c>
      <c r="V11" s="111" t="str">
        <f>IF($A11&gt;NumDataColumns,"",
CONCATENATE("  - &amp;ResultID",TEXT($A11,"0000"),
" {","ResultUUID:  ",CHAR(34),INDEX(DataColumns[ResultUUID],$A11),CHAR(34),
", FeatureActionID: *FeatureActionID",TEXT($A11,"0000"),
", ResultTypeCV:  ",CHAR(34),INDEX(DataColumns[Result Type],$A11),CHAR(34),
", VariableID:  *VariableID",TEXT(MATCH(INDEX(DataColumns[Variable Code],$A11),Variables[Variable Code],0),"0000"),
", UnitsID:  ",CHAR(34),INDEX(DataColumns[Unit Name],$A11),CHAR(34),
", TaxonomicClassifierID:  ",CHAR(34),CHAR(34),
", ProcessingLevelID:  *ProcessingLevelID",TEXT(MATCH(INDEX(DataColumns[Processing Level],$A11),ProcessingLevels[Processing Level Code],0),"0000"),
", ResultDateTime:  ",CHAR(34),CHAR(34),
", ResultDateTimeUTCOffset:  ",CHAR(34),CHAR(34),
", ValidDateTime:  ",CHAR(34),CHAR(34),
", ValidDateTimeUTCOffset:  ",CHAR(34),CHAR(34),
", StatusCV:  ",CHAR(34),CHAR(34),
", SampledMediumCV:  ",CHAR(34),INDEX(DataColumns[Sampled Medium],$A11),CHAR(34),
", ValueCount:  ",NumDataValues,"}"))</f>
        <v/>
      </c>
      <c r="W11" s="111" t="str">
        <f>IF($A11&gt;NumDataColumns,"",
CONCATENATE("  - &amp;TimeSeriesResultID001",TEXT($A11,"0000"),
" {","ResultID: *ResultID",TEXT($A11,"0000"),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Statistic],$A11),CHAR(34),"}"))</f>
        <v/>
      </c>
      <c r="X11" s="111" t="str">
        <f>IF($A11-3&gt;NumDataColumns,"",
CONCATENATE("    - {ColumnNumber: ",TEXT($A11-1,"0000"),
", Label:  ",CHAR(34),INDEX(DataColumns[Column Label],$A11-3),CHAR(34),
", ODM2Field:  ",CHAR(34),"DataValue",CHAR(34),
", CensorCodeCV:  ",CHAR(34),INDEX(DataColumns[Censor Code],$A11-3),CHAR(34),
", QualiatyCodeCV:  ",CHAR(34),INDEX(DataColumns[Quality Code],$A11-3),CHAR(34),
", TimeAggregationInterval:  ",INDEX(DataColumns[Time Aggregation Interval],$A11-3),
", TimeAggregationIntervalUnitsID:  ",CHAR(34),INDEX(DataColumns[Time Aggregation Unit],$A11-3),CHAR(34),"}"))</f>
        <v/>
      </c>
      <c r="AA11" s="111" t="str">
        <f>IF($A11&gt;NumDataColumns,
"",
CONCATENATE(AA10,", ",INDEX(DataColumns[Column Label],$A11)))</f>
        <v/>
      </c>
    </row>
    <row r="12" spans="1:30" x14ac:dyDescent="0.25">
      <c r="A12">
        <v>9</v>
      </c>
      <c r="D12" s="111" t="str">
        <f>IF($A12&gt;NumPeople,"",
CONCATENATE("  - &amp;PersonID",TEXT($A12,"0000"),
" {","PersonFirstName:  ",CHAR(34),INDEX(People[First Name],$A12),CHAR(34),
", PersonMiddleName:  ",CHAR(34),INDEX(People[Middle Name],$A12),CHAR(34),
", PersonLastName:  ",CHAR(34),INDEX(People[Last Name],$A12),CHAR(34),"}"))</f>
        <v/>
      </c>
      <c r="E12" s="111" t="str">
        <f>IF($A12&gt;NumOrganizations,"",
CONCATENATE("  - &amp;OrganizationID",TEXT($A12,"0000"),
" {","OrganizationTypeCV:  ",CHAR(34),INDEX(Organizations[Organization Type '[CV']],$A12),CHAR(34),
", OrganizationCode:  ",CHAR(34),INDEX(Organizations[Organization Code],$A12),CHAR(34),
", OrganizationName:  ",CHAR(34),INDEX(Organizations[Organization Name],$A12),CHAR(34),
", OrganizationDescription:  ",CHAR(34),INDEX(Organizations[Organization Description],$A12),CHAR(34),
", OrganizationLink:  ",CHAR(34),INDEX(Organizations[Organization Link],$A12),CHAR(34),"}"))</f>
        <v/>
      </c>
      <c r="F12" s="111" t="str">
        <f>IF($A12&gt;NumPeople,"",
CONCATENATE("  - &amp;AffiliationID",TEXT($A12,"0000"),
" {PersonID: *PersonID",TEXT($A12,"0000"),
", OrganizationID: *OrganizationID",TEXT(MATCH(INDEX(People[Organization Name],$A12),Organizations[Organization Name],0),"0000"),
", IsPrimaryOrganizationContact: , AffiliationStartDate: , AffiliationEndDate: , PrimaryPhone: ",
", PrimaryEmail: ",CHAR(34),INDEX(People[Primary Email],$A12),CHAR(34),
", PrimaryAddress: ",CHAR(34),INDEX(People[Primary Address],$A12),CHAR(34),
", PersonLink: }"))</f>
        <v/>
      </c>
      <c r="H12" s="111" t="str">
        <f>IF(COUNTA(CitationInformation)=0,"",
IF($A12&gt;NumAuthors,"",
CONCATENATE("  - &amp;AuthorListID",TEXT($A12,"0000"),
"  {CitationID: *CitationID0001",
", PersonID: *PersonID",TEXT(MATCH(INDEX(AuthorList[Author Name],$A12),People[Full Name],0),"0000"),
", AuthorOrder: ",INDEX(AuthorList[Author Number],$A12),"}")))</f>
        <v/>
      </c>
      <c r="K12" s="111" t="str">
        <f>IF($A12&gt;NumSamplingFeatures,"",
CONCATENATE("  - &amp;SamplingFeatureID",TEXT($A12,"0000"),
" {","SamplingFeatureUUID:  ",CHAR(34),INDEX(SamplingFeatures[Sampling Feature UUID],$A12),CHAR(34),
", SamplingFeatureTypeCV:  ",CHAR(34),INDEX(SamplingFeatures[Sampling Feature Type],$A12),CHAR(34),
", SamplingFeatureCode:  ",CHAR(34),INDEX(SamplingFeatures[Feature Code],$A12),CHAR(34),
", SamplingFeatureName:  ",CHAR(34),INDEX(SamplingFeatures[Feature Name],$A12),CHAR(34),
", SamplingFeatureDescription:  ",CHAR(34),INDEX(SamplingFeatures[Feature Description],$A12),CHAR(34),
", SamplingFeatureGeotypeCV:  ",CHAR(34),INDEX(SamplingFeatures[Feature Geo Type],$A12),CHAR(34),
", FeatureGeometry:  ",CHAR(34),INDEX(SamplingFeatures[Feature Geometry],$A12),CHAR(34),
", Elevation_m:  ",CHAR(34),INDEX(SamplingFeatures[Elevation_m],$A12),CHAR(34),
", ElevationDatumCV:  ",CHAR(34),ElevationDatum,CHAR(34),"}"))</f>
        <v/>
      </c>
      <c r="L12" s="111" t="str">
        <f>IF(NumSites=0,"",
IF(NumSites&lt;$A12,"",
CONCATENATE("  - &amp;SiteID",TEXT($A12,"0000"),
" {","SamplingFeatureID:  *SamplingFeatureID",TEXT(MATCH($A12,Sites[SiteID],0),"0000"),
", SiteTypeCV:  ",CHAR(34),INDEX(Sites[Site Type],MATCH($A12,Sites[SiteID],0)),CHAR(34),
", Latitude:  ",INDEX(Sites[Latitude],MATCH($A12,Sites[SiteID],0)),
", Longitude:  ",INDEX(Sites[Longitude],MATCH($A12,Sites[SiteID],0)),
", SpatialReferenceID:  *SRSID0001}")))</f>
        <v/>
      </c>
      <c r="M12" s="111" t="str">
        <f>IF(NumSpecimens=0,"",
IF(NumSpecimens&lt;$A12,"",
CONCATENATE("  - &amp;SpecimenID",TEXT($A12,"0000"),
" {","SamplingFeatureID:  *SamplingFeatureID",TEXT(MATCH($A12,Specimens[SpecimenID],0),"0000"),
", SpecimenTypeCV:  ",CHAR(34),INDEX(Specimens[Specimen Type],MATCH($A12,Specimens[SpecimenID],0)),CHAR(34),
", SpecimenMediumCV:  ",INDEX(Specimens[Specimen Medium],MATCH($A12,Specimens[SpecimenID],0)),
", IsFieldSpecimen:  ",CHAR(34),INDEX(Specimens[Is Field Specimen?],MATCH($A12,Specimens[SpecimenID],0)),CHAR(34),"}")))</f>
        <v/>
      </c>
      <c r="N12" s="111" t="str">
        <f>IF(NumSpatialOffsets=0,"",
IF(NumSpatialOffsets&lt;$A12,"",
CONCATENATE("  - &amp;SpatialOffsetID",TEXT($A12,"0000"),
" {","SpatialOffsetTypeCV:  ",CHAR(34),INDEX(RelatedFeatures[Spatial Offset Type],MATCH($A12,RelatedFeatures[OffsetID],0)),CHAR(34),
", Offset1Value:  ",INDEX(RelatedFeatures[Offset 1 Value],MATCH($A12,RelatedFeatures[OffsetID],0)),
", Offset1UnitID:  ",CHAR(34),INDEX(RelatedFeatures[Offset 1 Unit],MATCH($A12,RelatedFeatures[OffsetID],0)),CHAR(34),
", Offset2Value:  ",IF(INDEX(RelatedFeatures[Offset 2 Value],MATCH($A12,RelatedFeatures[OffsetID],0))="","NULL",INDEX(RelatedFeatures[Offset 2 Value],MATCH($A12,RelatedFeatures[OffsetID],0))),
", Offset2UnitID:  ",CHAR(34),INDEX(RelatedFeatures[Offset 2 Unit],MATCH($A12,RelatedFeatures[OffsetID],0)),,CHAR(34),
", Offset3Value:  ",IF(INDEX(RelatedFeatures[Offset 3 Value],MATCH($A12,RelatedFeatures[OffsetID],0))="","NULL",INDEX(RelatedFeatures[Offset 3 Value],MATCH($A12,RelatedFeatures[OffsetID],0))),
", Offset3UnitID:  ",CHAR(34),INDEX(RelatedFeatures[Offset 3 Unit],MATCH($A12,RelatedFeatures[OffsetID],0)),CHAR(34),"}")))</f>
        <v/>
      </c>
      <c r="O12" s="111" t="str">
        <f>IF(NumRelatedFeatures=0,"",
IF($A12&gt;NumRelatedFeatures,"",
CONCATENATE("  - &amp;RelationID",TEXT($A12,"0000"),
" {","SamplingFeatureID:  *SamplingFeatureID",TEXT(MATCH(INDEX(RelatedFeatures[First Sampling Feature Code],$A12),SamplingFeatures[Feature Code],0),"0000"),
", RelationshipTypeCV:  ",CHAR(34),INDEX(RelatedFeatures[Relationship Type],$A12),CHAR(34),
", RelatedFeatureID: *SamplingFeatureID",TEXT(MATCH(INDEX(RelatedFeatures[Second Sampling Feature Code],$A12),SamplingFeatures[Feature Code],0),"0000"),
", SpatialOffsetID:  ",IF(INDEX(RelatedFeatures[OffsetID],$A12)="",CONCATENATE(CHAR(34),CHAR(34)),CONCATENATE("*SpatialOffsetID",TEXT(INDEX(RelatedFeatures[OffsetID],$A12),"0000"))),"}")))</f>
        <v/>
      </c>
      <c r="P12" s="111" t="str">
        <f>IF($A12&gt;NumMethods,"",
CONCATENATE("  - &amp;MethodID",TEXT($A12,"0000"),
" {","MethodTypeCV:  ",CHAR(34),INDEX(Methods[Method Type],$A12),CHAR(34),
", MethodCode:  ",CHAR(34),INDEX(Methods[Method Code],$A12),CHAR(34),
", MethodName:  ",CHAR(34),INDEX(Methods[Method Name],$A12),CHAR(34),
", MethodDescription:  ",CHAR(34),INDEX(Methods[Method Description],$A12),CHAR(34),
", MethodLink:  ",CHAR(34),INDEX(Methods[Method Link],$A12),CHAR(34),
", OrganizationID: *OrganizationID",TEXT(MATCH(INDEX(Methods[Organization Name],$A12),Organizations[Organization Name],0),"0000"),"}"))</f>
        <v/>
      </c>
      <c r="Q12" s="111" t="str">
        <f>IF($A12&gt;NumVariables,"",
CONCATENATE("  - &amp;VariableID",TEXT($A12,"0000"),
" {","VariableTypeCV:  ",CHAR(34),INDEX(Variables[Variable Type],$A12),CHAR(34),
", VariableCode:  ",CHAR(34),INDEX(Variables[Variable Code],$A12),CHAR(34),
", VariableNameCV:  ",CHAR(34),INDEX(Variables[Variable Name],$A12),CHAR(34),
", VariableDefinition:  ",CHAR(34),INDEX(Variables[Variable Definition],$A12),CHAR(34),
", SpecciationCV:  ",CHAR(34),INDEX(Variables[Speciation],$A12),CHAR(34),
", NoDataValue:  ",CHAR(34),INDEX(Variables[No Data Value],$A12),CHAR(34),"}"))</f>
        <v/>
      </c>
      <c r="S12" s="111" t="str">
        <f>IF($A12&gt;NumProcessingLevels,"",
CONCATENATE("  - &amp;ProcessingLevelID",TEXT($A12,"0000"),
" {","ProcessingLevelCode:  ",CHAR(34),INDEX(ProcessingLevels[Processing Level Code],$A12),CHAR(34),
", Definition:  ",CHAR(34),INDEX(ProcessingLevels[Definition],$A12),CHAR(34),
", Explanation:  ",CHAR(34),INDEX(ProcessingLevels[Explanation],$A12),CHAR(34),"}"))</f>
        <v/>
      </c>
      <c r="T12" s="111" t="str">
        <f>IF($A12&gt;NumDataColumns,"",
IF(INDEX(DataColumns[Method Code],$A12)="","PLEASE FILL IN A METHOD FOR EACH DATA COLUMN",
CONCATENATE("  - &amp;ActionID",TEXT($A12,"0000"),
" {","ActionTypeCV:  ",CHAR(34),"Observation",CHAR(34),
", MethodID: *MethodID",TEXT(MATCH(INDEX(DataColumns[Method Code],$A12),Methods[Method Code],0),"0000"),
", BeginDateTime:  NULL",
", BeginDateTimeUTCOffset:  NULL",
", EndDateTime:  NULL",
", EndDateTimeUTCOffset:  NULL",
", ActionDescription:  ",CHAR(34),"Generic observation action generated by YODA TimeSeries Template",CHAR(34),
", ActionFileLink:  ",CHAR(34),CHAR(34),"}")))</f>
        <v/>
      </c>
      <c r="U12" s="111" t="str">
        <f>IF($A12&gt;NumDataColumns,"",
IF(INDEX(DataColumns[Method Code],$A12)="","PLEASE FILL IN A SAMPLING FEATURE FOR EACH DATA COLUMN",
CONCATENATE("  - &amp;FeatureActionID",TEXT($A12,"0000"),
" {","SamplingFeatureID:  *SamplingFeatureID",TEXT(MATCH(INDEX(DataColumns[Sampling Feature Code],$A12),SamplingFeatures[Feature Code],0),"0000"),
", ActionID:  *ActionID",TEXT($A12,"0000"),"}")))</f>
        <v/>
      </c>
      <c r="V12" s="111" t="str">
        <f>IF($A12&gt;NumDataColumns,"",
CONCATENATE("  - &amp;ResultID",TEXT($A12,"0000"),
" {","ResultUUID:  ",CHAR(34),INDEX(DataColumns[ResultUUID],$A12),CHAR(34),
", FeatureActionID: *FeatureActionID",TEXT($A12,"0000"),
", ResultTypeCV:  ",CHAR(34),INDEX(DataColumns[Result Type],$A12),CHAR(34),
", VariableID:  *VariableID",TEXT(MATCH(INDEX(DataColumns[Variable Code],$A12),Variables[Variable Code],0),"0000"),
", UnitsID:  ",CHAR(34),INDEX(DataColumns[Unit Name],$A12),CHAR(34),
", TaxonomicClassifierID:  ",CHAR(34),CHAR(34),
", ProcessingLevelID:  *ProcessingLevelID",TEXT(MATCH(INDEX(DataColumns[Processing Level],$A12),ProcessingLevels[Processing Level Code],0),"0000"),
", ResultDateTime:  ",CHAR(34),CHAR(34),
", ResultDateTimeUTCOffset:  ",CHAR(34),CHAR(34),
", ValidDateTime:  ",CHAR(34),CHAR(34),
", ValidDateTimeUTCOffset:  ",CHAR(34),CHAR(34),
", StatusCV:  ",CHAR(34),CHAR(34),
", SampledMediumCV:  ",CHAR(34),INDEX(DataColumns[Sampled Medium],$A12),CHAR(34),
", ValueCount:  ",NumDataValues,"}"))</f>
        <v/>
      </c>
      <c r="W12" s="111" t="str">
        <f>IF($A12&gt;NumDataColumns,"",
CONCATENATE("  - &amp;TimeSeriesResultID001",TEXT($A12,"0000"),
" {","ResultID: *ResultID",TEXT($A12,"0000"),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Statistic],$A12),CHAR(34),"}"))</f>
        <v/>
      </c>
      <c r="X12" s="111" t="str">
        <f>IF($A12-3&gt;NumDataColumns,"",
CONCATENATE("    - {ColumnNumber: ",TEXT($A12-1,"0000"),
", Label:  ",CHAR(34),INDEX(DataColumns[Column Label],$A12-3),CHAR(34),
", ODM2Field:  ",CHAR(34),"DataValue",CHAR(34),
", CensorCodeCV:  ",CHAR(34),INDEX(DataColumns[Censor Code],$A12-3),CHAR(34),
", QualiatyCodeCV:  ",CHAR(34),INDEX(DataColumns[Quality Code],$A12-3),CHAR(34),
", TimeAggregationInterval:  ",INDEX(DataColumns[Time Aggregation Interval],$A12-3),
", TimeAggregationIntervalUnitsID:  ",CHAR(34),INDEX(DataColumns[Time Aggregation Unit],$A12-3),CHAR(34),"}"))</f>
        <v/>
      </c>
      <c r="AA12" s="111" t="str">
        <f>IF($A12&gt;NumDataColumns,
"",
CONCATENATE(AA11,", ",INDEX(DataColumns[Column Label],$A12)))</f>
        <v/>
      </c>
    </row>
    <row r="13" spans="1:30" x14ac:dyDescent="0.25">
      <c r="A13">
        <v>10</v>
      </c>
      <c r="D13" s="111" t="str">
        <f>IF($A13&gt;NumPeople,"",
CONCATENATE("  - &amp;PersonID",TEXT($A13,"0000"),
" {","PersonFirstName:  ",CHAR(34),INDEX(People[First Name],$A13),CHAR(34),
", PersonMiddleName:  ",CHAR(34),INDEX(People[Middle Name],$A13),CHAR(34),
", PersonLastName:  ",CHAR(34),INDEX(People[Last Name],$A13),CHAR(34),"}"))</f>
        <v/>
      </c>
      <c r="E13" s="111" t="str">
        <f>IF($A13&gt;NumOrganizations,"",
CONCATENATE("  - &amp;OrganizationID",TEXT($A13,"0000"),
" {","OrganizationTypeCV:  ",CHAR(34),INDEX(Organizations[Organization Type '[CV']],$A13),CHAR(34),
", OrganizationCode:  ",CHAR(34),INDEX(Organizations[Organization Code],$A13),CHAR(34),
", OrganizationName:  ",CHAR(34),INDEX(Organizations[Organization Name],$A13),CHAR(34),
", OrganizationDescription:  ",CHAR(34),INDEX(Organizations[Organization Description],$A13),CHAR(34),
", OrganizationLink:  ",CHAR(34),INDEX(Organizations[Organization Link],$A13),CHAR(34),"}"))</f>
        <v/>
      </c>
      <c r="F13" s="111" t="str">
        <f>IF($A13&gt;NumPeople,"",
CONCATENATE("  - &amp;AffiliationID",TEXT($A13,"0000"),
" {PersonID: *PersonID",TEXT($A13,"0000"),
", OrganizationID: *OrganizationID",TEXT(MATCH(INDEX(People[Organization Name],$A13),Organizations[Organization Name],0),"0000"),
", IsPrimaryOrganizationContact: , AffiliationStartDate: , AffiliationEndDate: , PrimaryPhone: ",
", PrimaryEmail: ",CHAR(34),INDEX(People[Primary Email],$A13),CHAR(34),
", PrimaryAddress: ",CHAR(34),INDEX(People[Primary Address],$A13),CHAR(34),
", PersonLink: }"))</f>
        <v/>
      </c>
      <c r="H13" s="111" t="str">
        <f>IF(COUNTA(CitationInformation)=0,"",
IF($A13&gt;NumAuthors,"",
CONCATENATE("  - &amp;AuthorListID",TEXT($A13,"0000"),
"  {CitationID: *CitationID0001",
", PersonID: *PersonID",TEXT(MATCH(INDEX(AuthorList[Author Name],$A13),People[Full Name],0),"0000"),
", AuthorOrder: ",INDEX(AuthorList[Author Number],$A13),"}")))</f>
        <v/>
      </c>
      <c r="K13" s="111" t="str">
        <f>IF($A13&gt;NumSamplingFeatures,"",
CONCATENATE("  - &amp;SamplingFeatureID",TEXT($A13,"0000"),
" {","SamplingFeatureUUID:  ",CHAR(34),INDEX(SamplingFeatures[Sampling Feature UUID],$A13),CHAR(34),
", SamplingFeatureTypeCV:  ",CHAR(34),INDEX(SamplingFeatures[Sampling Feature Type],$A13),CHAR(34),
", SamplingFeatureCode:  ",CHAR(34),INDEX(SamplingFeatures[Feature Code],$A13),CHAR(34),
", SamplingFeatureName:  ",CHAR(34),INDEX(SamplingFeatures[Feature Name],$A13),CHAR(34),
", SamplingFeatureDescription:  ",CHAR(34),INDEX(SamplingFeatures[Feature Description],$A13),CHAR(34),
", SamplingFeatureGeotypeCV:  ",CHAR(34),INDEX(SamplingFeatures[Feature Geo Type],$A13),CHAR(34),
", FeatureGeometry:  ",CHAR(34),INDEX(SamplingFeatures[Feature Geometry],$A13),CHAR(34),
", Elevation_m:  ",CHAR(34),INDEX(SamplingFeatures[Elevation_m],$A13),CHAR(34),
", ElevationDatumCV:  ",CHAR(34),ElevationDatum,CHAR(34),"}"))</f>
        <v/>
      </c>
      <c r="L13" s="111" t="str">
        <f>IF(NumSites=0,"",
IF(NumSites&lt;$A13,"",
CONCATENATE("  - &amp;SiteID",TEXT($A13,"0000"),
" {","SamplingFeatureID:  *SamplingFeatureID",TEXT(MATCH($A13,Sites[SiteID],0),"0000"),
", SiteTypeCV:  ",CHAR(34),INDEX(Sites[Site Type],MATCH($A13,Sites[SiteID],0)),CHAR(34),
", Latitude:  ",INDEX(Sites[Latitude],MATCH($A13,Sites[SiteID],0)),
", Longitude:  ",INDEX(Sites[Longitude],MATCH($A13,Sites[SiteID],0)),
", SpatialReferenceID:  *SRSID0001}")))</f>
        <v/>
      </c>
      <c r="M13" s="111" t="str">
        <f>IF(NumSpecimens=0,"",
IF(NumSpecimens&lt;$A13,"",
CONCATENATE("  - &amp;SpecimenID",TEXT($A13,"0000"),
" {","SamplingFeatureID:  *SamplingFeatureID",TEXT(MATCH($A13,Specimens[SpecimenID],0),"0000"),
", SpecimenTypeCV:  ",CHAR(34),INDEX(Specimens[Specimen Type],MATCH($A13,Specimens[SpecimenID],0)),CHAR(34),
", SpecimenMediumCV:  ",INDEX(Specimens[Specimen Medium],MATCH($A13,Specimens[SpecimenID],0)),
", IsFieldSpecimen:  ",CHAR(34),INDEX(Specimens[Is Field Specimen?],MATCH($A13,Specimens[SpecimenID],0)),CHAR(34),"}")))</f>
        <v/>
      </c>
      <c r="N13" s="111" t="str">
        <f>IF(NumSpatialOffsets=0,"",
IF(NumSpatialOffsets&lt;$A13,"",
CONCATENATE("  - &amp;SpatialOffsetID",TEXT($A13,"0000"),
" {","SpatialOffsetTypeCV:  ",CHAR(34),INDEX(RelatedFeatures[Spatial Offset Type],MATCH($A13,RelatedFeatures[OffsetID],0)),CHAR(34),
", Offset1Value:  ",INDEX(RelatedFeatures[Offset 1 Value],MATCH($A13,RelatedFeatures[OffsetID],0)),
", Offset1UnitID:  ",CHAR(34),INDEX(RelatedFeatures[Offset 1 Unit],MATCH($A13,RelatedFeatures[OffsetID],0)),CHAR(34),
", Offset2Value:  ",IF(INDEX(RelatedFeatures[Offset 2 Value],MATCH($A13,RelatedFeatures[OffsetID],0))="","NULL",INDEX(RelatedFeatures[Offset 2 Value],MATCH($A13,RelatedFeatures[OffsetID],0))),
", Offset2UnitID:  ",CHAR(34),INDEX(RelatedFeatures[Offset 2 Unit],MATCH($A13,RelatedFeatures[OffsetID],0)),,CHAR(34),
", Offset3Value:  ",IF(INDEX(RelatedFeatures[Offset 3 Value],MATCH($A13,RelatedFeatures[OffsetID],0))="","NULL",INDEX(RelatedFeatures[Offset 3 Value],MATCH($A13,RelatedFeatures[OffsetID],0))),
", Offset3UnitID:  ",CHAR(34),INDEX(RelatedFeatures[Offset 3 Unit],MATCH($A13,RelatedFeatures[OffsetID],0)),CHAR(34),"}")))</f>
        <v/>
      </c>
      <c r="O13" s="111" t="str">
        <f>IF(NumRelatedFeatures=0,"",
IF($A13&gt;NumRelatedFeatures,"",
CONCATENATE("  - &amp;RelationID",TEXT($A13,"0000"),
" {","SamplingFeatureID:  *SamplingFeatureID",TEXT(MATCH(INDEX(RelatedFeatures[First Sampling Feature Code],$A13),SamplingFeatures[Feature Code],0),"0000"),
", RelationshipTypeCV:  ",CHAR(34),INDEX(RelatedFeatures[Relationship Type],$A13),CHAR(34),
", RelatedFeatureID: *SamplingFeatureID",TEXT(MATCH(INDEX(RelatedFeatures[Second Sampling Feature Code],$A13),SamplingFeatures[Feature Code],0),"0000"),
", SpatialOffsetID:  ",IF(INDEX(RelatedFeatures[OffsetID],$A13)="",CONCATENATE(CHAR(34),CHAR(34)),CONCATENATE("*SpatialOffsetID",TEXT(INDEX(RelatedFeatures[OffsetID],$A13),"0000"))),"}")))</f>
        <v/>
      </c>
      <c r="P13" s="111" t="str">
        <f>IF($A13&gt;NumMethods,"",
CONCATENATE("  - &amp;MethodID",TEXT($A13,"0000"),
" {","MethodTypeCV:  ",CHAR(34),INDEX(Methods[Method Type],$A13),CHAR(34),
", MethodCode:  ",CHAR(34),INDEX(Methods[Method Code],$A13),CHAR(34),
", MethodName:  ",CHAR(34),INDEX(Methods[Method Name],$A13),CHAR(34),
", MethodDescription:  ",CHAR(34),INDEX(Methods[Method Description],$A13),CHAR(34),
", MethodLink:  ",CHAR(34),INDEX(Methods[Method Link],$A13),CHAR(34),
", OrganizationID: *OrganizationID",TEXT(MATCH(INDEX(Methods[Organization Name],$A13),Organizations[Organization Name],0),"0000"),"}"))</f>
        <v/>
      </c>
      <c r="Q13" s="111" t="str">
        <f>IF($A13&gt;NumVariables,"",
CONCATENATE("  - &amp;VariableID",TEXT($A13,"0000"),
" {","VariableTypeCV:  ",CHAR(34),INDEX(Variables[Variable Type],$A13),CHAR(34),
", VariableCode:  ",CHAR(34),INDEX(Variables[Variable Code],$A13),CHAR(34),
", VariableNameCV:  ",CHAR(34),INDEX(Variables[Variable Name],$A13),CHAR(34),
", VariableDefinition:  ",CHAR(34),INDEX(Variables[Variable Definition],$A13),CHAR(34),
", SpecciationCV:  ",CHAR(34),INDEX(Variables[Speciation],$A13),CHAR(34),
", NoDataValue:  ",CHAR(34),INDEX(Variables[No Data Value],$A13),CHAR(34),"}"))</f>
        <v/>
      </c>
      <c r="S13" s="111" t="str">
        <f>IF($A13&gt;NumProcessingLevels,"",
CONCATENATE("  - &amp;ProcessingLevelID",TEXT($A13,"0000"),
" {","ProcessingLevelCode:  ",CHAR(34),INDEX(ProcessingLevels[Processing Level Code],$A13),CHAR(34),
", Definition:  ",CHAR(34),INDEX(ProcessingLevels[Definition],$A13),CHAR(34),
", Explanation:  ",CHAR(34),INDEX(ProcessingLevels[Explanation],$A13),CHAR(34),"}"))</f>
        <v/>
      </c>
      <c r="T13" s="111" t="str">
        <f>IF($A13&gt;NumDataColumns,"",
IF(INDEX(DataColumns[Method Code],$A13)="","PLEASE FILL IN A METHOD FOR EACH DATA COLUMN",
CONCATENATE("  - &amp;ActionID",TEXT($A13,"0000"),
" {","ActionTypeCV:  ",CHAR(34),"Observation",CHAR(34),
", MethodID: *MethodID",TEXT(MATCH(INDEX(DataColumns[Method Code],$A13),Methods[Method Code],0),"0000"),
", BeginDateTime:  NULL",
", BeginDateTimeUTCOffset:  NULL",
", EndDateTime:  NULL",
", EndDateTimeUTCOffset:  NULL",
", ActionDescription:  ",CHAR(34),"Generic observation action generated by YODA TimeSeries Template",CHAR(34),
", ActionFileLink:  ",CHAR(34),CHAR(34),"}")))</f>
        <v/>
      </c>
      <c r="U13" s="111" t="str">
        <f>IF($A13&gt;NumDataColumns,"",
IF(INDEX(DataColumns[Method Code],$A13)="","PLEASE FILL IN A SAMPLING FEATURE FOR EACH DATA COLUMN",
CONCATENATE("  - &amp;FeatureActionID",TEXT($A13,"0000"),
" {","SamplingFeatureID:  *SamplingFeatureID",TEXT(MATCH(INDEX(DataColumns[Sampling Feature Code],$A13),SamplingFeatures[Feature Code],0),"0000"),
", ActionID:  *ActionID",TEXT($A13,"0000"),"}")))</f>
        <v/>
      </c>
      <c r="V13" s="111" t="str">
        <f>IF($A13&gt;NumDataColumns,"",
CONCATENATE("  - &amp;ResultID",TEXT($A13,"0000"),
" {","ResultUUID:  ",CHAR(34),INDEX(DataColumns[ResultUUID],$A13),CHAR(34),
", FeatureActionID: *FeatureActionID",TEXT($A13,"0000"),
", ResultTypeCV:  ",CHAR(34),INDEX(DataColumns[Result Type],$A13),CHAR(34),
", VariableID:  *VariableID",TEXT(MATCH(INDEX(DataColumns[Variable Code],$A13),Variables[Variable Code],0),"0000"),
", UnitsID:  ",CHAR(34),INDEX(DataColumns[Unit Name],$A13),CHAR(34),
", TaxonomicClassifierID:  ",CHAR(34),CHAR(34),
", ProcessingLevelID:  *ProcessingLevelID",TEXT(MATCH(INDEX(DataColumns[Processing Level],$A13),ProcessingLevels[Processing Level Code],0),"0000"),
", ResultDateTime:  ",CHAR(34),CHAR(34),
", ResultDateTimeUTCOffset:  ",CHAR(34),CHAR(34),
", ValidDateTime:  ",CHAR(34),CHAR(34),
", ValidDateTimeUTCOffset:  ",CHAR(34),CHAR(34),
", StatusCV:  ",CHAR(34),CHAR(34),
", SampledMediumCV:  ",CHAR(34),INDEX(DataColumns[Sampled Medium],$A13),CHAR(34),
", ValueCount:  ",NumDataValues,"}"))</f>
        <v/>
      </c>
      <c r="W13" s="111" t="str">
        <f>IF($A13&gt;NumDataColumns,"",
CONCATENATE("  - &amp;TimeSeriesResultID001",TEXT($A13,"0000"),
" {","ResultID: *ResultID",TEXT($A13,"0000"),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Statistic],$A13),CHAR(34),"}"))</f>
        <v/>
      </c>
      <c r="X13" s="111" t="str">
        <f>IF($A13-3&gt;NumDataColumns,"",
CONCATENATE("    - {ColumnNumber: ",TEXT($A13-1,"0000"),
", Label:  ",CHAR(34),INDEX(DataColumns[Column Label],$A13-3),CHAR(34),
", ODM2Field:  ",CHAR(34),"DataValue",CHAR(34),
", CensorCodeCV:  ",CHAR(34),INDEX(DataColumns[Censor Code],$A13-3),CHAR(34),
", QualiatyCodeCV:  ",CHAR(34),INDEX(DataColumns[Quality Code],$A13-3),CHAR(34),
", TimeAggregationInterval:  ",INDEX(DataColumns[Time Aggregation Interval],$A13-3),
", TimeAggregationIntervalUnitsID:  ",CHAR(34),INDEX(DataColumns[Time Aggregation Unit],$A13-3),CHAR(34),"}"))</f>
        <v/>
      </c>
      <c r="AA13" s="111" t="str">
        <f>IF($A13&gt;NumDataColumns,
"",
CONCATENATE(AA12,", ",INDEX(DataColumns[Column Label],$A13)))</f>
        <v/>
      </c>
    </row>
    <row r="14" spans="1:30" x14ac:dyDescent="0.25">
      <c r="A14">
        <v>11</v>
      </c>
      <c r="D14" s="111" t="str">
        <f>IF($A14&gt;NumPeople,"",
CONCATENATE("  - &amp;PersonID",TEXT($A14,"0000"),
" {","PersonFirstName:  ",CHAR(34),INDEX(People[First Name],$A14),CHAR(34),
", PersonMiddleName:  ",CHAR(34),INDEX(People[Middle Name],$A14),CHAR(34),
", PersonLastName:  ",CHAR(34),INDEX(People[Last Name],$A14),CHAR(34),"}"))</f>
        <v/>
      </c>
      <c r="E14" s="111" t="str">
        <f>IF($A14&gt;NumOrganizations,"",
CONCATENATE("  - &amp;OrganizationID",TEXT($A14,"0000"),
" {","OrganizationTypeCV:  ",CHAR(34),INDEX(Organizations[Organization Type '[CV']],$A14),CHAR(34),
", OrganizationCode:  ",CHAR(34),INDEX(Organizations[Organization Code],$A14),CHAR(34),
", OrganizationName:  ",CHAR(34),INDEX(Organizations[Organization Name],$A14),CHAR(34),
", OrganizationDescription:  ",CHAR(34),INDEX(Organizations[Organization Description],$A14),CHAR(34),
", OrganizationLink:  ",CHAR(34),INDEX(Organizations[Organization Link],$A14),CHAR(34),"}"))</f>
        <v/>
      </c>
      <c r="F14" s="111" t="str">
        <f>IF($A14&gt;NumPeople,"",
CONCATENATE("  - &amp;AffiliationID",TEXT($A14,"0000"),
" {PersonID: *PersonID",TEXT($A14,"0000"),
", OrganizationID: *OrganizationID",TEXT(MATCH(INDEX(People[Organization Name],$A14),Organizations[Organization Name],0),"0000"),
", IsPrimaryOrganizationContact: , AffiliationStartDate: , AffiliationEndDate: , PrimaryPhone: ",
", PrimaryEmail: ",CHAR(34),INDEX(People[Primary Email],$A14),CHAR(34),
", PrimaryAddress: ",CHAR(34),INDEX(People[Primary Address],$A14),CHAR(34),
", PersonLink: }"))</f>
        <v/>
      </c>
      <c r="H14" s="111" t="str">
        <f>IF(COUNTA(CitationInformation)=0,"",
IF($A14&gt;NumAuthors,"",
CONCATENATE("  - &amp;AuthorListID",TEXT($A14,"0000"),
"  {CitationID: *CitationID0001",
", PersonID: *PersonID",TEXT(MATCH(INDEX(AuthorList[Author Name],$A14),People[Full Name],0),"0000"),
", AuthorOrder: ",INDEX(AuthorList[Author Number],$A14),"}")))</f>
        <v/>
      </c>
      <c r="K14" s="111" t="str">
        <f>IF($A14&gt;NumSamplingFeatures,"",
CONCATENATE("  - &amp;SamplingFeatureID",TEXT($A14,"0000"),
" {","SamplingFeatureUUID:  ",CHAR(34),INDEX(SamplingFeatures[Sampling Feature UUID],$A14),CHAR(34),
", SamplingFeatureTypeCV:  ",CHAR(34),INDEX(SamplingFeatures[Sampling Feature Type],$A14),CHAR(34),
", SamplingFeatureCode:  ",CHAR(34),INDEX(SamplingFeatures[Feature Code],$A14),CHAR(34),
", SamplingFeatureName:  ",CHAR(34),INDEX(SamplingFeatures[Feature Name],$A14),CHAR(34),
", SamplingFeatureDescription:  ",CHAR(34),INDEX(SamplingFeatures[Feature Description],$A14),CHAR(34),
", SamplingFeatureGeotypeCV:  ",CHAR(34),INDEX(SamplingFeatures[Feature Geo Type],$A14),CHAR(34),
", FeatureGeometry:  ",CHAR(34),INDEX(SamplingFeatures[Feature Geometry],$A14),CHAR(34),
", Elevation_m:  ",CHAR(34),INDEX(SamplingFeatures[Elevation_m],$A14),CHAR(34),
", ElevationDatumCV:  ",CHAR(34),ElevationDatum,CHAR(34),"}"))</f>
        <v/>
      </c>
      <c r="L14" s="111" t="str">
        <f>IF(NumSites=0,"",
IF(NumSites&lt;$A14,"",
CONCATENATE("  - &amp;SiteID",TEXT($A14,"0000"),
" {","SamplingFeatureID:  *SamplingFeatureID",TEXT(MATCH($A14,Sites[SiteID],0),"0000"),
", SiteTypeCV:  ",CHAR(34),INDEX(Sites[Site Type],MATCH($A14,Sites[SiteID],0)),CHAR(34),
", Latitude:  ",INDEX(Sites[Latitude],MATCH($A14,Sites[SiteID],0)),
", Longitude:  ",INDEX(Sites[Longitude],MATCH($A14,Sites[SiteID],0)),
", SpatialReferenceID:  *SRSID0001}")))</f>
        <v/>
      </c>
      <c r="M14" s="111" t="str">
        <f>IF(NumSpecimens=0,"",
IF(NumSpecimens&lt;$A14,"",
CONCATENATE("  - &amp;SpecimenID",TEXT($A14,"0000"),
" {","SamplingFeatureID:  *SamplingFeatureID",TEXT(MATCH($A14,Specimens[SpecimenID],0),"0000"),
", SpecimenTypeCV:  ",CHAR(34),INDEX(Specimens[Specimen Type],MATCH($A14,Specimens[SpecimenID],0)),CHAR(34),
", SpecimenMediumCV:  ",INDEX(Specimens[Specimen Medium],MATCH($A14,Specimens[SpecimenID],0)),
", IsFieldSpecimen:  ",CHAR(34),INDEX(Specimens[Is Field Specimen?],MATCH($A14,Specimens[SpecimenID],0)),CHAR(34),"}")))</f>
        <v/>
      </c>
      <c r="N14" s="111" t="str">
        <f>IF(NumSpatialOffsets=0,"",
IF(NumSpatialOffsets&lt;$A14,"",
CONCATENATE("  - &amp;SpatialOffsetID",TEXT($A14,"0000"),
" {","SpatialOffsetTypeCV:  ",CHAR(34),INDEX(RelatedFeatures[Spatial Offset Type],MATCH($A14,RelatedFeatures[OffsetID],0)),CHAR(34),
", Offset1Value:  ",INDEX(RelatedFeatures[Offset 1 Value],MATCH($A14,RelatedFeatures[OffsetID],0)),
", Offset1UnitID:  ",CHAR(34),INDEX(RelatedFeatures[Offset 1 Unit],MATCH($A14,RelatedFeatures[OffsetID],0)),CHAR(34),
", Offset2Value:  ",IF(INDEX(RelatedFeatures[Offset 2 Value],MATCH($A14,RelatedFeatures[OffsetID],0))="","NULL",INDEX(RelatedFeatures[Offset 2 Value],MATCH($A14,RelatedFeatures[OffsetID],0))),
", Offset2UnitID:  ",CHAR(34),INDEX(RelatedFeatures[Offset 2 Unit],MATCH($A14,RelatedFeatures[OffsetID],0)),,CHAR(34),
", Offset3Value:  ",IF(INDEX(RelatedFeatures[Offset 3 Value],MATCH($A14,RelatedFeatures[OffsetID],0))="","NULL",INDEX(RelatedFeatures[Offset 3 Value],MATCH($A14,RelatedFeatures[OffsetID],0))),
", Offset3UnitID:  ",CHAR(34),INDEX(RelatedFeatures[Offset 3 Unit],MATCH($A14,RelatedFeatures[OffsetID],0)),CHAR(34),"}")))</f>
        <v/>
      </c>
      <c r="O14" s="111" t="str">
        <f>IF(NumRelatedFeatures=0,"",
IF($A14&gt;NumRelatedFeatures,"",
CONCATENATE("  - &amp;RelationID",TEXT($A14,"0000"),
" {","SamplingFeatureID:  *SamplingFeatureID",TEXT(MATCH(INDEX(RelatedFeatures[First Sampling Feature Code],$A14),SamplingFeatures[Feature Code],0),"0000"),
", RelationshipTypeCV:  ",CHAR(34),INDEX(RelatedFeatures[Relationship Type],$A14),CHAR(34),
", RelatedFeatureID: *SamplingFeatureID",TEXT(MATCH(INDEX(RelatedFeatures[Second Sampling Feature Code],$A14),SamplingFeatures[Feature Code],0),"0000"),
", SpatialOffsetID:  ",IF(INDEX(RelatedFeatures[OffsetID],$A14)="",CONCATENATE(CHAR(34),CHAR(34)),CONCATENATE("*SpatialOffsetID",TEXT(INDEX(RelatedFeatures[OffsetID],$A14),"0000"))),"}")))</f>
        <v/>
      </c>
      <c r="P14" s="111" t="str">
        <f>IF($A14&gt;NumMethods,"",
CONCATENATE("  - &amp;MethodID",TEXT($A14,"0000"),
" {","MethodTypeCV:  ",CHAR(34),INDEX(Methods[Method Type],$A14),CHAR(34),
", MethodCode:  ",CHAR(34),INDEX(Methods[Method Code],$A14),CHAR(34),
", MethodName:  ",CHAR(34),INDEX(Methods[Method Name],$A14),CHAR(34),
", MethodDescription:  ",CHAR(34),INDEX(Methods[Method Description],$A14),CHAR(34),
", MethodLink:  ",CHAR(34),INDEX(Methods[Method Link],$A14),CHAR(34),
", OrganizationID: *OrganizationID",TEXT(MATCH(INDEX(Methods[Organization Name],$A14),Organizations[Organization Name],0),"0000"),"}"))</f>
        <v/>
      </c>
      <c r="Q14" s="111" t="str">
        <f>IF($A14&gt;NumVariables,"",
CONCATENATE("  - &amp;VariableID",TEXT($A14,"0000"),
" {","VariableTypeCV:  ",CHAR(34),INDEX(Variables[Variable Type],$A14),CHAR(34),
", VariableCode:  ",CHAR(34),INDEX(Variables[Variable Code],$A14),CHAR(34),
", VariableNameCV:  ",CHAR(34),INDEX(Variables[Variable Name],$A14),CHAR(34),
", VariableDefinition:  ",CHAR(34),INDEX(Variables[Variable Definition],$A14),CHAR(34),
", SpecciationCV:  ",CHAR(34),INDEX(Variables[Speciation],$A14),CHAR(34),
", NoDataValue:  ",CHAR(34),INDEX(Variables[No Data Value],$A14),CHAR(34),"}"))</f>
        <v/>
      </c>
      <c r="S14" s="111" t="str">
        <f>IF($A14&gt;NumProcessingLevels,"",
CONCATENATE("  - &amp;ProcessingLevelID",TEXT($A14,"0000"),
" {","ProcessingLevelCode:  ",CHAR(34),INDEX(ProcessingLevels[Processing Level Code],$A14),CHAR(34),
", Definition:  ",CHAR(34),INDEX(ProcessingLevels[Definition],$A14),CHAR(34),
", Explanation:  ",CHAR(34),INDEX(ProcessingLevels[Explanation],$A14),CHAR(34),"}"))</f>
        <v/>
      </c>
      <c r="T14" s="111" t="str">
        <f>IF($A14&gt;NumDataColumns,"",
IF(INDEX(DataColumns[Method Code],$A14)="","PLEASE FILL IN A METHOD FOR EACH DATA COLUMN",
CONCATENATE("  - &amp;ActionID",TEXT($A14,"0000"),
" {","ActionTypeCV:  ",CHAR(34),"Observation",CHAR(34),
", MethodID: *MethodID",TEXT(MATCH(INDEX(DataColumns[Method Code],$A14),Methods[Method Code],0),"0000"),
", BeginDateTime:  NULL",
", BeginDateTimeUTCOffset:  NULL",
", EndDateTime:  NULL",
", EndDateTimeUTCOffset:  NULL",
", ActionDescription:  ",CHAR(34),"Generic observation action generated by YODA TimeSeries Template",CHAR(34),
", ActionFileLink:  ",CHAR(34),CHAR(34),"}")))</f>
        <v/>
      </c>
      <c r="U14" s="111" t="str">
        <f>IF($A14&gt;NumDataColumns,"",
IF(INDEX(DataColumns[Method Code],$A14)="","PLEASE FILL IN A SAMPLING FEATURE FOR EACH DATA COLUMN",
CONCATENATE("  - &amp;FeatureActionID",TEXT($A14,"0000"),
" {","SamplingFeatureID:  *SamplingFeatureID",TEXT(MATCH(INDEX(DataColumns[Sampling Feature Code],$A14),SamplingFeatures[Feature Code],0),"0000"),
", ActionID:  *ActionID",TEXT($A14,"0000"),"}")))</f>
        <v/>
      </c>
      <c r="V14" s="111" t="str">
        <f>IF($A14&gt;NumDataColumns,"",
CONCATENATE("  - &amp;ResultID",TEXT($A14,"0000"),
" {","ResultUUID:  ",CHAR(34),INDEX(DataColumns[ResultUUID],$A14),CHAR(34),
", FeatureActionID: *FeatureActionID",TEXT($A14,"0000"),
", ResultTypeCV:  ",CHAR(34),INDEX(DataColumns[Result Type],$A14),CHAR(34),
", VariableID:  *VariableID",TEXT(MATCH(INDEX(DataColumns[Variable Code],$A14),Variables[Variable Code],0),"0000"),
", UnitsID:  ",CHAR(34),INDEX(DataColumns[Unit Name],$A14),CHAR(34),
", TaxonomicClassifierID:  ",CHAR(34),CHAR(34),
", ProcessingLevelID:  *ProcessingLevelID",TEXT(MATCH(INDEX(DataColumns[Processing Level],$A14),ProcessingLevels[Processing Level Code],0),"0000"),
", ResultDateTime:  ",CHAR(34),CHAR(34),
", ResultDateTimeUTCOffset:  ",CHAR(34),CHAR(34),
", ValidDateTime:  ",CHAR(34),CHAR(34),
", ValidDateTimeUTCOffset:  ",CHAR(34),CHAR(34),
", StatusCV:  ",CHAR(34),CHAR(34),
", SampledMediumCV:  ",CHAR(34),INDEX(DataColumns[Sampled Medium],$A14),CHAR(34),
", ValueCount:  ",NumDataValues,"}"))</f>
        <v/>
      </c>
      <c r="W14" s="111" t="str">
        <f>IF($A14&gt;NumDataColumns,"",
CONCATENATE("  - &amp;TimeSeriesResultID001",TEXT($A14,"0000"),
" {","ResultID: *ResultID",TEXT($A14,"0000"),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Statistic],$A14),CHAR(34),"}"))</f>
        <v/>
      </c>
      <c r="X14" s="111" t="str">
        <f>IF($A14-3&gt;NumDataColumns,"",
CONCATENATE("    - {ColumnNumber: ",TEXT($A14-1,"0000"),
", Label:  ",CHAR(34),INDEX(DataColumns[Column Label],$A14-3),CHAR(34),
", ODM2Field:  ",CHAR(34),"DataValue",CHAR(34),
", CensorCodeCV:  ",CHAR(34),INDEX(DataColumns[Censor Code],$A14-3),CHAR(34),
", QualiatyCodeCV:  ",CHAR(34),INDEX(DataColumns[Quality Code],$A14-3),CHAR(34),
", TimeAggregationInterval:  ",INDEX(DataColumns[Time Aggregation Interval],$A14-3),
", TimeAggregationIntervalUnitsID:  ",CHAR(34),INDEX(DataColumns[Time Aggregation Unit],$A14-3),CHAR(34),"}"))</f>
        <v/>
      </c>
      <c r="AA14" s="111" t="str">
        <f>IF($A14&gt;NumDataColumns,
"",
CONCATENATE(AA13,", ",INDEX(DataColumns[Column Label],$A14)))</f>
        <v/>
      </c>
    </row>
    <row r="15" spans="1:30" x14ac:dyDescent="0.25">
      <c r="A15">
        <v>12</v>
      </c>
      <c r="D15" s="111" t="str">
        <f>IF($A15&gt;NumPeople,"",
CONCATENATE("  - &amp;PersonID",TEXT($A15,"0000"),
" {","PersonFirstName:  ",CHAR(34),INDEX(People[First Name],$A15),CHAR(34),
", PersonMiddleName:  ",CHAR(34),INDEX(People[Middle Name],$A15),CHAR(34),
", PersonLastName:  ",CHAR(34),INDEX(People[Last Name],$A15),CHAR(34),"}"))</f>
        <v/>
      </c>
      <c r="E15" s="111" t="str">
        <f>IF($A15&gt;NumOrganizations,"",
CONCATENATE("  - &amp;OrganizationID",TEXT($A15,"0000"),
" {","OrganizationTypeCV:  ",CHAR(34),INDEX(Organizations[Organization Type '[CV']],$A15),CHAR(34),
", OrganizationCode:  ",CHAR(34),INDEX(Organizations[Organization Code],$A15),CHAR(34),
", OrganizationName:  ",CHAR(34),INDEX(Organizations[Organization Name],$A15),CHAR(34),
", OrganizationDescription:  ",CHAR(34),INDEX(Organizations[Organization Description],$A15),CHAR(34),
", OrganizationLink:  ",CHAR(34),INDEX(Organizations[Organization Link],$A15),CHAR(34),"}"))</f>
        <v/>
      </c>
      <c r="F15" s="111" t="str">
        <f>IF($A15&gt;NumPeople,"",
CONCATENATE("  - &amp;AffiliationID",TEXT($A15,"0000"),
" {PersonID: *PersonID",TEXT($A15,"0000"),
", OrganizationID: *OrganizationID",TEXT(MATCH(INDEX(People[Organization Name],$A15),Organizations[Organization Name],0),"0000"),
", IsPrimaryOrganizationContact: , AffiliationStartDate: , AffiliationEndDate: , PrimaryPhone: ",
", PrimaryEmail: ",CHAR(34),INDEX(People[Primary Email],$A15),CHAR(34),
", PrimaryAddress: ",CHAR(34),INDEX(People[Primary Address],$A15),CHAR(34),
", PersonLink: }"))</f>
        <v/>
      </c>
      <c r="H15" s="111" t="str">
        <f>IF(COUNTA(CitationInformation)=0,"",
IF($A15&gt;NumAuthors,"",
CONCATENATE("  - &amp;AuthorListID",TEXT($A15,"0000"),
"  {CitationID: *CitationID0001",
", PersonID: *PersonID",TEXT(MATCH(INDEX(AuthorList[Author Name],$A15),People[Full Name],0),"0000"),
", AuthorOrder: ",INDEX(AuthorList[Author Number],$A15),"}")))</f>
        <v/>
      </c>
      <c r="K15" s="111" t="str">
        <f>IF($A15&gt;NumSamplingFeatures,"",
CONCATENATE("  - &amp;SamplingFeatureID",TEXT($A15,"0000"),
" {","SamplingFeatureUUID:  ",CHAR(34),INDEX(SamplingFeatures[Sampling Feature UUID],$A15),CHAR(34),
", SamplingFeatureTypeCV:  ",CHAR(34),INDEX(SamplingFeatures[Sampling Feature Type],$A15),CHAR(34),
", SamplingFeatureCode:  ",CHAR(34),INDEX(SamplingFeatures[Feature Code],$A15),CHAR(34),
", SamplingFeatureName:  ",CHAR(34),INDEX(SamplingFeatures[Feature Name],$A15),CHAR(34),
", SamplingFeatureDescription:  ",CHAR(34),INDEX(SamplingFeatures[Feature Description],$A15),CHAR(34),
", SamplingFeatureGeotypeCV:  ",CHAR(34),INDEX(SamplingFeatures[Feature Geo Type],$A15),CHAR(34),
", FeatureGeometry:  ",CHAR(34),INDEX(SamplingFeatures[Feature Geometry],$A15),CHAR(34),
", Elevation_m:  ",CHAR(34),INDEX(SamplingFeatures[Elevation_m],$A15),CHAR(34),
", ElevationDatumCV:  ",CHAR(34),ElevationDatum,CHAR(34),"}"))</f>
        <v/>
      </c>
      <c r="L15" s="111" t="str">
        <f>IF(NumSites=0,"",
IF(NumSites&lt;$A15,"",
CONCATENATE("  - &amp;SiteID",TEXT($A15,"0000"),
" {","SamplingFeatureID:  *SamplingFeatureID",TEXT(MATCH($A15,Sites[SiteID],0),"0000"),
", SiteTypeCV:  ",CHAR(34),INDEX(Sites[Site Type],MATCH($A15,Sites[SiteID],0)),CHAR(34),
", Latitude:  ",INDEX(Sites[Latitude],MATCH($A15,Sites[SiteID],0)),
", Longitude:  ",INDEX(Sites[Longitude],MATCH($A15,Sites[SiteID],0)),
", SpatialReferenceID:  *SRSID0001}")))</f>
        <v/>
      </c>
      <c r="M15" s="111" t="str">
        <f>IF(NumSpecimens=0,"",
IF(NumSpecimens&lt;$A15,"",
CONCATENATE("  - &amp;SpecimenID",TEXT($A15,"0000"),
" {","SamplingFeatureID:  *SamplingFeatureID",TEXT(MATCH($A15,Specimens[SpecimenID],0),"0000"),
", SpecimenTypeCV:  ",CHAR(34),INDEX(Specimens[Specimen Type],MATCH($A15,Specimens[SpecimenID],0)),CHAR(34),
", SpecimenMediumCV:  ",INDEX(Specimens[Specimen Medium],MATCH($A15,Specimens[SpecimenID],0)),
", IsFieldSpecimen:  ",CHAR(34),INDEX(Specimens[Is Field Specimen?],MATCH($A15,Specimens[SpecimenID],0)),CHAR(34),"}")))</f>
        <v/>
      </c>
      <c r="N15" s="111" t="str">
        <f>IF(NumSpatialOffsets=0,"",
IF(NumSpatialOffsets&lt;$A15,"",
CONCATENATE("  - &amp;SpatialOffsetID",TEXT($A15,"0000"),
" {","SpatialOffsetTypeCV:  ",CHAR(34),INDEX(RelatedFeatures[Spatial Offset Type],MATCH($A15,RelatedFeatures[OffsetID],0)),CHAR(34),
", Offset1Value:  ",INDEX(RelatedFeatures[Offset 1 Value],MATCH($A15,RelatedFeatures[OffsetID],0)),
", Offset1UnitID:  ",CHAR(34),INDEX(RelatedFeatures[Offset 1 Unit],MATCH($A15,RelatedFeatures[OffsetID],0)),CHAR(34),
", Offset2Value:  ",IF(INDEX(RelatedFeatures[Offset 2 Value],MATCH($A15,RelatedFeatures[OffsetID],0))="","NULL",INDEX(RelatedFeatures[Offset 2 Value],MATCH($A15,RelatedFeatures[OffsetID],0))),
", Offset2UnitID:  ",CHAR(34),INDEX(RelatedFeatures[Offset 2 Unit],MATCH($A15,RelatedFeatures[OffsetID],0)),,CHAR(34),
", Offset3Value:  ",IF(INDEX(RelatedFeatures[Offset 3 Value],MATCH($A15,RelatedFeatures[OffsetID],0))="","NULL",INDEX(RelatedFeatures[Offset 3 Value],MATCH($A15,RelatedFeatures[OffsetID],0))),
", Offset3UnitID:  ",CHAR(34),INDEX(RelatedFeatures[Offset 3 Unit],MATCH($A15,RelatedFeatures[OffsetID],0)),CHAR(34),"}")))</f>
        <v/>
      </c>
      <c r="O15" s="111" t="str">
        <f>IF(NumRelatedFeatures=0,"",
IF($A15&gt;NumRelatedFeatures,"",
CONCATENATE("  - &amp;RelationID",TEXT($A15,"0000"),
" {","SamplingFeatureID:  *SamplingFeatureID",TEXT(MATCH(INDEX(RelatedFeatures[First Sampling Feature Code],$A15),SamplingFeatures[Feature Code],0),"0000"),
", RelationshipTypeCV:  ",CHAR(34),INDEX(RelatedFeatures[Relationship Type],$A15),CHAR(34),
", RelatedFeatureID: *SamplingFeatureID",TEXT(MATCH(INDEX(RelatedFeatures[Second Sampling Feature Code],$A15),SamplingFeatures[Feature Code],0),"0000"),
", SpatialOffsetID:  ",IF(INDEX(RelatedFeatures[OffsetID],$A15)="",CONCATENATE(CHAR(34),CHAR(34)),CONCATENATE("*SpatialOffsetID",TEXT(INDEX(RelatedFeatures[OffsetID],$A15),"0000"))),"}")))</f>
        <v/>
      </c>
      <c r="P15" s="111" t="str">
        <f>IF($A15&gt;NumMethods,"",
CONCATENATE("  - &amp;MethodID",TEXT($A15,"0000"),
" {","MethodTypeCV:  ",CHAR(34),INDEX(Methods[Method Type],$A15),CHAR(34),
", MethodCode:  ",CHAR(34),INDEX(Methods[Method Code],$A15),CHAR(34),
", MethodName:  ",CHAR(34),INDEX(Methods[Method Name],$A15),CHAR(34),
", MethodDescription:  ",CHAR(34),INDEX(Methods[Method Description],$A15),CHAR(34),
", MethodLink:  ",CHAR(34),INDEX(Methods[Method Link],$A15),CHAR(34),
", OrganizationID: *OrganizationID",TEXT(MATCH(INDEX(Methods[Organization Name],$A15),Organizations[Organization Name],0),"0000"),"}"))</f>
        <v/>
      </c>
      <c r="Q15" s="111" t="str">
        <f>IF($A15&gt;NumVariables,"",
CONCATENATE("  - &amp;VariableID",TEXT($A15,"0000"),
" {","VariableTypeCV:  ",CHAR(34),INDEX(Variables[Variable Type],$A15),CHAR(34),
", VariableCode:  ",CHAR(34),INDEX(Variables[Variable Code],$A15),CHAR(34),
", VariableNameCV:  ",CHAR(34),INDEX(Variables[Variable Name],$A15),CHAR(34),
", VariableDefinition:  ",CHAR(34),INDEX(Variables[Variable Definition],$A15),CHAR(34),
", SpecciationCV:  ",CHAR(34),INDEX(Variables[Speciation],$A15),CHAR(34),
", NoDataValue:  ",CHAR(34),INDEX(Variables[No Data Value],$A15),CHAR(34),"}"))</f>
        <v/>
      </c>
      <c r="S15" s="111" t="str">
        <f>IF($A15&gt;NumProcessingLevels,"",
CONCATENATE("  - &amp;ProcessingLevelID",TEXT($A15,"0000"),
" {","ProcessingLevelCode:  ",CHAR(34),INDEX(ProcessingLevels[Processing Level Code],$A15),CHAR(34),
", Definition:  ",CHAR(34),INDEX(ProcessingLevels[Definition],$A15),CHAR(34),
", Explanation:  ",CHAR(34),INDEX(ProcessingLevels[Explanation],$A15),CHAR(34),"}"))</f>
        <v/>
      </c>
      <c r="T15" s="111" t="str">
        <f>IF($A15&gt;NumDataColumns,"",
IF(INDEX(DataColumns[Method Code],$A15)="","PLEASE FILL IN A METHOD FOR EACH DATA COLUMN",
CONCATENATE("  - &amp;ActionID",TEXT($A15,"0000"),
" {","ActionTypeCV:  ",CHAR(34),"Observation",CHAR(34),
", MethodID: *MethodID",TEXT(MATCH(INDEX(DataColumns[Method Code],$A15),Methods[Method Code],0),"0000"),
", BeginDateTime:  NULL",
", BeginDateTimeUTCOffset:  NULL",
", EndDateTime:  NULL",
", EndDateTimeUTCOffset:  NULL",
", ActionDescription:  ",CHAR(34),"Generic observation action generated by YODA TimeSeries Template",CHAR(34),
", ActionFileLink:  ",CHAR(34),CHAR(34),"}")))</f>
        <v/>
      </c>
      <c r="U15" s="111" t="str">
        <f>IF($A15&gt;NumDataColumns,"",
IF(INDEX(DataColumns[Method Code],$A15)="","PLEASE FILL IN A SAMPLING FEATURE FOR EACH DATA COLUMN",
CONCATENATE("  - &amp;FeatureActionID",TEXT($A15,"0000"),
" {","SamplingFeatureID:  *SamplingFeatureID",TEXT(MATCH(INDEX(DataColumns[Sampling Feature Code],$A15),SamplingFeatures[Feature Code],0),"0000"),
", ActionID:  *ActionID",TEXT($A15,"0000"),"}")))</f>
        <v/>
      </c>
      <c r="V15" s="111" t="str">
        <f>IF($A15&gt;NumDataColumns,"",
CONCATENATE("  - &amp;ResultID",TEXT($A15,"0000"),
" {","ResultUUID:  ",CHAR(34),INDEX(DataColumns[ResultUUID],$A15),CHAR(34),
", FeatureActionID: *FeatureActionID",TEXT($A15,"0000"),
", ResultTypeCV:  ",CHAR(34),INDEX(DataColumns[Result Type],$A15),CHAR(34),
", VariableID:  *VariableID",TEXT(MATCH(INDEX(DataColumns[Variable Code],$A15),Variables[Variable Code],0),"0000"),
", UnitsID:  ",CHAR(34),INDEX(DataColumns[Unit Name],$A15),CHAR(34),
", TaxonomicClassifierID:  ",CHAR(34),CHAR(34),
", ProcessingLevelID:  *ProcessingLevelID",TEXT(MATCH(INDEX(DataColumns[Processing Level],$A15),ProcessingLevels[Processing Level Code],0),"0000"),
", ResultDateTime:  ",CHAR(34),CHAR(34),
", ResultDateTimeUTCOffset:  ",CHAR(34),CHAR(34),
", ValidDateTime:  ",CHAR(34),CHAR(34),
", ValidDateTimeUTCOffset:  ",CHAR(34),CHAR(34),
", StatusCV:  ",CHAR(34),CHAR(34),
", SampledMediumCV:  ",CHAR(34),INDEX(DataColumns[Sampled Medium],$A15),CHAR(34),
", ValueCount:  ",NumDataValues,"}"))</f>
        <v/>
      </c>
      <c r="W15" s="111" t="str">
        <f>IF($A15&gt;NumDataColumns,"",
CONCATENATE("  - &amp;TimeSeriesResultID001",TEXT($A15,"0000"),
" {","ResultID: *ResultID",TEXT($A15,"0000"),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Statistic],$A15),CHAR(34),"}"))</f>
        <v/>
      </c>
      <c r="X15" s="111" t="str">
        <f>IF($A15-3&gt;NumDataColumns,"",
CONCATENATE("    - {ColumnNumber: ",TEXT($A15-1,"0000"),
", Label:  ",CHAR(34),INDEX(DataColumns[Column Label],$A15-3),CHAR(34),
", ODM2Field:  ",CHAR(34),"DataValue",CHAR(34),
", CensorCodeCV:  ",CHAR(34),INDEX(DataColumns[Censor Code],$A15-3),CHAR(34),
", QualiatyCodeCV:  ",CHAR(34),INDEX(DataColumns[Quality Code],$A15-3),CHAR(34),
", TimeAggregationInterval:  ",INDEX(DataColumns[Time Aggregation Interval],$A15-3),
", TimeAggregationIntervalUnitsID:  ",CHAR(34),INDEX(DataColumns[Time Aggregation Unit],$A15-3),CHAR(34),"}"))</f>
        <v/>
      </c>
      <c r="AA15" s="111" t="str">
        <f>IF($A15&gt;NumDataColumns,
"",
CONCATENATE(AA14,", ",INDEX(DataColumns[Column Label],$A15)))</f>
        <v/>
      </c>
    </row>
    <row r="16" spans="1:30" x14ac:dyDescent="0.25">
      <c r="A16">
        <v>13</v>
      </c>
      <c r="D16" s="111" t="str">
        <f>IF($A16&gt;NumPeople,"",
CONCATENATE("  - &amp;PersonID",TEXT($A16,"0000"),
" {","PersonFirstName:  ",CHAR(34),INDEX(People[First Name],$A16),CHAR(34),
", PersonMiddleName:  ",CHAR(34),INDEX(People[Middle Name],$A16),CHAR(34),
", PersonLastName:  ",CHAR(34),INDEX(People[Last Name],$A16),CHAR(34),"}"))</f>
        <v/>
      </c>
      <c r="E16" s="111" t="str">
        <f>IF($A16&gt;NumOrganizations,"",
CONCATENATE("  - &amp;OrganizationID",TEXT($A16,"0000"),
" {","OrganizationTypeCV:  ",CHAR(34),INDEX(Organizations[Organization Type '[CV']],$A16),CHAR(34),
", OrganizationCode:  ",CHAR(34),INDEX(Organizations[Organization Code],$A16),CHAR(34),
", OrganizationName:  ",CHAR(34),INDEX(Organizations[Organization Name],$A16),CHAR(34),
", OrganizationDescription:  ",CHAR(34),INDEX(Organizations[Organization Description],$A16),CHAR(34),
", OrganizationLink:  ",CHAR(34),INDEX(Organizations[Organization Link],$A16),CHAR(34),"}"))</f>
        <v/>
      </c>
      <c r="F16" s="111" t="str">
        <f>IF($A16&gt;NumPeople,"",
CONCATENATE("  - &amp;AffiliationID",TEXT($A16,"0000"),
" {PersonID: *PersonID",TEXT($A16,"0000"),
", OrganizationID: *OrganizationID",TEXT(MATCH(INDEX(People[Organization Name],$A16),Organizations[Organization Name],0),"0000"),
", IsPrimaryOrganizationContact: , AffiliationStartDate: , AffiliationEndDate: , PrimaryPhone: ",
", PrimaryEmail: ",CHAR(34),INDEX(People[Primary Email],$A16),CHAR(34),
", PrimaryAddress: ",CHAR(34),INDEX(People[Primary Address],$A16),CHAR(34),
", PersonLink: }"))</f>
        <v/>
      </c>
      <c r="H16" s="111" t="str">
        <f>IF(COUNTA(CitationInformation)=0,"",
IF($A16&gt;NumAuthors,"",
CONCATENATE("  - &amp;AuthorListID",TEXT($A16,"0000"),
"  {CitationID: *CitationID0001",
", PersonID: *PersonID",TEXT(MATCH(INDEX(AuthorList[Author Name],$A16),People[Full Name],0),"0000"),
", AuthorOrder: ",INDEX(AuthorList[Author Number],$A16),"}")))</f>
        <v/>
      </c>
      <c r="K16" s="111" t="str">
        <f>IF($A16&gt;NumSamplingFeatures,"",
CONCATENATE("  - &amp;SamplingFeatureID",TEXT($A16,"0000"),
" {","SamplingFeatureUUID:  ",CHAR(34),INDEX(SamplingFeatures[Sampling Feature UUID],$A16),CHAR(34),
", SamplingFeatureTypeCV:  ",CHAR(34),INDEX(SamplingFeatures[Sampling Feature Type],$A16),CHAR(34),
", SamplingFeatureCode:  ",CHAR(34),INDEX(SamplingFeatures[Feature Code],$A16),CHAR(34),
", SamplingFeatureName:  ",CHAR(34),INDEX(SamplingFeatures[Feature Name],$A16),CHAR(34),
", SamplingFeatureDescription:  ",CHAR(34),INDEX(SamplingFeatures[Feature Description],$A16),CHAR(34),
", SamplingFeatureGeotypeCV:  ",CHAR(34),INDEX(SamplingFeatures[Feature Geo Type],$A16),CHAR(34),
", FeatureGeometry:  ",CHAR(34),INDEX(SamplingFeatures[Feature Geometry],$A16),CHAR(34),
", Elevation_m:  ",CHAR(34),INDEX(SamplingFeatures[Elevation_m],$A16),CHAR(34),
", ElevationDatumCV:  ",CHAR(34),ElevationDatum,CHAR(34),"}"))</f>
        <v/>
      </c>
      <c r="L16" s="111" t="str">
        <f>IF(NumSites=0,"",
IF(NumSites&lt;$A16,"",
CONCATENATE("  - &amp;SiteID",TEXT($A16,"0000"),
" {","SamplingFeatureID:  *SamplingFeatureID",TEXT(MATCH($A16,Sites[SiteID],0),"0000"),
", SiteTypeCV:  ",CHAR(34),INDEX(Sites[Site Type],MATCH($A16,Sites[SiteID],0)),CHAR(34),
", Latitude:  ",INDEX(Sites[Latitude],MATCH($A16,Sites[SiteID],0)),
", Longitude:  ",INDEX(Sites[Longitude],MATCH($A16,Sites[SiteID],0)),
", SpatialReferenceID:  *SRSID0001}")))</f>
        <v/>
      </c>
      <c r="M16" s="111" t="str">
        <f>IF(NumSpecimens=0,"",
IF(NumSpecimens&lt;$A16,"",
CONCATENATE("  - &amp;SpecimenID",TEXT($A16,"0000"),
" {","SamplingFeatureID:  *SamplingFeatureID",TEXT(MATCH($A16,Specimens[SpecimenID],0),"0000"),
", SpecimenTypeCV:  ",CHAR(34),INDEX(Specimens[Specimen Type],MATCH($A16,Specimens[SpecimenID],0)),CHAR(34),
", SpecimenMediumCV:  ",INDEX(Specimens[Specimen Medium],MATCH($A16,Specimens[SpecimenID],0)),
", IsFieldSpecimen:  ",CHAR(34),INDEX(Specimens[Is Field Specimen?],MATCH($A16,Specimens[SpecimenID],0)),CHAR(34),"}")))</f>
        <v/>
      </c>
      <c r="N16" s="111" t="str">
        <f>IF(NumSpatialOffsets=0,"",
IF(NumSpatialOffsets&lt;$A16,"",
CONCATENATE("  - &amp;SpatialOffsetID",TEXT($A16,"0000"),
" {","SpatialOffsetTypeCV:  ",CHAR(34),INDEX(RelatedFeatures[Spatial Offset Type],MATCH($A16,RelatedFeatures[OffsetID],0)),CHAR(34),
", Offset1Value:  ",INDEX(RelatedFeatures[Offset 1 Value],MATCH($A16,RelatedFeatures[OffsetID],0)),
", Offset1UnitID:  ",CHAR(34),INDEX(RelatedFeatures[Offset 1 Unit],MATCH($A16,RelatedFeatures[OffsetID],0)),CHAR(34),
", Offset2Value:  ",IF(INDEX(RelatedFeatures[Offset 2 Value],MATCH($A16,RelatedFeatures[OffsetID],0))="","NULL",INDEX(RelatedFeatures[Offset 2 Value],MATCH($A16,RelatedFeatures[OffsetID],0))),
", Offset2UnitID:  ",CHAR(34),INDEX(RelatedFeatures[Offset 2 Unit],MATCH($A16,RelatedFeatures[OffsetID],0)),,CHAR(34),
", Offset3Value:  ",IF(INDEX(RelatedFeatures[Offset 3 Value],MATCH($A16,RelatedFeatures[OffsetID],0))="","NULL",INDEX(RelatedFeatures[Offset 3 Value],MATCH($A16,RelatedFeatures[OffsetID],0))),
", Offset3UnitID:  ",CHAR(34),INDEX(RelatedFeatures[Offset 3 Unit],MATCH($A16,RelatedFeatures[OffsetID],0)),CHAR(34),"}")))</f>
        <v/>
      </c>
      <c r="O16" s="111" t="str">
        <f>IF(NumRelatedFeatures=0,"",
IF($A16&gt;NumRelatedFeatures,"",
CONCATENATE("  - &amp;RelationID",TEXT($A16,"0000"),
" {","SamplingFeatureID:  *SamplingFeatureID",TEXT(MATCH(INDEX(RelatedFeatures[First Sampling Feature Code],$A16),SamplingFeatures[Feature Code],0),"0000"),
", RelationshipTypeCV:  ",CHAR(34),INDEX(RelatedFeatures[Relationship Type],$A16),CHAR(34),
", RelatedFeatureID: *SamplingFeatureID",TEXT(MATCH(INDEX(RelatedFeatures[Second Sampling Feature Code],$A16),SamplingFeatures[Feature Code],0),"0000"),
", SpatialOffsetID:  ",IF(INDEX(RelatedFeatures[OffsetID],$A16)="",CONCATENATE(CHAR(34),CHAR(34)),CONCATENATE("*SpatialOffsetID",TEXT(INDEX(RelatedFeatures[OffsetID],$A16),"0000"))),"}")))</f>
        <v/>
      </c>
      <c r="P16" s="111" t="str">
        <f>IF($A16&gt;NumMethods,"",
CONCATENATE("  - &amp;MethodID",TEXT($A16,"0000"),
" {","MethodTypeCV:  ",CHAR(34),INDEX(Methods[Method Type],$A16),CHAR(34),
", MethodCode:  ",CHAR(34),INDEX(Methods[Method Code],$A16),CHAR(34),
", MethodName:  ",CHAR(34),INDEX(Methods[Method Name],$A16),CHAR(34),
", MethodDescription:  ",CHAR(34),INDEX(Methods[Method Description],$A16),CHAR(34),
", MethodLink:  ",CHAR(34),INDEX(Methods[Method Link],$A16),CHAR(34),
", OrganizationID: *OrganizationID",TEXT(MATCH(INDEX(Methods[Organization Name],$A16),Organizations[Organization Name],0),"0000"),"}"))</f>
        <v/>
      </c>
      <c r="Q16" s="111" t="str">
        <f>IF($A16&gt;NumVariables,"",
CONCATENATE("  - &amp;VariableID",TEXT($A16,"0000"),
" {","VariableTypeCV:  ",CHAR(34),INDEX(Variables[Variable Type],$A16),CHAR(34),
", VariableCode:  ",CHAR(34),INDEX(Variables[Variable Code],$A16),CHAR(34),
", VariableNameCV:  ",CHAR(34),INDEX(Variables[Variable Name],$A16),CHAR(34),
", VariableDefinition:  ",CHAR(34),INDEX(Variables[Variable Definition],$A16),CHAR(34),
", SpecciationCV:  ",CHAR(34),INDEX(Variables[Speciation],$A16),CHAR(34),
", NoDataValue:  ",CHAR(34),INDEX(Variables[No Data Value],$A16),CHAR(34),"}"))</f>
        <v/>
      </c>
      <c r="S16" s="111" t="str">
        <f>IF($A16&gt;NumProcessingLevels,"",
CONCATENATE("  - &amp;ProcessingLevelID",TEXT($A16,"0000"),
" {","ProcessingLevelCode:  ",CHAR(34),INDEX(ProcessingLevels[Processing Level Code],$A16),CHAR(34),
", Definition:  ",CHAR(34),INDEX(ProcessingLevels[Definition],$A16),CHAR(34),
", Explanation:  ",CHAR(34),INDEX(ProcessingLevels[Explanation],$A16),CHAR(34),"}"))</f>
        <v/>
      </c>
      <c r="T16" s="111" t="str">
        <f>IF($A16&gt;NumDataColumns,"",
IF(INDEX(DataColumns[Method Code],$A16)="","PLEASE FILL IN A METHOD FOR EACH DATA COLUMN",
CONCATENATE("  - &amp;ActionID",TEXT($A16,"0000"),
" {","ActionTypeCV:  ",CHAR(34),"Observation",CHAR(34),
", MethodID: *MethodID",TEXT(MATCH(INDEX(DataColumns[Method Code],$A16),Methods[Method Code],0),"0000"),
", BeginDateTime:  NULL",
", BeginDateTimeUTCOffset:  NULL",
", EndDateTime:  NULL",
", EndDateTimeUTCOffset:  NULL",
", ActionDescription:  ",CHAR(34),"Generic observation action generated by YODA TimeSeries Template",CHAR(34),
", ActionFileLink:  ",CHAR(34),CHAR(34),"}")))</f>
        <v/>
      </c>
      <c r="U16" s="111" t="str">
        <f>IF($A16&gt;NumDataColumns,"",
IF(INDEX(DataColumns[Method Code],$A16)="","PLEASE FILL IN A SAMPLING FEATURE FOR EACH DATA COLUMN",
CONCATENATE("  - &amp;FeatureActionID",TEXT($A16,"0000"),
" {","SamplingFeatureID:  *SamplingFeatureID",TEXT(MATCH(INDEX(DataColumns[Sampling Feature Code],$A16),SamplingFeatures[Feature Code],0),"0000"),
", ActionID:  *ActionID",TEXT($A16,"0000"),"}")))</f>
        <v/>
      </c>
      <c r="V16" s="111" t="str">
        <f>IF($A16&gt;NumDataColumns,"",
CONCATENATE("  - &amp;ResultID",TEXT($A16,"0000"),
" {","ResultUUID:  ",CHAR(34),INDEX(DataColumns[ResultUUID],$A16),CHAR(34),
", FeatureActionID: *FeatureActionID",TEXT($A16,"0000"),
", ResultTypeCV:  ",CHAR(34),INDEX(DataColumns[Result Type],$A16),CHAR(34),
", VariableID:  *VariableID",TEXT(MATCH(INDEX(DataColumns[Variable Code],$A16),Variables[Variable Code],0),"0000"),
", UnitsID:  ",CHAR(34),INDEX(DataColumns[Unit Name],$A16),CHAR(34),
", TaxonomicClassifierID:  ",CHAR(34),CHAR(34),
", ProcessingLevelID:  *ProcessingLevelID",TEXT(MATCH(INDEX(DataColumns[Processing Level],$A16),ProcessingLevels[Processing Level Code],0),"0000"),
", ResultDateTime:  ",CHAR(34),CHAR(34),
", ResultDateTimeUTCOffset:  ",CHAR(34),CHAR(34),
", ValidDateTime:  ",CHAR(34),CHAR(34),
", ValidDateTimeUTCOffset:  ",CHAR(34),CHAR(34),
", StatusCV:  ",CHAR(34),CHAR(34),
", SampledMediumCV:  ",CHAR(34),INDEX(DataColumns[Sampled Medium],$A16),CHAR(34),
", ValueCount:  ",NumDataValues,"}"))</f>
        <v/>
      </c>
      <c r="W16" s="111" t="str">
        <f>IF($A16&gt;NumDataColumns,"",
CONCATENATE("  - &amp;TimeSeriesResultID001",TEXT($A16,"0000"),
" {","ResultID: *ResultID",TEXT($A16,"0000"),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Statistic],$A16),CHAR(34),"}"))</f>
        <v/>
      </c>
      <c r="X16" s="111" t="str">
        <f>IF($A16-3&gt;NumDataColumns,"",
CONCATENATE("    - {ColumnNumber: ",TEXT($A16-1,"0000"),
", Label:  ",CHAR(34),INDEX(DataColumns[Column Label],$A16-3),CHAR(34),
", ODM2Field:  ",CHAR(34),"DataValue",CHAR(34),
", CensorCodeCV:  ",CHAR(34),INDEX(DataColumns[Censor Code],$A16-3),CHAR(34),
", QualiatyCodeCV:  ",CHAR(34),INDEX(DataColumns[Quality Code],$A16-3),CHAR(34),
", TimeAggregationInterval:  ",INDEX(DataColumns[Time Aggregation Interval],$A16-3),
", TimeAggregationIntervalUnitsID:  ",CHAR(34),INDEX(DataColumns[Time Aggregation Unit],$A16-3),CHAR(34),"}"))</f>
        <v/>
      </c>
      <c r="AA16" s="111" t="str">
        <f>IF($A16&gt;NumDataColumns,
"",
CONCATENATE(AA15,", ",INDEX(DataColumns[Column Label],$A16)))</f>
        <v/>
      </c>
    </row>
    <row r="17" spans="1:27" x14ac:dyDescent="0.25">
      <c r="A17">
        <v>14</v>
      </c>
      <c r="D17" s="111" t="str">
        <f>IF($A17&gt;NumPeople,"",
CONCATENATE("  - &amp;PersonID",TEXT($A17,"0000"),
" {","PersonFirstName:  ",CHAR(34),INDEX(People[First Name],$A17),CHAR(34),
", PersonMiddleName:  ",CHAR(34),INDEX(People[Middle Name],$A17),CHAR(34),
", PersonLastName:  ",CHAR(34),INDEX(People[Last Name],$A17),CHAR(34),"}"))</f>
        <v/>
      </c>
      <c r="E17" s="111" t="str">
        <f>IF($A17&gt;NumOrganizations,"",
CONCATENATE("  - &amp;OrganizationID",TEXT($A17,"0000"),
" {","OrganizationTypeCV:  ",CHAR(34),INDEX(Organizations[Organization Type '[CV']],$A17),CHAR(34),
", OrganizationCode:  ",CHAR(34),INDEX(Organizations[Organization Code],$A17),CHAR(34),
", OrganizationName:  ",CHAR(34),INDEX(Organizations[Organization Name],$A17),CHAR(34),
", OrganizationDescription:  ",CHAR(34),INDEX(Organizations[Organization Description],$A17),CHAR(34),
", OrganizationLink:  ",CHAR(34),INDEX(Organizations[Organization Link],$A17),CHAR(34),"}"))</f>
        <v/>
      </c>
      <c r="F17" s="111" t="str">
        <f>IF($A17&gt;NumPeople,"",
CONCATENATE("  - &amp;AffiliationID",TEXT($A17,"0000"),
" {PersonID: *PersonID",TEXT($A17,"0000"),
", OrganizationID: *OrganizationID",TEXT(MATCH(INDEX(People[Organization Name],$A17),Organizations[Organization Name],0),"0000"),
", IsPrimaryOrganizationContact: , AffiliationStartDate: , AffiliationEndDate: , PrimaryPhone: ",
", PrimaryEmail: ",CHAR(34),INDEX(People[Primary Email],$A17),CHAR(34),
", PrimaryAddress: ",CHAR(34),INDEX(People[Primary Address],$A17),CHAR(34),
", PersonLink: }"))</f>
        <v/>
      </c>
      <c r="H17" s="111" t="str">
        <f>IF(COUNTA(CitationInformation)=0,"",
IF($A17&gt;NumAuthors,"",
CONCATENATE("  - &amp;AuthorListID",TEXT($A17,"0000"),
"  {CitationID: *CitationID0001",
", PersonID: *PersonID",TEXT(MATCH(INDEX(AuthorList[Author Name],$A17),People[Full Name],0),"0000"),
", AuthorOrder: ",INDEX(AuthorList[Author Number],$A17),"}")))</f>
        <v/>
      </c>
      <c r="K17" s="111" t="str">
        <f>IF($A17&gt;NumSamplingFeatures,"",
CONCATENATE("  - &amp;SamplingFeatureID",TEXT($A17,"0000"),
" {","SamplingFeatureUUID:  ",CHAR(34),INDEX(SamplingFeatures[Sampling Feature UUID],$A17),CHAR(34),
", SamplingFeatureTypeCV:  ",CHAR(34),INDEX(SamplingFeatures[Sampling Feature Type],$A17),CHAR(34),
", SamplingFeatureCode:  ",CHAR(34),INDEX(SamplingFeatures[Feature Code],$A17),CHAR(34),
", SamplingFeatureName:  ",CHAR(34),INDEX(SamplingFeatures[Feature Name],$A17),CHAR(34),
", SamplingFeatureDescription:  ",CHAR(34),INDEX(SamplingFeatures[Feature Description],$A17),CHAR(34),
", SamplingFeatureGeotypeCV:  ",CHAR(34),INDEX(SamplingFeatures[Feature Geo Type],$A17),CHAR(34),
", FeatureGeometry:  ",CHAR(34),INDEX(SamplingFeatures[Feature Geometry],$A17),CHAR(34),
", Elevation_m:  ",CHAR(34),INDEX(SamplingFeatures[Elevation_m],$A17),CHAR(34),
", ElevationDatumCV:  ",CHAR(34),ElevationDatum,CHAR(34),"}"))</f>
        <v/>
      </c>
      <c r="L17" s="111" t="str">
        <f>IF(NumSites=0,"",
IF(NumSites&lt;$A17,"",
CONCATENATE("  - &amp;SiteID",TEXT($A17,"0000"),
" {","SamplingFeatureID:  *SamplingFeatureID",TEXT(MATCH($A17,Sites[SiteID],0),"0000"),
", SiteTypeCV:  ",CHAR(34),INDEX(Sites[Site Type],MATCH($A17,Sites[SiteID],0)),CHAR(34),
", Latitude:  ",INDEX(Sites[Latitude],MATCH($A17,Sites[SiteID],0)),
", Longitude:  ",INDEX(Sites[Longitude],MATCH($A17,Sites[SiteID],0)),
", SpatialReferenceID:  *SRSID0001}")))</f>
        <v/>
      </c>
      <c r="M17" s="111" t="str">
        <f>IF(NumSpecimens=0,"",
IF(NumSpecimens&lt;$A17,"",
CONCATENATE("  - &amp;SpecimenID",TEXT($A17,"0000"),
" {","SamplingFeatureID:  *SamplingFeatureID",TEXT(MATCH($A17,Specimens[SpecimenID],0),"0000"),
", SpecimenTypeCV:  ",CHAR(34),INDEX(Specimens[Specimen Type],MATCH($A17,Specimens[SpecimenID],0)),CHAR(34),
", SpecimenMediumCV:  ",INDEX(Specimens[Specimen Medium],MATCH($A17,Specimens[SpecimenID],0)),
", IsFieldSpecimen:  ",CHAR(34),INDEX(Specimens[Is Field Specimen?],MATCH($A17,Specimens[SpecimenID],0)),CHAR(34),"}")))</f>
        <v/>
      </c>
      <c r="N17" s="111" t="str">
        <f>IF(NumSpatialOffsets=0,"",
IF(NumSpatialOffsets&lt;$A17,"",
CONCATENATE("  - &amp;SpatialOffsetID",TEXT($A17,"0000"),
" {","SpatialOffsetTypeCV:  ",CHAR(34),INDEX(RelatedFeatures[Spatial Offset Type],MATCH($A17,RelatedFeatures[OffsetID],0)),CHAR(34),
", Offset1Value:  ",INDEX(RelatedFeatures[Offset 1 Value],MATCH($A17,RelatedFeatures[OffsetID],0)),
", Offset1UnitID:  ",CHAR(34),INDEX(RelatedFeatures[Offset 1 Unit],MATCH($A17,RelatedFeatures[OffsetID],0)),CHAR(34),
", Offset2Value:  ",IF(INDEX(RelatedFeatures[Offset 2 Value],MATCH($A17,RelatedFeatures[OffsetID],0))="","NULL",INDEX(RelatedFeatures[Offset 2 Value],MATCH($A17,RelatedFeatures[OffsetID],0))),
", Offset2UnitID:  ",CHAR(34),INDEX(RelatedFeatures[Offset 2 Unit],MATCH($A17,RelatedFeatures[OffsetID],0)),,CHAR(34),
", Offset3Value:  ",IF(INDEX(RelatedFeatures[Offset 3 Value],MATCH($A17,RelatedFeatures[OffsetID],0))="","NULL",INDEX(RelatedFeatures[Offset 3 Value],MATCH($A17,RelatedFeatures[OffsetID],0))),
", Offset3UnitID:  ",CHAR(34),INDEX(RelatedFeatures[Offset 3 Unit],MATCH($A17,RelatedFeatures[OffsetID],0)),CHAR(34),"}")))</f>
        <v/>
      </c>
      <c r="O17" s="111" t="str">
        <f>IF(NumRelatedFeatures=0,"",
IF($A17&gt;NumRelatedFeatures,"",
CONCATENATE("  - &amp;RelationID",TEXT($A17,"0000"),
" {","SamplingFeatureID:  *SamplingFeatureID",TEXT(MATCH(INDEX(RelatedFeatures[First Sampling Feature Code],$A17),SamplingFeatures[Feature Code],0),"0000"),
", RelationshipTypeCV:  ",CHAR(34),INDEX(RelatedFeatures[Relationship Type],$A17),CHAR(34),
", RelatedFeatureID: *SamplingFeatureID",TEXT(MATCH(INDEX(RelatedFeatures[Second Sampling Feature Code],$A17),SamplingFeatures[Feature Code],0),"0000"),
", SpatialOffsetID:  ",IF(INDEX(RelatedFeatures[OffsetID],$A17)="",CONCATENATE(CHAR(34),CHAR(34)),CONCATENATE("*SpatialOffsetID",TEXT(INDEX(RelatedFeatures[OffsetID],$A17),"0000"))),"}")))</f>
        <v/>
      </c>
      <c r="P17" s="111" t="str">
        <f>IF($A17&gt;NumMethods,"",
CONCATENATE("  - &amp;MethodID",TEXT($A17,"0000"),
" {","MethodTypeCV:  ",CHAR(34),INDEX(Methods[Method Type],$A17),CHAR(34),
", MethodCode:  ",CHAR(34),INDEX(Methods[Method Code],$A17),CHAR(34),
", MethodName:  ",CHAR(34),INDEX(Methods[Method Name],$A17),CHAR(34),
", MethodDescription:  ",CHAR(34),INDEX(Methods[Method Description],$A17),CHAR(34),
", MethodLink:  ",CHAR(34),INDEX(Methods[Method Link],$A17),CHAR(34),
", OrganizationID: *OrganizationID",TEXT(MATCH(INDEX(Methods[Organization Name],$A17),Organizations[Organization Name],0),"0000"),"}"))</f>
        <v/>
      </c>
      <c r="Q17" s="111" t="str">
        <f>IF($A17&gt;NumVariables,"",
CONCATENATE("  - &amp;VariableID",TEXT($A17,"0000"),
" {","VariableTypeCV:  ",CHAR(34),INDEX(Variables[Variable Type],$A17),CHAR(34),
", VariableCode:  ",CHAR(34),INDEX(Variables[Variable Code],$A17),CHAR(34),
", VariableNameCV:  ",CHAR(34),INDEX(Variables[Variable Name],$A17),CHAR(34),
", VariableDefinition:  ",CHAR(34),INDEX(Variables[Variable Definition],$A17),CHAR(34),
", SpecciationCV:  ",CHAR(34),INDEX(Variables[Speciation],$A17),CHAR(34),
", NoDataValue:  ",CHAR(34),INDEX(Variables[No Data Value],$A17),CHAR(34),"}"))</f>
        <v/>
      </c>
      <c r="S17" s="111" t="str">
        <f>IF($A17&gt;NumProcessingLevels,"",
CONCATENATE("  - &amp;ProcessingLevelID",TEXT($A17,"0000"),
" {","ProcessingLevelCode:  ",CHAR(34),INDEX(ProcessingLevels[Processing Level Code],$A17),CHAR(34),
", Definition:  ",CHAR(34),INDEX(ProcessingLevels[Definition],$A17),CHAR(34),
", Explanation:  ",CHAR(34),INDEX(ProcessingLevels[Explanation],$A17),CHAR(34),"}"))</f>
        <v/>
      </c>
      <c r="T17" s="111" t="str">
        <f>IF($A17&gt;NumDataColumns,"",
IF(INDEX(DataColumns[Method Code],$A17)="","PLEASE FILL IN A METHOD FOR EACH DATA COLUMN",
CONCATENATE("  - &amp;ActionID",TEXT($A17,"0000"),
" {","ActionTypeCV:  ",CHAR(34),"Observation",CHAR(34),
", MethodID: *MethodID",TEXT(MATCH(INDEX(DataColumns[Method Code],$A17),Methods[Method Code],0),"0000"),
", BeginDateTime:  NULL",
", BeginDateTimeUTCOffset:  NULL",
", EndDateTime:  NULL",
", EndDateTimeUTCOffset:  NULL",
", ActionDescription:  ",CHAR(34),"Generic observation action generated by YODA TimeSeries Template",CHAR(34),
", ActionFileLink:  ",CHAR(34),CHAR(34),"}")))</f>
        <v/>
      </c>
      <c r="U17" s="111" t="str">
        <f>IF($A17&gt;NumDataColumns,"",
IF(INDEX(DataColumns[Method Code],$A17)="","PLEASE FILL IN A SAMPLING FEATURE FOR EACH DATA COLUMN",
CONCATENATE("  - &amp;FeatureActionID",TEXT($A17,"0000"),
" {","SamplingFeatureID:  *SamplingFeatureID",TEXT(MATCH(INDEX(DataColumns[Sampling Feature Code],$A17),SamplingFeatures[Feature Code],0),"0000"),
", ActionID:  *ActionID",TEXT($A17,"0000"),"}")))</f>
        <v/>
      </c>
      <c r="V17" s="111" t="str">
        <f>IF($A17&gt;NumDataColumns,"",
CONCATENATE("  - &amp;ResultID",TEXT($A17,"0000"),
" {","ResultUUID:  ",CHAR(34),INDEX(DataColumns[ResultUUID],$A17),CHAR(34),
", FeatureActionID: *FeatureActionID",TEXT($A17,"0000"),
", ResultTypeCV:  ",CHAR(34),INDEX(DataColumns[Result Type],$A17),CHAR(34),
", VariableID:  *VariableID",TEXT(MATCH(INDEX(DataColumns[Variable Code],$A17),Variables[Variable Code],0),"0000"),
", UnitsID:  ",CHAR(34),INDEX(DataColumns[Unit Name],$A17),CHAR(34),
", TaxonomicClassifierID:  ",CHAR(34),CHAR(34),
", ProcessingLevelID:  *ProcessingLevelID",TEXT(MATCH(INDEX(DataColumns[Processing Level],$A17),ProcessingLevels[Processing Level Code],0),"0000"),
", ResultDateTime:  ",CHAR(34),CHAR(34),
", ResultDateTimeUTCOffset:  ",CHAR(34),CHAR(34),
", ValidDateTime:  ",CHAR(34),CHAR(34),
", ValidDateTimeUTCOffset:  ",CHAR(34),CHAR(34),
", StatusCV:  ",CHAR(34),CHAR(34),
", SampledMediumCV:  ",CHAR(34),INDEX(DataColumns[Sampled Medium],$A17),CHAR(34),
", ValueCount:  ",NumDataValues,"}"))</f>
        <v/>
      </c>
      <c r="W17" s="111" t="str">
        <f>IF($A17&gt;NumDataColumns,"",
CONCATENATE("  - &amp;TimeSeriesResultID001",TEXT($A17,"0000"),
" {","ResultID: *ResultID",TEXT($A17,"0000"),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Statistic],$A17),CHAR(34),"}"))</f>
        <v/>
      </c>
      <c r="X17" s="111" t="str">
        <f>IF($A17-3&gt;NumDataColumns,"",
CONCATENATE("    - {ColumnNumber: ",TEXT($A17-1,"0000"),
", Label:  ",CHAR(34),INDEX(DataColumns[Column Label],$A17-3),CHAR(34),
", ODM2Field:  ",CHAR(34),"DataValue",CHAR(34),
", CensorCodeCV:  ",CHAR(34),INDEX(DataColumns[Censor Code],$A17-3),CHAR(34),
", QualiatyCodeCV:  ",CHAR(34),INDEX(DataColumns[Quality Code],$A17-3),CHAR(34),
", TimeAggregationInterval:  ",INDEX(DataColumns[Time Aggregation Interval],$A17-3),
", TimeAggregationIntervalUnitsID:  ",CHAR(34),INDEX(DataColumns[Time Aggregation Unit],$A17-3),CHAR(34),"}"))</f>
        <v/>
      </c>
      <c r="AA17" s="111" t="str">
        <f>IF($A17&gt;NumDataColumns,
"",
CONCATENATE(AA16,", ",INDEX(DataColumns[Column Label],$A17)))</f>
        <v/>
      </c>
    </row>
    <row r="18" spans="1:27" x14ac:dyDescent="0.25">
      <c r="A18">
        <v>15</v>
      </c>
      <c r="D18" s="111" t="str">
        <f>IF($A18&gt;NumPeople,"",
CONCATENATE("  - &amp;PersonID",TEXT($A18,"0000"),
" {","PersonFirstName:  ",CHAR(34),INDEX(People[First Name],$A18),CHAR(34),
", PersonMiddleName:  ",CHAR(34),INDEX(People[Middle Name],$A18),CHAR(34),
", PersonLastName:  ",CHAR(34),INDEX(People[Last Name],$A18),CHAR(34),"}"))</f>
        <v/>
      </c>
      <c r="E18" s="111" t="str">
        <f>IF($A18&gt;NumOrganizations,"",
CONCATENATE("  - &amp;OrganizationID",TEXT($A18,"0000"),
" {","OrganizationTypeCV:  ",CHAR(34),INDEX(Organizations[Organization Type '[CV']],$A18),CHAR(34),
", OrganizationCode:  ",CHAR(34),INDEX(Organizations[Organization Code],$A18),CHAR(34),
", OrganizationName:  ",CHAR(34),INDEX(Organizations[Organization Name],$A18),CHAR(34),
", OrganizationDescription:  ",CHAR(34),INDEX(Organizations[Organization Description],$A18),CHAR(34),
", OrganizationLink:  ",CHAR(34),INDEX(Organizations[Organization Link],$A18),CHAR(34),"}"))</f>
        <v/>
      </c>
      <c r="F18" s="111" t="str">
        <f>IF($A18&gt;NumPeople,"",
CONCATENATE("  - &amp;AffiliationID",TEXT($A18,"0000"),
" {PersonID: *PersonID",TEXT($A18,"0000"),
", OrganizationID: *OrganizationID",TEXT(MATCH(INDEX(People[Organization Name],$A18),Organizations[Organization Name],0),"0000"),
", IsPrimaryOrganizationContact: , AffiliationStartDate: , AffiliationEndDate: , PrimaryPhone: ",
", PrimaryEmail: ",CHAR(34),INDEX(People[Primary Email],$A18),CHAR(34),
", PrimaryAddress: ",CHAR(34),INDEX(People[Primary Address],$A18),CHAR(34),
", PersonLink: }"))</f>
        <v/>
      </c>
      <c r="H18" s="111" t="str">
        <f>IF(COUNTA(CitationInformation)=0,"",
IF($A18&gt;NumAuthors,"",
CONCATENATE("  - &amp;AuthorListID",TEXT($A18,"0000"),
"  {CitationID: *CitationID0001",
", PersonID: *PersonID",TEXT(MATCH(INDEX(AuthorList[Author Name],$A18),People[Full Name],0),"0000"),
", AuthorOrder: ",INDEX(AuthorList[Author Number],$A18),"}")))</f>
        <v/>
      </c>
      <c r="K18" s="111" t="str">
        <f>IF($A18&gt;NumSamplingFeatures,"",
CONCATENATE("  - &amp;SamplingFeatureID",TEXT($A18,"0000"),
" {","SamplingFeatureUUID:  ",CHAR(34),INDEX(SamplingFeatures[Sampling Feature UUID],$A18),CHAR(34),
", SamplingFeatureTypeCV:  ",CHAR(34),INDEX(SamplingFeatures[Sampling Feature Type],$A18),CHAR(34),
", SamplingFeatureCode:  ",CHAR(34),INDEX(SamplingFeatures[Feature Code],$A18),CHAR(34),
", SamplingFeatureName:  ",CHAR(34),INDEX(SamplingFeatures[Feature Name],$A18),CHAR(34),
", SamplingFeatureDescription:  ",CHAR(34),INDEX(SamplingFeatures[Feature Description],$A18),CHAR(34),
", SamplingFeatureGeotypeCV:  ",CHAR(34),INDEX(SamplingFeatures[Feature Geo Type],$A18),CHAR(34),
", FeatureGeometry:  ",CHAR(34),INDEX(SamplingFeatures[Feature Geometry],$A18),CHAR(34),
", Elevation_m:  ",CHAR(34),INDEX(SamplingFeatures[Elevation_m],$A18),CHAR(34),
", ElevationDatumCV:  ",CHAR(34),ElevationDatum,CHAR(34),"}"))</f>
        <v/>
      </c>
      <c r="L18" s="111" t="str">
        <f>IF(NumSites=0,"",
IF(NumSites&lt;$A18,"",
CONCATENATE("  - &amp;SiteID",TEXT($A18,"0000"),
" {","SamplingFeatureID:  *SamplingFeatureID",TEXT(MATCH($A18,Sites[SiteID],0),"0000"),
", SiteTypeCV:  ",CHAR(34),INDEX(Sites[Site Type],MATCH($A18,Sites[SiteID],0)),CHAR(34),
", Latitude:  ",INDEX(Sites[Latitude],MATCH($A18,Sites[SiteID],0)),
", Longitude:  ",INDEX(Sites[Longitude],MATCH($A18,Sites[SiteID],0)),
", SpatialReferenceID:  *SRSID0001}")))</f>
        <v/>
      </c>
      <c r="M18" s="111" t="str">
        <f>IF(NumSpecimens=0,"",
IF(NumSpecimens&lt;$A18,"",
CONCATENATE("  - &amp;SpecimenID",TEXT($A18,"0000"),
" {","SamplingFeatureID:  *SamplingFeatureID",TEXT(MATCH($A18,Specimens[SpecimenID],0),"0000"),
", SpecimenTypeCV:  ",CHAR(34),INDEX(Specimens[Specimen Type],MATCH($A18,Specimens[SpecimenID],0)),CHAR(34),
", SpecimenMediumCV:  ",INDEX(Specimens[Specimen Medium],MATCH($A18,Specimens[SpecimenID],0)),
", IsFieldSpecimen:  ",CHAR(34),INDEX(Specimens[Is Field Specimen?],MATCH($A18,Specimens[SpecimenID],0)),CHAR(34),"}")))</f>
        <v/>
      </c>
      <c r="N18" s="111" t="str">
        <f>IF(NumSpatialOffsets=0,"",
IF(NumSpatialOffsets&lt;$A18,"",
CONCATENATE("  - &amp;SpatialOffsetID",TEXT($A18,"0000"),
" {","SpatialOffsetTypeCV:  ",CHAR(34),INDEX(RelatedFeatures[Spatial Offset Type],MATCH($A18,RelatedFeatures[OffsetID],0)),CHAR(34),
", Offset1Value:  ",INDEX(RelatedFeatures[Offset 1 Value],MATCH($A18,RelatedFeatures[OffsetID],0)),
", Offset1UnitID:  ",CHAR(34),INDEX(RelatedFeatures[Offset 1 Unit],MATCH($A18,RelatedFeatures[OffsetID],0)),CHAR(34),
", Offset2Value:  ",IF(INDEX(RelatedFeatures[Offset 2 Value],MATCH($A18,RelatedFeatures[OffsetID],0))="","NULL",INDEX(RelatedFeatures[Offset 2 Value],MATCH($A18,RelatedFeatures[OffsetID],0))),
", Offset2UnitID:  ",CHAR(34),INDEX(RelatedFeatures[Offset 2 Unit],MATCH($A18,RelatedFeatures[OffsetID],0)),,CHAR(34),
", Offset3Value:  ",IF(INDEX(RelatedFeatures[Offset 3 Value],MATCH($A18,RelatedFeatures[OffsetID],0))="","NULL",INDEX(RelatedFeatures[Offset 3 Value],MATCH($A18,RelatedFeatures[OffsetID],0))),
", Offset3UnitID:  ",CHAR(34),INDEX(RelatedFeatures[Offset 3 Unit],MATCH($A18,RelatedFeatures[OffsetID],0)),CHAR(34),"}")))</f>
        <v/>
      </c>
      <c r="O18" s="111" t="str">
        <f>IF(NumRelatedFeatures=0,"",
IF($A18&gt;NumRelatedFeatures,"",
CONCATENATE("  - &amp;RelationID",TEXT($A18,"0000"),
" {","SamplingFeatureID:  *SamplingFeatureID",TEXT(MATCH(INDEX(RelatedFeatures[First Sampling Feature Code],$A18),SamplingFeatures[Feature Code],0),"0000"),
", RelationshipTypeCV:  ",CHAR(34),INDEX(RelatedFeatures[Relationship Type],$A18),CHAR(34),
", RelatedFeatureID: *SamplingFeatureID",TEXT(MATCH(INDEX(RelatedFeatures[Second Sampling Feature Code],$A18),SamplingFeatures[Feature Code],0),"0000"),
", SpatialOffsetID:  ",IF(INDEX(RelatedFeatures[OffsetID],$A18)="",CONCATENATE(CHAR(34),CHAR(34)),CONCATENATE("*SpatialOffsetID",TEXT(INDEX(RelatedFeatures[OffsetID],$A18),"0000"))),"}")))</f>
        <v/>
      </c>
      <c r="P18" s="111" t="str">
        <f>IF($A18&gt;NumMethods,"",
CONCATENATE("  - &amp;MethodID",TEXT($A18,"0000"),
" {","MethodTypeCV:  ",CHAR(34),INDEX(Methods[Method Type],$A18),CHAR(34),
", MethodCode:  ",CHAR(34),INDEX(Methods[Method Code],$A18),CHAR(34),
", MethodName:  ",CHAR(34),INDEX(Methods[Method Name],$A18),CHAR(34),
", MethodDescription:  ",CHAR(34),INDEX(Methods[Method Description],$A18),CHAR(34),
", MethodLink:  ",CHAR(34),INDEX(Methods[Method Link],$A18),CHAR(34),
", OrganizationID: *OrganizationID",TEXT(MATCH(INDEX(Methods[Organization Name],$A18),Organizations[Organization Name],0),"0000"),"}"))</f>
        <v/>
      </c>
      <c r="Q18" s="111" t="str">
        <f>IF($A18&gt;NumVariables,"",
CONCATENATE("  - &amp;VariableID",TEXT($A18,"0000"),
" {","VariableTypeCV:  ",CHAR(34),INDEX(Variables[Variable Type],$A18),CHAR(34),
", VariableCode:  ",CHAR(34),INDEX(Variables[Variable Code],$A18),CHAR(34),
", VariableNameCV:  ",CHAR(34),INDEX(Variables[Variable Name],$A18),CHAR(34),
", VariableDefinition:  ",CHAR(34),INDEX(Variables[Variable Definition],$A18),CHAR(34),
", SpecciationCV:  ",CHAR(34),INDEX(Variables[Speciation],$A18),CHAR(34),
", NoDataValue:  ",CHAR(34),INDEX(Variables[No Data Value],$A18),CHAR(34),"}"))</f>
        <v/>
      </c>
      <c r="S18" s="111" t="str">
        <f>IF($A18&gt;NumProcessingLevels,"",
CONCATENATE("  - &amp;ProcessingLevelID",TEXT($A18,"0000"),
" {","ProcessingLevelCode:  ",CHAR(34),INDEX(ProcessingLevels[Processing Level Code],$A18),CHAR(34),
", Definition:  ",CHAR(34),INDEX(ProcessingLevels[Definition],$A18),CHAR(34),
", Explanation:  ",CHAR(34),INDEX(ProcessingLevels[Explanation],$A18),CHAR(34),"}"))</f>
        <v/>
      </c>
      <c r="T18" s="111" t="str">
        <f>IF($A18&gt;NumDataColumns,"",
IF(INDEX(DataColumns[Method Code],$A18)="","PLEASE FILL IN A METHOD FOR EACH DATA COLUMN",
CONCATENATE("  - &amp;ActionID",TEXT($A18,"0000"),
" {","ActionTypeCV:  ",CHAR(34),"Observation",CHAR(34),
", MethodID: *MethodID",TEXT(MATCH(INDEX(DataColumns[Method Code],$A18),Methods[Method Code],0),"0000"),
", BeginDateTime:  NULL",
", BeginDateTimeUTCOffset:  NULL",
", EndDateTime:  NULL",
", EndDateTimeUTCOffset:  NULL",
", ActionDescription:  ",CHAR(34),"Generic observation action generated by YODA TimeSeries Template",CHAR(34),
", ActionFileLink:  ",CHAR(34),CHAR(34),"}")))</f>
        <v/>
      </c>
      <c r="U18" s="111" t="str">
        <f>IF($A18&gt;NumDataColumns,"",
IF(INDEX(DataColumns[Method Code],$A18)="","PLEASE FILL IN A SAMPLING FEATURE FOR EACH DATA COLUMN",
CONCATENATE("  - &amp;FeatureActionID",TEXT($A18,"0000"),
" {","SamplingFeatureID:  *SamplingFeatureID",TEXT(MATCH(INDEX(DataColumns[Sampling Feature Code],$A18),SamplingFeatures[Feature Code],0),"0000"),
", ActionID:  *ActionID",TEXT($A18,"0000"),"}")))</f>
        <v/>
      </c>
      <c r="V18" s="111" t="str">
        <f>IF($A18&gt;NumDataColumns,"",
CONCATENATE("  - &amp;ResultID",TEXT($A18,"0000"),
" {","ResultUUID:  ",CHAR(34),INDEX(DataColumns[ResultUUID],$A18),CHAR(34),
", FeatureActionID: *FeatureActionID",TEXT($A18,"0000"),
", ResultTypeCV:  ",CHAR(34),INDEX(DataColumns[Result Type],$A18),CHAR(34),
", VariableID:  *VariableID",TEXT(MATCH(INDEX(DataColumns[Variable Code],$A18),Variables[Variable Code],0),"0000"),
", UnitsID:  ",CHAR(34),INDEX(DataColumns[Unit Name],$A18),CHAR(34),
", TaxonomicClassifierID:  ",CHAR(34),CHAR(34),
", ProcessingLevelID:  *ProcessingLevelID",TEXT(MATCH(INDEX(DataColumns[Processing Level],$A18),ProcessingLevels[Processing Level Code],0),"0000"),
", ResultDateTime:  ",CHAR(34),CHAR(34),
", ResultDateTimeUTCOffset:  ",CHAR(34),CHAR(34),
", ValidDateTime:  ",CHAR(34),CHAR(34),
", ValidDateTimeUTCOffset:  ",CHAR(34),CHAR(34),
", StatusCV:  ",CHAR(34),CHAR(34),
", SampledMediumCV:  ",CHAR(34),INDEX(DataColumns[Sampled Medium],$A18),CHAR(34),
", ValueCount:  ",NumDataValues,"}"))</f>
        <v/>
      </c>
      <c r="W18" s="111" t="str">
        <f>IF($A18&gt;NumDataColumns,"",
CONCATENATE("  - &amp;TimeSeriesResultID001",TEXT($A18,"0000"),
" {","ResultID: *ResultID",TEXT($A18,"0000"),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Statistic],$A18),CHAR(34),"}"))</f>
        <v/>
      </c>
      <c r="X18" s="111" t="str">
        <f>IF($A18-3&gt;NumDataColumns,"",
CONCATENATE("    - {ColumnNumber: ",TEXT($A18-1,"0000"),
", Label:  ",CHAR(34),INDEX(DataColumns[Column Label],$A18-3),CHAR(34),
", ODM2Field:  ",CHAR(34),"DataValue",CHAR(34),
", CensorCodeCV:  ",CHAR(34),INDEX(DataColumns[Censor Code],$A18-3),CHAR(34),
", QualiatyCodeCV:  ",CHAR(34),INDEX(DataColumns[Quality Code],$A18-3),CHAR(34),
", TimeAggregationInterval:  ",INDEX(DataColumns[Time Aggregation Interval],$A18-3),
", TimeAggregationIntervalUnitsID:  ",CHAR(34),INDEX(DataColumns[Time Aggregation Unit],$A18-3),CHAR(34),"}"))</f>
        <v/>
      </c>
      <c r="AA18" s="111" t="str">
        <f>IF($A18&gt;NumDataColumns,
"",
CONCATENATE(AA17,", ",INDEX(DataColumns[Column Label],$A18)))</f>
        <v/>
      </c>
    </row>
    <row r="19" spans="1:27" x14ac:dyDescent="0.25">
      <c r="A19">
        <v>16</v>
      </c>
      <c r="D19" s="111" t="str">
        <f>IF($A19&gt;NumPeople,"",
CONCATENATE("  - &amp;PersonID",TEXT($A19,"0000"),
" {","PersonFirstName:  ",CHAR(34),INDEX(People[First Name],$A19),CHAR(34),
", PersonMiddleName:  ",CHAR(34),INDEX(People[Middle Name],$A19),CHAR(34),
", PersonLastName:  ",CHAR(34),INDEX(People[Last Name],$A19),CHAR(34),"}"))</f>
        <v/>
      </c>
      <c r="E19" s="111" t="str">
        <f>IF($A19&gt;NumOrganizations,"",
CONCATENATE("  - &amp;OrganizationID",TEXT($A19,"0000"),
" {","OrganizationTypeCV:  ",CHAR(34),INDEX(Organizations[Organization Type '[CV']],$A19),CHAR(34),
", OrganizationCode:  ",CHAR(34),INDEX(Organizations[Organization Code],$A19),CHAR(34),
", OrganizationName:  ",CHAR(34),INDEX(Organizations[Organization Name],$A19),CHAR(34),
", OrganizationDescription:  ",CHAR(34),INDEX(Organizations[Organization Description],$A19),CHAR(34),
", OrganizationLink:  ",CHAR(34),INDEX(Organizations[Organization Link],$A19),CHAR(34),"}"))</f>
        <v/>
      </c>
      <c r="F19" s="111" t="str">
        <f>IF($A19&gt;NumPeople,"",
CONCATENATE("  - &amp;AffiliationID",TEXT($A19,"0000"),
" {PersonID: *PersonID",TEXT($A19,"0000"),
", OrganizationID: *OrganizationID",TEXT(MATCH(INDEX(People[Organization Name],$A19),Organizations[Organization Name],0),"0000"),
", IsPrimaryOrganizationContact: , AffiliationStartDate: , AffiliationEndDate: , PrimaryPhone: ",
", PrimaryEmail: ",CHAR(34),INDEX(People[Primary Email],$A19),CHAR(34),
", PrimaryAddress: ",CHAR(34),INDEX(People[Primary Address],$A19),CHAR(34),
", PersonLink: }"))</f>
        <v/>
      </c>
      <c r="H19" s="111" t="str">
        <f>IF(COUNTA(CitationInformation)=0,"",
IF($A19&gt;NumAuthors,"",
CONCATENATE("  - &amp;AuthorListID",TEXT($A19,"0000"),
"  {CitationID: *CitationID0001",
", PersonID: *PersonID",TEXT(MATCH(INDEX(AuthorList[Author Name],$A19),People[Full Name],0),"0000"),
", AuthorOrder: ",INDEX(AuthorList[Author Number],$A19),"}")))</f>
        <v/>
      </c>
      <c r="K19" s="111" t="str">
        <f>IF($A19&gt;NumSamplingFeatures,"",
CONCATENATE("  - &amp;SamplingFeatureID",TEXT($A19,"0000"),
" {","SamplingFeatureUUID:  ",CHAR(34),INDEX(SamplingFeatures[Sampling Feature UUID],$A19),CHAR(34),
", SamplingFeatureTypeCV:  ",CHAR(34),INDEX(SamplingFeatures[Sampling Feature Type],$A19),CHAR(34),
", SamplingFeatureCode:  ",CHAR(34),INDEX(SamplingFeatures[Feature Code],$A19),CHAR(34),
", SamplingFeatureName:  ",CHAR(34),INDEX(SamplingFeatures[Feature Name],$A19),CHAR(34),
", SamplingFeatureDescription:  ",CHAR(34),INDEX(SamplingFeatures[Feature Description],$A19),CHAR(34),
", SamplingFeatureGeotypeCV:  ",CHAR(34),INDEX(SamplingFeatures[Feature Geo Type],$A19),CHAR(34),
", FeatureGeometry:  ",CHAR(34),INDEX(SamplingFeatures[Feature Geometry],$A19),CHAR(34),
", Elevation_m:  ",CHAR(34),INDEX(SamplingFeatures[Elevation_m],$A19),CHAR(34),
", ElevationDatumCV:  ",CHAR(34),ElevationDatum,CHAR(34),"}"))</f>
        <v/>
      </c>
      <c r="L19" s="111" t="str">
        <f>IF(NumSites=0,"",
IF(NumSites&lt;$A19,"",
CONCATENATE("  - &amp;SiteID",TEXT($A19,"0000"),
" {","SamplingFeatureID:  *SamplingFeatureID",TEXT(MATCH($A19,Sites[SiteID],0),"0000"),
", SiteTypeCV:  ",CHAR(34),INDEX(Sites[Site Type],MATCH($A19,Sites[SiteID],0)),CHAR(34),
", Latitude:  ",INDEX(Sites[Latitude],MATCH($A19,Sites[SiteID],0)),
", Longitude:  ",INDEX(Sites[Longitude],MATCH($A19,Sites[SiteID],0)),
", SpatialReferenceID:  *SRSID0001}")))</f>
        <v/>
      </c>
      <c r="M19" s="111" t="str">
        <f>IF(NumSpecimens=0,"",
IF(NumSpecimens&lt;$A19,"",
CONCATENATE("  - &amp;SpecimenID",TEXT($A19,"0000"),
" {","SamplingFeatureID:  *SamplingFeatureID",TEXT(MATCH($A19,Specimens[SpecimenID],0),"0000"),
", SpecimenTypeCV:  ",CHAR(34),INDEX(Specimens[Specimen Type],MATCH($A19,Specimens[SpecimenID],0)),CHAR(34),
", SpecimenMediumCV:  ",INDEX(Specimens[Specimen Medium],MATCH($A19,Specimens[SpecimenID],0)),
", IsFieldSpecimen:  ",CHAR(34),INDEX(Specimens[Is Field Specimen?],MATCH($A19,Specimens[SpecimenID],0)),CHAR(34),"}")))</f>
        <v/>
      </c>
      <c r="N19" s="111" t="str">
        <f>IF(NumSpatialOffsets=0,"",
IF(NumSpatialOffsets&lt;$A19,"",
CONCATENATE("  - &amp;SpatialOffsetID",TEXT($A19,"0000"),
" {","SpatialOffsetTypeCV:  ",CHAR(34),INDEX(RelatedFeatures[Spatial Offset Type],MATCH($A19,RelatedFeatures[OffsetID],0)),CHAR(34),
", Offset1Value:  ",INDEX(RelatedFeatures[Offset 1 Value],MATCH($A19,RelatedFeatures[OffsetID],0)),
", Offset1UnitID:  ",CHAR(34),INDEX(RelatedFeatures[Offset 1 Unit],MATCH($A19,RelatedFeatures[OffsetID],0)),CHAR(34),
", Offset2Value:  ",IF(INDEX(RelatedFeatures[Offset 2 Value],MATCH($A19,RelatedFeatures[OffsetID],0))="","NULL",INDEX(RelatedFeatures[Offset 2 Value],MATCH($A19,RelatedFeatures[OffsetID],0))),
", Offset2UnitID:  ",CHAR(34),INDEX(RelatedFeatures[Offset 2 Unit],MATCH($A19,RelatedFeatures[OffsetID],0)),,CHAR(34),
", Offset3Value:  ",IF(INDEX(RelatedFeatures[Offset 3 Value],MATCH($A19,RelatedFeatures[OffsetID],0))="","NULL",INDEX(RelatedFeatures[Offset 3 Value],MATCH($A19,RelatedFeatures[OffsetID],0))),
", Offset3UnitID:  ",CHAR(34),INDEX(RelatedFeatures[Offset 3 Unit],MATCH($A19,RelatedFeatures[OffsetID],0)),CHAR(34),"}")))</f>
        <v/>
      </c>
      <c r="O19" s="111" t="str">
        <f>IF(NumRelatedFeatures=0,"",
IF($A19&gt;NumRelatedFeatures,"",
CONCATENATE("  - &amp;RelationID",TEXT($A19,"0000"),
" {","SamplingFeatureID:  *SamplingFeatureID",TEXT(MATCH(INDEX(RelatedFeatures[First Sampling Feature Code],$A19),SamplingFeatures[Feature Code],0),"0000"),
", RelationshipTypeCV:  ",CHAR(34),INDEX(RelatedFeatures[Relationship Type],$A19),CHAR(34),
", RelatedFeatureID: *SamplingFeatureID",TEXT(MATCH(INDEX(RelatedFeatures[Second Sampling Feature Code],$A19),SamplingFeatures[Feature Code],0),"0000"),
", SpatialOffsetID:  ",IF(INDEX(RelatedFeatures[OffsetID],$A19)="",CONCATENATE(CHAR(34),CHAR(34)),CONCATENATE("*SpatialOffsetID",TEXT(INDEX(RelatedFeatures[OffsetID],$A19),"0000"))),"}")))</f>
        <v/>
      </c>
      <c r="P19" s="111" t="str">
        <f>IF($A19&gt;NumMethods,"",
CONCATENATE("  - &amp;MethodID",TEXT($A19,"0000"),
" {","MethodTypeCV:  ",CHAR(34),INDEX(Methods[Method Type],$A19),CHAR(34),
", MethodCode:  ",CHAR(34),INDEX(Methods[Method Code],$A19),CHAR(34),
", MethodName:  ",CHAR(34),INDEX(Methods[Method Name],$A19),CHAR(34),
", MethodDescription:  ",CHAR(34),INDEX(Methods[Method Description],$A19),CHAR(34),
", MethodLink:  ",CHAR(34),INDEX(Methods[Method Link],$A19),CHAR(34),
", OrganizationID: *OrganizationID",TEXT(MATCH(INDEX(Methods[Organization Name],$A19),Organizations[Organization Name],0),"0000"),"}"))</f>
        <v/>
      </c>
      <c r="Q19" s="111" t="str">
        <f>IF($A19&gt;NumVariables,"",
CONCATENATE("  - &amp;VariableID",TEXT($A19,"0000"),
" {","VariableTypeCV:  ",CHAR(34),INDEX(Variables[Variable Type],$A19),CHAR(34),
", VariableCode:  ",CHAR(34),INDEX(Variables[Variable Code],$A19),CHAR(34),
", VariableNameCV:  ",CHAR(34),INDEX(Variables[Variable Name],$A19),CHAR(34),
", VariableDefinition:  ",CHAR(34),INDEX(Variables[Variable Definition],$A19),CHAR(34),
", SpecciationCV:  ",CHAR(34),INDEX(Variables[Speciation],$A19),CHAR(34),
", NoDataValue:  ",CHAR(34),INDEX(Variables[No Data Value],$A19),CHAR(34),"}"))</f>
        <v/>
      </c>
      <c r="S19" s="111" t="str">
        <f>IF($A19&gt;NumProcessingLevels,"",
CONCATENATE("  - &amp;ProcessingLevelID",TEXT($A19,"0000"),
" {","ProcessingLevelCode:  ",CHAR(34),INDEX(ProcessingLevels[Processing Level Code],$A19),CHAR(34),
", Definition:  ",CHAR(34),INDEX(ProcessingLevels[Definition],$A19),CHAR(34),
", Explanation:  ",CHAR(34),INDEX(ProcessingLevels[Explanation],$A19),CHAR(34),"}"))</f>
        <v/>
      </c>
      <c r="T19" s="111" t="str">
        <f>IF($A19&gt;NumDataColumns,"",
IF(INDEX(DataColumns[Method Code],$A19)="","PLEASE FILL IN A METHOD FOR EACH DATA COLUMN",
CONCATENATE("  - &amp;ActionID",TEXT($A19,"0000"),
" {","ActionTypeCV:  ",CHAR(34),"Observation",CHAR(34),
", MethodID: *MethodID",TEXT(MATCH(INDEX(DataColumns[Method Code],$A19),Methods[Method Code],0),"0000"),
", BeginDateTime:  NULL",
", BeginDateTimeUTCOffset:  NULL",
", EndDateTime:  NULL",
", EndDateTimeUTCOffset:  NULL",
", ActionDescription:  ",CHAR(34),"Generic observation action generated by YODA TimeSeries Template",CHAR(34),
", ActionFileLink:  ",CHAR(34),CHAR(34),"}")))</f>
        <v/>
      </c>
      <c r="U19" s="111" t="str">
        <f>IF($A19&gt;NumDataColumns,"",
IF(INDEX(DataColumns[Method Code],$A19)="","PLEASE FILL IN A SAMPLING FEATURE FOR EACH DATA COLUMN",
CONCATENATE("  - &amp;FeatureActionID",TEXT($A19,"0000"),
" {","SamplingFeatureID:  *SamplingFeatureID",TEXT(MATCH(INDEX(DataColumns[Sampling Feature Code],$A19),SamplingFeatures[Feature Code],0),"0000"),
", ActionID:  *ActionID",TEXT($A19,"0000"),"}")))</f>
        <v/>
      </c>
      <c r="V19" s="111" t="str">
        <f>IF($A19&gt;NumDataColumns,"",
CONCATENATE("  - &amp;ResultID",TEXT($A19,"0000"),
" {","ResultUUID:  ",CHAR(34),INDEX(DataColumns[ResultUUID],$A19),CHAR(34),
", FeatureActionID: *FeatureActionID",TEXT($A19,"0000"),
", ResultTypeCV:  ",CHAR(34),INDEX(DataColumns[Result Type],$A19),CHAR(34),
", VariableID:  *VariableID",TEXT(MATCH(INDEX(DataColumns[Variable Code],$A19),Variables[Variable Code],0),"0000"),
", UnitsID:  ",CHAR(34),INDEX(DataColumns[Unit Name],$A19),CHAR(34),
", TaxonomicClassifierID:  ",CHAR(34),CHAR(34),
", ProcessingLevelID:  *ProcessingLevelID",TEXT(MATCH(INDEX(DataColumns[Processing Level],$A19),ProcessingLevels[Processing Level Code],0),"0000"),
", ResultDateTime:  ",CHAR(34),CHAR(34),
", ResultDateTimeUTCOffset:  ",CHAR(34),CHAR(34),
", ValidDateTime:  ",CHAR(34),CHAR(34),
", ValidDateTimeUTCOffset:  ",CHAR(34),CHAR(34),
", StatusCV:  ",CHAR(34),CHAR(34),
", SampledMediumCV:  ",CHAR(34),INDEX(DataColumns[Sampled Medium],$A19),CHAR(34),
", ValueCount:  ",NumDataValues,"}"))</f>
        <v/>
      </c>
      <c r="W19" s="111" t="str">
        <f>IF($A19&gt;NumDataColumns,"",
CONCATENATE("  - &amp;TimeSeriesResultID001",TEXT($A19,"0000"),
" {","ResultID: *ResultID",TEXT($A19,"0000"),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Statistic],$A19),CHAR(34),"}"))</f>
        <v/>
      </c>
      <c r="X19" s="111" t="str">
        <f>IF($A19-3&gt;NumDataColumns,"",
CONCATENATE("    - {ColumnNumber: ",TEXT($A19-1,"0000"),
", Label:  ",CHAR(34),INDEX(DataColumns[Column Label],$A19-3),CHAR(34),
", ODM2Field:  ",CHAR(34),"DataValue",CHAR(34),
", CensorCodeCV:  ",CHAR(34),INDEX(DataColumns[Censor Code],$A19-3),CHAR(34),
", QualiatyCodeCV:  ",CHAR(34),INDEX(DataColumns[Quality Code],$A19-3),CHAR(34),
", TimeAggregationInterval:  ",INDEX(DataColumns[Time Aggregation Interval],$A19-3),
", TimeAggregationIntervalUnitsID:  ",CHAR(34),INDEX(DataColumns[Time Aggregation Unit],$A19-3),CHAR(34),"}"))</f>
        <v/>
      </c>
      <c r="AA19" s="111" t="str">
        <f>IF($A19&gt;NumDataColumns,
"",
CONCATENATE(AA18,", ",INDEX(DataColumns[Column Label],$A19)))</f>
        <v/>
      </c>
    </row>
    <row r="20" spans="1:27" x14ac:dyDescent="0.25">
      <c r="A20">
        <v>17</v>
      </c>
      <c r="D20" s="111" t="str">
        <f>IF($A20&gt;NumPeople,"",
CONCATENATE("  - &amp;PersonID",TEXT($A20,"0000"),
" {","PersonFirstName:  ",CHAR(34),INDEX(People[First Name],$A20),CHAR(34),
", PersonMiddleName:  ",CHAR(34),INDEX(People[Middle Name],$A20),CHAR(34),
", PersonLastName:  ",CHAR(34),INDEX(People[Last Name],$A20),CHAR(34),"}"))</f>
        <v/>
      </c>
      <c r="E20" s="111" t="str">
        <f>IF($A20&gt;NumOrganizations,"",
CONCATENATE("  - &amp;OrganizationID",TEXT($A20,"0000"),
" {","OrganizationTypeCV:  ",CHAR(34),INDEX(Organizations[Organization Type '[CV']],$A20),CHAR(34),
", OrganizationCode:  ",CHAR(34),INDEX(Organizations[Organization Code],$A20),CHAR(34),
", OrganizationName:  ",CHAR(34),INDEX(Organizations[Organization Name],$A20),CHAR(34),
", OrganizationDescription:  ",CHAR(34),INDEX(Organizations[Organization Description],$A20),CHAR(34),
", OrganizationLink:  ",CHAR(34),INDEX(Organizations[Organization Link],$A20),CHAR(34),"}"))</f>
        <v/>
      </c>
      <c r="F20" s="111" t="str">
        <f>IF($A20&gt;NumPeople,"",
CONCATENATE("  - &amp;AffiliationID",TEXT($A20,"0000"),
" {PersonID: *PersonID",TEXT($A20,"0000"),
", OrganizationID: *OrganizationID",TEXT(MATCH(INDEX(People[Organization Name],$A20),Organizations[Organization Name],0),"0000"),
", IsPrimaryOrganizationContact: , AffiliationStartDate: , AffiliationEndDate: , PrimaryPhone: ",
", PrimaryEmail: ",CHAR(34),INDEX(People[Primary Email],$A20),CHAR(34),
", PrimaryAddress: ",CHAR(34),INDEX(People[Primary Address],$A20),CHAR(34),
", PersonLink: }"))</f>
        <v/>
      </c>
      <c r="H20" s="111" t="str">
        <f>IF(COUNTA(CitationInformation)=0,"",
IF($A20&gt;NumAuthors,"",
CONCATENATE("  - &amp;AuthorListID",TEXT($A20,"0000"),
"  {CitationID: *CitationID0001",
", PersonID: *PersonID",TEXT(MATCH(INDEX(AuthorList[Author Name],$A20),People[Full Name],0),"0000"),
", AuthorOrder: ",INDEX(AuthorList[Author Number],$A20),"}")))</f>
        <v/>
      </c>
      <c r="K20" s="111" t="str">
        <f>IF($A20&gt;NumSamplingFeatures,"",
CONCATENATE("  - &amp;SamplingFeatureID",TEXT($A20,"0000"),
" {","SamplingFeatureUUID:  ",CHAR(34),INDEX(SamplingFeatures[Sampling Feature UUID],$A20),CHAR(34),
", SamplingFeatureTypeCV:  ",CHAR(34),INDEX(SamplingFeatures[Sampling Feature Type],$A20),CHAR(34),
", SamplingFeatureCode:  ",CHAR(34),INDEX(SamplingFeatures[Feature Code],$A20),CHAR(34),
", SamplingFeatureName:  ",CHAR(34),INDEX(SamplingFeatures[Feature Name],$A20),CHAR(34),
", SamplingFeatureDescription:  ",CHAR(34),INDEX(SamplingFeatures[Feature Description],$A20),CHAR(34),
", SamplingFeatureGeotypeCV:  ",CHAR(34),INDEX(SamplingFeatures[Feature Geo Type],$A20),CHAR(34),
", FeatureGeometry:  ",CHAR(34),INDEX(SamplingFeatures[Feature Geometry],$A20),CHAR(34),
", Elevation_m:  ",CHAR(34),INDEX(SamplingFeatures[Elevation_m],$A20),CHAR(34),
", ElevationDatumCV:  ",CHAR(34),ElevationDatum,CHAR(34),"}"))</f>
        <v/>
      </c>
      <c r="L20" s="111" t="str">
        <f>IF(NumSites=0,"",
IF(NumSites&lt;$A20,"",
CONCATENATE("  - &amp;SiteID",TEXT($A20,"0000"),
" {","SamplingFeatureID:  *SamplingFeatureID",TEXT(MATCH($A20,Sites[SiteID],0),"0000"),
", SiteTypeCV:  ",CHAR(34),INDEX(Sites[Site Type],MATCH($A20,Sites[SiteID],0)),CHAR(34),
", Latitude:  ",INDEX(Sites[Latitude],MATCH($A20,Sites[SiteID],0)),
", Longitude:  ",INDEX(Sites[Longitude],MATCH($A20,Sites[SiteID],0)),
", SpatialReferenceID:  *SRSID0001}")))</f>
        <v/>
      </c>
      <c r="M20" s="111" t="str">
        <f>IF(NumSpecimens=0,"",
IF(NumSpecimens&lt;$A20,"",
CONCATENATE("  - &amp;SpecimenID",TEXT($A20,"0000"),
" {","SamplingFeatureID:  *SamplingFeatureID",TEXT(MATCH($A20,Specimens[SpecimenID],0),"0000"),
", SpecimenTypeCV:  ",CHAR(34),INDEX(Specimens[Specimen Type],MATCH($A20,Specimens[SpecimenID],0)),CHAR(34),
", SpecimenMediumCV:  ",INDEX(Specimens[Specimen Medium],MATCH($A20,Specimens[SpecimenID],0)),
", IsFieldSpecimen:  ",CHAR(34),INDEX(Specimens[Is Field Specimen?],MATCH($A20,Specimens[SpecimenID],0)),CHAR(34),"}")))</f>
        <v/>
      </c>
      <c r="N20" s="111" t="str">
        <f>IF(NumSpatialOffsets=0,"",
IF(NumSpatialOffsets&lt;$A20,"",
CONCATENATE("  - &amp;SpatialOffsetID",TEXT($A20,"0000"),
" {","SpatialOffsetTypeCV:  ",CHAR(34),INDEX(RelatedFeatures[Spatial Offset Type],MATCH($A20,RelatedFeatures[OffsetID],0)),CHAR(34),
", Offset1Value:  ",INDEX(RelatedFeatures[Offset 1 Value],MATCH($A20,RelatedFeatures[OffsetID],0)),
", Offset1UnitID:  ",CHAR(34),INDEX(RelatedFeatures[Offset 1 Unit],MATCH($A20,RelatedFeatures[OffsetID],0)),CHAR(34),
", Offset2Value:  ",IF(INDEX(RelatedFeatures[Offset 2 Value],MATCH($A20,RelatedFeatures[OffsetID],0))="","NULL",INDEX(RelatedFeatures[Offset 2 Value],MATCH($A20,RelatedFeatures[OffsetID],0))),
", Offset2UnitID:  ",CHAR(34),INDEX(RelatedFeatures[Offset 2 Unit],MATCH($A20,RelatedFeatures[OffsetID],0)),,CHAR(34),
", Offset3Value:  ",IF(INDEX(RelatedFeatures[Offset 3 Value],MATCH($A20,RelatedFeatures[OffsetID],0))="","NULL",INDEX(RelatedFeatures[Offset 3 Value],MATCH($A20,RelatedFeatures[OffsetID],0))),
", Offset3UnitID:  ",CHAR(34),INDEX(RelatedFeatures[Offset 3 Unit],MATCH($A20,RelatedFeatures[OffsetID],0)),CHAR(34),"}")))</f>
        <v/>
      </c>
      <c r="O20" s="111" t="str">
        <f>IF(NumRelatedFeatures=0,"",
IF($A20&gt;NumRelatedFeatures,"",
CONCATENATE("  - &amp;RelationID",TEXT($A20,"0000"),
" {","SamplingFeatureID:  *SamplingFeatureID",TEXT(MATCH(INDEX(RelatedFeatures[First Sampling Feature Code],$A20),SamplingFeatures[Feature Code],0),"0000"),
", RelationshipTypeCV:  ",CHAR(34),INDEX(RelatedFeatures[Relationship Type],$A20),CHAR(34),
", RelatedFeatureID: *SamplingFeatureID",TEXT(MATCH(INDEX(RelatedFeatures[Second Sampling Feature Code],$A20),SamplingFeatures[Feature Code],0),"0000"),
", SpatialOffsetID:  ",IF(INDEX(RelatedFeatures[OffsetID],$A20)="",CONCATENATE(CHAR(34),CHAR(34)),CONCATENATE("*SpatialOffsetID",TEXT(INDEX(RelatedFeatures[OffsetID],$A20),"0000"))),"}")))</f>
        <v/>
      </c>
      <c r="P20" s="111" t="str">
        <f>IF($A20&gt;NumMethods,"",
CONCATENATE("  - &amp;MethodID",TEXT($A20,"0000"),
" {","MethodTypeCV:  ",CHAR(34),INDEX(Methods[Method Type],$A20),CHAR(34),
", MethodCode:  ",CHAR(34),INDEX(Methods[Method Code],$A20),CHAR(34),
", MethodName:  ",CHAR(34),INDEX(Methods[Method Name],$A20),CHAR(34),
", MethodDescription:  ",CHAR(34),INDEX(Methods[Method Description],$A20),CHAR(34),
", MethodLink:  ",CHAR(34),INDEX(Methods[Method Link],$A20),CHAR(34),
", OrganizationID: *OrganizationID",TEXT(MATCH(INDEX(Methods[Organization Name],$A20),Organizations[Organization Name],0),"0000"),"}"))</f>
        <v/>
      </c>
      <c r="Q20" s="111" t="str">
        <f>IF($A20&gt;NumVariables,"",
CONCATENATE("  - &amp;VariableID",TEXT($A20,"0000"),
" {","VariableTypeCV:  ",CHAR(34),INDEX(Variables[Variable Type],$A20),CHAR(34),
", VariableCode:  ",CHAR(34),INDEX(Variables[Variable Code],$A20),CHAR(34),
", VariableNameCV:  ",CHAR(34),INDEX(Variables[Variable Name],$A20),CHAR(34),
", VariableDefinition:  ",CHAR(34),INDEX(Variables[Variable Definition],$A20),CHAR(34),
", SpecciationCV:  ",CHAR(34),INDEX(Variables[Speciation],$A20),CHAR(34),
", NoDataValue:  ",CHAR(34),INDEX(Variables[No Data Value],$A20),CHAR(34),"}"))</f>
        <v/>
      </c>
      <c r="S20" s="111" t="str">
        <f>IF($A20&gt;NumProcessingLevels,"",
CONCATENATE("  - &amp;ProcessingLevelID",TEXT($A20,"0000"),
" {","ProcessingLevelCode:  ",CHAR(34),INDEX(ProcessingLevels[Processing Level Code],$A20),CHAR(34),
", Definition:  ",CHAR(34),INDEX(ProcessingLevels[Definition],$A20),CHAR(34),
", Explanation:  ",CHAR(34),INDEX(ProcessingLevels[Explanation],$A20),CHAR(34),"}"))</f>
        <v/>
      </c>
      <c r="T20" s="111" t="str">
        <f>IF($A20&gt;NumDataColumns,"",
IF(INDEX(DataColumns[Method Code],$A20)="","PLEASE FILL IN A METHOD FOR EACH DATA COLUMN",
CONCATENATE("  - &amp;ActionID",TEXT($A20,"0000"),
" {","ActionTypeCV:  ",CHAR(34),"Observation",CHAR(34),
", MethodID: *MethodID",TEXT(MATCH(INDEX(DataColumns[Method Code],$A20),Methods[Method Code],0),"0000"),
", BeginDateTime:  NULL",
", BeginDateTimeUTCOffset:  NULL",
", EndDateTime:  NULL",
", EndDateTimeUTCOffset:  NULL",
", ActionDescription:  ",CHAR(34),"Generic observation action generated by YODA TimeSeries Template",CHAR(34),
", ActionFileLink:  ",CHAR(34),CHAR(34),"}")))</f>
        <v/>
      </c>
      <c r="U20" s="111" t="str">
        <f>IF($A20&gt;NumDataColumns,"",
IF(INDEX(DataColumns[Method Code],$A20)="","PLEASE FILL IN A SAMPLING FEATURE FOR EACH DATA COLUMN",
CONCATENATE("  - &amp;FeatureActionID",TEXT($A20,"0000"),
" {","SamplingFeatureID:  *SamplingFeatureID",TEXT(MATCH(INDEX(DataColumns[Sampling Feature Code],$A20),SamplingFeatures[Feature Code],0),"0000"),
", ActionID:  *ActionID",TEXT($A20,"0000"),"}")))</f>
        <v/>
      </c>
      <c r="V20" s="111" t="str">
        <f>IF($A20&gt;NumDataColumns,"",
CONCATENATE("  - &amp;ResultID",TEXT($A20,"0000"),
" {","ResultUUID:  ",CHAR(34),INDEX(DataColumns[ResultUUID],$A20),CHAR(34),
", FeatureActionID: *FeatureActionID",TEXT($A20,"0000"),
", ResultTypeCV:  ",CHAR(34),INDEX(DataColumns[Result Type],$A20),CHAR(34),
", VariableID:  *VariableID",TEXT(MATCH(INDEX(DataColumns[Variable Code],$A20),Variables[Variable Code],0),"0000"),
", UnitsID:  ",CHAR(34),INDEX(DataColumns[Unit Name],$A20),CHAR(34),
", TaxonomicClassifierID:  ",CHAR(34),CHAR(34),
", ProcessingLevelID:  *ProcessingLevelID",TEXT(MATCH(INDEX(DataColumns[Processing Level],$A20),ProcessingLevels[Processing Level Code],0),"0000"),
", ResultDateTime:  ",CHAR(34),CHAR(34),
", ResultDateTimeUTCOffset:  ",CHAR(34),CHAR(34),
", ValidDateTime:  ",CHAR(34),CHAR(34),
", ValidDateTimeUTCOffset:  ",CHAR(34),CHAR(34),
", StatusCV:  ",CHAR(34),CHAR(34),
", SampledMediumCV:  ",CHAR(34),INDEX(DataColumns[Sampled Medium],$A20),CHAR(34),
", ValueCount:  ",NumDataValues,"}"))</f>
        <v/>
      </c>
      <c r="W20" s="111" t="str">
        <f>IF($A20&gt;NumDataColumns,"",
CONCATENATE("  - &amp;TimeSeriesResultID001",TEXT($A20,"0000"),
" {","ResultID: *ResultID",TEXT($A20,"0000"),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Statistic],$A20),CHAR(34),"}"))</f>
        <v/>
      </c>
      <c r="X20" s="111" t="str">
        <f>IF($A20-3&gt;NumDataColumns,"",
CONCATENATE("    - {ColumnNumber: ",TEXT($A20-1,"0000"),
", Label:  ",CHAR(34),INDEX(DataColumns[Column Label],$A20-3),CHAR(34),
", ODM2Field:  ",CHAR(34),"DataValue",CHAR(34),
", CensorCodeCV:  ",CHAR(34),INDEX(DataColumns[Censor Code],$A20-3),CHAR(34),
", QualiatyCodeCV:  ",CHAR(34),INDEX(DataColumns[Quality Code],$A20-3),CHAR(34),
", TimeAggregationInterval:  ",INDEX(DataColumns[Time Aggregation Interval],$A20-3),
", TimeAggregationIntervalUnitsID:  ",CHAR(34),INDEX(DataColumns[Time Aggregation Unit],$A20-3),CHAR(34),"}"))</f>
        <v/>
      </c>
      <c r="AA20" s="111" t="str">
        <f>IF($A20&gt;NumDataColumns,
"",
CONCATENATE(AA19,", ",INDEX(DataColumns[Column Label],$A20)))</f>
        <v/>
      </c>
    </row>
    <row r="21" spans="1:27" x14ac:dyDescent="0.25">
      <c r="A21">
        <v>18</v>
      </c>
      <c r="D21" s="111" t="str">
        <f>IF($A21&gt;NumPeople,"",
CONCATENATE("  - &amp;PersonID",TEXT($A21,"0000"),
" {","PersonFirstName:  ",CHAR(34),INDEX(People[First Name],$A21),CHAR(34),
", PersonMiddleName:  ",CHAR(34),INDEX(People[Middle Name],$A21),CHAR(34),
", PersonLastName:  ",CHAR(34),INDEX(People[Last Name],$A21),CHAR(34),"}"))</f>
        <v/>
      </c>
      <c r="E21" s="111" t="str">
        <f>IF($A21&gt;NumOrganizations,"",
CONCATENATE("  - &amp;OrganizationID",TEXT($A21,"0000"),
" {","OrganizationTypeCV:  ",CHAR(34),INDEX(Organizations[Organization Type '[CV']],$A21),CHAR(34),
", OrganizationCode:  ",CHAR(34),INDEX(Organizations[Organization Code],$A21),CHAR(34),
", OrganizationName:  ",CHAR(34),INDEX(Organizations[Organization Name],$A21),CHAR(34),
", OrganizationDescription:  ",CHAR(34),INDEX(Organizations[Organization Description],$A21),CHAR(34),
", OrganizationLink:  ",CHAR(34),INDEX(Organizations[Organization Link],$A21),CHAR(34),"}"))</f>
        <v/>
      </c>
      <c r="F21" s="111" t="str">
        <f>IF($A21&gt;NumPeople,"",
CONCATENATE("  - &amp;AffiliationID",TEXT($A21,"0000"),
" {PersonID: *PersonID",TEXT($A21,"0000"),
", OrganizationID: *OrganizationID",TEXT(MATCH(INDEX(People[Organization Name],$A21),Organizations[Organization Name],0),"0000"),
", IsPrimaryOrganizationContact: , AffiliationStartDate: , AffiliationEndDate: , PrimaryPhone: ",
", PrimaryEmail: ",CHAR(34),INDEX(People[Primary Email],$A21),CHAR(34),
", PrimaryAddress: ",CHAR(34),INDEX(People[Primary Address],$A21),CHAR(34),
", PersonLink: }"))</f>
        <v/>
      </c>
      <c r="H21" s="111" t="str">
        <f>IF(COUNTA(CitationInformation)=0,"",
IF($A21&gt;NumAuthors,"",
CONCATENATE("  - &amp;AuthorListID",TEXT($A21,"0000"),
"  {CitationID: *CitationID0001",
", PersonID: *PersonID",TEXT(MATCH(INDEX(AuthorList[Author Name],$A21),People[Full Name],0),"0000"),
", AuthorOrder: ",INDEX(AuthorList[Author Number],$A21),"}")))</f>
        <v/>
      </c>
      <c r="K21" s="111" t="str">
        <f>IF($A21&gt;NumSamplingFeatures,"",
CONCATENATE("  - &amp;SamplingFeatureID",TEXT($A21,"0000"),
" {","SamplingFeatureUUID:  ",CHAR(34),INDEX(SamplingFeatures[Sampling Feature UUID],$A21),CHAR(34),
", SamplingFeatureTypeCV:  ",CHAR(34),INDEX(SamplingFeatures[Sampling Feature Type],$A21),CHAR(34),
", SamplingFeatureCode:  ",CHAR(34),INDEX(SamplingFeatures[Feature Code],$A21),CHAR(34),
", SamplingFeatureName:  ",CHAR(34),INDEX(SamplingFeatures[Feature Name],$A21),CHAR(34),
", SamplingFeatureDescription:  ",CHAR(34),INDEX(SamplingFeatures[Feature Description],$A21),CHAR(34),
", SamplingFeatureGeotypeCV:  ",CHAR(34),INDEX(SamplingFeatures[Feature Geo Type],$A21),CHAR(34),
", FeatureGeometry:  ",CHAR(34),INDEX(SamplingFeatures[Feature Geometry],$A21),CHAR(34),
", Elevation_m:  ",CHAR(34),INDEX(SamplingFeatures[Elevation_m],$A21),CHAR(34),
", ElevationDatumCV:  ",CHAR(34),ElevationDatum,CHAR(34),"}"))</f>
        <v/>
      </c>
      <c r="L21" s="111" t="str">
        <f>IF(NumSites=0,"",
IF(NumSites&lt;$A21,"",
CONCATENATE("  - &amp;SiteID",TEXT($A21,"0000"),
" {","SamplingFeatureID:  *SamplingFeatureID",TEXT(MATCH($A21,Sites[SiteID],0),"0000"),
", SiteTypeCV:  ",CHAR(34),INDEX(Sites[Site Type],MATCH($A21,Sites[SiteID],0)),CHAR(34),
", Latitude:  ",INDEX(Sites[Latitude],MATCH($A21,Sites[SiteID],0)),
", Longitude:  ",INDEX(Sites[Longitude],MATCH($A21,Sites[SiteID],0)),
", SpatialReferenceID:  *SRSID0001}")))</f>
        <v/>
      </c>
      <c r="M21" s="111" t="str">
        <f>IF(NumSpecimens=0,"",
IF(NumSpecimens&lt;$A21,"",
CONCATENATE("  - &amp;SpecimenID",TEXT($A21,"0000"),
" {","SamplingFeatureID:  *SamplingFeatureID",TEXT(MATCH($A21,Specimens[SpecimenID],0),"0000"),
", SpecimenTypeCV:  ",CHAR(34),INDEX(Specimens[Specimen Type],MATCH($A21,Specimens[SpecimenID],0)),CHAR(34),
", SpecimenMediumCV:  ",INDEX(Specimens[Specimen Medium],MATCH($A21,Specimens[SpecimenID],0)),
", IsFieldSpecimen:  ",CHAR(34),INDEX(Specimens[Is Field Specimen?],MATCH($A21,Specimens[SpecimenID],0)),CHAR(34),"}")))</f>
        <v/>
      </c>
      <c r="N21" s="111" t="str">
        <f>IF(NumSpatialOffsets=0,"",
IF(NumSpatialOffsets&lt;$A21,"",
CONCATENATE("  - &amp;SpatialOffsetID",TEXT($A21,"0000"),
" {","SpatialOffsetTypeCV:  ",CHAR(34),INDEX(RelatedFeatures[Spatial Offset Type],MATCH($A21,RelatedFeatures[OffsetID],0)),CHAR(34),
", Offset1Value:  ",INDEX(RelatedFeatures[Offset 1 Value],MATCH($A21,RelatedFeatures[OffsetID],0)),
", Offset1UnitID:  ",CHAR(34),INDEX(RelatedFeatures[Offset 1 Unit],MATCH($A21,RelatedFeatures[OffsetID],0)),CHAR(34),
", Offset2Value:  ",IF(INDEX(RelatedFeatures[Offset 2 Value],MATCH($A21,RelatedFeatures[OffsetID],0))="","NULL",INDEX(RelatedFeatures[Offset 2 Value],MATCH($A21,RelatedFeatures[OffsetID],0))),
", Offset2UnitID:  ",CHAR(34),INDEX(RelatedFeatures[Offset 2 Unit],MATCH($A21,RelatedFeatures[OffsetID],0)),,CHAR(34),
", Offset3Value:  ",IF(INDEX(RelatedFeatures[Offset 3 Value],MATCH($A21,RelatedFeatures[OffsetID],0))="","NULL",INDEX(RelatedFeatures[Offset 3 Value],MATCH($A21,RelatedFeatures[OffsetID],0))),
", Offset3UnitID:  ",CHAR(34),INDEX(RelatedFeatures[Offset 3 Unit],MATCH($A21,RelatedFeatures[OffsetID],0)),CHAR(34),"}")))</f>
        <v/>
      </c>
      <c r="O21" s="111" t="str">
        <f>IF(NumRelatedFeatures=0,"",
IF($A21&gt;NumRelatedFeatures,"",
CONCATENATE("  - &amp;RelationID",TEXT($A21,"0000"),
" {","SamplingFeatureID:  *SamplingFeatureID",TEXT(MATCH(INDEX(RelatedFeatures[First Sampling Feature Code],$A21),SamplingFeatures[Feature Code],0),"0000"),
", RelationshipTypeCV:  ",CHAR(34),INDEX(RelatedFeatures[Relationship Type],$A21),CHAR(34),
", RelatedFeatureID: *SamplingFeatureID",TEXT(MATCH(INDEX(RelatedFeatures[Second Sampling Feature Code],$A21),SamplingFeatures[Feature Code],0),"0000"),
", SpatialOffsetID:  ",IF(INDEX(RelatedFeatures[OffsetID],$A21)="",CONCATENATE(CHAR(34),CHAR(34)),CONCATENATE("*SpatialOffsetID",TEXT(INDEX(RelatedFeatures[OffsetID],$A21),"0000"))),"}")))</f>
        <v/>
      </c>
      <c r="P21" s="111" t="str">
        <f>IF($A21&gt;NumMethods,"",
CONCATENATE("  - &amp;MethodID",TEXT($A21,"0000"),
" {","MethodTypeCV:  ",CHAR(34),INDEX(Methods[Method Type],$A21),CHAR(34),
", MethodCode:  ",CHAR(34),INDEX(Methods[Method Code],$A21),CHAR(34),
", MethodName:  ",CHAR(34),INDEX(Methods[Method Name],$A21),CHAR(34),
", MethodDescription:  ",CHAR(34),INDEX(Methods[Method Description],$A21),CHAR(34),
", MethodLink:  ",CHAR(34),INDEX(Methods[Method Link],$A21),CHAR(34),
", OrganizationID: *OrganizationID",TEXT(MATCH(INDEX(Methods[Organization Name],$A21),Organizations[Organization Name],0),"0000"),"}"))</f>
        <v/>
      </c>
      <c r="Q21" s="111" t="str">
        <f>IF($A21&gt;NumVariables,"",
CONCATENATE("  - &amp;VariableID",TEXT($A21,"0000"),
" {","VariableTypeCV:  ",CHAR(34),INDEX(Variables[Variable Type],$A21),CHAR(34),
", VariableCode:  ",CHAR(34),INDEX(Variables[Variable Code],$A21),CHAR(34),
", VariableNameCV:  ",CHAR(34),INDEX(Variables[Variable Name],$A21),CHAR(34),
", VariableDefinition:  ",CHAR(34),INDEX(Variables[Variable Definition],$A21),CHAR(34),
", SpecciationCV:  ",CHAR(34),INDEX(Variables[Speciation],$A21),CHAR(34),
", NoDataValue:  ",CHAR(34),INDEX(Variables[No Data Value],$A21),CHAR(34),"}"))</f>
        <v/>
      </c>
      <c r="S21" s="111" t="str">
        <f>IF($A21&gt;NumProcessingLevels,"",
CONCATENATE("  - &amp;ProcessingLevelID",TEXT($A21,"0000"),
" {","ProcessingLevelCode:  ",CHAR(34),INDEX(ProcessingLevels[Processing Level Code],$A21),CHAR(34),
", Definition:  ",CHAR(34),INDEX(ProcessingLevels[Definition],$A21),CHAR(34),
", Explanation:  ",CHAR(34),INDEX(ProcessingLevels[Explanation],$A21),CHAR(34),"}"))</f>
        <v/>
      </c>
      <c r="T21" s="111" t="str">
        <f>IF($A21&gt;NumDataColumns,"",
IF(INDEX(DataColumns[Method Code],$A21)="","PLEASE FILL IN A METHOD FOR EACH DATA COLUMN",
CONCATENATE("  - &amp;ActionID",TEXT($A21,"0000"),
" {","ActionTypeCV:  ",CHAR(34),"Observation",CHAR(34),
", MethodID: *MethodID",TEXT(MATCH(INDEX(DataColumns[Method Code],$A21),Methods[Method Code],0),"0000"),
", BeginDateTime:  NULL",
", BeginDateTimeUTCOffset:  NULL",
", EndDateTime:  NULL",
", EndDateTimeUTCOffset:  NULL",
", ActionDescription:  ",CHAR(34),"Generic observation action generated by YODA TimeSeries Template",CHAR(34),
", ActionFileLink:  ",CHAR(34),CHAR(34),"}")))</f>
        <v/>
      </c>
      <c r="U21" s="111" t="str">
        <f>IF($A21&gt;NumDataColumns,"",
IF(INDEX(DataColumns[Method Code],$A21)="","PLEASE FILL IN A SAMPLING FEATURE FOR EACH DATA COLUMN",
CONCATENATE("  - &amp;FeatureActionID",TEXT($A21,"0000"),
" {","SamplingFeatureID:  *SamplingFeatureID",TEXT(MATCH(INDEX(DataColumns[Sampling Feature Code],$A21),SamplingFeatures[Feature Code],0),"0000"),
", ActionID:  *ActionID",TEXT($A21,"0000"),"}")))</f>
        <v/>
      </c>
      <c r="V21" s="111" t="str">
        <f>IF($A21&gt;NumDataColumns,"",
CONCATENATE("  - &amp;ResultID",TEXT($A21,"0000"),
" {","ResultUUID:  ",CHAR(34),INDEX(DataColumns[ResultUUID],$A21),CHAR(34),
", FeatureActionID: *FeatureActionID",TEXT($A21,"0000"),
", ResultTypeCV:  ",CHAR(34),INDEX(DataColumns[Result Type],$A21),CHAR(34),
", VariableID:  *VariableID",TEXT(MATCH(INDEX(DataColumns[Variable Code],$A21),Variables[Variable Code],0),"0000"),
", UnitsID:  ",CHAR(34),INDEX(DataColumns[Unit Name],$A21),CHAR(34),
", TaxonomicClassifierID:  ",CHAR(34),CHAR(34),
", ProcessingLevelID:  *ProcessingLevelID",TEXT(MATCH(INDEX(DataColumns[Processing Level],$A21),ProcessingLevels[Processing Level Code],0),"0000"),
", ResultDateTime:  ",CHAR(34),CHAR(34),
", ResultDateTimeUTCOffset:  ",CHAR(34),CHAR(34),
", ValidDateTime:  ",CHAR(34),CHAR(34),
", ValidDateTimeUTCOffset:  ",CHAR(34),CHAR(34),
", StatusCV:  ",CHAR(34),CHAR(34),
", SampledMediumCV:  ",CHAR(34),INDEX(DataColumns[Sampled Medium],$A21),CHAR(34),
", ValueCount:  ",NumDataValues,"}"))</f>
        <v/>
      </c>
      <c r="W21" s="111" t="str">
        <f>IF($A21&gt;NumDataColumns,"",
CONCATENATE("  - &amp;TimeSeriesResultID001",TEXT($A21,"0000"),
" {","ResultID: *ResultID",TEXT($A21,"0000"),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Statistic],$A21),CHAR(34),"}"))</f>
        <v/>
      </c>
      <c r="X21" s="111" t="str">
        <f>IF($A21-3&gt;NumDataColumns,"",
CONCATENATE("    - {ColumnNumber: ",TEXT($A21-1,"0000"),
", Label:  ",CHAR(34),INDEX(DataColumns[Column Label],$A21-3),CHAR(34),
", ODM2Field:  ",CHAR(34),"DataValue",CHAR(34),
", CensorCodeCV:  ",CHAR(34),INDEX(DataColumns[Censor Code],$A21-3),CHAR(34),
", QualiatyCodeCV:  ",CHAR(34),INDEX(DataColumns[Quality Code],$A21-3),CHAR(34),
", TimeAggregationInterval:  ",INDEX(DataColumns[Time Aggregation Interval],$A21-3),
", TimeAggregationIntervalUnitsID:  ",CHAR(34),INDEX(DataColumns[Time Aggregation Unit],$A21-3),CHAR(34),"}"))</f>
        <v/>
      </c>
      <c r="AA21" s="111" t="str">
        <f>IF($A21&gt;NumDataColumns,
"",
CONCATENATE(AA20,", ",INDEX(DataColumns[Column Label],$A21)))</f>
        <v/>
      </c>
    </row>
    <row r="22" spans="1:27" x14ac:dyDescent="0.25">
      <c r="A22">
        <v>19</v>
      </c>
      <c r="D22" s="111" t="str">
        <f>IF($A22&gt;NumPeople,"",
CONCATENATE("  - &amp;PersonID",TEXT($A22,"0000"),
" {","PersonFirstName:  ",CHAR(34),INDEX(People[First Name],$A22),CHAR(34),
", PersonMiddleName:  ",CHAR(34),INDEX(People[Middle Name],$A22),CHAR(34),
", PersonLastName:  ",CHAR(34),INDEX(People[Last Name],$A22),CHAR(34),"}"))</f>
        <v/>
      </c>
      <c r="E22" s="111" t="str">
        <f>IF($A22&gt;NumOrganizations,"",
CONCATENATE("  - &amp;OrganizationID",TEXT($A22,"0000"),
" {","OrganizationTypeCV:  ",CHAR(34),INDEX(Organizations[Organization Type '[CV']],$A22),CHAR(34),
", OrganizationCode:  ",CHAR(34),INDEX(Organizations[Organization Code],$A22),CHAR(34),
", OrganizationName:  ",CHAR(34),INDEX(Organizations[Organization Name],$A22),CHAR(34),
", OrganizationDescription:  ",CHAR(34),INDEX(Organizations[Organization Description],$A22),CHAR(34),
", OrganizationLink:  ",CHAR(34),INDEX(Organizations[Organization Link],$A22),CHAR(34),"}"))</f>
        <v/>
      </c>
      <c r="F22" s="111" t="str">
        <f>IF($A22&gt;NumPeople,"",
CONCATENATE("  - &amp;AffiliationID",TEXT($A22,"0000"),
" {PersonID: *PersonID",TEXT($A22,"0000"),
", OrganizationID: *OrganizationID",TEXT(MATCH(INDEX(People[Organization Name],$A22),Organizations[Organization Name],0),"0000"),
", IsPrimaryOrganizationContact: , AffiliationStartDate: , AffiliationEndDate: , PrimaryPhone: ",
", PrimaryEmail: ",CHAR(34),INDEX(People[Primary Email],$A22),CHAR(34),
", PrimaryAddress: ",CHAR(34),INDEX(People[Primary Address],$A22),CHAR(34),
", PersonLink: }"))</f>
        <v/>
      </c>
      <c r="H22" s="111" t="str">
        <f>IF(COUNTA(CitationInformation)=0,"",
IF($A22&gt;NumAuthors,"",
CONCATENATE("  - &amp;AuthorListID",TEXT($A22,"0000"),
"  {CitationID: *CitationID0001",
", PersonID: *PersonID",TEXT(MATCH(INDEX(AuthorList[Author Name],$A22),People[Full Name],0),"0000"),
", AuthorOrder: ",INDEX(AuthorList[Author Number],$A22),"}")))</f>
        <v/>
      </c>
      <c r="K22" s="111" t="str">
        <f>IF($A22&gt;NumSamplingFeatures,"",
CONCATENATE("  - &amp;SamplingFeatureID",TEXT($A22,"0000"),
" {","SamplingFeatureUUID:  ",CHAR(34),INDEX(SamplingFeatures[Sampling Feature UUID],$A22),CHAR(34),
", SamplingFeatureTypeCV:  ",CHAR(34),INDEX(SamplingFeatures[Sampling Feature Type],$A22),CHAR(34),
", SamplingFeatureCode:  ",CHAR(34),INDEX(SamplingFeatures[Feature Code],$A22),CHAR(34),
", SamplingFeatureName:  ",CHAR(34),INDEX(SamplingFeatures[Feature Name],$A22),CHAR(34),
", SamplingFeatureDescription:  ",CHAR(34),INDEX(SamplingFeatures[Feature Description],$A22),CHAR(34),
", SamplingFeatureGeotypeCV:  ",CHAR(34),INDEX(SamplingFeatures[Feature Geo Type],$A22),CHAR(34),
", FeatureGeometry:  ",CHAR(34),INDEX(SamplingFeatures[Feature Geometry],$A22),CHAR(34),
", Elevation_m:  ",CHAR(34),INDEX(SamplingFeatures[Elevation_m],$A22),CHAR(34),
", ElevationDatumCV:  ",CHAR(34),ElevationDatum,CHAR(34),"}"))</f>
        <v/>
      </c>
      <c r="L22" s="111" t="str">
        <f>IF(NumSites=0,"",
IF(NumSites&lt;$A22,"",
CONCATENATE("  - &amp;SiteID",TEXT($A22,"0000"),
" {","SamplingFeatureID:  *SamplingFeatureID",TEXT(MATCH($A22,Sites[SiteID],0),"0000"),
", SiteTypeCV:  ",CHAR(34),INDEX(Sites[Site Type],MATCH($A22,Sites[SiteID],0)),CHAR(34),
", Latitude:  ",INDEX(Sites[Latitude],MATCH($A22,Sites[SiteID],0)),
", Longitude:  ",INDEX(Sites[Longitude],MATCH($A22,Sites[SiteID],0)),
", SpatialReferenceID:  *SRSID0001}")))</f>
        <v/>
      </c>
      <c r="M22" s="111" t="str">
        <f>IF(NumSpecimens=0,"",
IF(NumSpecimens&lt;$A22,"",
CONCATENATE("  - &amp;SpecimenID",TEXT($A22,"0000"),
" {","SamplingFeatureID:  *SamplingFeatureID",TEXT(MATCH($A22,Specimens[SpecimenID],0),"0000"),
", SpecimenTypeCV:  ",CHAR(34),INDEX(Specimens[Specimen Type],MATCH($A22,Specimens[SpecimenID],0)),CHAR(34),
", SpecimenMediumCV:  ",INDEX(Specimens[Specimen Medium],MATCH($A22,Specimens[SpecimenID],0)),
", IsFieldSpecimen:  ",CHAR(34),INDEX(Specimens[Is Field Specimen?],MATCH($A22,Specimens[SpecimenID],0)),CHAR(34),"}")))</f>
        <v/>
      </c>
      <c r="N22" s="111" t="str">
        <f>IF(NumSpatialOffsets=0,"",
IF(NumSpatialOffsets&lt;$A22,"",
CONCATENATE("  - &amp;SpatialOffsetID",TEXT($A22,"0000"),
" {","SpatialOffsetTypeCV:  ",CHAR(34),INDEX(RelatedFeatures[Spatial Offset Type],MATCH($A22,RelatedFeatures[OffsetID],0)),CHAR(34),
", Offset1Value:  ",INDEX(RelatedFeatures[Offset 1 Value],MATCH($A22,RelatedFeatures[OffsetID],0)),
", Offset1UnitID:  ",CHAR(34),INDEX(RelatedFeatures[Offset 1 Unit],MATCH($A22,RelatedFeatures[OffsetID],0)),CHAR(34),
", Offset2Value:  ",IF(INDEX(RelatedFeatures[Offset 2 Value],MATCH($A22,RelatedFeatures[OffsetID],0))="","NULL",INDEX(RelatedFeatures[Offset 2 Value],MATCH($A22,RelatedFeatures[OffsetID],0))),
", Offset2UnitID:  ",CHAR(34),INDEX(RelatedFeatures[Offset 2 Unit],MATCH($A22,RelatedFeatures[OffsetID],0)),,CHAR(34),
", Offset3Value:  ",IF(INDEX(RelatedFeatures[Offset 3 Value],MATCH($A22,RelatedFeatures[OffsetID],0))="","NULL",INDEX(RelatedFeatures[Offset 3 Value],MATCH($A22,RelatedFeatures[OffsetID],0))),
", Offset3UnitID:  ",CHAR(34),INDEX(RelatedFeatures[Offset 3 Unit],MATCH($A22,RelatedFeatures[OffsetID],0)),CHAR(34),"}")))</f>
        <v/>
      </c>
      <c r="O22" s="111" t="str">
        <f>IF(NumRelatedFeatures=0,"",
IF($A22&gt;NumRelatedFeatures,"",
CONCATENATE("  - &amp;RelationID",TEXT($A22,"0000"),
" {","SamplingFeatureID:  *SamplingFeatureID",TEXT(MATCH(INDEX(RelatedFeatures[First Sampling Feature Code],$A22),SamplingFeatures[Feature Code],0),"0000"),
", RelationshipTypeCV:  ",CHAR(34),INDEX(RelatedFeatures[Relationship Type],$A22),CHAR(34),
", RelatedFeatureID: *SamplingFeatureID",TEXT(MATCH(INDEX(RelatedFeatures[Second Sampling Feature Code],$A22),SamplingFeatures[Feature Code],0),"0000"),
", SpatialOffsetID:  ",IF(INDEX(RelatedFeatures[OffsetID],$A22)="",CONCATENATE(CHAR(34),CHAR(34)),CONCATENATE("*SpatialOffsetID",TEXT(INDEX(RelatedFeatures[OffsetID],$A22),"0000"))),"}")))</f>
        <v/>
      </c>
      <c r="P22" s="111" t="str">
        <f>IF($A22&gt;NumMethods,"",
CONCATENATE("  - &amp;MethodID",TEXT($A22,"0000"),
" {","MethodTypeCV:  ",CHAR(34),INDEX(Methods[Method Type],$A22),CHAR(34),
", MethodCode:  ",CHAR(34),INDEX(Methods[Method Code],$A22),CHAR(34),
", MethodName:  ",CHAR(34),INDEX(Methods[Method Name],$A22),CHAR(34),
", MethodDescription:  ",CHAR(34),INDEX(Methods[Method Description],$A22),CHAR(34),
", MethodLink:  ",CHAR(34),INDEX(Methods[Method Link],$A22),CHAR(34),
", OrganizationID: *OrganizationID",TEXT(MATCH(INDEX(Methods[Organization Name],$A22),Organizations[Organization Name],0),"0000"),"}"))</f>
        <v/>
      </c>
      <c r="Q22" s="111" t="str">
        <f>IF($A22&gt;NumVariables,"",
CONCATENATE("  - &amp;VariableID",TEXT($A22,"0000"),
" {","VariableTypeCV:  ",CHAR(34),INDEX(Variables[Variable Type],$A22),CHAR(34),
", VariableCode:  ",CHAR(34),INDEX(Variables[Variable Code],$A22),CHAR(34),
", VariableNameCV:  ",CHAR(34),INDEX(Variables[Variable Name],$A22),CHAR(34),
", VariableDefinition:  ",CHAR(34),INDEX(Variables[Variable Definition],$A22),CHAR(34),
", SpecciationCV:  ",CHAR(34),INDEX(Variables[Speciation],$A22),CHAR(34),
", NoDataValue:  ",CHAR(34),INDEX(Variables[No Data Value],$A22),CHAR(34),"}"))</f>
        <v/>
      </c>
      <c r="S22" s="111" t="str">
        <f>IF($A22&gt;NumProcessingLevels,"",
CONCATENATE("  - &amp;ProcessingLevelID",TEXT($A22,"0000"),
" {","ProcessingLevelCode:  ",CHAR(34),INDEX(ProcessingLevels[Processing Level Code],$A22),CHAR(34),
", Definition:  ",CHAR(34),INDEX(ProcessingLevels[Definition],$A22),CHAR(34),
", Explanation:  ",CHAR(34),INDEX(ProcessingLevels[Explanation],$A22),CHAR(34),"}"))</f>
        <v/>
      </c>
      <c r="T22" s="111" t="str">
        <f>IF($A22&gt;NumDataColumns,"",
IF(INDEX(DataColumns[Method Code],$A22)="","PLEASE FILL IN A METHOD FOR EACH DATA COLUMN",
CONCATENATE("  - &amp;ActionID",TEXT($A22,"0000"),
" {","ActionTypeCV:  ",CHAR(34),"Observation",CHAR(34),
", MethodID: *MethodID",TEXT(MATCH(INDEX(DataColumns[Method Code],$A22),Methods[Method Code],0),"0000"),
", BeginDateTime:  NULL",
", BeginDateTimeUTCOffset:  NULL",
", EndDateTime:  NULL",
", EndDateTimeUTCOffset:  NULL",
", ActionDescription:  ",CHAR(34),"Generic observation action generated by YODA TimeSeries Template",CHAR(34),
", ActionFileLink:  ",CHAR(34),CHAR(34),"}")))</f>
        <v/>
      </c>
      <c r="U22" s="111" t="str">
        <f>IF($A22&gt;NumDataColumns,"",
IF(INDEX(DataColumns[Method Code],$A22)="","PLEASE FILL IN A SAMPLING FEATURE FOR EACH DATA COLUMN",
CONCATENATE("  - &amp;FeatureActionID",TEXT($A22,"0000"),
" {","SamplingFeatureID:  *SamplingFeatureID",TEXT(MATCH(INDEX(DataColumns[Sampling Feature Code],$A22),SamplingFeatures[Feature Code],0),"0000"),
", ActionID:  *ActionID",TEXT($A22,"0000"),"}")))</f>
        <v/>
      </c>
      <c r="V22" s="111" t="str">
        <f>IF($A22&gt;NumDataColumns,"",
CONCATENATE("  - &amp;ResultID",TEXT($A22,"0000"),
" {","ResultUUID:  ",CHAR(34),INDEX(DataColumns[ResultUUID],$A22),CHAR(34),
", FeatureActionID: *FeatureActionID",TEXT($A22,"0000"),
", ResultTypeCV:  ",CHAR(34),INDEX(DataColumns[Result Type],$A22),CHAR(34),
", VariableID:  *VariableID",TEXT(MATCH(INDEX(DataColumns[Variable Code],$A22),Variables[Variable Code],0),"0000"),
", UnitsID:  ",CHAR(34),INDEX(DataColumns[Unit Name],$A22),CHAR(34),
", TaxonomicClassifierID:  ",CHAR(34),CHAR(34),
", ProcessingLevelID:  *ProcessingLevelID",TEXT(MATCH(INDEX(DataColumns[Processing Level],$A22),ProcessingLevels[Processing Level Code],0),"0000"),
", ResultDateTime:  ",CHAR(34),CHAR(34),
", ResultDateTimeUTCOffset:  ",CHAR(34),CHAR(34),
", ValidDateTime:  ",CHAR(34),CHAR(34),
", ValidDateTimeUTCOffset:  ",CHAR(34),CHAR(34),
", StatusCV:  ",CHAR(34),CHAR(34),
", SampledMediumCV:  ",CHAR(34),INDEX(DataColumns[Sampled Medium],$A22),CHAR(34),
", ValueCount:  ",NumDataValues,"}"))</f>
        <v/>
      </c>
      <c r="W22" s="111" t="str">
        <f>IF($A22&gt;NumDataColumns,"",
CONCATENATE("  - &amp;TimeSeriesResultID001",TEXT($A22,"0000"),
" {","ResultID: *ResultID",TEXT($A22,"0000"),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Statistic],$A22),CHAR(34),"}"))</f>
        <v/>
      </c>
      <c r="X22" s="111" t="str">
        <f>IF($A22-3&gt;NumDataColumns,"",
CONCATENATE("    - {ColumnNumber: ",TEXT($A22-1,"0000"),
", Label:  ",CHAR(34),INDEX(DataColumns[Column Label],$A22-3),CHAR(34),
", ODM2Field:  ",CHAR(34),"DataValue",CHAR(34),
", CensorCodeCV:  ",CHAR(34),INDEX(DataColumns[Censor Code],$A22-3),CHAR(34),
", QualiatyCodeCV:  ",CHAR(34),INDEX(DataColumns[Quality Code],$A22-3),CHAR(34),
", TimeAggregationInterval:  ",INDEX(DataColumns[Time Aggregation Interval],$A22-3),
", TimeAggregationIntervalUnitsID:  ",CHAR(34),INDEX(DataColumns[Time Aggregation Unit],$A22-3),CHAR(34),"}"))</f>
        <v/>
      </c>
      <c r="AA22" s="111" t="str">
        <f>IF($A22&gt;NumDataColumns,
"",
CONCATENATE(AA21,", ",INDEX(DataColumns[Column Label],$A22)))</f>
        <v/>
      </c>
    </row>
    <row r="23" spans="1:27" x14ac:dyDescent="0.25">
      <c r="A23">
        <v>20</v>
      </c>
      <c r="D23" s="111" t="str">
        <f>IF($A23&gt;NumPeople,"",
CONCATENATE("  - &amp;PersonID",TEXT($A23,"0000"),
" {","PersonFirstName:  ",CHAR(34),INDEX(People[First Name],$A23),CHAR(34),
", PersonMiddleName:  ",CHAR(34),INDEX(People[Middle Name],$A23),CHAR(34),
", PersonLastName:  ",CHAR(34),INDEX(People[Last Name],$A23),CHAR(34),"}"))</f>
        <v/>
      </c>
      <c r="E23" s="111" t="str">
        <f>IF($A23&gt;NumOrganizations,"",
CONCATENATE("  - &amp;OrganizationID",TEXT($A23,"0000"),
" {","OrganizationTypeCV:  ",CHAR(34),INDEX(Organizations[Organization Type '[CV']],$A23),CHAR(34),
", OrganizationCode:  ",CHAR(34),INDEX(Organizations[Organization Code],$A23),CHAR(34),
", OrganizationName:  ",CHAR(34),INDEX(Organizations[Organization Name],$A23),CHAR(34),
", OrganizationDescription:  ",CHAR(34),INDEX(Organizations[Organization Description],$A23),CHAR(34),
", OrganizationLink:  ",CHAR(34),INDEX(Organizations[Organization Link],$A23),CHAR(34),"}"))</f>
        <v/>
      </c>
      <c r="F23" s="111" t="str">
        <f>IF($A23&gt;NumPeople,"",
CONCATENATE("  - &amp;AffiliationID",TEXT($A23,"0000"),
" {PersonID: *PersonID",TEXT($A23,"0000"),
", OrganizationID: *OrganizationID",TEXT(MATCH(INDEX(People[Organization Name],$A23),Organizations[Organization Name],0),"0000"),
", IsPrimaryOrganizationContact: , AffiliationStartDate: , AffiliationEndDate: , PrimaryPhone: ",
", PrimaryEmail: ",CHAR(34),INDEX(People[Primary Email],$A23),CHAR(34),
", PrimaryAddress: ",CHAR(34),INDEX(People[Primary Address],$A23),CHAR(34),
", PersonLink: }"))</f>
        <v/>
      </c>
      <c r="H23" s="111" t="str">
        <f>IF(COUNTA(CitationInformation)=0,"",
IF($A23&gt;NumAuthors,"",
CONCATENATE("  - &amp;AuthorListID",TEXT($A23,"0000"),
"  {CitationID: *CitationID0001",
", PersonID: *PersonID",TEXT(MATCH(INDEX(AuthorList[Author Name],$A23),People[Full Name],0),"0000"),
", AuthorOrder: ",INDEX(AuthorList[Author Number],$A23),"}")))</f>
        <v/>
      </c>
      <c r="K23" s="111" t="str">
        <f>IF($A23&gt;NumSamplingFeatures,"",
CONCATENATE("  - &amp;SamplingFeatureID",TEXT($A23,"0000"),
" {","SamplingFeatureUUID:  ",CHAR(34),INDEX(SamplingFeatures[Sampling Feature UUID],$A23),CHAR(34),
", SamplingFeatureTypeCV:  ",CHAR(34),INDEX(SamplingFeatures[Sampling Feature Type],$A23),CHAR(34),
", SamplingFeatureCode:  ",CHAR(34),INDEX(SamplingFeatures[Feature Code],$A23),CHAR(34),
", SamplingFeatureName:  ",CHAR(34),INDEX(SamplingFeatures[Feature Name],$A23),CHAR(34),
", SamplingFeatureDescription:  ",CHAR(34),INDEX(SamplingFeatures[Feature Description],$A23),CHAR(34),
", SamplingFeatureGeotypeCV:  ",CHAR(34),INDEX(SamplingFeatures[Feature Geo Type],$A23),CHAR(34),
", FeatureGeometry:  ",CHAR(34),INDEX(SamplingFeatures[Feature Geometry],$A23),CHAR(34),
", Elevation_m:  ",CHAR(34),INDEX(SamplingFeatures[Elevation_m],$A23),CHAR(34),
", ElevationDatumCV:  ",CHAR(34),ElevationDatum,CHAR(34),"}"))</f>
        <v/>
      </c>
      <c r="L23" s="111" t="str">
        <f>IF(NumSites=0,"",
IF(NumSites&lt;$A23,"",
CONCATENATE("  - &amp;SiteID",TEXT($A23,"0000"),
" {","SamplingFeatureID:  *SamplingFeatureID",TEXT(MATCH($A23,Sites[SiteID],0),"0000"),
", SiteTypeCV:  ",CHAR(34),INDEX(Sites[Site Type],MATCH($A23,Sites[SiteID],0)),CHAR(34),
", Latitude:  ",INDEX(Sites[Latitude],MATCH($A23,Sites[SiteID],0)),
", Longitude:  ",INDEX(Sites[Longitude],MATCH($A23,Sites[SiteID],0)),
", SpatialReferenceID:  *SRSID0001}")))</f>
        <v/>
      </c>
      <c r="M23" s="111" t="str">
        <f>IF(NumSpecimens=0,"",
IF(NumSpecimens&lt;$A23,"",
CONCATENATE("  - &amp;SpecimenID",TEXT($A23,"0000"),
" {","SamplingFeatureID:  *SamplingFeatureID",TEXT(MATCH($A23,Specimens[SpecimenID],0),"0000"),
", SpecimenTypeCV:  ",CHAR(34),INDEX(Specimens[Specimen Type],MATCH($A23,Specimens[SpecimenID],0)),CHAR(34),
", SpecimenMediumCV:  ",INDEX(Specimens[Specimen Medium],MATCH($A23,Specimens[SpecimenID],0)),
", IsFieldSpecimen:  ",CHAR(34),INDEX(Specimens[Is Field Specimen?],MATCH($A23,Specimens[SpecimenID],0)),CHAR(34),"}")))</f>
        <v/>
      </c>
      <c r="N23" s="111" t="str">
        <f>IF(NumSpatialOffsets=0,"",
IF(NumSpatialOffsets&lt;$A23,"",
CONCATENATE("  - &amp;SpatialOffsetID",TEXT($A23,"0000"),
" {","SpatialOffsetTypeCV:  ",CHAR(34),INDEX(RelatedFeatures[Spatial Offset Type],MATCH($A23,RelatedFeatures[OffsetID],0)),CHAR(34),
", Offset1Value:  ",INDEX(RelatedFeatures[Offset 1 Value],MATCH($A23,RelatedFeatures[OffsetID],0)),
", Offset1UnitID:  ",CHAR(34),INDEX(RelatedFeatures[Offset 1 Unit],MATCH($A23,RelatedFeatures[OffsetID],0)),CHAR(34),
", Offset2Value:  ",IF(INDEX(RelatedFeatures[Offset 2 Value],MATCH($A23,RelatedFeatures[OffsetID],0))="","NULL",INDEX(RelatedFeatures[Offset 2 Value],MATCH($A23,RelatedFeatures[OffsetID],0))),
", Offset2UnitID:  ",CHAR(34),INDEX(RelatedFeatures[Offset 2 Unit],MATCH($A23,RelatedFeatures[OffsetID],0)),,CHAR(34),
", Offset3Value:  ",IF(INDEX(RelatedFeatures[Offset 3 Value],MATCH($A23,RelatedFeatures[OffsetID],0))="","NULL",INDEX(RelatedFeatures[Offset 3 Value],MATCH($A23,RelatedFeatures[OffsetID],0))),
", Offset3UnitID:  ",CHAR(34),INDEX(RelatedFeatures[Offset 3 Unit],MATCH($A23,RelatedFeatures[OffsetID],0)),CHAR(34),"}")))</f>
        <v/>
      </c>
      <c r="O23" s="111" t="str">
        <f>IF(NumRelatedFeatures=0,"",
IF($A23&gt;NumRelatedFeatures,"",
CONCATENATE("  - &amp;RelationID",TEXT($A23,"0000"),
" {","SamplingFeatureID:  *SamplingFeatureID",TEXT(MATCH(INDEX(RelatedFeatures[First Sampling Feature Code],$A23),SamplingFeatures[Feature Code],0),"0000"),
", RelationshipTypeCV:  ",CHAR(34),INDEX(RelatedFeatures[Relationship Type],$A23),CHAR(34),
", RelatedFeatureID: *SamplingFeatureID",TEXT(MATCH(INDEX(RelatedFeatures[Second Sampling Feature Code],$A23),SamplingFeatures[Feature Code],0),"0000"),
", SpatialOffsetID:  ",IF(INDEX(RelatedFeatures[OffsetID],$A23)="",CONCATENATE(CHAR(34),CHAR(34)),CONCATENATE("*SpatialOffsetID",TEXT(INDEX(RelatedFeatures[OffsetID],$A23),"0000"))),"}")))</f>
        <v/>
      </c>
      <c r="P23" s="111" t="str">
        <f>IF($A23&gt;NumMethods,"",
CONCATENATE("  - &amp;MethodID",TEXT($A23,"0000"),
" {","MethodTypeCV:  ",CHAR(34),INDEX(Methods[Method Type],$A23),CHAR(34),
", MethodCode:  ",CHAR(34),INDEX(Methods[Method Code],$A23),CHAR(34),
", MethodName:  ",CHAR(34),INDEX(Methods[Method Name],$A23),CHAR(34),
", MethodDescription:  ",CHAR(34),INDEX(Methods[Method Description],$A23),CHAR(34),
", MethodLink:  ",CHAR(34),INDEX(Methods[Method Link],$A23),CHAR(34),
", OrganizationID: *OrganizationID",TEXT(MATCH(INDEX(Methods[Organization Name],$A23),Organizations[Organization Name],0),"0000"),"}"))</f>
        <v/>
      </c>
      <c r="Q23" s="111" t="str">
        <f>IF($A23&gt;NumVariables,"",
CONCATENATE("  - &amp;VariableID",TEXT($A23,"0000"),
" {","VariableTypeCV:  ",CHAR(34),INDEX(Variables[Variable Type],$A23),CHAR(34),
", VariableCode:  ",CHAR(34),INDEX(Variables[Variable Code],$A23),CHAR(34),
", VariableNameCV:  ",CHAR(34),INDEX(Variables[Variable Name],$A23),CHAR(34),
", VariableDefinition:  ",CHAR(34),INDEX(Variables[Variable Definition],$A23),CHAR(34),
", SpecciationCV:  ",CHAR(34),INDEX(Variables[Speciation],$A23),CHAR(34),
", NoDataValue:  ",CHAR(34),INDEX(Variables[No Data Value],$A23),CHAR(34),"}"))</f>
        <v/>
      </c>
      <c r="S23" s="111" t="str">
        <f>IF($A23&gt;NumProcessingLevels,"",
CONCATENATE("  - &amp;ProcessingLevelID",TEXT($A23,"0000"),
" {","ProcessingLevelCode:  ",CHAR(34),INDEX(ProcessingLevels[Processing Level Code],$A23),CHAR(34),
", Definition:  ",CHAR(34),INDEX(ProcessingLevels[Definition],$A23),CHAR(34),
", Explanation:  ",CHAR(34),INDEX(ProcessingLevels[Explanation],$A23),CHAR(34),"}"))</f>
        <v/>
      </c>
      <c r="T23" s="111" t="str">
        <f>IF($A23&gt;NumDataColumns,"",
IF(INDEX(DataColumns[Method Code],$A23)="","PLEASE FILL IN A METHOD FOR EACH DATA COLUMN",
CONCATENATE("  - &amp;ActionID",TEXT($A23,"0000"),
" {","ActionTypeCV:  ",CHAR(34),"Observation",CHAR(34),
", MethodID: *MethodID",TEXT(MATCH(INDEX(DataColumns[Method Code],$A23),Methods[Method Code],0),"0000"),
", BeginDateTime:  NULL",
", BeginDateTimeUTCOffset:  NULL",
", EndDateTime:  NULL",
", EndDateTimeUTCOffset:  NULL",
", ActionDescription:  ",CHAR(34),"Generic observation action generated by YODA TimeSeries Template",CHAR(34),
", ActionFileLink:  ",CHAR(34),CHAR(34),"}")))</f>
        <v/>
      </c>
      <c r="U23" s="111" t="str">
        <f>IF($A23&gt;NumDataColumns,"",
IF(INDEX(DataColumns[Method Code],$A23)="","PLEASE FILL IN A SAMPLING FEATURE FOR EACH DATA COLUMN",
CONCATENATE("  - &amp;FeatureActionID",TEXT($A23,"0000"),
" {","SamplingFeatureID:  *SamplingFeatureID",TEXT(MATCH(INDEX(DataColumns[Sampling Feature Code],$A23),SamplingFeatures[Feature Code],0),"0000"),
", ActionID:  *ActionID",TEXT($A23,"0000"),"}")))</f>
        <v/>
      </c>
      <c r="V23" s="111" t="str">
        <f>IF($A23&gt;NumDataColumns,"",
CONCATENATE("  - &amp;ResultID",TEXT($A23,"0000"),
" {","ResultUUID:  ",CHAR(34),INDEX(DataColumns[ResultUUID],$A23),CHAR(34),
", FeatureActionID: *FeatureActionID",TEXT($A23,"0000"),
", ResultTypeCV:  ",CHAR(34),INDEX(DataColumns[Result Type],$A23),CHAR(34),
", VariableID:  *VariableID",TEXT(MATCH(INDEX(DataColumns[Variable Code],$A23),Variables[Variable Code],0),"0000"),
", UnitsID:  ",CHAR(34),INDEX(DataColumns[Unit Name],$A23),CHAR(34),
", TaxonomicClassifierID:  ",CHAR(34),CHAR(34),
", ProcessingLevelID:  *ProcessingLevelID",TEXT(MATCH(INDEX(DataColumns[Processing Level],$A23),ProcessingLevels[Processing Level Code],0),"0000"),
", ResultDateTime:  ",CHAR(34),CHAR(34),
", ResultDateTimeUTCOffset:  ",CHAR(34),CHAR(34),
", ValidDateTime:  ",CHAR(34),CHAR(34),
", ValidDateTimeUTCOffset:  ",CHAR(34),CHAR(34),
", StatusCV:  ",CHAR(34),CHAR(34),
", SampledMediumCV:  ",CHAR(34),INDEX(DataColumns[Sampled Medium],$A23),CHAR(34),
", ValueCount:  ",NumDataValues,"}"))</f>
        <v/>
      </c>
      <c r="W23" s="111" t="str">
        <f>IF($A23&gt;NumDataColumns,"",
CONCATENATE("  - &amp;TimeSeriesResultID001",TEXT($A23,"0000"),
" {","ResultID: *ResultID",TEXT($A23,"0000"),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Statistic],$A23),CHAR(34),"}"))</f>
        <v/>
      </c>
      <c r="X23" s="111" t="str">
        <f>IF($A23-3&gt;NumDataColumns,"",
CONCATENATE("    - {ColumnNumber: ",TEXT($A23-1,"0000"),
", Label:  ",CHAR(34),INDEX(DataColumns[Column Label],$A23-3),CHAR(34),
", ODM2Field:  ",CHAR(34),"DataValue",CHAR(34),
", CensorCodeCV:  ",CHAR(34),INDEX(DataColumns[Censor Code],$A23-3),CHAR(34),
", QualiatyCodeCV:  ",CHAR(34),INDEX(DataColumns[Quality Code],$A23-3),CHAR(34),
", TimeAggregationInterval:  ",INDEX(DataColumns[Time Aggregation Interval],$A23-3),
", TimeAggregationIntervalUnitsID:  ",CHAR(34),INDEX(DataColumns[Time Aggregation Unit],$A23-3),CHAR(34),"}"))</f>
        <v/>
      </c>
      <c r="AA23" s="111" t="str">
        <f>IF($A23&gt;NumDataColumns,
"",
CONCATENATE(AA22,", ",INDEX(DataColumns[Column Label],$A23)))</f>
        <v/>
      </c>
    </row>
    <row r="24" spans="1:27" x14ac:dyDescent="0.25">
      <c r="A24">
        <v>21</v>
      </c>
      <c r="D24" s="111" t="str">
        <f>IF($A24&gt;NumPeople,"",
CONCATENATE("  - &amp;PersonID",TEXT($A24,"0000"),
" {","PersonFirstName:  ",CHAR(34),INDEX(People[First Name],$A24),CHAR(34),
", PersonMiddleName:  ",CHAR(34),INDEX(People[Middle Name],$A24),CHAR(34),
", PersonLastName:  ",CHAR(34),INDEX(People[Last Name],$A24),CHAR(34),"}"))</f>
        <v/>
      </c>
      <c r="E24" s="111" t="str">
        <f>IF($A24&gt;NumOrganizations,"",
CONCATENATE("  - &amp;OrganizationID",TEXT($A24,"0000"),
" {","OrganizationTypeCV:  ",CHAR(34),INDEX(Organizations[Organization Type '[CV']],$A24),CHAR(34),
", OrganizationCode:  ",CHAR(34),INDEX(Organizations[Organization Code],$A24),CHAR(34),
", OrganizationName:  ",CHAR(34),INDEX(Organizations[Organization Name],$A24),CHAR(34),
", OrganizationDescription:  ",CHAR(34),INDEX(Organizations[Organization Description],$A24),CHAR(34),
", OrganizationLink:  ",CHAR(34),INDEX(Organizations[Organization Link],$A24),CHAR(34),"}"))</f>
        <v/>
      </c>
      <c r="F24" s="111" t="str">
        <f>IF($A24&gt;NumPeople,"",
CONCATENATE("  - &amp;AffiliationID",TEXT($A24,"0000"),
" {PersonID: *PersonID",TEXT($A24,"0000"),
", OrganizationID: *OrganizationID",TEXT(MATCH(INDEX(People[Organization Name],$A24),Organizations[Organization Name],0),"0000"),
", IsPrimaryOrganizationContact: , AffiliationStartDate: , AffiliationEndDate: , PrimaryPhone: ",
", PrimaryEmail: ",CHAR(34),INDEX(People[Primary Email],$A24),CHAR(34),
", PrimaryAddress: ",CHAR(34),INDEX(People[Primary Address],$A24),CHAR(34),
", PersonLink: }"))</f>
        <v/>
      </c>
      <c r="H24" s="111" t="str">
        <f>IF(COUNTA(CitationInformation)=0,"",
IF($A24&gt;NumAuthors,"",
CONCATENATE("  - &amp;AuthorListID",TEXT($A24,"0000"),
"  {CitationID: *CitationID0001",
", PersonID: *PersonID",TEXT(MATCH(INDEX(AuthorList[Author Name],$A24),People[Full Name],0),"0000"),
", AuthorOrder: ",INDEX(AuthorList[Author Number],$A24),"}")))</f>
        <v/>
      </c>
      <c r="K24" s="111" t="str">
        <f>IF($A24&gt;NumSamplingFeatures,"",
CONCATENATE("  - &amp;SamplingFeatureID",TEXT($A24,"0000"),
" {","SamplingFeatureUUID:  ",CHAR(34),INDEX(SamplingFeatures[Sampling Feature UUID],$A24),CHAR(34),
", SamplingFeatureTypeCV:  ",CHAR(34),INDEX(SamplingFeatures[Sampling Feature Type],$A24),CHAR(34),
", SamplingFeatureCode:  ",CHAR(34),INDEX(SamplingFeatures[Feature Code],$A24),CHAR(34),
", SamplingFeatureName:  ",CHAR(34),INDEX(SamplingFeatures[Feature Name],$A24),CHAR(34),
", SamplingFeatureDescription:  ",CHAR(34),INDEX(SamplingFeatures[Feature Description],$A24),CHAR(34),
", SamplingFeatureGeotypeCV:  ",CHAR(34),INDEX(SamplingFeatures[Feature Geo Type],$A24),CHAR(34),
", FeatureGeometry:  ",CHAR(34),INDEX(SamplingFeatures[Feature Geometry],$A24),CHAR(34),
", Elevation_m:  ",CHAR(34),INDEX(SamplingFeatures[Elevation_m],$A24),CHAR(34),
", ElevationDatumCV:  ",CHAR(34),ElevationDatum,CHAR(34),"}"))</f>
        <v/>
      </c>
      <c r="L24" s="111" t="str">
        <f>IF(NumSites=0,"",
IF(NumSites&lt;$A24,"",
CONCATENATE("  - &amp;SiteID",TEXT($A24,"0000"),
" {","SamplingFeatureID:  *SamplingFeatureID",TEXT(MATCH($A24,Sites[SiteID],0),"0000"),
", SiteTypeCV:  ",CHAR(34),INDEX(Sites[Site Type],MATCH($A24,Sites[SiteID],0)),CHAR(34),
", Latitude:  ",INDEX(Sites[Latitude],MATCH($A24,Sites[SiteID],0)),
", Longitude:  ",INDEX(Sites[Longitude],MATCH($A24,Sites[SiteID],0)),
", SpatialReferenceID:  *SRSID0001}")))</f>
        <v/>
      </c>
      <c r="M24" s="111" t="str">
        <f>IF(NumSpecimens=0,"",
IF(NumSpecimens&lt;$A24,"",
CONCATENATE("  - &amp;SpecimenID",TEXT($A24,"0000"),
" {","SamplingFeatureID:  *SamplingFeatureID",TEXT(MATCH($A24,Specimens[SpecimenID],0),"0000"),
", SpecimenTypeCV:  ",CHAR(34),INDEX(Specimens[Specimen Type],MATCH($A24,Specimens[SpecimenID],0)),CHAR(34),
", SpecimenMediumCV:  ",INDEX(Specimens[Specimen Medium],MATCH($A24,Specimens[SpecimenID],0)),
", IsFieldSpecimen:  ",CHAR(34),INDEX(Specimens[Is Field Specimen?],MATCH($A24,Specimens[SpecimenID],0)),CHAR(34),"}")))</f>
        <v/>
      </c>
      <c r="N24" s="111" t="str">
        <f>IF(NumSpatialOffsets=0,"",
IF(NumSpatialOffsets&lt;$A24,"",
CONCATENATE("  - &amp;SpatialOffsetID",TEXT($A24,"0000"),
" {","SpatialOffsetTypeCV:  ",CHAR(34),INDEX(RelatedFeatures[Spatial Offset Type],MATCH($A24,RelatedFeatures[OffsetID],0)),CHAR(34),
", Offset1Value:  ",INDEX(RelatedFeatures[Offset 1 Value],MATCH($A24,RelatedFeatures[OffsetID],0)),
", Offset1UnitID:  ",CHAR(34),INDEX(RelatedFeatures[Offset 1 Unit],MATCH($A24,RelatedFeatures[OffsetID],0)),CHAR(34),
", Offset2Value:  ",IF(INDEX(RelatedFeatures[Offset 2 Value],MATCH($A24,RelatedFeatures[OffsetID],0))="","NULL",INDEX(RelatedFeatures[Offset 2 Value],MATCH($A24,RelatedFeatures[OffsetID],0))),
", Offset2UnitID:  ",CHAR(34),INDEX(RelatedFeatures[Offset 2 Unit],MATCH($A24,RelatedFeatures[OffsetID],0)),,CHAR(34),
", Offset3Value:  ",IF(INDEX(RelatedFeatures[Offset 3 Value],MATCH($A24,RelatedFeatures[OffsetID],0))="","NULL",INDEX(RelatedFeatures[Offset 3 Value],MATCH($A24,RelatedFeatures[OffsetID],0))),
", Offset3UnitID:  ",CHAR(34),INDEX(RelatedFeatures[Offset 3 Unit],MATCH($A24,RelatedFeatures[OffsetID],0)),CHAR(34),"}")))</f>
        <v/>
      </c>
      <c r="O24" s="111" t="str">
        <f>IF(NumRelatedFeatures=0,"",
IF($A24&gt;NumRelatedFeatures,"",
CONCATENATE("  - &amp;RelationID",TEXT($A24,"0000"),
" {","SamplingFeatureID:  *SamplingFeatureID",TEXT(MATCH(INDEX(RelatedFeatures[First Sampling Feature Code],$A24),SamplingFeatures[Feature Code],0),"0000"),
", RelationshipTypeCV:  ",CHAR(34),INDEX(RelatedFeatures[Relationship Type],$A24),CHAR(34),
", RelatedFeatureID: *SamplingFeatureID",TEXT(MATCH(INDEX(RelatedFeatures[Second Sampling Feature Code],$A24),SamplingFeatures[Feature Code],0),"0000"),
", SpatialOffsetID:  ",IF(INDEX(RelatedFeatures[OffsetID],$A24)="",CONCATENATE(CHAR(34),CHAR(34)),CONCATENATE("*SpatialOffsetID",TEXT(INDEX(RelatedFeatures[OffsetID],$A24),"0000"))),"}")))</f>
        <v/>
      </c>
      <c r="P24" s="111" t="str">
        <f>IF($A24&gt;NumMethods,"",
CONCATENATE("  - &amp;MethodID",TEXT($A24,"0000"),
" {","MethodTypeCV:  ",CHAR(34),INDEX(Methods[Method Type],$A24),CHAR(34),
", MethodCode:  ",CHAR(34),INDEX(Methods[Method Code],$A24),CHAR(34),
", MethodName:  ",CHAR(34),INDEX(Methods[Method Name],$A24),CHAR(34),
", MethodDescription:  ",CHAR(34),INDEX(Methods[Method Description],$A24),CHAR(34),
", MethodLink:  ",CHAR(34),INDEX(Methods[Method Link],$A24),CHAR(34),
", OrganizationID: *OrganizationID",TEXT(MATCH(INDEX(Methods[Organization Name],$A24),Organizations[Organization Name],0),"0000"),"}"))</f>
        <v/>
      </c>
      <c r="Q24" s="111" t="str">
        <f>IF($A24&gt;NumVariables,"",
CONCATENATE("  - &amp;VariableID",TEXT($A24,"0000"),
" {","VariableTypeCV:  ",CHAR(34),INDEX(Variables[Variable Type],$A24),CHAR(34),
", VariableCode:  ",CHAR(34),INDEX(Variables[Variable Code],$A24),CHAR(34),
", VariableNameCV:  ",CHAR(34),INDEX(Variables[Variable Name],$A24),CHAR(34),
", VariableDefinition:  ",CHAR(34),INDEX(Variables[Variable Definition],$A24),CHAR(34),
", SpecciationCV:  ",CHAR(34),INDEX(Variables[Speciation],$A24),CHAR(34),
", NoDataValue:  ",CHAR(34),INDEX(Variables[No Data Value],$A24),CHAR(34),"}"))</f>
        <v/>
      </c>
      <c r="S24" s="111" t="str">
        <f>IF($A24&gt;NumProcessingLevels,"",
CONCATENATE("  - &amp;ProcessingLevelID",TEXT($A24,"0000"),
" {","ProcessingLevelCode:  ",CHAR(34),INDEX(ProcessingLevels[Processing Level Code],$A24),CHAR(34),
", Definition:  ",CHAR(34),INDEX(ProcessingLevels[Definition],$A24),CHAR(34),
", Explanation:  ",CHAR(34),INDEX(ProcessingLevels[Explanation],$A24),CHAR(34),"}"))</f>
        <v/>
      </c>
      <c r="T24" s="111" t="str">
        <f>IF($A24&gt;NumDataColumns,"",
IF(INDEX(DataColumns[Method Code],$A24)="","PLEASE FILL IN A METHOD FOR EACH DATA COLUMN",
CONCATENATE("  - &amp;ActionID",TEXT($A24,"0000"),
" {","ActionTypeCV:  ",CHAR(34),"Observation",CHAR(34),
", MethodID: *MethodID",TEXT(MATCH(INDEX(DataColumns[Method Code],$A24),Methods[Method Code],0),"0000"),
", BeginDateTime:  NULL",
", BeginDateTimeUTCOffset:  NULL",
", EndDateTime:  NULL",
", EndDateTimeUTCOffset:  NULL",
", ActionDescription:  ",CHAR(34),"Generic observation action generated by YODA TimeSeries Template",CHAR(34),
", ActionFileLink:  ",CHAR(34),CHAR(34),"}")))</f>
        <v/>
      </c>
      <c r="U24" s="111" t="str">
        <f>IF($A24&gt;NumDataColumns,"",
IF(INDEX(DataColumns[Method Code],$A24)="","PLEASE FILL IN A SAMPLING FEATURE FOR EACH DATA COLUMN",
CONCATENATE("  - &amp;FeatureActionID",TEXT($A24,"0000"),
" {","SamplingFeatureID:  *SamplingFeatureID",TEXT(MATCH(INDEX(DataColumns[Sampling Feature Code],$A24),SamplingFeatures[Feature Code],0),"0000"),
", ActionID:  *ActionID",TEXT($A24,"0000"),"}")))</f>
        <v/>
      </c>
      <c r="V24" s="111" t="str">
        <f>IF($A24&gt;NumDataColumns,"",
CONCATENATE("  - &amp;ResultID",TEXT($A24,"0000"),
" {","ResultUUID:  ",CHAR(34),INDEX(DataColumns[ResultUUID],$A24),CHAR(34),
", FeatureActionID: *FeatureActionID",TEXT($A24,"0000"),
", ResultTypeCV:  ",CHAR(34),INDEX(DataColumns[Result Type],$A24),CHAR(34),
", VariableID:  *VariableID",TEXT(MATCH(INDEX(DataColumns[Variable Code],$A24),Variables[Variable Code],0),"0000"),
", UnitsID:  ",CHAR(34),INDEX(DataColumns[Unit Name],$A24),CHAR(34),
", TaxonomicClassifierID:  ",CHAR(34),CHAR(34),
", ProcessingLevelID:  *ProcessingLevelID",TEXT(MATCH(INDEX(DataColumns[Processing Level],$A24),ProcessingLevels[Processing Level Code],0),"0000"),
", ResultDateTime:  ",CHAR(34),CHAR(34),
", ResultDateTimeUTCOffset:  ",CHAR(34),CHAR(34),
", ValidDateTime:  ",CHAR(34),CHAR(34),
", ValidDateTimeUTCOffset:  ",CHAR(34),CHAR(34),
", StatusCV:  ",CHAR(34),CHAR(34),
", SampledMediumCV:  ",CHAR(34),INDEX(DataColumns[Sampled Medium],$A24),CHAR(34),
", ValueCount:  ",NumDataValues,"}"))</f>
        <v/>
      </c>
      <c r="W24" s="111" t="str">
        <f>IF($A24&gt;NumDataColumns,"",
CONCATENATE("  - &amp;TimeSeriesResultID001",TEXT($A24,"0000"),
" {","ResultID: *ResultID",TEXT($A24,"0000"),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Statistic],$A24),CHAR(34),"}"))</f>
        <v/>
      </c>
      <c r="X24" s="111" t="str">
        <f>IF($A24-3&gt;NumDataColumns,"",
CONCATENATE("    - {ColumnNumber: ",TEXT($A24-1,"0000"),
", Label:  ",CHAR(34),INDEX(DataColumns[Column Label],$A24-3),CHAR(34),
", ODM2Field:  ",CHAR(34),"DataValue",CHAR(34),
", CensorCodeCV:  ",CHAR(34),INDEX(DataColumns[Censor Code],$A24-3),CHAR(34),
", QualiatyCodeCV:  ",CHAR(34),INDEX(DataColumns[Quality Code],$A24-3),CHAR(34),
", TimeAggregationInterval:  ",INDEX(DataColumns[Time Aggregation Interval],$A24-3),
", TimeAggregationIntervalUnitsID:  ",CHAR(34),INDEX(DataColumns[Time Aggregation Unit],$A24-3),CHAR(34),"}"))</f>
        <v/>
      </c>
      <c r="AA24" s="111" t="str">
        <f>IF($A24&gt;NumDataColumns,
"",
CONCATENATE(AA23,", ",INDEX(DataColumns[Column Label],$A24)))</f>
        <v/>
      </c>
    </row>
    <row r="25" spans="1:27" x14ac:dyDescent="0.25">
      <c r="A25">
        <v>22</v>
      </c>
      <c r="D25" s="111" t="str">
        <f>IF($A25&gt;NumPeople,"",
CONCATENATE("  - &amp;PersonID",TEXT($A25,"0000"),
" {","PersonFirstName:  ",CHAR(34),INDEX(People[First Name],$A25),CHAR(34),
", PersonMiddleName:  ",CHAR(34),INDEX(People[Middle Name],$A25),CHAR(34),
", PersonLastName:  ",CHAR(34),INDEX(People[Last Name],$A25),CHAR(34),"}"))</f>
        <v/>
      </c>
      <c r="E25" s="111" t="str">
        <f>IF($A25&gt;NumOrganizations,"",
CONCATENATE("  - &amp;OrganizationID",TEXT($A25,"0000"),
" {","OrganizationTypeCV:  ",CHAR(34),INDEX(Organizations[Organization Type '[CV']],$A25),CHAR(34),
", OrganizationCode:  ",CHAR(34),INDEX(Organizations[Organization Code],$A25),CHAR(34),
", OrganizationName:  ",CHAR(34),INDEX(Organizations[Organization Name],$A25),CHAR(34),
", OrganizationDescription:  ",CHAR(34),INDEX(Organizations[Organization Description],$A25),CHAR(34),
", OrganizationLink:  ",CHAR(34),INDEX(Organizations[Organization Link],$A25),CHAR(34),"}"))</f>
        <v/>
      </c>
      <c r="F25" s="111" t="str">
        <f>IF($A25&gt;NumPeople,"",
CONCATENATE("  - &amp;AffiliationID",TEXT($A25,"0000"),
" {PersonID: *PersonID",TEXT($A25,"0000"),
", OrganizationID: *OrganizationID",TEXT(MATCH(INDEX(People[Organization Name],$A25),Organizations[Organization Name],0),"0000"),
", IsPrimaryOrganizationContact: , AffiliationStartDate: , AffiliationEndDate: , PrimaryPhone: ",
", PrimaryEmail: ",CHAR(34),INDEX(People[Primary Email],$A25),CHAR(34),
", PrimaryAddress: ",CHAR(34),INDEX(People[Primary Address],$A25),CHAR(34),
", PersonLink: }"))</f>
        <v/>
      </c>
      <c r="H25" s="111" t="str">
        <f>IF(COUNTA(CitationInformation)=0,"",
IF($A25&gt;NumAuthors,"",
CONCATENATE("  - &amp;AuthorListID",TEXT($A25,"0000"),
"  {CitationID: *CitationID0001",
", PersonID: *PersonID",TEXT(MATCH(INDEX(AuthorList[Author Name],$A25),People[Full Name],0),"0000"),
", AuthorOrder: ",INDEX(AuthorList[Author Number],$A25),"}")))</f>
        <v/>
      </c>
      <c r="K25" s="111" t="str">
        <f>IF($A25&gt;NumSamplingFeatures,"",
CONCATENATE("  - &amp;SamplingFeatureID",TEXT($A25,"0000"),
" {","SamplingFeatureUUID:  ",CHAR(34),INDEX(SamplingFeatures[Sampling Feature UUID],$A25),CHAR(34),
", SamplingFeatureTypeCV:  ",CHAR(34),INDEX(SamplingFeatures[Sampling Feature Type],$A25),CHAR(34),
", SamplingFeatureCode:  ",CHAR(34),INDEX(SamplingFeatures[Feature Code],$A25),CHAR(34),
", SamplingFeatureName:  ",CHAR(34),INDEX(SamplingFeatures[Feature Name],$A25),CHAR(34),
", SamplingFeatureDescription:  ",CHAR(34),INDEX(SamplingFeatures[Feature Description],$A25),CHAR(34),
", SamplingFeatureGeotypeCV:  ",CHAR(34),INDEX(SamplingFeatures[Feature Geo Type],$A25),CHAR(34),
", FeatureGeometry:  ",CHAR(34),INDEX(SamplingFeatures[Feature Geometry],$A25),CHAR(34),
", Elevation_m:  ",CHAR(34),INDEX(SamplingFeatures[Elevation_m],$A25),CHAR(34),
", ElevationDatumCV:  ",CHAR(34),ElevationDatum,CHAR(34),"}"))</f>
        <v/>
      </c>
      <c r="L25" s="111" t="str">
        <f>IF(NumSites=0,"",
IF(NumSites&lt;$A25,"",
CONCATENATE("  - &amp;SiteID",TEXT($A25,"0000"),
" {","SamplingFeatureID:  *SamplingFeatureID",TEXT(MATCH($A25,Sites[SiteID],0),"0000"),
", SiteTypeCV:  ",CHAR(34),INDEX(Sites[Site Type],MATCH($A25,Sites[SiteID],0)),CHAR(34),
", Latitude:  ",INDEX(Sites[Latitude],MATCH($A25,Sites[SiteID],0)),
", Longitude:  ",INDEX(Sites[Longitude],MATCH($A25,Sites[SiteID],0)),
", SpatialReferenceID:  *SRSID0001}")))</f>
        <v/>
      </c>
      <c r="M25" s="111" t="str">
        <f>IF(NumSpecimens=0,"",
IF(NumSpecimens&lt;$A25,"",
CONCATENATE("  - &amp;SpecimenID",TEXT($A25,"0000"),
" {","SamplingFeatureID:  *SamplingFeatureID",TEXT(MATCH($A25,Specimens[SpecimenID],0),"0000"),
", SpecimenTypeCV:  ",CHAR(34),INDEX(Specimens[Specimen Type],MATCH($A25,Specimens[SpecimenID],0)),CHAR(34),
", SpecimenMediumCV:  ",INDEX(Specimens[Specimen Medium],MATCH($A25,Specimens[SpecimenID],0)),
", IsFieldSpecimen:  ",CHAR(34),INDEX(Specimens[Is Field Specimen?],MATCH($A25,Specimens[SpecimenID],0)),CHAR(34),"}")))</f>
        <v/>
      </c>
      <c r="N25" s="111" t="str">
        <f>IF(NumSpatialOffsets=0,"",
IF(NumSpatialOffsets&lt;$A25,"",
CONCATENATE("  - &amp;SpatialOffsetID",TEXT($A25,"0000"),
" {","SpatialOffsetTypeCV:  ",CHAR(34),INDEX(RelatedFeatures[Spatial Offset Type],MATCH($A25,RelatedFeatures[OffsetID],0)),CHAR(34),
", Offset1Value:  ",INDEX(RelatedFeatures[Offset 1 Value],MATCH($A25,RelatedFeatures[OffsetID],0)),
", Offset1UnitID:  ",CHAR(34),INDEX(RelatedFeatures[Offset 1 Unit],MATCH($A25,RelatedFeatures[OffsetID],0)),CHAR(34),
", Offset2Value:  ",IF(INDEX(RelatedFeatures[Offset 2 Value],MATCH($A25,RelatedFeatures[OffsetID],0))="","NULL",INDEX(RelatedFeatures[Offset 2 Value],MATCH($A25,RelatedFeatures[OffsetID],0))),
", Offset2UnitID:  ",CHAR(34),INDEX(RelatedFeatures[Offset 2 Unit],MATCH($A25,RelatedFeatures[OffsetID],0)),,CHAR(34),
", Offset3Value:  ",IF(INDEX(RelatedFeatures[Offset 3 Value],MATCH($A25,RelatedFeatures[OffsetID],0))="","NULL",INDEX(RelatedFeatures[Offset 3 Value],MATCH($A25,RelatedFeatures[OffsetID],0))),
", Offset3UnitID:  ",CHAR(34),INDEX(RelatedFeatures[Offset 3 Unit],MATCH($A25,RelatedFeatures[OffsetID],0)),CHAR(34),"}")))</f>
        <v/>
      </c>
      <c r="O25" s="111" t="str">
        <f>IF(NumRelatedFeatures=0,"",
IF($A25&gt;NumRelatedFeatures,"",
CONCATENATE("  - &amp;RelationID",TEXT($A25,"0000"),
" {","SamplingFeatureID:  *SamplingFeatureID",TEXT(MATCH(INDEX(RelatedFeatures[First Sampling Feature Code],$A25),SamplingFeatures[Feature Code],0),"0000"),
", RelationshipTypeCV:  ",CHAR(34),INDEX(RelatedFeatures[Relationship Type],$A25),CHAR(34),
", RelatedFeatureID: *SamplingFeatureID",TEXT(MATCH(INDEX(RelatedFeatures[Second Sampling Feature Code],$A25),SamplingFeatures[Feature Code],0),"0000"),
", SpatialOffsetID:  ",IF(INDEX(RelatedFeatures[OffsetID],$A25)="",CONCATENATE(CHAR(34),CHAR(34)),CONCATENATE("*SpatialOffsetID",TEXT(INDEX(RelatedFeatures[OffsetID],$A25),"0000"))),"}")))</f>
        <v/>
      </c>
      <c r="P25" s="111" t="str">
        <f>IF($A25&gt;NumMethods,"",
CONCATENATE("  - &amp;MethodID",TEXT($A25,"0000"),
" {","MethodTypeCV:  ",CHAR(34),INDEX(Methods[Method Type],$A25),CHAR(34),
", MethodCode:  ",CHAR(34),INDEX(Methods[Method Code],$A25),CHAR(34),
", MethodName:  ",CHAR(34),INDEX(Methods[Method Name],$A25),CHAR(34),
", MethodDescription:  ",CHAR(34),INDEX(Methods[Method Description],$A25),CHAR(34),
", MethodLink:  ",CHAR(34),INDEX(Methods[Method Link],$A25),CHAR(34),
", OrganizationID: *OrganizationID",TEXT(MATCH(INDEX(Methods[Organization Name],$A25),Organizations[Organization Name],0),"0000"),"}"))</f>
        <v/>
      </c>
      <c r="Q25" s="111" t="str">
        <f>IF($A25&gt;NumVariables,"",
CONCATENATE("  - &amp;VariableID",TEXT($A25,"0000"),
" {","VariableTypeCV:  ",CHAR(34),INDEX(Variables[Variable Type],$A25),CHAR(34),
", VariableCode:  ",CHAR(34),INDEX(Variables[Variable Code],$A25),CHAR(34),
", VariableNameCV:  ",CHAR(34),INDEX(Variables[Variable Name],$A25),CHAR(34),
", VariableDefinition:  ",CHAR(34),INDEX(Variables[Variable Definition],$A25),CHAR(34),
", SpecciationCV:  ",CHAR(34),INDEX(Variables[Speciation],$A25),CHAR(34),
", NoDataValue:  ",CHAR(34),INDEX(Variables[No Data Value],$A25),CHAR(34),"}"))</f>
        <v/>
      </c>
      <c r="S25" s="111" t="str">
        <f>IF($A25&gt;NumProcessingLevels,"",
CONCATENATE("  - &amp;ProcessingLevelID",TEXT($A25,"0000"),
" {","ProcessingLevelCode:  ",CHAR(34),INDEX(ProcessingLevels[Processing Level Code],$A25),CHAR(34),
", Definition:  ",CHAR(34),INDEX(ProcessingLevels[Definition],$A25),CHAR(34),
", Explanation:  ",CHAR(34),INDEX(ProcessingLevels[Explanation],$A25),CHAR(34),"}"))</f>
        <v/>
      </c>
      <c r="T25" s="111" t="str">
        <f>IF($A25&gt;NumDataColumns,"",
IF(INDEX(DataColumns[Method Code],$A25)="","PLEASE FILL IN A METHOD FOR EACH DATA COLUMN",
CONCATENATE("  - &amp;ActionID",TEXT($A25,"0000"),
" {","ActionTypeCV:  ",CHAR(34),"Observation",CHAR(34),
", MethodID: *MethodID",TEXT(MATCH(INDEX(DataColumns[Method Code],$A25),Methods[Method Code],0),"0000"),
", BeginDateTime:  NULL",
", BeginDateTimeUTCOffset:  NULL",
", EndDateTime:  NULL",
", EndDateTimeUTCOffset:  NULL",
", ActionDescription:  ",CHAR(34),"Generic observation action generated by YODA TimeSeries Template",CHAR(34),
", ActionFileLink:  ",CHAR(34),CHAR(34),"}")))</f>
        <v/>
      </c>
      <c r="U25" s="111" t="str">
        <f>IF($A25&gt;NumDataColumns,"",
IF(INDEX(DataColumns[Method Code],$A25)="","PLEASE FILL IN A SAMPLING FEATURE FOR EACH DATA COLUMN",
CONCATENATE("  - &amp;FeatureActionID",TEXT($A25,"0000"),
" {","SamplingFeatureID:  *SamplingFeatureID",TEXT(MATCH(INDEX(DataColumns[Sampling Feature Code],$A25),SamplingFeatures[Feature Code],0),"0000"),
", ActionID:  *ActionID",TEXT($A25,"0000"),"}")))</f>
        <v/>
      </c>
      <c r="V25" s="111" t="str">
        <f>IF($A25&gt;NumDataColumns,"",
CONCATENATE("  - &amp;ResultID",TEXT($A25,"0000"),
" {","ResultUUID:  ",CHAR(34),INDEX(DataColumns[ResultUUID],$A25),CHAR(34),
", FeatureActionID: *FeatureActionID",TEXT($A25,"0000"),
", ResultTypeCV:  ",CHAR(34),INDEX(DataColumns[Result Type],$A25),CHAR(34),
", VariableID:  *VariableID",TEXT(MATCH(INDEX(DataColumns[Variable Code],$A25),Variables[Variable Code],0),"0000"),
", UnitsID:  ",CHAR(34),INDEX(DataColumns[Unit Name],$A25),CHAR(34),
", TaxonomicClassifierID:  ",CHAR(34),CHAR(34),
", ProcessingLevelID:  *ProcessingLevelID",TEXT(MATCH(INDEX(DataColumns[Processing Level],$A25),ProcessingLevels[Processing Level Code],0),"0000"),
", ResultDateTime:  ",CHAR(34),CHAR(34),
", ResultDateTimeUTCOffset:  ",CHAR(34),CHAR(34),
", ValidDateTime:  ",CHAR(34),CHAR(34),
", ValidDateTimeUTCOffset:  ",CHAR(34),CHAR(34),
", StatusCV:  ",CHAR(34),CHAR(34),
", SampledMediumCV:  ",CHAR(34),INDEX(DataColumns[Sampled Medium],$A25),CHAR(34),
", ValueCount:  ",NumDataValues,"}"))</f>
        <v/>
      </c>
      <c r="W25" s="111" t="str">
        <f>IF($A25&gt;NumDataColumns,"",
CONCATENATE("  - &amp;TimeSeriesResultID001",TEXT($A25,"0000"),
" {","ResultID: *ResultID",TEXT($A25,"0000"),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Statistic],$A25),CHAR(34),"}"))</f>
        <v/>
      </c>
      <c r="X25" s="111" t="str">
        <f>IF($A25-3&gt;NumDataColumns,"",
CONCATENATE("    - {ColumnNumber: ",TEXT($A25-1,"0000"),
", Label:  ",CHAR(34),INDEX(DataColumns[Column Label],$A25-3),CHAR(34),
", ODM2Field:  ",CHAR(34),"DataValue",CHAR(34),
", CensorCodeCV:  ",CHAR(34),INDEX(DataColumns[Censor Code],$A25-3),CHAR(34),
", QualiatyCodeCV:  ",CHAR(34),INDEX(DataColumns[Quality Code],$A25-3),CHAR(34),
", TimeAggregationInterval:  ",INDEX(DataColumns[Time Aggregation Interval],$A25-3),
", TimeAggregationIntervalUnitsID:  ",CHAR(34),INDEX(DataColumns[Time Aggregation Unit],$A25-3),CHAR(34),"}"))</f>
        <v/>
      </c>
      <c r="AA25" s="111" t="str">
        <f>IF($A25&gt;NumDataColumns,
"",
CONCATENATE(AA24,", ",INDEX(DataColumns[Column Label],$A25)))</f>
        <v/>
      </c>
    </row>
    <row r="26" spans="1:27" x14ac:dyDescent="0.25">
      <c r="A26">
        <v>23</v>
      </c>
      <c r="D26" s="111" t="str">
        <f>IF($A26&gt;NumPeople,"",
CONCATENATE("  - &amp;PersonID",TEXT($A26,"0000"),
" {","PersonFirstName:  ",CHAR(34),INDEX(People[First Name],$A26),CHAR(34),
", PersonMiddleName:  ",CHAR(34),INDEX(People[Middle Name],$A26),CHAR(34),
", PersonLastName:  ",CHAR(34),INDEX(People[Last Name],$A26),CHAR(34),"}"))</f>
        <v/>
      </c>
      <c r="E26" s="111" t="str">
        <f>IF($A26&gt;NumOrganizations,"",
CONCATENATE("  - &amp;OrganizationID",TEXT($A26,"0000"),
" {","OrganizationTypeCV:  ",CHAR(34),INDEX(Organizations[Organization Type '[CV']],$A26),CHAR(34),
", OrganizationCode:  ",CHAR(34),INDEX(Organizations[Organization Code],$A26),CHAR(34),
", OrganizationName:  ",CHAR(34),INDEX(Organizations[Organization Name],$A26),CHAR(34),
", OrganizationDescription:  ",CHAR(34),INDEX(Organizations[Organization Description],$A26),CHAR(34),
", OrganizationLink:  ",CHAR(34),INDEX(Organizations[Organization Link],$A26),CHAR(34),"}"))</f>
        <v/>
      </c>
      <c r="F26" s="111" t="str">
        <f>IF($A26&gt;NumPeople,"",
CONCATENATE("  - &amp;AffiliationID",TEXT($A26,"0000"),
" {PersonID: *PersonID",TEXT($A26,"0000"),
", OrganizationID: *OrganizationID",TEXT(MATCH(INDEX(People[Organization Name],$A26),Organizations[Organization Name],0),"0000"),
", IsPrimaryOrganizationContact: , AffiliationStartDate: , AffiliationEndDate: , PrimaryPhone: ",
", PrimaryEmail: ",CHAR(34),INDEX(People[Primary Email],$A26),CHAR(34),
", PrimaryAddress: ",CHAR(34),INDEX(People[Primary Address],$A26),CHAR(34),
", PersonLink: }"))</f>
        <v/>
      </c>
      <c r="H26" s="111" t="str">
        <f>IF(COUNTA(CitationInformation)=0,"",
IF($A26&gt;NumAuthors,"",
CONCATENATE("  - &amp;AuthorListID",TEXT($A26,"0000"),
"  {CitationID: *CitationID0001",
", PersonID: *PersonID",TEXT(MATCH(INDEX(AuthorList[Author Name],$A26),People[Full Name],0),"0000"),
", AuthorOrder: ",INDEX(AuthorList[Author Number],$A26),"}")))</f>
        <v/>
      </c>
      <c r="K26" s="111" t="str">
        <f>IF($A26&gt;NumSamplingFeatures,"",
CONCATENATE("  - &amp;SamplingFeatureID",TEXT($A26,"0000"),
" {","SamplingFeatureUUID:  ",CHAR(34),INDEX(SamplingFeatures[Sampling Feature UUID],$A26),CHAR(34),
", SamplingFeatureTypeCV:  ",CHAR(34),INDEX(SamplingFeatures[Sampling Feature Type],$A26),CHAR(34),
", SamplingFeatureCode:  ",CHAR(34),INDEX(SamplingFeatures[Feature Code],$A26),CHAR(34),
", SamplingFeatureName:  ",CHAR(34),INDEX(SamplingFeatures[Feature Name],$A26),CHAR(34),
", SamplingFeatureDescription:  ",CHAR(34),INDEX(SamplingFeatures[Feature Description],$A26),CHAR(34),
", SamplingFeatureGeotypeCV:  ",CHAR(34),INDEX(SamplingFeatures[Feature Geo Type],$A26),CHAR(34),
", FeatureGeometry:  ",CHAR(34),INDEX(SamplingFeatures[Feature Geometry],$A26),CHAR(34),
", Elevation_m:  ",CHAR(34),INDEX(SamplingFeatures[Elevation_m],$A26),CHAR(34),
", ElevationDatumCV:  ",CHAR(34),ElevationDatum,CHAR(34),"}"))</f>
        <v/>
      </c>
      <c r="L26" s="111" t="str">
        <f>IF(NumSites=0,"",
IF(NumSites&lt;$A26,"",
CONCATENATE("  - &amp;SiteID",TEXT($A26,"0000"),
" {","SamplingFeatureID:  *SamplingFeatureID",TEXT(MATCH($A26,Sites[SiteID],0),"0000"),
", SiteTypeCV:  ",CHAR(34),INDEX(Sites[Site Type],MATCH($A26,Sites[SiteID],0)),CHAR(34),
", Latitude:  ",INDEX(Sites[Latitude],MATCH($A26,Sites[SiteID],0)),
", Longitude:  ",INDEX(Sites[Longitude],MATCH($A26,Sites[SiteID],0)),
", SpatialReferenceID:  *SRSID0001}")))</f>
        <v/>
      </c>
      <c r="M26" s="111" t="str">
        <f>IF(NumSpecimens=0,"",
IF(NumSpecimens&lt;$A26,"",
CONCATENATE("  - &amp;SpecimenID",TEXT($A26,"0000"),
" {","SamplingFeatureID:  *SamplingFeatureID",TEXT(MATCH($A26,Specimens[SpecimenID],0),"0000"),
", SpecimenTypeCV:  ",CHAR(34),INDEX(Specimens[Specimen Type],MATCH($A26,Specimens[SpecimenID],0)),CHAR(34),
", SpecimenMediumCV:  ",INDEX(Specimens[Specimen Medium],MATCH($A26,Specimens[SpecimenID],0)),
", IsFieldSpecimen:  ",CHAR(34),INDEX(Specimens[Is Field Specimen?],MATCH($A26,Specimens[SpecimenID],0)),CHAR(34),"}")))</f>
        <v/>
      </c>
      <c r="N26" s="111" t="str">
        <f>IF(NumSpatialOffsets=0,"",
IF(NumSpatialOffsets&lt;$A26,"",
CONCATENATE("  - &amp;SpatialOffsetID",TEXT($A26,"0000"),
" {","SpatialOffsetTypeCV:  ",CHAR(34),INDEX(RelatedFeatures[Spatial Offset Type],MATCH($A26,RelatedFeatures[OffsetID],0)),CHAR(34),
", Offset1Value:  ",INDEX(RelatedFeatures[Offset 1 Value],MATCH($A26,RelatedFeatures[OffsetID],0)),
", Offset1UnitID:  ",CHAR(34),INDEX(RelatedFeatures[Offset 1 Unit],MATCH($A26,RelatedFeatures[OffsetID],0)),CHAR(34),
", Offset2Value:  ",IF(INDEX(RelatedFeatures[Offset 2 Value],MATCH($A26,RelatedFeatures[OffsetID],0))="","NULL",INDEX(RelatedFeatures[Offset 2 Value],MATCH($A26,RelatedFeatures[OffsetID],0))),
", Offset2UnitID:  ",CHAR(34),INDEX(RelatedFeatures[Offset 2 Unit],MATCH($A26,RelatedFeatures[OffsetID],0)),,CHAR(34),
", Offset3Value:  ",IF(INDEX(RelatedFeatures[Offset 3 Value],MATCH($A26,RelatedFeatures[OffsetID],0))="","NULL",INDEX(RelatedFeatures[Offset 3 Value],MATCH($A26,RelatedFeatures[OffsetID],0))),
", Offset3UnitID:  ",CHAR(34),INDEX(RelatedFeatures[Offset 3 Unit],MATCH($A26,RelatedFeatures[OffsetID],0)),CHAR(34),"}")))</f>
        <v/>
      </c>
      <c r="O26" s="111" t="str">
        <f>IF(NumRelatedFeatures=0,"",
IF($A26&gt;NumRelatedFeatures,"",
CONCATENATE("  - &amp;RelationID",TEXT($A26,"0000"),
" {","SamplingFeatureID:  *SamplingFeatureID",TEXT(MATCH(INDEX(RelatedFeatures[First Sampling Feature Code],$A26),SamplingFeatures[Feature Code],0),"0000"),
", RelationshipTypeCV:  ",CHAR(34),INDEX(RelatedFeatures[Relationship Type],$A26),CHAR(34),
", RelatedFeatureID: *SamplingFeatureID",TEXT(MATCH(INDEX(RelatedFeatures[Second Sampling Feature Code],$A26),SamplingFeatures[Feature Code],0),"0000"),
", SpatialOffsetID:  ",IF(INDEX(RelatedFeatures[OffsetID],$A26)="",CONCATENATE(CHAR(34),CHAR(34)),CONCATENATE("*SpatialOffsetID",TEXT(INDEX(RelatedFeatures[OffsetID],$A26),"0000"))),"}")))</f>
        <v/>
      </c>
      <c r="P26" s="111" t="str">
        <f>IF($A26&gt;NumMethods,"",
CONCATENATE("  - &amp;MethodID",TEXT($A26,"0000"),
" {","MethodTypeCV:  ",CHAR(34),INDEX(Methods[Method Type],$A26),CHAR(34),
", MethodCode:  ",CHAR(34),INDEX(Methods[Method Code],$A26),CHAR(34),
", MethodName:  ",CHAR(34),INDEX(Methods[Method Name],$A26),CHAR(34),
", MethodDescription:  ",CHAR(34),INDEX(Methods[Method Description],$A26),CHAR(34),
", MethodLink:  ",CHAR(34),INDEX(Methods[Method Link],$A26),CHAR(34),
", OrganizationID: *OrganizationID",TEXT(MATCH(INDEX(Methods[Organization Name],$A26),Organizations[Organization Name],0),"0000"),"}"))</f>
        <v/>
      </c>
      <c r="Q26" s="111" t="str">
        <f>IF($A26&gt;NumVariables,"",
CONCATENATE("  - &amp;VariableID",TEXT($A26,"0000"),
" {","VariableTypeCV:  ",CHAR(34),INDEX(Variables[Variable Type],$A26),CHAR(34),
", VariableCode:  ",CHAR(34),INDEX(Variables[Variable Code],$A26),CHAR(34),
", VariableNameCV:  ",CHAR(34),INDEX(Variables[Variable Name],$A26),CHAR(34),
", VariableDefinition:  ",CHAR(34),INDEX(Variables[Variable Definition],$A26),CHAR(34),
", SpecciationCV:  ",CHAR(34),INDEX(Variables[Speciation],$A26),CHAR(34),
", NoDataValue:  ",CHAR(34),INDEX(Variables[No Data Value],$A26),CHAR(34),"}"))</f>
        <v/>
      </c>
      <c r="S26" s="111" t="str">
        <f>IF($A26&gt;NumProcessingLevels,"",
CONCATENATE("  - &amp;ProcessingLevelID",TEXT($A26,"0000"),
" {","ProcessingLevelCode:  ",CHAR(34),INDEX(ProcessingLevels[Processing Level Code],$A26),CHAR(34),
", Definition:  ",CHAR(34),INDEX(ProcessingLevels[Definition],$A26),CHAR(34),
", Explanation:  ",CHAR(34),INDEX(ProcessingLevels[Explanation],$A26),CHAR(34),"}"))</f>
        <v/>
      </c>
      <c r="T26" s="111" t="str">
        <f>IF($A26&gt;NumDataColumns,"",
IF(INDEX(DataColumns[Method Code],$A26)="","PLEASE FILL IN A METHOD FOR EACH DATA COLUMN",
CONCATENATE("  - &amp;ActionID",TEXT($A26,"0000"),
" {","ActionTypeCV:  ",CHAR(34),"Observation",CHAR(34),
", MethodID: *MethodID",TEXT(MATCH(INDEX(DataColumns[Method Code],$A26),Methods[Method Code],0),"0000"),
", BeginDateTime:  NULL",
", BeginDateTimeUTCOffset:  NULL",
", EndDateTime:  NULL",
", EndDateTimeUTCOffset:  NULL",
", ActionDescription:  ",CHAR(34),"Generic observation action generated by YODA TimeSeries Template",CHAR(34),
", ActionFileLink:  ",CHAR(34),CHAR(34),"}")))</f>
        <v/>
      </c>
      <c r="U26" s="111" t="str">
        <f>IF($A26&gt;NumDataColumns,"",
IF(INDEX(DataColumns[Method Code],$A26)="","PLEASE FILL IN A SAMPLING FEATURE FOR EACH DATA COLUMN",
CONCATENATE("  - &amp;FeatureActionID",TEXT($A26,"0000"),
" {","SamplingFeatureID:  *SamplingFeatureID",TEXT(MATCH(INDEX(DataColumns[Sampling Feature Code],$A26),SamplingFeatures[Feature Code],0),"0000"),
", ActionID:  *ActionID",TEXT($A26,"0000"),"}")))</f>
        <v/>
      </c>
      <c r="V26" s="111" t="str">
        <f>IF($A26&gt;NumDataColumns,"",
CONCATENATE("  - &amp;ResultID",TEXT($A26,"0000"),
" {","ResultUUID:  ",CHAR(34),INDEX(DataColumns[ResultUUID],$A26),CHAR(34),
", FeatureActionID: *FeatureActionID",TEXT($A26,"0000"),
", ResultTypeCV:  ",CHAR(34),INDEX(DataColumns[Result Type],$A26),CHAR(34),
", VariableID:  *VariableID",TEXT(MATCH(INDEX(DataColumns[Variable Code],$A26),Variables[Variable Code],0),"0000"),
", UnitsID:  ",CHAR(34),INDEX(DataColumns[Unit Name],$A26),CHAR(34),
", TaxonomicClassifierID:  ",CHAR(34),CHAR(34),
", ProcessingLevelID:  *ProcessingLevelID",TEXT(MATCH(INDEX(DataColumns[Processing Level],$A26),ProcessingLevels[Processing Level Code],0),"0000"),
", ResultDateTime:  ",CHAR(34),CHAR(34),
", ResultDateTimeUTCOffset:  ",CHAR(34),CHAR(34),
", ValidDateTime:  ",CHAR(34),CHAR(34),
", ValidDateTimeUTCOffset:  ",CHAR(34),CHAR(34),
", StatusCV:  ",CHAR(34),CHAR(34),
", SampledMediumCV:  ",CHAR(34),INDEX(DataColumns[Sampled Medium],$A26),CHAR(34),
", ValueCount:  ",NumDataValues,"}"))</f>
        <v/>
      </c>
      <c r="W26" s="111" t="str">
        <f>IF($A26&gt;NumDataColumns,"",
CONCATENATE("  - &amp;TimeSeriesResultID001",TEXT($A26,"0000"),
" {","ResultID: *ResultID",TEXT($A26,"0000"),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Statistic],$A26),CHAR(34),"}"))</f>
        <v/>
      </c>
      <c r="X26" s="111" t="str">
        <f>IF($A26-3&gt;NumDataColumns,"",
CONCATENATE("    - {ColumnNumber: ",TEXT($A26-1,"0000"),
", Label:  ",CHAR(34),INDEX(DataColumns[Column Label],$A26-3),CHAR(34),
", ODM2Field:  ",CHAR(34),"DataValue",CHAR(34),
", CensorCodeCV:  ",CHAR(34),INDEX(DataColumns[Censor Code],$A26-3),CHAR(34),
", QualiatyCodeCV:  ",CHAR(34),INDEX(DataColumns[Quality Code],$A26-3),CHAR(34),
", TimeAggregationInterval:  ",INDEX(DataColumns[Time Aggregation Interval],$A26-3),
", TimeAggregationIntervalUnitsID:  ",CHAR(34),INDEX(DataColumns[Time Aggregation Unit],$A26-3),CHAR(34),"}"))</f>
        <v/>
      </c>
      <c r="AA26" s="111" t="str">
        <f>IF($A26&gt;NumDataColumns,
"",
CONCATENATE(AA25,", ",INDEX(DataColumns[Column Label],$A26)))</f>
        <v/>
      </c>
    </row>
    <row r="27" spans="1:27" x14ac:dyDescent="0.25">
      <c r="A27">
        <v>24</v>
      </c>
      <c r="D27" s="111" t="str">
        <f>IF($A27&gt;NumPeople,"",
CONCATENATE("  - &amp;PersonID",TEXT($A27,"0000"),
" {","PersonFirstName:  ",CHAR(34),INDEX(People[First Name],$A27),CHAR(34),
", PersonMiddleName:  ",CHAR(34),INDEX(People[Middle Name],$A27),CHAR(34),
", PersonLastName:  ",CHAR(34),INDEX(People[Last Name],$A27),CHAR(34),"}"))</f>
        <v/>
      </c>
      <c r="E27" s="111" t="str">
        <f>IF($A27&gt;NumOrganizations,"",
CONCATENATE("  - &amp;OrganizationID",TEXT($A27,"0000"),
" {","OrganizationTypeCV:  ",CHAR(34),INDEX(Organizations[Organization Type '[CV']],$A27),CHAR(34),
", OrganizationCode:  ",CHAR(34),INDEX(Organizations[Organization Code],$A27),CHAR(34),
", OrganizationName:  ",CHAR(34),INDEX(Organizations[Organization Name],$A27),CHAR(34),
", OrganizationDescription:  ",CHAR(34),INDEX(Organizations[Organization Description],$A27),CHAR(34),
", OrganizationLink:  ",CHAR(34),INDEX(Organizations[Organization Link],$A27),CHAR(34),"}"))</f>
        <v/>
      </c>
      <c r="F27" s="111" t="str">
        <f>IF($A27&gt;NumPeople,"",
CONCATENATE("  - &amp;AffiliationID",TEXT($A27,"0000"),
" {PersonID: *PersonID",TEXT($A27,"0000"),
", OrganizationID: *OrganizationID",TEXT(MATCH(INDEX(People[Organization Name],$A27),Organizations[Organization Name],0),"0000"),
", IsPrimaryOrganizationContact: , AffiliationStartDate: , AffiliationEndDate: , PrimaryPhone: ",
", PrimaryEmail: ",CHAR(34),INDEX(People[Primary Email],$A27),CHAR(34),
", PrimaryAddress: ",CHAR(34),INDEX(People[Primary Address],$A27),CHAR(34),
", PersonLink: }"))</f>
        <v/>
      </c>
      <c r="H27" s="111" t="str">
        <f>IF(COUNTA(CitationInformation)=0,"",
IF($A27&gt;NumAuthors,"",
CONCATENATE("  - &amp;AuthorListID",TEXT($A27,"0000"),
"  {CitationID: *CitationID0001",
", PersonID: *PersonID",TEXT(MATCH(INDEX(AuthorList[Author Name],$A27),People[Full Name],0),"0000"),
", AuthorOrder: ",INDEX(AuthorList[Author Number],$A27),"}")))</f>
        <v/>
      </c>
      <c r="K27" s="111" t="str">
        <f>IF($A27&gt;NumSamplingFeatures,"",
CONCATENATE("  - &amp;SamplingFeatureID",TEXT($A27,"0000"),
" {","SamplingFeatureUUID:  ",CHAR(34),INDEX(SamplingFeatures[Sampling Feature UUID],$A27),CHAR(34),
", SamplingFeatureTypeCV:  ",CHAR(34),INDEX(SamplingFeatures[Sampling Feature Type],$A27),CHAR(34),
", SamplingFeatureCode:  ",CHAR(34),INDEX(SamplingFeatures[Feature Code],$A27),CHAR(34),
", SamplingFeatureName:  ",CHAR(34),INDEX(SamplingFeatures[Feature Name],$A27),CHAR(34),
", SamplingFeatureDescription:  ",CHAR(34),INDEX(SamplingFeatures[Feature Description],$A27),CHAR(34),
", SamplingFeatureGeotypeCV:  ",CHAR(34),INDEX(SamplingFeatures[Feature Geo Type],$A27),CHAR(34),
", FeatureGeometry:  ",CHAR(34),INDEX(SamplingFeatures[Feature Geometry],$A27),CHAR(34),
", Elevation_m:  ",CHAR(34),INDEX(SamplingFeatures[Elevation_m],$A27),CHAR(34),
", ElevationDatumCV:  ",CHAR(34),ElevationDatum,CHAR(34),"}"))</f>
        <v/>
      </c>
      <c r="L27" s="111" t="str">
        <f>IF(NumSites=0,"",
IF(NumSites&lt;$A27,"",
CONCATENATE("  - &amp;SiteID",TEXT($A27,"0000"),
" {","SamplingFeatureID:  *SamplingFeatureID",TEXT(MATCH($A27,Sites[SiteID],0),"0000"),
", SiteTypeCV:  ",CHAR(34),INDEX(Sites[Site Type],MATCH($A27,Sites[SiteID],0)),CHAR(34),
", Latitude:  ",INDEX(Sites[Latitude],MATCH($A27,Sites[SiteID],0)),
", Longitude:  ",INDEX(Sites[Longitude],MATCH($A27,Sites[SiteID],0)),
", SpatialReferenceID:  *SRSID0001}")))</f>
        <v/>
      </c>
      <c r="M27" s="111" t="str">
        <f>IF(NumSpecimens=0,"",
IF(NumSpecimens&lt;$A27,"",
CONCATENATE("  - &amp;SpecimenID",TEXT($A27,"0000"),
" {","SamplingFeatureID:  *SamplingFeatureID",TEXT(MATCH($A27,Specimens[SpecimenID],0),"0000"),
", SpecimenTypeCV:  ",CHAR(34),INDEX(Specimens[Specimen Type],MATCH($A27,Specimens[SpecimenID],0)),CHAR(34),
", SpecimenMediumCV:  ",INDEX(Specimens[Specimen Medium],MATCH($A27,Specimens[SpecimenID],0)),
", IsFieldSpecimen:  ",CHAR(34),INDEX(Specimens[Is Field Specimen?],MATCH($A27,Specimens[SpecimenID],0)),CHAR(34),"}")))</f>
        <v/>
      </c>
      <c r="N27" s="111" t="str">
        <f>IF(NumSpatialOffsets=0,"",
IF(NumSpatialOffsets&lt;$A27,"",
CONCATENATE("  - &amp;SpatialOffsetID",TEXT($A27,"0000"),
" {","SpatialOffsetTypeCV:  ",CHAR(34),INDEX(RelatedFeatures[Spatial Offset Type],MATCH($A27,RelatedFeatures[OffsetID],0)),CHAR(34),
", Offset1Value:  ",INDEX(RelatedFeatures[Offset 1 Value],MATCH($A27,RelatedFeatures[OffsetID],0)),
", Offset1UnitID:  ",CHAR(34),INDEX(RelatedFeatures[Offset 1 Unit],MATCH($A27,RelatedFeatures[OffsetID],0)),CHAR(34),
", Offset2Value:  ",IF(INDEX(RelatedFeatures[Offset 2 Value],MATCH($A27,RelatedFeatures[OffsetID],0))="","NULL",INDEX(RelatedFeatures[Offset 2 Value],MATCH($A27,RelatedFeatures[OffsetID],0))),
", Offset2UnitID:  ",CHAR(34),INDEX(RelatedFeatures[Offset 2 Unit],MATCH($A27,RelatedFeatures[OffsetID],0)),,CHAR(34),
", Offset3Value:  ",IF(INDEX(RelatedFeatures[Offset 3 Value],MATCH($A27,RelatedFeatures[OffsetID],0))="","NULL",INDEX(RelatedFeatures[Offset 3 Value],MATCH($A27,RelatedFeatures[OffsetID],0))),
", Offset3UnitID:  ",CHAR(34),INDEX(RelatedFeatures[Offset 3 Unit],MATCH($A27,RelatedFeatures[OffsetID],0)),CHAR(34),"}")))</f>
        <v/>
      </c>
      <c r="O27" s="111" t="str">
        <f>IF(NumRelatedFeatures=0,"",
IF($A27&gt;NumRelatedFeatures,"",
CONCATENATE("  - &amp;RelationID",TEXT($A27,"0000"),
" {","SamplingFeatureID:  *SamplingFeatureID",TEXT(MATCH(INDEX(RelatedFeatures[First Sampling Feature Code],$A27),SamplingFeatures[Feature Code],0),"0000"),
", RelationshipTypeCV:  ",CHAR(34),INDEX(RelatedFeatures[Relationship Type],$A27),CHAR(34),
", RelatedFeatureID: *SamplingFeatureID",TEXT(MATCH(INDEX(RelatedFeatures[Second Sampling Feature Code],$A27),SamplingFeatures[Feature Code],0),"0000"),
", SpatialOffsetID:  ",IF(INDEX(RelatedFeatures[OffsetID],$A27)="",CONCATENATE(CHAR(34),CHAR(34)),CONCATENATE("*SpatialOffsetID",TEXT(INDEX(RelatedFeatures[OffsetID],$A27),"0000"))),"}")))</f>
        <v/>
      </c>
      <c r="P27" s="111" t="str">
        <f>IF($A27&gt;NumMethods,"",
CONCATENATE("  - &amp;MethodID",TEXT($A27,"0000"),
" {","MethodTypeCV:  ",CHAR(34),INDEX(Methods[Method Type],$A27),CHAR(34),
", MethodCode:  ",CHAR(34),INDEX(Methods[Method Code],$A27),CHAR(34),
", MethodName:  ",CHAR(34),INDEX(Methods[Method Name],$A27),CHAR(34),
", MethodDescription:  ",CHAR(34),INDEX(Methods[Method Description],$A27),CHAR(34),
", MethodLink:  ",CHAR(34),INDEX(Methods[Method Link],$A27),CHAR(34),
", OrganizationID: *OrganizationID",TEXT(MATCH(INDEX(Methods[Organization Name],$A27),Organizations[Organization Name],0),"0000"),"}"))</f>
        <v/>
      </c>
      <c r="Q27" s="111" t="str">
        <f>IF($A27&gt;NumVariables,"",
CONCATENATE("  - &amp;VariableID",TEXT($A27,"0000"),
" {","VariableTypeCV:  ",CHAR(34),INDEX(Variables[Variable Type],$A27),CHAR(34),
", VariableCode:  ",CHAR(34),INDEX(Variables[Variable Code],$A27),CHAR(34),
", VariableNameCV:  ",CHAR(34),INDEX(Variables[Variable Name],$A27),CHAR(34),
", VariableDefinition:  ",CHAR(34),INDEX(Variables[Variable Definition],$A27),CHAR(34),
", SpecciationCV:  ",CHAR(34),INDEX(Variables[Speciation],$A27),CHAR(34),
", NoDataValue:  ",CHAR(34),INDEX(Variables[No Data Value],$A27),CHAR(34),"}"))</f>
        <v/>
      </c>
      <c r="S27" s="111" t="str">
        <f>IF($A27&gt;NumProcessingLevels,"",
CONCATENATE("  - &amp;ProcessingLevelID",TEXT($A27,"0000"),
" {","ProcessingLevelCode:  ",CHAR(34),INDEX(ProcessingLevels[Processing Level Code],$A27),CHAR(34),
", Definition:  ",CHAR(34),INDEX(ProcessingLevels[Definition],$A27),CHAR(34),
", Explanation:  ",CHAR(34),INDEX(ProcessingLevels[Explanation],$A27),CHAR(34),"}"))</f>
        <v/>
      </c>
      <c r="T27" s="111" t="str">
        <f>IF($A27&gt;NumDataColumns,"",
IF(INDEX(DataColumns[Method Code],$A27)="","PLEASE FILL IN A METHOD FOR EACH DATA COLUMN",
CONCATENATE("  - &amp;ActionID",TEXT($A27,"0000"),
" {","ActionTypeCV:  ",CHAR(34),"Observation",CHAR(34),
", MethodID: *MethodID",TEXT(MATCH(INDEX(DataColumns[Method Code],$A27),Methods[Method Code],0),"0000"),
", BeginDateTime:  NULL",
", BeginDateTimeUTCOffset:  NULL",
", EndDateTime:  NULL",
", EndDateTimeUTCOffset:  NULL",
", ActionDescription:  ",CHAR(34),"Generic observation action generated by YODA TimeSeries Template",CHAR(34),
", ActionFileLink:  ",CHAR(34),CHAR(34),"}")))</f>
        <v/>
      </c>
      <c r="U27" s="111" t="str">
        <f>IF($A27&gt;NumDataColumns,"",
IF(INDEX(DataColumns[Method Code],$A27)="","PLEASE FILL IN A SAMPLING FEATURE FOR EACH DATA COLUMN",
CONCATENATE("  - &amp;FeatureActionID",TEXT($A27,"0000"),
" {","SamplingFeatureID:  *SamplingFeatureID",TEXT(MATCH(INDEX(DataColumns[Sampling Feature Code],$A27),SamplingFeatures[Feature Code],0),"0000"),
", ActionID:  *ActionID",TEXT($A27,"0000"),"}")))</f>
        <v/>
      </c>
      <c r="V27" s="111" t="str">
        <f>IF($A27&gt;NumDataColumns,"",
CONCATENATE("  - &amp;ResultID",TEXT($A27,"0000"),
" {","ResultUUID:  ",CHAR(34),INDEX(DataColumns[ResultUUID],$A27),CHAR(34),
", FeatureActionID: *FeatureActionID",TEXT($A27,"0000"),
", ResultTypeCV:  ",CHAR(34),INDEX(DataColumns[Result Type],$A27),CHAR(34),
", VariableID:  *VariableID",TEXT(MATCH(INDEX(DataColumns[Variable Code],$A27),Variables[Variable Code],0),"0000"),
", UnitsID:  ",CHAR(34),INDEX(DataColumns[Unit Name],$A27),CHAR(34),
", TaxonomicClassifierID:  ",CHAR(34),CHAR(34),
", ProcessingLevelID:  *ProcessingLevelID",TEXT(MATCH(INDEX(DataColumns[Processing Level],$A27),ProcessingLevels[Processing Level Code],0),"0000"),
", ResultDateTime:  ",CHAR(34),CHAR(34),
", ResultDateTimeUTCOffset:  ",CHAR(34),CHAR(34),
", ValidDateTime:  ",CHAR(34),CHAR(34),
", ValidDateTimeUTCOffset:  ",CHAR(34),CHAR(34),
", StatusCV:  ",CHAR(34),CHAR(34),
", SampledMediumCV:  ",CHAR(34),INDEX(DataColumns[Sampled Medium],$A27),CHAR(34),
", ValueCount:  ",NumDataValues,"}"))</f>
        <v/>
      </c>
      <c r="W27" s="111" t="str">
        <f>IF($A27&gt;NumDataColumns,"",
CONCATENATE("  - &amp;TimeSeriesResultID001",TEXT($A27,"0000"),
" {","ResultID: *ResultID",TEXT($A27,"0000"),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Statistic],$A27),CHAR(34),"}"))</f>
        <v/>
      </c>
      <c r="X27" s="111" t="str">
        <f>IF($A27-3&gt;NumDataColumns,"",
CONCATENATE("    - {ColumnNumber: ",TEXT($A27-1,"0000"),
", Label:  ",CHAR(34),INDEX(DataColumns[Column Label],$A27-3),CHAR(34),
", ODM2Field:  ",CHAR(34),"DataValue",CHAR(34),
", CensorCodeCV:  ",CHAR(34),INDEX(DataColumns[Censor Code],$A27-3),CHAR(34),
", QualiatyCodeCV:  ",CHAR(34),INDEX(DataColumns[Quality Code],$A27-3),CHAR(34),
", TimeAggregationInterval:  ",INDEX(DataColumns[Time Aggregation Interval],$A27-3),
", TimeAggregationIntervalUnitsID:  ",CHAR(34),INDEX(DataColumns[Time Aggregation Unit],$A27-3),CHAR(34),"}"))</f>
        <v/>
      </c>
      <c r="AA27" s="111" t="str">
        <f>IF($A27&gt;NumDataColumns,
"",
CONCATENATE(AA26,", ",INDEX(DataColumns[Column Label],$A27)))</f>
        <v/>
      </c>
    </row>
    <row r="28" spans="1:27" x14ac:dyDescent="0.25">
      <c r="A28">
        <v>25</v>
      </c>
      <c r="D28" s="111" t="str">
        <f>IF($A28&gt;NumPeople,"",
CONCATENATE("  - &amp;PersonID",TEXT($A28,"0000"),
" {","PersonFirstName:  ",CHAR(34),INDEX(People[First Name],$A28),CHAR(34),
", PersonMiddleName:  ",CHAR(34),INDEX(People[Middle Name],$A28),CHAR(34),
", PersonLastName:  ",CHAR(34),INDEX(People[Last Name],$A28),CHAR(34),"}"))</f>
        <v/>
      </c>
      <c r="E28" s="111" t="str">
        <f>IF($A28&gt;NumOrganizations,"",
CONCATENATE("  - &amp;OrganizationID",TEXT($A28,"0000"),
" {","OrganizationTypeCV:  ",CHAR(34),INDEX(Organizations[Organization Type '[CV']],$A28),CHAR(34),
", OrganizationCode:  ",CHAR(34),INDEX(Organizations[Organization Code],$A28),CHAR(34),
", OrganizationName:  ",CHAR(34),INDEX(Organizations[Organization Name],$A28),CHAR(34),
", OrganizationDescription:  ",CHAR(34),INDEX(Organizations[Organization Description],$A28),CHAR(34),
", OrganizationLink:  ",CHAR(34),INDEX(Organizations[Organization Link],$A28),CHAR(34),"}"))</f>
        <v/>
      </c>
      <c r="F28" s="111" t="str">
        <f>IF($A28&gt;NumPeople,"",
CONCATENATE("  - &amp;AffiliationID",TEXT($A28,"0000"),
" {PersonID: *PersonID",TEXT($A28,"0000"),
", OrganizationID: *OrganizationID",TEXT(MATCH(INDEX(People[Organization Name],$A28),Organizations[Organization Name],0),"0000"),
", IsPrimaryOrganizationContact: , AffiliationStartDate: , AffiliationEndDate: , PrimaryPhone: ",
", PrimaryEmail: ",CHAR(34),INDEX(People[Primary Email],$A28),CHAR(34),
", PrimaryAddress: ",CHAR(34),INDEX(People[Primary Address],$A28),CHAR(34),
", PersonLink: }"))</f>
        <v/>
      </c>
      <c r="H28" s="111" t="str">
        <f>IF(COUNTA(CitationInformation)=0,"",
IF($A28&gt;NumAuthors,"",
CONCATENATE("  - &amp;AuthorListID",TEXT($A28,"0000"),
"  {CitationID: *CitationID0001",
", PersonID: *PersonID",TEXT(MATCH(INDEX(AuthorList[Author Name],$A28),People[Full Name],0),"0000"),
", AuthorOrder: ",INDEX(AuthorList[Author Number],$A28),"}")))</f>
        <v/>
      </c>
      <c r="K28" s="111" t="str">
        <f>IF($A28&gt;NumSamplingFeatures,"",
CONCATENATE("  - &amp;SamplingFeatureID",TEXT($A28,"0000"),
" {","SamplingFeatureUUID:  ",CHAR(34),INDEX(SamplingFeatures[Sampling Feature UUID],$A28),CHAR(34),
", SamplingFeatureTypeCV:  ",CHAR(34),INDEX(SamplingFeatures[Sampling Feature Type],$A28),CHAR(34),
", SamplingFeatureCode:  ",CHAR(34),INDEX(SamplingFeatures[Feature Code],$A28),CHAR(34),
", SamplingFeatureName:  ",CHAR(34),INDEX(SamplingFeatures[Feature Name],$A28),CHAR(34),
", SamplingFeatureDescription:  ",CHAR(34),INDEX(SamplingFeatures[Feature Description],$A28),CHAR(34),
", SamplingFeatureGeotypeCV:  ",CHAR(34),INDEX(SamplingFeatures[Feature Geo Type],$A28),CHAR(34),
", FeatureGeometry:  ",CHAR(34),INDEX(SamplingFeatures[Feature Geometry],$A28),CHAR(34),
", Elevation_m:  ",CHAR(34),INDEX(SamplingFeatures[Elevation_m],$A28),CHAR(34),
", ElevationDatumCV:  ",CHAR(34),ElevationDatum,CHAR(34),"}"))</f>
        <v/>
      </c>
      <c r="L28" s="111" t="str">
        <f>IF(NumSites=0,"",
IF(NumSites&lt;$A28,"",
CONCATENATE("  - &amp;SiteID",TEXT($A28,"0000"),
" {","SamplingFeatureID:  *SamplingFeatureID",TEXT(MATCH($A28,Sites[SiteID],0),"0000"),
", SiteTypeCV:  ",CHAR(34),INDEX(Sites[Site Type],MATCH($A28,Sites[SiteID],0)),CHAR(34),
", Latitude:  ",INDEX(Sites[Latitude],MATCH($A28,Sites[SiteID],0)),
", Longitude:  ",INDEX(Sites[Longitude],MATCH($A28,Sites[SiteID],0)),
", SpatialReferenceID:  *SRSID0001}")))</f>
        <v/>
      </c>
      <c r="M28" s="111" t="str">
        <f>IF(NumSpecimens=0,"",
IF(NumSpecimens&lt;$A28,"",
CONCATENATE("  - &amp;SpecimenID",TEXT($A28,"0000"),
" {","SamplingFeatureID:  *SamplingFeatureID",TEXT(MATCH($A28,Specimens[SpecimenID],0),"0000"),
", SpecimenTypeCV:  ",CHAR(34),INDEX(Specimens[Specimen Type],MATCH($A28,Specimens[SpecimenID],0)),CHAR(34),
", SpecimenMediumCV:  ",INDEX(Specimens[Specimen Medium],MATCH($A28,Specimens[SpecimenID],0)),
", IsFieldSpecimen:  ",CHAR(34),INDEX(Specimens[Is Field Specimen?],MATCH($A28,Specimens[SpecimenID],0)),CHAR(34),"}")))</f>
        <v/>
      </c>
      <c r="N28" s="111" t="str">
        <f>IF(NumSpatialOffsets=0,"",
IF(NumSpatialOffsets&lt;$A28,"",
CONCATENATE("  - &amp;SpatialOffsetID",TEXT($A28,"0000"),
" {","SpatialOffsetTypeCV:  ",CHAR(34),INDEX(RelatedFeatures[Spatial Offset Type],MATCH($A28,RelatedFeatures[OffsetID],0)),CHAR(34),
", Offset1Value:  ",INDEX(RelatedFeatures[Offset 1 Value],MATCH($A28,RelatedFeatures[OffsetID],0)),
", Offset1UnitID:  ",CHAR(34),INDEX(RelatedFeatures[Offset 1 Unit],MATCH($A28,RelatedFeatures[OffsetID],0)),CHAR(34),
", Offset2Value:  ",IF(INDEX(RelatedFeatures[Offset 2 Value],MATCH($A28,RelatedFeatures[OffsetID],0))="","NULL",INDEX(RelatedFeatures[Offset 2 Value],MATCH($A28,RelatedFeatures[OffsetID],0))),
", Offset2UnitID:  ",CHAR(34),INDEX(RelatedFeatures[Offset 2 Unit],MATCH($A28,RelatedFeatures[OffsetID],0)),,CHAR(34),
", Offset3Value:  ",IF(INDEX(RelatedFeatures[Offset 3 Value],MATCH($A28,RelatedFeatures[OffsetID],0))="","NULL",INDEX(RelatedFeatures[Offset 3 Value],MATCH($A28,RelatedFeatures[OffsetID],0))),
", Offset3UnitID:  ",CHAR(34),INDEX(RelatedFeatures[Offset 3 Unit],MATCH($A28,RelatedFeatures[OffsetID],0)),CHAR(34),"}")))</f>
        <v/>
      </c>
      <c r="O28" s="111" t="str">
        <f>IF(NumRelatedFeatures=0,"",
IF($A28&gt;NumRelatedFeatures,"",
CONCATENATE("  - &amp;RelationID",TEXT($A28,"0000"),
" {","SamplingFeatureID:  *SamplingFeatureID",TEXT(MATCH(INDEX(RelatedFeatures[First Sampling Feature Code],$A28),SamplingFeatures[Feature Code],0),"0000"),
", RelationshipTypeCV:  ",CHAR(34),INDEX(RelatedFeatures[Relationship Type],$A28),CHAR(34),
", RelatedFeatureID: *SamplingFeatureID",TEXT(MATCH(INDEX(RelatedFeatures[Second Sampling Feature Code],$A28),SamplingFeatures[Feature Code],0),"0000"),
", SpatialOffsetID:  ",IF(INDEX(RelatedFeatures[OffsetID],$A28)="",CONCATENATE(CHAR(34),CHAR(34)),CONCATENATE("*SpatialOffsetID",TEXT(INDEX(RelatedFeatures[OffsetID],$A28),"0000"))),"}")))</f>
        <v/>
      </c>
      <c r="P28" s="111" t="str">
        <f>IF($A28&gt;NumMethods,"",
CONCATENATE("  - &amp;MethodID",TEXT($A28,"0000"),
" {","MethodTypeCV:  ",CHAR(34),INDEX(Methods[Method Type],$A28),CHAR(34),
", MethodCode:  ",CHAR(34),INDEX(Methods[Method Code],$A28),CHAR(34),
", MethodName:  ",CHAR(34),INDEX(Methods[Method Name],$A28),CHAR(34),
", MethodDescription:  ",CHAR(34),INDEX(Methods[Method Description],$A28),CHAR(34),
", MethodLink:  ",CHAR(34),INDEX(Methods[Method Link],$A28),CHAR(34),
", OrganizationID: *OrganizationID",TEXT(MATCH(INDEX(Methods[Organization Name],$A28),Organizations[Organization Name],0),"0000"),"}"))</f>
        <v/>
      </c>
      <c r="Q28" s="111" t="str">
        <f>IF($A28&gt;NumVariables,"",
CONCATENATE("  - &amp;VariableID",TEXT($A28,"0000"),
" {","VariableTypeCV:  ",CHAR(34),INDEX(Variables[Variable Type],$A28),CHAR(34),
", VariableCode:  ",CHAR(34),INDEX(Variables[Variable Code],$A28),CHAR(34),
", VariableNameCV:  ",CHAR(34),INDEX(Variables[Variable Name],$A28),CHAR(34),
", VariableDefinition:  ",CHAR(34),INDEX(Variables[Variable Definition],$A28),CHAR(34),
", SpecciationCV:  ",CHAR(34),INDEX(Variables[Speciation],$A28),CHAR(34),
", NoDataValue:  ",CHAR(34),INDEX(Variables[No Data Value],$A28),CHAR(34),"}"))</f>
        <v/>
      </c>
      <c r="S28" s="111" t="str">
        <f>IF($A28&gt;NumProcessingLevels,"",
CONCATENATE("  - &amp;ProcessingLevelID",TEXT($A28,"0000"),
" {","ProcessingLevelCode:  ",CHAR(34),INDEX(ProcessingLevels[Processing Level Code],$A28),CHAR(34),
", Definition:  ",CHAR(34),INDEX(ProcessingLevels[Definition],$A28),CHAR(34),
", Explanation:  ",CHAR(34),INDEX(ProcessingLevels[Explanation],$A28),CHAR(34),"}"))</f>
        <v/>
      </c>
      <c r="T28" s="111" t="str">
        <f>IF($A28&gt;NumDataColumns,"",
IF(INDEX(DataColumns[Method Code],$A28)="","PLEASE FILL IN A METHOD FOR EACH DATA COLUMN",
CONCATENATE("  - &amp;ActionID",TEXT($A28,"0000"),
" {","ActionTypeCV:  ",CHAR(34),"Observation",CHAR(34),
", MethodID: *MethodID",TEXT(MATCH(INDEX(DataColumns[Method Code],$A28),Methods[Method Code],0),"0000"),
", BeginDateTime:  NULL",
", BeginDateTimeUTCOffset:  NULL",
", EndDateTime:  NULL",
", EndDateTimeUTCOffset:  NULL",
", ActionDescription:  ",CHAR(34),"Generic observation action generated by YODA TimeSeries Template",CHAR(34),
", ActionFileLink:  ",CHAR(34),CHAR(34),"}")))</f>
        <v/>
      </c>
      <c r="U28" s="111" t="str">
        <f>IF($A28&gt;NumDataColumns,"",
IF(INDEX(DataColumns[Method Code],$A28)="","PLEASE FILL IN A SAMPLING FEATURE FOR EACH DATA COLUMN",
CONCATENATE("  - &amp;FeatureActionID",TEXT($A28,"0000"),
" {","SamplingFeatureID:  *SamplingFeatureID",TEXT(MATCH(INDEX(DataColumns[Sampling Feature Code],$A28),SamplingFeatures[Feature Code],0),"0000"),
", ActionID:  *ActionID",TEXT($A28,"0000"),"}")))</f>
        <v/>
      </c>
      <c r="V28" s="111" t="str">
        <f>IF($A28&gt;NumDataColumns,"",
CONCATENATE("  - &amp;ResultID",TEXT($A28,"0000"),
" {","ResultUUID:  ",CHAR(34),INDEX(DataColumns[ResultUUID],$A28),CHAR(34),
", FeatureActionID: *FeatureActionID",TEXT($A28,"0000"),
", ResultTypeCV:  ",CHAR(34),INDEX(DataColumns[Result Type],$A28),CHAR(34),
", VariableID:  *VariableID",TEXT(MATCH(INDEX(DataColumns[Variable Code],$A28),Variables[Variable Code],0),"0000"),
", UnitsID:  ",CHAR(34),INDEX(DataColumns[Unit Name],$A28),CHAR(34),
", TaxonomicClassifierID:  ",CHAR(34),CHAR(34),
", ProcessingLevelID:  *ProcessingLevelID",TEXT(MATCH(INDEX(DataColumns[Processing Level],$A28),ProcessingLevels[Processing Level Code],0),"0000"),
", ResultDateTime:  ",CHAR(34),CHAR(34),
", ResultDateTimeUTCOffset:  ",CHAR(34),CHAR(34),
", ValidDateTime:  ",CHAR(34),CHAR(34),
", ValidDateTimeUTCOffset:  ",CHAR(34),CHAR(34),
", StatusCV:  ",CHAR(34),CHAR(34),
", SampledMediumCV:  ",CHAR(34),INDEX(DataColumns[Sampled Medium],$A28),CHAR(34),
", ValueCount:  ",NumDataValues,"}"))</f>
        <v/>
      </c>
      <c r="W28" s="111" t="str">
        <f>IF($A28&gt;NumDataColumns,"",
CONCATENATE("  - &amp;TimeSeriesResultID001",TEXT($A28,"0000"),
" {","ResultID: *ResultID",TEXT($A28,"0000"),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Statistic],$A28),CHAR(34),"}"))</f>
        <v/>
      </c>
      <c r="X28" s="111" t="str">
        <f>IF($A28-3&gt;NumDataColumns,"",
CONCATENATE("    - {ColumnNumber: ",TEXT($A28-1,"0000"),
", Label:  ",CHAR(34),INDEX(DataColumns[Column Label],$A28-3),CHAR(34),
", ODM2Field:  ",CHAR(34),"DataValue",CHAR(34),
", CensorCodeCV:  ",CHAR(34),INDEX(DataColumns[Censor Code],$A28-3),CHAR(34),
", QualiatyCodeCV:  ",CHAR(34),INDEX(DataColumns[Quality Code],$A28-3),CHAR(34),
", TimeAggregationInterval:  ",INDEX(DataColumns[Time Aggregation Interval],$A28-3),
", TimeAggregationIntervalUnitsID:  ",CHAR(34),INDEX(DataColumns[Time Aggregation Unit],$A28-3),CHAR(34),"}"))</f>
        <v/>
      </c>
      <c r="AA28" s="111" t="str">
        <f>IF($A28&gt;NumDataColumns,
"",
CONCATENATE(AA27,", ",INDEX(DataColumns[Column Label],$A28)))</f>
        <v/>
      </c>
    </row>
    <row r="29" spans="1:27" x14ac:dyDescent="0.25">
      <c r="A29">
        <v>26</v>
      </c>
      <c r="D29" s="111" t="str">
        <f>IF($A29&gt;NumPeople,"",
CONCATENATE("  - &amp;PersonID",TEXT($A29,"0000"),
" {","PersonFirstName:  ",CHAR(34),INDEX(People[First Name],$A29),CHAR(34),
", PersonMiddleName:  ",CHAR(34),INDEX(People[Middle Name],$A29),CHAR(34),
", PersonLastName:  ",CHAR(34),INDEX(People[Last Name],$A29),CHAR(34),"}"))</f>
        <v/>
      </c>
      <c r="E29" s="111" t="str">
        <f>IF($A29&gt;NumOrganizations,"",
CONCATENATE("  - &amp;OrganizationID",TEXT($A29,"0000"),
" {","OrganizationTypeCV:  ",CHAR(34),INDEX(Organizations[Organization Type '[CV']],$A29),CHAR(34),
", OrganizationCode:  ",CHAR(34),INDEX(Organizations[Organization Code],$A29),CHAR(34),
", OrganizationName:  ",CHAR(34),INDEX(Organizations[Organization Name],$A29),CHAR(34),
", OrganizationDescription:  ",CHAR(34),INDEX(Organizations[Organization Description],$A29),CHAR(34),
", OrganizationLink:  ",CHAR(34),INDEX(Organizations[Organization Link],$A29),CHAR(34),"}"))</f>
        <v/>
      </c>
      <c r="F29" s="111" t="str">
        <f>IF($A29&gt;NumPeople,"",
CONCATENATE("  - &amp;AffiliationID",TEXT($A29,"0000"),
" {PersonID: *PersonID",TEXT($A29,"0000"),
", OrganizationID: *OrganizationID",TEXT(MATCH(INDEX(People[Organization Name],$A29),Organizations[Organization Name],0),"0000"),
", IsPrimaryOrganizationContact: , AffiliationStartDate: , AffiliationEndDate: , PrimaryPhone: ",
", PrimaryEmail: ",CHAR(34),INDEX(People[Primary Email],$A29),CHAR(34),
", PrimaryAddress: ",CHAR(34),INDEX(People[Primary Address],$A29),CHAR(34),
", PersonLink: }"))</f>
        <v/>
      </c>
      <c r="H29" s="111" t="str">
        <f>IF(COUNTA(CitationInformation)=0,"",
IF($A29&gt;NumAuthors,"",
CONCATENATE("  - &amp;AuthorListID",TEXT($A29,"0000"),
"  {CitationID: *CitationID0001",
", PersonID: *PersonID",TEXT(MATCH(INDEX(AuthorList[Author Name],$A29),People[Full Name],0),"0000"),
", AuthorOrder: ",INDEX(AuthorList[Author Number],$A29),"}")))</f>
        <v/>
      </c>
      <c r="K29" s="111" t="str">
        <f>IF($A29&gt;NumSamplingFeatures,"",
CONCATENATE("  - &amp;SamplingFeatureID",TEXT($A29,"0000"),
" {","SamplingFeatureUUID:  ",CHAR(34),INDEX(SamplingFeatures[Sampling Feature UUID],$A29),CHAR(34),
", SamplingFeatureTypeCV:  ",CHAR(34),INDEX(SamplingFeatures[Sampling Feature Type],$A29),CHAR(34),
", SamplingFeatureCode:  ",CHAR(34),INDEX(SamplingFeatures[Feature Code],$A29),CHAR(34),
", SamplingFeatureName:  ",CHAR(34),INDEX(SamplingFeatures[Feature Name],$A29),CHAR(34),
", SamplingFeatureDescription:  ",CHAR(34),INDEX(SamplingFeatures[Feature Description],$A29),CHAR(34),
", SamplingFeatureGeotypeCV:  ",CHAR(34),INDEX(SamplingFeatures[Feature Geo Type],$A29),CHAR(34),
", FeatureGeometry:  ",CHAR(34),INDEX(SamplingFeatures[Feature Geometry],$A29),CHAR(34),
", Elevation_m:  ",CHAR(34),INDEX(SamplingFeatures[Elevation_m],$A29),CHAR(34),
", ElevationDatumCV:  ",CHAR(34),ElevationDatum,CHAR(34),"}"))</f>
        <v/>
      </c>
      <c r="L29" s="111" t="str">
        <f>IF(NumSites=0,"",
IF(NumSites&lt;$A29,"",
CONCATENATE("  - &amp;SiteID",TEXT($A29,"0000"),
" {","SamplingFeatureID:  *SamplingFeatureID",TEXT(MATCH($A29,Sites[SiteID],0),"0000"),
", SiteTypeCV:  ",CHAR(34),INDEX(Sites[Site Type],MATCH($A29,Sites[SiteID],0)),CHAR(34),
", Latitude:  ",INDEX(Sites[Latitude],MATCH($A29,Sites[SiteID],0)),
", Longitude:  ",INDEX(Sites[Longitude],MATCH($A29,Sites[SiteID],0)),
", SpatialReferenceID:  *SRSID0001}")))</f>
        <v/>
      </c>
      <c r="M29" s="111" t="str">
        <f>IF(NumSpecimens=0,"",
IF(NumSpecimens&lt;$A29,"",
CONCATENATE("  - &amp;SpecimenID",TEXT($A29,"0000"),
" {","SamplingFeatureID:  *SamplingFeatureID",TEXT(MATCH($A29,Specimens[SpecimenID],0),"0000"),
", SpecimenTypeCV:  ",CHAR(34),INDEX(Specimens[Specimen Type],MATCH($A29,Specimens[SpecimenID],0)),CHAR(34),
", SpecimenMediumCV:  ",INDEX(Specimens[Specimen Medium],MATCH($A29,Specimens[SpecimenID],0)),
", IsFieldSpecimen:  ",CHAR(34),INDEX(Specimens[Is Field Specimen?],MATCH($A29,Specimens[SpecimenID],0)),CHAR(34),"}")))</f>
        <v/>
      </c>
      <c r="N29" s="111" t="str">
        <f>IF(NumSpatialOffsets=0,"",
IF(NumSpatialOffsets&lt;$A29,"",
CONCATENATE("  - &amp;SpatialOffsetID",TEXT($A29,"0000"),
" {","SpatialOffsetTypeCV:  ",CHAR(34),INDEX(RelatedFeatures[Spatial Offset Type],MATCH($A29,RelatedFeatures[OffsetID],0)),CHAR(34),
", Offset1Value:  ",INDEX(RelatedFeatures[Offset 1 Value],MATCH($A29,RelatedFeatures[OffsetID],0)),
", Offset1UnitID:  ",CHAR(34),INDEX(RelatedFeatures[Offset 1 Unit],MATCH($A29,RelatedFeatures[OffsetID],0)),CHAR(34),
", Offset2Value:  ",IF(INDEX(RelatedFeatures[Offset 2 Value],MATCH($A29,RelatedFeatures[OffsetID],0))="","NULL",INDEX(RelatedFeatures[Offset 2 Value],MATCH($A29,RelatedFeatures[OffsetID],0))),
", Offset2UnitID:  ",CHAR(34),INDEX(RelatedFeatures[Offset 2 Unit],MATCH($A29,RelatedFeatures[OffsetID],0)),,CHAR(34),
", Offset3Value:  ",IF(INDEX(RelatedFeatures[Offset 3 Value],MATCH($A29,RelatedFeatures[OffsetID],0))="","NULL",INDEX(RelatedFeatures[Offset 3 Value],MATCH($A29,RelatedFeatures[OffsetID],0))),
", Offset3UnitID:  ",CHAR(34),INDEX(RelatedFeatures[Offset 3 Unit],MATCH($A29,RelatedFeatures[OffsetID],0)),CHAR(34),"}")))</f>
        <v/>
      </c>
      <c r="O29" s="111" t="str">
        <f>IF(NumRelatedFeatures=0,"",
IF($A29&gt;NumRelatedFeatures,"",
CONCATENATE("  - &amp;RelationID",TEXT($A29,"0000"),
" {","SamplingFeatureID:  *SamplingFeatureID",TEXT(MATCH(INDEX(RelatedFeatures[First Sampling Feature Code],$A29),SamplingFeatures[Feature Code],0),"0000"),
", RelationshipTypeCV:  ",CHAR(34),INDEX(RelatedFeatures[Relationship Type],$A29),CHAR(34),
", RelatedFeatureID: *SamplingFeatureID",TEXT(MATCH(INDEX(RelatedFeatures[Second Sampling Feature Code],$A29),SamplingFeatures[Feature Code],0),"0000"),
", SpatialOffsetID:  ",IF(INDEX(RelatedFeatures[OffsetID],$A29)="",CONCATENATE(CHAR(34),CHAR(34)),CONCATENATE("*SpatialOffsetID",TEXT(INDEX(RelatedFeatures[OffsetID],$A29),"0000"))),"}")))</f>
        <v/>
      </c>
      <c r="P29" s="111" t="str">
        <f>IF($A29&gt;NumMethods,"",
CONCATENATE("  - &amp;MethodID",TEXT($A29,"0000"),
" {","MethodTypeCV:  ",CHAR(34),INDEX(Methods[Method Type],$A29),CHAR(34),
", MethodCode:  ",CHAR(34),INDEX(Methods[Method Code],$A29),CHAR(34),
", MethodName:  ",CHAR(34),INDEX(Methods[Method Name],$A29),CHAR(34),
", MethodDescription:  ",CHAR(34),INDEX(Methods[Method Description],$A29),CHAR(34),
", MethodLink:  ",CHAR(34),INDEX(Methods[Method Link],$A29),CHAR(34),
", OrganizationID: *OrganizationID",TEXT(MATCH(INDEX(Methods[Organization Name],$A29),Organizations[Organization Name],0),"0000"),"}"))</f>
        <v/>
      </c>
      <c r="Q29" s="111" t="str">
        <f>IF($A29&gt;NumVariables,"",
CONCATENATE("  - &amp;VariableID",TEXT($A29,"0000"),
" {","VariableTypeCV:  ",CHAR(34),INDEX(Variables[Variable Type],$A29),CHAR(34),
", VariableCode:  ",CHAR(34),INDEX(Variables[Variable Code],$A29),CHAR(34),
", VariableNameCV:  ",CHAR(34),INDEX(Variables[Variable Name],$A29),CHAR(34),
", VariableDefinition:  ",CHAR(34),INDEX(Variables[Variable Definition],$A29),CHAR(34),
", SpecciationCV:  ",CHAR(34),INDEX(Variables[Speciation],$A29),CHAR(34),
", NoDataValue:  ",CHAR(34),INDEX(Variables[No Data Value],$A29),CHAR(34),"}"))</f>
        <v/>
      </c>
      <c r="S29" s="111" t="str">
        <f>IF($A29&gt;NumProcessingLevels,"",
CONCATENATE("  - &amp;ProcessingLevelID",TEXT($A29,"0000"),
" {","ProcessingLevelCode:  ",CHAR(34),INDEX(ProcessingLevels[Processing Level Code],$A29),CHAR(34),
", Definition:  ",CHAR(34),INDEX(ProcessingLevels[Definition],$A29),CHAR(34),
", Explanation:  ",CHAR(34),INDEX(ProcessingLevels[Explanation],$A29),CHAR(34),"}"))</f>
        <v/>
      </c>
      <c r="T29" s="111" t="str">
        <f>IF($A29&gt;NumDataColumns,"",
IF(INDEX(DataColumns[Method Code],$A29)="","PLEASE FILL IN A METHOD FOR EACH DATA COLUMN",
CONCATENATE("  - &amp;ActionID",TEXT($A29,"0000"),
" {","ActionTypeCV:  ",CHAR(34),"Observation",CHAR(34),
", MethodID: *MethodID",TEXT(MATCH(INDEX(DataColumns[Method Code],$A29),Methods[Method Code],0),"0000"),
", BeginDateTime:  NULL",
", BeginDateTimeUTCOffset:  NULL",
", EndDateTime:  NULL",
", EndDateTimeUTCOffset:  NULL",
", ActionDescription:  ",CHAR(34),"Generic observation action generated by YODA TimeSeries Template",CHAR(34),
", ActionFileLink:  ",CHAR(34),CHAR(34),"}")))</f>
        <v/>
      </c>
      <c r="U29" s="111" t="str">
        <f>IF($A29&gt;NumDataColumns,"",
IF(INDEX(DataColumns[Method Code],$A29)="","PLEASE FILL IN A SAMPLING FEATURE FOR EACH DATA COLUMN",
CONCATENATE("  - &amp;FeatureActionID",TEXT($A29,"0000"),
" {","SamplingFeatureID:  *SamplingFeatureID",TEXT(MATCH(INDEX(DataColumns[Sampling Feature Code],$A29),SamplingFeatures[Feature Code],0),"0000"),
", ActionID:  *ActionID",TEXT($A29,"0000"),"}")))</f>
        <v/>
      </c>
      <c r="V29" s="111" t="str">
        <f>IF($A29&gt;NumDataColumns,"",
CONCATENATE("  - &amp;ResultID",TEXT($A29,"0000"),
" {","ResultUUID:  ",CHAR(34),INDEX(DataColumns[ResultUUID],$A29),CHAR(34),
", FeatureActionID: *FeatureActionID",TEXT($A29,"0000"),
", ResultTypeCV:  ",CHAR(34),INDEX(DataColumns[Result Type],$A29),CHAR(34),
", VariableID:  *VariableID",TEXT(MATCH(INDEX(DataColumns[Variable Code],$A29),Variables[Variable Code],0),"0000"),
", UnitsID:  ",CHAR(34),INDEX(DataColumns[Unit Name],$A29),CHAR(34),
", TaxonomicClassifierID:  ",CHAR(34),CHAR(34),
", ProcessingLevelID:  *ProcessingLevelID",TEXT(MATCH(INDEX(DataColumns[Processing Level],$A29),ProcessingLevels[Processing Level Code],0),"0000"),
", ResultDateTime:  ",CHAR(34),CHAR(34),
", ResultDateTimeUTCOffset:  ",CHAR(34),CHAR(34),
", ValidDateTime:  ",CHAR(34),CHAR(34),
", ValidDateTimeUTCOffset:  ",CHAR(34),CHAR(34),
", StatusCV:  ",CHAR(34),CHAR(34),
", SampledMediumCV:  ",CHAR(34),INDEX(DataColumns[Sampled Medium],$A29),CHAR(34),
", ValueCount:  ",NumDataValues,"}"))</f>
        <v/>
      </c>
      <c r="W29" s="111" t="str">
        <f>IF($A29&gt;NumDataColumns,"",
CONCATENATE("  - &amp;TimeSeriesResultID001",TEXT($A29,"0000"),
" {","ResultID: *ResultID",TEXT($A29,"0000"),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Statistic],$A29),CHAR(34),"}"))</f>
        <v/>
      </c>
      <c r="X29" s="111" t="str">
        <f>IF($A29-3&gt;NumDataColumns,"",
CONCATENATE("    - {ColumnNumber: ",TEXT($A29-1,"0000"),
", Label:  ",CHAR(34),INDEX(DataColumns[Column Label],$A29-3),CHAR(34),
", ODM2Field:  ",CHAR(34),"DataValue",CHAR(34),
", CensorCodeCV:  ",CHAR(34),INDEX(DataColumns[Censor Code],$A29-3),CHAR(34),
", QualiatyCodeCV:  ",CHAR(34),INDEX(DataColumns[Quality Code],$A29-3),CHAR(34),
", TimeAggregationInterval:  ",INDEX(DataColumns[Time Aggregation Interval],$A29-3),
", TimeAggregationIntervalUnitsID:  ",CHAR(34),INDEX(DataColumns[Time Aggregation Unit],$A29-3),CHAR(34),"}"))</f>
        <v/>
      </c>
      <c r="AA29" s="111" t="str">
        <f>IF($A29&gt;NumDataColumns,
"",
CONCATENATE(AA28,", ",INDEX(DataColumns[Column Label],$A29)))</f>
        <v/>
      </c>
    </row>
    <row r="30" spans="1:27" x14ac:dyDescent="0.25">
      <c r="A30">
        <v>27</v>
      </c>
      <c r="D30" s="111" t="str">
        <f>IF($A30&gt;NumPeople,"",
CONCATENATE("  - &amp;PersonID",TEXT($A30,"0000"),
" {","PersonFirstName:  ",CHAR(34),INDEX(People[First Name],$A30),CHAR(34),
", PersonMiddleName:  ",CHAR(34),INDEX(People[Middle Name],$A30),CHAR(34),
", PersonLastName:  ",CHAR(34),INDEX(People[Last Name],$A30),CHAR(34),"}"))</f>
        <v/>
      </c>
      <c r="E30" s="111" t="str">
        <f>IF($A30&gt;NumOrganizations,"",
CONCATENATE("  - &amp;OrganizationID",TEXT($A30,"0000"),
" {","OrganizationTypeCV:  ",CHAR(34),INDEX(Organizations[Organization Type '[CV']],$A30),CHAR(34),
", OrganizationCode:  ",CHAR(34),INDEX(Organizations[Organization Code],$A30),CHAR(34),
", OrganizationName:  ",CHAR(34),INDEX(Organizations[Organization Name],$A30),CHAR(34),
", OrganizationDescription:  ",CHAR(34),INDEX(Organizations[Organization Description],$A30),CHAR(34),
", OrganizationLink:  ",CHAR(34),INDEX(Organizations[Organization Link],$A30),CHAR(34),"}"))</f>
        <v/>
      </c>
      <c r="F30" s="111" t="str">
        <f>IF($A30&gt;NumPeople,"",
CONCATENATE("  - &amp;AffiliationID",TEXT($A30,"0000"),
" {PersonID: *PersonID",TEXT($A30,"0000"),
", OrganizationID: *OrganizationID",TEXT(MATCH(INDEX(People[Organization Name],$A30),Organizations[Organization Name],0),"0000"),
", IsPrimaryOrganizationContact: , AffiliationStartDate: , AffiliationEndDate: , PrimaryPhone: ",
", PrimaryEmail: ",CHAR(34),INDEX(People[Primary Email],$A30),CHAR(34),
", PrimaryAddress: ",CHAR(34),INDEX(People[Primary Address],$A30),CHAR(34),
", PersonLink: }"))</f>
        <v/>
      </c>
      <c r="H30" s="111" t="str">
        <f>IF(COUNTA(CitationInformation)=0,"",
IF($A30&gt;NumAuthors,"",
CONCATENATE("  - &amp;AuthorListID",TEXT($A30,"0000"),
"  {CitationID: *CitationID0001",
", PersonID: *PersonID",TEXT(MATCH(INDEX(AuthorList[Author Name],$A30),People[Full Name],0),"0000"),
", AuthorOrder: ",INDEX(AuthorList[Author Number],$A30),"}")))</f>
        <v/>
      </c>
      <c r="K30" s="111" t="str">
        <f>IF($A30&gt;NumSamplingFeatures,"",
CONCATENATE("  - &amp;SamplingFeatureID",TEXT($A30,"0000"),
" {","SamplingFeatureUUID:  ",CHAR(34),INDEX(SamplingFeatures[Sampling Feature UUID],$A30),CHAR(34),
", SamplingFeatureTypeCV:  ",CHAR(34),INDEX(SamplingFeatures[Sampling Feature Type],$A30),CHAR(34),
", SamplingFeatureCode:  ",CHAR(34),INDEX(SamplingFeatures[Feature Code],$A30),CHAR(34),
", SamplingFeatureName:  ",CHAR(34),INDEX(SamplingFeatures[Feature Name],$A30),CHAR(34),
", SamplingFeatureDescription:  ",CHAR(34),INDEX(SamplingFeatures[Feature Description],$A30),CHAR(34),
", SamplingFeatureGeotypeCV:  ",CHAR(34),INDEX(SamplingFeatures[Feature Geo Type],$A30),CHAR(34),
", FeatureGeometry:  ",CHAR(34),INDEX(SamplingFeatures[Feature Geometry],$A30),CHAR(34),
", Elevation_m:  ",CHAR(34),INDEX(SamplingFeatures[Elevation_m],$A30),CHAR(34),
", ElevationDatumCV:  ",CHAR(34),ElevationDatum,CHAR(34),"}"))</f>
        <v/>
      </c>
      <c r="L30" s="111" t="str">
        <f>IF(NumSites=0,"",
IF(NumSites&lt;$A30,"",
CONCATENATE("  - &amp;SiteID",TEXT($A30,"0000"),
" {","SamplingFeatureID:  *SamplingFeatureID",TEXT(MATCH($A30,Sites[SiteID],0),"0000"),
", SiteTypeCV:  ",CHAR(34),INDEX(Sites[Site Type],MATCH($A30,Sites[SiteID],0)),CHAR(34),
", Latitude:  ",INDEX(Sites[Latitude],MATCH($A30,Sites[SiteID],0)),
", Longitude:  ",INDEX(Sites[Longitude],MATCH($A30,Sites[SiteID],0)),
", SpatialReferenceID:  *SRSID0001}")))</f>
        <v/>
      </c>
      <c r="M30" s="111" t="str">
        <f>IF(NumSpecimens=0,"",
IF(NumSpecimens&lt;$A30,"",
CONCATENATE("  - &amp;SpecimenID",TEXT($A30,"0000"),
" {","SamplingFeatureID:  *SamplingFeatureID",TEXT(MATCH($A30,Specimens[SpecimenID],0),"0000"),
", SpecimenTypeCV:  ",CHAR(34),INDEX(Specimens[Specimen Type],MATCH($A30,Specimens[SpecimenID],0)),CHAR(34),
", SpecimenMediumCV:  ",INDEX(Specimens[Specimen Medium],MATCH($A30,Specimens[SpecimenID],0)),
", IsFieldSpecimen:  ",CHAR(34),INDEX(Specimens[Is Field Specimen?],MATCH($A30,Specimens[SpecimenID],0)),CHAR(34),"}")))</f>
        <v/>
      </c>
      <c r="N30" s="111" t="str">
        <f>IF(NumSpatialOffsets=0,"",
IF(NumSpatialOffsets&lt;$A30,"",
CONCATENATE("  - &amp;SpatialOffsetID",TEXT($A30,"0000"),
" {","SpatialOffsetTypeCV:  ",CHAR(34),INDEX(RelatedFeatures[Spatial Offset Type],MATCH($A30,RelatedFeatures[OffsetID],0)),CHAR(34),
", Offset1Value:  ",INDEX(RelatedFeatures[Offset 1 Value],MATCH($A30,RelatedFeatures[OffsetID],0)),
", Offset1UnitID:  ",CHAR(34),INDEX(RelatedFeatures[Offset 1 Unit],MATCH($A30,RelatedFeatures[OffsetID],0)),CHAR(34),
", Offset2Value:  ",IF(INDEX(RelatedFeatures[Offset 2 Value],MATCH($A30,RelatedFeatures[OffsetID],0))="","NULL",INDEX(RelatedFeatures[Offset 2 Value],MATCH($A30,RelatedFeatures[OffsetID],0))),
", Offset2UnitID:  ",CHAR(34),INDEX(RelatedFeatures[Offset 2 Unit],MATCH($A30,RelatedFeatures[OffsetID],0)),,CHAR(34),
", Offset3Value:  ",IF(INDEX(RelatedFeatures[Offset 3 Value],MATCH($A30,RelatedFeatures[OffsetID],0))="","NULL",INDEX(RelatedFeatures[Offset 3 Value],MATCH($A30,RelatedFeatures[OffsetID],0))),
", Offset3UnitID:  ",CHAR(34),INDEX(RelatedFeatures[Offset 3 Unit],MATCH($A30,RelatedFeatures[OffsetID],0)),CHAR(34),"}")))</f>
        <v/>
      </c>
      <c r="O30" s="111" t="str">
        <f>IF(NumRelatedFeatures=0,"",
IF($A30&gt;NumRelatedFeatures,"",
CONCATENATE("  - &amp;RelationID",TEXT($A30,"0000"),
" {","SamplingFeatureID:  *SamplingFeatureID",TEXT(MATCH(INDEX(RelatedFeatures[First Sampling Feature Code],$A30),SamplingFeatures[Feature Code],0),"0000"),
", RelationshipTypeCV:  ",CHAR(34),INDEX(RelatedFeatures[Relationship Type],$A30),CHAR(34),
", RelatedFeatureID: *SamplingFeatureID",TEXT(MATCH(INDEX(RelatedFeatures[Second Sampling Feature Code],$A30),SamplingFeatures[Feature Code],0),"0000"),
", SpatialOffsetID:  ",IF(INDEX(RelatedFeatures[OffsetID],$A30)="",CONCATENATE(CHAR(34),CHAR(34)),CONCATENATE("*SpatialOffsetID",TEXT(INDEX(RelatedFeatures[OffsetID],$A30),"0000"))),"}")))</f>
        <v/>
      </c>
      <c r="P30" s="111" t="str">
        <f>IF($A30&gt;NumMethods,"",
CONCATENATE("  - &amp;MethodID",TEXT($A30,"0000"),
" {","MethodTypeCV:  ",CHAR(34),INDEX(Methods[Method Type],$A30),CHAR(34),
", MethodCode:  ",CHAR(34),INDEX(Methods[Method Code],$A30),CHAR(34),
", MethodName:  ",CHAR(34),INDEX(Methods[Method Name],$A30),CHAR(34),
", MethodDescription:  ",CHAR(34),INDEX(Methods[Method Description],$A30),CHAR(34),
", MethodLink:  ",CHAR(34),INDEX(Methods[Method Link],$A30),CHAR(34),
", OrganizationID: *OrganizationID",TEXT(MATCH(INDEX(Methods[Organization Name],$A30),Organizations[Organization Name],0),"0000"),"}"))</f>
        <v/>
      </c>
      <c r="Q30" s="111" t="str">
        <f>IF($A30&gt;NumVariables,"",
CONCATENATE("  - &amp;VariableID",TEXT($A30,"0000"),
" {","VariableTypeCV:  ",CHAR(34),INDEX(Variables[Variable Type],$A30),CHAR(34),
", VariableCode:  ",CHAR(34),INDEX(Variables[Variable Code],$A30),CHAR(34),
", VariableNameCV:  ",CHAR(34),INDEX(Variables[Variable Name],$A30),CHAR(34),
", VariableDefinition:  ",CHAR(34),INDEX(Variables[Variable Definition],$A30),CHAR(34),
", SpecciationCV:  ",CHAR(34),INDEX(Variables[Speciation],$A30),CHAR(34),
", NoDataValue:  ",CHAR(34),INDEX(Variables[No Data Value],$A30),CHAR(34),"}"))</f>
        <v/>
      </c>
      <c r="S30" s="111" t="str">
        <f>IF($A30&gt;NumProcessingLevels,"",
CONCATENATE("  - &amp;ProcessingLevelID",TEXT($A30,"0000"),
" {","ProcessingLevelCode:  ",CHAR(34),INDEX(ProcessingLevels[Processing Level Code],$A30),CHAR(34),
", Definition:  ",CHAR(34),INDEX(ProcessingLevels[Definition],$A30),CHAR(34),
", Explanation:  ",CHAR(34),INDEX(ProcessingLevels[Explanation],$A30),CHAR(34),"}"))</f>
        <v/>
      </c>
      <c r="T30" s="111" t="str">
        <f>IF($A30&gt;NumDataColumns,"",
IF(INDEX(DataColumns[Method Code],$A30)="","PLEASE FILL IN A METHOD FOR EACH DATA COLUMN",
CONCATENATE("  - &amp;ActionID",TEXT($A30,"0000"),
" {","ActionTypeCV:  ",CHAR(34),"Observation",CHAR(34),
", MethodID: *MethodID",TEXT(MATCH(INDEX(DataColumns[Method Code],$A30),Methods[Method Code],0),"0000"),
", BeginDateTime:  NULL",
", BeginDateTimeUTCOffset:  NULL",
", EndDateTime:  NULL",
", EndDateTimeUTCOffset:  NULL",
", ActionDescription:  ",CHAR(34),"Generic observation action generated by YODA TimeSeries Template",CHAR(34),
", ActionFileLink:  ",CHAR(34),CHAR(34),"}")))</f>
        <v/>
      </c>
      <c r="U30" s="111" t="str">
        <f>IF($A30&gt;NumDataColumns,"",
IF(INDEX(DataColumns[Method Code],$A30)="","PLEASE FILL IN A SAMPLING FEATURE FOR EACH DATA COLUMN",
CONCATENATE("  - &amp;FeatureActionID",TEXT($A30,"0000"),
" {","SamplingFeatureID:  *SamplingFeatureID",TEXT(MATCH(INDEX(DataColumns[Sampling Feature Code],$A30),SamplingFeatures[Feature Code],0),"0000"),
", ActionID:  *ActionID",TEXT($A30,"0000"),"}")))</f>
        <v/>
      </c>
      <c r="V30" s="111" t="str">
        <f>IF($A30&gt;NumDataColumns,"",
CONCATENATE("  - &amp;ResultID",TEXT($A30,"0000"),
" {","ResultUUID:  ",CHAR(34),INDEX(DataColumns[ResultUUID],$A30),CHAR(34),
", FeatureActionID: *FeatureActionID",TEXT($A30,"0000"),
", ResultTypeCV:  ",CHAR(34),INDEX(DataColumns[Result Type],$A30),CHAR(34),
", VariableID:  *VariableID",TEXT(MATCH(INDEX(DataColumns[Variable Code],$A30),Variables[Variable Code],0),"0000"),
", UnitsID:  ",CHAR(34),INDEX(DataColumns[Unit Name],$A30),CHAR(34),
", TaxonomicClassifierID:  ",CHAR(34),CHAR(34),
", ProcessingLevelID:  *ProcessingLevelID",TEXT(MATCH(INDEX(DataColumns[Processing Level],$A30),ProcessingLevels[Processing Level Code],0),"0000"),
", ResultDateTime:  ",CHAR(34),CHAR(34),
", ResultDateTimeUTCOffset:  ",CHAR(34),CHAR(34),
", ValidDateTime:  ",CHAR(34),CHAR(34),
", ValidDateTimeUTCOffset:  ",CHAR(34),CHAR(34),
", StatusCV:  ",CHAR(34),CHAR(34),
", SampledMediumCV:  ",CHAR(34),INDEX(DataColumns[Sampled Medium],$A30),CHAR(34),
", ValueCount:  ",NumDataValues,"}"))</f>
        <v/>
      </c>
      <c r="W30" s="111" t="str">
        <f>IF($A30&gt;NumDataColumns,"",
CONCATENATE("  - &amp;TimeSeriesResultID001",TEXT($A30,"0000"),
" {","ResultID: *ResultID",TEXT($A30,"0000"),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Statistic],$A30),CHAR(34),"}"))</f>
        <v/>
      </c>
      <c r="X30" s="111" t="str">
        <f>IF($A30-3&gt;NumDataColumns,"",
CONCATENATE("    - {ColumnNumber: ",TEXT($A30-1,"0000"),
", Label:  ",CHAR(34),INDEX(DataColumns[Column Label],$A30-3),CHAR(34),
", ODM2Field:  ",CHAR(34),"DataValue",CHAR(34),
", CensorCodeCV:  ",CHAR(34),INDEX(DataColumns[Censor Code],$A30-3),CHAR(34),
", QualiatyCodeCV:  ",CHAR(34),INDEX(DataColumns[Quality Code],$A30-3),CHAR(34),
", TimeAggregationInterval:  ",INDEX(DataColumns[Time Aggregation Interval],$A30-3),
", TimeAggregationIntervalUnitsID:  ",CHAR(34),INDEX(DataColumns[Time Aggregation Unit],$A30-3),CHAR(34),"}"))</f>
        <v/>
      </c>
      <c r="AA30" s="111" t="str">
        <f>IF($A30&gt;NumDataColumns,
"",
CONCATENATE(AA29,", ",INDEX(DataColumns[Column Label],$A30)))</f>
        <v/>
      </c>
    </row>
    <row r="31" spans="1:27" x14ac:dyDescent="0.25">
      <c r="A31">
        <v>28</v>
      </c>
      <c r="D31" s="111" t="str">
        <f>IF($A31&gt;NumPeople,"",
CONCATENATE("  - &amp;PersonID",TEXT($A31,"0000"),
" {","PersonFirstName:  ",CHAR(34),INDEX(People[First Name],$A31),CHAR(34),
", PersonMiddleName:  ",CHAR(34),INDEX(People[Middle Name],$A31),CHAR(34),
", PersonLastName:  ",CHAR(34),INDEX(People[Last Name],$A31),CHAR(34),"}"))</f>
        <v/>
      </c>
      <c r="E31" s="111" t="str">
        <f>IF($A31&gt;NumOrganizations,"",
CONCATENATE("  - &amp;OrganizationID",TEXT($A31,"0000"),
" {","OrganizationTypeCV:  ",CHAR(34),INDEX(Organizations[Organization Type '[CV']],$A31),CHAR(34),
", OrganizationCode:  ",CHAR(34),INDEX(Organizations[Organization Code],$A31),CHAR(34),
", OrganizationName:  ",CHAR(34),INDEX(Organizations[Organization Name],$A31),CHAR(34),
", OrganizationDescription:  ",CHAR(34),INDEX(Organizations[Organization Description],$A31),CHAR(34),
", OrganizationLink:  ",CHAR(34),INDEX(Organizations[Organization Link],$A31),CHAR(34),"}"))</f>
        <v/>
      </c>
      <c r="F31" s="111" t="str">
        <f>IF($A31&gt;NumPeople,"",
CONCATENATE("  - &amp;AffiliationID",TEXT($A31,"0000"),
" {PersonID: *PersonID",TEXT($A31,"0000"),
", OrganizationID: *OrganizationID",TEXT(MATCH(INDEX(People[Organization Name],$A31),Organizations[Organization Name],0),"0000"),
", IsPrimaryOrganizationContact: , AffiliationStartDate: , AffiliationEndDate: , PrimaryPhone: ",
", PrimaryEmail: ",CHAR(34),INDEX(People[Primary Email],$A31),CHAR(34),
", PrimaryAddress: ",CHAR(34),INDEX(People[Primary Address],$A31),CHAR(34),
", PersonLink: }"))</f>
        <v/>
      </c>
      <c r="H31" s="111" t="str">
        <f>IF(COUNTA(CitationInformation)=0,"",
IF($A31&gt;NumAuthors,"",
CONCATENATE("  - &amp;AuthorListID",TEXT($A31,"0000"),
"  {CitationID: *CitationID0001",
", PersonID: *PersonID",TEXT(MATCH(INDEX(AuthorList[Author Name],$A31),People[Full Name],0),"0000"),
", AuthorOrder: ",INDEX(AuthorList[Author Number],$A31),"}")))</f>
        <v/>
      </c>
      <c r="K31" s="111" t="str">
        <f>IF($A31&gt;NumSamplingFeatures,"",
CONCATENATE("  - &amp;SamplingFeatureID",TEXT($A31,"0000"),
" {","SamplingFeatureUUID:  ",CHAR(34),INDEX(SamplingFeatures[Sampling Feature UUID],$A31),CHAR(34),
", SamplingFeatureTypeCV:  ",CHAR(34),INDEX(SamplingFeatures[Sampling Feature Type],$A31),CHAR(34),
", SamplingFeatureCode:  ",CHAR(34),INDEX(SamplingFeatures[Feature Code],$A31),CHAR(34),
", SamplingFeatureName:  ",CHAR(34),INDEX(SamplingFeatures[Feature Name],$A31),CHAR(34),
", SamplingFeatureDescription:  ",CHAR(34),INDEX(SamplingFeatures[Feature Description],$A31),CHAR(34),
", SamplingFeatureGeotypeCV:  ",CHAR(34),INDEX(SamplingFeatures[Feature Geo Type],$A31),CHAR(34),
", FeatureGeometry:  ",CHAR(34),INDEX(SamplingFeatures[Feature Geometry],$A31),CHAR(34),
", Elevation_m:  ",CHAR(34),INDEX(SamplingFeatures[Elevation_m],$A31),CHAR(34),
", ElevationDatumCV:  ",CHAR(34),ElevationDatum,CHAR(34),"}"))</f>
        <v/>
      </c>
      <c r="L31" s="111" t="str">
        <f>IF(NumSites=0,"",
IF(NumSites&lt;$A31,"",
CONCATENATE("  - &amp;SiteID",TEXT($A31,"0000"),
" {","SamplingFeatureID:  *SamplingFeatureID",TEXT(MATCH($A31,Sites[SiteID],0),"0000"),
", SiteTypeCV:  ",CHAR(34),INDEX(Sites[Site Type],MATCH($A31,Sites[SiteID],0)),CHAR(34),
", Latitude:  ",INDEX(Sites[Latitude],MATCH($A31,Sites[SiteID],0)),
", Longitude:  ",INDEX(Sites[Longitude],MATCH($A31,Sites[SiteID],0)),
", SpatialReferenceID:  *SRSID0001}")))</f>
        <v/>
      </c>
      <c r="M31" s="111" t="str">
        <f>IF(NumSpecimens=0,"",
IF(NumSpecimens&lt;$A31,"",
CONCATENATE("  - &amp;SpecimenID",TEXT($A31,"0000"),
" {","SamplingFeatureID:  *SamplingFeatureID",TEXT(MATCH($A31,Specimens[SpecimenID],0),"0000"),
", SpecimenTypeCV:  ",CHAR(34),INDEX(Specimens[Specimen Type],MATCH($A31,Specimens[SpecimenID],0)),CHAR(34),
", SpecimenMediumCV:  ",INDEX(Specimens[Specimen Medium],MATCH($A31,Specimens[SpecimenID],0)),
", IsFieldSpecimen:  ",CHAR(34),INDEX(Specimens[Is Field Specimen?],MATCH($A31,Specimens[SpecimenID],0)),CHAR(34),"}")))</f>
        <v/>
      </c>
      <c r="N31" s="111" t="str">
        <f>IF(NumSpatialOffsets=0,"",
IF(NumSpatialOffsets&lt;$A31,"",
CONCATENATE("  - &amp;SpatialOffsetID",TEXT($A31,"0000"),
" {","SpatialOffsetTypeCV:  ",CHAR(34),INDEX(RelatedFeatures[Spatial Offset Type],MATCH($A31,RelatedFeatures[OffsetID],0)),CHAR(34),
", Offset1Value:  ",INDEX(RelatedFeatures[Offset 1 Value],MATCH($A31,RelatedFeatures[OffsetID],0)),
", Offset1UnitID:  ",CHAR(34),INDEX(RelatedFeatures[Offset 1 Unit],MATCH($A31,RelatedFeatures[OffsetID],0)),CHAR(34),
", Offset2Value:  ",IF(INDEX(RelatedFeatures[Offset 2 Value],MATCH($A31,RelatedFeatures[OffsetID],0))="","NULL",INDEX(RelatedFeatures[Offset 2 Value],MATCH($A31,RelatedFeatures[OffsetID],0))),
", Offset2UnitID:  ",CHAR(34),INDEX(RelatedFeatures[Offset 2 Unit],MATCH($A31,RelatedFeatures[OffsetID],0)),,CHAR(34),
", Offset3Value:  ",IF(INDEX(RelatedFeatures[Offset 3 Value],MATCH($A31,RelatedFeatures[OffsetID],0))="","NULL",INDEX(RelatedFeatures[Offset 3 Value],MATCH($A31,RelatedFeatures[OffsetID],0))),
", Offset3UnitID:  ",CHAR(34),INDEX(RelatedFeatures[Offset 3 Unit],MATCH($A31,RelatedFeatures[OffsetID],0)),CHAR(34),"}")))</f>
        <v/>
      </c>
      <c r="O31" s="111" t="str">
        <f>IF(NumRelatedFeatures=0,"",
IF($A31&gt;NumRelatedFeatures,"",
CONCATENATE("  - &amp;RelationID",TEXT($A31,"0000"),
" {","SamplingFeatureID:  *SamplingFeatureID",TEXT(MATCH(INDEX(RelatedFeatures[First Sampling Feature Code],$A31),SamplingFeatures[Feature Code],0),"0000"),
", RelationshipTypeCV:  ",CHAR(34),INDEX(RelatedFeatures[Relationship Type],$A31),CHAR(34),
", RelatedFeatureID: *SamplingFeatureID",TEXT(MATCH(INDEX(RelatedFeatures[Second Sampling Feature Code],$A31),SamplingFeatures[Feature Code],0),"0000"),
", SpatialOffsetID:  ",IF(INDEX(RelatedFeatures[OffsetID],$A31)="",CONCATENATE(CHAR(34),CHAR(34)),CONCATENATE("*SpatialOffsetID",TEXT(INDEX(RelatedFeatures[OffsetID],$A31),"0000"))),"}")))</f>
        <v/>
      </c>
      <c r="P31" s="111" t="str">
        <f>IF($A31&gt;NumMethods,"",
CONCATENATE("  - &amp;MethodID",TEXT($A31,"0000"),
" {","MethodTypeCV:  ",CHAR(34),INDEX(Methods[Method Type],$A31),CHAR(34),
", MethodCode:  ",CHAR(34),INDEX(Methods[Method Code],$A31),CHAR(34),
", MethodName:  ",CHAR(34),INDEX(Methods[Method Name],$A31),CHAR(34),
", MethodDescription:  ",CHAR(34),INDEX(Methods[Method Description],$A31),CHAR(34),
", MethodLink:  ",CHAR(34),INDEX(Methods[Method Link],$A31),CHAR(34),
", OrganizationID: *OrganizationID",TEXT(MATCH(INDEX(Methods[Organization Name],$A31),Organizations[Organization Name],0),"0000"),"}"))</f>
        <v/>
      </c>
      <c r="Q31" s="111" t="str">
        <f>IF($A31&gt;NumVariables,"",
CONCATENATE("  - &amp;VariableID",TEXT($A31,"0000"),
" {","VariableTypeCV:  ",CHAR(34),INDEX(Variables[Variable Type],$A31),CHAR(34),
", VariableCode:  ",CHAR(34),INDEX(Variables[Variable Code],$A31),CHAR(34),
", VariableNameCV:  ",CHAR(34),INDEX(Variables[Variable Name],$A31),CHAR(34),
", VariableDefinition:  ",CHAR(34),INDEX(Variables[Variable Definition],$A31),CHAR(34),
", SpecciationCV:  ",CHAR(34),INDEX(Variables[Speciation],$A31),CHAR(34),
", NoDataValue:  ",CHAR(34),INDEX(Variables[No Data Value],$A31),CHAR(34),"}"))</f>
        <v/>
      </c>
      <c r="S31" s="111" t="str">
        <f>IF($A31&gt;NumProcessingLevels,"",
CONCATENATE("  - &amp;ProcessingLevelID",TEXT($A31,"0000"),
" {","ProcessingLevelCode:  ",CHAR(34),INDEX(ProcessingLevels[Processing Level Code],$A31),CHAR(34),
", Definition:  ",CHAR(34),INDEX(ProcessingLevels[Definition],$A31),CHAR(34),
", Explanation:  ",CHAR(34),INDEX(ProcessingLevels[Explanation],$A31),CHAR(34),"}"))</f>
        <v/>
      </c>
      <c r="T31" s="111" t="str">
        <f>IF($A31&gt;NumDataColumns,"",
IF(INDEX(DataColumns[Method Code],$A31)="","PLEASE FILL IN A METHOD FOR EACH DATA COLUMN",
CONCATENATE("  - &amp;ActionID",TEXT($A31,"0000"),
" {","ActionTypeCV:  ",CHAR(34),"Observation",CHAR(34),
", MethodID: *MethodID",TEXT(MATCH(INDEX(DataColumns[Method Code],$A31),Methods[Method Code],0),"0000"),
", BeginDateTime:  NULL",
", BeginDateTimeUTCOffset:  NULL",
", EndDateTime:  NULL",
", EndDateTimeUTCOffset:  NULL",
", ActionDescription:  ",CHAR(34),"Generic observation action generated by YODA TimeSeries Template",CHAR(34),
", ActionFileLink:  ",CHAR(34),CHAR(34),"}")))</f>
        <v/>
      </c>
      <c r="U31" s="111" t="str">
        <f>IF($A31&gt;NumDataColumns,"",
IF(INDEX(DataColumns[Method Code],$A31)="","PLEASE FILL IN A SAMPLING FEATURE FOR EACH DATA COLUMN",
CONCATENATE("  - &amp;FeatureActionID",TEXT($A31,"0000"),
" {","SamplingFeatureID:  *SamplingFeatureID",TEXT(MATCH(INDEX(DataColumns[Sampling Feature Code],$A31),SamplingFeatures[Feature Code],0),"0000"),
", ActionID:  *ActionID",TEXT($A31,"0000"),"}")))</f>
        <v/>
      </c>
      <c r="V31" s="111" t="str">
        <f>IF($A31&gt;NumDataColumns,"",
CONCATENATE("  - &amp;ResultID",TEXT($A31,"0000"),
" {","ResultUUID:  ",CHAR(34),INDEX(DataColumns[ResultUUID],$A31),CHAR(34),
", FeatureActionID: *FeatureActionID",TEXT($A31,"0000"),
", ResultTypeCV:  ",CHAR(34),INDEX(DataColumns[Result Type],$A31),CHAR(34),
", VariableID:  *VariableID",TEXT(MATCH(INDEX(DataColumns[Variable Code],$A31),Variables[Variable Code],0),"0000"),
", UnitsID:  ",CHAR(34),INDEX(DataColumns[Unit Name],$A31),CHAR(34),
", TaxonomicClassifierID:  ",CHAR(34),CHAR(34),
", ProcessingLevelID:  *ProcessingLevelID",TEXT(MATCH(INDEX(DataColumns[Processing Level],$A31),ProcessingLevels[Processing Level Code],0),"0000"),
", ResultDateTime:  ",CHAR(34),CHAR(34),
", ResultDateTimeUTCOffset:  ",CHAR(34),CHAR(34),
", ValidDateTime:  ",CHAR(34),CHAR(34),
", ValidDateTimeUTCOffset:  ",CHAR(34),CHAR(34),
", StatusCV:  ",CHAR(34),CHAR(34),
", SampledMediumCV:  ",CHAR(34),INDEX(DataColumns[Sampled Medium],$A31),CHAR(34),
", ValueCount:  ",NumDataValues,"}"))</f>
        <v/>
      </c>
      <c r="W31" s="111" t="str">
        <f>IF($A31&gt;NumDataColumns,"",
CONCATENATE("  - &amp;TimeSeriesResultID001",TEXT($A31,"0000"),
" {","ResultID: *ResultID",TEXT($A31,"0000"),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Statistic],$A31),CHAR(34),"}"))</f>
        <v/>
      </c>
      <c r="X31" s="111" t="str">
        <f>IF($A31-3&gt;NumDataColumns,"",
CONCATENATE("    - {ColumnNumber: ",TEXT($A31-1,"0000"),
", Label:  ",CHAR(34),INDEX(DataColumns[Column Label],$A31-3),CHAR(34),
", ODM2Field:  ",CHAR(34),"DataValue",CHAR(34),
", CensorCodeCV:  ",CHAR(34),INDEX(DataColumns[Censor Code],$A31-3),CHAR(34),
", QualiatyCodeCV:  ",CHAR(34),INDEX(DataColumns[Quality Code],$A31-3),CHAR(34),
", TimeAggregationInterval:  ",INDEX(DataColumns[Time Aggregation Interval],$A31-3),
", TimeAggregationIntervalUnitsID:  ",CHAR(34),INDEX(DataColumns[Time Aggregation Unit],$A31-3),CHAR(34),"}"))</f>
        <v/>
      </c>
      <c r="AA31" s="111" t="str">
        <f>IF($A31&gt;NumDataColumns,
"",
CONCATENATE(AA30,", ",INDEX(DataColumns[Column Label],$A31)))</f>
        <v/>
      </c>
    </row>
    <row r="32" spans="1:27" x14ac:dyDescent="0.25">
      <c r="A32">
        <v>29</v>
      </c>
      <c r="D32" s="111" t="str">
        <f>IF($A32&gt;NumPeople,"",
CONCATENATE("  - &amp;PersonID",TEXT($A32,"0000"),
" {","PersonFirstName:  ",CHAR(34),INDEX(People[First Name],$A32),CHAR(34),
", PersonMiddleName:  ",CHAR(34),INDEX(People[Middle Name],$A32),CHAR(34),
", PersonLastName:  ",CHAR(34),INDEX(People[Last Name],$A32),CHAR(34),"}"))</f>
        <v/>
      </c>
      <c r="E32" s="111" t="str">
        <f>IF($A32&gt;NumOrganizations,"",
CONCATENATE("  - &amp;OrganizationID",TEXT($A32,"0000"),
" {","OrganizationTypeCV:  ",CHAR(34),INDEX(Organizations[Organization Type '[CV']],$A32),CHAR(34),
", OrganizationCode:  ",CHAR(34),INDEX(Organizations[Organization Code],$A32),CHAR(34),
", OrganizationName:  ",CHAR(34),INDEX(Organizations[Organization Name],$A32),CHAR(34),
", OrganizationDescription:  ",CHAR(34),INDEX(Organizations[Organization Description],$A32),CHAR(34),
", OrganizationLink:  ",CHAR(34),INDEX(Organizations[Organization Link],$A32),CHAR(34),"}"))</f>
        <v/>
      </c>
      <c r="F32" s="111" t="str">
        <f>IF($A32&gt;NumPeople,"",
CONCATENATE("  - &amp;AffiliationID",TEXT($A32,"0000"),
" {PersonID: *PersonID",TEXT($A32,"0000"),
", OrganizationID: *OrganizationID",TEXT(MATCH(INDEX(People[Organization Name],$A32),Organizations[Organization Name],0),"0000"),
", IsPrimaryOrganizationContact: , AffiliationStartDate: , AffiliationEndDate: , PrimaryPhone: ",
", PrimaryEmail: ",CHAR(34),INDEX(People[Primary Email],$A32),CHAR(34),
", PrimaryAddress: ",CHAR(34),INDEX(People[Primary Address],$A32),CHAR(34),
", PersonLink: }"))</f>
        <v/>
      </c>
      <c r="H32" s="111" t="str">
        <f>IF(COUNTA(CitationInformation)=0,"",
IF($A32&gt;NumAuthors,"",
CONCATENATE("  - &amp;AuthorListID",TEXT($A32,"0000"),
"  {CitationID: *CitationID0001",
", PersonID: *PersonID",TEXT(MATCH(INDEX(AuthorList[Author Name],$A32),People[Full Name],0),"0000"),
", AuthorOrder: ",INDEX(AuthorList[Author Number],$A32),"}")))</f>
        <v/>
      </c>
      <c r="K32" s="111" t="str">
        <f>IF($A32&gt;NumSamplingFeatures,"",
CONCATENATE("  - &amp;SamplingFeatureID",TEXT($A32,"0000"),
" {","SamplingFeatureUUID:  ",CHAR(34),INDEX(SamplingFeatures[Sampling Feature UUID],$A32),CHAR(34),
", SamplingFeatureTypeCV:  ",CHAR(34),INDEX(SamplingFeatures[Sampling Feature Type],$A32),CHAR(34),
", SamplingFeatureCode:  ",CHAR(34),INDEX(SamplingFeatures[Feature Code],$A32),CHAR(34),
", SamplingFeatureName:  ",CHAR(34),INDEX(SamplingFeatures[Feature Name],$A32),CHAR(34),
", SamplingFeatureDescription:  ",CHAR(34),INDEX(SamplingFeatures[Feature Description],$A32),CHAR(34),
", SamplingFeatureGeotypeCV:  ",CHAR(34),INDEX(SamplingFeatures[Feature Geo Type],$A32),CHAR(34),
", FeatureGeometry:  ",CHAR(34),INDEX(SamplingFeatures[Feature Geometry],$A32),CHAR(34),
", Elevation_m:  ",CHAR(34),INDEX(SamplingFeatures[Elevation_m],$A32),CHAR(34),
", ElevationDatumCV:  ",CHAR(34),ElevationDatum,CHAR(34),"}"))</f>
        <v/>
      </c>
      <c r="L32" s="111" t="str">
        <f>IF(NumSites=0,"",
IF(NumSites&lt;$A32,"",
CONCATENATE("  - &amp;SiteID",TEXT($A32,"0000"),
" {","SamplingFeatureID:  *SamplingFeatureID",TEXT(MATCH($A32,Sites[SiteID],0),"0000"),
", SiteTypeCV:  ",CHAR(34),INDEX(Sites[Site Type],MATCH($A32,Sites[SiteID],0)),CHAR(34),
", Latitude:  ",INDEX(Sites[Latitude],MATCH($A32,Sites[SiteID],0)),
", Longitude:  ",INDEX(Sites[Longitude],MATCH($A32,Sites[SiteID],0)),
", SpatialReferenceID:  *SRSID0001}")))</f>
        <v/>
      </c>
      <c r="M32" s="111" t="str">
        <f>IF(NumSpecimens=0,"",
IF(NumSpecimens&lt;$A32,"",
CONCATENATE("  - &amp;SpecimenID",TEXT($A32,"0000"),
" {","SamplingFeatureID:  *SamplingFeatureID",TEXT(MATCH($A32,Specimens[SpecimenID],0),"0000"),
", SpecimenTypeCV:  ",CHAR(34),INDEX(Specimens[Specimen Type],MATCH($A32,Specimens[SpecimenID],0)),CHAR(34),
", SpecimenMediumCV:  ",INDEX(Specimens[Specimen Medium],MATCH($A32,Specimens[SpecimenID],0)),
", IsFieldSpecimen:  ",CHAR(34),INDEX(Specimens[Is Field Specimen?],MATCH($A32,Specimens[SpecimenID],0)),CHAR(34),"}")))</f>
        <v/>
      </c>
      <c r="N32" s="111" t="str">
        <f>IF(NumSpatialOffsets=0,"",
IF(NumSpatialOffsets&lt;$A32,"",
CONCATENATE("  - &amp;SpatialOffsetID",TEXT($A32,"0000"),
" {","SpatialOffsetTypeCV:  ",CHAR(34),INDEX(RelatedFeatures[Spatial Offset Type],MATCH($A32,RelatedFeatures[OffsetID],0)),CHAR(34),
", Offset1Value:  ",INDEX(RelatedFeatures[Offset 1 Value],MATCH($A32,RelatedFeatures[OffsetID],0)),
", Offset1UnitID:  ",CHAR(34),INDEX(RelatedFeatures[Offset 1 Unit],MATCH($A32,RelatedFeatures[OffsetID],0)),CHAR(34),
", Offset2Value:  ",IF(INDEX(RelatedFeatures[Offset 2 Value],MATCH($A32,RelatedFeatures[OffsetID],0))="","NULL",INDEX(RelatedFeatures[Offset 2 Value],MATCH($A32,RelatedFeatures[OffsetID],0))),
", Offset2UnitID:  ",CHAR(34),INDEX(RelatedFeatures[Offset 2 Unit],MATCH($A32,RelatedFeatures[OffsetID],0)),,CHAR(34),
", Offset3Value:  ",IF(INDEX(RelatedFeatures[Offset 3 Value],MATCH($A32,RelatedFeatures[OffsetID],0))="","NULL",INDEX(RelatedFeatures[Offset 3 Value],MATCH($A32,RelatedFeatures[OffsetID],0))),
", Offset3UnitID:  ",CHAR(34),INDEX(RelatedFeatures[Offset 3 Unit],MATCH($A32,RelatedFeatures[OffsetID],0)),CHAR(34),"}")))</f>
        <v/>
      </c>
      <c r="O32" s="111" t="str">
        <f>IF(NumRelatedFeatures=0,"",
IF($A32&gt;NumRelatedFeatures,"",
CONCATENATE("  - &amp;RelationID",TEXT($A32,"0000"),
" {","SamplingFeatureID:  *SamplingFeatureID",TEXT(MATCH(INDEX(RelatedFeatures[First Sampling Feature Code],$A32),SamplingFeatures[Feature Code],0),"0000"),
", RelationshipTypeCV:  ",CHAR(34),INDEX(RelatedFeatures[Relationship Type],$A32),CHAR(34),
", RelatedFeatureID: *SamplingFeatureID",TEXT(MATCH(INDEX(RelatedFeatures[Second Sampling Feature Code],$A32),SamplingFeatures[Feature Code],0),"0000"),
", SpatialOffsetID:  ",IF(INDEX(RelatedFeatures[OffsetID],$A32)="",CONCATENATE(CHAR(34),CHAR(34)),CONCATENATE("*SpatialOffsetID",TEXT(INDEX(RelatedFeatures[OffsetID],$A32),"0000"))),"}")))</f>
        <v/>
      </c>
      <c r="P32" s="111" t="str">
        <f>IF($A32&gt;NumMethods,"",
CONCATENATE("  - &amp;MethodID",TEXT($A32,"0000"),
" {","MethodTypeCV:  ",CHAR(34),INDEX(Methods[Method Type],$A32),CHAR(34),
", MethodCode:  ",CHAR(34),INDEX(Methods[Method Code],$A32),CHAR(34),
", MethodName:  ",CHAR(34),INDEX(Methods[Method Name],$A32),CHAR(34),
", MethodDescription:  ",CHAR(34),INDEX(Methods[Method Description],$A32),CHAR(34),
", MethodLink:  ",CHAR(34),INDEX(Methods[Method Link],$A32),CHAR(34),
", OrganizationID: *OrganizationID",TEXT(MATCH(INDEX(Methods[Organization Name],$A32),Organizations[Organization Name],0),"0000"),"}"))</f>
        <v/>
      </c>
      <c r="Q32" s="111" t="str">
        <f>IF($A32&gt;NumVariables,"",
CONCATENATE("  - &amp;VariableID",TEXT($A32,"0000"),
" {","VariableTypeCV:  ",CHAR(34),INDEX(Variables[Variable Type],$A32),CHAR(34),
", VariableCode:  ",CHAR(34),INDEX(Variables[Variable Code],$A32),CHAR(34),
", VariableNameCV:  ",CHAR(34),INDEX(Variables[Variable Name],$A32),CHAR(34),
", VariableDefinition:  ",CHAR(34),INDEX(Variables[Variable Definition],$A32),CHAR(34),
", SpecciationCV:  ",CHAR(34),INDEX(Variables[Speciation],$A32),CHAR(34),
", NoDataValue:  ",CHAR(34),INDEX(Variables[No Data Value],$A32),CHAR(34),"}"))</f>
        <v/>
      </c>
      <c r="S32" s="111" t="str">
        <f>IF($A32&gt;NumProcessingLevels,"",
CONCATENATE("  - &amp;ProcessingLevelID",TEXT($A32,"0000"),
" {","ProcessingLevelCode:  ",CHAR(34),INDEX(ProcessingLevels[Processing Level Code],$A32),CHAR(34),
", Definition:  ",CHAR(34),INDEX(ProcessingLevels[Definition],$A32),CHAR(34),
", Explanation:  ",CHAR(34),INDEX(ProcessingLevels[Explanation],$A32),CHAR(34),"}"))</f>
        <v/>
      </c>
      <c r="T32" s="111" t="str">
        <f>IF($A32&gt;NumDataColumns,"",
IF(INDEX(DataColumns[Method Code],$A32)="","PLEASE FILL IN A METHOD FOR EACH DATA COLUMN",
CONCATENATE("  - &amp;ActionID",TEXT($A32,"0000"),
" {","ActionTypeCV:  ",CHAR(34),"Observation",CHAR(34),
", MethodID: *MethodID",TEXT(MATCH(INDEX(DataColumns[Method Code],$A32),Methods[Method Code],0),"0000"),
", BeginDateTime:  NULL",
", BeginDateTimeUTCOffset:  NULL",
", EndDateTime:  NULL",
", EndDateTimeUTCOffset:  NULL",
", ActionDescription:  ",CHAR(34),"Generic observation action generated by YODA TimeSeries Template",CHAR(34),
", ActionFileLink:  ",CHAR(34),CHAR(34),"}")))</f>
        <v/>
      </c>
      <c r="U32" s="111" t="str">
        <f>IF($A32&gt;NumDataColumns,"",
IF(INDEX(DataColumns[Method Code],$A32)="","PLEASE FILL IN A SAMPLING FEATURE FOR EACH DATA COLUMN",
CONCATENATE("  - &amp;FeatureActionID",TEXT($A32,"0000"),
" {","SamplingFeatureID:  *SamplingFeatureID",TEXT(MATCH(INDEX(DataColumns[Sampling Feature Code],$A32),SamplingFeatures[Feature Code],0),"0000"),
", ActionID:  *ActionID",TEXT($A32,"0000"),"}")))</f>
        <v/>
      </c>
      <c r="V32" s="111" t="str">
        <f>IF($A32&gt;NumDataColumns,"",
CONCATENATE("  - &amp;ResultID",TEXT($A32,"0000"),
" {","ResultUUID:  ",CHAR(34),INDEX(DataColumns[ResultUUID],$A32),CHAR(34),
", FeatureActionID: *FeatureActionID",TEXT($A32,"0000"),
", ResultTypeCV:  ",CHAR(34),INDEX(DataColumns[Result Type],$A32),CHAR(34),
", VariableID:  *VariableID",TEXT(MATCH(INDEX(DataColumns[Variable Code],$A32),Variables[Variable Code],0),"0000"),
", UnitsID:  ",CHAR(34),INDEX(DataColumns[Unit Name],$A32),CHAR(34),
", TaxonomicClassifierID:  ",CHAR(34),CHAR(34),
", ProcessingLevelID:  *ProcessingLevelID",TEXT(MATCH(INDEX(DataColumns[Processing Level],$A32),ProcessingLevels[Processing Level Code],0),"0000"),
", ResultDateTime:  ",CHAR(34),CHAR(34),
", ResultDateTimeUTCOffset:  ",CHAR(34),CHAR(34),
", ValidDateTime:  ",CHAR(34),CHAR(34),
", ValidDateTimeUTCOffset:  ",CHAR(34),CHAR(34),
", StatusCV:  ",CHAR(34),CHAR(34),
", SampledMediumCV:  ",CHAR(34),INDEX(DataColumns[Sampled Medium],$A32),CHAR(34),
", ValueCount:  ",NumDataValues,"}"))</f>
        <v/>
      </c>
      <c r="W32" s="111" t="str">
        <f>IF($A32&gt;NumDataColumns,"",
CONCATENATE("  - &amp;TimeSeriesResultID001",TEXT($A32,"0000"),
" {","ResultID: *ResultID",TEXT($A32,"0000"),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Statistic],$A32),CHAR(34),"}"))</f>
        <v/>
      </c>
      <c r="X32" s="111" t="str">
        <f>IF($A32-3&gt;NumDataColumns,"",
CONCATENATE("    - {ColumnNumber: ",TEXT($A32-1,"0000"),
", Label:  ",CHAR(34),INDEX(DataColumns[Column Label],$A32-3),CHAR(34),
", ODM2Field:  ",CHAR(34),"DataValue",CHAR(34),
", CensorCodeCV:  ",CHAR(34),INDEX(DataColumns[Censor Code],$A32-3),CHAR(34),
", QualiatyCodeCV:  ",CHAR(34),INDEX(DataColumns[Quality Code],$A32-3),CHAR(34),
", TimeAggregationInterval:  ",INDEX(DataColumns[Time Aggregation Interval],$A32-3),
", TimeAggregationIntervalUnitsID:  ",CHAR(34),INDEX(DataColumns[Time Aggregation Unit],$A32-3),CHAR(34),"}"))</f>
        <v/>
      </c>
      <c r="AA32" s="111" t="str">
        <f>IF($A32&gt;NumDataColumns,
"",
CONCATENATE(AA31,", ",INDEX(DataColumns[Column Label],$A32)))</f>
        <v/>
      </c>
    </row>
    <row r="33" spans="1:27" x14ac:dyDescent="0.25">
      <c r="A33">
        <v>30</v>
      </c>
      <c r="D33" s="111" t="str">
        <f>IF($A33&gt;NumPeople,"",
CONCATENATE("  - &amp;PersonID",TEXT($A33,"0000"),
" {","PersonFirstName:  ",CHAR(34),INDEX(People[First Name],$A33),CHAR(34),
", PersonMiddleName:  ",CHAR(34),INDEX(People[Middle Name],$A33),CHAR(34),
", PersonLastName:  ",CHAR(34),INDEX(People[Last Name],$A33),CHAR(34),"}"))</f>
        <v/>
      </c>
      <c r="E33" s="111" t="str">
        <f>IF($A33&gt;NumOrganizations,"",
CONCATENATE("  - &amp;OrganizationID",TEXT($A33,"0000"),
" {","OrganizationTypeCV:  ",CHAR(34),INDEX(Organizations[Organization Type '[CV']],$A33),CHAR(34),
", OrganizationCode:  ",CHAR(34),INDEX(Organizations[Organization Code],$A33),CHAR(34),
", OrganizationName:  ",CHAR(34),INDEX(Organizations[Organization Name],$A33),CHAR(34),
", OrganizationDescription:  ",CHAR(34),INDEX(Organizations[Organization Description],$A33),CHAR(34),
", OrganizationLink:  ",CHAR(34),INDEX(Organizations[Organization Link],$A33),CHAR(34),"}"))</f>
        <v/>
      </c>
      <c r="F33" s="111" t="str">
        <f>IF($A33&gt;NumPeople,"",
CONCATENATE("  - &amp;AffiliationID",TEXT($A33,"0000"),
" {PersonID: *PersonID",TEXT($A33,"0000"),
", OrganizationID: *OrganizationID",TEXT(MATCH(INDEX(People[Organization Name],$A33),Organizations[Organization Name],0),"0000"),
", IsPrimaryOrganizationContact: , AffiliationStartDate: , AffiliationEndDate: , PrimaryPhone: ",
", PrimaryEmail: ",CHAR(34),INDEX(People[Primary Email],$A33),CHAR(34),
", PrimaryAddress: ",CHAR(34),INDEX(People[Primary Address],$A33),CHAR(34),
", PersonLink: }"))</f>
        <v/>
      </c>
      <c r="H33" s="111" t="str">
        <f>IF(COUNTA(CitationInformation)=0,"",
IF($A33&gt;NumAuthors,"",
CONCATENATE("  - &amp;AuthorListID",TEXT($A33,"0000"),
"  {CitationID: *CitationID0001",
", PersonID: *PersonID",TEXT(MATCH(INDEX(AuthorList[Author Name],$A33),People[Full Name],0),"0000"),
", AuthorOrder: ",INDEX(AuthorList[Author Number],$A33),"}")))</f>
        <v/>
      </c>
      <c r="K33" s="111" t="str">
        <f>IF($A33&gt;NumSamplingFeatures,"",
CONCATENATE("  - &amp;SamplingFeatureID",TEXT($A33,"0000"),
" {","SamplingFeatureUUID:  ",CHAR(34),INDEX(SamplingFeatures[Sampling Feature UUID],$A33),CHAR(34),
", SamplingFeatureTypeCV:  ",CHAR(34),INDEX(SamplingFeatures[Sampling Feature Type],$A33),CHAR(34),
", SamplingFeatureCode:  ",CHAR(34),INDEX(SamplingFeatures[Feature Code],$A33),CHAR(34),
", SamplingFeatureName:  ",CHAR(34),INDEX(SamplingFeatures[Feature Name],$A33),CHAR(34),
", SamplingFeatureDescription:  ",CHAR(34),INDEX(SamplingFeatures[Feature Description],$A33),CHAR(34),
", SamplingFeatureGeotypeCV:  ",CHAR(34),INDEX(SamplingFeatures[Feature Geo Type],$A33),CHAR(34),
", FeatureGeometry:  ",CHAR(34),INDEX(SamplingFeatures[Feature Geometry],$A33),CHAR(34),
", Elevation_m:  ",CHAR(34),INDEX(SamplingFeatures[Elevation_m],$A33),CHAR(34),
", ElevationDatumCV:  ",CHAR(34),ElevationDatum,CHAR(34),"}"))</f>
        <v/>
      </c>
      <c r="L33" s="111" t="str">
        <f>IF(NumSites=0,"",
IF(NumSites&lt;$A33,"",
CONCATENATE("  - &amp;SiteID",TEXT($A33,"0000"),
" {","SamplingFeatureID:  *SamplingFeatureID",TEXT(MATCH($A33,Sites[SiteID],0),"0000"),
", SiteTypeCV:  ",CHAR(34),INDEX(Sites[Site Type],MATCH($A33,Sites[SiteID],0)),CHAR(34),
", Latitude:  ",INDEX(Sites[Latitude],MATCH($A33,Sites[SiteID],0)),
", Longitude:  ",INDEX(Sites[Longitude],MATCH($A33,Sites[SiteID],0)),
", SpatialReferenceID:  *SRSID0001}")))</f>
        <v/>
      </c>
      <c r="M33" s="111" t="str">
        <f>IF(NumSpecimens=0,"",
IF(NumSpecimens&lt;$A33,"",
CONCATENATE("  - &amp;SpecimenID",TEXT($A33,"0000"),
" {","SamplingFeatureID:  *SamplingFeatureID",TEXT(MATCH($A33,Specimens[SpecimenID],0),"0000"),
", SpecimenTypeCV:  ",CHAR(34),INDEX(Specimens[Specimen Type],MATCH($A33,Specimens[SpecimenID],0)),CHAR(34),
", SpecimenMediumCV:  ",INDEX(Specimens[Specimen Medium],MATCH($A33,Specimens[SpecimenID],0)),
", IsFieldSpecimen:  ",CHAR(34),INDEX(Specimens[Is Field Specimen?],MATCH($A33,Specimens[SpecimenID],0)),CHAR(34),"}")))</f>
        <v/>
      </c>
      <c r="N33" s="111" t="str">
        <f>IF(NumSpatialOffsets=0,"",
IF(NumSpatialOffsets&lt;$A33,"",
CONCATENATE("  - &amp;SpatialOffsetID",TEXT($A33,"0000"),
" {","SpatialOffsetTypeCV:  ",CHAR(34),INDEX(RelatedFeatures[Spatial Offset Type],MATCH($A33,RelatedFeatures[OffsetID],0)),CHAR(34),
", Offset1Value:  ",INDEX(RelatedFeatures[Offset 1 Value],MATCH($A33,RelatedFeatures[OffsetID],0)),
", Offset1UnitID:  ",CHAR(34),INDEX(RelatedFeatures[Offset 1 Unit],MATCH($A33,RelatedFeatures[OffsetID],0)),CHAR(34),
", Offset2Value:  ",IF(INDEX(RelatedFeatures[Offset 2 Value],MATCH($A33,RelatedFeatures[OffsetID],0))="","NULL",INDEX(RelatedFeatures[Offset 2 Value],MATCH($A33,RelatedFeatures[OffsetID],0))),
", Offset2UnitID:  ",CHAR(34),INDEX(RelatedFeatures[Offset 2 Unit],MATCH($A33,RelatedFeatures[OffsetID],0)),,CHAR(34),
", Offset3Value:  ",IF(INDEX(RelatedFeatures[Offset 3 Value],MATCH($A33,RelatedFeatures[OffsetID],0))="","NULL",INDEX(RelatedFeatures[Offset 3 Value],MATCH($A33,RelatedFeatures[OffsetID],0))),
", Offset3UnitID:  ",CHAR(34),INDEX(RelatedFeatures[Offset 3 Unit],MATCH($A33,RelatedFeatures[OffsetID],0)),CHAR(34),"}")))</f>
        <v/>
      </c>
      <c r="O33" s="111" t="str">
        <f>IF(NumRelatedFeatures=0,"",
IF($A33&gt;NumRelatedFeatures,"",
CONCATENATE("  - &amp;RelationID",TEXT($A33,"0000"),
" {","SamplingFeatureID:  *SamplingFeatureID",TEXT(MATCH(INDEX(RelatedFeatures[First Sampling Feature Code],$A33),SamplingFeatures[Feature Code],0),"0000"),
", RelationshipTypeCV:  ",CHAR(34),INDEX(RelatedFeatures[Relationship Type],$A33),CHAR(34),
", RelatedFeatureID: *SamplingFeatureID",TEXT(MATCH(INDEX(RelatedFeatures[Second Sampling Feature Code],$A33),SamplingFeatures[Feature Code],0),"0000"),
", SpatialOffsetID:  ",IF(INDEX(RelatedFeatures[OffsetID],$A33)="",CONCATENATE(CHAR(34),CHAR(34)),CONCATENATE("*SpatialOffsetID",TEXT(INDEX(RelatedFeatures[OffsetID],$A33),"0000"))),"}")))</f>
        <v/>
      </c>
      <c r="P33" s="111" t="str">
        <f>IF($A33&gt;NumMethods,"",
CONCATENATE("  - &amp;MethodID",TEXT($A33,"0000"),
" {","MethodTypeCV:  ",CHAR(34),INDEX(Methods[Method Type],$A33),CHAR(34),
", MethodCode:  ",CHAR(34),INDEX(Methods[Method Code],$A33),CHAR(34),
", MethodName:  ",CHAR(34),INDEX(Methods[Method Name],$A33),CHAR(34),
", MethodDescription:  ",CHAR(34),INDEX(Methods[Method Description],$A33),CHAR(34),
", MethodLink:  ",CHAR(34),INDEX(Methods[Method Link],$A33),CHAR(34),
", OrganizationID: *OrganizationID",TEXT(MATCH(INDEX(Methods[Organization Name],$A33),Organizations[Organization Name],0),"0000"),"}"))</f>
        <v/>
      </c>
      <c r="Q33" s="111" t="str">
        <f>IF($A33&gt;NumVariables,"",
CONCATENATE("  - &amp;VariableID",TEXT($A33,"0000"),
" {","VariableTypeCV:  ",CHAR(34),INDEX(Variables[Variable Type],$A33),CHAR(34),
", VariableCode:  ",CHAR(34),INDEX(Variables[Variable Code],$A33),CHAR(34),
", VariableNameCV:  ",CHAR(34),INDEX(Variables[Variable Name],$A33),CHAR(34),
", VariableDefinition:  ",CHAR(34),INDEX(Variables[Variable Definition],$A33),CHAR(34),
", SpecciationCV:  ",CHAR(34),INDEX(Variables[Speciation],$A33),CHAR(34),
", NoDataValue:  ",CHAR(34),INDEX(Variables[No Data Value],$A33),CHAR(34),"}"))</f>
        <v/>
      </c>
      <c r="S33" s="111" t="str">
        <f>IF($A33&gt;NumProcessingLevels,"",
CONCATENATE("  - &amp;ProcessingLevelID",TEXT($A33,"0000"),
" {","ProcessingLevelCode:  ",CHAR(34),INDEX(ProcessingLevels[Processing Level Code],$A33),CHAR(34),
", Definition:  ",CHAR(34),INDEX(ProcessingLevels[Definition],$A33),CHAR(34),
", Explanation:  ",CHAR(34),INDEX(ProcessingLevels[Explanation],$A33),CHAR(34),"}"))</f>
        <v/>
      </c>
      <c r="T33" s="111" t="str">
        <f>IF($A33&gt;NumDataColumns,"",
IF(INDEX(DataColumns[Method Code],$A33)="","PLEASE FILL IN A METHOD FOR EACH DATA COLUMN",
CONCATENATE("  - &amp;ActionID",TEXT($A33,"0000"),
" {","ActionTypeCV:  ",CHAR(34),"Observation",CHAR(34),
", MethodID: *MethodID",TEXT(MATCH(INDEX(DataColumns[Method Code],$A33),Methods[Method Code],0),"0000"),
", BeginDateTime:  NULL",
", BeginDateTimeUTCOffset:  NULL",
", EndDateTime:  NULL",
", EndDateTimeUTCOffset:  NULL",
", ActionDescription:  ",CHAR(34),"Generic observation action generated by YODA TimeSeries Template",CHAR(34),
", ActionFileLink:  ",CHAR(34),CHAR(34),"}")))</f>
        <v/>
      </c>
      <c r="U33" s="111" t="str">
        <f>IF($A33&gt;NumDataColumns,"",
IF(INDEX(DataColumns[Method Code],$A33)="","PLEASE FILL IN A SAMPLING FEATURE FOR EACH DATA COLUMN",
CONCATENATE("  - &amp;FeatureActionID",TEXT($A33,"0000"),
" {","SamplingFeatureID:  *SamplingFeatureID",TEXT(MATCH(INDEX(DataColumns[Sampling Feature Code],$A33),SamplingFeatures[Feature Code],0),"0000"),
", ActionID:  *ActionID",TEXT($A33,"0000"),"}")))</f>
        <v/>
      </c>
      <c r="V33" s="111" t="str">
        <f>IF($A33&gt;NumDataColumns,"",
CONCATENATE("  - &amp;ResultID",TEXT($A33,"0000"),
" {","ResultUUID:  ",CHAR(34),INDEX(DataColumns[ResultUUID],$A33),CHAR(34),
", FeatureActionID: *FeatureActionID",TEXT($A33,"0000"),
", ResultTypeCV:  ",CHAR(34),INDEX(DataColumns[Result Type],$A33),CHAR(34),
", VariableID:  *VariableID",TEXT(MATCH(INDEX(DataColumns[Variable Code],$A33),Variables[Variable Code],0),"0000"),
", UnitsID:  ",CHAR(34),INDEX(DataColumns[Unit Name],$A33),CHAR(34),
", TaxonomicClassifierID:  ",CHAR(34),CHAR(34),
", ProcessingLevelID:  *ProcessingLevelID",TEXT(MATCH(INDEX(DataColumns[Processing Level],$A33),ProcessingLevels[Processing Level Code],0),"0000"),
", ResultDateTime:  ",CHAR(34),CHAR(34),
", ResultDateTimeUTCOffset:  ",CHAR(34),CHAR(34),
", ValidDateTime:  ",CHAR(34),CHAR(34),
", ValidDateTimeUTCOffset:  ",CHAR(34),CHAR(34),
", StatusCV:  ",CHAR(34),CHAR(34),
", SampledMediumCV:  ",CHAR(34),INDEX(DataColumns[Sampled Medium],$A33),CHAR(34),
", ValueCount:  ",NumDataValues,"}"))</f>
        <v/>
      </c>
      <c r="W33" s="111" t="str">
        <f>IF($A33&gt;NumDataColumns,"",
CONCATENATE("  - &amp;TimeSeriesResultID001",TEXT($A33,"0000"),
" {","ResultID: *ResultID",TEXT($A33,"0000"),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Statistic],$A33),CHAR(34),"}"))</f>
        <v/>
      </c>
      <c r="X33" s="111" t="str">
        <f>IF($A33-3&gt;NumDataColumns,"",
CONCATENATE("    - {ColumnNumber: ",TEXT($A33-1,"0000"),
", Label:  ",CHAR(34),INDEX(DataColumns[Column Label],$A33-3),CHAR(34),
", ODM2Field:  ",CHAR(34),"DataValue",CHAR(34),
", CensorCodeCV:  ",CHAR(34),INDEX(DataColumns[Censor Code],$A33-3),CHAR(34),
", QualiatyCodeCV:  ",CHAR(34),INDEX(DataColumns[Quality Code],$A33-3),CHAR(34),
", TimeAggregationInterval:  ",INDEX(DataColumns[Time Aggregation Interval],$A33-3),
", TimeAggregationIntervalUnitsID:  ",CHAR(34),INDEX(DataColumns[Time Aggregation Unit],$A33-3),CHAR(34),"}"))</f>
        <v/>
      </c>
      <c r="AA33" s="111" t="str">
        <f>IF($A33&gt;NumDataColumns,
"",
CONCATENATE(AA32,", ",INDEX(DataColumns[Column Label],$A33)))</f>
        <v/>
      </c>
    </row>
    <row r="34" spans="1:27" x14ac:dyDescent="0.25">
      <c r="A34">
        <v>31</v>
      </c>
      <c r="D34" s="111" t="str">
        <f>IF($A34&gt;NumPeople,"",
CONCATENATE("  - &amp;PersonID",TEXT($A34,"0000"),
" {","PersonFirstName:  ",CHAR(34),INDEX(People[First Name],$A34),CHAR(34),
", PersonMiddleName:  ",CHAR(34),INDEX(People[Middle Name],$A34),CHAR(34),
", PersonLastName:  ",CHAR(34),INDEX(People[Last Name],$A34),CHAR(34),"}"))</f>
        <v/>
      </c>
      <c r="E34" s="111" t="str">
        <f>IF($A34&gt;NumOrganizations,"",
CONCATENATE("  - &amp;OrganizationID",TEXT($A34,"0000"),
" {","OrganizationTypeCV:  ",CHAR(34),INDEX(Organizations[Organization Type '[CV']],$A34),CHAR(34),
", OrganizationCode:  ",CHAR(34),INDEX(Organizations[Organization Code],$A34),CHAR(34),
", OrganizationName:  ",CHAR(34),INDEX(Organizations[Organization Name],$A34),CHAR(34),
", OrganizationDescription:  ",CHAR(34),INDEX(Organizations[Organization Description],$A34),CHAR(34),
", OrganizationLink:  ",CHAR(34),INDEX(Organizations[Organization Link],$A34),CHAR(34),"}"))</f>
        <v/>
      </c>
      <c r="F34" s="111" t="str">
        <f>IF($A34&gt;NumPeople,"",
CONCATENATE("  - &amp;AffiliationID",TEXT($A34,"0000"),
" {PersonID: *PersonID",TEXT($A34,"0000"),
", OrganizationID: *OrganizationID",TEXT(MATCH(INDEX(People[Organization Name],$A34),Organizations[Organization Name],0),"0000"),
", IsPrimaryOrganizationContact: , AffiliationStartDate: , AffiliationEndDate: , PrimaryPhone: ",
", PrimaryEmail: ",CHAR(34),INDEX(People[Primary Email],$A34),CHAR(34),
", PrimaryAddress: ",CHAR(34),INDEX(People[Primary Address],$A34),CHAR(34),
", PersonLink: }"))</f>
        <v/>
      </c>
      <c r="H34" s="111" t="str">
        <f>IF(COUNTA(CitationInformation)=0,"",
IF($A34&gt;NumAuthors,"",
CONCATENATE("  - &amp;AuthorListID",TEXT($A34,"0000"),
"  {CitationID: *CitationID0001",
", PersonID: *PersonID",TEXT(MATCH(INDEX(AuthorList[Author Name],$A34),People[Full Name],0),"0000"),
", AuthorOrder: ",INDEX(AuthorList[Author Number],$A34),"}")))</f>
        <v/>
      </c>
      <c r="K34" s="111" t="str">
        <f>IF($A34&gt;NumSamplingFeatures,"",
CONCATENATE("  - &amp;SamplingFeatureID",TEXT($A34,"0000"),
" {","SamplingFeatureUUID:  ",CHAR(34),INDEX(SamplingFeatures[Sampling Feature UUID],$A34),CHAR(34),
", SamplingFeatureTypeCV:  ",CHAR(34),INDEX(SamplingFeatures[Sampling Feature Type],$A34),CHAR(34),
", SamplingFeatureCode:  ",CHAR(34),INDEX(SamplingFeatures[Feature Code],$A34),CHAR(34),
", SamplingFeatureName:  ",CHAR(34),INDEX(SamplingFeatures[Feature Name],$A34),CHAR(34),
", SamplingFeatureDescription:  ",CHAR(34),INDEX(SamplingFeatures[Feature Description],$A34),CHAR(34),
", SamplingFeatureGeotypeCV:  ",CHAR(34),INDEX(SamplingFeatures[Feature Geo Type],$A34),CHAR(34),
", FeatureGeometry:  ",CHAR(34),INDEX(SamplingFeatures[Feature Geometry],$A34),CHAR(34),
", Elevation_m:  ",CHAR(34),INDEX(SamplingFeatures[Elevation_m],$A34),CHAR(34),
", ElevationDatumCV:  ",CHAR(34),ElevationDatum,CHAR(34),"}"))</f>
        <v/>
      </c>
      <c r="L34" s="111" t="str">
        <f>IF(NumSites=0,"",
IF(NumSites&lt;$A34,"",
CONCATENATE("  - &amp;SiteID",TEXT($A34,"0000"),
" {","SamplingFeatureID:  *SamplingFeatureID",TEXT(MATCH($A34,Sites[SiteID],0),"0000"),
", SiteTypeCV:  ",CHAR(34),INDEX(Sites[Site Type],MATCH($A34,Sites[SiteID],0)),CHAR(34),
", Latitude:  ",INDEX(Sites[Latitude],MATCH($A34,Sites[SiteID],0)),
", Longitude:  ",INDEX(Sites[Longitude],MATCH($A34,Sites[SiteID],0)),
", SpatialReferenceID:  *SRSID0001}")))</f>
        <v/>
      </c>
      <c r="M34" s="111" t="str">
        <f>IF(NumSpecimens=0,"",
IF(NumSpecimens&lt;$A34,"",
CONCATENATE("  - &amp;SpecimenID",TEXT($A34,"0000"),
" {","SamplingFeatureID:  *SamplingFeatureID",TEXT(MATCH($A34,Specimens[SpecimenID],0),"0000"),
", SpecimenTypeCV:  ",CHAR(34),INDEX(Specimens[Specimen Type],MATCH($A34,Specimens[SpecimenID],0)),CHAR(34),
", SpecimenMediumCV:  ",INDEX(Specimens[Specimen Medium],MATCH($A34,Specimens[SpecimenID],0)),
", IsFieldSpecimen:  ",CHAR(34),INDEX(Specimens[Is Field Specimen?],MATCH($A34,Specimens[SpecimenID],0)),CHAR(34),"}")))</f>
        <v/>
      </c>
      <c r="N34" s="111" t="str">
        <f>IF(NumSpatialOffsets=0,"",
IF(NumSpatialOffsets&lt;$A34,"",
CONCATENATE("  - &amp;SpatialOffsetID",TEXT($A34,"0000"),
" {","SpatialOffsetTypeCV:  ",CHAR(34),INDEX(RelatedFeatures[Spatial Offset Type],MATCH($A34,RelatedFeatures[OffsetID],0)),CHAR(34),
", Offset1Value:  ",INDEX(RelatedFeatures[Offset 1 Value],MATCH($A34,RelatedFeatures[OffsetID],0)),
", Offset1UnitID:  ",CHAR(34),INDEX(RelatedFeatures[Offset 1 Unit],MATCH($A34,RelatedFeatures[OffsetID],0)),CHAR(34),
", Offset2Value:  ",IF(INDEX(RelatedFeatures[Offset 2 Value],MATCH($A34,RelatedFeatures[OffsetID],0))="","NULL",INDEX(RelatedFeatures[Offset 2 Value],MATCH($A34,RelatedFeatures[OffsetID],0))),
", Offset2UnitID:  ",CHAR(34),INDEX(RelatedFeatures[Offset 2 Unit],MATCH($A34,RelatedFeatures[OffsetID],0)),,CHAR(34),
", Offset3Value:  ",IF(INDEX(RelatedFeatures[Offset 3 Value],MATCH($A34,RelatedFeatures[OffsetID],0))="","NULL",INDEX(RelatedFeatures[Offset 3 Value],MATCH($A34,RelatedFeatures[OffsetID],0))),
", Offset3UnitID:  ",CHAR(34),INDEX(RelatedFeatures[Offset 3 Unit],MATCH($A34,RelatedFeatures[OffsetID],0)),CHAR(34),"}")))</f>
        <v/>
      </c>
      <c r="O34" s="111" t="str">
        <f>IF(NumRelatedFeatures=0,"",
IF($A34&gt;NumRelatedFeatures,"",
CONCATENATE("  - &amp;RelationID",TEXT($A34,"0000"),
" {","SamplingFeatureID:  *SamplingFeatureID",TEXT(MATCH(INDEX(RelatedFeatures[First Sampling Feature Code],$A34),SamplingFeatures[Feature Code],0),"0000"),
", RelationshipTypeCV:  ",CHAR(34),INDEX(RelatedFeatures[Relationship Type],$A34),CHAR(34),
", RelatedFeatureID: *SamplingFeatureID",TEXT(MATCH(INDEX(RelatedFeatures[Second Sampling Feature Code],$A34),SamplingFeatures[Feature Code],0),"0000"),
", SpatialOffsetID:  ",IF(INDEX(RelatedFeatures[OffsetID],$A34)="",CONCATENATE(CHAR(34),CHAR(34)),CONCATENATE("*SpatialOffsetID",TEXT(INDEX(RelatedFeatures[OffsetID],$A34),"0000"))),"}")))</f>
        <v/>
      </c>
      <c r="P34" s="111" t="str">
        <f>IF($A34&gt;NumMethods,"",
CONCATENATE("  - &amp;MethodID",TEXT($A34,"0000"),
" {","MethodTypeCV:  ",CHAR(34),INDEX(Methods[Method Type],$A34),CHAR(34),
", MethodCode:  ",CHAR(34),INDEX(Methods[Method Code],$A34),CHAR(34),
", MethodName:  ",CHAR(34),INDEX(Methods[Method Name],$A34),CHAR(34),
", MethodDescription:  ",CHAR(34),INDEX(Methods[Method Description],$A34),CHAR(34),
", MethodLink:  ",CHAR(34),INDEX(Methods[Method Link],$A34),CHAR(34),
", OrganizationID: *OrganizationID",TEXT(MATCH(INDEX(Methods[Organization Name],$A34),Organizations[Organization Name],0),"0000"),"}"))</f>
        <v/>
      </c>
      <c r="Q34" s="111" t="str">
        <f>IF($A34&gt;NumVariables,"",
CONCATENATE("  - &amp;VariableID",TEXT($A34,"0000"),
" {","VariableTypeCV:  ",CHAR(34),INDEX(Variables[Variable Type],$A34),CHAR(34),
", VariableCode:  ",CHAR(34),INDEX(Variables[Variable Code],$A34),CHAR(34),
", VariableNameCV:  ",CHAR(34),INDEX(Variables[Variable Name],$A34),CHAR(34),
", VariableDefinition:  ",CHAR(34),INDEX(Variables[Variable Definition],$A34),CHAR(34),
", SpecciationCV:  ",CHAR(34),INDEX(Variables[Speciation],$A34),CHAR(34),
", NoDataValue:  ",CHAR(34),INDEX(Variables[No Data Value],$A34),CHAR(34),"}"))</f>
        <v/>
      </c>
      <c r="S34" s="111" t="str">
        <f>IF($A34&gt;NumProcessingLevels,"",
CONCATENATE("  - &amp;ProcessingLevelID",TEXT($A34,"0000"),
" {","ProcessingLevelCode:  ",CHAR(34),INDEX(ProcessingLevels[Processing Level Code],$A34),CHAR(34),
", Definition:  ",CHAR(34),INDEX(ProcessingLevels[Definition],$A34),CHAR(34),
", Explanation:  ",CHAR(34),INDEX(ProcessingLevels[Explanation],$A34),CHAR(34),"}"))</f>
        <v/>
      </c>
      <c r="T34" s="111" t="str">
        <f>IF($A34&gt;NumDataColumns,"",
IF(INDEX(DataColumns[Method Code],$A34)="","PLEASE FILL IN A METHOD FOR EACH DATA COLUMN",
CONCATENATE("  - &amp;ActionID",TEXT($A34,"0000"),
" {","ActionTypeCV:  ",CHAR(34),"Observation",CHAR(34),
", MethodID: *MethodID",TEXT(MATCH(INDEX(DataColumns[Method Code],$A34),Methods[Method Code],0),"0000"),
", BeginDateTime:  NULL",
", BeginDateTimeUTCOffset:  NULL",
", EndDateTime:  NULL",
", EndDateTimeUTCOffset:  NULL",
", ActionDescription:  ",CHAR(34),"Generic observation action generated by YODA TimeSeries Template",CHAR(34),
", ActionFileLink:  ",CHAR(34),CHAR(34),"}")))</f>
        <v/>
      </c>
      <c r="U34" s="111" t="str">
        <f>IF($A34&gt;NumDataColumns,"",
IF(INDEX(DataColumns[Method Code],$A34)="","PLEASE FILL IN A SAMPLING FEATURE FOR EACH DATA COLUMN",
CONCATENATE("  - &amp;FeatureActionID",TEXT($A34,"0000"),
" {","SamplingFeatureID:  *SamplingFeatureID",TEXT(MATCH(INDEX(DataColumns[Sampling Feature Code],$A34),SamplingFeatures[Feature Code],0),"0000"),
", ActionID:  *ActionID",TEXT($A34,"0000"),"}")))</f>
        <v/>
      </c>
      <c r="V34" s="111" t="str">
        <f>IF($A34&gt;NumDataColumns,"",
CONCATENATE("  - &amp;ResultID",TEXT($A34,"0000"),
" {","ResultUUID:  ",CHAR(34),INDEX(DataColumns[ResultUUID],$A34),CHAR(34),
", FeatureActionID: *FeatureActionID",TEXT($A34,"0000"),
", ResultTypeCV:  ",CHAR(34),INDEX(DataColumns[Result Type],$A34),CHAR(34),
", VariableID:  *VariableID",TEXT(MATCH(INDEX(DataColumns[Variable Code],$A34),Variables[Variable Code],0),"0000"),
", UnitsID:  ",CHAR(34),INDEX(DataColumns[Unit Name],$A34),CHAR(34),
", TaxonomicClassifierID:  ",CHAR(34),CHAR(34),
", ProcessingLevelID:  *ProcessingLevelID",TEXT(MATCH(INDEX(DataColumns[Processing Level],$A34),ProcessingLevels[Processing Level Code],0),"0000"),
", ResultDateTime:  ",CHAR(34),CHAR(34),
", ResultDateTimeUTCOffset:  ",CHAR(34),CHAR(34),
", ValidDateTime:  ",CHAR(34),CHAR(34),
", ValidDateTimeUTCOffset:  ",CHAR(34),CHAR(34),
", StatusCV:  ",CHAR(34),CHAR(34),
", SampledMediumCV:  ",CHAR(34),INDEX(DataColumns[Sampled Medium],$A34),CHAR(34),
", ValueCount:  ",NumDataValues,"}"))</f>
        <v/>
      </c>
      <c r="W34" s="111" t="str">
        <f>IF($A34&gt;NumDataColumns,"",
CONCATENATE("  - &amp;TimeSeriesResultID001",TEXT($A34,"0000"),
" {","ResultID: *ResultID",TEXT($A34,"0000"),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Statistic],$A34),CHAR(34),"}"))</f>
        <v/>
      </c>
      <c r="X34" s="111" t="str">
        <f>IF($A34-3&gt;NumDataColumns,"",
CONCATENATE("    - {ColumnNumber: ",TEXT($A34-1,"0000"),
", Label:  ",CHAR(34),INDEX(DataColumns[Column Label],$A34-3),CHAR(34),
", ODM2Field:  ",CHAR(34),"DataValue",CHAR(34),
", CensorCodeCV:  ",CHAR(34),INDEX(DataColumns[Censor Code],$A34-3),CHAR(34),
", QualiatyCodeCV:  ",CHAR(34),INDEX(DataColumns[Quality Code],$A34-3),CHAR(34),
", TimeAggregationInterval:  ",INDEX(DataColumns[Time Aggregation Interval],$A34-3),
", TimeAggregationIntervalUnitsID:  ",CHAR(34),INDEX(DataColumns[Time Aggregation Unit],$A34-3),CHAR(34),"}"))</f>
        <v/>
      </c>
      <c r="AA34" s="111" t="str">
        <f>IF($A34&gt;NumDataColumns,
"",
CONCATENATE(AA33,", ",INDEX(DataColumns[Column Label],$A34)))</f>
        <v/>
      </c>
    </row>
    <row r="35" spans="1:27" x14ac:dyDescent="0.25">
      <c r="A35">
        <v>32</v>
      </c>
      <c r="D35" s="111" t="str">
        <f>IF($A35&gt;NumPeople,"",
CONCATENATE("  - &amp;PersonID",TEXT($A35,"0000"),
" {","PersonFirstName:  ",CHAR(34),INDEX(People[First Name],$A35),CHAR(34),
", PersonMiddleName:  ",CHAR(34),INDEX(People[Middle Name],$A35),CHAR(34),
", PersonLastName:  ",CHAR(34),INDEX(People[Last Name],$A35),CHAR(34),"}"))</f>
        <v/>
      </c>
      <c r="E35" s="111" t="str">
        <f>IF($A35&gt;NumOrganizations,"",
CONCATENATE("  - &amp;OrganizationID",TEXT($A35,"0000"),
" {","OrganizationTypeCV:  ",CHAR(34),INDEX(Organizations[Organization Type '[CV']],$A35),CHAR(34),
", OrganizationCode:  ",CHAR(34),INDEX(Organizations[Organization Code],$A35),CHAR(34),
", OrganizationName:  ",CHAR(34),INDEX(Organizations[Organization Name],$A35),CHAR(34),
", OrganizationDescription:  ",CHAR(34),INDEX(Organizations[Organization Description],$A35),CHAR(34),
", OrganizationLink:  ",CHAR(34),INDEX(Organizations[Organization Link],$A35),CHAR(34),"}"))</f>
        <v/>
      </c>
      <c r="F35" s="111" t="str">
        <f>IF($A35&gt;NumPeople,"",
CONCATENATE("  - &amp;AffiliationID",TEXT($A35,"0000"),
" {PersonID: *PersonID",TEXT($A35,"0000"),
", OrganizationID: *OrganizationID",TEXT(MATCH(INDEX(People[Organization Name],$A35),Organizations[Organization Name],0),"0000"),
", IsPrimaryOrganizationContact: , AffiliationStartDate: , AffiliationEndDate: , PrimaryPhone: ",
", PrimaryEmail: ",CHAR(34),INDEX(People[Primary Email],$A35),CHAR(34),
", PrimaryAddress: ",CHAR(34),INDEX(People[Primary Address],$A35),CHAR(34),
", PersonLink: }"))</f>
        <v/>
      </c>
      <c r="H35" s="111" t="str">
        <f>IF(COUNTA(CitationInformation)=0,"",
IF($A35&gt;NumAuthors,"",
CONCATENATE("  - &amp;AuthorListID",TEXT($A35,"0000"),
"  {CitationID: *CitationID0001",
", PersonID: *PersonID",TEXT(MATCH(INDEX(AuthorList[Author Name],$A35),People[Full Name],0),"0000"),
", AuthorOrder: ",INDEX(AuthorList[Author Number],$A35),"}")))</f>
        <v/>
      </c>
      <c r="K35" s="111" t="str">
        <f>IF($A35&gt;NumSamplingFeatures,"",
CONCATENATE("  - &amp;SamplingFeatureID",TEXT($A35,"0000"),
" {","SamplingFeatureUUID:  ",CHAR(34),INDEX(SamplingFeatures[Sampling Feature UUID],$A35),CHAR(34),
", SamplingFeatureTypeCV:  ",CHAR(34),INDEX(SamplingFeatures[Sampling Feature Type],$A35),CHAR(34),
", SamplingFeatureCode:  ",CHAR(34),INDEX(SamplingFeatures[Feature Code],$A35),CHAR(34),
", SamplingFeatureName:  ",CHAR(34),INDEX(SamplingFeatures[Feature Name],$A35),CHAR(34),
", SamplingFeatureDescription:  ",CHAR(34),INDEX(SamplingFeatures[Feature Description],$A35),CHAR(34),
", SamplingFeatureGeotypeCV:  ",CHAR(34),INDEX(SamplingFeatures[Feature Geo Type],$A35),CHAR(34),
", FeatureGeometry:  ",CHAR(34),INDEX(SamplingFeatures[Feature Geometry],$A35),CHAR(34),
", Elevation_m:  ",CHAR(34),INDEX(SamplingFeatures[Elevation_m],$A35),CHAR(34),
", ElevationDatumCV:  ",CHAR(34),ElevationDatum,CHAR(34),"}"))</f>
        <v/>
      </c>
      <c r="L35" s="111" t="str">
        <f>IF(NumSites=0,"",
IF(NumSites&lt;$A35,"",
CONCATENATE("  - &amp;SiteID",TEXT($A35,"0000"),
" {","SamplingFeatureID:  *SamplingFeatureID",TEXT(MATCH($A35,Sites[SiteID],0),"0000"),
", SiteTypeCV:  ",CHAR(34),INDEX(Sites[Site Type],MATCH($A35,Sites[SiteID],0)),CHAR(34),
", Latitude:  ",INDEX(Sites[Latitude],MATCH($A35,Sites[SiteID],0)),
", Longitude:  ",INDEX(Sites[Longitude],MATCH($A35,Sites[SiteID],0)),
", SpatialReferenceID:  *SRSID0001}")))</f>
        <v/>
      </c>
      <c r="M35" s="111" t="str">
        <f>IF(NumSpecimens=0,"",
IF(NumSpecimens&lt;$A35,"",
CONCATENATE("  - &amp;SpecimenID",TEXT($A35,"0000"),
" {","SamplingFeatureID:  *SamplingFeatureID",TEXT(MATCH($A35,Specimens[SpecimenID],0),"0000"),
", SpecimenTypeCV:  ",CHAR(34),INDEX(Specimens[Specimen Type],MATCH($A35,Specimens[SpecimenID],0)),CHAR(34),
", SpecimenMediumCV:  ",INDEX(Specimens[Specimen Medium],MATCH($A35,Specimens[SpecimenID],0)),
", IsFieldSpecimen:  ",CHAR(34),INDEX(Specimens[Is Field Specimen?],MATCH($A35,Specimens[SpecimenID],0)),CHAR(34),"}")))</f>
        <v/>
      </c>
      <c r="N35" s="111" t="str">
        <f>IF(NumSpatialOffsets=0,"",
IF(NumSpatialOffsets&lt;$A35,"",
CONCATENATE("  - &amp;SpatialOffsetID",TEXT($A35,"0000"),
" {","SpatialOffsetTypeCV:  ",CHAR(34),INDEX(RelatedFeatures[Spatial Offset Type],MATCH($A35,RelatedFeatures[OffsetID],0)),CHAR(34),
", Offset1Value:  ",INDEX(RelatedFeatures[Offset 1 Value],MATCH($A35,RelatedFeatures[OffsetID],0)),
", Offset1UnitID:  ",CHAR(34),INDEX(RelatedFeatures[Offset 1 Unit],MATCH($A35,RelatedFeatures[OffsetID],0)),CHAR(34),
", Offset2Value:  ",IF(INDEX(RelatedFeatures[Offset 2 Value],MATCH($A35,RelatedFeatures[OffsetID],0))="","NULL",INDEX(RelatedFeatures[Offset 2 Value],MATCH($A35,RelatedFeatures[OffsetID],0))),
", Offset2UnitID:  ",CHAR(34),INDEX(RelatedFeatures[Offset 2 Unit],MATCH($A35,RelatedFeatures[OffsetID],0)),,CHAR(34),
", Offset3Value:  ",IF(INDEX(RelatedFeatures[Offset 3 Value],MATCH($A35,RelatedFeatures[OffsetID],0))="","NULL",INDEX(RelatedFeatures[Offset 3 Value],MATCH($A35,RelatedFeatures[OffsetID],0))),
", Offset3UnitID:  ",CHAR(34),INDEX(RelatedFeatures[Offset 3 Unit],MATCH($A35,RelatedFeatures[OffsetID],0)),CHAR(34),"}")))</f>
        <v/>
      </c>
      <c r="O35" s="111" t="str">
        <f>IF(NumRelatedFeatures=0,"",
IF($A35&gt;NumRelatedFeatures,"",
CONCATENATE("  - &amp;RelationID",TEXT($A35,"0000"),
" {","SamplingFeatureID:  *SamplingFeatureID",TEXT(MATCH(INDEX(RelatedFeatures[First Sampling Feature Code],$A35),SamplingFeatures[Feature Code],0),"0000"),
", RelationshipTypeCV:  ",CHAR(34),INDEX(RelatedFeatures[Relationship Type],$A35),CHAR(34),
", RelatedFeatureID: *SamplingFeatureID",TEXT(MATCH(INDEX(RelatedFeatures[Second Sampling Feature Code],$A35),SamplingFeatures[Feature Code],0),"0000"),
", SpatialOffsetID:  ",IF(INDEX(RelatedFeatures[OffsetID],$A35)="",CONCATENATE(CHAR(34),CHAR(34)),CONCATENATE("*SpatialOffsetID",TEXT(INDEX(RelatedFeatures[OffsetID],$A35),"0000"))),"}")))</f>
        <v/>
      </c>
      <c r="P35" s="111" t="str">
        <f>IF($A35&gt;NumMethods,"",
CONCATENATE("  - &amp;MethodID",TEXT($A35,"0000"),
" {","MethodTypeCV:  ",CHAR(34),INDEX(Methods[Method Type],$A35),CHAR(34),
", MethodCode:  ",CHAR(34),INDEX(Methods[Method Code],$A35),CHAR(34),
", MethodName:  ",CHAR(34),INDEX(Methods[Method Name],$A35),CHAR(34),
", MethodDescription:  ",CHAR(34),INDEX(Methods[Method Description],$A35),CHAR(34),
", MethodLink:  ",CHAR(34),INDEX(Methods[Method Link],$A35),CHAR(34),
", OrganizationID: *OrganizationID",TEXT(MATCH(INDEX(Methods[Organization Name],$A35),Organizations[Organization Name],0),"0000"),"}"))</f>
        <v/>
      </c>
      <c r="Q35" s="111" t="str">
        <f>IF($A35&gt;NumVariables,"",
CONCATENATE("  - &amp;VariableID",TEXT($A35,"0000"),
" {","VariableTypeCV:  ",CHAR(34),INDEX(Variables[Variable Type],$A35),CHAR(34),
", VariableCode:  ",CHAR(34),INDEX(Variables[Variable Code],$A35),CHAR(34),
", VariableNameCV:  ",CHAR(34),INDEX(Variables[Variable Name],$A35),CHAR(34),
", VariableDefinition:  ",CHAR(34),INDEX(Variables[Variable Definition],$A35),CHAR(34),
", SpecciationCV:  ",CHAR(34),INDEX(Variables[Speciation],$A35),CHAR(34),
", NoDataValue:  ",CHAR(34),INDEX(Variables[No Data Value],$A35),CHAR(34),"}"))</f>
        <v/>
      </c>
      <c r="S35" s="111" t="str">
        <f>IF($A35&gt;NumProcessingLevels,"",
CONCATENATE("  - &amp;ProcessingLevelID",TEXT($A35,"0000"),
" {","ProcessingLevelCode:  ",CHAR(34),INDEX(ProcessingLevels[Processing Level Code],$A35),CHAR(34),
", Definition:  ",CHAR(34),INDEX(ProcessingLevels[Definition],$A35),CHAR(34),
", Explanation:  ",CHAR(34),INDEX(ProcessingLevels[Explanation],$A35),CHAR(34),"}"))</f>
        <v/>
      </c>
      <c r="T35" s="111" t="str">
        <f>IF($A35&gt;NumDataColumns,"",
IF(INDEX(DataColumns[Method Code],$A35)="","PLEASE FILL IN A METHOD FOR EACH DATA COLUMN",
CONCATENATE("  - &amp;ActionID",TEXT($A35,"0000"),
" {","ActionTypeCV:  ",CHAR(34),"Observation",CHAR(34),
", MethodID: *MethodID",TEXT(MATCH(INDEX(DataColumns[Method Code],$A35),Methods[Method Code],0),"0000"),
", BeginDateTime:  NULL",
", BeginDateTimeUTCOffset:  NULL",
", EndDateTime:  NULL",
", EndDateTimeUTCOffset:  NULL",
", ActionDescription:  ",CHAR(34),"Generic observation action generated by YODA TimeSeries Template",CHAR(34),
", ActionFileLink:  ",CHAR(34),CHAR(34),"}")))</f>
        <v/>
      </c>
      <c r="U35" s="111" t="str">
        <f>IF($A35&gt;NumDataColumns,"",
IF(INDEX(DataColumns[Method Code],$A35)="","PLEASE FILL IN A SAMPLING FEATURE FOR EACH DATA COLUMN",
CONCATENATE("  - &amp;FeatureActionID",TEXT($A35,"0000"),
" {","SamplingFeatureID:  *SamplingFeatureID",TEXT(MATCH(INDEX(DataColumns[Sampling Feature Code],$A35),SamplingFeatures[Feature Code],0),"0000"),
", ActionID:  *ActionID",TEXT($A35,"0000"),"}")))</f>
        <v/>
      </c>
      <c r="V35" s="111" t="str">
        <f>IF($A35&gt;NumDataColumns,"",
CONCATENATE("  - &amp;ResultID",TEXT($A35,"0000"),
" {","ResultUUID:  ",CHAR(34),INDEX(DataColumns[ResultUUID],$A35),CHAR(34),
", FeatureActionID: *FeatureActionID",TEXT($A35,"0000"),
", ResultTypeCV:  ",CHAR(34),INDEX(DataColumns[Result Type],$A35),CHAR(34),
", VariableID:  *VariableID",TEXT(MATCH(INDEX(DataColumns[Variable Code],$A35),Variables[Variable Code],0),"0000"),
", UnitsID:  ",CHAR(34),INDEX(DataColumns[Unit Name],$A35),CHAR(34),
", TaxonomicClassifierID:  ",CHAR(34),CHAR(34),
", ProcessingLevelID:  *ProcessingLevelID",TEXT(MATCH(INDEX(DataColumns[Processing Level],$A35),ProcessingLevels[Processing Level Code],0),"0000"),
", ResultDateTime:  ",CHAR(34),CHAR(34),
", ResultDateTimeUTCOffset:  ",CHAR(34),CHAR(34),
", ValidDateTime:  ",CHAR(34),CHAR(34),
", ValidDateTimeUTCOffset:  ",CHAR(34),CHAR(34),
", StatusCV:  ",CHAR(34),CHAR(34),
", SampledMediumCV:  ",CHAR(34),INDEX(DataColumns[Sampled Medium],$A35),CHAR(34),
", ValueCount:  ",NumDataValues,"}"))</f>
        <v/>
      </c>
      <c r="W35" s="111" t="str">
        <f>IF($A35&gt;NumDataColumns,"",
CONCATENATE("  - &amp;TimeSeriesResultID001",TEXT($A35,"0000"),
" {","ResultID: *ResultID",TEXT($A35,"0000"),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Statistic],$A35),CHAR(34),"}"))</f>
        <v/>
      </c>
      <c r="X35" s="111" t="str">
        <f>IF($A35-3&gt;NumDataColumns,"",
CONCATENATE("    - {ColumnNumber: ",TEXT($A35-1,"0000"),
", Label:  ",CHAR(34),INDEX(DataColumns[Column Label],$A35-3),CHAR(34),
", ODM2Field:  ",CHAR(34),"DataValue",CHAR(34),
", CensorCodeCV:  ",CHAR(34),INDEX(DataColumns[Censor Code],$A35-3),CHAR(34),
", QualiatyCodeCV:  ",CHAR(34),INDEX(DataColumns[Quality Code],$A35-3),CHAR(34),
", TimeAggregationInterval:  ",INDEX(DataColumns[Time Aggregation Interval],$A35-3),
", TimeAggregationIntervalUnitsID:  ",CHAR(34),INDEX(DataColumns[Time Aggregation Unit],$A35-3),CHAR(34),"}"))</f>
        <v/>
      </c>
      <c r="AA35" s="111" t="str">
        <f>IF($A35&gt;NumDataColumns,
"",
CONCATENATE(AA34,", ",INDEX(DataColumns[Column Label],$A35)))</f>
        <v/>
      </c>
    </row>
    <row r="36" spans="1:27" x14ac:dyDescent="0.25">
      <c r="A36">
        <v>33</v>
      </c>
      <c r="D36" s="111" t="str">
        <f>IF($A36&gt;NumPeople,"",
CONCATENATE("  - &amp;PersonID",TEXT($A36,"0000"),
" {","PersonFirstName:  ",CHAR(34),INDEX(People[First Name],$A36),CHAR(34),
", PersonMiddleName:  ",CHAR(34),INDEX(People[Middle Name],$A36),CHAR(34),
", PersonLastName:  ",CHAR(34),INDEX(People[Last Name],$A36),CHAR(34),"}"))</f>
        <v/>
      </c>
      <c r="E36" s="111" t="str">
        <f>IF($A36&gt;NumOrganizations,"",
CONCATENATE("  - &amp;OrganizationID",TEXT($A36,"0000"),
" {","OrganizationTypeCV:  ",CHAR(34),INDEX(Organizations[Organization Type '[CV']],$A36),CHAR(34),
", OrganizationCode:  ",CHAR(34),INDEX(Organizations[Organization Code],$A36),CHAR(34),
", OrganizationName:  ",CHAR(34),INDEX(Organizations[Organization Name],$A36),CHAR(34),
", OrganizationDescription:  ",CHAR(34),INDEX(Organizations[Organization Description],$A36),CHAR(34),
", OrganizationLink:  ",CHAR(34),INDEX(Organizations[Organization Link],$A36),CHAR(34),"}"))</f>
        <v/>
      </c>
      <c r="F36" s="111" t="str">
        <f>IF($A36&gt;NumPeople,"",
CONCATENATE("  - &amp;AffiliationID",TEXT($A36,"0000"),
" {PersonID: *PersonID",TEXT($A36,"0000"),
", OrganizationID: *OrganizationID",TEXT(MATCH(INDEX(People[Organization Name],$A36),Organizations[Organization Name],0),"0000"),
", IsPrimaryOrganizationContact: , AffiliationStartDate: , AffiliationEndDate: , PrimaryPhone: ",
", PrimaryEmail: ",CHAR(34),INDEX(People[Primary Email],$A36),CHAR(34),
", PrimaryAddress: ",CHAR(34),INDEX(People[Primary Address],$A36),CHAR(34),
", PersonLink: }"))</f>
        <v/>
      </c>
      <c r="H36" s="111" t="str">
        <f>IF(COUNTA(CitationInformation)=0,"",
IF($A36&gt;NumAuthors,"",
CONCATENATE("  - &amp;AuthorListID",TEXT($A36,"0000"),
"  {CitationID: *CitationID0001",
", PersonID: *PersonID",TEXT(MATCH(INDEX(AuthorList[Author Name],$A36),People[Full Name],0),"0000"),
", AuthorOrder: ",INDEX(AuthorList[Author Number],$A36),"}")))</f>
        <v/>
      </c>
      <c r="K36" s="111" t="str">
        <f>IF($A36&gt;NumSamplingFeatures,"",
CONCATENATE("  - &amp;SamplingFeatureID",TEXT($A36,"0000"),
" {","SamplingFeatureUUID:  ",CHAR(34),INDEX(SamplingFeatures[Sampling Feature UUID],$A36),CHAR(34),
", SamplingFeatureTypeCV:  ",CHAR(34),INDEX(SamplingFeatures[Sampling Feature Type],$A36),CHAR(34),
", SamplingFeatureCode:  ",CHAR(34),INDEX(SamplingFeatures[Feature Code],$A36),CHAR(34),
", SamplingFeatureName:  ",CHAR(34),INDEX(SamplingFeatures[Feature Name],$A36),CHAR(34),
", SamplingFeatureDescription:  ",CHAR(34),INDEX(SamplingFeatures[Feature Description],$A36),CHAR(34),
", SamplingFeatureGeotypeCV:  ",CHAR(34),INDEX(SamplingFeatures[Feature Geo Type],$A36),CHAR(34),
", FeatureGeometry:  ",CHAR(34),INDEX(SamplingFeatures[Feature Geometry],$A36),CHAR(34),
", Elevation_m:  ",CHAR(34),INDEX(SamplingFeatures[Elevation_m],$A36),CHAR(34),
", ElevationDatumCV:  ",CHAR(34),ElevationDatum,CHAR(34),"}"))</f>
        <v/>
      </c>
      <c r="L36" s="111" t="str">
        <f>IF(NumSites=0,"",
IF(NumSites&lt;$A36,"",
CONCATENATE("  - &amp;SiteID",TEXT($A36,"0000"),
" {","SamplingFeatureID:  *SamplingFeatureID",TEXT(MATCH($A36,Sites[SiteID],0),"0000"),
", SiteTypeCV:  ",CHAR(34),INDEX(Sites[Site Type],MATCH($A36,Sites[SiteID],0)),CHAR(34),
", Latitude:  ",INDEX(Sites[Latitude],MATCH($A36,Sites[SiteID],0)),
", Longitude:  ",INDEX(Sites[Longitude],MATCH($A36,Sites[SiteID],0)),
", SpatialReferenceID:  *SRSID0001}")))</f>
        <v/>
      </c>
      <c r="M36" s="111" t="str">
        <f>IF(NumSpecimens=0,"",
IF(NumSpecimens&lt;$A36,"",
CONCATENATE("  - &amp;SpecimenID",TEXT($A36,"0000"),
" {","SamplingFeatureID:  *SamplingFeatureID",TEXT(MATCH($A36,Specimens[SpecimenID],0),"0000"),
", SpecimenTypeCV:  ",CHAR(34),INDEX(Specimens[Specimen Type],MATCH($A36,Specimens[SpecimenID],0)),CHAR(34),
", SpecimenMediumCV:  ",INDEX(Specimens[Specimen Medium],MATCH($A36,Specimens[SpecimenID],0)),
", IsFieldSpecimen:  ",CHAR(34),INDEX(Specimens[Is Field Specimen?],MATCH($A36,Specimens[SpecimenID],0)),CHAR(34),"}")))</f>
        <v/>
      </c>
      <c r="N36" s="111" t="str">
        <f>IF(NumSpatialOffsets=0,"",
IF(NumSpatialOffsets&lt;$A36,"",
CONCATENATE("  - &amp;SpatialOffsetID",TEXT($A36,"0000"),
" {","SpatialOffsetTypeCV:  ",CHAR(34),INDEX(RelatedFeatures[Spatial Offset Type],MATCH($A36,RelatedFeatures[OffsetID],0)),CHAR(34),
", Offset1Value:  ",INDEX(RelatedFeatures[Offset 1 Value],MATCH($A36,RelatedFeatures[OffsetID],0)),
", Offset1UnitID:  ",CHAR(34),INDEX(RelatedFeatures[Offset 1 Unit],MATCH($A36,RelatedFeatures[OffsetID],0)),CHAR(34),
", Offset2Value:  ",IF(INDEX(RelatedFeatures[Offset 2 Value],MATCH($A36,RelatedFeatures[OffsetID],0))="","NULL",INDEX(RelatedFeatures[Offset 2 Value],MATCH($A36,RelatedFeatures[OffsetID],0))),
", Offset2UnitID:  ",CHAR(34),INDEX(RelatedFeatures[Offset 2 Unit],MATCH($A36,RelatedFeatures[OffsetID],0)),,CHAR(34),
", Offset3Value:  ",IF(INDEX(RelatedFeatures[Offset 3 Value],MATCH($A36,RelatedFeatures[OffsetID],0))="","NULL",INDEX(RelatedFeatures[Offset 3 Value],MATCH($A36,RelatedFeatures[OffsetID],0))),
", Offset3UnitID:  ",CHAR(34),INDEX(RelatedFeatures[Offset 3 Unit],MATCH($A36,RelatedFeatures[OffsetID],0)),CHAR(34),"}")))</f>
        <v/>
      </c>
      <c r="O36" s="111" t="str">
        <f>IF(NumRelatedFeatures=0,"",
IF($A36&gt;NumRelatedFeatures,"",
CONCATENATE("  - &amp;RelationID",TEXT($A36,"0000"),
" {","SamplingFeatureID:  *SamplingFeatureID",TEXT(MATCH(INDEX(RelatedFeatures[First Sampling Feature Code],$A36),SamplingFeatures[Feature Code],0),"0000"),
", RelationshipTypeCV:  ",CHAR(34),INDEX(RelatedFeatures[Relationship Type],$A36),CHAR(34),
", RelatedFeatureID: *SamplingFeatureID",TEXT(MATCH(INDEX(RelatedFeatures[Second Sampling Feature Code],$A36),SamplingFeatures[Feature Code],0),"0000"),
", SpatialOffsetID:  ",IF(INDEX(RelatedFeatures[OffsetID],$A36)="",CONCATENATE(CHAR(34),CHAR(34)),CONCATENATE("*SpatialOffsetID",TEXT(INDEX(RelatedFeatures[OffsetID],$A36),"0000"))),"}")))</f>
        <v/>
      </c>
      <c r="P36" s="111" t="str">
        <f>IF($A36&gt;NumMethods,"",
CONCATENATE("  - &amp;MethodID",TEXT($A36,"0000"),
" {","MethodTypeCV:  ",CHAR(34),INDEX(Methods[Method Type],$A36),CHAR(34),
", MethodCode:  ",CHAR(34),INDEX(Methods[Method Code],$A36),CHAR(34),
", MethodName:  ",CHAR(34),INDEX(Methods[Method Name],$A36),CHAR(34),
", MethodDescription:  ",CHAR(34),INDEX(Methods[Method Description],$A36),CHAR(34),
", MethodLink:  ",CHAR(34),INDEX(Methods[Method Link],$A36),CHAR(34),
", OrganizationID: *OrganizationID",TEXT(MATCH(INDEX(Methods[Organization Name],$A36),Organizations[Organization Name],0),"0000"),"}"))</f>
        <v/>
      </c>
      <c r="Q36" s="111" t="str">
        <f>IF($A36&gt;NumVariables,"",
CONCATENATE("  - &amp;VariableID",TEXT($A36,"0000"),
" {","VariableTypeCV:  ",CHAR(34),INDEX(Variables[Variable Type],$A36),CHAR(34),
", VariableCode:  ",CHAR(34),INDEX(Variables[Variable Code],$A36),CHAR(34),
", VariableNameCV:  ",CHAR(34),INDEX(Variables[Variable Name],$A36),CHAR(34),
", VariableDefinition:  ",CHAR(34),INDEX(Variables[Variable Definition],$A36),CHAR(34),
", SpecciationCV:  ",CHAR(34),INDEX(Variables[Speciation],$A36),CHAR(34),
", NoDataValue:  ",CHAR(34),INDEX(Variables[No Data Value],$A36),CHAR(34),"}"))</f>
        <v/>
      </c>
      <c r="S36" s="111" t="str">
        <f>IF($A36&gt;NumProcessingLevels,"",
CONCATENATE("  - &amp;ProcessingLevelID",TEXT($A36,"0000"),
" {","ProcessingLevelCode:  ",CHAR(34),INDEX(ProcessingLevels[Processing Level Code],$A36),CHAR(34),
", Definition:  ",CHAR(34),INDEX(ProcessingLevels[Definition],$A36),CHAR(34),
", Explanation:  ",CHAR(34),INDEX(ProcessingLevels[Explanation],$A36),CHAR(34),"}"))</f>
        <v/>
      </c>
      <c r="T36" s="111" t="str">
        <f>IF($A36&gt;NumDataColumns,"",
IF(INDEX(DataColumns[Method Code],$A36)="","PLEASE FILL IN A METHOD FOR EACH DATA COLUMN",
CONCATENATE("  - &amp;ActionID",TEXT($A36,"0000"),
" {","ActionTypeCV:  ",CHAR(34),"Observation",CHAR(34),
", MethodID: *MethodID",TEXT(MATCH(INDEX(DataColumns[Method Code],$A36),Methods[Method Code],0),"0000"),
", BeginDateTime:  NULL",
", BeginDateTimeUTCOffset:  NULL",
", EndDateTime:  NULL",
", EndDateTimeUTCOffset:  NULL",
", ActionDescription:  ",CHAR(34),"Generic observation action generated by YODA TimeSeries Template",CHAR(34),
", ActionFileLink:  ",CHAR(34),CHAR(34),"}")))</f>
        <v/>
      </c>
      <c r="U36" s="111" t="str">
        <f>IF($A36&gt;NumDataColumns,"",
IF(INDEX(DataColumns[Method Code],$A36)="","PLEASE FILL IN A SAMPLING FEATURE FOR EACH DATA COLUMN",
CONCATENATE("  - &amp;FeatureActionID",TEXT($A36,"0000"),
" {","SamplingFeatureID:  *SamplingFeatureID",TEXT(MATCH(INDEX(DataColumns[Sampling Feature Code],$A36),SamplingFeatures[Feature Code],0),"0000"),
", ActionID:  *ActionID",TEXT($A36,"0000"),"}")))</f>
        <v/>
      </c>
      <c r="V36" s="111" t="str">
        <f>IF($A36&gt;NumDataColumns,"",
CONCATENATE("  - &amp;ResultID",TEXT($A36,"0000"),
" {","ResultUUID:  ",CHAR(34),INDEX(DataColumns[ResultUUID],$A36),CHAR(34),
", FeatureActionID: *FeatureActionID",TEXT($A36,"0000"),
", ResultTypeCV:  ",CHAR(34),INDEX(DataColumns[Result Type],$A36),CHAR(34),
", VariableID:  *VariableID",TEXT(MATCH(INDEX(DataColumns[Variable Code],$A36),Variables[Variable Code],0),"0000"),
", UnitsID:  ",CHAR(34),INDEX(DataColumns[Unit Name],$A36),CHAR(34),
", TaxonomicClassifierID:  ",CHAR(34),CHAR(34),
", ProcessingLevelID:  *ProcessingLevelID",TEXT(MATCH(INDEX(DataColumns[Processing Level],$A36),ProcessingLevels[Processing Level Code],0),"0000"),
", ResultDateTime:  ",CHAR(34),CHAR(34),
", ResultDateTimeUTCOffset:  ",CHAR(34),CHAR(34),
", ValidDateTime:  ",CHAR(34),CHAR(34),
", ValidDateTimeUTCOffset:  ",CHAR(34),CHAR(34),
", StatusCV:  ",CHAR(34),CHAR(34),
", SampledMediumCV:  ",CHAR(34),INDEX(DataColumns[Sampled Medium],$A36),CHAR(34),
", ValueCount:  ",NumDataValues,"}"))</f>
        <v/>
      </c>
      <c r="W36" s="111" t="str">
        <f>IF($A36&gt;NumDataColumns,"",
CONCATENATE("  - &amp;TimeSeriesResultID001",TEXT($A36,"0000"),
" {","ResultID: *ResultID",TEXT($A36,"0000"),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Statistic],$A36),CHAR(34),"}"))</f>
        <v/>
      </c>
      <c r="X36" s="111" t="str">
        <f>IF($A36-3&gt;NumDataColumns,"",
CONCATENATE("    - {ColumnNumber: ",TEXT($A36-1,"0000"),
", Label:  ",CHAR(34),INDEX(DataColumns[Column Label],$A36-3),CHAR(34),
", ODM2Field:  ",CHAR(34),"DataValue",CHAR(34),
", CensorCodeCV:  ",CHAR(34),INDEX(DataColumns[Censor Code],$A36-3),CHAR(34),
", QualiatyCodeCV:  ",CHAR(34),INDEX(DataColumns[Quality Code],$A36-3),CHAR(34),
", TimeAggregationInterval:  ",INDEX(DataColumns[Time Aggregation Interval],$A36-3),
", TimeAggregationIntervalUnitsID:  ",CHAR(34),INDEX(DataColumns[Time Aggregation Unit],$A36-3),CHAR(34),"}"))</f>
        <v/>
      </c>
      <c r="AA36" s="111" t="str">
        <f>IF($A36&gt;NumDataColumns,
"",
CONCATENATE(AA35,", ",INDEX(DataColumns[Column Label],$A36)))</f>
        <v/>
      </c>
    </row>
    <row r="37" spans="1:27" x14ac:dyDescent="0.25">
      <c r="A37">
        <v>34</v>
      </c>
      <c r="D37" s="111" t="str">
        <f>IF($A37&gt;NumPeople,"",
CONCATENATE("  - &amp;PersonID",TEXT($A37,"0000"),
" {","PersonFirstName:  ",CHAR(34),INDEX(People[First Name],$A37),CHAR(34),
", PersonMiddleName:  ",CHAR(34),INDEX(People[Middle Name],$A37),CHAR(34),
", PersonLastName:  ",CHAR(34),INDEX(People[Last Name],$A37),CHAR(34),"}"))</f>
        <v/>
      </c>
      <c r="E37" s="111" t="str">
        <f>IF($A37&gt;NumOrganizations,"",
CONCATENATE("  - &amp;OrganizationID",TEXT($A37,"0000"),
" {","OrganizationTypeCV:  ",CHAR(34),INDEX(Organizations[Organization Type '[CV']],$A37),CHAR(34),
", OrganizationCode:  ",CHAR(34),INDEX(Organizations[Organization Code],$A37),CHAR(34),
", OrganizationName:  ",CHAR(34),INDEX(Organizations[Organization Name],$A37),CHAR(34),
", OrganizationDescription:  ",CHAR(34),INDEX(Organizations[Organization Description],$A37),CHAR(34),
", OrganizationLink:  ",CHAR(34),INDEX(Organizations[Organization Link],$A37),CHAR(34),"}"))</f>
        <v/>
      </c>
      <c r="F37" s="111" t="str">
        <f>IF($A37&gt;NumPeople,"",
CONCATENATE("  - &amp;AffiliationID",TEXT($A37,"0000"),
" {PersonID: *PersonID",TEXT($A37,"0000"),
", OrganizationID: *OrganizationID",TEXT(MATCH(INDEX(People[Organization Name],$A37),Organizations[Organization Name],0),"0000"),
", IsPrimaryOrganizationContact: , AffiliationStartDate: , AffiliationEndDate: , PrimaryPhone: ",
", PrimaryEmail: ",CHAR(34),INDEX(People[Primary Email],$A37),CHAR(34),
", PrimaryAddress: ",CHAR(34),INDEX(People[Primary Address],$A37),CHAR(34),
", PersonLink: }"))</f>
        <v/>
      </c>
      <c r="H37" s="111" t="str">
        <f>IF(COUNTA(CitationInformation)=0,"",
IF($A37&gt;NumAuthors,"",
CONCATENATE("  - &amp;AuthorListID",TEXT($A37,"0000"),
"  {CitationID: *CitationID0001",
", PersonID: *PersonID",TEXT(MATCH(INDEX(AuthorList[Author Name],$A37),People[Full Name],0),"0000"),
", AuthorOrder: ",INDEX(AuthorList[Author Number],$A37),"}")))</f>
        <v/>
      </c>
      <c r="K37" s="111" t="str">
        <f>IF($A37&gt;NumSamplingFeatures,"",
CONCATENATE("  - &amp;SamplingFeatureID",TEXT($A37,"0000"),
" {","SamplingFeatureUUID:  ",CHAR(34),INDEX(SamplingFeatures[Sampling Feature UUID],$A37),CHAR(34),
", SamplingFeatureTypeCV:  ",CHAR(34),INDEX(SamplingFeatures[Sampling Feature Type],$A37),CHAR(34),
", SamplingFeatureCode:  ",CHAR(34),INDEX(SamplingFeatures[Feature Code],$A37),CHAR(34),
", SamplingFeatureName:  ",CHAR(34),INDEX(SamplingFeatures[Feature Name],$A37),CHAR(34),
", SamplingFeatureDescription:  ",CHAR(34),INDEX(SamplingFeatures[Feature Description],$A37),CHAR(34),
", SamplingFeatureGeotypeCV:  ",CHAR(34),INDEX(SamplingFeatures[Feature Geo Type],$A37),CHAR(34),
", FeatureGeometry:  ",CHAR(34),INDEX(SamplingFeatures[Feature Geometry],$A37),CHAR(34),
", Elevation_m:  ",CHAR(34),INDEX(SamplingFeatures[Elevation_m],$A37),CHAR(34),
", ElevationDatumCV:  ",CHAR(34),ElevationDatum,CHAR(34),"}"))</f>
        <v/>
      </c>
      <c r="L37" s="111" t="str">
        <f>IF(NumSites=0,"",
IF(NumSites&lt;$A37,"",
CONCATENATE("  - &amp;SiteID",TEXT($A37,"0000"),
" {","SamplingFeatureID:  *SamplingFeatureID",TEXT(MATCH($A37,Sites[SiteID],0),"0000"),
", SiteTypeCV:  ",CHAR(34),INDEX(Sites[Site Type],MATCH($A37,Sites[SiteID],0)),CHAR(34),
", Latitude:  ",INDEX(Sites[Latitude],MATCH($A37,Sites[SiteID],0)),
", Longitude:  ",INDEX(Sites[Longitude],MATCH($A37,Sites[SiteID],0)),
", SpatialReferenceID:  *SRSID0001}")))</f>
        <v/>
      </c>
      <c r="M37" s="111" t="str">
        <f>IF(NumSpecimens=0,"",
IF(NumSpecimens&lt;$A37,"",
CONCATENATE("  - &amp;SpecimenID",TEXT($A37,"0000"),
" {","SamplingFeatureID:  *SamplingFeatureID",TEXT(MATCH($A37,Specimens[SpecimenID],0),"0000"),
", SpecimenTypeCV:  ",CHAR(34),INDEX(Specimens[Specimen Type],MATCH($A37,Specimens[SpecimenID],0)),CHAR(34),
", SpecimenMediumCV:  ",INDEX(Specimens[Specimen Medium],MATCH($A37,Specimens[SpecimenID],0)),
", IsFieldSpecimen:  ",CHAR(34),INDEX(Specimens[Is Field Specimen?],MATCH($A37,Specimens[SpecimenID],0)),CHAR(34),"}")))</f>
        <v/>
      </c>
      <c r="N37" s="111" t="str">
        <f>IF(NumSpatialOffsets=0,"",
IF(NumSpatialOffsets&lt;$A37,"",
CONCATENATE("  - &amp;SpatialOffsetID",TEXT($A37,"0000"),
" {","SpatialOffsetTypeCV:  ",CHAR(34),INDEX(RelatedFeatures[Spatial Offset Type],MATCH($A37,RelatedFeatures[OffsetID],0)),CHAR(34),
", Offset1Value:  ",INDEX(RelatedFeatures[Offset 1 Value],MATCH($A37,RelatedFeatures[OffsetID],0)),
", Offset1UnitID:  ",CHAR(34),INDEX(RelatedFeatures[Offset 1 Unit],MATCH($A37,RelatedFeatures[OffsetID],0)),CHAR(34),
", Offset2Value:  ",IF(INDEX(RelatedFeatures[Offset 2 Value],MATCH($A37,RelatedFeatures[OffsetID],0))="","NULL",INDEX(RelatedFeatures[Offset 2 Value],MATCH($A37,RelatedFeatures[OffsetID],0))),
", Offset2UnitID:  ",CHAR(34),INDEX(RelatedFeatures[Offset 2 Unit],MATCH($A37,RelatedFeatures[OffsetID],0)),,CHAR(34),
", Offset3Value:  ",IF(INDEX(RelatedFeatures[Offset 3 Value],MATCH($A37,RelatedFeatures[OffsetID],0))="","NULL",INDEX(RelatedFeatures[Offset 3 Value],MATCH($A37,RelatedFeatures[OffsetID],0))),
", Offset3UnitID:  ",CHAR(34),INDEX(RelatedFeatures[Offset 3 Unit],MATCH($A37,RelatedFeatures[OffsetID],0)),CHAR(34),"}")))</f>
        <v/>
      </c>
      <c r="O37" s="111" t="str">
        <f>IF(NumRelatedFeatures=0,"",
IF($A37&gt;NumRelatedFeatures,"",
CONCATENATE("  - &amp;RelationID",TEXT($A37,"0000"),
" {","SamplingFeatureID:  *SamplingFeatureID",TEXT(MATCH(INDEX(RelatedFeatures[First Sampling Feature Code],$A37),SamplingFeatures[Feature Code],0),"0000"),
", RelationshipTypeCV:  ",CHAR(34),INDEX(RelatedFeatures[Relationship Type],$A37),CHAR(34),
", RelatedFeatureID: *SamplingFeatureID",TEXT(MATCH(INDEX(RelatedFeatures[Second Sampling Feature Code],$A37),SamplingFeatures[Feature Code],0),"0000"),
", SpatialOffsetID:  ",IF(INDEX(RelatedFeatures[OffsetID],$A37)="",CONCATENATE(CHAR(34),CHAR(34)),CONCATENATE("*SpatialOffsetID",TEXT(INDEX(RelatedFeatures[OffsetID],$A37),"0000"))),"}")))</f>
        <v/>
      </c>
      <c r="P37" s="111" t="str">
        <f>IF($A37&gt;NumMethods,"",
CONCATENATE("  - &amp;MethodID",TEXT($A37,"0000"),
" {","MethodTypeCV:  ",CHAR(34),INDEX(Methods[Method Type],$A37),CHAR(34),
", MethodCode:  ",CHAR(34),INDEX(Methods[Method Code],$A37),CHAR(34),
", MethodName:  ",CHAR(34),INDEX(Methods[Method Name],$A37),CHAR(34),
", MethodDescription:  ",CHAR(34),INDEX(Methods[Method Description],$A37),CHAR(34),
", MethodLink:  ",CHAR(34),INDEX(Methods[Method Link],$A37),CHAR(34),
", OrganizationID: *OrganizationID",TEXT(MATCH(INDEX(Methods[Organization Name],$A37),Organizations[Organization Name],0),"0000"),"}"))</f>
        <v/>
      </c>
      <c r="Q37" s="111" t="str">
        <f>IF($A37&gt;NumVariables,"",
CONCATENATE("  - &amp;VariableID",TEXT($A37,"0000"),
" {","VariableTypeCV:  ",CHAR(34),INDEX(Variables[Variable Type],$A37),CHAR(34),
", VariableCode:  ",CHAR(34),INDEX(Variables[Variable Code],$A37),CHAR(34),
", VariableNameCV:  ",CHAR(34),INDEX(Variables[Variable Name],$A37),CHAR(34),
", VariableDefinition:  ",CHAR(34),INDEX(Variables[Variable Definition],$A37),CHAR(34),
", SpecciationCV:  ",CHAR(34),INDEX(Variables[Speciation],$A37),CHAR(34),
", NoDataValue:  ",CHAR(34),INDEX(Variables[No Data Value],$A37),CHAR(34),"}"))</f>
        <v/>
      </c>
      <c r="S37" s="111" t="str">
        <f>IF($A37&gt;NumProcessingLevels,"",
CONCATENATE("  - &amp;ProcessingLevelID",TEXT($A37,"0000"),
" {","ProcessingLevelCode:  ",CHAR(34),INDEX(ProcessingLevels[Processing Level Code],$A37),CHAR(34),
", Definition:  ",CHAR(34),INDEX(ProcessingLevels[Definition],$A37),CHAR(34),
", Explanation:  ",CHAR(34),INDEX(ProcessingLevels[Explanation],$A37),CHAR(34),"}"))</f>
        <v/>
      </c>
      <c r="T37" s="111" t="str">
        <f>IF($A37&gt;NumDataColumns,"",
IF(INDEX(DataColumns[Method Code],$A37)="","PLEASE FILL IN A METHOD FOR EACH DATA COLUMN",
CONCATENATE("  - &amp;ActionID",TEXT($A37,"0000"),
" {","ActionTypeCV:  ",CHAR(34),"Observation",CHAR(34),
", MethodID: *MethodID",TEXT(MATCH(INDEX(DataColumns[Method Code],$A37),Methods[Method Code],0),"0000"),
", BeginDateTime:  NULL",
", BeginDateTimeUTCOffset:  NULL",
", EndDateTime:  NULL",
", EndDateTimeUTCOffset:  NULL",
", ActionDescription:  ",CHAR(34),"Generic observation action generated by YODA TimeSeries Template",CHAR(34),
", ActionFileLink:  ",CHAR(34),CHAR(34),"}")))</f>
        <v/>
      </c>
      <c r="U37" s="111" t="str">
        <f>IF($A37&gt;NumDataColumns,"",
IF(INDEX(DataColumns[Method Code],$A37)="","PLEASE FILL IN A SAMPLING FEATURE FOR EACH DATA COLUMN",
CONCATENATE("  - &amp;FeatureActionID",TEXT($A37,"0000"),
" {","SamplingFeatureID:  *SamplingFeatureID",TEXT(MATCH(INDEX(DataColumns[Sampling Feature Code],$A37),SamplingFeatures[Feature Code],0),"0000"),
", ActionID:  *ActionID",TEXT($A37,"0000"),"}")))</f>
        <v/>
      </c>
      <c r="V37" s="111" t="str">
        <f>IF($A37&gt;NumDataColumns,"",
CONCATENATE("  - &amp;ResultID",TEXT($A37,"0000"),
" {","ResultUUID:  ",CHAR(34),INDEX(DataColumns[ResultUUID],$A37),CHAR(34),
", FeatureActionID: *FeatureActionID",TEXT($A37,"0000"),
", ResultTypeCV:  ",CHAR(34),INDEX(DataColumns[Result Type],$A37),CHAR(34),
", VariableID:  *VariableID",TEXT(MATCH(INDEX(DataColumns[Variable Code],$A37),Variables[Variable Code],0),"0000"),
", UnitsID:  ",CHAR(34),INDEX(DataColumns[Unit Name],$A37),CHAR(34),
", TaxonomicClassifierID:  ",CHAR(34),CHAR(34),
", ProcessingLevelID:  *ProcessingLevelID",TEXT(MATCH(INDEX(DataColumns[Processing Level],$A37),ProcessingLevels[Processing Level Code],0),"0000"),
", ResultDateTime:  ",CHAR(34),CHAR(34),
", ResultDateTimeUTCOffset:  ",CHAR(34),CHAR(34),
", ValidDateTime:  ",CHAR(34),CHAR(34),
", ValidDateTimeUTCOffset:  ",CHAR(34),CHAR(34),
", StatusCV:  ",CHAR(34),CHAR(34),
", SampledMediumCV:  ",CHAR(34),INDEX(DataColumns[Sampled Medium],$A37),CHAR(34),
", ValueCount:  ",NumDataValues,"}"))</f>
        <v/>
      </c>
      <c r="W37" s="111" t="str">
        <f>IF($A37&gt;NumDataColumns,"",
CONCATENATE("  - &amp;TimeSeriesResultID001",TEXT($A37,"0000"),
" {","ResultID: *ResultID",TEXT($A37,"0000"),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Statistic],$A37),CHAR(34),"}"))</f>
        <v/>
      </c>
      <c r="X37" s="111" t="str">
        <f>IF($A37-3&gt;NumDataColumns,"",
CONCATENATE("    - {ColumnNumber: ",TEXT($A37-1,"0000"),
", Label:  ",CHAR(34),INDEX(DataColumns[Column Label],$A37-3),CHAR(34),
", ODM2Field:  ",CHAR(34),"DataValue",CHAR(34),
", CensorCodeCV:  ",CHAR(34),INDEX(DataColumns[Censor Code],$A37-3),CHAR(34),
", QualiatyCodeCV:  ",CHAR(34),INDEX(DataColumns[Quality Code],$A37-3),CHAR(34),
", TimeAggregationInterval:  ",INDEX(DataColumns[Time Aggregation Interval],$A37-3),
", TimeAggregationIntervalUnitsID:  ",CHAR(34),INDEX(DataColumns[Time Aggregation Unit],$A37-3),CHAR(34),"}"))</f>
        <v/>
      </c>
      <c r="AA37" s="111" t="str">
        <f>IF($A37&gt;NumDataColumns,
"",
CONCATENATE(AA36,", ",INDEX(DataColumns[Column Label],$A37)))</f>
        <v/>
      </c>
    </row>
    <row r="38" spans="1:27" x14ac:dyDescent="0.25">
      <c r="A38">
        <v>35</v>
      </c>
      <c r="D38" s="111" t="str">
        <f>IF($A38&gt;NumPeople,"",
CONCATENATE("  - &amp;PersonID",TEXT($A38,"0000"),
" {","PersonFirstName:  ",CHAR(34),INDEX(People[First Name],$A38),CHAR(34),
", PersonMiddleName:  ",CHAR(34),INDEX(People[Middle Name],$A38),CHAR(34),
", PersonLastName:  ",CHAR(34),INDEX(People[Last Name],$A38),CHAR(34),"}"))</f>
        <v/>
      </c>
      <c r="E38" s="111" t="str">
        <f>IF($A38&gt;NumOrganizations,"",
CONCATENATE("  - &amp;OrganizationID",TEXT($A38,"0000"),
" {","OrganizationTypeCV:  ",CHAR(34),INDEX(Organizations[Organization Type '[CV']],$A38),CHAR(34),
", OrganizationCode:  ",CHAR(34),INDEX(Organizations[Organization Code],$A38),CHAR(34),
", OrganizationName:  ",CHAR(34),INDEX(Organizations[Organization Name],$A38),CHAR(34),
", OrganizationDescription:  ",CHAR(34),INDEX(Organizations[Organization Description],$A38),CHAR(34),
", OrganizationLink:  ",CHAR(34),INDEX(Organizations[Organization Link],$A38),CHAR(34),"}"))</f>
        <v/>
      </c>
      <c r="F38" s="111" t="str">
        <f>IF($A38&gt;NumPeople,"",
CONCATENATE("  - &amp;AffiliationID",TEXT($A38,"0000"),
" {PersonID: *PersonID",TEXT($A38,"0000"),
", OrganizationID: *OrganizationID",TEXT(MATCH(INDEX(People[Organization Name],$A38),Organizations[Organization Name],0),"0000"),
", IsPrimaryOrganizationContact: , AffiliationStartDate: , AffiliationEndDate: , PrimaryPhone: ",
", PrimaryEmail: ",CHAR(34),INDEX(People[Primary Email],$A38),CHAR(34),
", PrimaryAddress: ",CHAR(34),INDEX(People[Primary Address],$A38),CHAR(34),
", PersonLink: }"))</f>
        <v/>
      </c>
      <c r="H38" s="111" t="str">
        <f>IF(COUNTA(CitationInformation)=0,"",
IF($A38&gt;NumAuthors,"",
CONCATENATE("  - &amp;AuthorListID",TEXT($A38,"0000"),
"  {CitationID: *CitationID0001",
", PersonID: *PersonID",TEXT(MATCH(INDEX(AuthorList[Author Name],$A38),People[Full Name],0),"0000"),
", AuthorOrder: ",INDEX(AuthorList[Author Number],$A38),"}")))</f>
        <v/>
      </c>
      <c r="K38" s="111" t="str">
        <f>IF($A38&gt;NumSamplingFeatures,"",
CONCATENATE("  - &amp;SamplingFeatureID",TEXT($A38,"0000"),
" {","SamplingFeatureUUID:  ",CHAR(34),INDEX(SamplingFeatures[Sampling Feature UUID],$A38),CHAR(34),
", SamplingFeatureTypeCV:  ",CHAR(34),INDEX(SamplingFeatures[Sampling Feature Type],$A38),CHAR(34),
", SamplingFeatureCode:  ",CHAR(34),INDEX(SamplingFeatures[Feature Code],$A38),CHAR(34),
", SamplingFeatureName:  ",CHAR(34),INDEX(SamplingFeatures[Feature Name],$A38),CHAR(34),
", SamplingFeatureDescription:  ",CHAR(34),INDEX(SamplingFeatures[Feature Description],$A38),CHAR(34),
", SamplingFeatureGeotypeCV:  ",CHAR(34),INDEX(SamplingFeatures[Feature Geo Type],$A38),CHAR(34),
", FeatureGeometry:  ",CHAR(34),INDEX(SamplingFeatures[Feature Geometry],$A38),CHAR(34),
", Elevation_m:  ",CHAR(34),INDEX(SamplingFeatures[Elevation_m],$A38),CHAR(34),
", ElevationDatumCV:  ",CHAR(34),ElevationDatum,CHAR(34),"}"))</f>
        <v/>
      </c>
      <c r="L38" s="111" t="str">
        <f>IF(NumSites=0,"",
IF(NumSites&lt;$A38,"",
CONCATENATE("  - &amp;SiteID",TEXT($A38,"0000"),
" {","SamplingFeatureID:  *SamplingFeatureID",TEXT(MATCH($A38,Sites[SiteID],0),"0000"),
", SiteTypeCV:  ",CHAR(34),INDEX(Sites[Site Type],MATCH($A38,Sites[SiteID],0)),CHAR(34),
", Latitude:  ",INDEX(Sites[Latitude],MATCH($A38,Sites[SiteID],0)),
", Longitude:  ",INDEX(Sites[Longitude],MATCH($A38,Sites[SiteID],0)),
", SpatialReferenceID:  *SRSID0001}")))</f>
        <v/>
      </c>
      <c r="M38" s="111" t="str">
        <f>IF(NumSpecimens=0,"",
IF(NumSpecimens&lt;$A38,"",
CONCATENATE("  - &amp;SpecimenID",TEXT($A38,"0000"),
" {","SamplingFeatureID:  *SamplingFeatureID",TEXT(MATCH($A38,Specimens[SpecimenID],0),"0000"),
", SpecimenTypeCV:  ",CHAR(34),INDEX(Specimens[Specimen Type],MATCH($A38,Specimens[SpecimenID],0)),CHAR(34),
", SpecimenMediumCV:  ",INDEX(Specimens[Specimen Medium],MATCH($A38,Specimens[SpecimenID],0)),
", IsFieldSpecimen:  ",CHAR(34),INDEX(Specimens[Is Field Specimen?],MATCH($A38,Specimens[SpecimenID],0)),CHAR(34),"}")))</f>
        <v/>
      </c>
      <c r="N38" s="111" t="str">
        <f>IF(NumSpatialOffsets=0,"",
IF(NumSpatialOffsets&lt;$A38,"",
CONCATENATE("  - &amp;SpatialOffsetID",TEXT($A38,"0000"),
" {","SpatialOffsetTypeCV:  ",CHAR(34),INDEX(RelatedFeatures[Spatial Offset Type],MATCH($A38,RelatedFeatures[OffsetID],0)),CHAR(34),
", Offset1Value:  ",INDEX(RelatedFeatures[Offset 1 Value],MATCH($A38,RelatedFeatures[OffsetID],0)),
", Offset1UnitID:  ",CHAR(34),INDEX(RelatedFeatures[Offset 1 Unit],MATCH($A38,RelatedFeatures[OffsetID],0)),CHAR(34),
", Offset2Value:  ",IF(INDEX(RelatedFeatures[Offset 2 Value],MATCH($A38,RelatedFeatures[OffsetID],0))="","NULL",INDEX(RelatedFeatures[Offset 2 Value],MATCH($A38,RelatedFeatures[OffsetID],0))),
", Offset2UnitID:  ",CHAR(34),INDEX(RelatedFeatures[Offset 2 Unit],MATCH($A38,RelatedFeatures[OffsetID],0)),,CHAR(34),
", Offset3Value:  ",IF(INDEX(RelatedFeatures[Offset 3 Value],MATCH($A38,RelatedFeatures[OffsetID],0))="","NULL",INDEX(RelatedFeatures[Offset 3 Value],MATCH($A38,RelatedFeatures[OffsetID],0))),
", Offset3UnitID:  ",CHAR(34),INDEX(RelatedFeatures[Offset 3 Unit],MATCH($A38,RelatedFeatures[OffsetID],0)),CHAR(34),"}")))</f>
        <v/>
      </c>
      <c r="O38" s="111" t="str">
        <f>IF(NumRelatedFeatures=0,"",
IF($A38&gt;NumRelatedFeatures,"",
CONCATENATE("  - &amp;RelationID",TEXT($A38,"0000"),
" {","SamplingFeatureID:  *SamplingFeatureID",TEXT(MATCH(INDEX(RelatedFeatures[First Sampling Feature Code],$A38),SamplingFeatures[Feature Code],0),"0000"),
", RelationshipTypeCV:  ",CHAR(34),INDEX(RelatedFeatures[Relationship Type],$A38),CHAR(34),
", RelatedFeatureID: *SamplingFeatureID",TEXT(MATCH(INDEX(RelatedFeatures[Second Sampling Feature Code],$A38),SamplingFeatures[Feature Code],0),"0000"),
", SpatialOffsetID:  ",IF(INDEX(RelatedFeatures[OffsetID],$A38)="",CONCATENATE(CHAR(34),CHAR(34)),CONCATENATE("*SpatialOffsetID",TEXT(INDEX(RelatedFeatures[OffsetID],$A38),"0000"))),"}")))</f>
        <v/>
      </c>
      <c r="P38" s="111" t="str">
        <f>IF($A38&gt;NumMethods,"",
CONCATENATE("  - &amp;MethodID",TEXT($A38,"0000"),
" {","MethodTypeCV:  ",CHAR(34),INDEX(Methods[Method Type],$A38),CHAR(34),
", MethodCode:  ",CHAR(34),INDEX(Methods[Method Code],$A38),CHAR(34),
", MethodName:  ",CHAR(34),INDEX(Methods[Method Name],$A38),CHAR(34),
", MethodDescription:  ",CHAR(34),INDEX(Methods[Method Description],$A38),CHAR(34),
", MethodLink:  ",CHAR(34),INDEX(Methods[Method Link],$A38),CHAR(34),
", OrganizationID: *OrganizationID",TEXT(MATCH(INDEX(Methods[Organization Name],$A38),Organizations[Organization Name],0),"0000"),"}"))</f>
        <v/>
      </c>
      <c r="Q38" s="111" t="str">
        <f>IF($A38&gt;NumVariables,"",
CONCATENATE("  - &amp;VariableID",TEXT($A38,"0000"),
" {","VariableTypeCV:  ",CHAR(34),INDEX(Variables[Variable Type],$A38),CHAR(34),
", VariableCode:  ",CHAR(34),INDEX(Variables[Variable Code],$A38),CHAR(34),
", VariableNameCV:  ",CHAR(34),INDEX(Variables[Variable Name],$A38),CHAR(34),
", VariableDefinition:  ",CHAR(34),INDEX(Variables[Variable Definition],$A38),CHAR(34),
", SpecciationCV:  ",CHAR(34),INDEX(Variables[Speciation],$A38),CHAR(34),
", NoDataValue:  ",CHAR(34),INDEX(Variables[No Data Value],$A38),CHAR(34),"}"))</f>
        <v/>
      </c>
      <c r="S38" s="111" t="str">
        <f>IF($A38&gt;NumProcessingLevels,"",
CONCATENATE("  - &amp;ProcessingLevelID",TEXT($A38,"0000"),
" {","ProcessingLevelCode:  ",CHAR(34),INDEX(ProcessingLevels[Processing Level Code],$A38),CHAR(34),
", Definition:  ",CHAR(34),INDEX(ProcessingLevels[Definition],$A38),CHAR(34),
", Explanation:  ",CHAR(34),INDEX(ProcessingLevels[Explanation],$A38),CHAR(34),"}"))</f>
        <v/>
      </c>
      <c r="T38" s="111" t="str">
        <f>IF($A38&gt;NumDataColumns,"",
IF(INDEX(DataColumns[Method Code],$A38)="","PLEASE FILL IN A METHOD FOR EACH DATA COLUMN",
CONCATENATE("  - &amp;ActionID",TEXT($A38,"0000"),
" {","ActionTypeCV:  ",CHAR(34),"Observation",CHAR(34),
", MethodID: *MethodID",TEXT(MATCH(INDEX(DataColumns[Method Code],$A38),Methods[Method Code],0),"0000"),
", BeginDateTime:  NULL",
", BeginDateTimeUTCOffset:  NULL",
", EndDateTime:  NULL",
", EndDateTimeUTCOffset:  NULL",
", ActionDescription:  ",CHAR(34),"Generic observation action generated by YODA TimeSeries Template",CHAR(34),
", ActionFileLink:  ",CHAR(34),CHAR(34),"}")))</f>
        <v/>
      </c>
      <c r="U38" s="111" t="str">
        <f>IF($A38&gt;NumDataColumns,"",
IF(INDEX(DataColumns[Method Code],$A38)="","PLEASE FILL IN A SAMPLING FEATURE FOR EACH DATA COLUMN",
CONCATENATE("  - &amp;FeatureActionID",TEXT($A38,"0000"),
" {","SamplingFeatureID:  *SamplingFeatureID",TEXT(MATCH(INDEX(DataColumns[Sampling Feature Code],$A38),SamplingFeatures[Feature Code],0),"0000"),
", ActionID:  *ActionID",TEXT($A38,"0000"),"}")))</f>
        <v/>
      </c>
      <c r="V38" s="111" t="str">
        <f>IF($A38&gt;NumDataColumns,"",
CONCATENATE("  - &amp;ResultID",TEXT($A38,"0000"),
" {","ResultUUID:  ",CHAR(34),INDEX(DataColumns[ResultUUID],$A38),CHAR(34),
", FeatureActionID: *FeatureActionID",TEXT($A38,"0000"),
", ResultTypeCV:  ",CHAR(34),INDEX(DataColumns[Result Type],$A38),CHAR(34),
", VariableID:  *VariableID",TEXT(MATCH(INDEX(DataColumns[Variable Code],$A38),Variables[Variable Code],0),"0000"),
", UnitsID:  ",CHAR(34),INDEX(DataColumns[Unit Name],$A38),CHAR(34),
", TaxonomicClassifierID:  ",CHAR(34),CHAR(34),
", ProcessingLevelID:  *ProcessingLevelID",TEXT(MATCH(INDEX(DataColumns[Processing Level],$A38),ProcessingLevels[Processing Level Code],0),"0000"),
", ResultDateTime:  ",CHAR(34),CHAR(34),
", ResultDateTimeUTCOffset:  ",CHAR(34),CHAR(34),
", ValidDateTime:  ",CHAR(34),CHAR(34),
", ValidDateTimeUTCOffset:  ",CHAR(34),CHAR(34),
", StatusCV:  ",CHAR(34),CHAR(34),
", SampledMediumCV:  ",CHAR(34),INDEX(DataColumns[Sampled Medium],$A38),CHAR(34),
", ValueCount:  ",NumDataValues,"}"))</f>
        <v/>
      </c>
      <c r="W38" s="111" t="str">
        <f>IF($A38&gt;NumDataColumns,"",
CONCATENATE("  - &amp;TimeSeriesResultID001",TEXT($A38,"0000"),
" {","ResultID: *ResultID",TEXT($A38,"0000"),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Statistic],$A38),CHAR(34),"}"))</f>
        <v/>
      </c>
      <c r="X38" s="111" t="str">
        <f>IF($A38-3&gt;NumDataColumns,"",
CONCATENATE("    - {ColumnNumber: ",TEXT($A38-1,"0000"),
", Label:  ",CHAR(34),INDEX(DataColumns[Column Label],$A38-3),CHAR(34),
", ODM2Field:  ",CHAR(34),"DataValue",CHAR(34),
", CensorCodeCV:  ",CHAR(34),INDEX(DataColumns[Censor Code],$A38-3),CHAR(34),
", QualiatyCodeCV:  ",CHAR(34),INDEX(DataColumns[Quality Code],$A38-3),CHAR(34),
", TimeAggregationInterval:  ",INDEX(DataColumns[Time Aggregation Interval],$A38-3),
", TimeAggregationIntervalUnitsID:  ",CHAR(34),INDEX(DataColumns[Time Aggregation Unit],$A38-3),CHAR(34),"}"))</f>
        <v/>
      </c>
      <c r="AA38" s="111" t="str">
        <f>IF($A38&gt;NumDataColumns,
"",
CONCATENATE(AA37,", ",INDEX(DataColumns[Column Label],$A38)))</f>
        <v/>
      </c>
    </row>
    <row r="39" spans="1:27" x14ac:dyDescent="0.25">
      <c r="A39">
        <v>36</v>
      </c>
      <c r="D39" s="111" t="str">
        <f>IF($A39&gt;NumPeople,"",
CONCATENATE("  - &amp;PersonID",TEXT($A39,"0000"),
" {","PersonFirstName:  ",CHAR(34),INDEX(People[First Name],$A39),CHAR(34),
", PersonMiddleName:  ",CHAR(34),INDEX(People[Middle Name],$A39),CHAR(34),
", PersonLastName:  ",CHAR(34),INDEX(People[Last Name],$A39),CHAR(34),"}"))</f>
        <v/>
      </c>
      <c r="E39" s="111" t="str">
        <f>IF($A39&gt;NumOrganizations,"",
CONCATENATE("  - &amp;OrganizationID",TEXT($A39,"0000"),
" {","OrganizationTypeCV:  ",CHAR(34),INDEX(Organizations[Organization Type '[CV']],$A39),CHAR(34),
", OrganizationCode:  ",CHAR(34),INDEX(Organizations[Organization Code],$A39),CHAR(34),
", OrganizationName:  ",CHAR(34),INDEX(Organizations[Organization Name],$A39),CHAR(34),
", OrganizationDescription:  ",CHAR(34),INDEX(Organizations[Organization Description],$A39),CHAR(34),
", OrganizationLink:  ",CHAR(34),INDEX(Organizations[Organization Link],$A39),CHAR(34),"}"))</f>
        <v/>
      </c>
      <c r="F39" s="111" t="str">
        <f>IF($A39&gt;NumPeople,"",
CONCATENATE("  - &amp;AffiliationID",TEXT($A39,"0000"),
" {PersonID: *PersonID",TEXT($A39,"0000"),
", OrganizationID: *OrganizationID",TEXT(MATCH(INDEX(People[Organization Name],$A39),Organizations[Organization Name],0),"0000"),
", IsPrimaryOrganizationContact: , AffiliationStartDate: , AffiliationEndDate: , PrimaryPhone: ",
", PrimaryEmail: ",CHAR(34),INDEX(People[Primary Email],$A39),CHAR(34),
", PrimaryAddress: ",CHAR(34),INDEX(People[Primary Address],$A39),CHAR(34),
", PersonLink: }"))</f>
        <v/>
      </c>
      <c r="H39" s="111" t="str">
        <f>IF(COUNTA(CitationInformation)=0,"",
IF($A39&gt;NumAuthors,"",
CONCATENATE("  - &amp;AuthorListID",TEXT($A39,"0000"),
"  {CitationID: *CitationID0001",
", PersonID: *PersonID",TEXT(MATCH(INDEX(AuthorList[Author Name],$A39),People[Full Name],0),"0000"),
", AuthorOrder: ",INDEX(AuthorList[Author Number],$A39),"}")))</f>
        <v/>
      </c>
      <c r="K39" s="111" t="str">
        <f>IF($A39&gt;NumSamplingFeatures,"",
CONCATENATE("  - &amp;SamplingFeatureID",TEXT($A39,"0000"),
" {","SamplingFeatureUUID:  ",CHAR(34),INDEX(SamplingFeatures[Sampling Feature UUID],$A39),CHAR(34),
", SamplingFeatureTypeCV:  ",CHAR(34),INDEX(SamplingFeatures[Sampling Feature Type],$A39),CHAR(34),
", SamplingFeatureCode:  ",CHAR(34),INDEX(SamplingFeatures[Feature Code],$A39),CHAR(34),
", SamplingFeatureName:  ",CHAR(34),INDEX(SamplingFeatures[Feature Name],$A39),CHAR(34),
", SamplingFeatureDescription:  ",CHAR(34),INDEX(SamplingFeatures[Feature Description],$A39),CHAR(34),
", SamplingFeatureGeotypeCV:  ",CHAR(34),INDEX(SamplingFeatures[Feature Geo Type],$A39),CHAR(34),
", FeatureGeometry:  ",CHAR(34),INDEX(SamplingFeatures[Feature Geometry],$A39),CHAR(34),
", Elevation_m:  ",CHAR(34),INDEX(SamplingFeatures[Elevation_m],$A39),CHAR(34),
", ElevationDatumCV:  ",CHAR(34),ElevationDatum,CHAR(34),"}"))</f>
        <v/>
      </c>
      <c r="L39" s="111" t="str">
        <f>IF(NumSites=0,"",
IF(NumSites&lt;$A39,"",
CONCATENATE("  - &amp;SiteID",TEXT($A39,"0000"),
" {","SamplingFeatureID:  *SamplingFeatureID",TEXT(MATCH($A39,Sites[SiteID],0),"0000"),
", SiteTypeCV:  ",CHAR(34),INDEX(Sites[Site Type],MATCH($A39,Sites[SiteID],0)),CHAR(34),
", Latitude:  ",INDEX(Sites[Latitude],MATCH($A39,Sites[SiteID],0)),
", Longitude:  ",INDEX(Sites[Longitude],MATCH($A39,Sites[SiteID],0)),
", SpatialReferenceID:  *SRSID0001}")))</f>
        <v/>
      </c>
      <c r="M39" s="111" t="str">
        <f>IF(NumSpecimens=0,"",
IF(NumSpecimens&lt;$A39,"",
CONCATENATE("  - &amp;SpecimenID",TEXT($A39,"0000"),
" {","SamplingFeatureID:  *SamplingFeatureID",TEXT(MATCH($A39,Specimens[SpecimenID],0),"0000"),
", SpecimenTypeCV:  ",CHAR(34),INDEX(Specimens[Specimen Type],MATCH($A39,Specimens[SpecimenID],0)),CHAR(34),
", SpecimenMediumCV:  ",INDEX(Specimens[Specimen Medium],MATCH($A39,Specimens[SpecimenID],0)),
", IsFieldSpecimen:  ",CHAR(34),INDEX(Specimens[Is Field Specimen?],MATCH($A39,Specimens[SpecimenID],0)),CHAR(34),"}")))</f>
        <v/>
      </c>
      <c r="N39" s="111" t="str">
        <f>IF(NumSpatialOffsets=0,"",
IF(NumSpatialOffsets&lt;$A39,"",
CONCATENATE("  - &amp;SpatialOffsetID",TEXT($A39,"0000"),
" {","SpatialOffsetTypeCV:  ",CHAR(34),INDEX(RelatedFeatures[Spatial Offset Type],MATCH($A39,RelatedFeatures[OffsetID],0)),CHAR(34),
", Offset1Value:  ",INDEX(RelatedFeatures[Offset 1 Value],MATCH($A39,RelatedFeatures[OffsetID],0)),
", Offset1UnitID:  ",CHAR(34),INDEX(RelatedFeatures[Offset 1 Unit],MATCH($A39,RelatedFeatures[OffsetID],0)),CHAR(34),
", Offset2Value:  ",IF(INDEX(RelatedFeatures[Offset 2 Value],MATCH($A39,RelatedFeatures[OffsetID],0))="","NULL",INDEX(RelatedFeatures[Offset 2 Value],MATCH($A39,RelatedFeatures[OffsetID],0))),
", Offset2UnitID:  ",CHAR(34),INDEX(RelatedFeatures[Offset 2 Unit],MATCH($A39,RelatedFeatures[OffsetID],0)),,CHAR(34),
", Offset3Value:  ",IF(INDEX(RelatedFeatures[Offset 3 Value],MATCH($A39,RelatedFeatures[OffsetID],0))="","NULL",INDEX(RelatedFeatures[Offset 3 Value],MATCH($A39,RelatedFeatures[OffsetID],0))),
", Offset3UnitID:  ",CHAR(34),INDEX(RelatedFeatures[Offset 3 Unit],MATCH($A39,RelatedFeatures[OffsetID],0)),CHAR(34),"}")))</f>
        <v/>
      </c>
      <c r="O39" s="111" t="str">
        <f>IF(NumRelatedFeatures=0,"",
IF($A39&gt;NumRelatedFeatures,"",
CONCATENATE("  - &amp;RelationID",TEXT($A39,"0000"),
" {","SamplingFeatureID:  *SamplingFeatureID",TEXT(MATCH(INDEX(RelatedFeatures[First Sampling Feature Code],$A39),SamplingFeatures[Feature Code],0),"0000"),
", RelationshipTypeCV:  ",CHAR(34),INDEX(RelatedFeatures[Relationship Type],$A39),CHAR(34),
", RelatedFeatureID: *SamplingFeatureID",TEXT(MATCH(INDEX(RelatedFeatures[Second Sampling Feature Code],$A39),SamplingFeatures[Feature Code],0),"0000"),
", SpatialOffsetID:  ",IF(INDEX(RelatedFeatures[OffsetID],$A39)="",CONCATENATE(CHAR(34),CHAR(34)),CONCATENATE("*SpatialOffsetID",TEXT(INDEX(RelatedFeatures[OffsetID],$A39),"0000"))),"}")))</f>
        <v/>
      </c>
      <c r="P39" s="111" t="str">
        <f>IF($A39&gt;NumMethods,"",
CONCATENATE("  - &amp;MethodID",TEXT($A39,"0000"),
" {","MethodTypeCV:  ",CHAR(34),INDEX(Methods[Method Type],$A39),CHAR(34),
", MethodCode:  ",CHAR(34),INDEX(Methods[Method Code],$A39),CHAR(34),
", MethodName:  ",CHAR(34),INDEX(Methods[Method Name],$A39),CHAR(34),
", MethodDescription:  ",CHAR(34),INDEX(Methods[Method Description],$A39),CHAR(34),
", MethodLink:  ",CHAR(34),INDEX(Methods[Method Link],$A39),CHAR(34),
", OrganizationID: *OrganizationID",TEXT(MATCH(INDEX(Methods[Organization Name],$A39),Organizations[Organization Name],0),"0000"),"}"))</f>
        <v/>
      </c>
      <c r="Q39" s="111" t="str">
        <f>IF($A39&gt;NumVariables,"",
CONCATENATE("  - &amp;VariableID",TEXT($A39,"0000"),
" {","VariableTypeCV:  ",CHAR(34),INDEX(Variables[Variable Type],$A39),CHAR(34),
", VariableCode:  ",CHAR(34),INDEX(Variables[Variable Code],$A39),CHAR(34),
", VariableNameCV:  ",CHAR(34),INDEX(Variables[Variable Name],$A39),CHAR(34),
", VariableDefinition:  ",CHAR(34),INDEX(Variables[Variable Definition],$A39),CHAR(34),
", SpecciationCV:  ",CHAR(34),INDEX(Variables[Speciation],$A39),CHAR(34),
", NoDataValue:  ",CHAR(34),INDEX(Variables[No Data Value],$A39),CHAR(34),"}"))</f>
        <v/>
      </c>
      <c r="S39" s="111" t="str">
        <f>IF($A39&gt;NumProcessingLevels,"",
CONCATENATE("  - &amp;ProcessingLevelID",TEXT($A39,"0000"),
" {","ProcessingLevelCode:  ",CHAR(34),INDEX(ProcessingLevels[Processing Level Code],$A39),CHAR(34),
", Definition:  ",CHAR(34),INDEX(ProcessingLevels[Definition],$A39),CHAR(34),
", Explanation:  ",CHAR(34),INDEX(ProcessingLevels[Explanation],$A39),CHAR(34),"}"))</f>
        <v/>
      </c>
      <c r="T39" s="111" t="str">
        <f>IF($A39&gt;NumDataColumns,"",
IF(INDEX(DataColumns[Method Code],$A39)="","PLEASE FILL IN A METHOD FOR EACH DATA COLUMN",
CONCATENATE("  - &amp;ActionID",TEXT($A39,"0000"),
" {","ActionTypeCV:  ",CHAR(34),"Observation",CHAR(34),
", MethodID: *MethodID",TEXT(MATCH(INDEX(DataColumns[Method Code],$A39),Methods[Method Code],0),"0000"),
", BeginDateTime:  NULL",
", BeginDateTimeUTCOffset:  NULL",
", EndDateTime:  NULL",
", EndDateTimeUTCOffset:  NULL",
", ActionDescription:  ",CHAR(34),"Generic observation action generated by YODA TimeSeries Template",CHAR(34),
", ActionFileLink:  ",CHAR(34),CHAR(34),"}")))</f>
        <v/>
      </c>
      <c r="U39" s="111" t="str">
        <f>IF($A39&gt;NumDataColumns,"",
IF(INDEX(DataColumns[Method Code],$A39)="","PLEASE FILL IN A SAMPLING FEATURE FOR EACH DATA COLUMN",
CONCATENATE("  - &amp;FeatureActionID",TEXT($A39,"0000"),
" {","SamplingFeatureID:  *SamplingFeatureID",TEXT(MATCH(INDEX(DataColumns[Sampling Feature Code],$A39),SamplingFeatures[Feature Code],0),"0000"),
", ActionID:  *ActionID",TEXT($A39,"0000"),"}")))</f>
        <v/>
      </c>
      <c r="V39" s="111" t="str">
        <f>IF($A39&gt;NumDataColumns,"",
CONCATENATE("  - &amp;ResultID",TEXT($A39,"0000"),
" {","ResultUUID:  ",CHAR(34),INDEX(DataColumns[ResultUUID],$A39),CHAR(34),
", FeatureActionID: *FeatureActionID",TEXT($A39,"0000"),
", ResultTypeCV:  ",CHAR(34),INDEX(DataColumns[Result Type],$A39),CHAR(34),
", VariableID:  *VariableID",TEXT(MATCH(INDEX(DataColumns[Variable Code],$A39),Variables[Variable Code],0),"0000"),
", UnitsID:  ",CHAR(34),INDEX(DataColumns[Unit Name],$A39),CHAR(34),
", TaxonomicClassifierID:  ",CHAR(34),CHAR(34),
", ProcessingLevelID:  *ProcessingLevelID",TEXT(MATCH(INDEX(DataColumns[Processing Level],$A39),ProcessingLevels[Processing Level Code],0),"0000"),
", ResultDateTime:  ",CHAR(34),CHAR(34),
", ResultDateTimeUTCOffset:  ",CHAR(34),CHAR(34),
", ValidDateTime:  ",CHAR(34),CHAR(34),
", ValidDateTimeUTCOffset:  ",CHAR(34),CHAR(34),
", StatusCV:  ",CHAR(34),CHAR(34),
", SampledMediumCV:  ",CHAR(34),INDEX(DataColumns[Sampled Medium],$A39),CHAR(34),
", ValueCount:  ",NumDataValues,"}"))</f>
        <v/>
      </c>
      <c r="W39" s="111" t="str">
        <f>IF($A39&gt;NumDataColumns,"",
CONCATENATE("  - &amp;TimeSeriesResultID001",TEXT($A39,"0000"),
" {","ResultID: *ResultID",TEXT($A39,"0000"),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Statistic],$A39),CHAR(34),"}"))</f>
        <v/>
      </c>
      <c r="X39" s="111" t="str">
        <f>IF($A39-3&gt;NumDataColumns,"",
CONCATENATE("    - {ColumnNumber: ",TEXT($A39-1,"0000"),
", Label:  ",CHAR(34),INDEX(DataColumns[Column Label],$A39-3),CHAR(34),
", ODM2Field:  ",CHAR(34),"DataValue",CHAR(34),
", CensorCodeCV:  ",CHAR(34),INDEX(DataColumns[Censor Code],$A39-3),CHAR(34),
", QualiatyCodeCV:  ",CHAR(34),INDEX(DataColumns[Quality Code],$A39-3),CHAR(34),
", TimeAggregationInterval:  ",INDEX(DataColumns[Time Aggregation Interval],$A39-3),
", TimeAggregationIntervalUnitsID:  ",CHAR(34),INDEX(DataColumns[Time Aggregation Unit],$A39-3),CHAR(34),"}"))</f>
        <v/>
      </c>
      <c r="AA39" s="111" t="str">
        <f>IF($A39&gt;NumDataColumns,
"",
CONCATENATE(AA38,", ",INDEX(DataColumns[Column Label],$A39)))</f>
        <v/>
      </c>
    </row>
    <row r="40" spans="1:27" x14ac:dyDescent="0.25">
      <c r="A40">
        <v>37</v>
      </c>
      <c r="D40" s="111" t="str">
        <f>IF($A40&gt;NumPeople,"",
CONCATENATE("  - &amp;PersonID",TEXT($A40,"0000"),
" {","PersonFirstName:  ",CHAR(34),INDEX(People[First Name],$A40),CHAR(34),
", PersonMiddleName:  ",CHAR(34),INDEX(People[Middle Name],$A40),CHAR(34),
", PersonLastName:  ",CHAR(34),INDEX(People[Last Name],$A40),CHAR(34),"}"))</f>
        <v/>
      </c>
      <c r="E40" s="111" t="str">
        <f>IF($A40&gt;NumOrganizations,"",
CONCATENATE("  - &amp;OrganizationID",TEXT($A40,"0000"),
" {","OrganizationTypeCV:  ",CHAR(34),INDEX(Organizations[Organization Type '[CV']],$A40),CHAR(34),
", OrganizationCode:  ",CHAR(34),INDEX(Organizations[Organization Code],$A40),CHAR(34),
", OrganizationName:  ",CHAR(34),INDEX(Organizations[Organization Name],$A40),CHAR(34),
", OrganizationDescription:  ",CHAR(34),INDEX(Organizations[Organization Description],$A40),CHAR(34),
", OrganizationLink:  ",CHAR(34),INDEX(Organizations[Organization Link],$A40),CHAR(34),"}"))</f>
        <v/>
      </c>
      <c r="F40" s="111" t="str">
        <f>IF($A40&gt;NumPeople,"",
CONCATENATE("  - &amp;AffiliationID",TEXT($A40,"0000"),
" {PersonID: *PersonID",TEXT($A40,"0000"),
", OrganizationID: *OrganizationID",TEXT(MATCH(INDEX(People[Organization Name],$A40),Organizations[Organization Name],0),"0000"),
", IsPrimaryOrganizationContact: , AffiliationStartDate: , AffiliationEndDate: , PrimaryPhone: ",
", PrimaryEmail: ",CHAR(34),INDEX(People[Primary Email],$A40),CHAR(34),
", PrimaryAddress: ",CHAR(34),INDEX(People[Primary Address],$A40),CHAR(34),
", PersonLink: }"))</f>
        <v/>
      </c>
      <c r="H40" s="111" t="str">
        <f>IF(COUNTA(CitationInformation)=0,"",
IF($A40&gt;NumAuthors,"",
CONCATENATE("  - &amp;AuthorListID",TEXT($A40,"0000"),
"  {CitationID: *CitationID0001",
", PersonID: *PersonID",TEXT(MATCH(INDEX(AuthorList[Author Name],$A40),People[Full Name],0),"0000"),
", AuthorOrder: ",INDEX(AuthorList[Author Number],$A40),"}")))</f>
        <v/>
      </c>
      <c r="K40" s="111" t="str">
        <f>IF($A40&gt;NumSamplingFeatures,"",
CONCATENATE("  - &amp;SamplingFeatureID",TEXT($A40,"0000"),
" {","SamplingFeatureUUID:  ",CHAR(34),INDEX(SamplingFeatures[Sampling Feature UUID],$A40),CHAR(34),
", SamplingFeatureTypeCV:  ",CHAR(34),INDEX(SamplingFeatures[Sampling Feature Type],$A40),CHAR(34),
", SamplingFeatureCode:  ",CHAR(34),INDEX(SamplingFeatures[Feature Code],$A40),CHAR(34),
", SamplingFeatureName:  ",CHAR(34),INDEX(SamplingFeatures[Feature Name],$A40),CHAR(34),
", SamplingFeatureDescription:  ",CHAR(34),INDEX(SamplingFeatures[Feature Description],$A40),CHAR(34),
", SamplingFeatureGeotypeCV:  ",CHAR(34),INDEX(SamplingFeatures[Feature Geo Type],$A40),CHAR(34),
", FeatureGeometry:  ",CHAR(34),INDEX(SamplingFeatures[Feature Geometry],$A40),CHAR(34),
", Elevation_m:  ",CHAR(34),INDEX(SamplingFeatures[Elevation_m],$A40),CHAR(34),
", ElevationDatumCV:  ",CHAR(34),ElevationDatum,CHAR(34),"}"))</f>
        <v/>
      </c>
      <c r="L40" s="111" t="str">
        <f>IF(NumSites=0,"",
IF(NumSites&lt;$A40,"",
CONCATENATE("  - &amp;SiteID",TEXT($A40,"0000"),
" {","SamplingFeatureID:  *SamplingFeatureID",TEXT(MATCH($A40,Sites[SiteID],0),"0000"),
", SiteTypeCV:  ",CHAR(34),INDEX(Sites[Site Type],MATCH($A40,Sites[SiteID],0)),CHAR(34),
", Latitude:  ",INDEX(Sites[Latitude],MATCH($A40,Sites[SiteID],0)),
", Longitude:  ",INDEX(Sites[Longitude],MATCH($A40,Sites[SiteID],0)),
", SpatialReferenceID:  *SRSID0001}")))</f>
        <v/>
      </c>
      <c r="M40" s="111" t="str">
        <f>IF(NumSpecimens=0,"",
IF(NumSpecimens&lt;$A40,"",
CONCATENATE("  - &amp;SpecimenID",TEXT($A40,"0000"),
" {","SamplingFeatureID:  *SamplingFeatureID",TEXT(MATCH($A40,Specimens[SpecimenID],0),"0000"),
", SpecimenTypeCV:  ",CHAR(34),INDEX(Specimens[Specimen Type],MATCH($A40,Specimens[SpecimenID],0)),CHAR(34),
", SpecimenMediumCV:  ",INDEX(Specimens[Specimen Medium],MATCH($A40,Specimens[SpecimenID],0)),
", IsFieldSpecimen:  ",CHAR(34),INDEX(Specimens[Is Field Specimen?],MATCH($A40,Specimens[SpecimenID],0)),CHAR(34),"}")))</f>
        <v/>
      </c>
      <c r="N40" s="111" t="str">
        <f>IF(NumSpatialOffsets=0,"",
IF(NumSpatialOffsets&lt;$A40,"",
CONCATENATE("  - &amp;SpatialOffsetID",TEXT($A40,"0000"),
" {","SpatialOffsetTypeCV:  ",CHAR(34),INDEX(RelatedFeatures[Spatial Offset Type],MATCH($A40,RelatedFeatures[OffsetID],0)),CHAR(34),
", Offset1Value:  ",INDEX(RelatedFeatures[Offset 1 Value],MATCH($A40,RelatedFeatures[OffsetID],0)),
", Offset1UnitID:  ",CHAR(34),INDEX(RelatedFeatures[Offset 1 Unit],MATCH($A40,RelatedFeatures[OffsetID],0)),CHAR(34),
", Offset2Value:  ",IF(INDEX(RelatedFeatures[Offset 2 Value],MATCH($A40,RelatedFeatures[OffsetID],0))="","NULL",INDEX(RelatedFeatures[Offset 2 Value],MATCH($A40,RelatedFeatures[OffsetID],0))),
", Offset2UnitID:  ",CHAR(34),INDEX(RelatedFeatures[Offset 2 Unit],MATCH($A40,RelatedFeatures[OffsetID],0)),,CHAR(34),
", Offset3Value:  ",IF(INDEX(RelatedFeatures[Offset 3 Value],MATCH($A40,RelatedFeatures[OffsetID],0))="","NULL",INDEX(RelatedFeatures[Offset 3 Value],MATCH($A40,RelatedFeatures[OffsetID],0))),
", Offset3UnitID:  ",CHAR(34),INDEX(RelatedFeatures[Offset 3 Unit],MATCH($A40,RelatedFeatures[OffsetID],0)),CHAR(34),"}")))</f>
        <v/>
      </c>
      <c r="O40" s="111" t="str">
        <f>IF(NumRelatedFeatures=0,"",
IF($A40&gt;NumRelatedFeatures,"",
CONCATENATE("  - &amp;RelationID",TEXT($A40,"0000"),
" {","SamplingFeatureID:  *SamplingFeatureID",TEXT(MATCH(INDEX(RelatedFeatures[First Sampling Feature Code],$A40),SamplingFeatures[Feature Code],0),"0000"),
", RelationshipTypeCV:  ",CHAR(34),INDEX(RelatedFeatures[Relationship Type],$A40),CHAR(34),
", RelatedFeatureID: *SamplingFeatureID",TEXT(MATCH(INDEX(RelatedFeatures[Second Sampling Feature Code],$A40),SamplingFeatures[Feature Code],0),"0000"),
", SpatialOffsetID:  ",IF(INDEX(RelatedFeatures[OffsetID],$A40)="",CONCATENATE(CHAR(34),CHAR(34)),CONCATENATE("*SpatialOffsetID",TEXT(INDEX(RelatedFeatures[OffsetID],$A40),"0000"))),"}")))</f>
        <v/>
      </c>
      <c r="P40" s="111" t="str">
        <f>IF($A40&gt;NumMethods,"",
CONCATENATE("  - &amp;MethodID",TEXT($A40,"0000"),
" {","MethodTypeCV:  ",CHAR(34),INDEX(Methods[Method Type],$A40),CHAR(34),
", MethodCode:  ",CHAR(34),INDEX(Methods[Method Code],$A40),CHAR(34),
", MethodName:  ",CHAR(34),INDEX(Methods[Method Name],$A40),CHAR(34),
", MethodDescription:  ",CHAR(34),INDEX(Methods[Method Description],$A40),CHAR(34),
", MethodLink:  ",CHAR(34),INDEX(Methods[Method Link],$A40),CHAR(34),
", OrganizationID: *OrganizationID",TEXT(MATCH(INDEX(Methods[Organization Name],$A40),Organizations[Organization Name],0),"0000"),"}"))</f>
        <v/>
      </c>
      <c r="Q40" s="111" t="str">
        <f>IF($A40&gt;NumVariables,"",
CONCATENATE("  - &amp;VariableID",TEXT($A40,"0000"),
" {","VariableTypeCV:  ",CHAR(34),INDEX(Variables[Variable Type],$A40),CHAR(34),
", VariableCode:  ",CHAR(34),INDEX(Variables[Variable Code],$A40),CHAR(34),
", VariableNameCV:  ",CHAR(34),INDEX(Variables[Variable Name],$A40),CHAR(34),
", VariableDefinition:  ",CHAR(34),INDEX(Variables[Variable Definition],$A40),CHAR(34),
", SpecciationCV:  ",CHAR(34),INDEX(Variables[Speciation],$A40),CHAR(34),
", NoDataValue:  ",CHAR(34),INDEX(Variables[No Data Value],$A40),CHAR(34),"}"))</f>
        <v/>
      </c>
      <c r="S40" s="111" t="str">
        <f>IF($A40&gt;NumProcessingLevels,"",
CONCATENATE("  - &amp;ProcessingLevelID",TEXT($A40,"0000"),
" {","ProcessingLevelCode:  ",CHAR(34),INDEX(ProcessingLevels[Processing Level Code],$A40),CHAR(34),
", Definition:  ",CHAR(34),INDEX(ProcessingLevels[Definition],$A40),CHAR(34),
", Explanation:  ",CHAR(34),INDEX(ProcessingLevels[Explanation],$A40),CHAR(34),"}"))</f>
        <v/>
      </c>
      <c r="T40" s="111" t="str">
        <f>IF($A40&gt;NumDataColumns,"",
IF(INDEX(DataColumns[Method Code],$A40)="","PLEASE FILL IN A METHOD FOR EACH DATA COLUMN",
CONCATENATE("  - &amp;ActionID",TEXT($A40,"0000"),
" {","ActionTypeCV:  ",CHAR(34),"Observation",CHAR(34),
", MethodID: *MethodID",TEXT(MATCH(INDEX(DataColumns[Method Code],$A40),Methods[Method Code],0),"0000"),
", BeginDateTime:  NULL",
", BeginDateTimeUTCOffset:  NULL",
", EndDateTime:  NULL",
", EndDateTimeUTCOffset:  NULL",
", ActionDescription:  ",CHAR(34),"Generic observation action generated by YODA TimeSeries Template",CHAR(34),
", ActionFileLink:  ",CHAR(34),CHAR(34),"}")))</f>
        <v/>
      </c>
      <c r="U40" s="111" t="str">
        <f>IF($A40&gt;NumDataColumns,"",
IF(INDEX(DataColumns[Method Code],$A40)="","PLEASE FILL IN A SAMPLING FEATURE FOR EACH DATA COLUMN",
CONCATENATE("  - &amp;FeatureActionID",TEXT($A40,"0000"),
" {","SamplingFeatureID:  *SamplingFeatureID",TEXT(MATCH(INDEX(DataColumns[Sampling Feature Code],$A40),SamplingFeatures[Feature Code],0),"0000"),
", ActionID:  *ActionID",TEXT($A40,"0000"),"}")))</f>
        <v/>
      </c>
      <c r="V40" s="111" t="str">
        <f>IF($A40&gt;NumDataColumns,"",
CONCATENATE("  - &amp;ResultID",TEXT($A40,"0000"),
" {","ResultUUID:  ",CHAR(34),INDEX(DataColumns[ResultUUID],$A40),CHAR(34),
", FeatureActionID: *FeatureActionID",TEXT($A40,"0000"),
", ResultTypeCV:  ",CHAR(34),INDEX(DataColumns[Result Type],$A40),CHAR(34),
", VariableID:  *VariableID",TEXT(MATCH(INDEX(DataColumns[Variable Code],$A40),Variables[Variable Code],0),"0000"),
", UnitsID:  ",CHAR(34),INDEX(DataColumns[Unit Name],$A40),CHAR(34),
", TaxonomicClassifierID:  ",CHAR(34),CHAR(34),
", ProcessingLevelID:  *ProcessingLevelID",TEXT(MATCH(INDEX(DataColumns[Processing Level],$A40),ProcessingLevels[Processing Level Code],0),"0000"),
", ResultDateTime:  ",CHAR(34),CHAR(34),
", ResultDateTimeUTCOffset:  ",CHAR(34),CHAR(34),
", ValidDateTime:  ",CHAR(34),CHAR(34),
", ValidDateTimeUTCOffset:  ",CHAR(34),CHAR(34),
", StatusCV:  ",CHAR(34),CHAR(34),
", SampledMediumCV:  ",CHAR(34),INDEX(DataColumns[Sampled Medium],$A40),CHAR(34),
", ValueCount:  ",NumDataValues,"}"))</f>
        <v/>
      </c>
      <c r="W40" s="111" t="str">
        <f>IF($A40&gt;NumDataColumns,"",
CONCATENATE("  - &amp;TimeSeriesResultID001",TEXT($A40,"0000"),
" {","ResultID: *ResultID",TEXT($A40,"0000"),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Statistic],$A40),CHAR(34),"}"))</f>
        <v/>
      </c>
      <c r="X40" s="111" t="str">
        <f>IF($A40-3&gt;NumDataColumns,"",
CONCATENATE("    - {ColumnNumber: ",TEXT($A40-1,"0000"),
", Label:  ",CHAR(34),INDEX(DataColumns[Column Label],$A40-3),CHAR(34),
", ODM2Field:  ",CHAR(34),"DataValue",CHAR(34),
", CensorCodeCV:  ",CHAR(34),INDEX(DataColumns[Censor Code],$A40-3),CHAR(34),
", QualiatyCodeCV:  ",CHAR(34),INDEX(DataColumns[Quality Code],$A40-3),CHAR(34),
", TimeAggregationInterval:  ",INDEX(DataColumns[Time Aggregation Interval],$A40-3),
", TimeAggregationIntervalUnitsID:  ",CHAR(34),INDEX(DataColumns[Time Aggregation Unit],$A40-3),CHAR(34),"}"))</f>
        <v/>
      </c>
      <c r="AA40" s="111" t="str">
        <f>IF($A40&gt;NumDataColumns,
"",
CONCATENATE(AA39,", ",INDEX(DataColumns[Column Label],$A40)))</f>
        <v/>
      </c>
    </row>
    <row r="41" spans="1:27" x14ac:dyDescent="0.25">
      <c r="A41">
        <v>38</v>
      </c>
      <c r="D41" s="111" t="str">
        <f>IF($A41&gt;NumPeople,"",
CONCATENATE("  - &amp;PersonID",TEXT($A41,"0000"),
" {","PersonFirstName:  ",CHAR(34),INDEX(People[First Name],$A41),CHAR(34),
", PersonMiddleName:  ",CHAR(34),INDEX(People[Middle Name],$A41),CHAR(34),
", PersonLastName:  ",CHAR(34),INDEX(People[Last Name],$A41),CHAR(34),"}"))</f>
        <v/>
      </c>
      <c r="E41" s="111" t="str">
        <f>IF($A41&gt;NumOrganizations,"",
CONCATENATE("  - &amp;OrganizationID",TEXT($A41,"0000"),
" {","OrganizationTypeCV:  ",CHAR(34),INDEX(Organizations[Organization Type '[CV']],$A41),CHAR(34),
", OrganizationCode:  ",CHAR(34),INDEX(Organizations[Organization Code],$A41),CHAR(34),
", OrganizationName:  ",CHAR(34),INDEX(Organizations[Organization Name],$A41),CHAR(34),
", OrganizationDescription:  ",CHAR(34),INDEX(Organizations[Organization Description],$A41),CHAR(34),
", OrganizationLink:  ",CHAR(34),INDEX(Organizations[Organization Link],$A41),CHAR(34),"}"))</f>
        <v/>
      </c>
      <c r="F41" s="111" t="str">
        <f>IF($A41&gt;NumPeople,"",
CONCATENATE("  - &amp;AffiliationID",TEXT($A41,"0000"),
" {PersonID: *PersonID",TEXT($A41,"0000"),
", OrganizationID: *OrganizationID",TEXT(MATCH(INDEX(People[Organization Name],$A41),Organizations[Organization Name],0),"0000"),
", IsPrimaryOrganizationContact: , AffiliationStartDate: , AffiliationEndDate: , PrimaryPhone: ",
", PrimaryEmail: ",CHAR(34),INDEX(People[Primary Email],$A41),CHAR(34),
", PrimaryAddress: ",CHAR(34),INDEX(People[Primary Address],$A41),CHAR(34),
", PersonLink: }"))</f>
        <v/>
      </c>
      <c r="H41" s="111" t="str">
        <f>IF(COUNTA(CitationInformation)=0,"",
IF($A41&gt;NumAuthors,"",
CONCATENATE("  - &amp;AuthorListID",TEXT($A41,"0000"),
"  {CitationID: *CitationID0001",
", PersonID: *PersonID",TEXT(MATCH(INDEX(AuthorList[Author Name],$A41),People[Full Name],0),"0000"),
", AuthorOrder: ",INDEX(AuthorList[Author Number],$A41),"}")))</f>
        <v/>
      </c>
      <c r="K41" s="111" t="str">
        <f>IF($A41&gt;NumSamplingFeatures,"",
CONCATENATE("  - &amp;SamplingFeatureID",TEXT($A41,"0000"),
" {","SamplingFeatureUUID:  ",CHAR(34),INDEX(SamplingFeatures[Sampling Feature UUID],$A41),CHAR(34),
", SamplingFeatureTypeCV:  ",CHAR(34),INDEX(SamplingFeatures[Sampling Feature Type],$A41),CHAR(34),
", SamplingFeatureCode:  ",CHAR(34),INDEX(SamplingFeatures[Feature Code],$A41),CHAR(34),
", SamplingFeatureName:  ",CHAR(34),INDEX(SamplingFeatures[Feature Name],$A41),CHAR(34),
", SamplingFeatureDescription:  ",CHAR(34),INDEX(SamplingFeatures[Feature Description],$A41),CHAR(34),
", SamplingFeatureGeotypeCV:  ",CHAR(34),INDEX(SamplingFeatures[Feature Geo Type],$A41),CHAR(34),
", FeatureGeometry:  ",CHAR(34),INDEX(SamplingFeatures[Feature Geometry],$A41),CHAR(34),
", Elevation_m:  ",CHAR(34),INDEX(SamplingFeatures[Elevation_m],$A41),CHAR(34),
", ElevationDatumCV:  ",CHAR(34),ElevationDatum,CHAR(34),"}"))</f>
        <v/>
      </c>
      <c r="L41" s="111" t="str">
        <f>IF(NumSites=0,"",
IF(NumSites&lt;$A41,"",
CONCATENATE("  - &amp;SiteID",TEXT($A41,"0000"),
" {","SamplingFeatureID:  *SamplingFeatureID",TEXT(MATCH($A41,Sites[SiteID],0),"0000"),
", SiteTypeCV:  ",CHAR(34),INDEX(Sites[Site Type],MATCH($A41,Sites[SiteID],0)),CHAR(34),
", Latitude:  ",INDEX(Sites[Latitude],MATCH($A41,Sites[SiteID],0)),
", Longitude:  ",INDEX(Sites[Longitude],MATCH($A41,Sites[SiteID],0)),
", SpatialReferenceID:  *SRSID0001}")))</f>
        <v/>
      </c>
      <c r="M41" s="111" t="str">
        <f>IF(NumSpecimens=0,"",
IF(NumSpecimens&lt;$A41,"",
CONCATENATE("  - &amp;SpecimenID",TEXT($A41,"0000"),
" {","SamplingFeatureID:  *SamplingFeatureID",TEXT(MATCH($A41,Specimens[SpecimenID],0),"0000"),
", SpecimenTypeCV:  ",CHAR(34),INDEX(Specimens[Specimen Type],MATCH($A41,Specimens[SpecimenID],0)),CHAR(34),
", SpecimenMediumCV:  ",INDEX(Specimens[Specimen Medium],MATCH($A41,Specimens[SpecimenID],0)),
", IsFieldSpecimen:  ",CHAR(34),INDEX(Specimens[Is Field Specimen?],MATCH($A41,Specimens[SpecimenID],0)),CHAR(34),"}")))</f>
        <v/>
      </c>
      <c r="N41" s="111" t="str">
        <f>IF(NumSpatialOffsets=0,"",
IF(NumSpatialOffsets&lt;$A41,"",
CONCATENATE("  - &amp;SpatialOffsetID",TEXT($A41,"0000"),
" {","SpatialOffsetTypeCV:  ",CHAR(34),INDEX(RelatedFeatures[Spatial Offset Type],MATCH($A41,RelatedFeatures[OffsetID],0)),CHAR(34),
", Offset1Value:  ",INDEX(RelatedFeatures[Offset 1 Value],MATCH($A41,RelatedFeatures[OffsetID],0)),
", Offset1UnitID:  ",CHAR(34),INDEX(RelatedFeatures[Offset 1 Unit],MATCH($A41,RelatedFeatures[OffsetID],0)),CHAR(34),
", Offset2Value:  ",IF(INDEX(RelatedFeatures[Offset 2 Value],MATCH($A41,RelatedFeatures[OffsetID],0))="","NULL",INDEX(RelatedFeatures[Offset 2 Value],MATCH($A41,RelatedFeatures[OffsetID],0))),
", Offset2UnitID:  ",CHAR(34),INDEX(RelatedFeatures[Offset 2 Unit],MATCH($A41,RelatedFeatures[OffsetID],0)),,CHAR(34),
", Offset3Value:  ",IF(INDEX(RelatedFeatures[Offset 3 Value],MATCH($A41,RelatedFeatures[OffsetID],0))="","NULL",INDEX(RelatedFeatures[Offset 3 Value],MATCH($A41,RelatedFeatures[OffsetID],0))),
", Offset3UnitID:  ",CHAR(34),INDEX(RelatedFeatures[Offset 3 Unit],MATCH($A41,RelatedFeatures[OffsetID],0)),CHAR(34),"}")))</f>
        <v/>
      </c>
      <c r="O41" s="111" t="str">
        <f>IF(NumRelatedFeatures=0,"",
IF($A41&gt;NumRelatedFeatures,"",
CONCATENATE("  - &amp;RelationID",TEXT($A41,"0000"),
" {","SamplingFeatureID:  *SamplingFeatureID",TEXT(MATCH(INDEX(RelatedFeatures[First Sampling Feature Code],$A41),SamplingFeatures[Feature Code],0),"0000"),
", RelationshipTypeCV:  ",CHAR(34),INDEX(RelatedFeatures[Relationship Type],$A41),CHAR(34),
", RelatedFeatureID: *SamplingFeatureID",TEXT(MATCH(INDEX(RelatedFeatures[Second Sampling Feature Code],$A41),SamplingFeatures[Feature Code],0),"0000"),
", SpatialOffsetID:  ",IF(INDEX(RelatedFeatures[OffsetID],$A41)="",CONCATENATE(CHAR(34),CHAR(34)),CONCATENATE("*SpatialOffsetID",TEXT(INDEX(RelatedFeatures[OffsetID],$A41),"0000"))),"}")))</f>
        <v/>
      </c>
      <c r="P41" s="111" t="str">
        <f>IF($A41&gt;NumMethods,"",
CONCATENATE("  - &amp;MethodID",TEXT($A41,"0000"),
" {","MethodTypeCV:  ",CHAR(34),INDEX(Methods[Method Type],$A41),CHAR(34),
", MethodCode:  ",CHAR(34),INDEX(Methods[Method Code],$A41),CHAR(34),
", MethodName:  ",CHAR(34),INDEX(Methods[Method Name],$A41),CHAR(34),
", MethodDescription:  ",CHAR(34),INDEX(Methods[Method Description],$A41),CHAR(34),
", MethodLink:  ",CHAR(34),INDEX(Methods[Method Link],$A41),CHAR(34),
", OrganizationID: *OrganizationID",TEXT(MATCH(INDEX(Methods[Organization Name],$A41),Organizations[Organization Name],0),"0000"),"}"))</f>
        <v/>
      </c>
      <c r="Q41" s="111" t="str">
        <f>IF($A41&gt;NumVariables,"",
CONCATENATE("  - &amp;VariableID",TEXT($A41,"0000"),
" {","VariableTypeCV:  ",CHAR(34),INDEX(Variables[Variable Type],$A41),CHAR(34),
", VariableCode:  ",CHAR(34),INDEX(Variables[Variable Code],$A41),CHAR(34),
", VariableNameCV:  ",CHAR(34),INDEX(Variables[Variable Name],$A41),CHAR(34),
", VariableDefinition:  ",CHAR(34),INDEX(Variables[Variable Definition],$A41),CHAR(34),
", SpecciationCV:  ",CHAR(34),INDEX(Variables[Speciation],$A41),CHAR(34),
", NoDataValue:  ",CHAR(34),INDEX(Variables[No Data Value],$A41),CHAR(34),"}"))</f>
        <v/>
      </c>
      <c r="S41" s="111" t="str">
        <f>IF($A41&gt;NumProcessingLevels,"",
CONCATENATE("  - &amp;ProcessingLevelID",TEXT($A41,"0000"),
" {","ProcessingLevelCode:  ",CHAR(34),INDEX(ProcessingLevels[Processing Level Code],$A41),CHAR(34),
", Definition:  ",CHAR(34),INDEX(ProcessingLevels[Definition],$A41),CHAR(34),
", Explanation:  ",CHAR(34),INDEX(ProcessingLevels[Explanation],$A41),CHAR(34),"}"))</f>
        <v/>
      </c>
      <c r="T41" s="111" t="str">
        <f>IF($A41&gt;NumDataColumns,"",
IF(INDEX(DataColumns[Method Code],$A41)="","PLEASE FILL IN A METHOD FOR EACH DATA COLUMN",
CONCATENATE("  - &amp;ActionID",TEXT($A41,"0000"),
" {","ActionTypeCV:  ",CHAR(34),"Observation",CHAR(34),
", MethodID: *MethodID",TEXT(MATCH(INDEX(DataColumns[Method Code],$A41),Methods[Method Code],0),"0000"),
", BeginDateTime:  NULL",
", BeginDateTimeUTCOffset:  NULL",
", EndDateTime:  NULL",
", EndDateTimeUTCOffset:  NULL",
", ActionDescription:  ",CHAR(34),"Generic observation action generated by YODA TimeSeries Template",CHAR(34),
", ActionFileLink:  ",CHAR(34),CHAR(34),"}")))</f>
        <v/>
      </c>
      <c r="U41" s="111" t="str">
        <f>IF($A41&gt;NumDataColumns,"",
IF(INDEX(DataColumns[Method Code],$A41)="","PLEASE FILL IN A SAMPLING FEATURE FOR EACH DATA COLUMN",
CONCATENATE("  - &amp;FeatureActionID",TEXT($A41,"0000"),
" {","SamplingFeatureID:  *SamplingFeatureID",TEXT(MATCH(INDEX(DataColumns[Sampling Feature Code],$A41),SamplingFeatures[Feature Code],0),"0000"),
", ActionID:  *ActionID",TEXT($A41,"0000"),"}")))</f>
        <v/>
      </c>
      <c r="V41" s="111" t="str">
        <f>IF($A41&gt;NumDataColumns,"",
CONCATENATE("  - &amp;ResultID",TEXT($A41,"0000"),
" {","ResultUUID:  ",CHAR(34),INDEX(DataColumns[ResultUUID],$A41),CHAR(34),
", FeatureActionID: *FeatureActionID",TEXT($A41,"0000"),
", ResultTypeCV:  ",CHAR(34),INDEX(DataColumns[Result Type],$A41),CHAR(34),
", VariableID:  *VariableID",TEXT(MATCH(INDEX(DataColumns[Variable Code],$A41),Variables[Variable Code],0),"0000"),
", UnitsID:  ",CHAR(34),INDEX(DataColumns[Unit Name],$A41),CHAR(34),
", TaxonomicClassifierID:  ",CHAR(34),CHAR(34),
", ProcessingLevelID:  *ProcessingLevelID",TEXT(MATCH(INDEX(DataColumns[Processing Level],$A41),ProcessingLevels[Processing Level Code],0),"0000"),
", ResultDateTime:  ",CHAR(34),CHAR(34),
", ResultDateTimeUTCOffset:  ",CHAR(34),CHAR(34),
", ValidDateTime:  ",CHAR(34),CHAR(34),
", ValidDateTimeUTCOffset:  ",CHAR(34),CHAR(34),
", StatusCV:  ",CHAR(34),CHAR(34),
", SampledMediumCV:  ",CHAR(34),INDEX(DataColumns[Sampled Medium],$A41),CHAR(34),
", ValueCount:  ",NumDataValues,"}"))</f>
        <v/>
      </c>
      <c r="W41" s="111" t="str">
        <f>IF($A41&gt;NumDataColumns,"",
CONCATENATE("  - &amp;TimeSeriesResultID001",TEXT($A41,"0000"),
" {","ResultID: *ResultID",TEXT($A41,"0000"),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Statistic],$A41),CHAR(34),"}"))</f>
        <v/>
      </c>
      <c r="X41" s="111" t="str">
        <f>IF($A41-3&gt;NumDataColumns,"",
CONCATENATE("    - {ColumnNumber: ",TEXT($A41-1,"0000"),
", Label:  ",CHAR(34),INDEX(DataColumns[Column Label],$A41-3),CHAR(34),
", ODM2Field:  ",CHAR(34),"DataValue",CHAR(34),
", CensorCodeCV:  ",CHAR(34),INDEX(DataColumns[Censor Code],$A41-3),CHAR(34),
", QualiatyCodeCV:  ",CHAR(34),INDEX(DataColumns[Quality Code],$A41-3),CHAR(34),
", TimeAggregationInterval:  ",INDEX(DataColumns[Time Aggregation Interval],$A41-3),
", TimeAggregationIntervalUnitsID:  ",CHAR(34),INDEX(DataColumns[Time Aggregation Unit],$A41-3),CHAR(34),"}"))</f>
        <v/>
      </c>
      <c r="AA41" s="111" t="str">
        <f>IF($A41&gt;NumDataColumns,
"",
CONCATENATE(AA40,", ",INDEX(DataColumns[Column Label],$A41)))</f>
        <v/>
      </c>
    </row>
    <row r="42" spans="1:27" x14ac:dyDescent="0.25">
      <c r="A42">
        <v>39</v>
      </c>
      <c r="D42" s="111" t="str">
        <f>IF($A42&gt;NumPeople,"",
CONCATENATE("  - &amp;PersonID",TEXT($A42,"0000"),
" {","PersonFirstName:  ",CHAR(34),INDEX(People[First Name],$A42),CHAR(34),
", PersonMiddleName:  ",CHAR(34),INDEX(People[Middle Name],$A42),CHAR(34),
", PersonLastName:  ",CHAR(34),INDEX(People[Last Name],$A42),CHAR(34),"}"))</f>
        <v/>
      </c>
      <c r="E42" s="111" t="str">
        <f>IF($A42&gt;NumOrganizations,"",
CONCATENATE("  - &amp;OrganizationID",TEXT($A42,"0000"),
" {","OrganizationTypeCV:  ",CHAR(34),INDEX(Organizations[Organization Type '[CV']],$A42),CHAR(34),
", OrganizationCode:  ",CHAR(34),INDEX(Organizations[Organization Code],$A42),CHAR(34),
", OrganizationName:  ",CHAR(34),INDEX(Organizations[Organization Name],$A42),CHAR(34),
", OrganizationDescription:  ",CHAR(34),INDEX(Organizations[Organization Description],$A42),CHAR(34),
", OrganizationLink:  ",CHAR(34),INDEX(Organizations[Organization Link],$A42),CHAR(34),"}"))</f>
        <v/>
      </c>
      <c r="F42" s="111" t="str">
        <f>IF($A42&gt;NumPeople,"",
CONCATENATE("  - &amp;AffiliationID",TEXT($A42,"0000"),
" {PersonID: *PersonID",TEXT($A42,"0000"),
", OrganizationID: *OrganizationID",TEXT(MATCH(INDEX(People[Organization Name],$A42),Organizations[Organization Name],0),"0000"),
", IsPrimaryOrganizationContact: , AffiliationStartDate: , AffiliationEndDate: , PrimaryPhone: ",
", PrimaryEmail: ",CHAR(34),INDEX(People[Primary Email],$A42),CHAR(34),
", PrimaryAddress: ",CHAR(34),INDEX(People[Primary Address],$A42),CHAR(34),
", PersonLink: }"))</f>
        <v/>
      </c>
      <c r="H42" s="111" t="str">
        <f>IF(COUNTA(CitationInformation)=0,"",
IF($A42&gt;NumAuthors,"",
CONCATENATE("  - &amp;AuthorListID",TEXT($A42,"0000"),
"  {CitationID: *CitationID0001",
", PersonID: *PersonID",TEXT(MATCH(INDEX(AuthorList[Author Name],$A42),People[Full Name],0),"0000"),
", AuthorOrder: ",INDEX(AuthorList[Author Number],$A42),"}")))</f>
        <v/>
      </c>
      <c r="K42" s="111" t="str">
        <f>IF($A42&gt;NumSamplingFeatures,"",
CONCATENATE("  - &amp;SamplingFeatureID",TEXT($A42,"0000"),
" {","SamplingFeatureUUID:  ",CHAR(34),INDEX(SamplingFeatures[Sampling Feature UUID],$A42),CHAR(34),
", SamplingFeatureTypeCV:  ",CHAR(34),INDEX(SamplingFeatures[Sampling Feature Type],$A42),CHAR(34),
", SamplingFeatureCode:  ",CHAR(34),INDEX(SamplingFeatures[Feature Code],$A42),CHAR(34),
", SamplingFeatureName:  ",CHAR(34),INDEX(SamplingFeatures[Feature Name],$A42),CHAR(34),
", SamplingFeatureDescription:  ",CHAR(34),INDEX(SamplingFeatures[Feature Description],$A42),CHAR(34),
", SamplingFeatureGeotypeCV:  ",CHAR(34),INDEX(SamplingFeatures[Feature Geo Type],$A42),CHAR(34),
", FeatureGeometry:  ",CHAR(34),INDEX(SamplingFeatures[Feature Geometry],$A42),CHAR(34),
", Elevation_m:  ",CHAR(34),INDEX(SamplingFeatures[Elevation_m],$A42),CHAR(34),
", ElevationDatumCV:  ",CHAR(34),ElevationDatum,CHAR(34),"}"))</f>
        <v/>
      </c>
      <c r="L42" s="111" t="str">
        <f>IF(NumSites=0,"",
IF(NumSites&lt;$A42,"",
CONCATENATE("  - &amp;SiteID",TEXT($A42,"0000"),
" {","SamplingFeatureID:  *SamplingFeatureID",TEXT(MATCH($A42,Sites[SiteID],0),"0000"),
", SiteTypeCV:  ",CHAR(34),INDEX(Sites[Site Type],MATCH($A42,Sites[SiteID],0)),CHAR(34),
", Latitude:  ",INDEX(Sites[Latitude],MATCH($A42,Sites[SiteID],0)),
", Longitude:  ",INDEX(Sites[Longitude],MATCH($A42,Sites[SiteID],0)),
", SpatialReferenceID:  *SRSID0001}")))</f>
        <v/>
      </c>
      <c r="M42" s="111" t="str">
        <f>IF(NumSpecimens=0,"",
IF(NumSpecimens&lt;$A42,"",
CONCATENATE("  - &amp;SpecimenID",TEXT($A42,"0000"),
" {","SamplingFeatureID:  *SamplingFeatureID",TEXT(MATCH($A42,Specimens[SpecimenID],0),"0000"),
", SpecimenTypeCV:  ",CHAR(34),INDEX(Specimens[Specimen Type],MATCH($A42,Specimens[SpecimenID],0)),CHAR(34),
", SpecimenMediumCV:  ",INDEX(Specimens[Specimen Medium],MATCH($A42,Specimens[SpecimenID],0)),
", IsFieldSpecimen:  ",CHAR(34),INDEX(Specimens[Is Field Specimen?],MATCH($A42,Specimens[SpecimenID],0)),CHAR(34),"}")))</f>
        <v/>
      </c>
      <c r="N42" s="111" t="str">
        <f>IF(NumSpatialOffsets=0,"",
IF(NumSpatialOffsets&lt;$A42,"",
CONCATENATE("  - &amp;SpatialOffsetID",TEXT($A42,"0000"),
" {","SpatialOffsetTypeCV:  ",CHAR(34),INDEX(RelatedFeatures[Spatial Offset Type],MATCH($A42,RelatedFeatures[OffsetID],0)),CHAR(34),
", Offset1Value:  ",INDEX(RelatedFeatures[Offset 1 Value],MATCH($A42,RelatedFeatures[OffsetID],0)),
", Offset1UnitID:  ",CHAR(34),INDEX(RelatedFeatures[Offset 1 Unit],MATCH($A42,RelatedFeatures[OffsetID],0)),CHAR(34),
", Offset2Value:  ",IF(INDEX(RelatedFeatures[Offset 2 Value],MATCH($A42,RelatedFeatures[OffsetID],0))="","NULL",INDEX(RelatedFeatures[Offset 2 Value],MATCH($A42,RelatedFeatures[OffsetID],0))),
", Offset2UnitID:  ",CHAR(34),INDEX(RelatedFeatures[Offset 2 Unit],MATCH($A42,RelatedFeatures[OffsetID],0)),,CHAR(34),
", Offset3Value:  ",IF(INDEX(RelatedFeatures[Offset 3 Value],MATCH($A42,RelatedFeatures[OffsetID],0))="","NULL",INDEX(RelatedFeatures[Offset 3 Value],MATCH($A42,RelatedFeatures[OffsetID],0))),
", Offset3UnitID:  ",CHAR(34),INDEX(RelatedFeatures[Offset 3 Unit],MATCH($A42,RelatedFeatures[OffsetID],0)),CHAR(34),"}")))</f>
        <v/>
      </c>
      <c r="O42" s="111" t="str">
        <f>IF(NumRelatedFeatures=0,"",
IF($A42&gt;NumRelatedFeatures,"",
CONCATENATE("  - &amp;RelationID",TEXT($A42,"0000"),
" {","SamplingFeatureID:  *SamplingFeatureID",TEXT(MATCH(INDEX(RelatedFeatures[First Sampling Feature Code],$A42),SamplingFeatures[Feature Code],0),"0000"),
", RelationshipTypeCV:  ",CHAR(34),INDEX(RelatedFeatures[Relationship Type],$A42),CHAR(34),
", RelatedFeatureID: *SamplingFeatureID",TEXT(MATCH(INDEX(RelatedFeatures[Second Sampling Feature Code],$A42),SamplingFeatures[Feature Code],0),"0000"),
", SpatialOffsetID:  ",IF(INDEX(RelatedFeatures[OffsetID],$A42)="",CONCATENATE(CHAR(34),CHAR(34)),CONCATENATE("*SpatialOffsetID",TEXT(INDEX(RelatedFeatures[OffsetID],$A42),"0000"))),"}")))</f>
        <v/>
      </c>
      <c r="P42" s="111" t="str">
        <f>IF($A42&gt;NumMethods,"",
CONCATENATE("  - &amp;MethodID",TEXT($A42,"0000"),
" {","MethodTypeCV:  ",CHAR(34),INDEX(Methods[Method Type],$A42),CHAR(34),
", MethodCode:  ",CHAR(34),INDEX(Methods[Method Code],$A42),CHAR(34),
", MethodName:  ",CHAR(34),INDEX(Methods[Method Name],$A42),CHAR(34),
", MethodDescription:  ",CHAR(34),INDEX(Methods[Method Description],$A42),CHAR(34),
", MethodLink:  ",CHAR(34),INDEX(Methods[Method Link],$A42),CHAR(34),
", OrganizationID: *OrganizationID",TEXT(MATCH(INDEX(Methods[Organization Name],$A42),Organizations[Organization Name],0),"0000"),"}"))</f>
        <v/>
      </c>
      <c r="Q42" s="111" t="str">
        <f>IF($A42&gt;NumVariables,"",
CONCATENATE("  - &amp;VariableID",TEXT($A42,"0000"),
" {","VariableTypeCV:  ",CHAR(34),INDEX(Variables[Variable Type],$A42),CHAR(34),
", VariableCode:  ",CHAR(34),INDEX(Variables[Variable Code],$A42),CHAR(34),
", VariableNameCV:  ",CHAR(34),INDEX(Variables[Variable Name],$A42),CHAR(34),
", VariableDefinition:  ",CHAR(34),INDEX(Variables[Variable Definition],$A42),CHAR(34),
", SpecciationCV:  ",CHAR(34),INDEX(Variables[Speciation],$A42),CHAR(34),
", NoDataValue:  ",CHAR(34),INDEX(Variables[No Data Value],$A42),CHAR(34),"}"))</f>
        <v/>
      </c>
      <c r="S42" s="111" t="str">
        <f>IF($A42&gt;NumProcessingLevels,"",
CONCATENATE("  - &amp;ProcessingLevelID",TEXT($A42,"0000"),
" {","ProcessingLevelCode:  ",CHAR(34),INDEX(ProcessingLevels[Processing Level Code],$A42),CHAR(34),
", Definition:  ",CHAR(34),INDEX(ProcessingLevels[Definition],$A42),CHAR(34),
", Explanation:  ",CHAR(34),INDEX(ProcessingLevels[Explanation],$A42),CHAR(34),"}"))</f>
        <v/>
      </c>
      <c r="T42" s="111" t="str">
        <f>IF($A42&gt;NumDataColumns,"",
IF(INDEX(DataColumns[Method Code],$A42)="","PLEASE FILL IN A METHOD FOR EACH DATA COLUMN",
CONCATENATE("  - &amp;ActionID",TEXT($A42,"0000"),
" {","ActionTypeCV:  ",CHAR(34),"Observation",CHAR(34),
", MethodID: *MethodID",TEXT(MATCH(INDEX(DataColumns[Method Code],$A42),Methods[Method Code],0),"0000"),
", BeginDateTime:  NULL",
", BeginDateTimeUTCOffset:  NULL",
", EndDateTime:  NULL",
", EndDateTimeUTCOffset:  NULL",
", ActionDescription:  ",CHAR(34),"Generic observation action generated by YODA TimeSeries Template",CHAR(34),
", ActionFileLink:  ",CHAR(34),CHAR(34),"}")))</f>
        <v/>
      </c>
      <c r="U42" s="111" t="str">
        <f>IF($A42&gt;NumDataColumns,"",
IF(INDEX(DataColumns[Method Code],$A42)="","PLEASE FILL IN A SAMPLING FEATURE FOR EACH DATA COLUMN",
CONCATENATE("  - &amp;FeatureActionID",TEXT($A42,"0000"),
" {","SamplingFeatureID:  *SamplingFeatureID",TEXT(MATCH(INDEX(DataColumns[Sampling Feature Code],$A42),SamplingFeatures[Feature Code],0),"0000"),
", ActionID:  *ActionID",TEXT($A42,"0000"),"}")))</f>
        <v/>
      </c>
      <c r="V42" s="111" t="str">
        <f>IF($A42&gt;NumDataColumns,"",
CONCATENATE("  - &amp;ResultID",TEXT($A42,"0000"),
" {","ResultUUID:  ",CHAR(34),INDEX(DataColumns[ResultUUID],$A42),CHAR(34),
", FeatureActionID: *FeatureActionID",TEXT($A42,"0000"),
", ResultTypeCV:  ",CHAR(34),INDEX(DataColumns[Result Type],$A42),CHAR(34),
", VariableID:  *VariableID",TEXT(MATCH(INDEX(DataColumns[Variable Code],$A42),Variables[Variable Code],0),"0000"),
", UnitsID:  ",CHAR(34),INDEX(DataColumns[Unit Name],$A42),CHAR(34),
", TaxonomicClassifierID:  ",CHAR(34),CHAR(34),
", ProcessingLevelID:  *ProcessingLevelID",TEXT(MATCH(INDEX(DataColumns[Processing Level],$A42),ProcessingLevels[Processing Level Code],0),"0000"),
", ResultDateTime:  ",CHAR(34),CHAR(34),
", ResultDateTimeUTCOffset:  ",CHAR(34),CHAR(34),
", ValidDateTime:  ",CHAR(34),CHAR(34),
", ValidDateTimeUTCOffset:  ",CHAR(34),CHAR(34),
", StatusCV:  ",CHAR(34),CHAR(34),
", SampledMediumCV:  ",CHAR(34),INDEX(DataColumns[Sampled Medium],$A42),CHAR(34),
", ValueCount:  ",NumDataValues,"}"))</f>
        <v/>
      </c>
      <c r="W42" s="111" t="str">
        <f>IF($A42&gt;NumDataColumns,"",
CONCATENATE("  - &amp;TimeSeriesResultID001",TEXT($A42,"0000"),
" {","ResultID: *ResultID",TEXT($A42,"0000"),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Statistic],$A42),CHAR(34),"}"))</f>
        <v/>
      </c>
      <c r="X42" s="111" t="str">
        <f>IF($A42-3&gt;NumDataColumns,"",
CONCATENATE("    - {ColumnNumber: ",TEXT($A42-1,"0000"),
", Label:  ",CHAR(34),INDEX(DataColumns[Column Label],$A42-3),CHAR(34),
", ODM2Field:  ",CHAR(34),"DataValue",CHAR(34),
", CensorCodeCV:  ",CHAR(34),INDEX(DataColumns[Censor Code],$A42-3),CHAR(34),
", QualiatyCodeCV:  ",CHAR(34),INDEX(DataColumns[Quality Code],$A42-3),CHAR(34),
", TimeAggregationInterval:  ",INDEX(DataColumns[Time Aggregation Interval],$A42-3),
", TimeAggregationIntervalUnitsID:  ",CHAR(34),INDEX(DataColumns[Time Aggregation Unit],$A42-3),CHAR(34),"}"))</f>
        <v/>
      </c>
      <c r="AA42" s="111" t="str">
        <f>IF($A42&gt;NumDataColumns,
"",
CONCATENATE(AA41,", ",INDEX(DataColumns[Column Label],$A42)))</f>
        <v/>
      </c>
    </row>
    <row r="43" spans="1:27" x14ac:dyDescent="0.25">
      <c r="A43">
        <v>40</v>
      </c>
      <c r="D43" s="111" t="str">
        <f>IF($A43&gt;NumPeople,"",
CONCATENATE("  - &amp;PersonID",TEXT($A43,"0000"),
" {","PersonFirstName:  ",CHAR(34),INDEX(People[First Name],$A43),CHAR(34),
", PersonMiddleName:  ",CHAR(34),INDEX(People[Middle Name],$A43),CHAR(34),
", PersonLastName:  ",CHAR(34),INDEX(People[Last Name],$A43),CHAR(34),"}"))</f>
        <v/>
      </c>
      <c r="E43" s="111" t="str">
        <f>IF($A43&gt;NumOrganizations,"",
CONCATENATE("  - &amp;OrganizationID",TEXT($A43,"0000"),
" {","OrganizationTypeCV:  ",CHAR(34),INDEX(Organizations[Organization Type '[CV']],$A43),CHAR(34),
", OrganizationCode:  ",CHAR(34),INDEX(Organizations[Organization Code],$A43),CHAR(34),
", OrganizationName:  ",CHAR(34),INDEX(Organizations[Organization Name],$A43),CHAR(34),
", OrganizationDescription:  ",CHAR(34),INDEX(Organizations[Organization Description],$A43),CHAR(34),
", OrganizationLink:  ",CHAR(34),INDEX(Organizations[Organization Link],$A43),CHAR(34),"}"))</f>
        <v/>
      </c>
      <c r="F43" s="111" t="str">
        <f>IF($A43&gt;NumPeople,"",
CONCATENATE("  - &amp;AffiliationID",TEXT($A43,"0000"),
" {PersonID: *PersonID",TEXT($A43,"0000"),
", OrganizationID: *OrganizationID",TEXT(MATCH(INDEX(People[Organization Name],$A43),Organizations[Organization Name],0),"0000"),
", IsPrimaryOrganizationContact: , AffiliationStartDate: , AffiliationEndDate: , PrimaryPhone: ",
", PrimaryEmail: ",CHAR(34),INDEX(People[Primary Email],$A43),CHAR(34),
", PrimaryAddress: ",CHAR(34),INDEX(People[Primary Address],$A43),CHAR(34),
", PersonLink: }"))</f>
        <v/>
      </c>
      <c r="H43" s="111" t="str">
        <f>IF(COUNTA(CitationInformation)=0,"",
IF($A43&gt;NumAuthors,"",
CONCATENATE("  - &amp;AuthorListID",TEXT($A43,"0000"),
"  {CitationID: *CitationID0001",
", PersonID: *PersonID",TEXT(MATCH(INDEX(AuthorList[Author Name],$A43),People[Full Name],0),"0000"),
", AuthorOrder: ",INDEX(AuthorList[Author Number],$A43),"}")))</f>
        <v/>
      </c>
      <c r="K43" s="111" t="str">
        <f>IF($A43&gt;NumSamplingFeatures,"",
CONCATENATE("  - &amp;SamplingFeatureID",TEXT($A43,"0000"),
" {","SamplingFeatureUUID:  ",CHAR(34),INDEX(SamplingFeatures[Sampling Feature UUID],$A43),CHAR(34),
", SamplingFeatureTypeCV:  ",CHAR(34),INDEX(SamplingFeatures[Sampling Feature Type],$A43),CHAR(34),
", SamplingFeatureCode:  ",CHAR(34),INDEX(SamplingFeatures[Feature Code],$A43),CHAR(34),
", SamplingFeatureName:  ",CHAR(34),INDEX(SamplingFeatures[Feature Name],$A43),CHAR(34),
", SamplingFeatureDescription:  ",CHAR(34),INDEX(SamplingFeatures[Feature Description],$A43),CHAR(34),
", SamplingFeatureGeotypeCV:  ",CHAR(34),INDEX(SamplingFeatures[Feature Geo Type],$A43),CHAR(34),
", FeatureGeometry:  ",CHAR(34),INDEX(SamplingFeatures[Feature Geometry],$A43),CHAR(34),
", Elevation_m:  ",CHAR(34),INDEX(SamplingFeatures[Elevation_m],$A43),CHAR(34),
", ElevationDatumCV:  ",CHAR(34),ElevationDatum,CHAR(34),"}"))</f>
        <v/>
      </c>
      <c r="L43" s="111" t="str">
        <f>IF(NumSites=0,"",
IF(NumSites&lt;$A43,"",
CONCATENATE("  - &amp;SiteID",TEXT($A43,"0000"),
" {","SamplingFeatureID:  *SamplingFeatureID",TEXT(MATCH($A43,Sites[SiteID],0),"0000"),
", SiteTypeCV:  ",CHAR(34),INDEX(Sites[Site Type],MATCH($A43,Sites[SiteID],0)),CHAR(34),
", Latitude:  ",INDEX(Sites[Latitude],MATCH($A43,Sites[SiteID],0)),
", Longitude:  ",INDEX(Sites[Longitude],MATCH($A43,Sites[SiteID],0)),
", SpatialReferenceID:  *SRSID0001}")))</f>
        <v/>
      </c>
      <c r="M43" s="111" t="str">
        <f>IF(NumSpecimens=0,"",
IF(NumSpecimens&lt;$A43,"",
CONCATENATE("  - &amp;SpecimenID",TEXT($A43,"0000"),
" {","SamplingFeatureID:  *SamplingFeatureID",TEXT(MATCH($A43,Specimens[SpecimenID],0),"0000"),
", SpecimenTypeCV:  ",CHAR(34),INDEX(Specimens[Specimen Type],MATCH($A43,Specimens[SpecimenID],0)),CHAR(34),
", SpecimenMediumCV:  ",INDEX(Specimens[Specimen Medium],MATCH($A43,Specimens[SpecimenID],0)),
", IsFieldSpecimen:  ",CHAR(34),INDEX(Specimens[Is Field Specimen?],MATCH($A43,Specimens[SpecimenID],0)),CHAR(34),"}")))</f>
        <v/>
      </c>
      <c r="N43" s="111" t="str">
        <f>IF(NumSpatialOffsets=0,"",
IF(NumSpatialOffsets&lt;$A43,"",
CONCATENATE("  - &amp;SpatialOffsetID",TEXT($A43,"0000"),
" {","SpatialOffsetTypeCV:  ",CHAR(34),INDEX(RelatedFeatures[Spatial Offset Type],MATCH($A43,RelatedFeatures[OffsetID],0)),CHAR(34),
", Offset1Value:  ",INDEX(RelatedFeatures[Offset 1 Value],MATCH($A43,RelatedFeatures[OffsetID],0)),
", Offset1UnitID:  ",CHAR(34),INDEX(RelatedFeatures[Offset 1 Unit],MATCH($A43,RelatedFeatures[OffsetID],0)),CHAR(34),
", Offset2Value:  ",IF(INDEX(RelatedFeatures[Offset 2 Value],MATCH($A43,RelatedFeatures[OffsetID],0))="","NULL",INDEX(RelatedFeatures[Offset 2 Value],MATCH($A43,RelatedFeatures[OffsetID],0))),
", Offset2UnitID:  ",CHAR(34),INDEX(RelatedFeatures[Offset 2 Unit],MATCH($A43,RelatedFeatures[OffsetID],0)),,CHAR(34),
", Offset3Value:  ",IF(INDEX(RelatedFeatures[Offset 3 Value],MATCH($A43,RelatedFeatures[OffsetID],0))="","NULL",INDEX(RelatedFeatures[Offset 3 Value],MATCH($A43,RelatedFeatures[OffsetID],0))),
", Offset3UnitID:  ",CHAR(34),INDEX(RelatedFeatures[Offset 3 Unit],MATCH($A43,RelatedFeatures[OffsetID],0)),CHAR(34),"}")))</f>
        <v/>
      </c>
      <c r="O43" s="111" t="str">
        <f>IF(NumRelatedFeatures=0,"",
IF($A43&gt;NumRelatedFeatures,"",
CONCATENATE("  - &amp;RelationID",TEXT($A43,"0000"),
" {","SamplingFeatureID:  *SamplingFeatureID",TEXT(MATCH(INDEX(RelatedFeatures[First Sampling Feature Code],$A43),SamplingFeatures[Feature Code],0),"0000"),
", RelationshipTypeCV:  ",CHAR(34),INDEX(RelatedFeatures[Relationship Type],$A43),CHAR(34),
", RelatedFeatureID: *SamplingFeatureID",TEXT(MATCH(INDEX(RelatedFeatures[Second Sampling Feature Code],$A43),SamplingFeatures[Feature Code],0),"0000"),
", SpatialOffsetID:  ",IF(INDEX(RelatedFeatures[OffsetID],$A43)="",CONCATENATE(CHAR(34),CHAR(34)),CONCATENATE("*SpatialOffsetID",TEXT(INDEX(RelatedFeatures[OffsetID],$A43),"0000"))),"}")))</f>
        <v/>
      </c>
      <c r="P43" s="111" t="str">
        <f>IF($A43&gt;NumMethods,"",
CONCATENATE("  - &amp;MethodID",TEXT($A43,"0000"),
" {","MethodTypeCV:  ",CHAR(34),INDEX(Methods[Method Type],$A43),CHAR(34),
", MethodCode:  ",CHAR(34),INDEX(Methods[Method Code],$A43),CHAR(34),
", MethodName:  ",CHAR(34),INDEX(Methods[Method Name],$A43),CHAR(34),
", MethodDescription:  ",CHAR(34),INDEX(Methods[Method Description],$A43),CHAR(34),
", MethodLink:  ",CHAR(34),INDEX(Methods[Method Link],$A43),CHAR(34),
", OrganizationID: *OrganizationID",TEXT(MATCH(INDEX(Methods[Organization Name],$A43),Organizations[Organization Name],0),"0000"),"}"))</f>
        <v/>
      </c>
      <c r="Q43" s="111" t="str">
        <f>IF($A43&gt;NumVariables,"",
CONCATENATE("  - &amp;VariableID",TEXT($A43,"0000"),
" {","VariableTypeCV:  ",CHAR(34),INDEX(Variables[Variable Type],$A43),CHAR(34),
", VariableCode:  ",CHAR(34),INDEX(Variables[Variable Code],$A43),CHAR(34),
", VariableNameCV:  ",CHAR(34),INDEX(Variables[Variable Name],$A43),CHAR(34),
", VariableDefinition:  ",CHAR(34),INDEX(Variables[Variable Definition],$A43),CHAR(34),
", SpecciationCV:  ",CHAR(34),INDEX(Variables[Speciation],$A43),CHAR(34),
", NoDataValue:  ",CHAR(34),INDEX(Variables[No Data Value],$A43),CHAR(34),"}"))</f>
        <v/>
      </c>
      <c r="S43" s="111" t="str">
        <f>IF($A43&gt;NumProcessingLevels,"",
CONCATENATE("  - &amp;ProcessingLevelID",TEXT($A43,"0000"),
" {","ProcessingLevelCode:  ",CHAR(34),INDEX(ProcessingLevels[Processing Level Code],$A43),CHAR(34),
", Definition:  ",CHAR(34),INDEX(ProcessingLevels[Definition],$A43),CHAR(34),
", Explanation:  ",CHAR(34),INDEX(ProcessingLevels[Explanation],$A43),CHAR(34),"}"))</f>
        <v/>
      </c>
      <c r="T43" s="111" t="str">
        <f>IF($A43&gt;NumDataColumns,"",
IF(INDEX(DataColumns[Method Code],$A43)="","PLEASE FILL IN A METHOD FOR EACH DATA COLUMN",
CONCATENATE("  - &amp;ActionID",TEXT($A43,"0000"),
" {","ActionTypeCV:  ",CHAR(34),"Observation",CHAR(34),
", MethodID: *MethodID",TEXT(MATCH(INDEX(DataColumns[Method Code],$A43),Methods[Method Code],0),"0000"),
", BeginDateTime:  NULL",
", BeginDateTimeUTCOffset:  NULL",
", EndDateTime:  NULL",
", EndDateTimeUTCOffset:  NULL",
", ActionDescription:  ",CHAR(34),"Generic observation action generated by YODA TimeSeries Template",CHAR(34),
", ActionFileLink:  ",CHAR(34),CHAR(34),"}")))</f>
        <v/>
      </c>
      <c r="U43" s="111" t="str">
        <f>IF($A43&gt;NumDataColumns,"",
IF(INDEX(DataColumns[Method Code],$A43)="","PLEASE FILL IN A SAMPLING FEATURE FOR EACH DATA COLUMN",
CONCATENATE("  - &amp;FeatureActionID",TEXT($A43,"0000"),
" {","SamplingFeatureID:  *SamplingFeatureID",TEXT(MATCH(INDEX(DataColumns[Sampling Feature Code],$A43),SamplingFeatures[Feature Code],0),"0000"),
", ActionID:  *ActionID",TEXT($A43,"0000"),"}")))</f>
        <v/>
      </c>
      <c r="V43" s="111" t="str">
        <f>IF($A43&gt;NumDataColumns,"",
CONCATENATE("  - &amp;ResultID",TEXT($A43,"0000"),
" {","ResultUUID:  ",CHAR(34),INDEX(DataColumns[ResultUUID],$A43),CHAR(34),
", FeatureActionID: *FeatureActionID",TEXT($A43,"0000"),
", ResultTypeCV:  ",CHAR(34),INDEX(DataColumns[Result Type],$A43),CHAR(34),
", VariableID:  *VariableID",TEXT(MATCH(INDEX(DataColumns[Variable Code],$A43),Variables[Variable Code],0),"0000"),
", UnitsID:  ",CHAR(34),INDEX(DataColumns[Unit Name],$A43),CHAR(34),
", TaxonomicClassifierID:  ",CHAR(34),CHAR(34),
", ProcessingLevelID:  *ProcessingLevelID",TEXT(MATCH(INDEX(DataColumns[Processing Level],$A43),ProcessingLevels[Processing Level Code],0),"0000"),
", ResultDateTime:  ",CHAR(34),CHAR(34),
", ResultDateTimeUTCOffset:  ",CHAR(34),CHAR(34),
", ValidDateTime:  ",CHAR(34),CHAR(34),
", ValidDateTimeUTCOffset:  ",CHAR(34),CHAR(34),
", StatusCV:  ",CHAR(34),CHAR(34),
", SampledMediumCV:  ",CHAR(34),INDEX(DataColumns[Sampled Medium],$A43),CHAR(34),
", ValueCount:  ",NumDataValues,"}"))</f>
        <v/>
      </c>
      <c r="W43" s="111" t="str">
        <f>IF($A43&gt;NumDataColumns,"",
CONCATENATE("  - &amp;TimeSeriesResultID001",TEXT($A43,"0000"),
" {","ResultID: *ResultID",TEXT($A43,"0000"),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Statistic],$A43),CHAR(34),"}"))</f>
        <v/>
      </c>
      <c r="X43" s="111" t="str">
        <f>IF($A43-3&gt;NumDataColumns,"",
CONCATENATE("    - {ColumnNumber: ",TEXT($A43-1,"0000"),
", Label:  ",CHAR(34),INDEX(DataColumns[Column Label],$A43-3),CHAR(34),
", ODM2Field:  ",CHAR(34),"DataValue",CHAR(34),
", CensorCodeCV:  ",CHAR(34),INDEX(DataColumns[Censor Code],$A43-3),CHAR(34),
", QualiatyCodeCV:  ",CHAR(34),INDEX(DataColumns[Quality Code],$A43-3),CHAR(34),
", TimeAggregationInterval:  ",INDEX(DataColumns[Time Aggregation Interval],$A43-3),
", TimeAggregationIntervalUnitsID:  ",CHAR(34),INDEX(DataColumns[Time Aggregation Unit],$A43-3),CHAR(34),"}"))</f>
        <v/>
      </c>
      <c r="AA43" s="111" t="str">
        <f>IF($A43&gt;NumDataColumns,
"",
CONCATENATE(AA42,", ",INDEX(DataColumns[Column Label],$A43)))</f>
        <v/>
      </c>
    </row>
    <row r="44" spans="1:27" x14ac:dyDescent="0.25">
      <c r="A44">
        <v>41</v>
      </c>
      <c r="D44" s="111" t="str">
        <f>IF($A44&gt;NumPeople,"",
CONCATENATE("  - &amp;PersonID",TEXT($A44,"0000"),
" {","PersonFirstName:  ",CHAR(34),INDEX(People[First Name],$A44),CHAR(34),
", PersonMiddleName:  ",CHAR(34),INDEX(People[Middle Name],$A44),CHAR(34),
", PersonLastName:  ",CHAR(34),INDEX(People[Last Name],$A44),CHAR(34),"}"))</f>
        <v/>
      </c>
      <c r="E44" s="111" t="str">
        <f>IF($A44&gt;NumOrganizations,"",
CONCATENATE("  - &amp;OrganizationID",TEXT($A44,"0000"),
" {","OrganizationTypeCV:  ",CHAR(34),INDEX(Organizations[Organization Type '[CV']],$A44),CHAR(34),
", OrganizationCode:  ",CHAR(34),INDEX(Organizations[Organization Code],$A44),CHAR(34),
", OrganizationName:  ",CHAR(34),INDEX(Organizations[Organization Name],$A44),CHAR(34),
", OrganizationDescription:  ",CHAR(34),INDEX(Organizations[Organization Description],$A44),CHAR(34),
", OrganizationLink:  ",CHAR(34),INDEX(Organizations[Organization Link],$A44),CHAR(34),"}"))</f>
        <v/>
      </c>
      <c r="F44" s="111" t="str">
        <f>IF($A44&gt;NumPeople,"",
CONCATENATE("  - &amp;AffiliationID",TEXT($A44,"0000"),
" {PersonID: *PersonID",TEXT($A44,"0000"),
", OrganizationID: *OrganizationID",TEXT(MATCH(INDEX(People[Organization Name],$A44),Organizations[Organization Name],0),"0000"),
", IsPrimaryOrganizationContact: , AffiliationStartDate: , AffiliationEndDate: , PrimaryPhone: ",
", PrimaryEmail: ",CHAR(34),INDEX(People[Primary Email],$A44),CHAR(34),
", PrimaryAddress: ",CHAR(34),INDEX(People[Primary Address],$A44),CHAR(34),
", PersonLink: }"))</f>
        <v/>
      </c>
      <c r="H44" s="111" t="str">
        <f>IF(COUNTA(CitationInformation)=0,"",
IF($A44&gt;NumAuthors,"",
CONCATENATE("  - &amp;AuthorListID",TEXT($A44,"0000"),
"  {CitationID: *CitationID0001",
", PersonID: *PersonID",TEXT(MATCH(INDEX(AuthorList[Author Name],$A44),People[Full Name],0),"0000"),
", AuthorOrder: ",INDEX(AuthorList[Author Number],$A44),"}")))</f>
        <v/>
      </c>
      <c r="K44" s="111" t="str">
        <f>IF($A44&gt;NumSamplingFeatures,"",
CONCATENATE("  - &amp;SamplingFeatureID",TEXT($A44,"0000"),
" {","SamplingFeatureUUID:  ",CHAR(34),INDEX(SamplingFeatures[Sampling Feature UUID],$A44),CHAR(34),
", SamplingFeatureTypeCV:  ",CHAR(34),INDEX(SamplingFeatures[Sampling Feature Type],$A44),CHAR(34),
", SamplingFeatureCode:  ",CHAR(34),INDEX(SamplingFeatures[Feature Code],$A44),CHAR(34),
", SamplingFeatureName:  ",CHAR(34),INDEX(SamplingFeatures[Feature Name],$A44),CHAR(34),
", SamplingFeatureDescription:  ",CHAR(34),INDEX(SamplingFeatures[Feature Description],$A44),CHAR(34),
", SamplingFeatureGeotypeCV:  ",CHAR(34),INDEX(SamplingFeatures[Feature Geo Type],$A44),CHAR(34),
", FeatureGeometry:  ",CHAR(34),INDEX(SamplingFeatures[Feature Geometry],$A44),CHAR(34),
", Elevation_m:  ",CHAR(34),INDEX(SamplingFeatures[Elevation_m],$A44),CHAR(34),
", ElevationDatumCV:  ",CHAR(34),ElevationDatum,CHAR(34),"}"))</f>
        <v/>
      </c>
      <c r="L44" s="111" t="str">
        <f>IF(NumSites=0,"",
IF(NumSites&lt;$A44,"",
CONCATENATE("  - &amp;SiteID",TEXT($A44,"0000"),
" {","SamplingFeatureID:  *SamplingFeatureID",TEXT(MATCH($A44,Sites[SiteID],0),"0000"),
", SiteTypeCV:  ",CHAR(34),INDEX(Sites[Site Type],MATCH($A44,Sites[SiteID],0)),CHAR(34),
", Latitude:  ",INDEX(Sites[Latitude],MATCH($A44,Sites[SiteID],0)),
", Longitude:  ",INDEX(Sites[Longitude],MATCH($A44,Sites[SiteID],0)),
", SpatialReferenceID:  *SRSID0001}")))</f>
        <v/>
      </c>
      <c r="M44" s="111" t="str">
        <f>IF(NumSpecimens=0,"",
IF(NumSpecimens&lt;$A44,"",
CONCATENATE("  - &amp;SpecimenID",TEXT($A44,"0000"),
" {","SamplingFeatureID:  *SamplingFeatureID",TEXT(MATCH($A44,Specimens[SpecimenID],0),"0000"),
", SpecimenTypeCV:  ",CHAR(34),INDEX(Specimens[Specimen Type],MATCH($A44,Specimens[SpecimenID],0)),CHAR(34),
", SpecimenMediumCV:  ",INDEX(Specimens[Specimen Medium],MATCH($A44,Specimens[SpecimenID],0)),
", IsFieldSpecimen:  ",CHAR(34),INDEX(Specimens[Is Field Specimen?],MATCH($A44,Specimens[SpecimenID],0)),CHAR(34),"}")))</f>
        <v/>
      </c>
      <c r="N44" s="111" t="str">
        <f>IF(NumSpatialOffsets=0,"",
IF(NumSpatialOffsets&lt;$A44,"",
CONCATENATE("  - &amp;SpatialOffsetID",TEXT($A44,"0000"),
" {","SpatialOffsetTypeCV:  ",CHAR(34),INDEX(RelatedFeatures[Spatial Offset Type],MATCH($A44,RelatedFeatures[OffsetID],0)),CHAR(34),
", Offset1Value:  ",INDEX(RelatedFeatures[Offset 1 Value],MATCH($A44,RelatedFeatures[OffsetID],0)),
", Offset1UnitID:  ",CHAR(34),INDEX(RelatedFeatures[Offset 1 Unit],MATCH($A44,RelatedFeatures[OffsetID],0)),CHAR(34),
", Offset2Value:  ",IF(INDEX(RelatedFeatures[Offset 2 Value],MATCH($A44,RelatedFeatures[OffsetID],0))="","NULL",INDEX(RelatedFeatures[Offset 2 Value],MATCH($A44,RelatedFeatures[OffsetID],0))),
", Offset2UnitID:  ",CHAR(34),INDEX(RelatedFeatures[Offset 2 Unit],MATCH($A44,RelatedFeatures[OffsetID],0)),,CHAR(34),
", Offset3Value:  ",IF(INDEX(RelatedFeatures[Offset 3 Value],MATCH($A44,RelatedFeatures[OffsetID],0))="","NULL",INDEX(RelatedFeatures[Offset 3 Value],MATCH($A44,RelatedFeatures[OffsetID],0))),
", Offset3UnitID:  ",CHAR(34),INDEX(RelatedFeatures[Offset 3 Unit],MATCH($A44,RelatedFeatures[OffsetID],0)),CHAR(34),"}")))</f>
        <v/>
      </c>
      <c r="O44" s="111" t="str">
        <f>IF(NumRelatedFeatures=0,"",
IF($A44&gt;NumRelatedFeatures,"",
CONCATENATE("  - &amp;RelationID",TEXT($A44,"0000"),
" {","SamplingFeatureID:  *SamplingFeatureID",TEXT(MATCH(INDEX(RelatedFeatures[First Sampling Feature Code],$A44),SamplingFeatures[Feature Code],0),"0000"),
", RelationshipTypeCV:  ",CHAR(34),INDEX(RelatedFeatures[Relationship Type],$A44),CHAR(34),
", RelatedFeatureID: *SamplingFeatureID",TEXT(MATCH(INDEX(RelatedFeatures[Second Sampling Feature Code],$A44),SamplingFeatures[Feature Code],0),"0000"),
", SpatialOffsetID:  ",IF(INDEX(RelatedFeatures[OffsetID],$A44)="",CONCATENATE(CHAR(34),CHAR(34)),CONCATENATE("*SpatialOffsetID",TEXT(INDEX(RelatedFeatures[OffsetID],$A44),"0000"))),"}")))</f>
        <v/>
      </c>
      <c r="P44" s="111" t="str">
        <f>IF($A44&gt;NumMethods,"",
CONCATENATE("  - &amp;MethodID",TEXT($A44,"0000"),
" {","MethodTypeCV:  ",CHAR(34),INDEX(Methods[Method Type],$A44),CHAR(34),
", MethodCode:  ",CHAR(34),INDEX(Methods[Method Code],$A44),CHAR(34),
", MethodName:  ",CHAR(34),INDEX(Methods[Method Name],$A44),CHAR(34),
", MethodDescription:  ",CHAR(34),INDEX(Methods[Method Description],$A44),CHAR(34),
", MethodLink:  ",CHAR(34),INDEX(Methods[Method Link],$A44),CHAR(34),
", OrganizationID: *OrganizationID",TEXT(MATCH(INDEX(Methods[Organization Name],$A44),Organizations[Organization Name],0),"0000"),"}"))</f>
        <v/>
      </c>
      <c r="Q44" s="111" t="str">
        <f>IF($A44&gt;NumVariables,"",
CONCATENATE("  - &amp;VariableID",TEXT($A44,"0000"),
" {","VariableTypeCV:  ",CHAR(34),INDEX(Variables[Variable Type],$A44),CHAR(34),
", VariableCode:  ",CHAR(34),INDEX(Variables[Variable Code],$A44),CHAR(34),
", VariableNameCV:  ",CHAR(34),INDEX(Variables[Variable Name],$A44),CHAR(34),
", VariableDefinition:  ",CHAR(34),INDEX(Variables[Variable Definition],$A44),CHAR(34),
", SpecciationCV:  ",CHAR(34),INDEX(Variables[Speciation],$A44),CHAR(34),
", NoDataValue:  ",CHAR(34),INDEX(Variables[No Data Value],$A44),CHAR(34),"}"))</f>
        <v/>
      </c>
      <c r="S44" s="111" t="str">
        <f>IF($A44&gt;NumProcessingLevels,"",
CONCATENATE("  - &amp;ProcessingLevelID",TEXT($A44,"0000"),
" {","ProcessingLevelCode:  ",CHAR(34),INDEX(ProcessingLevels[Processing Level Code],$A44),CHAR(34),
", Definition:  ",CHAR(34),INDEX(ProcessingLevels[Definition],$A44),CHAR(34),
", Explanation:  ",CHAR(34),INDEX(ProcessingLevels[Explanation],$A44),CHAR(34),"}"))</f>
        <v/>
      </c>
      <c r="T44" s="111" t="str">
        <f>IF($A44&gt;NumDataColumns,"",
IF(INDEX(DataColumns[Method Code],$A44)="","PLEASE FILL IN A METHOD FOR EACH DATA COLUMN",
CONCATENATE("  - &amp;ActionID",TEXT($A44,"0000"),
" {","ActionTypeCV:  ",CHAR(34),"Observation",CHAR(34),
", MethodID: *MethodID",TEXT(MATCH(INDEX(DataColumns[Method Code],$A44),Methods[Method Code],0),"0000"),
", BeginDateTime:  NULL",
", BeginDateTimeUTCOffset:  NULL",
", EndDateTime:  NULL",
", EndDateTimeUTCOffset:  NULL",
", ActionDescription:  ",CHAR(34),"Generic observation action generated by YODA TimeSeries Template",CHAR(34),
", ActionFileLink:  ",CHAR(34),CHAR(34),"}")))</f>
        <v/>
      </c>
      <c r="U44" s="111" t="str">
        <f>IF($A44&gt;NumDataColumns,"",
IF(INDEX(DataColumns[Method Code],$A44)="","PLEASE FILL IN A SAMPLING FEATURE FOR EACH DATA COLUMN",
CONCATENATE("  - &amp;FeatureActionID",TEXT($A44,"0000"),
" {","SamplingFeatureID:  *SamplingFeatureID",TEXT(MATCH(INDEX(DataColumns[Sampling Feature Code],$A44),SamplingFeatures[Feature Code],0),"0000"),
", ActionID:  *ActionID",TEXT($A44,"0000"),"}")))</f>
        <v/>
      </c>
      <c r="V44" s="111" t="str">
        <f>IF($A44&gt;NumDataColumns,"",
CONCATENATE("  - &amp;ResultID",TEXT($A44,"0000"),
" {","ResultUUID:  ",CHAR(34),INDEX(DataColumns[ResultUUID],$A44),CHAR(34),
", FeatureActionID: *FeatureActionID",TEXT($A44,"0000"),
", ResultTypeCV:  ",CHAR(34),INDEX(DataColumns[Result Type],$A44),CHAR(34),
", VariableID:  *VariableID",TEXT(MATCH(INDEX(DataColumns[Variable Code],$A44),Variables[Variable Code],0),"0000"),
", UnitsID:  ",CHAR(34),INDEX(DataColumns[Unit Name],$A44),CHAR(34),
", TaxonomicClassifierID:  ",CHAR(34),CHAR(34),
", ProcessingLevelID:  *ProcessingLevelID",TEXT(MATCH(INDEX(DataColumns[Processing Level],$A44),ProcessingLevels[Processing Level Code],0),"0000"),
", ResultDateTime:  ",CHAR(34),CHAR(34),
", ResultDateTimeUTCOffset:  ",CHAR(34),CHAR(34),
", ValidDateTime:  ",CHAR(34),CHAR(34),
", ValidDateTimeUTCOffset:  ",CHAR(34),CHAR(34),
", StatusCV:  ",CHAR(34),CHAR(34),
", SampledMediumCV:  ",CHAR(34),INDEX(DataColumns[Sampled Medium],$A44),CHAR(34),
", ValueCount:  ",NumDataValues,"}"))</f>
        <v/>
      </c>
      <c r="W44" s="111" t="str">
        <f>IF($A44&gt;NumDataColumns,"",
CONCATENATE("  - &amp;TimeSeriesResultID001",TEXT($A44,"0000"),
" {","ResultID: *ResultID",TEXT($A44,"0000"),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Statistic],$A44),CHAR(34),"}"))</f>
        <v/>
      </c>
      <c r="X44" s="111" t="str">
        <f>IF($A44-3&gt;NumDataColumns,"",
CONCATENATE("    - {ColumnNumber: ",TEXT($A44-1,"0000"),
", Label:  ",CHAR(34),INDEX(DataColumns[Column Label],$A44-3),CHAR(34),
", ODM2Field:  ",CHAR(34),"DataValue",CHAR(34),
", CensorCodeCV:  ",CHAR(34),INDEX(DataColumns[Censor Code],$A44-3),CHAR(34),
", QualiatyCodeCV:  ",CHAR(34),INDEX(DataColumns[Quality Code],$A44-3),CHAR(34),
", TimeAggregationInterval:  ",INDEX(DataColumns[Time Aggregation Interval],$A44-3),
", TimeAggregationIntervalUnitsID:  ",CHAR(34),INDEX(DataColumns[Time Aggregation Unit],$A44-3),CHAR(34),"}"))</f>
        <v/>
      </c>
      <c r="AA44" s="111" t="str">
        <f>IF($A44&gt;NumDataColumns,
"",
CONCATENATE(AA43,", ",INDEX(DataColumns[Column Label],$A44)))</f>
        <v/>
      </c>
    </row>
    <row r="45" spans="1:27" x14ac:dyDescent="0.25">
      <c r="A45">
        <v>42</v>
      </c>
      <c r="D45" s="111" t="str">
        <f>IF($A45&gt;NumPeople,"",
CONCATENATE("  - &amp;PersonID",TEXT($A45,"0000"),
" {","PersonFirstName:  ",CHAR(34),INDEX(People[First Name],$A45),CHAR(34),
", PersonMiddleName:  ",CHAR(34),INDEX(People[Middle Name],$A45),CHAR(34),
", PersonLastName:  ",CHAR(34),INDEX(People[Last Name],$A45),CHAR(34),"}"))</f>
        <v/>
      </c>
      <c r="E45" s="111" t="str">
        <f>IF($A45&gt;NumOrganizations,"",
CONCATENATE("  - &amp;OrganizationID",TEXT($A45,"0000"),
" {","OrganizationTypeCV:  ",CHAR(34),INDEX(Organizations[Organization Type '[CV']],$A45),CHAR(34),
", OrganizationCode:  ",CHAR(34),INDEX(Organizations[Organization Code],$A45),CHAR(34),
", OrganizationName:  ",CHAR(34),INDEX(Organizations[Organization Name],$A45),CHAR(34),
", OrganizationDescription:  ",CHAR(34),INDEX(Organizations[Organization Description],$A45),CHAR(34),
", OrganizationLink:  ",CHAR(34),INDEX(Organizations[Organization Link],$A45),CHAR(34),"}"))</f>
        <v/>
      </c>
      <c r="F45" s="111" t="str">
        <f>IF($A45&gt;NumPeople,"",
CONCATENATE("  - &amp;AffiliationID",TEXT($A45,"0000"),
" {PersonID: *PersonID",TEXT($A45,"0000"),
", OrganizationID: *OrganizationID",TEXT(MATCH(INDEX(People[Organization Name],$A45),Organizations[Organization Name],0),"0000"),
", IsPrimaryOrganizationContact: , AffiliationStartDate: , AffiliationEndDate: , PrimaryPhone: ",
", PrimaryEmail: ",CHAR(34),INDEX(People[Primary Email],$A45),CHAR(34),
", PrimaryAddress: ",CHAR(34),INDEX(People[Primary Address],$A45),CHAR(34),
", PersonLink: }"))</f>
        <v/>
      </c>
      <c r="H45" s="111" t="str">
        <f>IF(COUNTA(CitationInformation)=0,"",
IF($A45&gt;NumAuthors,"",
CONCATENATE("  - &amp;AuthorListID",TEXT($A45,"0000"),
"  {CitationID: *CitationID0001",
", PersonID: *PersonID",TEXT(MATCH(INDEX(AuthorList[Author Name],$A45),People[Full Name],0),"0000"),
", AuthorOrder: ",INDEX(AuthorList[Author Number],$A45),"}")))</f>
        <v/>
      </c>
      <c r="K45" s="111" t="str">
        <f>IF($A45&gt;NumSamplingFeatures,"",
CONCATENATE("  - &amp;SamplingFeatureID",TEXT($A45,"0000"),
" {","SamplingFeatureUUID:  ",CHAR(34),INDEX(SamplingFeatures[Sampling Feature UUID],$A45),CHAR(34),
", SamplingFeatureTypeCV:  ",CHAR(34),INDEX(SamplingFeatures[Sampling Feature Type],$A45),CHAR(34),
", SamplingFeatureCode:  ",CHAR(34),INDEX(SamplingFeatures[Feature Code],$A45),CHAR(34),
", SamplingFeatureName:  ",CHAR(34),INDEX(SamplingFeatures[Feature Name],$A45),CHAR(34),
", SamplingFeatureDescription:  ",CHAR(34),INDEX(SamplingFeatures[Feature Description],$A45),CHAR(34),
", SamplingFeatureGeotypeCV:  ",CHAR(34),INDEX(SamplingFeatures[Feature Geo Type],$A45),CHAR(34),
", FeatureGeometry:  ",CHAR(34),INDEX(SamplingFeatures[Feature Geometry],$A45),CHAR(34),
", Elevation_m:  ",CHAR(34),INDEX(SamplingFeatures[Elevation_m],$A45),CHAR(34),
", ElevationDatumCV:  ",CHAR(34),ElevationDatum,CHAR(34),"}"))</f>
        <v/>
      </c>
      <c r="L45" s="111" t="str">
        <f>IF(NumSites=0,"",
IF(NumSites&lt;$A45,"",
CONCATENATE("  - &amp;SiteID",TEXT($A45,"0000"),
" {","SamplingFeatureID:  *SamplingFeatureID",TEXT(MATCH($A45,Sites[SiteID],0),"0000"),
", SiteTypeCV:  ",CHAR(34),INDEX(Sites[Site Type],MATCH($A45,Sites[SiteID],0)),CHAR(34),
", Latitude:  ",INDEX(Sites[Latitude],MATCH($A45,Sites[SiteID],0)),
", Longitude:  ",INDEX(Sites[Longitude],MATCH($A45,Sites[SiteID],0)),
", SpatialReferenceID:  *SRSID0001}")))</f>
        <v/>
      </c>
      <c r="M45" s="111" t="str">
        <f>IF(NumSpecimens=0,"",
IF(NumSpecimens&lt;$A45,"",
CONCATENATE("  - &amp;SpecimenID",TEXT($A45,"0000"),
" {","SamplingFeatureID:  *SamplingFeatureID",TEXT(MATCH($A45,Specimens[SpecimenID],0),"0000"),
", SpecimenTypeCV:  ",CHAR(34),INDEX(Specimens[Specimen Type],MATCH($A45,Specimens[SpecimenID],0)),CHAR(34),
", SpecimenMediumCV:  ",INDEX(Specimens[Specimen Medium],MATCH($A45,Specimens[SpecimenID],0)),
", IsFieldSpecimen:  ",CHAR(34),INDEX(Specimens[Is Field Specimen?],MATCH($A45,Specimens[SpecimenID],0)),CHAR(34),"}")))</f>
        <v/>
      </c>
      <c r="N45" s="111" t="str">
        <f>IF(NumSpatialOffsets=0,"",
IF(NumSpatialOffsets&lt;$A45,"",
CONCATENATE("  - &amp;SpatialOffsetID",TEXT($A45,"0000"),
" {","SpatialOffsetTypeCV:  ",CHAR(34),INDEX(RelatedFeatures[Spatial Offset Type],MATCH($A45,RelatedFeatures[OffsetID],0)),CHAR(34),
", Offset1Value:  ",INDEX(RelatedFeatures[Offset 1 Value],MATCH($A45,RelatedFeatures[OffsetID],0)),
", Offset1UnitID:  ",CHAR(34),INDEX(RelatedFeatures[Offset 1 Unit],MATCH($A45,RelatedFeatures[OffsetID],0)),CHAR(34),
", Offset2Value:  ",IF(INDEX(RelatedFeatures[Offset 2 Value],MATCH($A45,RelatedFeatures[OffsetID],0))="","NULL",INDEX(RelatedFeatures[Offset 2 Value],MATCH($A45,RelatedFeatures[OffsetID],0))),
", Offset2UnitID:  ",CHAR(34),INDEX(RelatedFeatures[Offset 2 Unit],MATCH($A45,RelatedFeatures[OffsetID],0)),,CHAR(34),
", Offset3Value:  ",IF(INDEX(RelatedFeatures[Offset 3 Value],MATCH($A45,RelatedFeatures[OffsetID],0))="","NULL",INDEX(RelatedFeatures[Offset 3 Value],MATCH($A45,RelatedFeatures[OffsetID],0))),
", Offset3UnitID:  ",CHAR(34),INDEX(RelatedFeatures[Offset 3 Unit],MATCH($A45,RelatedFeatures[OffsetID],0)),CHAR(34),"}")))</f>
        <v/>
      </c>
      <c r="O45" s="111" t="str">
        <f>IF(NumRelatedFeatures=0,"",
IF($A45&gt;NumRelatedFeatures,"",
CONCATENATE("  - &amp;RelationID",TEXT($A45,"0000"),
" {","SamplingFeatureID:  *SamplingFeatureID",TEXT(MATCH(INDEX(RelatedFeatures[First Sampling Feature Code],$A45),SamplingFeatures[Feature Code],0),"0000"),
", RelationshipTypeCV:  ",CHAR(34),INDEX(RelatedFeatures[Relationship Type],$A45),CHAR(34),
", RelatedFeatureID: *SamplingFeatureID",TEXT(MATCH(INDEX(RelatedFeatures[Second Sampling Feature Code],$A45),SamplingFeatures[Feature Code],0),"0000"),
", SpatialOffsetID:  ",IF(INDEX(RelatedFeatures[OffsetID],$A45)="",CONCATENATE(CHAR(34),CHAR(34)),CONCATENATE("*SpatialOffsetID",TEXT(INDEX(RelatedFeatures[OffsetID],$A45),"0000"))),"}")))</f>
        <v/>
      </c>
      <c r="P45" s="111" t="str">
        <f>IF($A45&gt;NumMethods,"",
CONCATENATE("  - &amp;MethodID",TEXT($A45,"0000"),
" {","MethodTypeCV:  ",CHAR(34),INDEX(Methods[Method Type],$A45),CHAR(34),
", MethodCode:  ",CHAR(34),INDEX(Methods[Method Code],$A45),CHAR(34),
", MethodName:  ",CHAR(34),INDEX(Methods[Method Name],$A45),CHAR(34),
", MethodDescription:  ",CHAR(34),INDEX(Methods[Method Description],$A45),CHAR(34),
", MethodLink:  ",CHAR(34),INDEX(Methods[Method Link],$A45),CHAR(34),
", OrganizationID: *OrganizationID",TEXT(MATCH(INDEX(Methods[Organization Name],$A45),Organizations[Organization Name],0),"0000"),"}"))</f>
        <v/>
      </c>
      <c r="Q45" s="111" t="str">
        <f>IF($A45&gt;NumVariables,"",
CONCATENATE("  - &amp;VariableID",TEXT($A45,"0000"),
" {","VariableTypeCV:  ",CHAR(34),INDEX(Variables[Variable Type],$A45),CHAR(34),
", VariableCode:  ",CHAR(34),INDEX(Variables[Variable Code],$A45),CHAR(34),
", VariableNameCV:  ",CHAR(34),INDEX(Variables[Variable Name],$A45),CHAR(34),
", VariableDefinition:  ",CHAR(34),INDEX(Variables[Variable Definition],$A45),CHAR(34),
", SpecciationCV:  ",CHAR(34),INDEX(Variables[Speciation],$A45),CHAR(34),
", NoDataValue:  ",CHAR(34),INDEX(Variables[No Data Value],$A45),CHAR(34),"}"))</f>
        <v/>
      </c>
      <c r="S45" s="111" t="str">
        <f>IF($A45&gt;NumProcessingLevels,"",
CONCATENATE("  - &amp;ProcessingLevelID",TEXT($A45,"0000"),
" {","ProcessingLevelCode:  ",CHAR(34),INDEX(ProcessingLevels[Processing Level Code],$A45),CHAR(34),
", Definition:  ",CHAR(34),INDEX(ProcessingLevels[Definition],$A45),CHAR(34),
", Explanation:  ",CHAR(34),INDEX(ProcessingLevels[Explanation],$A45),CHAR(34),"}"))</f>
        <v/>
      </c>
      <c r="T45" s="111" t="str">
        <f>IF($A45&gt;NumDataColumns,"",
IF(INDEX(DataColumns[Method Code],$A45)="","PLEASE FILL IN A METHOD FOR EACH DATA COLUMN",
CONCATENATE("  - &amp;ActionID",TEXT($A45,"0000"),
" {","ActionTypeCV:  ",CHAR(34),"Observation",CHAR(34),
", MethodID: *MethodID",TEXT(MATCH(INDEX(DataColumns[Method Code],$A45),Methods[Method Code],0),"0000"),
", BeginDateTime:  NULL",
", BeginDateTimeUTCOffset:  NULL",
", EndDateTime:  NULL",
", EndDateTimeUTCOffset:  NULL",
", ActionDescription:  ",CHAR(34),"Generic observation action generated by YODA TimeSeries Template",CHAR(34),
", ActionFileLink:  ",CHAR(34),CHAR(34),"}")))</f>
        <v/>
      </c>
      <c r="U45" s="111" t="str">
        <f>IF($A45&gt;NumDataColumns,"",
IF(INDEX(DataColumns[Method Code],$A45)="","PLEASE FILL IN A SAMPLING FEATURE FOR EACH DATA COLUMN",
CONCATENATE("  - &amp;FeatureActionID",TEXT($A45,"0000"),
" {","SamplingFeatureID:  *SamplingFeatureID",TEXT(MATCH(INDEX(DataColumns[Sampling Feature Code],$A45),SamplingFeatures[Feature Code],0),"0000"),
", ActionID:  *ActionID",TEXT($A45,"0000"),"}")))</f>
        <v/>
      </c>
      <c r="V45" s="111" t="str">
        <f>IF($A45&gt;NumDataColumns,"",
CONCATENATE("  - &amp;ResultID",TEXT($A45,"0000"),
" {","ResultUUID:  ",CHAR(34),INDEX(DataColumns[ResultUUID],$A45),CHAR(34),
", FeatureActionID: *FeatureActionID",TEXT($A45,"0000"),
", ResultTypeCV:  ",CHAR(34),INDEX(DataColumns[Result Type],$A45),CHAR(34),
", VariableID:  *VariableID",TEXT(MATCH(INDEX(DataColumns[Variable Code],$A45),Variables[Variable Code],0),"0000"),
", UnitsID:  ",CHAR(34),INDEX(DataColumns[Unit Name],$A45),CHAR(34),
", TaxonomicClassifierID:  ",CHAR(34),CHAR(34),
", ProcessingLevelID:  *ProcessingLevelID",TEXT(MATCH(INDEX(DataColumns[Processing Level],$A45),ProcessingLevels[Processing Level Code],0),"0000"),
", ResultDateTime:  ",CHAR(34),CHAR(34),
", ResultDateTimeUTCOffset:  ",CHAR(34),CHAR(34),
", ValidDateTime:  ",CHAR(34),CHAR(34),
", ValidDateTimeUTCOffset:  ",CHAR(34),CHAR(34),
", StatusCV:  ",CHAR(34),CHAR(34),
", SampledMediumCV:  ",CHAR(34),INDEX(DataColumns[Sampled Medium],$A45),CHAR(34),
", ValueCount:  ",NumDataValues,"}"))</f>
        <v/>
      </c>
      <c r="W45" s="111" t="str">
        <f>IF($A45&gt;NumDataColumns,"",
CONCATENATE("  - &amp;TimeSeriesResultID001",TEXT($A45,"0000"),
" {","ResultID: *ResultID",TEXT($A45,"0000"),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Statistic],$A45),CHAR(34),"}"))</f>
        <v/>
      </c>
      <c r="X45" s="111" t="str">
        <f>IF($A45-3&gt;NumDataColumns,"",
CONCATENATE("    - {ColumnNumber: ",TEXT($A45-1,"0000"),
", Label:  ",CHAR(34),INDEX(DataColumns[Column Label],$A45-3),CHAR(34),
", ODM2Field:  ",CHAR(34),"DataValue",CHAR(34),
", CensorCodeCV:  ",CHAR(34),INDEX(DataColumns[Censor Code],$A45-3),CHAR(34),
", QualiatyCodeCV:  ",CHAR(34),INDEX(DataColumns[Quality Code],$A45-3),CHAR(34),
", TimeAggregationInterval:  ",INDEX(DataColumns[Time Aggregation Interval],$A45-3),
", TimeAggregationIntervalUnitsID:  ",CHAR(34),INDEX(DataColumns[Time Aggregation Unit],$A45-3),CHAR(34),"}"))</f>
        <v/>
      </c>
      <c r="AA45" s="111" t="str">
        <f>IF($A45&gt;NumDataColumns,
"",
CONCATENATE(AA44,", ",INDEX(DataColumns[Column Label],$A45)))</f>
        <v/>
      </c>
    </row>
    <row r="46" spans="1:27" x14ac:dyDescent="0.25">
      <c r="A46">
        <v>43</v>
      </c>
      <c r="D46" s="111" t="str">
        <f>IF($A46&gt;NumPeople,"",
CONCATENATE("  - &amp;PersonID",TEXT($A46,"0000"),
" {","PersonFirstName:  ",CHAR(34),INDEX(People[First Name],$A46),CHAR(34),
", PersonMiddleName:  ",CHAR(34),INDEX(People[Middle Name],$A46),CHAR(34),
", PersonLastName:  ",CHAR(34),INDEX(People[Last Name],$A46),CHAR(34),"}"))</f>
        <v/>
      </c>
      <c r="E46" s="111" t="str">
        <f>IF($A46&gt;NumOrganizations,"",
CONCATENATE("  - &amp;OrganizationID",TEXT($A46,"0000"),
" {","OrganizationTypeCV:  ",CHAR(34),INDEX(Organizations[Organization Type '[CV']],$A46),CHAR(34),
", OrganizationCode:  ",CHAR(34),INDEX(Organizations[Organization Code],$A46),CHAR(34),
", OrganizationName:  ",CHAR(34),INDEX(Organizations[Organization Name],$A46),CHAR(34),
", OrganizationDescription:  ",CHAR(34),INDEX(Organizations[Organization Description],$A46),CHAR(34),
", OrganizationLink:  ",CHAR(34),INDEX(Organizations[Organization Link],$A46),CHAR(34),"}"))</f>
        <v/>
      </c>
      <c r="F46" s="111" t="str">
        <f>IF($A46&gt;NumPeople,"",
CONCATENATE("  - &amp;AffiliationID",TEXT($A46,"0000"),
" {PersonID: *PersonID",TEXT($A46,"0000"),
", OrganizationID: *OrganizationID",TEXT(MATCH(INDEX(People[Organization Name],$A46),Organizations[Organization Name],0),"0000"),
", IsPrimaryOrganizationContact: , AffiliationStartDate: , AffiliationEndDate: , PrimaryPhone: ",
", PrimaryEmail: ",CHAR(34),INDEX(People[Primary Email],$A46),CHAR(34),
", PrimaryAddress: ",CHAR(34),INDEX(People[Primary Address],$A46),CHAR(34),
", PersonLink: }"))</f>
        <v/>
      </c>
      <c r="H46" s="111" t="str">
        <f>IF(COUNTA(CitationInformation)=0,"",
IF($A46&gt;NumAuthors,"",
CONCATENATE("  - &amp;AuthorListID",TEXT($A46,"0000"),
"  {CitationID: *CitationID0001",
", PersonID: *PersonID",TEXT(MATCH(INDEX(AuthorList[Author Name],$A46),People[Full Name],0),"0000"),
", AuthorOrder: ",INDEX(AuthorList[Author Number],$A46),"}")))</f>
        <v/>
      </c>
      <c r="K46" s="111" t="str">
        <f>IF($A46&gt;NumSamplingFeatures,"",
CONCATENATE("  - &amp;SamplingFeatureID",TEXT($A46,"0000"),
" {","SamplingFeatureUUID:  ",CHAR(34),INDEX(SamplingFeatures[Sampling Feature UUID],$A46),CHAR(34),
", SamplingFeatureTypeCV:  ",CHAR(34),INDEX(SamplingFeatures[Sampling Feature Type],$A46),CHAR(34),
", SamplingFeatureCode:  ",CHAR(34),INDEX(SamplingFeatures[Feature Code],$A46),CHAR(34),
", SamplingFeatureName:  ",CHAR(34),INDEX(SamplingFeatures[Feature Name],$A46),CHAR(34),
", SamplingFeatureDescription:  ",CHAR(34),INDEX(SamplingFeatures[Feature Description],$A46),CHAR(34),
", SamplingFeatureGeotypeCV:  ",CHAR(34),INDEX(SamplingFeatures[Feature Geo Type],$A46),CHAR(34),
", FeatureGeometry:  ",CHAR(34),INDEX(SamplingFeatures[Feature Geometry],$A46),CHAR(34),
", Elevation_m:  ",CHAR(34),INDEX(SamplingFeatures[Elevation_m],$A46),CHAR(34),
", ElevationDatumCV:  ",CHAR(34),ElevationDatum,CHAR(34),"}"))</f>
        <v/>
      </c>
      <c r="L46" s="111" t="str">
        <f>IF(NumSites=0,"",
IF(NumSites&lt;$A46,"",
CONCATENATE("  - &amp;SiteID",TEXT($A46,"0000"),
" {","SamplingFeatureID:  *SamplingFeatureID",TEXT(MATCH($A46,Sites[SiteID],0),"0000"),
", SiteTypeCV:  ",CHAR(34),INDEX(Sites[Site Type],MATCH($A46,Sites[SiteID],0)),CHAR(34),
", Latitude:  ",INDEX(Sites[Latitude],MATCH($A46,Sites[SiteID],0)),
", Longitude:  ",INDEX(Sites[Longitude],MATCH($A46,Sites[SiteID],0)),
", SpatialReferenceID:  *SRSID0001}")))</f>
        <v/>
      </c>
      <c r="M46" s="111" t="str">
        <f>IF(NumSpecimens=0,"",
IF(NumSpecimens&lt;$A46,"",
CONCATENATE("  - &amp;SpecimenID",TEXT($A46,"0000"),
" {","SamplingFeatureID:  *SamplingFeatureID",TEXT(MATCH($A46,Specimens[SpecimenID],0),"0000"),
", SpecimenTypeCV:  ",CHAR(34),INDEX(Specimens[Specimen Type],MATCH($A46,Specimens[SpecimenID],0)),CHAR(34),
", SpecimenMediumCV:  ",INDEX(Specimens[Specimen Medium],MATCH($A46,Specimens[SpecimenID],0)),
", IsFieldSpecimen:  ",CHAR(34),INDEX(Specimens[Is Field Specimen?],MATCH($A46,Specimens[SpecimenID],0)),CHAR(34),"}")))</f>
        <v/>
      </c>
      <c r="N46" s="111" t="str">
        <f>IF(NumSpatialOffsets=0,"",
IF(NumSpatialOffsets&lt;$A46,"",
CONCATENATE("  - &amp;SpatialOffsetID",TEXT($A46,"0000"),
" {","SpatialOffsetTypeCV:  ",CHAR(34),INDEX(RelatedFeatures[Spatial Offset Type],MATCH($A46,RelatedFeatures[OffsetID],0)),CHAR(34),
", Offset1Value:  ",INDEX(RelatedFeatures[Offset 1 Value],MATCH($A46,RelatedFeatures[OffsetID],0)),
", Offset1UnitID:  ",CHAR(34),INDEX(RelatedFeatures[Offset 1 Unit],MATCH($A46,RelatedFeatures[OffsetID],0)),CHAR(34),
", Offset2Value:  ",IF(INDEX(RelatedFeatures[Offset 2 Value],MATCH($A46,RelatedFeatures[OffsetID],0))="","NULL",INDEX(RelatedFeatures[Offset 2 Value],MATCH($A46,RelatedFeatures[OffsetID],0))),
", Offset2UnitID:  ",CHAR(34),INDEX(RelatedFeatures[Offset 2 Unit],MATCH($A46,RelatedFeatures[OffsetID],0)),,CHAR(34),
", Offset3Value:  ",IF(INDEX(RelatedFeatures[Offset 3 Value],MATCH($A46,RelatedFeatures[OffsetID],0))="","NULL",INDEX(RelatedFeatures[Offset 3 Value],MATCH($A46,RelatedFeatures[OffsetID],0))),
", Offset3UnitID:  ",CHAR(34),INDEX(RelatedFeatures[Offset 3 Unit],MATCH($A46,RelatedFeatures[OffsetID],0)),CHAR(34),"}")))</f>
        <v/>
      </c>
      <c r="O46" s="111" t="str">
        <f>IF(NumRelatedFeatures=0,"",
IF($A46&gt;NumRelatedFeatures,"",
CONCATENATE("  - &amp;RelationID",TEXT($A46,"0000"),
" {","SamplingFeatureID:  *SamplingFeatureID",TEXT(MATCH(INDEX(RelatedFeatures[First Sampling Feature Code],$A46),SamplingFeatures[Feature Code],0),"0000"),
", RelationshipTypeCV:  ",CHAR(34),INDEX(RelatedFeatures[Relationship Type],$A46),CHAR(34),
", RelatedFeatureID: *SamplingFeatureID",TEXT(MATCH(INDEX(RelatedFeatures[Second Sampling Feature Code],$A46),SamplingFeatures[Feature Code],0),"0000"),
", SpatialOffsetID:  ",IF(INDEX(RelatedFeatures[OffsetID],$A46)="",CONCATENATE(CHAR(34),CHAR(34)),CONCATENATE("*SpatialOffsetID",TEXT(INDEX(RelatedFeatures[OffsetID],$A46),"0000"))),"}")))</f>
        <v/>
      </c>
      <c r="P46" s="111" t="str">
        <f>IF($A46&gt;NumMethods,"",
CONCATENATE("  - &amp;MethodID",TEXT($A46,"0000"),
" {","MethodTypeCV:  ",CHAR(34),INDEX(Methods[Method Type],$A46),CHAR(34),
", MethodCode:  ",CHAR(34),INDEX(Methods[Method Code],$A46),CHAR(34),
", MethodName:  ",CHAR(34),INDEX(Methods[Method Name],$A46),CHAR(34),
", MethodDescription:  ",CHAR(34),INDEX(Methods[Method Description],$A46),CHAR(34),
", MethodLink:  ",CHAR(34),INDEX(Methods[Method Link],$A46),CHAR(34),
", OrganizationID: *OrganizationID",TEXT(MATCH(INDEX(Methods[Organization Name],$A46),Organizations[Organization Name],0),"0000"),"}"))</f>
        <v/>
      </c>
      <c r="Q46" s="111" t="str">
        <f>IF($A46&gt;NumVariables,"",
CONCATENATE("  - &amp;VariableID",TEXT($A46,"0000"),
" {","VariableTypeCV:  ",CHAR(34),INDEX(Variables[Variable Type],$A46),CHAR(34),
", VariableCode:  ",CHAR(34),INDEX(Variables[Variable Code],$A46),CHAR(34),
", VariableNameCV:  ",CHAR(34),INDEX(Variables[Variable Name],$A46),CHAR(34),
", VariableDefinition:  ",CHAR(34),INDEX(Variables[Variable Definition],$A46),CHAR(34),
", SpecciationCV:  ",CHAR(34),INDEX(Variables[Speciation],$A46),CHAR(34),
", NoDataValue:  ",CHAR(34),INDEX(Variables[No Data Value],$A46),CHAR(34),"}"))</f>
        <v/>
      </c>
      <c r="S46" s="111" t="str">
        <f>IF($A46&gt;NumProcessingLevels,"",
CONCATENATE("  - &amp;ProcessingLevelID",TEXT($A46,"0000"),
" {","ProcessingLevelCode:  ",CHAR(34),INDEX(ProcessingLevels[Processing Level Code],$A46),CHAR(34),
", Definition:  ",CHAR(34),INDEX(ProcessingLevels[Definition],$A46),CHAR(34),
", Explanation:  ",CHAR(34),INDEX(ProcessingLevels[Explanation],$A46),CHAR(34),"}"))</f>
        <v/>
      </c>
      <c r="T46" s="111" t="str">
        <f>IF($A46&gt;NumDataColumns,"",
IF(INDEX(DataColumns[Method Code],$A46)="","PLEASE FILL IN A METHOD FOR EACH DATA COLUMN",
CONCATENATE("  - &amp;ActionID",TEXT($A46,"0000"),
" {","ActionTypeCV:  ",CHAR(34),"Observation",CHAR(34),
", MethodID: *MethodID",TEXT(MATCH(INDEX(DataColumns[Method Code],$A46),Methods[Method Code],0),"0000"),
", BeginDateTime:  NULL",
", BeginDateTimeUTCOffset:  NULL",
", EndDateTime:  NULL",
", EndDateTimeUTCOffset:  NULL",
", ActionDescription:  ",CHAR(34),"Generic observation action generated by YODA TimeSeries Template",CHAR(34),
", ActionFileLink:  ",CHAR(34),CHAR(34),"}")))</f>
        <v/>
      </c>
      <c r="U46" s="111" t="str">
        <f>IF($A46&gt;NumDataColumns,"",
IF(INDEX(DataColumns[Method Code],$A46)="","PLEASE FILL IN A SAMPLING FEATURE FOR EACH DATA COLUMN",
CONCATENATE("  - &amp;FeatureActionID",TEXT($A46,"0000"),
" {","SamplingFeatureID:  *SamplingFeatureID",TEXT(MATCH(INDEX(DataColumns[Sampling Feature Code],$A46),SamplingFeatures[Feature Code],0),"0000"),
", ActionID:  *ActionID",TEXT($A46,"0000"),"}")))</f>
        <v/>
      </c>
      <c r="V46" s="111" t="str">
        <f>IF($A46&gt;NumDataColumns,"",
CONCATENATE("  - &amp;ResultID",TEXT($A46,"0000"),
" {","ResultUUID:  ",CHAR(34),INDEX(DataColumns[ResultUUID],$A46),CHAR(34),
", FeatureActionID: *FeatureActionID",TEXT($A46,"0000"),
", ResultTypeCV:  ",CHAR(34),INDEX(DataColumns[Result Type],$A46),CHAR(34),
", VariableID:  *VariableID",TEXT(MATCH(INDEX(DataColumns[Variable Code],$A46),Variables[Variable Code],0),"0000"),
", UnitsID:  ",CHAR(34),INDEX(DataColumns[Unit Name],$A46),CHAR(34),
", TaxonomicClassifierID:  ",CHAR(34),CHAR(34),
", ProcessingLevelID:  *ProcessingLevelID",TEXT(MATCH(INDEX(DataColumns[Processing Level],$A46),ProcessingLevels[Processing Level Code],0),"0000"),
", ResultDateTime:  ",CHAR(34),CHAR(34),
", ResultDateTimeUTCOffset:  ",CHAR(34),CHAR(34),
", ValidDateTime:  ",CHAR(34),CHAR(34),
", ValidDateTimeUTCOffset:  ",CHAR(34),CHAR(34),
", StatusCV:  ",CHAR(34),CHAR(34),
", SampledMediumCV:  ",CHAR(34),INDEX(DataColumns[Sampled Medium],$A46),CHAR(34),
", ValueCount:  ",NumDataValues,"}"))</f>
        <v/>
      </c>
      <c r="W46" s="111" t="str">
        <f>IF($A46&gt;NumDataColumns,"",
CONCATENATE("  - &amp;TimeSeriesResultID001",TEXT($A46,"0000"),
" {","ResultID: *ResultID",TEXT($A46,"0000"),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Statistic],$A46),CHAR(34),"}"))</f>
        <v/>
      </c>
      <c r="X46" s="111" t="str">
        <f>IF($A46-3&gt;NumDataColumns,"",
CONCATENATE("    - {ColumnNumber: ",TEXT($A46-1,"0000"),
", Label:  ",CHAR(34),INDEX(DataColumns[Column Label],$A46-3),CHAR(34),
", ODM2Field:  ",CHAR(34),"DataValue",CHAR(34),
", CensorCodeCV:  ",CHAR(34),INDEX(DataColumns[Censor Code],$A46-3),CHAR(34),
", QualiatyCodeCV:  ",CHAR(34),INDEX(DataColumns[Quality Code],$A46-3),CHAR(34),
", TimeAggregationInterval:  ",INDEX(DataColumns[Time Aggregation Interval],$A46-3),
", TimeAggregationIntervalUnitsID:  ",CHAR(34),INDEX(DataColumns[Time Aggregation Unit],$A46-3),CHAR(34),"}"))</f>
        <v/>
      </c>
      <c r="AA46" s="111" t="str">
        <f>IF($A46&gt;NumDataColumns,
"",
CONCATENATE(AA45,", ",INDEX(DataColumns[Column Label],$A46)))</f>
        <v/>
      </c>
    </row>
    <row r="47" spans="1:27" x14ac:dyDescent="0.25">
      <c r="A47">
        <v>44</v>
      </c>
      <c r="D47" s="111" t="str">
        <f>IF($A47&gt;NumPeople,"",
CONCATENATE("  - &amp;PersonID",TEXT($A47,"0000"),
" {","PersonFirstName:  ",CHAR(34),INDEX(People[First Name],$A47),CHAR(34),
", PersonMiddleName:  ",CHAR(34),INDEX(People[Middle Name],$A47),CHAR(34),
", PersonLastName:  ",CHAR(34),INDEX(People[Last Name],$A47),CHAR(34),"}"))</f>
        <v/>
      </c>
      <c r="E47" s="111" t="str">
        <f>IF($A47&gt;NumOrganizations,"",
CONCATENATE("  - &amp;OrganizationID",TEXT($A47,"0000"),
" {","OrganizationTypeCV:  ",CHAR(34),INDEX(Organizations[Organization Type '[CV']],$A47),CHAR(34),
", OrganizationCode:  ",CHAR(34),INDEX(Organizations[Organization Code],$A47),CHAR(34),
", OrganizationName:  ",CHAR(34),INDEX(Organizations[Organization Name],$A47),CHAR(34),
", OrganizationDescription:  ",CHAR(34),INDEX(Organizations[Organization Description],$A47),CHAR(34),
", OrganizationLink:  ",CHAR(34),INDEX(Organizations[Organization Link],$A47),CHAR(34),"}"))</f>
        <v/>
      </c>
      <c r="F47" s="111" t="str">
        <f>IF($A47&gt;NumPeople,"",
CONCATENATE("  - &amp;AffiliationID",TEXT($A47,"0000"),
" {PersonID: *PersonID",TEXT($A47,"0000"),
", OrganizationID: *OrganizationID",TEXT(MATCH(INDEX(People[Organization Name],$A47),Organizations[Organization Name],0),"0000"),
", IsPrimaryOrganizationContact: , AffiliationStartDate: , AffiliationEndDate: , PrimaryPhone: ",
", PrimaryEmail: ",CHAR(34),INDEX(People[Primary Email],$A47),CHAR(34),
", PrimaryAddress: ",CHAR(34),INDEX(People[Primary Address],$A47),CHAR(34),
", PersonLink: }"))</f>
        <v/>
      </c>
      <c r="H47" s="111" t="str">
        <f>IF(COUNTA(CitationInformation)=0,"",
IF($A47&gt;NumAuthors,"",
CONCATENATE("  - &amp;AuthorListID",TEXT($A47,"0000"),
"  {CitationID: *CitationID0001",
", PersonID: *PersonID",TEXT(MATCH(INDEX(AuthorList[Author Name],$A47),People[Full Name],0),"0000"),
", AuthorOrder: ",INDEX(AuthorList[Author Number],$A47),"}")))</f>
        <v/>
      </c>
      <c r="K47" s="111" t="str">
        <f>IF($A47&gt;NumSamplingFeatures,"",
CONCATENATE("  - &amp;SamplingFeatureID",TEXT($A47,"0000"),
" {","SamplingFeatureUUID:  ",CHAR(34),INDEX(SamplingFeatures[Sampling Feature UUID],$A47),CHAR(34),
", SamplingFeatureTypeCV:  ",CHAR(34),INDEX(SamplingFeatures[Sampling Feature Type],$A47),CHAR(34),
", SamplingFeatureCode:  ",CHAR(34),INDEX(SamplingFeatures[Feature Code],$A47),CHAR(34),
", SamplingFeatureName:  ",CHAR(34),INDEX(SamplingFeatures[Feature Name],$A47),CHAR(34),
", SamplingFeatureDescription:  ",CHAR(34),INDEX(SamplingFeatures[Feature Description],$A47),CHAR(34),
", SamplingFeatureGeotypeCV:  ",CHAR(34),INDEX(SamplingFeatures[Feature Geo Type],$A47),CHAR(34),
", FeatureGeometry:  ",CHAR(34),INDEX(SamplingFeatures[Feature Geometry],$A47),CHAR(34),
", Elevation_m:  ",CHAR(34),INDEX(SamplingFeatures[Elevation_m],$A47),CHAR(34),
", ElevationDatumCV:  ",CHAR(34),ElevationDatum,CHAR(34),"}"))</f>
        <v/>
      </c>
      <c r="L47" s="111" t="str">
        <f>IF(NumSites=0,"",
IF(NumSites&lt;$A47,"",
CONCATENATE("  - &amp;SiteID",TEXT($A47,"0000"),
" {","SamplingFeatureID:  *SamplingFeatureID",TEXT(MATCH($A47,Sites[SiteID],0),"0000"),
", SiteTypeCV:  ",CHAR(34),INDEX(Sites[Site Type],MATCH($A47,Sites[SiteID],0)),CHAR(34),
", Latitude:  ",INDEX(Sites[Latitude],MATCH($A47,Sites[SiteID],0)),
", Longitude:  ",INDEX(Sites[Longitude],MATCH($A47,Sites[SiteID],0)),
", SpatialReferenceID:  *SRSID0001}")))</f>
        <v/>
      </c>
      <c r="M47" s="111" t="str">
        <f>IF(NumSpecimens=0,"",
IF(NumSpecimens&lt;$A47,"",
CONCATENATE("  - &amp;SpecimenID",TEXT($A47,"0000"),
" {","SamplingFeatureID:  *SamplingFeatureID",TEXT(MATCH($A47,Specimens[SpecimenID],0),"0000"),
", SpecimenTypeCV:  ",CHAR(34),INDEX(Specimens[Specimen Type],MATCH($A47,Specimens[SpecimenID],0)),CHAR(34),
", SpecimenMediumCV:  ",INDEX(Specimens[Specimen Medium],MATCH($A47,Specimens[SpecimenID],0)),
", IsFieldSpecimen:  ",CHAR(34),INDEX(Specimens[Is Field Specimen?],MATCH($A47,Specimens[SpecimenID],0)),CHAR(34),"}")))</f>
        <v/>
      </c>
      <c r="N47" s="111" t="str">
        <f>IF(NumSpatialOffsets=0,"",
IF(NumSpatialOffsets&lt;$A47,"",
CONCATENATE("  - &amp;SpatialOffsetID",TEXT($A47,"0000"),
" {","SpatialOffsetTypeCV:  ",CHAR(34),INDEX(RelatedFeatures[Spatial Offset Type],MATCH($A47,RelatedFeatures[OffsetID],0)),CHAR(34),
", Offset1Value:  ",INDEX(RelatedFeatures[Offset 1 Value],MATCH($A47,RelatedFeatures[OffsetID],0)),
", Offset1UnitID:  ",CHAR(34),INDEX(RelatedFeatures[Offset 1 Unit],MATCH($A47,RelatedFeatures[OffsetID],0)),CHAR(34),
", Offset2Value:  ",IF(INDEX(RelatedFeatures[Offset 2 Value],MATCH($A47,RelatedFeatures[OffsetID],0))="","NULL",INDEX(RelatedFeatures[Offset 2 Value],MATCH($A47,RelatedFeatures[OffsetID],0))),
", Offset2UnitID:  ",CHAR(34),INDEX(RelatedFeatures[Offset 2 Unit],MATCH($A47,RelatedFeatures[OffsetID],0)),,CHAR(34),
", Offset3Value:  ",IF(INDEX(RelatedFeatures[Offset 3 Value],MATCH($A47,RelatedFeatures[OffsetID],0))="","NULL",INDEX(RelatedFeatures[Offset 3 Value],MATCH($A47,RelatedFeatures[OffsetID],0))),
", Offset3UnitID:  ",CHAR(34),INDEX(RelatedFeatures[Offset 3 Unit],MATCH($A47,RelatedFeatures[OffsetID],0)),CHAR(34),"}")))</f>
        <v/>
      </c>
      <c r="O47" s="111" t="str">
        <f>IF(NumRelatedFeatures=0,"",
IF($A47&gt;NumRelatedFeatures,"",
CONCATENATE("  - &amp;RelationID",TEXT($A47,"0000"),
" {","SamplingFeatureID:  *SamplingFeatureID",TEXT(MATCH(INDEX(RelatedFeatures[First Sampling Feature Code],$A47),SamplingFeatures[Feature Code],0),"0000"),
", RelationshipTypeCV:  ",CHAR(34),INDEX(RelatedFeatures[Relationship Type],$A47),CHAR(34),
", RelatedFeatureID: *SamplingFeatureID",TEXT(MATCH(INDEX(RelatedFeatures[Second Sampling Feature Code],$A47),SamplingFeatures[Feature Code],0),"0000"),
", SpatialOffsetID:  ",IF(INDEX(RelatedFeatures[OffsetID],$A47)="",CONCATENATE(CHAR(34),CHAR(34)),CONCATENATE("*SpatialOffsetID",TEXT(INDEX(RelatedFeatures[OffsetID],$A47),"0000"))),"}")))</f>
        <v/>
      </c>
      <c r="P47" s="111" t="str">
        <f>IF($A47&gt;NumMethods,"",
CONCATENATE("  - &amp;MethodID",TEXT($A47,"0000"),
" {","MethodTypeCV:  ",CHAR(34),INDEX(Methods[Method Type],$A47),CHAR(34),
", MethodCode:  ",CHAR(34),INDEX(Methods[Method Code],$A47),CHAR(34),
", MethodName:  ",CHAR(34),INDEX(Methods[Method Name],$A47),CHAR(34),
", MethodDescription:  ",CHAR(34),INDEX(Methods[Method Description],$A47),CHAR(34),
", MethodLink:  ",CHAR(34),INDEX(Methods[Method Link],$A47),CHAR(34),
", OrganizationID: *OrganizationID",TEXT(MATCH(INDEX(Methods[Organization Name],$A47),Organizations[Organization Name],0),"0000"),"}"))</f>
        <v/>
      </c>
      <c r="Q47" s="111" t="str">
        <f>IF($A47&gt;NumVariables,"",
CONCATENATE("  - &amp;VariableID",TEXT($A47,"0000"),
" {","VariableTypeCV:  ",CHAR(34),INDEX(Variables[Variable Type],$A47),CHAR(34),
", VariableCode:  ",CHAR(34),INDEX(Variables[Variable Code],$A47),CHAR(34),
", VariableNameCV:  ",CHAR(34),INDEX(Variables[Variable Name],$A47),CHAR(34),
", VariableDefinition:  ",CHAR(34),INDEX(Variables[Variable Definition],$A47),CHAR(34),
", SpecciationCV:  ",CHAR(34),INDEX(Variables[Speciation],$A47),CHAR(34),
", NoDataValue:  ",CHAR(34),INDEX(Variables[No Data Value],$A47),CHAR(34),"}"))</f>
        <v/>
      </c>
      <c r="S47" s="111" t="str">
        <f>IF($A47&gt;NumProcessingLevels,"",
CONCATENATE("  - &amp;ProcessingLevelID",TEXT($A47,"0000"),
" {","ProcessingLevelCode:  ",CHAR(34),INDEX(ProcessingLevels[Processing Level Code],$A47),CHAR(34),
", Definition:  ",CHAR(34),INDEX(ProcessingLevels[Definition],$A47),CHAR(34),
", Explanation:  ",CHAR(34),INDEX(ProcessingLevels[Explanation],$A47),CHAR(34),"}"))</f>
        <v/>
      </c>
      <c r="T47" s="111" t="str">
        <f>IF($A47&gt;NumDataColumns,"",
IF(INDEX(DataColumns[Method Code],$A47)="","PLEASE FILL IN A METHOD FOR EACH DATA COLUMN",
CONCATENATE("  - &amp;ActionID",TEXT($A47,"0000"),
" {","ActionTypeCV:  ",CHAR(34),"Observation",CHAR(34),
", MethodID: *MethodID",TEXT(MATCH(INDEX(DataColumns[Method Code],$A47),Methods[Method Code],0),"0000"),
", BeginDateTime:  NULL",
", BeginDateTimeUTCOffset:  NULL",
", EndDateTime:  NULL",
", EndDateTimeUTCOffset:  NULL",
", ActionDescription:  ",CHAR(34),"Generic observation action generated by YODA TimeSeries Template",CHAR(34),
", ActionFileLink:  ",CHAR(34),CHAR(34),"}")))</f>
        <v/>
      </c>
      <c r="U47" s="111" t="str">
        <f>IF($A47&gt;NumDataColumns,"",
IF(INDEX(DataColumns[Method Code],$A47)="","PLEASE FILL IN A SAMPLING FEATURE FOR EACH DATA COLUMN",
CONCATENATE("  - &amp;FeatureActionID",TEXT($A47,"0000"),
" {","SamplingFeatureID:  *SamplingFeatureID",TEXT(MATCH(INDEX(DataColumns[Sampling Feature Code],$A47),SamplingFeatures[Feature Code],0),"0000"),
", ActionID:  *ActionID",TEXT($A47,"0000"),"}")))</f>
        <v/>
      </c>
      <c r="V47" s="111" t="str">
        <f>IF($A47&gt;NumDataColumns,"",
CONCATENATE("  - &amp;ResultID",TEXT($A47,"0000"),
" {","ResultUUID:  ",CHAR(34),INDEX(DataColumns[ResultUUID],$A47),CHAR(34),
", FeatureActionID: *FeatureActionID",TEXT($A47,"0000"),
", ResultTypeCV:  ",CHAR(34),INDEX(DataColumns[Result Type],$A47),CHAR(34),
", VariableID:  *VariableID",TEXT(MATCH(INDEX(DataColumns[Variable Code],$A47),Variables[Variable Code],0),"0000"),
", UnitsID:  ",CHAR(34),INDEX(DataColumns[Unit Name],$A47),CHAR(34),
", TaxonomicClassifierID:  ",CHAR(34),CHAR(34),
", ProcessingLevelID:  *ProcessingLevelID",TEXT(MATCH(INDEX(DataColumns[Processing Level],$A47),ProcessingLevels[Processing Level Code],0),"0000"),
", ResultDateTime:  ",CHAR(34),CHAR(34),
", ResultDateTimeUTCOffset:  ",CHAR(34),CHAR(34),
", ValidDateTime:  ",CHAR(34),CHAR(34),
", ValidDateTimeUTCOffset:  ",CHAR(34),CHAR(34),
", StatusCV:  ",CHAR(34),CHAR(34),
", SampledMediumCV:  ",CHAR(34),INDEX(DataColumns[Sampled Medium],$A47),CHAR(34),
", ValueCount:  ",NumDataValues,"}"))</f>
        <v/>
      </c>
      <c r="W47" s="111" t="str">
        <f>IF($A47&gt;NumDataColumns,"",
CONCATENATE("  - &amp;TimeSeriesResultID001",TEXT($A47,"0000"),
" {","ResultID: *ResultID",TEXT($A47,"0000"),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Statistic],$A47),CHAR(34),"}"))</f>
        <v/>
      </c>
      <c r="X47" s="111" t="str">
        <f>IF($A47-3&gt;NumDataColumns,"",
CONCATENATE("    - {ColumnNumber: ",TEXT($A47-1,"0000"),
", Label:  ",CHAR(34),INDEX(DataColumns[Column Label],$A47-3),CHAR(34),
", ODM2Field:  ",CHAR(34),"DataValue",CHAR(34),
", CensorCodeCV:  ",CHAR(34),INDEX(DataColumns[Censor Code],$A47-3),CHAR(34),
", QualiatyCodeCV:  ",CHAR(34),INDEX(DataColumns[Quality Code],$A47-3),CHAR(34),
", TimeAggregationInterval:  ",INDEX(DataColumns[Time Aggregation Interval],$A47-3),
", TimeAggregationIntervalUnitsID:  ",CHAR(34),INDEX(DataColumns[Time Aggregation Unit],$A47-3),CHAR(34),"}"))</f>
        <v/>
      </c>
      <c r="AA47" s="111" t="str">
        <f>IF($A47&gt;NumDataColumns,
"",
CONCATENATE(AA46,", ",INDEX(DataColumns[Column Label],$A47)))</f>
        <v/>
      </c>
    </row>
    <row r="48" spans="1:27" x14ac:dyDescent="0.25">
      <c r="A48">
        <v>45</v>
      </c>
      <c r="D48" s="111" t="str">
        <f>IF($A48&gt;NumPeople,"",
CONCATENATE("  - &amp;PersonID",TEXT($A48,"0000"),
" {","PersonFirstName:  ",CHAR(34),INDEX(People[First Name],$A48),CHAR(34),
", PersonMiddleName:  ",CHAR(34),INDEX(People[Middle Name],$A48),CHAR(34),
", PersonLastName:  ",CHAR(34),INDEX(People[Last Name],$A48),CHAR(34),"}"))</f>
        <v/>
      </c>
      <c r="E48" s="111" t="str">
        <f>IF($A48&gt;NumOrganizations,"",
CONCATENATE("  - &amp;OrganizationID",TEXT($A48,"0000"),
" {","OrganizationTypeCV:  ",CHAR(34),INDEX(Organizations[Organization Type '[CV']],$A48),CHAR(34),
", OrganizationCode:  ",CHAR(34),INDEX(Organizations[Organization Code],$A48),CHAR(34),
", OrganizationName:  ",CHAR(34),INDEX(Organizations[Organization Name],$A48),CHAR(34),
", OrganizationDescription:  ",CHAR(34),INDEX(Organizations[Organization Description],$A48),CHAR(34),
", OrganizationLink:  ",CHAR(34),INDEX(Organizations[Organization Link],$A48),CHAR(34),"}"))</f>
        <v/>
      </c>
      <c r="F48" s="111" t="str">
        <f>IF($A48&gt;NumPeople,"",
CONCATENATE("  - &amp;AffiliationID",TEXT($A48,"0000"),
" {PersonID: *PersonID",TEXT($A48,"0000"),
", OrganizationID: *OrganizationID",TEXT(MATCH(INDEX(People[Organization Name],$A48),Organizations[Organization Name],0),"0000"),
", IsPrimaryOrganizationContact: , AffiliationStartDate: , AffiliationEndDate: , PrimaryPhone: ",
", PrimaryEmail: ",CHAR(34),INDEX(People[Primary Email],$A48),CHAR(34),
", PrimaryAddress: ",CHAR(34),INDEX(People[Primary Address],$A48),CHAR(34),
", PersonLink: }"))</f>
        <v/>
      </c>
      <c r="H48" s="111" t="str">
        <f>IF(COUNTA(CitationInformation)=0,"",
IF($A48&gt;NumAuthors,"",
CONCATENATE("  - &amp;AuthorListID",TEXT($A48,"0000"),
"  {CitationID: *CitationID0001",
", PersonID: *PersonID",TEXT(MATCH(INDEX(AuthorList[Author Name],$A48),People[Full Name],0),"0000"),
", AuthorOrder: ",INDEX(AuthorList[Author Number],$A48),"}")))</f>
        <v/>
      </c>
      <c r="K48" s="111" t="str">
        <f>IF($A48&gt;NumSamplingFeatures,"",
CONCATENATE("  - &amp;SamplingFeatureID",TEXT($A48,"0000"),
" {","SamplingFeatureUUID:  ",CHAR(34),INDEX(SamplingFeatures[Sampling Feature UUID],$A48),CHAR(34),
", SamplingFeatureTypeCV:  ",CHAR(34),INDEX(SamplingFeatures[Sampling Feature Type],$A48),CHAR(34),
", SamplingFeatureCode:  ",CHAR(34),INDEX(SamplingFeatures[Feature Code],$A48),CHAR(34),
", SamplingFeatureName:  ",CHAR(34),INDEX(SamplingFeatures[Feature Name],$A48),CHAR(34),
", SamplingFeatureDescription:  ",CHAR(34),INDEX(SamplingFeatures[Feature Description],$A48),CHAR(34),
", SamplingFeatureGeotypeCV:  ",CHAR(34),INDEX(SamplingFeatures[Feature Geo Type],$A48),CHAR(34),
", FeatureGeometry:  ",CHAR(34),INDEX(SamplingFeatures[Feature Geometry],$A48),CHAR(34),
", Elevation_m:  ",CHAR(34),INDEX(SamplingFeatures[Elevation_m],$A48),CHAR(34),
", ElevationDatumCV:  ",CHAR(34),ElevationDatum,CHAR(34),"}"))</f>
        <v/>
      </c>
      <c r="L48" s="111" t="str">
        <f>IF(NumSites=0,"",
IF(NumSites&lt;$A48,"",
CONCATENATE("  - &amp;SiteID",TEXT($A48,"0000"),
" {","SamplingFeatureID:  *SamplingFeatureID",TEXT(MATCH($A48,Sites[SiteID],0),"0000"),
", SiteTypeCV:  ",CHAR(34),INDEX(Sites[Site Type],MATCH($A48,Sites[SiteID],0)),CHAR(34),
", Latitude:  ",INDEX(Sites[Latitude],MATCH($A48,Sites[SiteID],0)),
", Longitude:  ",INDEX(Sites[Longitude],MATCH($A48,Sites[SiteID],0)),
", SpatialReferenceID:  *SRSID0001}")))</f>
        <v/>
      </c>
      <c r="M48" s="111" t="str">
        <f>IF(NumSpecimens=0,"",
IF(NumSpecimens&lt;$A48,"",
CONCATENATE("  - &amp;SpecimenID",TEXT($A48,"0000"),
" {","SamplingFeatureID:  *SamplingFeatureID",TEXT(MATCH($A48,Specimens[SpecimenID],0),"0000"),
", SpecimenTypeCV:  ",CHAR(34),INDEX(Specimens[Specimen Type],MATCH($A48,Specimens[SpecimenID],0)),CHAR(34),
", SpecimenMediumCV:  ",INDEX(Specimens[Specimen Medium],MATCH($A48,Specimens[SpecimenID],0)),
", IsFieldSpecimen:  ",CHAR(34),INDEX(Specimens[Is Field Specimen?],MATCH($A48,Specimens[SpecimenID],0)),CHAR(34),"}")))</f>
        <v/>
      </c>
      <c r="N48" s="111" t="str">
        <f>IF(NumSpatialOffsets=0,"",
IF(NumSpatialOffsets&lt;$A48,"",
CONCATENATE("  - &amp;SpatialOffsetID",TEXT($A48,"0000"),
" {","SpatialOffsetTypeCV:  ",CHAR(34),INDEX(RelatedFeatures[Spatial Offset Type],MATCH($A48,RelatedFeatures[OffsetID],0)),CHAR(34),
", Offset1Value:  ",INDEX(RelatedFeatures[Offset 1 Value],MATCH($A48,RelatedFeatures[OffsetID],0)),
", Offset1UnitID:  ",CHAR(34),INDEX(RelatedFeatures[Offset 1 Unit],MATCH($A48,RelatedFeatures[OffsetID],0)),CHAR(34),
", Offset2Value:  ",IF(INDEX(RelatedFeatures[Offset 2 Value],MATCH($A48,RelatedFeatures[OffsetID],0))="","NULL",INDEX(RelatedFeatures[Offset 2 Value],MATCH($A48,RelatedFeatures[OffsetID],0))),
", Offset2UnitID:  ",CHAR(34),INDEX(RelatedFeatures[Offset 2 Unit],MATCH($A48,RelatedFeatures[OffsetID],0)),,CHAR(34),
", Offset3Value:  ",IF(INDEX(RelatedFeatures[Offset 3 Value],MATCH($A48,RelatedFeatures[OffsetID],0))="","NULL",INDEX(RelatedFeatures[Offset 3 Value],MATCH($A48,RelatedFeatures[OffsetID],0))),
", Offset3UnitID:  ",CHAR(34),INDEX(RelatedFeatures[Offset 3 Unit],MATCH($A48,RelatedFeatures[OffsetID],0)),CHAR(34),"}")))</f>
        <v/>
      </c>
      <c r="O48" s="111" t="str">
        <f>IF(NumRelatedFeatures=0,"",
IF($A48&gt;NumRelatedFeatures,"",
CONCATENATE("  - &amp;RelationID",TEXT($A48,"0000"),
" {","SamplingFeatureID:  *SamplingFeatureID",TEXT(MATCH(INDEX(RelatedFeatures[First Sampling Feature Code],$A48),SamplingFeatures[Feature Code],0),"0000"),
", RelationshipTypeCV:  ",CHAR(34),INDEX(RelatedFeatures[Relationship Type],$A48),CHAR(34),
", RelatedFeatureID: *SamplingFeatureID",TEXT(MATCH(INDEX(RelatedFeatures[Second Sampling Feature Code],$A48),SamplingFeatures[Feature Code],0),"0000"),
", SpatialOffsetID:  ",IF(INDEX(RelatedFeatures[OffsetID],$A48)="",CONCATENATE(CHAR(34),CHAR(34)),CONCATENATE("*SpatialOffsetID",TEXT(INDEX(RelatedFeatures[OffsetID],$A48),"0000"))),"}")))</f>
        <v/>
      </c>
      <c r="P48" s="111" t="str">
        <f>IF($A48&gt;NumMethods,"",
CONCATENATE("  - &amp;MethodID",TEXT($A48,"0000"),
" {","MethodTypeCV:  ",CHAR(34),INDEX(Methods[Method Type],$A48),CHAR(34),
", MethodCode:  ",CHAR(34),INDEX(Methods[Method Code],$A48),CHAR(34),
", MethodName:  ",CHAR(34),INDEX(Methods[Method Name],$A48),CHAR(34),
", MethodDescription:  ",CHAR(34),INDEX(Methods[Method Description],$A48),CHAR(34),
", MethodLink:  ",CHAR(34),INDEX(Methods[Method Link],$A48),CHAR(34),
", OrganizationID: *OrganizationID",TEXT(MATCH(INDEX(Methods[Organization Name],$A48),Organizations[Organization Name],0),"0000"),"}"))</f>
        <v/>
      </c>
      <c r="Q48" s="111" t="str">
        <f>IF($A48&gt;NumVariables,"",
CONCATENATE("  - &amp;VariableID",TEXT($A48,"0000"),
" {","VariableTypeCV:  ",CHAR(34),INDEX(Variables[Variable Type],$A48),CHAR(34),
", VariableCode:  ",CHAR(34),INDEX(Variables[Variable Code],$A48),CHAR(34),
", VariableNameCV:  ",CHAR(34),INDEX(Variables[Variable Name],$A48),CHAR(34),
", VariableDefinition:  ",CHAR(34),INDEX(Variables[Variable Definition],$A48),CHAR(34),
", SpecciationCV:  ",CHAR(34),INDEX(Variables[Speciation],$A48),CHAR(34),
", NoDataValue:  ",CHAR(34),INDEX(Variables[No Data Value],$A48),CHAR(34),"}"))</f>
        <v/>
      </c>
      <c r="S48" s="111" t="str">
        <f>IF($A48&gt;NumProcessingLevels,"",
CONCATENATE("  - &amp;ProcessingLevelID",TEXT($A48,"0000"),
" {","ProcessingLevelCode:  ",CHAR(34),INDEX(ProcessingLevels[Processing Level Code],$A48),CHAR(34),
", Definition:  ",CHAR(34),INDEX(ProcessingLevels[Definition],$A48),CHAR(34),
", Explanation:  ",CHAR(34),INDEX(ProcessingLevels[Explanation],$A48),CHAR(34),"}"))</f>
        <v/>
      </c>
      <c r="T48" s="111" t="str">
        <f>IF($A48&gt;NumDataColumns,"",
IF(INDEX(DataColumns[Method Code],$A48)="","PLEASE FILL IN A METHOD FOR EACH DATA COLUMN",
CONCATENATE("  - &amp;ActionID",TEXT($A48,"0000"),
" {","ActionTypeCV:  ",CHAR(34),"Observation",CHAR(34),
", MethodID: *MethodID",TEXT(MATCH(INDEX(DataColumns[Method Code],$A48),Methods[Method Code],0),"0000"),
", BeginDateTime:  NULL",
", BeginDateTimeUTCOffset:  NULL",
", EndDateTime:  NULL",
", EndDateTimeUTCOffset:  NULL",
", ActionDescription:  ",CHAR(34),"Generic observation action generated by YODA TimeSeries Template",CHAR(34),
", ActionFileLink:  ",CHAR(34),CHAR(34),"}")))</f>
        <v/>
      </c>
      <c r="U48" s="111" t="str">
        <f>IF($A48&gt;NumDataColumns,"",
IF(INDEX(DataColumns[Method Code],$A48)="","PLEASE FILL IN A SAMPLING FEATURE FOR EACH DATA COLUMN",
CONCATENATE("  - &amp;FeatureActionID",TEXT($A48,"0000"),
" {","SamplingFeatureID:  *SamplingFeatureID",TEXT(MATCH(INDEX(DataColumns[Sampling Feature Code],$A48),SamplingFeatures[Feature Code],0),"0000"),
", ActionID:  *ActionID",TEXT($A48,"0000"),"}")))</f>
        <v/>
      </c>
      <c r="V48" s="111" t="str">
        <f>IF($A48&gt;NumDataColumns,"",
CONCATENATE("  - &amp;ResultID",TEXT($A48,"0000"),
" {","ResultUUID:  ",CHAR(34),INDEX(DataColumns[ResultUUID],$A48),CHAR(34),
", FeatureActionID: *FeatureActionID",TEXT($A48,"0000"),
", ResultTypeCV:  ",CHAR(34),INDEX(DataColumns[Result Type],$A48),CHAR(34),
", VariableID:  *VariableID",TEXT(MATCH(INDEX(DataColumns[Variable Code],$A48),Variables[Variable Code],0),"0000"),
", UnitsID:  ",CHAR(34),INDEX(DataColumns[Unit Name],$A48),CHAR(34),
", TaxonomicClassifierID:  ",CHAR(34),CHAR(34),
", ProcessingLevelID:  *ProcessingLevelID",TEXT(MATCH(INDEX(DataColumns[Processing Level],$A48),ProcessingLevels[Processing Level Code],0),"0000"),
", ResultDateTime:  ",CHAR(34),CHAR(34),
", ResultDateTimeUTCOffset:  ",CHAR(34),CHAR(34),
", ValidDateTime:  ",CHAR(34),CHAR(34),
", ValidDateTimeUTCOffset:  ",CHAR(34),CHAR(34),
", StatusCV:  ",CHAR(34),CHAR(34),
", SampledMediumCV:  ",CHAR(34),INDEX(DataColumns[Sampled Medium],$A48),CHAR(34),
", ValueCount:  ",NumDataValues,"}"))</f>
        <v/>
      </c>
      <c r="W48" s="111" t="str">
        <f>IF($A48&gt;NumDataColumns,"",
CONCATENATE("  - &amp;TimeSeriesResultID001",TEXT($A48,"0000"),
" {","ResultID: *ResultID",TEXT($A48,"0000"),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Statistic],$A48),CHAR(34),"}"))</f>
        <v/>
      </c>
      <c r="X48" s="111" t="str">
        <f>IF($A48-3&gt;NumDataColumns,"",
CONCATENATE("    - {ColumnNumber: ",TEXT($A48-1,"0000"),
", Label:  ",CHAR(34),INDEX(DataColumns[Column Label],$A48-3),CHAR(34),
", ODM2Field:  ",CHAR(34),"DataValue",CHAR(34),
", CensorCodeCV:  ",CHAR(34),INDEX(DataColumns[Censor Code],$A48-3),CHAR(34),
", QualiatyCodeCV:  ",CHAR(34),INDEX(DataColumns[Quality Code],$A48-3),CHAR(34),
", TimeAggregationInterval:  ",INDEX(DataColumns[Time Aggregation Interval],$A48-3),
", TimeAggregationIntervalUnitsID:  ",CHAR(34),INDEX(DataColumns[Time Aggregation Unit],$A48-3),CHAR(34),"}"))</f>
        <v/>
      </c>
      <c r="AA48" s="111" t="str">
        <f>IF($A48&gt;NumDataColumns,
"",
CONCATENATE(AA47,", ",INDEX(DataColumns[Column Label],$A48)))</f>
        <v/>
      </c>
    </row>
    <row r="49" spans="1:27" x14ac:dyDescent="0.25">
      <c r="A49">
        <v>46</v>
      </c>
      <c r="D49" s="111" t="str">
        <f>IF($A49&gt;NumPeople,"",
CONCATENATE("  - &amp;PersonID",TEXT($A49,"0000"),
" {","PersonFirstName:  ",CHAR(34),INDEX(People[First Name],$A49),CHAR(34),
", PersonMiddleName:  ",CHAR(34),INDEX(People[Middle Name],$A49),CHAR(34),
", PersonLastName:  ",CHAR(34),INDEX(People[Last Name],$A49),CHAR(34),"}"))</f>
        <v/>
      </c>
      <c r="E49" s="111" t="str">
        <f>IF($A49&gt;NumOrganizations,"",
CONCATENATE("  - &amp;OrganizationID",TEXT($A49,"0000"),
" {","OrganizationTypeCV:  ",CHAR(34),INDEX(Organizations[Organization Type '[CV']],$A49),CHAR(34),
", OrganizationCode:  ",CHAR(34),INDEX(Organizations[Organization Code],$A49),CHAR(34),
", OrganizationName:  ",CHAR(34),INDEX(Organizations[Organization Name],$A49),CHAR(34),
", OrganizationDescription:  ",CHAR(34),INDEX(Organizations[Organization Description],$A49),CHAR(34),
", OrganizationLink:  ",CHAR(34),INDEX(Organizations[Organization Link],$A49),CHAR(34),"}"))</f>
        <v/>
      </c>
      <c r="F49" s="111" t="str">
        <f>IF($A49&gt;NumPeople,"",
CONCATENATE("  - &amp;AffiliationID",TEXT($A49,"0000"),
" {PersonID: *PersonID",TEXT($A49,"0000"),
", OrganizationID: *OrganizationID",TEXT(MATCH(INDEX(People[Organization Name],$A49),Organizations[Organization Name],0),"0000"),
", IsPrimaryOrganizationContact: , AffiliationStartDate: , AffiliationEndDate: , PrimaryPhone: ",
", PrimaryEmail: ",CHAR(34),INDEX(People[Primary Email],$A49),CHAR(34),
", PrimaryAddress: ",CHAR(34),INDEX(People[Primary Address],$A49),CHAR(34),
", PersonLink: }"))</f>
        <v/>
      </c>
      <c r="H49" s="111" t="str">
        <f>IF(COUNTA(CitationInformation)=0,"",
IF($A49&gt;NumAuthors,"",
CONCATENATE("  - &amp;AuthorListID",TEXT($A49,"0000"),
"  {CitationID: *CitationID0001",
", PersonID: *PersonID",TEXT(MATCH(INDEX(AuthorList[Author Name],$A49),People[Full Name],0),"0000"),
", AuthorOrder: ",INDEX(AuthorList[Author Number],$A49),"}")))</f>
        <v/>
      </c>
      <c r="K49" s="111" t="str">
        <f>IF($A49&gt;NumSamplingFeatures,"",
CONCATENATE("  - &amp;SamplingFeatureID",TEXT($A49,"0000"),
" {","SamplingFeatureUUID:  ",CHAR(34),INDEX(SamplingFeatures[Sampling Feature UUID],$A49),CHAR(34),
", SamplingFeatureTypeCV:  ",CHAR(34),INDEX(SamplingFeatures[Sampling Feature Type],$A49),CHAR(34),
", SamplingFeatureCode:  ",CHAR(34),INDEX(SamplingFeatures[Feature Code],$A49),CHAR(34),
", SamplingFeatureName:  ",CHAR(34),INDEX(SamplingFeatures[Feature Name],$A49),CHAR(34),
", SamplingFeatureDescription:  ",CHAR(34),INDEX(SamplingFeatures[Feature Description],$A49),CHAR(34),
", SamplingFeatureGeotypeCV:  ",CHAR(34),INDEX(SamplingFeatures[Feature Geo Type],$A49),CHAR(34),
", FeatureGeometry:  ",CHAR(34),INDEX(SamplingFeatures[Feature Geometry],$A49),CHAR(34),
", Elevation_m:  ",CHAR(34),INDEX(SamplingFeatures[Elevation_m],$A49),CHAR(34),
", ElevationDatumCV:  ",CHAR(34),ElevationDatum,CHAR(34),"}"))</f>
        <v/>
      </c>
      <c r="L49" s="111" t="str">
        <f>IF(NumSites=0,"",
IF(NumSites&lt;$A49,"",
CONCATENATE("  - &amp;SiteID",TEXT($A49,"0000"),
" {","SamplingFeatureID:  *SamplingFeatureID",TEXT(MATCH($A49,Sites[SiteID],0),"0000"),
", SiteTypeCV:  ",CHAR(34),INDEX(Sites[Site Type],MATCH($A49,Sites[SiteID],0)),CHAR(34),
", Latitude:  ",INDEX(Sites[Latitude],MATCH($A49,Sites[SiteID],0)),
", Longitude:  ",INDEX(Sites[Longitude],MATCH($A49,Sites[SiteID],0)),
", SpatialReferenceID:  *SRSID0001}")))</f>
        <v/>
      </c>
      <c r="M49" s="111" t="str">
        <f>IF(NumSpecimens=0,"",
IF(NumSpecimens&lt;$A49,"",
CONCATENATE("  - &amp;SpecimenID",TEXT($A49,"0000"),
" {","SamplingFeatureID:  *SamplingFeatureID",TEXT(MATCH($A49,Specimens[SpecimenID],0),"0000"),
", SpecimenTypeCV:  ",CHAR(34),INDEX(Specimens[Specimen Type],MATCH($A49,Specimens[SpecimenID],0)),CHAR(34),
", SpecimenMediumCV:  ",INDEX(Specimens[Specimen Medium],MATCH($A49,Specimens[SpecimenID],0)),
", IsFieldSpecimen:  ",CHAR(34),INDEX(Specimens[Is Field Specimen?],MATCH($A49,Specimens[SpecimenID],0)),CHAR(34),"}")))</f>
        <v/>
      </c>
      <c r="N49" s="111" t="str">
        <f>IF(NumSpatialOffsets=0,"",
IF(NumSpatialOffsets&lt;$A49,"",
CONCATENATE("  - &amp;SpatialOffsetID",TEXT($A49,"0000"),
" {","SpatialOffsetTypeCV:  ",CHAR(34),INDEX(RelatedFeatures[Spatial Offset Type],MATCH($A49,RelatedFeatures[OffsetID],0)),CHAR(34),
", Offset1Value:  ",INDEX(RelatedFeatures[Offset 1 Value],MATCH($A49,RelatedFeatures[OffsetID],0)),
", Offset1UnitID:  ",CHAR(34),INDEX(RelatedFeatures[Offset 1 Unit],MATCH($A49,RelatedFeatures[OffsetID],0)),CHAR(34),
", Offset2Value:  ",IF(INDEX(RelatedFeatures[Offset 2 Value],MATCH($A49,RelatedFeatures[OffsetID],0))="","NULL",INDEX(RelatedFeatures[Offset 2 Value],MATCH($A49,RelatedFeatures[OffsetID],0))),
", Offset2UnitID:  ",CHAR(34),INDEX(RelatedFeatures[Offset 2 Unit],MATCH($A49,RelatedFeatures[OffsetID],0)),,CHAR(34),
", Offset3Value:  ",IF(INDEX(RelatedFeatures[Offset 3 Value],MATCH($A49,RelatedFeatures[OffsetID],0))="","NULL",INDEX(RelatedFeatures[Offset 3 Value],MATCH($A49,RelatedFeatures[OffsetID],0))),
", Offset3UnitID:  ",CHAR(34),INDEX(RelatedFeatures[Offset 3 Unit],MATCH($A49,RelatedFeatures[OffsetID],0)),CHAR(34),"}")))</f>
        <v/>
      </c>
      <c r="O49" s="111" t="str">
        <f>IF(NumRelatedFeatures=0,"",
IF($A49&gt;NumRelatedFeatures,"",
CONCATENATE("  - &amp;RelationID",TEXT($A49,"0000"),
" {","SamplingFeatureID:  *SamplingFeatureID",TEXT(MATCH(INDEX(RelatedFeatures[First Sampling Feature Code],$A49),SamplingFeatures[Feature Code],0),"0000"),
", RelationshipTypeCV:  ",CHAR(34),INDEX(RelatedFeatures[Relationship Type],$A49),CHAR(34),
", RelatedFeatureID: *SamplingFeatureID",TEXT(MATCH(INDEX(RelatedFeatures[Second Sampling Feature Code],$A49),SamplingFeatures[Feature Code],0),"0000"),
", SpatialOffsetID:  ",IF(INDEX(RelatedFeatures[OffsetID],$A49)="",CONCATENATE(CHAR(34),CHAR(34)),CONCATENATE("*SpatialOffsetID",TEXT(INDEX(RelatedFeatures[OffsetID],$A49),"0000"))),"}")))</f>
        <v/>
      </c>
      <c r="P49" s="111" t="str">
        <f>IF($A49&gt;NumMethods,"",
CONCATENATE("  - &amp;MethodID",TEXT($A49,"0000"),
" {","MethodTypeCV:  ",CHAR(34),INDEX(Methods[Method Type],$A49),CHAR(34),
", MethodCode:  ",CHAR(34),INDEX(Methods[Method Code],$A49),CHAR(34),
", MethodName:  ",CHAR(34),INDEX(Methods[Method Name],$A49),CHAR(34),
", MethodDescription:  ",CHAR(34),INDEX(Methods[Method Description],$A49),CHAR(34),
", MethodLink:  ",CHAR(34),INDEX(Methods[Method Link],$A49),CHAR(34),
", OrganizationID: *OrganizationID",TEXT(MATCH(INDEX(Methods[Organization Name],$A49),Organizations[Organization Name],0),"0000"),"}"))</f>
        <v/>
      </c>
      <c r="Q49" s="111" t="str">
        <f>IF($A49&gt;NumVariables,"",
CONCATENATE("  - &amp;VariableID",TEXT($A49,"0000"),
" {","VariableTypeCV:  ",CHAR(34),INDEX(Variables[Variable Type],$A49),CHAR(34),
", VariableCode:  ",CHAR(34),INDEX(Variables[Variable Code],$A49),CHAR(34),
", VariableNameCV:  ",CHAR(34),INDEX(Variables[Variable Name],$A49),CHAR(34),
", VariableDefinition:  ",CHAR(34),INDEX(Variables[Variable Definition],$A49),CHAR(34),
", SpecciationCV:  ",CHAR(34),INDEX(Variables[Speciation],$A49),CHAR(34),
", NoDataValue:  ",CHAR(34),INDEX(Variables[No Data Value],$A49),CHAR(34),"}"))</f>
        <v/>
      </c>
      <c r="S49" s="111" t="str">
        <f>IF($A49&gt;NumProcessingLevels,"",
CONCATENATE("  - &amp;ProcessingLevelID",TEXT($A49,"0000"),
" {","ProcessingLevelCode:  ",CHAR(34),INDEX(ProcessingLevels[Processing Level Code],$A49),CHAR(34),
", Definition:  ",CHAR(34),INDEX(ProcessingLevels[Definition],$A49),CHAR(34),
", Explanation:  ",CHAR(34),INDEX(ProcessingLevels[Explanation],$A49),CHAR(34),"}"))</f>
        <v/>
      </c>
      <c r="T49" s="111" t="str">
        <f>IF($A49&gt;NumDataColumns,"",
IF(INDEX(DataColumns[Method Code],$A49)="","PLEASE FILL IN A METHOD FOR EACH DATA COLUMN",
CONCATENATE("  - &amp;ActionID",TEXT($A49,"0000"),
" {","ActionTypeCV:  ",CHAR(34),"Observation",CHAR(34),
", MethodID: *MethodID",TEXT(MATCH(INDEX(DataColumns[Method Code],$A49),Methods[Method Code],0),"0000"),
", BeginDateTime:  NULL",
", BeginDateTimeUTCOffset:  NULL",
", EndDateTime:  NULL",
", EndDateTimeUTCOffset:  NULL",
", ActionDescription:  ",CHAR(34),"Generic observation action generated by YODA TimeSeries Template",CHAR(34),
", ActionFileLink:  ",CHAR(34),CHAR(34),"}")))</f>
        <v/>
      </c>
      <c r="U49" s="111" t="str">
        <f>IF($A49&gt;NumDataColumns,"",
IF(INDEX(DataColumns[Method Code],$A49)="","PLEASE FILL IN A SAMPLING FEATURE FOR EACH DATA COLUMN",
CONCATENATE("  - &amp;FeatureActionID",TEXT($A49,"0000"),
" {","SamplingFeatureID:  *SamplingFeatureID",TEXT(MATCH(INDEX(DataColumns[Sampling Feature Code],$A49),SamplingFeatures[Feature Code],0),"0000"),
", ActionID:  *ActionID",TEXT($A49,"0000"),"}")))</f>
        <v/>
      </c>
      <c r="V49" s="111" t="str">
        <f>IF($A49&gt;NumDataColumns,"",
CONCATENATE("  - &amp;ResultID",TEXT($A49,"0000"),
" {","ResultUUID:  ",CHAR(34),INDEX(DataColumns[ResultUUID],$A49),CHAR(34),
", FeatureActionID: *FeatureActionID",TEXT($A49,"0000"),
", ResultTypeCV:  ",CHAR(34),INDEX(DataColumns[Result Type],$A49),CHAR(34),
", VariableID:  *VariableID",TEXT(MATCH(INDEX(DataColumns[Variable Code],$A49),Variables[Variable Code],0),"0000"),
", UnitsID:  ",CHAR(34),INDEX(DataColumns[Unit Name],$A49),CHAR(34),
", TaxonomicClassifierID:  ",CHAR(34),CHAR(34),
", ProcessingLevelID:  *ProcessingLevelID",TEXT(MATCH(INDEX(DataColumns[Processing Level],$A49),ProcessingLevels[Processing Level Code],0),"0000"),
", ResultDateTime:  ",CHAR(34),CHAR(34),
", ResultDateTimeUTCOffset:  ",CHAR(34),CHAR(34),
", ValidDateTime:  ",CHAR(34),CHAR(34),
", ValidDateTimeUTCOffset:  ",CHAR(34),CHAR(34),
", StatusCV:  ",CHAR(34),CHAR(34),
", SampledMediumCV:  ",CHAR(34),INDEX(DataColumns[Sampled Medium],$A49),CHAR(34),
", ValueCount:  ",NumDataValues,"}"))</f>
        <v/>
      </c>
      <c r="W49" s="111" t="str">
        <f>IF($A49&gt;NumDataColumns,"",
CONCATENATE("  - &amp;TimeSeriesResultID001",TEXT($A49,"0000"),
" {","ResultID: *ResultID",TEXT($A49,"0000"),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Statistic],$A49),CHAR(34),"}"))</f>
        <v/>
      </c>
      <c r="X49" s="111" t="str">
        <f>IF($A49-3&gt;NumDataColumns,"",
CONCATENATE("    - {ColumnNumber: ",TEXT($A49-1,"0000"),
", Label:  ",CHAR(34),INDEX(DataColumns[Column Label],$A49-3),CHAR(34),
", ODM2Field:  ",CHAR(34),"DataValue",CHAR(34),
", CensorCodeCV:  ",CHAR(34),INDEX(DataColumns[Censor Code],$A49-3),CHAR(34),
", QualiatyCodeCV:  ",CHAR(34),INDEX(DataColumns[Quality Code],$A49-3),CHAR(34),
", TimeAggregationInterval:  ",INDEX(DataColumns[Time Aggregation Interval],$A49-3),
", TimeAggregationIntervalUnitsID:  ",CHAR(34),INDEX(DataColumns[Time Aggregation Unit],$A49-3),CHAR(34),"}"))</f>
        <v/>
      </c>
      <c r="AA49" s="111" t="str">
        <f>IF($A49&gt;NumDataColumns,
"",
CONCATENATE(AA48,", ",INDEX(DataColumns[Column Label],$A49)))</f>
        <v/>
      </c>
    </row>
    <row r="50" spans="1:27" x14ac:dyDescent="0.25">
      <c r="A50">
        <v>47</v>
      </c>
      <c r="D50" s="111" t="str">
        <f>IF($A50&gt;NumPeople,"",
CONCATENATE("  - &amp;PersonID",TEXT($A50,"0000"),
" {","PersonFirstName:  ",CHAR(34),INDEX(People[First Name],$A50),CHAR(34),
", PersonMiddleName:  ",CHAR(34),INDEX(People[Middle Name],$A50),CHAR(34),
", PersonLastName:  ",CHAR(34),INDEX(People[Last Name],$A50),CHAR(34),"}"))</f>
        <v/>
      </c>
      <c r="E50" s="111" t="str">
        <f>IF($A50&gt;NumOrganizations,"",
CONCATENATE("  - &amp;OrganizationID",TEXT($A50,"0000"),
" {","OrganizationTypeCV:  ",CHAR(34),INDEX(Organizations[Organization Type '[CV']],$A50),CHAR(34),
", OrganizationCode:  ",CHAR(34),INDEX(Organizations[Organization Code],$A50),CHAR(34),
", OrganizationName:  ",CHAR(34),INDEX(Organizations[Organization Name],$A50),CHAR(34),
", OrganizationDescription:  ",CHAR(34),INDEX(Organizations[Organization Description],$A50),CHAR(34),
", OrganizationLink:  ",CHAR(34),INDEX(Organizations[Organization Link],$A50),CHAR(34),"}"))</f>
        <v/>
      </c>
      <c r="F50" s="111" t="str">
        <f>IF($A50&gt;NumPeople,"",
CONCATENATE("  - &amp;AffiliationID",TEXT($A50,"0000"),
" {PersonID: *PersonID",TEXT($A50,"0000"),
", OrganizationID: *OrganizationID",TEXT(MATCH(INDEX(People[Organization Name],$A50),Organizations[Organization Name],0),"0000"),
", IsPrimaryOrganizationContact: , AffiliationStartDate: , AffiliationEndDate: , PrimaryPhone: ",
", PrimaryEmail: ",CHAR(34),INDEX(People[Primary Email],$A50),CHAR(34),
", PrimaryAddress: ",CHAR(34),INDEX(People[Primary Address],$A50),CHAR(34),
", PersonLink: }"))</f>
        <v/>
      </c>
      <c r="H50" s="111" t="str">
        <f>IF(COUNTA(CitationInformation)=0,"",
IF($A50&gt;NumAuthors,"",
CONCATENATE("  - &amp;AuthorListID",TEXT($A50,"0000"),
"  {CitationID: *CitationID0001",
", PersonID: *PersonID",TEXT(MATCH(INDEX(AuthorList[Author Name],$A50),People[Full Name],0),"0000"),
", AuthorOrder: ",INDEX(AuthorList[Author Number],$A50),"}")))</f>
        <v/>
      </c>
      <c r="K50" s="111" t="str">
        <f>IF($A50&gt;NumSamplingFeatures,"",
CONCATENATE("  - &amp;SamplingFeatureID",TEXT($A50,"0000"),
" {","SamplingFeatureUUID:  ",CHAR(34),INDEX(SamplingFeatures[Sampling Feature UUID],$A50),CHAR(34),
", SamplingFeatureTypeCV:  ",CHAR(34),INDEX(SamplingFeatures[Sampling Feature Type],$A50),CHAR(34),
", SamplingFeatureCode:  ",CHAR(34),INDEX(SamplingFeatures[Feature Code],$A50),CHAR(34),
", SamplingFeatureName:  ",CHAR(34),INDEX(SamplingFeatures[Feature Name],$A50),CHAR(34),
", SamplingFeatureDescription:  ",CHAR(34),INDEX(SamplingFeatures[Feature Description],$A50),CHAR(34),
", SamplingFeatureGeotypeCV:  ",CHAR(34),INDEX(SamplingFeatures[Feature Geo Type],$A50),CHAR(34),
", FeatureGeometry:  ",CHAR(34),INDEX(SamplingFeatures[Feature Geometry],$A50),CHAR(34),
", Elevation_m:  ",CHAR(34),INDEX(SamplingFeatures[Elevation_m],$A50),CHAR(34),
", ElevationDatumCV:  ",CHAR(34),ElevationDatum,CHAR(34),"}"))</f>
        <v/>
      </c>
      <c r="L50" s="111" t="str">
        <f>IF(NumSites=0,"",
IF(NumSites&lt;$A50,"",
CONCATENATE("  - &amp;SiteID",TEXT($A50,"0000"),
" {","SamplingFeatureID:  *SamplingFeatureID",TEXT(MATCH($A50,Sites[SiteID],0),"0000"),
", SiteTypeCV:  ",CHAR(34),INDEX(Sites[Site Type],MATCH($A50,Sites[SiteID],0)),CHAR(34),
", Latitude:  ",INDEX(Sites[Latitude],MATCH($A50,Sites[SiteID],0)),
", Longitude:  ",INDEX(Sites[Longitude],MATCH($A50,Sites[SiteID],0)),
", SpatialReferenceID:  *SRSID0001}")))</f>
        <v/>
      </c>
      <c r="M50" s="111" t="str">
        <f>IF(NumSpecimens=0,"",
IF(NumSpecimens&lt;$A50,"",
CONCATENATE("  - &amp;SpecimenID",TEXT($A50,"0000"),
" {","SamplingFeatureID:  *SamplingFeatureID",TEXT(MATCH($A50,Specimens[SpecimenID],0),"0000"),
", SpecimenTypeCV:  ",CHAR(34),INDEX(Specimens[Specimen Type],MATCH($A50,Specimens[SpecimenID],0)),CHAR(34),
", SpecimenMediumCV:  ",INDEX(Specimens[Specimen Medium],MATCH($A50,Specimens[SpecimenID],0)),
", IsFieldSpecimen:  ",CHAR(34),INDEX(Specimens[Is Field Specimen?],MATCH($A50,Specimens[SpecimenID],0)),CHAR(34),"}")))</f>
        <v/>
      </c>
      <c r="N50" s="111" t="str">
        <f>IF(NumSpatialOffsets=0,"",
IF(NumSpatialOffsets&lt;$A50,"",
CONCATENATE("  - &amp;SpatialOffsetID",TEXT($A50,"0000"),
" {","SpatialOffsetTypeCV:  ",CHAR(34),INDEX(RelatedFeatures[Spatial Offset Type],MATCH($A50,RelatedFeatures[OffsetID],0)),CHAR(34),
", Offset1Value:  ",INDEX(RelatedFeatures[Offset 1 Value],MATCH($A50,RelatedFeatures[OffsetID],0)),
", Offset1UnitID:  ",CHAR(34),INDEX(RelatedFeatures[Offset 1 Unit],MATCH($A50,RelatedFeatures[OffsetID],0)),CHAR(34),
", Offset2Value:  ",IF(INDEX(RelatedFeatures[Offset 2 Value],MATCH($A50,RelatedFeatures[OffsetID],0))="","NULL",INDEX(RelatedFeatures[Offset 2 Value],MATCH($A50,RelatedFeatures[OffsetID],0))),
", Offset2UnitID:  ",CHAR(34),INDEX(RelatedFeatures[Offset 2 Unit],MATCH($A50,RelatedFeatures[OffsetID],0)),,CHAR(34),
", Offset3Value:  ",IF(INDEX(RelatedFeatures[Offset 3 Value],MATCH($A50,RelatedFeatures[OffsetID],0))="","NULL",INDEX(RelatedFeatures[Offset 3 Value],MATCH($A50,RelatedFeatures[OffsetID],0))),
", Offset3UnitID:  ",CHAR(34),INDEX(RelatedFeatures[Offset 3 Unit],MATCH($A50,RelatedFeatures[OffsetID],0)),CHAR(34),"}")))</f>
        <v/>
      </c>
      <c r="O50" s="111" t="str">
        <f>IF(NumRelatedFeatures=0,"",
IF($A50&gt;NumRelatedFeatures,"",
CONCATENATE("  - &amp;RelationID",TEXT($A50,"0000"),
" {","SamplingFeatureID:  *SamplingFeatureID",TEXT(MATCH(INDEX(RelatedFeatures[First Sampling Feature Code],$A50),SamplingFeatures[Feature Code],0),"0000"),
", RelationshipTypeCV:  ",CHAR(34),INDEX(RelatedFeatures[Relationship Type],$A50),CHAR(34),
", RelatedFeatureID: *SamplingFeatureID",TEXT(MATCH(INDEX(RelatedFeatures[Second Sampling Feature Code],$A50),SamplingFeatures[Feature Code],0),"0000"),
", SpatialOffsetID:  ",IF(INDEX(RelatedFeatures[OffsetID],$A50)="",CONCATENATE(CHAR(34),CHAR(34)),CONCATENATE("*SpatialOffsetID",TEXT(INDEX(RelatedFeatures[OffsetID],$A50),"0000"))),"}")))</f>
        <v/>
      </c>
      <c r="P50" s="111" t="str">
        <f>IF($A50&gt;NumMethods,"",
CONCATENATE("  - &amp;MethodID",TEXT($A50,"0000"),
" {","MethodTypeCV:  ",CHAR(34),INDEX(Methods[Method Type],$A50),CHAR(34),
", MethodCode:  ",CHAR(34),INDEX(Methods[Method Code],$A50),CHAR(34),
", MethodName:  ",CHAR(34),INDEX(Methods[Method Name],$A50),CHAR(34),
", MethodDescription:  ",CHAR(34),INDEX(Methods[Method Description],$A50),CHAR(34),
", MethodLink:  ",CHAR(34),INDEX(Methods[Method Link],$A50),CHAR(34),
", OrganizationID: *OrganizationID",TEXT(MATCH(INDEX(Methods[Organization Name],$A50),Organizations[Organization Name],0),"0000"),"}"))</f>
        <v/>
      </c>
      <c r="Q50" s="111" t="str">
        <f>IF($A50&gt;NumVariables,"",
CONCATENATE("  - &amp;VariableID",TEXT($A50,"0000"),
" {","VariableTypeCV:  ",CHAR(34),INDEX(Variables[Variable Type],$A50),CHAR(34),
", VariableCode:  ",CHAR(34),INDEX(Variables[Variable Code],$A50),CHAR(34),
", VariableNameCV:  ",CHAR(34),INDEX(Variables[Variable Name],$A50),CHAR(34),
", VariableDefinition:  ",CHAR(34),INDEX(Variables[Variable Definition],$A50),CHAR(34),
", SpecciationCV:  ",CHAR(34),INDEX(Variables[Speciation],$A50),CHAR(34),
", NoDataValue:  ",CHAR(34),INDEX(Variables[No Data Value],$A50),CHAR(34),"}"))</f>
        <v/>
      </c>
      <c r="S50" s="111" t="str">
        <f>IF($A50&gt;NumProcessingLevels,"",
CONCATENATE("  - &amp;ProcessingLevelID",TEXT($A50,"0000"),
" {","ProcessingLevelCode:  ",CHAR(34),INDEX(ProcessingLevels[Processing Level Code],$A50),CHAR(34),
", Definition:  ",CHAR(34),INDEX(ProcessingLevels[Definition],$A50),CHAR(34),
", Explanation:  ",CHAR(34),INDEX(ProcessingLevels[Explanation],$A50),CHAR(34),"}"))</f>
        <v/>
      </c>
      <c r="T50" s="111" t="str">
        <f>IF($A50&gt;NumDataColumns,"",
IF(INDEX(DataColumns[Method Code],$A50)="","PLEASE FILL IN A METHOD FOR EACH DATA COLUMN",
CONCATENATE("  - &amp;ActionID",TEXT($A50,"0000"),
" {","ActionTypeCV:  ",CHAR(34),"Observation",CHAR(34),
", MethodID: *MethodID",TEXT(MATCH(INDEX(DataColumns[Method Code],$A50),Methods[Method Code],0),"0000"),
", BeginDateTime:  NULL",
", BeginDateTimeUTCOffset:  NULL",
", EndDateTime:  NULL",
", EndDateTimeUTCOffset:  NULL",
", ActionDescription:  ",CHAR(34),"Generic observation action generated by YODA TimeSeries Template",CHAR(34),
", ActionFileLink:  ",CHAR(34),CHAR(34),"}")))</f>
        <v/>
      </c>
      <c r="U50" s="111" t="str">
        <f>IF($A50&gt;NumDataColumns,"",
IF(INDEX(DataColumns[Method Code],$A50)="","PLEASE FILL IN A SAMPLING FEATURE FOR EACH DATA COLUMN",
CONCATENATE("  - &amp;FeatureActionID",TEXT($A50,"0000"),
" {","SamplingFeatureID:  *SamplingFeatureID",TEXT(MATCH(INDEX(DataColumns[Sampling Feature Code],$A50),SamplingFeatures[Feature Code],0),"0000"),
", ActionID:  *ActionID",TEXT($A50,"0000"),"}")))</f>
        <v/>
      </c>
      <c r="V50" s="111" t="str">
        <f>IF($A50&gt;NumDataColumns,"",
CONCATENATE("  - &amp;ResultID",TEXT($A50,"0000"),
" {","ResultUUID:  ",CHAR(34),INDEX(DataColumns[ResultUUID],$A50),CHAR(34),
", FeatureActionID: *FeatureActionID",TEXT($A50,"0000"),
", ResultTypeCV:  ",CHAR(34),INDEX(DataColumns[Result Type],$A50),CHAR(34),
", VariableID:  *VariableID",TEXT(MATCH(INDEX(DataColumns[Variable Code],$A50),Variables[Variable Code],0),"0000"),
", UnitsID:  ",CHAR(34),INDEX(DataColumns[Unit Name],$A50),CHAR(34),
", TaxonomicClassifierID:  ",CHAR(34),CHAR(34),
", ProcessingLevelID:  *ProcessingLevelID",TEXT(MATCH(INDEX(DataColumns[Processing Level],$A50),ProcessingLevels[Processing Level Code],0),"0000"),
", ResultDateTime:  ",CHAR(34),CHAR(34),
", ResultDateTimeUTCOffset:  ",CHAR(34),CHAR(34),
", ValidDateTime:  ",CHAR(34),CHAR(34),
", ValidDateTimeUTCOffset:  ",CHAR(34),CHAR(34),
", StatusCV:  ",CHAR(34),CHAR(34),
", SampledMediumCV:  ",CHAR(34),INDEX(DataColumns[Sampled Medium],$A50),CHAR(34),
", ValueCount:  ",NumDataValues,"}"))</f>
        <v/>
      </c>
      <c r="W50" s="111" t="str">
        <f>IF($A50&gt;NumDataColumns,"",
CONCATENATE("  - &amp;TimeSeriesResultID001",TEXT($A50,"0000"),
" {","ResultID: *ResultID",TEXT($A50,"0000"),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Statistic],$A50),CHAR(34),"}"))</f>
        <v/>
      </c>
      <c r="X50" s="111" t="str">
        <f>IF($A50-3&gt;NumDataColumns,"",
CONCATENATE("    - {ColumnNumber: ",TEXT($A50-1,"0000"),
", Label:  ",CHAR(34),INDEX(DataColumns[Column Label],$A50-3),CHAR(34),
", ODM2Field:  ",CHAR(34),"DataValue",CHAR(34),
", CensorCodeCV:  ",CHAR(34),INDEX(DataColumns[Censor Code],$A50-3),CHAR(34),
", QualiatyCodeCV:  ",CHAR(34),INDEX(DataColumns[Quality Code],$A50-3),CHAR(34),
", TimeAggregationInterval:  ",INDEX(DataColumns[Time Aggregation Interval],$A50-3),
", TimeAggregationIntervalUnitsID:  ",CHAR(34),INDEX(DataColumns[Time Aggregation Unit],$A50-3),CHAR(34),"}"))</f>
        <v/>
      </c>
      <c r="AA50" s="111" t="str">
        <f>IF($A50&gt;NumDataColumns,
"",
CONCATENATE(AA49,", ",INDEX(DataColumns[Column Label],$A50)))</f>
        <v/>
      </c>
    </row>
    <row r="51" spans="1:27" x14ac:dyDescent="0.25">
      <c r="A51">
        <v>48</v>
      </c>
      <c r="D51" s="111" t="str">
        <f>IF($A51&gt;NumPeople,"",
CONCATENATE("  - &amp;PersonID",TEXT($A51,"0000"),
" {","PersonFirstName:  ",CHAR(34),INDEX(People[First Name],$A51),CHAR(34),
", PersonMiddleName:  ",CHAR(34),INDEX(People[Middle Name],$A51),CHAR(34),
", PersonLastName:  ",CHAR(34),INDEX(People[Last Name],$A51),CHAR(34),"}"))</f>
        <v/>
      </c>
      <c r="E51" s="111" t="str">
        <f>IF($A51&gt;NumOrganizations,"",
CONCATENATE("  - &amp;OrganizationID",TEXT($A51,"0000"),
" {","OrganizationTypeCV:  ",CHAR(34),INDEX(Organizations[Organization Type '[CV']],$A51),CHAR(34),
", OrganizationCode:  ",CHAR(34),INDEX(Organizations[Organization Code],$A51),CHAR(34),
", OrganizationName:  ",CHAR(34),INDEX(Organizations[Organization Name],$A51),CHAR(34),
", OrganizationDescription:  ",CHAR(34),INDEX(Organizations[Organization Description],$A51),CHAR(34),
", OrganizationLink:  ",CHAR(34),INDEX(Organizations[Organization Link],$A51),CHAR(34),"}"))</f>
        <v/>
      </c>
      <c r="F51" s="111" t="str">
        <f>IF($A51&gt;NumPeople,"",
CONCATENATE("  - &amp;AffiliationID",TEXT($A51,"0000"),
" {PersonID: *PersonID",TEXT($A51,"0000"),
", OrganizationID: *OrganizationID",TEXT(MATCH(INDEX(People[Organization Name],$A51),Organizations[Organization Name],0),"0000"),
", IsPrimaryOrganizationContact: , AffiliationStartDate: , AffiliationEndDate: , PrimaryPhone: ",
", PrimaryEmail: ",CHAR(34),INDEX(People[Primary Email],$A51),CHAR(34),
", PrimaryAddress: ",CHAR(34),INDEX(People[Primary Address],$A51),CHAR(34),
", PersonLink: }"))</f>
        <v/>
      </c>
      <c r="H51" s="111" t="str">
        <f>IF(COUNTA(CitationInformation)=0,"",
IF($A51&gt;NumAuthors,"",
CONCATENATE("  - &amp;AuthorListID",TEXT($A51,"0000"),
"  {CitationID: *CitationID0001",
", PersonID: *PersonID",TEXT(MATCH(INDEX(AuthorList[Author Name],$A51),People[Full Name],0),"0000"),
", AuthorOrder: ",INDEX(AuthorList[Author Number],$A51),"}")))</f>
        <v/>
      </c>
      <c r="K51" s="111" t="str">
        <f>IF($A51&gt;NumSamplingFeatures,"",
CONCATENATE("  - &amp;SamplingFeatureID",TEXT($A51,"0000"),
" {","SamplingFeatureUUID:  ",CHAR(34),INDEX(SamplingFeatures[Sampling Feature UUID],$A51),CHAR(34),
", SamplingFeatureTypeCV:  ",CHAR(34),INDEX(SamplingFeatures[Sampling Feature Type],$A51),CHAR(34),
", SamplingFeatureCode:  ",CHAR(34),INDEX(SamplingFeatures[Feature Code],$A51),CHAR(34),
", SamplingFeatureName:  ",CHAR(34),INDEX(SamplingFeatures[Feature Name],$A51),CHAR(34),
", SamplingFeatureDescription:  ",CHAR(34),INDEX(SamplingFeatures[Feature Description],$A51),CHAR(34),
", SamplingFeatureGeotypeCV:  ",CHAR(34),INDEX(SamplingFeatures[Feature Geo Type],$A51),CHAR(34),
", FeatureGeometry:  ",CHAR(34),INDEX(SamplingFeatures[Feature Geometry],$A51),CHAR(34),
", Elevation_m:  ",CHAR(34),INDEX(SamplingFeatures[Elevation_m],$A51),CHAR(34),
", ElevationDatumCV:  ",CHAR(34),ElevationDatum,CHAR(34),"}"))</f>
        <v/>
      </c>
      <c r="L51" s="111" t="str">
        <f>IF(NumSites=0,"",
IF(NumSites&lt;$A51,"",
CONCATENATE("  - &amp;SiteID",TEXT($A51,"0000"),
" {","SamplingFeatureID:  *SamplingFeatureID",TEXT(MATCH($A51,Sites[SiteID],0),"0000"),
", SiteTypeCV:  ",CHAR(34),INDEX(Sites[Site Type],MATCH($A51,Sites[SiteID],0)),CHAR(34),
", Latitude:  ",INDEX(Sites[Latitude],MATCH($A51,Sites[SiteID],0)),
", Longitude:  ",INDEX(Sites[Longitude],MATCH($A51,Sites[SiteID],0)),
", SpatialReferenceID:  *SRSID0001}")))</f>
        <v/>
      </c>
      <c r="M51" s="111" t="str">
        <f>IF(NumSpecimens=0,"",
IF(NumSpecimens&lt;$A51,"",
CONCATENATE("  - &amp;SpecimenID",TEXT($A51,"0000"),
" {","SamplingFeatureID:  *SamplingFeatureID",TEXT(MATCH($A51,Specimens[SpecimenID],0),"0000"),
", SpecimenTypeCV:  ",CHAR(34),INDEX(Specimens[Specimen Type],MATCH($A51,Specimens[SpecimenID],0)),CHAR(34),
", SpecimenMediumCV:  ",INDEX(Specimens[Specimen Medium],MATCH($A51,Specimens[SpecimenID],0)),
", IsFieldSpecimen:  ",CHAR(34),INDEX(Specimens[Is Field Specimen?],MATCH($A51,Specimens[SpecimenID],0)),CHAR(34),"}")))</f>
        <v/>
      </c>
      <c r="N51" s="111" t="str">
        <f>IF(NumSpatialOffsets=0,"",
IF(NumSpatialOffsets&lt;$A51,"",
CONCATENATE("  - &amp;SpatialOffsetID",TEXT($A51,"0000"),
" {","SpatialOffsetTypeCV:  ",CHAR(34),INDEX(RelatedFeatures[Spatial Offset Type],MATCH($A51,RelatedFeatures[OffsetID],0)),CHAR(34),
", Offset1Value:  ",INDEX(RelatedFeatures[Offset 1 Value],MATCH($A51,RelatedFeatures[OffsetID],0)),
", Offset1UnitID:  ",CHAR(34),INDEX(RelatedFeatures[Offset 1 Unit],MATCH($A51,RelatedFeatures[OffsetID],0)),CHAR(34),
", Offset2Value:  ",IF(INDEX(RelatedFeatures[Offset 2 Value],MATCH($A51,RelatedFeatures[OffsetID],0))="","NULL",INDEX(RelatedFeatures[Offset 2 Value],MATCH($A51,RelatedFeatures[OffsetID],0))),
", Offset2UnitID:  ",CHAR(34),INDEX(RelatedFeatures[Offset 2 Unit],MATCH($A51,RelatedFeatures[OffsetID],0)),,CHAR(34),
", Offset3Value:  ",IF(INDEX(RelatedFeatures[Offset 3 Value],MATCH($A51,RelatedFeatures[OffsetID],0))="","NULL",INDEX(RelatedFeatures[Offset 3 Value],MATCH($A51,RelatedFeatures[OffsetID],0))),
", Offset3UnitID:  ",CHAR(34),INDEX(RelatedFeatures[Offset 3 Unit],MATCH($A51,RelatedFeatures[OffsetID],0)),CHAR(34),"}")))</f>
        <v/>
      </c>
      <c r="O51" s="111" t="str">
        <f>IF(NumRelatedFeatures=0,"",
IF($A51&gt;NumRelatedFeatures,"",
CONCATENATE("  - &amp;RelationID",TEXT($A51,"0000"),
" {","SamplingFeatureID:  *SamplingFeatureID",TEXT(MATCH(INDEX(RelatedFeatures[First Sampling Feature Code],$A51),SamplingFeatures[Feature Code],0),"0000"),
", RelationshipTypeCV:  ",CHAR(34),INDEX(RelatedFeatures[Relationship Type],$A51),CHAR(34),
", RelatedFeatureID: *SamplingFeatureID",TEXT(MATCH(INDEX(RelatedFeatures[Second Sampling Feature Code],$A51),SamplingFeatures[Feature Code],0),"0000"),
", SpatialOffsetID:  ",IF(INDEX(RelatedFeatures[OffsetID],$A51)="",CONCATENATE(CHAR(34),CHAR(34)),CONCATENATE("*SpatialOffsetID",TEXT(INDEX(RelatedFeatures[OffsetID],$A51),"0000"))),"}")))</f>
        <v/>
      </c>
      <c r="P51" s="111" t="str">
        <f>IF($A51&gt;NumMethods,"",
CONCATENATE("  - &amp;MethodID",TEXT($A51,"0000"),
" {","MethodTypeCV:  ",CHAR(34),INDEX(Methods[Method Type],$A51),CHAR(34),
", MethodCode:  ",CHAR(34),INDEX(Methods[Method Code],$A51),CHAR(34),
", MethodName:  ",CHAR(34),INDEX(Methods[Method Name],$A51),CHAR(34),
", MethodDescription:  ",CHAR(34),INDEX(Methods[Method Description],$A51),CHAR(34),
", MethodLink:  ",CHAR(34),INDEX(Methods[Method Link],$A51),CHAR(34),
", OrganizationID: *OrganizationID",TEXT(MATCH(INDEX(Methods[Organization Name],$A51),Organizations[Organization Name],0),"0000"),"}"))</f>
        <v/>
      </c>
      <c r="Q51" s="111" t="str">
        <f>IF($A51&gt;NumVariables,"",
CONCATENATE("  - &amp;VariableID",TEXT($A51,"0000"),
" {","VariableTypeCV:  ",CHAR(34),INDEX(Variables[Variable Type],$A51),CHAR(34),
", VariableCode:  ",CHAR(34),INDEX(Variables[Variable Code],$A51),CHAR(34),
", VariableNameCV:  ",CHAR(34),INDEX(Variables[Variable Name],$A51),CHAR(34),
", VariableDefinition:  ",CHAR(34),INDEX(Variables[Variable Definition],$A51),CHAR(34),
", SpecciationCV:  ",CHAR(34),INDEX(Variables[Speciation],$A51),CHAR(34),
", NoDataValue:  ",CHAR(34),INDEX(Variables[No Data Value],$A51),CHAR(34),"}"))</f>
        <v/>
      </c>
      <c r="S51" s="111" t="str">
        <f>IF($A51&gt;NumProcessingLevels,"",
CONCATENATE("  - &amp;ProcessingLevelID",TEXT($A51,"0000"),
" {","ProcessingLevelCode:  ",CHAR(34),INDEX(ProcessingLevels[Processing Level Code],$A51),CHAR(34),
", Definition:  ",CHAR(34),INDEX(ProcessingLevels[Definition],$A51),CHAR(34),
", Explanation:  ",CHAR(34),INDEX(ProcessingLevels[Explanation],$A51),CHAR(34),"}"))</f>
        <v/>
      </c>
      <c r="T51" s="111" t="str">
        <f>IF($A51&gt;NumDataColumns,"",
IF(INDEX(DataColumns[Method Code],$A51)="","PLEASE FILL IN A METHOD FOR EACH DATA COLUMN",
CONCATENATE("  - &amp;ActionID",TEXT($A51,"0000"),
" {","ActionTypeCV:  ",CHAR(34),"Observation",CHAR(34),
", MethodID: *MethodID",TEXT(MATCH(INDEX(DataColumns[Method Code],$A51),Methods[Method Code],0),"0000"),
", BeginDateTime:  NULL",
", BeginDateTimeUTCOffset:  NULL",
", EndDateTime:  NULL",
", EndDateTimeUTCOffset:  NULL",
", ActionDescription:  ",CHAR(34),"Generic observation action generated by YODA TimeSeries Template",CHAR(34),
", ActionFileLink:  ",CHAR(34),CHAR(34),"}")))</f>
        <v/>
      </c>
      <c r="U51" s="111" t="str">
        <f>IF($A51&gt;NumDataColumns,"",
IF(INDEX(DataColumns[Method Code],$A51)="","PLEASE FILL IN A SAMPLING FEATURE FOR EACH DATA COLUMN",
CONCATENATE("  - &amp;FeatureActionID",TEXT($A51,"0000"),
" {","SamplingFeatureID:  *SamplingFeatureID",TEXT(MATCH(INDEX(DataColumns[Sampling Feature Code],$A51),SamplingFeatures[Feature Code],0),"0000"),
", ActionID:  *ActionID",TEXT($A51,"0000"),"}")))</f>
        <v/>
      </c>
      <c r="V51" s="111" t="str">
        <f>IF($A51&gt;NumDataColumns,"",
CONCATENATE("  - &amp;ResultID",TEXT($A51,"0000"),
" {","ResultUUID:  ",CHAR(34),INDEX(DataColumns[ResultUUID],$A51),CHAR(34),
", FeatureActionID: *FeatureActionID",TEXT($A51,"0000"),
", ResultTypeCV:  ",CHAR(34),INDEX(DataColumns[Result Type],$A51),CHAR(34),
", VariableID:  *VariableID",TEXT(MATCH(INDEX(DataColumns[Variable Code],$A51),Variables[Variable Code],0),"0000"),
", UnitsID:  ",CHAR(34),INDEX(DataColumns[Unit Name],$A51),CHAR(34),
", TaxonomicClassifierID:  ",CHAR(34),CHAR(34),
", ProcessingLevelID:  *ProcessingLevelID",TEXT(MATCH(INDEX(DataColumns[Processing Level],$A51),ProcessingLevels[Processing Level Code],0),"0000"),
", ResultDateTime:  ",CHAR(34),CHAR(34),
", ResultDateTimeUTCOffset:  ",CHAR(34),CHAR(34),
", ValidDateTime:  ",CHAR(34),CHAR(34),
", ValidDateTimeUTCOffset:  ",CHAR(34),CHAR(34),
", StatusCV:  ",CHAR(34),CHAR(34),
", SampledMediumCV:  ",CHAR(34),INDEX(DataColumns[Sampled Medium],$A51),CHAR(34),
", ValueCount:  ",NumDataValues,"}"))</f>
        <v/>
      </c>
      <c r="W51" s="111" t="str">
        <f>IF($A51&gt;NumDataColumns,"",
CONCATENATE("  - &amp;TimeSeriesResultID001",TEXT($A51,"0000"),
" {","ResultID: *ResultID",TEXT($A51,"0000"),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Statistic],$A51),CHAR(34),"}"))</f>
        <v/>
      </c>
      <c r="X51" s="111" t="str">
        <f>IF($A51-3&gt;NumDataColumns,"",
CONCATENATE("    - {ColumnNumber: ",TEXT($A51-1,"0000"),
", Label:  ",CHAR(34),INDEX(DataColumns[Column Label],$A51-3),CHAR(34),
", ODM2Field:  ",CHAR(34),"DataValue",CHAR(34),
", CensorCodeCV:  ",CHAR(34),INDEX(DataColumns[Censor Code],$A51-3),CHAR(34),
", QualiatyCodeCV:  ",CHAR(34),INDEX(DataColumns[Quality Code],$A51-3),CHAR(34),
", TimeAggregationInterval:  ",INDEX(DataColumns[Time Aggregation Interval],$A51-3),
", TimeAggregationIntervalUnitsID:  ",CHAR(34),INDEX(DataColumns[Time Aggregation Unit],$A51-3),CHAR(34),"}"))</f>
        <v/>
      </c>
      <c r="AA51" s="111" t="str">
        <f>IF($A51&gt;NumDataColumns,
"",
CONCATENATE(AA50,", ",INDEX(DataColumns[Column Label],$A51)))</f>
        <v/>
      </c>
    </row>
    <row r="52" spans="1:27" x14ac:dyDescent="0.25">
      <c r="A52">
        <v>49</v>
      </c>
      <c r="D52" s="111" t="str">
        <f>IF($A52&gt;NumPeople,"",
CONCATENATE("  - &amp;PersonID",TEXT($A52,"0000"),
" {","PersonFirstName:  ",CHAR(34),INDEX(People[First Name],$A52),CHAR(34),
", PersonMiddleName:  ",CHAR(34),INDEX(People[Middle Name],$A52),CHAR(34),
", PersonLastName:  ",CHAR(34),INDEX(People[Last Name],$A52),CHAR(34),"}"))</f>
        <v/>
      </c>
      <c r="E52" s="111" t="str">
        <f>IF($A52&gt;NumOrganizations,"",
CONCATENATE("  - &amp;OrganizationID",TEXT($A52,"0000"),
" {","OrganizationTypeCV:  ",CHAR(34),INDEX(Organizations[Organization Type '[CV']],$A52),CHAR(34),
", OrganizationCode:  ",CHAR(34),INDEX(Organizations[Organization Code],$A52),CHAR(34),
", OrganizationName:  ",CHAR(34),INDEX(Organizations[Organization Name],$A52),CHAR(34),
", OrganizationDescription:  ",CHAR(34),INDEX(Organizations[Organization Description],$A52),CHAR(34),
", OrganizationLink:  ",CHAR(34),INDEX(Organizations[Organization Link],$A52),CHAR(34),"}"))</f>
        <v/>
      </c>
      <c r="F52" s="111" t="str">
        <f>IF($A52&gt;NumPeople,"",
CONCATENATE("  - &amp;AffiliationID",TEXT($A52,"0000"),
" {PersonID: *PersonID",TEXT($A52,"0000"),
", OrganizationID: *OrganizationID",TEXT(MATCH(INDEX(People[Organization Name],$A52),Organizations[Organization Name],0),"0000"),
", IsPrimaryOrganizationContact: , AffiliationStartDate: , AffiliationEndDate: , PrimaryPhone: ",
", PrimaryEmail: ",CHAR(34),INDEX(People[Primary Email],$A52),CHAR(34),
", PrimaryAddress: ",CHAR(34),INDEX(People[Primary Address],$A52),CHAR(34),
", PersonLink: }"))</f>
        <v/>
      </c>
      <c r="H52" s="111" t="str">
        <f>IF(COUNTA(CitationInformation)=0,"",
IF($A52&gt;NumAuthors,"",
CONCATENATE("  - &amp;AuthorListID",TEXT($A52,"0000"),
"  {CitationID: *CitationID0001",
", PersonID: *PersonID",TEXT(MATCH(INDEX(AuthorList[Author Name],$A52),People[Full Name],0),"0000"),
", AuthorOrder: ",INDEX(AuthorList[Author Number],$A52),"}")))</f>
        <v/>
      </c>
      <c r="K52" s="111" t="str">
        <f>IF($A52&gt;NumSamplingFeatures,"",
CONCATENATE("  - &amp;SamplingFeatureID",TEXT($A52,"0000"),
" {","SamplingFeatureUUID:  ",CHAR(34),INDEX(SamplingFeatures[Sampling Feature UUID],$A52),CHAR(34),
", SamplingFeatureTypeCV:  ",CHAR(34),INDEX(SamplingFeatures[Sampling Feature Type],$A52),CHAR(34),
", SamplingFeatureCode:  ",CHAR(34),INDEX(SamplingFeatures[Feature Code],$A52),CHAR(34),
", SamplingFeatureName:  ",CHAR(34),INDEX(SamplingFeatures[Feature Name],$A52),CHAR(34),
", SamplingFeatureDescription:  ",CHAR(34),INDEX(SamplingFeatures[Feature Description],$A52),CHAR(34),
", SamplingFeatureGeotypeCV:  ",CHAR(34),INDEX(SamplingFeatures[Feature Geo Type],$A52),CHAR(34),
", FeatureGeometry:  ",CHAR(34),INDEX(SamplingFeatures[Feature Geometry],$A52),CHAR(34),
", Elevation_m:  ",CHAR(34),INDEX(SamplingFeatures[Elevation_m],$A52),CHAR(34),
", ElevationDatumCV:  ",CHAR(34),ElevationDatum,CHAR(34),"}"))</f>
        <v/>
      </c>
      <c r="L52" s="111" t="str">
        <f>IF(NumSites=0,"",
IF(NumSites&lt;$A52,"",
CONCATENATE("  - &amp;SiteID",TEXT($A52,"0000"),
" {","SamplingFeatureID:  *SamplingFeatureID",TEXT(MATCH($A52,Sites[SiteID],0),"0000"),
", SiteTypeCV:  ",CHAR(34),INDEX(Sites[Site Type],MATCH($A52,Sites[SiteID],0)),CHAR(34),
", Latitude:  ",INDEX(Sites[Latitude],MATCH($A52,Sites[SiteID],0)),
", Longitude:  ",INDEX(Sites[Longitude],MATCH($A52,Sites[SiteID],0)),
", SpatialReferenceID:  *SRSID0001}")))</f>
        <v/>
      </c>
      <c r="M52" s="111" t="str">
        <f>IF(NumSpecimens=0,"",
IF(NumSpecimens&lt;$A52,"",
CONCATENATE("  - &amp;SpecimenID",TEXT($A52,"0000"),
" {","SamplingFeatureID:  *SamplingFeatureID",TEXT(MATCH($A52,Specimens[SpecimenID],0),"0000"),
", SpecimenTypeCV:  ",CHAR(34),INDEX(Specimens[Specimen Type],MATCH($A52,Specimens[SpecimenID],0)),CHAR(34),
", SpecimenMediumCV:  ",INDEX(Specimens[Specimen Medium],MATCH($A52,Specimens[SpecimenID],0)),
", IsFieldSpecimen:  ",CHAR(34),INDEX(Specimens[Is Field Specimen?],MATCH($A52,Specimens[SpecimenID],0)),CHAR(34),"}")))</f>
        <v/>
      </c>
      <c r="N52" s="111" t="str">
        <f>IF(NumSpatialOffsets=0,"",
IF(NumSpatialOffsets&lt;$A52,"",
CONCATENATE("  - &amp;SpatialOffsetID",TEXT($A52,"0000"),
" {","SpatialOffsetTypeCV:  ",CHAR(34),INDEX(RelatedFeatures[Spatial Offset Type],MATCH($A52,RelatedFeatures[OffsetID],0)),CHAR(34),
", Offset1Value:  ",INDEX(RelatedFeatures[Offset 1 Value],MATCH($A52,RelatedFeatures[OffsetID],0)),
", Offset1UnitID:  ",CHAR(34),INDEX(RelatedFeatures[Offset 1 Unit],MATCH($A52,RelatedFeatures[OffsetID],0)),CHAR(34),
", Offset2Value:  ",IF(INDEX(RelatedFeatures[Offset 2 Value],MATCH($A52,RelatedFeatures[OffsetID],0))="","NULL",INDEX(RelatedFeatures[Offset 2 Value],MATCH($A52,RelatedFeatures[OffsetID],0))),
", Offset2UnitID:  ",CHAR(34),INDEX(RelatedFeatures[Offset 2 Unit],MATCH($A52,RelatedFeatures[OffsetID],0)),,CHAR(34),
", Offset3Value:  ",IF(INDEX(RelatedFeatures[Offset 3 Value],MATCH($A52,RelatedFeatures[OffsetID],0))="","NULL",INDEX(RelatedFeatures[Offset 3 Value],MATCH($A52,RelatedFeatures[OffsetID],0))),
", Offset3UnitID:  ",CHAR(34),INDEX(RelatedFeatures[Offset 3 Unit],MATCH($A52,RelatedFeatures[OffsetID],0)),CHAR(34),"}")))</f>
        <v/>
      </c>
      <c r="O52" s="111" t="str">
        <f>IF(NumRelatedFeatures=0,"",
IF($A52&gt;NumRelatedFeatures,"",
CONCATENATE("  - &amp;RelationID",TEXT($A52,"0000"),
" {","SamplingFeatureID:  *SamplingFeatureID",TEXT(MATCH(INDEX(RelatedFeatures[First Sampling Feature Code],$A52),SamplingFeatures[Feature Code],0),"0000"),
", RelationshipTypeCV:  ",CHAR(34),INDEX(RelatedFeatures[Relationship Type],$A52),CHAR(34),
", RelatedFeatureID: *SamplingFeatureID",TEXT(MATCH(INDEX(RelatedFeatures[Second Sampling Feature Code],$A52),SamplingFeatures[Feature Code],0),"0000"),
", SpatialOffsetID:  ",IF(INDEX(RelatedFeatures[OffsetID],$A52)="",CONCATENATE(CHAR(34),CHAR(34)),CONCATENATE("*SpatialOffsetID",TEXT(INDEX(RelatedFeatures[OffsetID],$A52),"0000"))),"}")))</f>
        <v/>
      </c>
      <c r="P52" s="111" t="str">
        <f>IF($A52&gt;NumMethods,"",
CONCATENATE("  - &amp;MethodID",TEXT($A52,"0000"),
" {","MethodTypeCV:  ",CHAR(34),INDEX(Methods[Method Type],$A52),CHAR(34),
", MethodCode:  ",CHAR(34),INDEX(Methods[Method Code],$A52),CHAR(34),
", MethodName:  ",CHAR(34),INDEX(Methods[Method Name],$A52),CHAR(34),
", MethodDescription:  ",CHAR(34),INDEX(Methods[Method Description],$A52),CHAR(34),
", MethodLink:  ",CHAR(34),INDEX(Methods[Method Link],$A52),CHAR(34),
", OrganizationID: *OrganizationID",TEXT(MATCH(INDEX(Methods[Organization Name],$A52),Organizations[Organization Name],0),"0000"),"}"))</f>
        <v/>
      </c>
      <c r="Q52" s="111" t="str">
        <f>IF($A52&gt;NumVariables,"",
CONCATENATE("  - &amp;VariableID",TEXT($A52,"0000"),
" {","VariableTypeCV:  ",CHAR(34),INDEX(Variables[Variable Type],$A52),CHAR(34),
", VariableCode:  ",CHAR(34),INDEX(Variables[Variable Code],$A52),CHAR(34),
", VariableNameCV:  ",CHAR(34),INDEX(Variables[Variable Name],$A52),CHAR(34),
", VariableDefinition:  ",CHAR(34),INDEX(Variables[Variable Definition],$A52),CHAR(34),
", SpecciationCV:  ",CHAR(34),INDEX(Variables[Speciation],$A52),CHAR(34),
", NoDataValue:  ",CHAR(34),INDEX(Variables[No Data Value],$A52),CHAR(34),"}"))</f>
        <v/>
      </c>
      <c r="S52" s="111" t="str">
        <f>IF($A52&gt;NumProcessingLevels,"",
CONCATENATE("  - &amp;ProcessingLevelID",TEXT($A52,"0000"),
" {","ProcessingLevelCode:  ",CHAR(34),INDEX(ProcessingLevels[Processing Level Code],$A52),CHAR(34),
", Definition:  ",CHAR(34),INDEX(ProcessingLevels[Definition],$A52),CHAR(34),
", Explanation:  ",CHAR(34),INDEX(ProcessingLevels[Explanation],$A52),CHAR(34),"}"))</f>
        <v/>
      </c>
      <c r="T52" s="111" t="str">
        <f>IF($A52&gt;NumDataColumns,"",
IF(INDEX(DataColumns[Method Code],$A52)="","PLEASE FILL IN A METHOD FOR EACH DATA COLUMN",
CONCATENATE("  - &amp;ActionID",TEXT($A52,"0000"),
" {","ActionTypeCV:  ",CHAR(34),"Observation",CHAR(34),
", MethodID: *MethodID",TEXT(MATCH(INDEX(DataColumns[Method Code],$A52),Methods[Method Code],0),"0000"),
", BeginDateTime:  NULL",
", BeginDateTimeUTCOffset:  NULL",
", EndDateTime:  NULL",
", EndDateTimeUTCOffset:  NULL",
", ActionDescription:  ",CHAR(34),"Generic observation action generated by YODA TimeSeries Template",CHAR(34),
", ActionFileLink:  ",CHAR(34),CHAR(34),"}")))</f>
        <v/>
      </c>
      <c r="U52" s="111" t="str">
        <f>IF($A52&gt;NumDataColumns,"",
IF(INDEX(DataColumns[Method Code],$A52)="","PLEASE FILL IN A SAMPLING FEATURE FOR EACH DATA COLUMN",
CONCATENATE("  - &amp;FeatureActionID",TEXT($A52,"0000"),
" {","SamplingFeatureID:  *SamplingFeatureID",TEXT(MATCH(INDEX(DataColumns[Sampling Feature Code],$A52),SamplingFeatures[Feature Code],0),"0000"),
", ActionID:  *ActionID",TEXT($A52,"0000"),"}")))</f>
        <v/>
      </c>
      <c r="V52" s="111" t="str">
        <f>IF($A52&gt;NumDataColumns,"",
CONCATENATE("  - &amp;ResultID",TEXT($A52,"0000"),
" {","ResultUUID:  ",CHAR(34),INDEX(DataColumns[ResultUUID],$A52),CHAR(34),
", FeatureActionID: *FeatureActionID",TEXT($A52,"0000"),
", ResultTypeCV:  ",CHAR(34),INDEX(DataColumns[Result Type],$A52),CHAR(34),
", VariableID:  *VariableID",TEXT(MATCH(INDEX(DataColumns[Variable Code],$A52),Variables[Variable Code],0),"0000"),
", UnitsID:  ",CHAR(34),INDEX(DataColumns[Unit Name],$A52),CHAR(34),
", TaxonomicClassifierID:  ",CHAR(34),CHAR(34),
", ProcessingLevelID:  *ProcessingLevelID",TEXT(MATCH(INDEX(DataColumns[Processing Level],$A52),ProcessingLevels[Processing Level Code],0),"0000"),
", ResultDateTime:  ",CHAR(34),CHAR(34),
", ResultDateTimeUTCOffset:  ",CHAR(34),CHAR(34),
", ValidDateTime:  ",CHAR(34),CHAR(34),
", ValidDateTimeUTCOffset:  ",CHAR(34),CHAR(34),
", StatusCV:  ",CHAR(34),CHAR(34),
", SampledMediumCV:  ",CHAR(34),INDEX(DataColumns[Sampled Medium],$A52),CHAR(34),
", ValueCount:  ",NumDataValues,"}"))</f>
        <v/>
      </c>
      <c r="W52" s="111" t="str">
        <f>IF($A52&gt;NumDataColumns,"",
CONCATENATE("  - &amp;TimeSeriesResultID001",TEXT($A52,"0000"),
" {","ResultID: *ResultID",TEXT($A52,"0000"),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Statistic],$A52),CHAR(34),"}"))</f>
        <v/>
      </c>
      <c r="X52" s="111" t="str">
        <f>IF($A52-3&gt;NumDataColumns,"",
CONCATENATE("    - {ColumnNumber: ",TEXT($A52-1,"0000"),
", Label:  ",CHAR(34),INDEX(DataColumns[Column Label],$A52-3),CHAR(34),
", ODM2Field:  ",CHAR(34),"DataValue",CHAR(34),
", CensorCodeCV:  ",CHAR(34),INDEX(DataColumns[Censor Code],$A52-3),CHAR(34),
", QualiatyCodeCV:  ",CHAR(34),INDEX(DataColumns[Quality Code],$A52-3),CHAR(34),
", TimeAggregationInterval:  ",INDEX(DataColumns[Time Aggregation Interval],$A52-3),
", TimeAggregationIntervalUnitsID:  ",CHAR(34),INDEX(DataColumns[Time Aggregation Unit],$A52-3),CHAR(34),"}"))</f>
        <v/>
      </c>
      <c r="AA52" s="111" t="str">
        <f>IF($A52&gt;NumDataColumns,
"",
CONCATENATE(AA51,", ",INDEX(DataColumns[Column Label],$A52)))</f>
        <v/>
      </c>
    </row>
    <row r="53" spans="1:27" x14ac:dyDescent="0.25">
      <c r="A53">
        <v>50</v>
      </c>
      <c r="D53" s="111" t="str">
        <f>IF($A53&gt;NumPeople,"",
CONCATENATE("  - &amp;PersonID",TEXT($A53,"0000"),
" {","PersonFirstName:  ",CHAR(34),INDEX(People[First Name],$A53),CHAR(34),
", PersonMiddleName:  ",CHAR(34),INDEX(People[Middle Name],$A53),CHAR(34),
", PersonLastName:  ",CHAR(34),INDEX(People[Last Name],$A53),CHAR(34),"}"))</f>
        <v/>
      </c>
      <c r="E53" s="111" t="str">
        <f>IF($A53&gt;NumOrganizations,"",
CONCATENATE("  - &amp;OrganizationID",TEXT($A53,"0000"),
" {","OrganizationTypeCV:  ",CHAR(34),INDEX(Organizations[Organization Type '[CV']],$A53),CHAR(34),
", OrganizationCode:  ",CHAR(34),INDEX(Organizations[Organization Code],$A53),CHAR(34),
", OrganizationName:  ",CHAR(34),INDEX(Organizations[Organization Name],$A53),CHAR(34),
", OrganizationDescription:  ",CHAR(34),INDEX(Organizations[Organization Description],$A53),CHAR(34),
", OrganizationLink:  ",CHAR(34),INDEX(Organizations[Organization Link],$A53),CHAR(34),"}"))</f>
        <v/>
      </c>
      <c r="F53" s="111" t="str">
        <f>IF($A53&gt;NumPeople,"",
CONCATENATE("  - &amp;AffiliationID",TEXT($A53,"0000"),
" {PersonID: *PersonID",TEXT($A53,"0000"),
", OrganizationID: *OrganizationID",TEXT(MATCH(INDEX(People[Organization Name],$A53),Organizations[Organization Name],0),"0000"),
", IsPrimaryOrganizationContact: , AffiliationStartDate: , AffiliationEndDate: , PrimaryPhone: ",
", PrimaryEmail: ",CHAR(34),INDEX(People[Primary Email],$A53),CHAR(34),
", PrimaryAddress: ",CHAR(34),INDEX(People[Primary Address],$A53),CHAR(34),
", PersonLink: }"))</f>
        <v/>
      </c>
      <c r="H53" s="111" t="str">
        <f>IF(COUNTA(CitationInformation)=0,"",
IF($A53&gt;NumAuthors,"",
CONCATENATE("  - &amp;AuthorListID",TEXT($A53,"0000"),
"  {CitationID: *CitationID0001",
", PersonID: *PersonID",TEXT(MATCH(INDEX(AuthorList[Author Name],$A53),People[Full Name],0),"0000"),
", AuthorOrder: ",INDEX(AuthorList[Author Number],$A53),"}")))</f>
        <v/>
      </c>
      <c r="K53" s="111" t="str">
        <f>IF($A53&gt;NumSamplingFeatures,"",
CONCATENATE("  - &amp;SamplingFeatureID",TEXT($A53,"0000"),
" {","SamplingFeatureUUID:  ",CHAR(34),INDEX(SamplingFeatures[Sampling Feature UUID],$A53),CHAR(34),
", SamplingFeatureTypeCV:  ",CHAR(34),INDEX(SamplingFeatures[Sampling Feature Type],$A53),CHAR(34),
", SamplingFeatureCode:  ",CHAR(34),INDEX(SamplingFeatures[Feature Code],$A53),CHAR(34),
", SamplingFeatureName:  ",CHAR(34),INDEX(SamplingFeatures[Feature Name],$A53),CHAR(34),
", SamplingFeatureDescription:  ",CHAR(34),INDEX(SamplingFeatures[Feature Description],$A53),CHAR(34),
", SamplingFeatureGeotypeCV:  ",CHAR(34),INDEX(SamplingFeatures[Feature Geo Type],$A53),CHAR(34),
", FeatureGeometry:  ",CHAR(34),INDEX(SamplingFeatures[Feature Geometry],$A53),CHAR(34),
", Elevation_m:  ",CHAR(34),INDEX(SamplingFeatures[Elevation_m],$A53),CHAR(34),
", ElevationDatumCV:  ",CHAR(34),ElevationDatum,CHAR(34),"}"))</f>
        <v/>
      </c>
      <c r="L53" s="111" t="str">
        <f>IF(NumSites=0,"",
IF(NumSites&lt;$A53,"",
CONCATENATE("  - &amp;SiteID",TEXT($A53,"0000"),
" {","SamplingFeatureID:  *SamplingFeatureID",TEXT(MATCH($A53,Sites[SiteID],0),"0000"),
", SiteTypeCV:  ",CHAR(34),INDEX(Sites[Site Type],MATCH($A53,Sites[SiteID],0)),CHAR(34),
", Latitude:  ",INDEX(Sites[Latitude],MATCH($A53,Sites[SiteID],0)),
", Longitude:  ",INDEX(Sites[Longitude],MATCH($A53,Sites[SiteID],0)),
", SpatialReferenceID:  *SRSID0001}")))</f>
        <v/>
      </c>
      <c r="M53" s="111" t="str">
        <f>IF(NumSpecimens=0,"",
IF(NumSpecimens&lt;$A53,"",
CONCATENATE("  - &amp;SpecimenID",TEXT($A53,"0000"),
" {","SamplingFeatureID:  *SamplingFeatureID",TEXT(MATCH($A53,Specimens[SpecimenID],0),"0000"),
", SpecimenTypeCV:  ",CHAR(34),INDEX(Specimens[Specimen Type],MATCH($A53,Specimens[SpecimenID],0)),CHAR(34),
", SpecimenMediumCV:  ",INDEX(Specimens[Specimen Medium],MATCH($A53,Specimens[SpecimenID],0)),
", IsFieldSpecimen:  ",CHAR(34),INDEX(Specimens[Is Field Specimen?],MATCH($A53,Specimens[SpecimenID],0)),CHAR(34),"}")))</f>
        <v/>
      </c>
      <c r="N53" s="111" t="str">
        <f>IF(NumSpatialOffsets=0,"",
IF(NumSpatialOffsets&lt;$A53,"",
CONCATENATE("  - &amp;SpatialOffsetID",TEXT($A53,"0000"),
" {","SpatialOffsetTypeCV:  ",CHAR(34),INDEX(RelatedFeatures[Spatial Offset Type],MATCH($A53,RelatedFeatures[OffsetID],0)),CHAR(34),
", Offset1Value:  ",INDEX(RelatedFeatures[Offset 1 Value],MATCH($A53,RelatedFeatures[OffsetID],0)),
", Offset1UnitID:  ",CHAR(34),INDEX(RelatedFeatures[Offset 1 Unit],MATCH($A53,RelatedFeatures[OffsetID],0)),CHAR(34),
", Offset2Value:  ",IF(INDEX(RelatedFeatures[Offset 2 Value],MATCH($A53,RelatedFeatures[OffsetID],0))="","NULL",INDEX(RelatedFeatures[Offset 2 Value],MATCH($A53,RelatedFeatures[OffsetID],0))),
", Offset2UnitID:  ",CHAR(34),INDEX(RelatedFeatures[Offset 2 Unit],MATCH($A53,RelatedFeatures[OffsetID],0)),,CHAR(34),
", Offset3Value:  ",IF(INDEX(RelatedFeatures[Offset 3 Value],MATCH($A53,RelatedFeatures[OffsetID],0))="","NULL",INDEX(RelatedFeatures[Offset 3 Value],MATCH($A53,RelatedFeatures[OffsetID],0))),
", Offset3UnitID:  ",CHAR(34),INDEX(RelatedFeatures[Offset 3 Unit],MATCH($A53,RelatedFeatures[OffsetID],0)),CHAR(34),"}")))</f>
        <v/>
      </c>
      <c r="O53" s="111" t="str">
        <f>IF(NumRelatedFeatures=0,"",
IF($A53&gt;NumRelatedFeatures,"",
CONCATENATE("  - &amp;RelationID",TEXT($A53,"0000"),
" {","SamplingFeatureID:  *SamplingFeatureID",TEXT(MATCH(INDEX(RelatedFeatures[First Sampling Feature Code],$A53),SamplingFeatures[Feature Code],0),"0000"),
", RelationshipTypeCV:  ",CHAR(34),INDEX(RelatedFeatures[Relationship Type],$A53),CHAR(34),
", RelatedFeatureID: *SamplingFeatureID",TEXT(MATCH(INDEX(RelatedFeatures[Second Sampling Feature Code],$A53),SamplingFeatures[Feature Code],0),"0000"),
", SpatialOffsetID:  ",IF(INDEX(RelatedFeatures[OffsetID],$A53)="",CONCATENATE(CHAR(34),CHAR(34)),CONCATENATE("*SpatialOffsetID",TEXT(INDEX(RelatedFeatures[OffsetID],$A53),"0000"))),"}")))</f>
        <v/>
      </c>
      <c r="P53" s="111" t="str">
        <f>IF($A53&gt;NumMethods,"",
CONCATENATE("  - &amp;MethodID",TEXT($A53,"0000"),
" {","MethodTypeCV:  ",CHAR(34),INDEX(Methods[Method Type],$A53),CHAR(34),
", MethodCode:  ",CHAR(34),INDEX(Methods[Method Code],$A53),CHAR(34),
", MethodName:  ",CHAR(34),INDEX(Methods[Method Name],$A53),CHAR(34),
", MethodDescription:  ",CHAR(34),INDEX(Methods[Method Description],$A53),CHAR(34),
", MethodLink:  ",CHAR(34),INDEX(Methods[Method Link],$A53),CHAR(34),
", OrganizationID: *OrganizationID",TEXT(MATCH(INDEX(Methods[Organization Name],$A53),Organizations[Organization Name],0),"0000"),"}"))</f>
        <v/>
      </c>
      <c r="Q53" s="111" t="str">
        <f>IF($A53&gt;NumVariables,"",
CONCATENATE("  - &amp;VariableID",TEXT($A53,"0000"),
" {","VariableTypeCV:  ",CHAR(34),INDEX(Variables[Variable Type],$A53),CHAR(34),
", VariableCode:  ",CHAR(34),INDEX(Variables[Variable Code],$A53),CHAR(34),
", VariableNameCV:  ",CHAR(34),INDEX(Variables[Variable Name],$A53),CHAR(34),
", VariableDefinition:  ",CHAR(34),INDEX(Variables[Variable Definition],$A53),CHAR(34),
", SpecciationCV:  ",CHAR(34),INDEX(Variables[Speciation],$A53),CHAR(34),
", NoDataValue:  ",CHAR(34),INDEX(Variables[No Data Value],$A53),CHAR(34),"}"))</f>
        <v/>
      </c>
      <c r="S53" s="111" t="str">
        <f>IF($A53&gt;NumProcessingLevels,"",
CONCATENATE("  - &amp;ProcessingLevelID",TEXT($A53,"0000"),
" {","ProcessingLevelCode:  ",CHAR(34),INDEX(ProcessingLevels[Processing Level Code],$A53),CHAR(34),
", Definition:  ",CHAR(34),INDEX(ProcessingLevels[Definition],$A53),CHAR(34),
", Explanation:  ",CHAR(34),INDEX(ProcessingLevels[Explanation],$A53),CHAR(34),"}"))</f>
        <v/>
      </c>
      <c r="T53" s="111" t="str">
        <f>IF($A53&gt;NumDataColumns,"",
IF(INDEX(DataColumns[Method Code],$A53)="","PLEASE FILL IN A METHOD FOR EACH DATA COLUMN",
CONCATENATE("  - &amp;ActionID",TEXT($A53,"0000"),
" {","ActionTypeCV:  ",CHAR(34),"Observation",CHAR(34),
", MethodID: *MethodID",TEXT(MATCH(INDEX(DataColumns[Method Code],$A53),Methods[Method Code],0),"0000"),
", BeginDateTime:  NULL",
", BeginDateTimeUTCOffset:  NULL",
", EndDateTime:  NULL",
", EndDateTimeUTCOffset:  NULL",
", ActionDescription:  ",CHAR(34),"Generic observation action generated by YODA TimeSeries Template",CHAR(34),
", ActionFileLink:  ",CHAR(34),CHAR(34),"}")))</f>
        <v/>
      </c>
      <c r="U53" s="111" t="str">
        <f>IF($A53&gt;NumDataColumns,"",
IF(INDEX(DataColumns[Method Code],$A53)="","PLEASE FILL IN A SAMPLING FEATURE FOR EACH DATA COLUMN",
CONCATENATE("  - &amp;FeatureActionID",TEXT($A53,"0000"),
" {","SamplingFeatureID:  *SamplingFeatureID",TEXT(MATCH(INDEX(DataColumns[Sampling Feature Code],$A53),SamplingFeatures[Feature Code],0),"0000"),
", ActionID:  *ActionID",TEXT($A53,"0000"),"}")))</f>
        <v/>
      </c>
      <c r="V53" s="111" t="str">
        <f>IF($A53&gt;NumDataColumns,"",
CONCATENATE("  - &amp;ResultID",TEXT($A53,"0000"),
" {","ResultUUID:  ",CHAR(34),INDEX(DataColumns[ResultUUID],$A53),CHAR(34),
", FeatureActionID: *FeatureActionID",TEXT($A53,"0000"),
", ResultTypeCV:  ",CHAR(34),INDEX(DataColumns[Result Type],$A53),CHAR(34),
", VariableID:  *VariableID",TEXT(MATCH(INDEX(DataColumns[Variable Code],$A53),Variables[Variable Code],0),"0000"),
", UnitsID:  ",CHAR(34),INDEX(DataColumns[Unit Name],$A53),CHAR(34),
", TaxonomicClassifierID:  ",CHAR(34),CHAR(34),
", ProcessingLevelID:  *ProcessingLevelID",TEXT(MATCH(INDEX(DataColumns[Processing Level],$A53),ProcessingLevels[Processing Level Code],0),"0000"),
", ResultDateTime:  ",CHAR(34),CHAR(34),
", ResultDateTimeUTCOffset:  ",CHAR(34),CHAR(34),
", ValidDateTime:  ",CHAR(34),CHAR(34),
", ValidDateTimeUTCOffset:  ",CHAR(34),CHAR(34),
", StatusCV:  ",CHAR(34),CHAR(34),
", SampledMediumCV:  ",CHAR(34),INDEX(DataColumns[Sampled Medium],$A53),CHAR(34),
", ValueCount:  ",NumDataValues,"}"))</f>
        <v/>
      </c>
      <c r="W53" s="111" t="str">
        <f>IF($A53&gt;NumDataColumns,"",
CONCATENATE("  - &amp;TimeSeriesResultID001",TEXT($A53,"0000"),
" {","ResultID: *ResultID",TEXT($A53,"0000"),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Statistic],$A53),CHAR(34),"}"))</f>
        <v/>
      </c>
      <c r="X53" s="111" t="str">
        <f>IF($A53-3&gt;NumDataColumns,"",
CONCATENATE("    - {ColumnNumber: ",TEXT($A53-1,"0000"),
", Label:  ",CHAR(34),INDEX(DataColumns[Column Label],$A53-3),CHAR(34),
", ODM2Field:  ",CHAR(34),"DataValue",CHAR(34),
", CensorCodeCV:  ",CHAR(34),INDEX(DataColumns[Censor Code],$A53-3),CHAR(34),
", QualiatyCodeCV:  ",CHAR(34),INDEX(DataColumns[Quality Code],$A53-3),CHAR(34),
", TimeAggregationInterval:  ",INDEX(DataColumns[Time Aggregation Interval],$A53-3),
", TimeAggregationIntervalUnitsID:  ",CHAR(34),INDEX(DataColumns[Time Aggregation Unit],$A53-3),CHAR(34),"}"))</f>
        <v/>
      </c>
      <c r="AA53" s="111" t="str">
        <f>IF($A53&gt;NumDataColumns,
"",
CONCATENATE(AA52,", ",INDEX(DataColumns[Column Label],$A53)))</f>
        <v/>
      </c>
    </row>
    <row r="54" spans="1:27" x14ac:dyDescent="0.25">
      <c r="A54">
        <v>51</v>
      </c>
      <c r="D54" s="111" t="str">
        <f>IF($A54&gt;NumPeople,"",
CONCATENATE("  - &amp;PersonID",TEXT($A54,"0000"),
" {","PersonFirstName:  ",CHAR(34),INDEX(People[First Name],$A54),CHAR(34),
", PersonMiddleName:  ",CHAR(34),INDEX(People[Middle Name],$A54),CHAR(34),
", PersonLastName:  ",CHAR(34),INDEX(People[Last Name],$A54),CHAR(34),"}"))</f>
        <v/>
      </c>
      <c r="E54" s="111" t="str">
        <f>IF($A54&gt;NumOrganizations,"",
CONCATENATE("  - &amp;OrganizationID",TEXT($A54,"0000"),
" {","OrganizationTypeCV:  ",CHAR(34),INDEX(Organizations[Organization Type '[CV']],$A54),CHAR(34),
", OrganizationCode:  ",CHAR(34),INDEX(Organizations[Organization Code],$A54),CHAR(34),
", OrganizationName:  ",CHAR(34),INDEX(Organizations[Organization Name],$A54),CHAR(34),
", OrganizationDescription:  ",CHAR(34),INDEX(Organizations[Organization Description],$A54),CHAR(34),
", OrganizationLink:  ",CHAR(34),INDEX(Organizations[Organization Link],$A54),CHAR(34),"}"))</f>
        <v/>
      </c>
      <c r="F54" s="111" t="str">
        <f>IF($A54&gt;NumPeople,"",
CONCATENATE("  - &amp;AffiliationID",TEXT($A54,"0000"),
" {PersonID: *PersonID",TEXT($A54,"0000"),
", OrganizationID: *OrganizationID",TEXT(MATCH(INDEX(People[Organization Name],$A54),Organizations[Organization Name],0),"0000"),
", IsPrimaryOrganizationContact: , AffiliationStartDate: , AffiliationEndDate: , PrimaryPhone: ",
", PrimaryEmail: ",CHAR(34),INDEX(People[Primary Email],$A54),CHAR(34),
", PrimaryAddress: ",CHAR(34),INDEX(People[Primary Address],$A54),CHAR(34),
", PersonLink: }"))</f>
        <v/>
      </c>
      <c r="H54" s="111" t="str">
        <f>IF(COUNTA(CitationInformation)=0,"",
IF($A54&gt;NumAuthors,"",
CONCATENATE("  - &amp;AuthorListID",TEXT($A54,"0000"),
"  {CitationID: *CitationID0001",
", PersonID: *PersonID",TEXT(MATCH(INDEX(AuthorList[Author Name],$A54),People[Full Name],0),"0000"),
", AuthorOrder: ",INDEX(AuthorList[Author Number],$A54),"}")))</f>
        <v/>
      </c>
      <c r="K54" s="111" t="str">
        <f>IF($A54&gt;NumSamplingFeatures,"",
CONCATENATE("  - &amp;SamplingFeatureID",TEXT($A54,"0000"),
" {","SamplingFeatureUUID:  ",CHAR(34),INDEX(SamplingFeatures[Sampling Feature UUID],$A54),CHAR(34),
", SamplingFeatureTypeCV:  ",CHAR(34),INDEX(SamplingFeatures[Sampling Feature Type],$A54),CHAR(34),
", SamplingFeatureCode:  ",CHAR(34),INDEX(SamplingFeatures[Feature Code],$A54),CHAR(34),
", SamplingFeatureName:  ",CHAR(34),INDEX(SamplingFeatures[Feature Name],$A54),CHAR(34),
", SamplingFeatureDescription:  ",CHAR(34),INDEX(SamplingFeatures[Feature Description],$A54),CHAR(34),
", SamplingFeatureGeotypeCV:  ",CHAR(34),INDEX(SamplingFeatures[Feature Geo Type],$A54),CHAR(34),
", FeatureGeometry:  ",CHAR(34),INDEX(SamplingFeatures[Feature Geometry],$A54),CHAR(34),
", Elevation_m:  ",CHAR(34),INDEX(SamplingFeatures[Elevation_m],$A54),CHAR(34),
", ElevationDatumCV:  ",CHAR(34),ElevationDatum,CHAR(34),"}"))</f>
        <v/>
      </c>
      <c r="L54" s="111" t="str">
        <f>IF(NumSites=0,"",
IF(NumSites&lt;$A54,"",
CONCATENATE("  - &amp;SiteID",TEXT($A54,"0000"),
" {","SamplingFeatureID:  *SamplingFeatureID",TEXT(MATCH($A54,Sites[SiteID],0),"0000"),
", SiteTypeCV:  ",CHAR(34),INDEX(Sites[Site Type],MATCH($A54,Sites[SiteID],0)),CHAR(34),
", Latitude:  ",INDEX(Sites[Latitude],MATCH($A54,Sites[SiteID],0)),
", Longitude:  ",INDEX(Sites[Longitude],MATCH($A54,Sites[SiteID],0)),
", SpatialReferenceID:  *SRSID0001}")))</f>
        <v/>
      </c>
      <c r="M54" s="111" t="str">
        <f>IF(NumSpecimens=0,"",
IF(NumSpecimens&lt;$A54,"",
CONCATENATE("  - &amp;SpecimenID",TEXT($A54,"0000"),
" {","SamplingFeatureID:  *SamplingFeatureID",TEXT(MATCH($A54,Specimens[SpecimenID],0),"0000"),
", SpecimenTypeCV:  ",CHAR(34),INDEX(Specimens[Specimen Type],MATCH($A54,Specimens[SpecimenID],0)),CHAR(34),
", SpecimenMediumCV:  ",INDEX(Specimens[Specimen Medium],MATCH($A54,Specimens[SpecimenID],0)),
", IsFieldSpecimen:  ",CHAR(34),INDEX(Specimens[Is Field Specimen?],MATCH($A54,Specimens[SpecimenID],0)),CHAR(34),"}")))</f>
        <v/>
      </c>
      <c r="N54" s="111" t="str">
        <f>IF(NumSpatialOffsets=0,"",
IF(NumSpatialOffsets&lt;$A54,"",
CONCATENATE("  - &amp;SpatialOffsetID",TEXT($A54,"0000"),
" {","SpatialOffsetTypeCV:  ",CHAR(34),INDEX(RelatedFeatures[Spatial Offset Type],MATCH($A54,RelatedFeatures[OffsetID],0)),CHAR(34),
", Offset1Value:  ",INDEX(RelatedFeatures[Offset 1 Value],MATCH($A54,RelatedFeatures[OffsetID],0)),
", Offset1UnitID:  ",CHAR(34),INDEX(RelatedFeatures[Offset 1 Unit],MATCH($A54,RelatedFeatures[OffsetID],0)),CHAR(34),
", Offset2Value:  ",IF(INDEX(RelatedFeatures[Offset 2 Value],MATCH($A54,RelatedFeatures[OffsetID],0))="","NULL",INDEX(RelatedFeatures[Offset 2 Value],MATCH($A54,RelatedFeatures[OffsetID],0))),
", Offset2UnitID:  ",CHAR(34),INDEX(RelatedFeatures[Offset 2 Unit],MATCH($A54,RelatedFeatures[OffsetID],0)),,CHAR(34),
", Offset3Value:  ",IF(INDEX(RelatedFeatures[Offset 3 Value],MATCH($A54,RelatedFeatures[OffsetID],0))="","NULL",INDEX(RelatedFeatures[Offset 3 Value],MATCH($A54,RelatedFeatures[OffsetID],0))),
", Offset3UnitID:  ",CHAR(34),INDEX(RelatedFeatures[Offset 3 Unit],MATCH($A54,RelatedFeatures[OffsetID],0)),CHAR(34),"}")))</f>
        <v/>
      </c>
      <c r="O54" s="111" t="str">
        <f>IF(NumRelatedFeatures=0,"",
IF($A54&gt;NumRelatedFeatures,"",
CONCATENATE("  - &amp;RelationID",TEXT($A54,"0000"),
" {","SamplingFeatureID:  *SamplingFeatureID",TEXT(MATCH(INDEX(RelatedFeatures[First Sampling Feature Code],$A54),SamplingFeatures[Feature Code],0),"0000"),
", RelationshipTypeCV:  ",CHAR(34),INDEX(RelatedFeatures[Relationship Type],$A54),CHAR(34),
", RelatedFeatureID: *SamplingFeatureID",TEXT(MATCH(INDEX(RelatedFeatures[Second Sampling Feature Code],$A54),SamplingFeatures[Feature Code],0),"0000"),
", SpatialOffsetID:  ",IF(INDEX(RelatedFeatures[OffsetID],$A54)="",CONCATENATE(CHAR(34),CHAR(34)),CONCATENATE("*SpatialOffsetID",TEXT(INDEX(RelatedFeatures[OffsetID],$A54),"0000"))),"}")))</f>
        <v/>
      </c>
      <c r="P54" s="111" t="str">
        <f>IF($A54&gt;NumMethods,"",
CONCATENATE("  - &amp;MethodID",TEXT($A54,"0000"),
" {","MethodTypeCV:  ",CHAR(34),INDEX(Methods[Method Type],$A54),CHAR(34),
", MethodCode:  ",CHAR(34),INDEX(Methods[Method Code],$A54),CHAR(34),
", MethodName:  ",CHAR(34),INDEX(Methods[Method Name],$A54),CHAR(34),
", MethodDescription:  ",CHAR(34),INDEX(Methods[Method Description],$A54),CHAR(34),
", MethodLink:  ",CHAR(34),INDEX(Methods[Method Link],$A54),CHAR(34),
", OrganizationID: *OrganizationID",TEXT(MATCH(INDEX(Methods[Organization Name],$A54),Organizations[Organization Name],0),"0000"),"}"))</f>
        <v/>
      </c>
      <c r="Q54" s="111" t="str">
        <f>IF($A54&gt;NumVariables,"",
CONCATENATE("  - &amp;VariableID",TEXT($A54,"0000"),
" {","VariableTypeCV:  ",CHAR(34),INDEX(Variables[Variable Type],$A54),CHAR(34),
", VariableCode:  ",CHAR(34),INDEX(Variables[Variable Code],$A54),CHAR(34),
", VariableNameCV:  ",CHAR(34),INDEX(Variables[Variable Name],$A54),CHAR(34),
", VariableDefinition:  ",CHAR(34),INDEX(Variables[Variable Definition],$A54),CHAR(34),
", SpecciationCV:  ",CHAR(34),INDEX(Variables[Speciation],$A54),CHAR(34),
", NoDataValue:  ",CHAR(34),INDEX(Variables[No Data Value],$A54),CHAR(34),"}"))</f>
        <v/>
      </c>
      <c r="S54" s="111" t="str">
        <f>IF($A54&gt;NumProcessingLevels,"",
CONCATENATE("  - &amp;ProcessingLevelID",TEXT($A54,"0000"),
" {","ProcessingLevelCode:  ",CHAR(34),INDEX(ProcessingLevels[Processing Level Code],$A54),CHAR(34),
", Definition:  ",CHAR(34),INDEX(ProcessingLevels[Definition],$A54),CHAR(34),
", Explanation:  ",CHAR(34),INDEX(ProcessingLevels[Explanation],$A54),CHAR(34),"}"))</f>
        <v/>
      </c>
      <c r="T54" s="111" t="str">
        <f>IF($A54&gt;NumDataColumns,"",
IF(INDEX(DataColumns[Method Code],$A54)="","PLEASE FILL IN A METHOD FOR EACH DATA COLUMN",
CONCATENATE("  - &amp;ActionID",TEXT($A54,"0000"),
" {","ActionTypeCV:  ",CHAR(34),"Observation",CHAR(34),
", MethodID: *MethodID",TEXT(MATCH(INDEX(DataColumns[Method Code],$A54),Methods[Method Code],0),"0000"),
", BeginDateTime:  NULL",
", BeginDateTimeUTCOffset:  NULL",
", EndDateTime:  NULL",
", EndDateTimeUTCOffset:  NULL",
", ActionDescription:  ",CHAR(34),"Generic observation action generated by YODA TimeSeries Template",CHAR(34),
", ActionFileLink:  ",CHAR(34),CHAR(34),"}")))</f>
        <v/>
      </c>
      <c r="U54" s="111" t="str">
        <f>IF($A54&gt;NumDataColumns,"",
IF(INDEX(DataColumns[Method Code],$A54)="","PLEASE FILL IN A SAMPLING FEATURE FOR EACH DATA COLUMN",
CONCATENATE("  - &amp;FeatureActionID",TEXT($A54,"0000"),
" {","SamplingFeatureID:  *SamplingFeatureID",TEXT(MATCH(INDEX(DataColumns[Sampling Feature Code],$A54),SamplingFeatures[Feature Code],0),"0000"),
", ActionID:  *ActionID",TEXT($A54,"0000"),"}")))</f>
        <v/>
      </c>
      <c r="V54" s="111" t="str">
        <f>IF($A54&gt;NumDataColumns,"",
CONCATENATE("  - &amp;ResultID",TEXT($A54,"0000"),
" {","ResultUUID:  ",CHAR(34),INDEX(DataColumns[ResultUUID],$A54),CHAR(34),
", FeatureActionID: *FeatureActionID",TEXT($A54,"0000"),
", ResultTypeCV:  ",CHAR(34),INDEX(DataColumns[Result Type],$A54),CHAR(34),
", VariableID:  *VariableID",TEXT(MATCH(INDEX(DataColumns[Variable Code],$A54),Variables[Variable Code],0),"0000"),
", UnitsID:  ",CHAR(34),INDEX(DataColumns[Unit Name],$A54),CHAR(34),
", TaxonomicClassifierID:  ",CHAR(34),CHAR(34),
", ProcessingLevelID:  *ProcessingLevelID",TEXT(MATCH(INDEX(DataColumns[Processing Level],$A54),ProcessingLevels[Processing Level Code],0),"0000"),
", ResultDateTime:  ",CHAR(34),CHAR(34),
", ResultDateTimeUTCOffset:  ",CHAR(34),CHAR(34),
", ValidDateTime:  ",CHAR(34),CHAR(34),
", ValidDateTimeUTCOffset:  ",CHAR(34),CHAR(34),
", StatusCV:  ",CHAR(34),CHAR(34),
", SampledMediumCV:  ",CHAR(34),INDEX(DataColumns[Sampled Medium],$A54),CHAR(34),
", ValueCount:  ",NumDataValues,"}"))</f>
        <v/>
      </c>
      <c r="W54" s="111" t="str">
        <f>IF($A54&gt;NumDataColumns,"",
CONCATENATE("  - &amp;TimeSeriesResultID001",TEXT($A54,"0000"),
" {","ResultID: *ResultID",TEXT($A54,"0000"),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Statistic],$A54),CHAR(34),"}"))</f>
        <v/>
      </c>
      <c r="X54" s="111" t="str">
        <f>IF($A54-3&gt;NumDataColumns,"",
CONCATENATE("    - {ColumnNumber: ",TEXT($A54-1,"0000"),
", Label:  ",CHAR(34),INDEX(DataColumns[Column Label],$A54-3),CHAR(34),
", ODM2Field:  ",CHAR(34),"DataValue",CHAR(34),
", CensorCodeCV:  ",CHAR(34),INDEX(DataColumns[Censor Code],$A54-3),CHAR(34),
", QualiatyCodeCV:  ",CHAR(34),INDEX(DataColumns[Quality Code],$A54-3),CHAR(34),
", TimeAggregationInterval:  ",INDEX(DataColumns[Time Aggregation Interval],$A54-3),
", TimeAggregationIntervalUnitsID:  ",CHAR(34),INDEX(DataColumns[Time Aggregation Unit],$A54-3),CHAR(34),"}"))</f>
        <v/>
      </c>
      <c r="AA54" s="111" t="str">
        <f>IF($A54&gt;NumDataColumns,
"",
CONCATENATE(AA53,", ",INDEX(DataColumns[Column Label],$A54)))</f>
        <v/>
      </c>
    </row>
    <row r="55" spans="1:27" x14ac:dyDescent="0.25">
      <c r="A55">
        <v>52</v>
      </c>
      <c r="D55" s="111" t="str">
        <f>IF($A55&gt;NumPeople,"",
CONCATENATE("  - &amp;PersonID",TEXT($A55,"0000"),
" {","PersonFirstName:  ",CHAR(34),INDEX(People[First Name],$A55),CHAR(34),
", PersonMiddleName:  ",CHAR(34),INDEX(People[Middle Name],$A55),CHAR(34),
", PersonLastName:  ",CHAR(34),INDEX(People[Last Name],$A55),CHAR(34),"}"))</f>
        <v/>
      </c>
      <c r="E55" s="111" t="str">
        <f>IF($A55&gt;NumOrganizations,"",
CONCATENATE("  - &amp;OrganizationID",TEXT($A55,"0000"),
" {","OrganizationTypeCV:  ",CHAR(34),INDEX(Organizations[Organization Type '[CV']],$A55),CHAR(34),
", OrganizationCode:  ",CHAR(34),INDEX(Organizations[Organization Code],$A55),CHAR(34),
", OrganizationName:  ",CHAR(34),INDEX(Organizations[Organization Name],$A55),CHAR(34),
", OrganizationDescription:  ",CHAR(34),INDEX(Organizations[Organization Description],$A55),CHAR(34),
", OrganizationLink:  ",CHAR(34),INDEX(Organizations[Organization Link],$A55),CHAR(34),"}"))</f>
        <v/>
      </c>
      <c r="F55" s="111" t="str">
        <f>IF($A55&gt;NumPeople,"",
CONCATENATE("  - &amp;AffiliationID",TEXT($A55,"0000"),
" {PersonID: *PersonID",TEXT($A55,"0000"),
", OrganizationID: *OrganizationID",TEXT(MATCH(INDEX(People[Organization Name],$A55),Organizations[Organization Name],0),"0000"),
", IsPrimaryOrganizationContact: , AffiliationStartDate: , AffiliationEndDate: , PrimaryPhone: ",
", PrimaryEmail: ",CHAR(34),INDEX(People[Primary Email],$A55),CHAR(34),
", PrimaryAddress: ",CHAR(34),INDEX(People[Primary Address],$A55),CHAR(34),
", PersonLink: }"))</f>
        <v/>
      </c>
      <c r="H55" s="111" t="str">
        <f>IF(COUNTA(CitationInformation)=0,"",
IF($A55&gt;NumAuthors,"",
CONCATENATE("  - &amp;AuthorListID",TEXT($A55,"0000"),
"  {CitationID: *CitationID0001",
", PersonID: *PersonID",TEXT(MATCH(INDEX(AuthorList[Author Name],$A55),People[Full Name],0),"0000"),
", AuthorOrder: ",INDEX(AuthorList[Author Number],$A55),"}")))</f>
        <v/>
      </c>
      <c r="K55" s="111" t="str">
        <f>IF($A55&gt;NumSamplingFeatures,"",
CONCATENATE("  - &amp;SamplingFeatureID",TEXT($A55,"0000"),
" {","SamplingFeatureUUID:  ",CHAR(34),INDEX(SamplingFeatures[Sampling Feature UUID],$A55),CHAR(34),
", SamplingFeatureTypeCV:  ",CHAR(34),INDEX(SamplingFeatures[Sampling Feature Type],$A55),CHAR(34),
", SamplingFeatureCode:  ",CHAR(34),INDEX(SamplingFeatures[Feature Code],$A55),CHAR(34),
", SamplingFeatureName:  ",CHAR(34),INDEX(SamplingFeatures[Feature Name],$A55),CHAR(34),
", SamplingFeatureDescription:  ",CHAR(34),INDEX(SamplingFeatures[Feature Description],$A55),CHAR(34),
", SamplingFeatureGeotypeCV:  ",CHAR(34),INDEX(SamplingFeatures[Feature Geo Type],$A55),CHAR(34),
", FeatureGeometry:  ",CHAR(34),INDEX(SamplingFeatures[Feature Geometry],$A55),CHAR(34),
", Elevation_m:  ",CHAR(34),INDEX(SamplingFeatures[Elevation_m],$A55),CHAR(34),
", ElevationDatumCV:  ",CHAR(34),ElevationDatum,CHAR(34),"}"))</f>
        <v/>
      </c>
      <c r="L55" s="111" t="str">
        <f>IF(NumSites=0,"",
IF(NumSites&lt;$A55,"",
CONCATENATE("  - &amp;SiteID",TEXT($A55,"0000"),
" {","SamplingFeatureID:  *SamplingFeatureID",TEXT(MATCH($A55,Sites[SiteID],0),"0000"),
", SiteTypeCV:  ",CHAR(34),INDEX(Sites[Site Type],MATCH($A55,Sites[SiteID],0)),CHAR(34),
", Latitude:  ",INDEX(Sites[Latitude],MATCH($A55,Sites[SiteID],0)),
", Longitude:  ",INDEX(Sites[Longitude],MATCH($A55,Sites[SiteID],0)),
", SpatialReferenceID:  *SRSID0001}")))</f>
        <v/>
      </c>
      <c r="M55" s="111" t="str">
        <f>IF(NumSpecimens=0,"",
IF(NumSpecimens&lt;$A55,"",
CONCATENATE("  - &amp;SpecimenID",TEXT($A55,"0000"),
" {","SamplingFeatureID:  *SamplingFeatureID",TEXT(MATCH($A55,Specimens[SpecimenID],0),"0000"),
", SpecimenTypeCV:  ",CHAR(34),INDEX(Specimens[Specimen Type],MATCH($A55,Specimens[SpecimenID],0)),CHAR(34),
", SpecimenMediumCV:  ",INDEX(Specimens[Specimen Medium],MATCH($A55,Specimens[SpecimenID],0)),
", IsFieldSpecimen:  ",CHAR(34),INDEX(Specimens[Is Field Specimen?],MATCH($A55,Specimens[SpecimenID],0)),CHAR(34),"}")))</f>
        <v/>
      </c>
      <c r="N55" s="111" t="str">
        <f>IF(NumSpatialOffsets=0,"",
IF(NumSpatialOffsets&lt;$A55,"",
CONCATENATE("  - &amp;SpatialOffsetID",TEXT($A55,"0000"),
" {","SpatialOffsetTypeCV:  ",CHAR(34),INDEX(RelatedFeatures[Spatial Offset Type],MATCH($A55,RelatedFeatures[OffsetID],0)),CHAR(34),
", Offset1Value:  ",INDEX(RelatedFeatures[Offset 1 Value],MATCH($A55,RelatedFeatures[OffsetID],0)),
", Offset1UnitID:  ",CHAR(34),INDEX(RelatedFeatures[Offset 1 Unit],MATCH($A55,RelatedFeatures[OffsetID],0)),CHAR(34),
", Offset2Value:  ",IF(INDEX(RelatedFeatures[Offset 2 Value],MATCH($A55,RelatedFeatures[OffsetID],0))="","NULL",INDEX(RelatedFeatures[Offset 2 Value],MATCH($A55,RelatedFeatures[OffsetID],0))),
", Offset2UnitID:  ",CHAR(34),INDEX(RelatedFeatures[Offset 2 Unit],MATCH($A55,RelatedFeatures[OffsetID],0)),,CHAR(34),
", Offset3Value:  ",IF(INDEX(RelatedFeatures[Offset 3 Value],MATCH($A55,RelatedFeatures[OffsetID],0))="","NULL",INDEX(RelatedFeatures[Offset 3 Value],MATCH($A55,RelatedFeatures[OffsetID],0))),
", Offset3UnitID:  ",CHAR(34),INDEX(RelatedFeatures[Offset 3 Unit],MATCH($A55,RelatedFeatures[OffsetID],0)),CHAR(34),"}")))</f>
        <v/>
      </c>
      <c r="O55" s="111" t="str">
        <f>IF(NumRelatedFeatures=0,"",
IF($A55&gt;NumRelatedFeatures,"",
CONCATENATE("  - &amp;RelationID",TEXT($A55,"0000"),
" {","SamplingFeatureID:  *SamplingFeatureID",TEXT(MATCH(INDEX(RelatedFeatures[First Sampling Feature Code],$A55),SamplingFeatures[Feature Code],0),"0000"),
", RelationshipTypeCV:  ",CHAR(34),INDEX(RelatedFeatures[Relationship Type],$A55),CHAR(34),
", RelatedFeatureID: *SamplingFeatureID",TEXT(MATCH(INDEX(RelatedFeatures[Second Sampling Feature Code],$A55),SamplingFeatures[Feature Code],0),"0000"),
", SpatialOffsetID:  ",IF(INDEX(RelatedFeatures[OffsetID],$A55)="",CONCATENATE(CHAR(34),CHAR(34)),CONCATENATE("*SpatialOffsetID",TEXT(INDEX(RelatedFeatures[OffsetID],$A55),"0000"))),"}")))</f>
        <v/>
      </c>
      <c r="P55" s="111" t="str">
        <f>IF($A55&gt;NumMethods,"",
CONCATENATE("  - &amp;MethodID",TEXT($A55,"0000"),
" {","MethodTypeCV:  ",CHAR(34),INDEX(Methods[Method Type],$A55),CHAR(34),
", MethodCode:  ",CHAR(34),INDEX(Methods[Method Code],$A55),CHAR(34),
", MethodName:  ",CHAR(34),INDEX(Methods[Method Name],$A55),CHAR(34),
", MethodDescription:  ",CHAR(34),INDEX(Methods[Method Description],$A55),CHAR(34),
", MethodLink:  ",CHAR(34),INDEX(Methods[Method Link],$A55),CHAR(34),
", OrganizationID: *OrganizationID",TEXT(MATCH(INDEX(Methods[Organization Name],$A55),Organizations[Organization Name],0),"0000"),"}"))</f>
        <v/>
      </c>
      <c r="Q55" s="111" t="str">
        <f>IF($A55&gt;NumVariables,"",
CONCATENATE("  - &amp;VariableID",TEXT($A55,"0000"),
" {","VariableTypeCV:  ",CHAR(34),INDEX(Variables[Variable Type],$A55),CHAR(34),
", VariableCode:  ",CHAR(34),INDEX(Variables[Variable Code],$A55),CHAR(34),
", VariableNameCV:  ",CHAR(34),INDEX(Variables[Variable Name],$A55),CHAR(34),
", VariableDefinition:  ",CHAR(34),INDEX(Variables[Variable Definition],$A55),CHAR(34),
", SpecciationCV:  ",CHAR(34),INDEX(Variables[Speciation],$A55),CHAR(34),
", NoDataValue:  ",CHAR(34),INDEX(Variables[No Data Value],$A55),CHAR(34),"}"))</f>
        <v/>
      </c>
      <c r="S55" s="111" t="str">
        <f>IF($A55&gt;NumProcessingLevels,"",
CONCATENATE("  - &amp;ProcessingLevelID",TEXT($A55,"0000"),
" {","ProcessingLevelCode:  ",CHAR(34),INDEX(ProcessingLevels[Processing Level Code],$A55),CHAR(34),
", Definition:  ",CHAR(34),INDEX(ProcessingLevels[Definition],$A55),CHAR(34),
", Explanation:  ",CHAR(34),INDEX(ProcessingLevels[Explanation],$A55),CHAR(34),"}"))</f>
        <v/>
      </c>
      <c r="T55" s="111" t="str">
        <f>IF($A55&gt;NumDataColumns,"",
IF(INDEX(DataColumns[Method Code],$A55)="","PLEASE FILL IN A METHOD FOR EACH DATA COLUMN",
CONCATENATE("  - &amp;ActionID",TEXT($A55,"0000"),
" {","ActionTypeCV:  ",CHAR(34),"Observation",CHAR(34),
", MethodID: *MethodID",TEXT(MATCH(INDEX(DataColumns[Method Code],$A55),Methods[Method Code],0),"0000"),
", BeginDateTime:  NULL",
", BeginDateTimeUTCOffset:  NULL",
", EndDateTime:  NULL",
", EndDateTimeUTCOffset:  NULL",
", ActionDescription:  ",CHAR(34),"Generic observation action generated by YODA TimeSeries Template",CHAR(34),
", ActionFileLink:  ",CHAR(34),CHAR(34),"}")))</f>
        <v/>
      </c>
      <c r="U55" s="111" t="str">
        <f>IF($A55&gt;NumDataColumns,"",
IF(INDEX(DataColumns[Method Code],$A55)="","PLEASE FILL IN A SAMPLING FEATURE FOR EACH DATA COLUMN",
CONCATENATE("  - &amp;FeatureActionID",TEXT($A55,"0000"),
" {","SamplingFeatureID:  *SamplingFeatureID",TEXT(MATCH(INDEX(DataColumns[Sampling Feature Code],$A55),SamplingFeatures[Feature Code],0),"0000"),
", ActionID:  *ActionID",TEXT($A55,"0000"),"}")))</f>
        <v/>
      </c>
      <c r="V55" s="111" t="str">
        <f>IF($A55&gt;NumDataColumns,"",
CONCATENATE("  - &amp;ResultID",TEXT($A55,"0000"),
" {","ResultUUID:  ",CHAR(34),INDEX(DataColumns[ResultUUID],$A55),CHAR(34),
", FeatureActionID: *FeatureActionID",TEXT($A55,"0000"),
", ResultTypeCV:  ",CHAR(34),INDEX(DataColumns[Result Type],$A55),CHAR(34),
", VariableID:  *VariableID",TEXT(MATCH(INDEX(DataColumns[Variable Code],$A55),Variables[Variable Code],0),"0000"),
", UnitsID:  ",CHAR(34),INDEX(DataColumns[Unit Name],$A55),CHAR(34),
", TaxonomicClassifierID:  ",CHAR(34),CHAR(34),
", ProcessingLevelID:  *ProcessingLevelID",TEXT(MATCH(INDEX(DataColumns[Processing Level],$A55),ProcessingLevels[Processing Level Code],0),"0000"),
", ResultDateTime:  ",CHAR(34),CHAR(34),
", ResultDateTimeUTCOffset:  ",CHAR(34),CHAR(34),
", ValidDateTime:  ",CHAR(34),CHAR(34),
", ValidDateTimeUTCOffset:  ",CHAR(34),CHAR(34),
", StatusCV:  ",CHAR(34),CHAR(34),
", SampledMediumCV:  ",CHAR(34),INDEX(DataColumns[Sampled Medium],$A55),CHAR(34),
", ValueCount:  ",NumDataValues,"}"))</f>
        <v/>
      </c>
      <c r="W55" s="111" t="str">
        <f>IF($A55&gt;NumDataColumns,"",
CONCATENATE("  - &amp;TimeSeriesResultID001",TEXT($A55,"0000"),
" {","ResultID: *ResultID",TEXT($A55,"0000"),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Statistic],$A55),CHAR(34),"}"))</f>
        <v/>
      </c>
      <c r="X55" s="111" t="str">
        <f>IF($A55-3&gt;NumDataColumns,"",
CONCATENATE("    - {ColumnNumber: ",TEXT($A55-1,"0000"),
", Label:  ",CHAR(34),INDEX(DataColumns[Column Label],$A55-3),CHAR(34),
", ODM2Field:  ",CHAR(34),"DataValue",CHAR(34),
", CensorCodeCV:  ",CHAR(34),INDEX(DataColumns[Censor Code],$A55-3),CHAR(34),
", QualiatyCodeCV:  ",CHAR(34),INDEX(DataColumns[Quality Code],$A55-3),CHAR(34),
", TimeAggregationInterval:  ",INDEX(DataColumns[Time Aggregation Interval],$A55-3),
", TimeAggregationIntervalUnitsID:  ",CHAR(34),INDEX(DataColumns[Time Aggregation Unit],$A55-3),CHAR(34),"}"))</f>
        <v/>
      </c>
      <c r="AA55" s="111" t="str">
        <f>IF($A55&gt;NumDataColumns,
"",
CONCATENATE(AA54,", ",INDEX(DataColumns[Column Label],$A55)))</f>
        <v/>
      </c>
    </row>
    <row r="56" spans="1:27" x14ac:dyDescent="0.25">
      <c r="A56">
        <v>53</v>
      </c>
      <c r="D56" s="111" t="str">
        <f>IF($A56&gt;NumPeople,"",
CONCATENATE("  - &amp;PersonID",TEXT($A56,"0000"),
" {","PersonFirstName:  ",CHAR(34),INDEX(People[First Name],$A56),CHAR(34),
", PersonMiddleName:  ",CHAR(34),INDEX(People[Middle Name],$A56),CHAR(34),
", PersonLastName:  ",CHAR(34),INDEX(People[Last Name],$A56),CHAR(34),"}"))</f>
        <v/>
      </c>
      <c r="E56" s="111" t="str">
        <f>IF($A56&gt;NumOrganizations,"",
CONCATENATE("  - &amp;OrganizationID",TEXT($A56,"0000"),
" {","OrganizationTypeCV:  ",CHAR(34),INDEX(Organizations[Organization Type '[CV']],$A56),CHAR(34),
", OrganizationCode:  ",CHAR(34),INDEX(Organizations[Organization Code],$A56),CHAR(34),
", OrganizationName:  ",CHAR(34),INDEX(Organizations[Organization Name],$A56),CHAR(34),
", OrganizationDescription:  ",CHAR(34),INDEX(Organizations[Organization Description],$A56),CHAR(34),
", OrganizationLink:  ",CHAR(34),INDEX(Organizations[Organization Link],$A56),CHAR(34),"}"))</f>
        <v/>
      </c>
      <c r="F56" s="111" t="str">
        <f>IF($A56&gt;NumPeople,"",
CONCATENATE("  - &amp;AffiliationID",TEXT($A56,"0000"),
" {PersonID: *PersonID",TEXT($A56,"0000"),
", OrganizationID: *OrganizationID",TEXT(MATCH(INDEX(People[Organization Name],$A56),Organizations[Organization Name],0),"0000"),
", IsPrimaryOrganizationContact: , AffiliationStartDate: , AffiliationEndDate: , PrimaryPhone: ",
", PrimaryEmail: ",CHAR(34),INDEX(People[Primary Email],$A56),CHAR(34),
", PrimaryAddress: ",CHAR(34),INDEX(People[Primary Address],$A56),CHAR(34),
", PersonLink: }"))</f>
        <v/>
      </c>
      <c r="H56" s="111" t="str">
        <f>IF(COUNTA(CitationInformation)=0,"",
IF($A56&gt;NumAuthors,"",
CONCATENATE("  - &amp;AuthorListID",TEXT($A56,"0000"),
"  {CitationID: *CitationID0001",
", PersonID: *PersonID",TEXT(MATCH(INDEX(AuthorList[Author Name],$A56),People[Full Name],0),"0000"),
", AuthorOrder: ",INDEX(AuthorList[Author Number],$A56),"}")))</f>
        <v/>
      </c>
      <c r="K56" s="111" t="str">
        <f>IF($A56&gt;NumSamplingFeatures,"",
CONCATENATE("  - &amp;SamplingFeatureID",TEXT($A56,"0000"),
" {","SamplingFeatureUUID:  ",CHAR(34),INDEX(SamplingFeatures[Sampling Feature UUID],$A56),CHAR(34),
", SamplingFeatureTypeCV:  ",CHAR(34),INDEX(SamplingFeatures[Sampling Feature Type],$A56),CHAR(34),
", SamplingFeatureCode:  ",CHAR(34),INDEX(SamplingFeatures[Feature Code],$A56),CHAR(34),
", SamplingFeatureName:  ",CHAR(34),INDEX(SamplingFeatures[Feature Name],$A56),CHAR(34),
", SamplingFeatureDescription:  ",CHAR(34),INDEX(SamplingFeatures[Feature Description],$A56),CHAR(34),
", SamplingFeatureGeotypeCV:  ",CHAR(34),INDEX(SamplingFeatures[Feature Geo Type],$A56),CHAR(34),
", FeatureGeometry:  ",CHAR(34),INDEX(SamplingFeatures[Feature Geometry],$A56),CHAR(34),
", Elevation_m:  ",CHAR(34),INDEX(SamplingFeatures[Elevation_m],$A56),CHAR(34),
", ElevationDatumCV:  ",CHAR(34),ElevationDatum,CHAR(34),"}"))</f>
        <v/>
      </c>
      <c r="L56" s="111" t="str">
        <f>IF(NumSites=0,"",
IF(NumSites&lt;$A56,"",
CONCATENATE("  - &amp;SiteID",TEXT($A56,"0000"),
" {","SamplingFeatureID:  *SamplingFeatureID",TEXT(MATCH($A56,Sites[SiteID],0),"0000"),
", SiteTypeCV:  ",CHAR(34),INDEX(Sites[Site Type],MATCH($A56,Sites[SiteID],0)),CHAR(34),
", Latitude:  ",INDEX(Sites[Latitude],MATCH($A56,Sites[SiteID],0)),
", Longitude:  ",INDEX(Sites[Longitude],MATCH($A56,Sites[SiteID],0)),
", SpatialReferenceID:  *SRSID0001}")))</f>
        <v/>
      </c>
      <c r="M56" s="111" t="str">
        <f>IF(NumSpecimens=0,"",
IF(NumSpecimens&lt;$A56,"",
CONCATENATE("  - &amp;SpecimenID",TEXT($A56,"0000"),
" {","SamplingFeatureID:  *SamplingFeatureID",TEXT(MATCH($A56,Specimens[SpecimenID],0),"0000"),
", SpecimenTypeCV:  ",CHAR(34),INDEX(Specimens[Specimen Type],MATCH($A56,Specimens[SpecimenID],0)),CHAR(34),
", SpecimenMediumCV:  ",INDEX(Specimens[Specimen Medium],MATCH($A56,Specimens[SpecimenID],0)),
", IsFieldSpecimen:  ",CHAR(34),INDEX(Specimens[Is Field Specimen?],MATCH($A56,Specimens[SpecimenID],0)),CHAR(34),"}")))</f>
        <v/>
      </c>
      <c r="N56" s="111" t="str">
        <f>IF(NumSpatialOffsets=0,"",
IF(NumSpatialOffsets&lt;$A56,"",
CONCATENATE("  - &amp;SpatialOffsetID",TEXT($A56,"0000"),
" {","SpatialOffsetTypeCV:  ",CHAR(34),INDEX(RelatedFeatures[Spatial Offset Type],MATCH($A56,RelatedFeatures[OffsetID],0)),CHAR(34),
", Offset1Value:  ",INDEX(RelatedFeatures[Offset 1 Value],MATCH($A56,RelatedFeatures[OffsetID],0)),
", Offset1UnitID:  ",CHAR(34),INDEX(RelatedFeatures[Offset 1 Unit],MATCH($A56,RelatedFeatures[OffsetID],0)),CHAR(34),
", Offset2Value:  ",IF(INDEX(RelatedFeatures[Offset 2 Value],MATCH($A56,RelatedFeatures[OffsetID],0))="","NULL",INDEX(RelatedFeatures[Offset 2 Value],MATCH($A56,RelatedFeatures[OffsetID],0))),
", Offset2UnitID:  ",CHAR(34),INDEX(RelatedFeatures[Offset 2 Unit],MATCH($A56,RelatedFeatures[OffsetID],0)),,CHAR(34),
", Offset3Value:  ",IF(INDEX(RelatedFeatures[Offset 3 Value],MATCH($A56,RelatedFeatures[OffsetID],0))="","NULL",INDEX(RelatedFeatures[Offset 3 Value],MATCH($A56,RelatedFeatures[OffsetID],0))),
", Offset3UnitID:  ",CHAR(34),INDEX(RelatedFeatures[Offset 3 Unit],MATCH($A56,RelatedFeatures[OffsetID],0)),CHAR(34),"}")))</f>
        <v/>
      </c>
      <c r="O56" s="111" t="str">
        <f>IF(NumRelatedFeatures=0,"",
IF($A56&gt;NumRelatedFeatures,"",
CONCATENATE("  - &amp;RelationID",TEXT($A56,"0000"),
" {","SamplingFeatureID:  *SamplingFeatureID",TEXT(MATCH(INDEX(RelatedFeatures[First Sampling Feature Code],$A56),SamplingFeatures[Feature Code],0),"0000"),
", RelationshipTypeCV:  ",CHAR(34),INDEX(RelatedFeatures[Relationship Type],$A56),CHAR(34),
", RelatedFeatureID: *SamplingFeatureID",TEXT(MATCH(INDEX(RelatedFeatures[Second Sampling Feature Code],$A56),SamplingFeatures[Feature Code],0),"0000"),
", SpatialOffsetID:  ",IF(INDEX(RelatedFeatures[OffsetID],$A56)="",CONCATENATE(CHAR(34),CHAR(34)),CONCATENATE("*SpatialOffsetID",TEXT(INDEX(RelatedFeatures[OffsetID],$A56),"0000"))),"}")))</f>
        <v/>
      </c>
      <c r="P56" s="111" t="str">
        <f>IF($A56&gt;NumMethods,"",
CONCATENATE("  - &amp;MethodID",TEXT($A56,"0000"),
" {","MethodTypeCV:  ",CHAR(34),INDEX(Methods[Method Type],$A56),CHAR(34),
", MethodCode:  ",CHAR(34),INDEX(Methods[Method Code],$A56),CHAR(34),
", MethodName:  ",CHAR(34),INDEX(Methods[Method Name],$A56),CHAR(34),
", MethodDescription:  ",CHAR(34),INDEX(Methods[Method Description],$A56),CHAR(34),
", MethodLink:  ",CHAR(34),INDEX(Methods[Method Link],$A56),CHAR(34),
", OrganizationID: *OrganizationID",TEXT(MATCH(INDEX(Methods[Organization Name],$A56),Organizations[Organization Name],0),"0000"),"}"))</f>
        <v/>
      </c>
      <c r="Q56" s="111" t="str">
        <f>IF($A56&gt;NumVariables,"",
CONCATENATE("  - &amp;VariableID",TEXT($A56,"0000"),
" {","VariableTypeCV:  ",CHAR(34),INDEX(Variables[Variable Type],$A56),CHAR(34),
", VariableCode:  ",CHAR(34),INDEX(Variables[Variable Code],$A56),CHAR(34),
", VariableNameCV:  ",CHAR(34),INDEX(Variables[Variable Name],$A56),CHAR(34),
", VariableDefinition:  ",CHAR(34),INDEX(Variables[Variable Definition],$A56),CHAR(34),
", SpecciationCV:  ",CHAR(34),INDEX(Variables[Speciation],$A56),CHAR(34),
", NoDataValue:  ",CHAR(34),INDEX(Variables[No Data Value],$A56),CHAR(34),"}"))</f>
        <v/>
      </c>
      <c r="S56" s="111" t="str">
        <f>IF($A56&gt;NumProcessingLevels,"",
CONCATENATE("  - &amp;ProcessingLevelID",TEXT($A56,"0000"),
" {","ProcessingLevelCode:  ",CHAR(34),INDEX(ProcessingLevels[Processing Level Code],$A56),CHAR(34),
", Definition:  ",CHAR(34),INDEX(ProcessingLevels[Definition],$A56),CHAR(34),
", Explanation:  ",CHAR(34),INDEX(ProcessingLevels[Explanation],$A56),CHAR(34),"}"))</f>
        <v/>
      </c>
      <c r="T56" s="111" t="str">
        <f>IF($A56&gt;NumDataColumns,"",
IF(INDEX(DataColumns[Method Code],$A56)="","PLEASE FILL IN A METHOD FOR EACH DATA COLUMN",
CONCATENATE("  - &amp;ActionID",TEXT($A56,"0000"),
" {","ActionTypeCV:  ",CHAR(34),"Observation",CHAR(34),
", MethodID: *MethodID",TEXT(MATCH(INDEX(DataColumns[Method Code],$A56),Methods[Method Code],0),"0000"),
", BeginDateTime:  NULL",
", BeginDateTimeUTCOffset:  NULL",
", EndDateTime:  NULL",
", EndDateTimeUTCOffset:  NULL",
", ActionDescription:  ",CHAR(34),"Generic observation action generated by YODA TimeSeries Template",CHAR(34),
", ActionFileLink:  ",CHAR(34),CHAR(34),"}")))</f>
        <v/>
      </c>
      <c r="U56" s="111" t="str">
        <f>IF($A56&gt;NumDataColumns,"",
IF(INDEX(DataColumns[Method Code],$A56)="","PLEASE FILL IN A SAMPLING FEATURE FOR EACH DATA COLUMN",
CONCATENATE("  - &amp;FeatureActionID",TEXT($A56,"0000"),
" {","SamplingFeatureID:  *SamplingFeatureID",TEXT(MATCH(INDEX(DataColumns[Sampling Feature Code],$A56),SamplingFeatures[Feature Code],0),"0000"),
", ActionID:  *ActionID",TEXT($A56,"0000"),"}")))</f>
        <v/>
      </c>
      <c r="V56" s="111" t="str">
        <f>IF($A56&gt;NumDataColumns,"",
CONCATENATE("  - &amp;ResultID",TEXT($A56,"0000"),
" {","ResultUUID:  ",CHAR(34),INDEX(DataColumns[ResultUUID],$A56),CHAR(34),
", FeatureActionID: *FeatureActionID",TEXT($A56,"0000"),
", ResultTypeCV:  ",CHAR(34),INDEX(DataColumns[Result Type],$A56),CHAR(34),
", VariableID:  *VariableID",TEXT(MATCH(INDEX(DataColumns[Variable Code],$A56),Variables[Variable Code],0),"0000"),
", UnitsID:  ",CHAR(34),INDEX(DataColumns[Unit Name],$A56),CHAR(34),
", TaxonomicClassifierID:  ",CHAR(34),CHAR(34),
", ProcessingLevelID:  *ProcessingLevelID",TEXT(MATCH(INDEX(DataColumns[Processing Level],$A56),ProcessingLevels[Processing Level Code],0),"0000"),
", ResultDateTime:  ",CHAR(34),CHAR(34),
", ResultDateTimeUTCOffset:  ",CHAR(34),CHAR(34),
", ValidDateTime:  ",CHAR(34),CHAR(34),
", ValidDateTimeUTCOffset:  ",CHAR(34),CHAR(34),
", StatusCV:  ",CHAR(34),CHAR(34),
", SampledMediumCV:  ",CHAR(34),INDEX(DataColumns[Sampled Medium],$A56),CHAR(34),
", ValueCount:  ",NumDataValues,"}"))</f>
        <v/>
      </c>
      <c r="W56" s="111" t="str">
        <f>IF($A56&gt;NumDataColumns,"",
CONCATENATE("  - &amp;TimeSeriesResultID001",TEXT($A56,"0000"),
" {","ResultID: *ResultID",TEXT($A56,"0000"),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Statistic],$A56),CHAR(34),"}"))</f>
        <v/>
      </c>
      <c r="X56" s="111" t="str">
        <f>IF($A56-3&gt;NumDataColumns,"",
CONCATENATE("    - {ColumnNumber: ",TEXT($A56-1,"0000"),
", Label:  ",CHAR(34),INDEX(DataColumns[Column Label],$A56-3),CHAR(34),
", ODM2Field:  ",CHAR(34),"DataValue",CHAR(34),
", CensorCodeCV:  ",CHAR(34),INDEX(DataColumns[Censor Code],$A56-3),CHAR(34),
", QualiatyCodeCV:  ",CHAR(34),INDEX(DataColumns[Quality Code],$A56-3),CHAR(34),
", TimeAggregationInterval:  ",INDEX(DataColumns[Time Aggregation Interval],$A56-3),
", TimeAggregationIntervalUnitsID:  ",CHAR(34),INDEX(DataColumns[Time Aggregation Unit],$A56-3),CHAR(34),"}"))</f>
        <v/>
      </c>
      <c r="AA56" s="111" t="str">
        <f>IF($A56&gt;NumDataColumns,
"",
CONCATENATE(AA55,", ",INDEX(DataColumns[Column Label],$A56)))</f>
        <v/>
      </c>
    </row>
    <row r="57" spans="1:27" x14ac:dyDescent="0.25">
      <c r="A57">
        <v>54</v>
      </c>
      <c r="D57" s="111" t="str">
        <f>IF($A57&gt;NumPeople,"",
CONCATENATE("  - &amp;PersonID",TEXT($A57,"0000"),
" {","PersonFirstName:  ",CHAR(34),INDEX(People[First Name],$A57),CHAR(34),
", PersonMiddleName:  ",CHAR(34),INDEX(People[Middle Name],$A57),CHAR(34),
", PersonLastName:  ",CHAR(34),INDEX(People[Last Name],$A57),CHAR(34),"}"))</f>
        <v/>
      </c>
      <c r="E57" s="111" t="str">
        <f>IF($A57&gt;NumOrganizations,"",
CONCATENATE("  - &amp;OrganizationID",TEXT($A57,"0000"),
" {","OrganizationTypeCV:  ",CHAR(34),INDEX(Organizations[Organization Type '[CV']],$A57),CHAR(34),
", OrganizationCode:  ",CHAR(34),INDEX(Organizations[Organization Code],$A57),CHAR(34),
", OrganizationName:  ",CHAR(34),INDEX(Organizations[Organization Name],$A57),CHAR(34),
", OrganizationDescription:  ",CHAR(34),INDEX(Organizations[Organization Description],$A57),CHAR(34),
", OrganizationLink:  ",CHAR(34),INDEX(Organizations[Organization Link],$A57),CHAR(34),"}"))</f>
        <v/>
      </c>
      <c r="F57" s="111" t="str">
        <f>IF($A57&gt;NumPeople,"",
CONCATENATE("  - &amp;AffiliationID",TEXT($A57,"0000"),
" {PersonID: *PersonID",TEXT($A57,"0000"),
", OrganizationID: *OrganizationID",TEXT(MATCH(INDEX(People[Organization Name],$A57),Organizations[Organization Name],0),"0000"),
", IsPrimaryOrganizationContact: , AffiliationStartDate: , AffiliationEndDate: , PrimaryPhone: ",
", PrimaryEmail: ",CHAR(34),INDEX(People[Primary Email],$A57),CHAR(34),
", PrimaryAddress: ",CHAR(34),INDEX(People[Primary Address],$A57),CHAR(34),
", PersonLink: }"))</f>
        <v/>
      </c>
      <c r="H57" s="111" t="str">
        <f>IF(COUNTA(CitationInformation)=0,"",
IF($A57&gt;NumAuthors,"",
CONCATENATE("  - &amp;AuthorListID",TEXT($A57,"0000"),
"  {CitationID: *CitationID0001",
", PersonID: *PersonID",TEXT(MATCH(INDEX(AuthorList[Author Name],$A57),People[Full Name],0),"0000"),
", AuthorOrder: ",INDEX(AuthorList[Author Number],$A57),"}")))</f>
        <v/>
      </c>
      <c r="K57" s="111" t="str">
        <f>IF($A57&gt;NumSamplingFeatures,"",
CONCATENATE("  - &amp;SamplingFeatureID",TEXT($A57,"0000"),
" {","SamplingFeatureUUID:  ",CHAR(34),INDEX(SamplingFeatures[Sampling Feature UUID],$A57),CHAR(34),
", SamplingFeatureTypeCV:  ",CHAR(34),INDEX(SamplingFeatures[Sampling Feature Type],$A57),CHAR(34),
", SamplingFeatureCode:  ",CHAR(34),INDEX(SamplingFeatures[Feature Code],$A57),CHAR(34),
", SamplingFeatureName:  ",CHAR(34),INDEX(SamplingFeatures[Feature Name],$A57),CHAR(34),
", SamplingFeatureDescription:  ",CHAR(34),INDEX(SamplingFeatures[Feature Description],$A57),CHAR(34),
", SamplingFeatureGeotypeCV:  ",CHAR(34),INDEX(SamplingFeatures[Feature Geo Type],$A57),CHAR(34),
", FeatureGeometry:  ",CHAR(34),INDEX(SamplingFeatures[Feature Geometry],$A57),CHAR(34),
", Elevation_m:  ",CHAR(34),INDEX(SamplingFeatures[Elevation_m],$A57),CHAR(34),
", ElevationDatumCV:  ",CHAR(34),ElevationDatum,CHAR(34),"}"))</f>
        <v/>
      </c>
      <c r="L57" s="111" t="str">
        <f>IF(NumSites=0,"",
IF(NumSites&lt;$A57,"",
CONCATENATE("  - &amp;SiteID",TEXT($A57,"0000"),
" {","SamplingFeatureID:  *SamplingFeatureID",TEXT(MATCH($A57,Sites[SiteID],0),"0000"),
", SiteTypeCV:  ",CHAR(34),INDEX(Sites[Site Type],MATCH($A57,Sites[SiteID],0)),CHAR(34),
", Latitude:  ",INDEX(Sites[Latitude],MATCH($A57,Sites[SiteID],0)),
", Longitude:  ",INDEX(Sites[Longitude],MATCH($A57,Sites[SiteID],0)),
", SpatialReferenceID:  *SRSID0001}")))</f>
        <v/>
      </c>
      <c r="M57" s="111" t="str">
        <f>IF(NumSpecimens=0,"",
IF(NumSpecimens&lt;$A57,"",
CONCATENATE("  - &amp;SpecimenID",TEXT($A57,"0000"),
" {","SamplingFeatureID:  *SamplingFeatureID",TEXT(MATCH($A57,Specimens[SpecimenID],0),"0000"),
", SpecimenTypeCV:  ",CHAR(34),INDEX(Specimens[Specimen Type],MATCH($A57,Specimens[SpecimenID],0)),CHAR(34),
", SpecimenMediumCV:  ",INDEX(Specimens[Specimen Medium],MATCH($A57,Specimens[SpecimenID],0)),
", IsFieldSpecimen:  ",CHAR(34),INDEX(Specimens[Is Field Specimen?],MATCH($A57,Specimens[SpecimenID],0)),CHAR(34),"}")))</f>
        <v/>
      </c>
      <c r="N57" s="111" t="str">
        <f>IF(NumSpatialOffsets=0,"",
IF(NumSpatialOffsets&lt;$A57,"",
CONCATENATE("  - &amp;SpatialOffsetID",TEXT($A57,"0000"),
" {","SpatialOffsetTypeCV:  ",CHAR(34),INDEX(RelatedFeatures[Spatial Offset Type],MATCH($A57,RelatedFeatures[OffsetID],0)),CHAR(34),
", Offset1Value:  ",INDEX(RelatedFeatures[Offset 1 Value],MATCH($A57,RelatedFeatures[OffsetID],0)),
", Offset1UnitID:  ",CHAR(34),INDEX(RelatedFeatures[Offset 1 Unit],MATCH($A57,RelatedFeatures[OffsetID],0)),CHAR(34),
", Offset2Value:  ",IF(INDEX(RelatedFeatures[Offset 2 Value],MATCH($A57,RelatedFeatures[OffsetID],0))="","NULL",INDEX(RelatedFeatures[Offset 2 Value],MATCH($A57,RelatedFeatures[OffsetID],0))),
", Offset2UnitID:  ",CHAR(34),INDEX(RelatedFeatures[Offset 2 Unit],MATCH($A57,RelatedFeatures[OffsetID],0)),,CHAR(34),
", Offset3Value:  ",IF(INDEX(RelatedFeatures[Offset 3 Value],MATCH($A57,RelatedFeatures[OffsetID],0))="","NULL",INDEX(RelatedFeatures[Offset 3 Value],MATCH($A57,RelatedFeatures[OffsetID],0))),
", Offset3UnitID:  ",CHAR(34),INDEX(RelatedFeatures[Offset 3 Unit],MATCH($A57,RelatedFeatures[OffsetID],0)),CHAR(34),"}")))</f>
        <v/>
      </c>
      <c r="O57" s="111" t="str">
        <f>IF(NumRelatedFeatures=0,"",
IF($A57&gt;NumRelatedFeatures,"",
CONCATENATE("  - &amp;RelationID",TEXT($A57,"0000"),
" {","SamplingFeatureID:  *SamplingFeatureID",TEXT(MATCH(INDEX(RelatedFeatures[First Sampling Feature Code],$A57),SamplingFeatures[Feature Code],0),"0000"),
", RelationshipTypeCV:  ",CHAR(34),INDEX(RelatedFeatures[Relationship Type],$A57),CHAR(34),
", RelatedFeatureID: *SamplingFeatureID",TEXT(MATCH(INDEX(RelatedFeatures[Second Sampling Feature Code],$A57),SamplingFeatures[Feature Code],0),"0000"),
", SpatialOffsetID:  ",IF(INDEX(RelatedFeatures[OffsetID],$A57)="",CONCATENATE(CHAR(34),CHAR(34)),CONCATENATE("*SpatialOffsetID",TEXT(INDEX(RelatedFeatures[OffsetID],$A57),"0000"))),"}")))</f>
        <v/>
      </c>
      <c r="P57" s="111" t="str">
        <f>IF($A57&gt;NumMethods,"",
CONCATENATE("  - &amp;MethodID",TEXT($A57,"0000"),
" {","MethodTypeCV:  ",CHAR(34),INDEX(Methods[Method Type],$A57),CHAR(34),
", MethodCode:  ",CHAR(34),INDEX(Methods[Method Code],$A57),CHAR(34),
", MethodName:  ",CHAR(34),INDEX(Methods[Method Name],$A57),CHAR(34),
", MethodDescription:  ",CHAR(34),INDEX(Methods[Method Description],$A57),CHAR(34),
", MethodLink:  ",CHAR(34),INDEX(Methods[Method Link],$A57),CHAR(34),
", OrganizationID: *OrganizationID",TEXT(MATCH(INDEX(Methods[Organization Name],$A57),Organizations[Organization Name],0),"0000"),"}"))</f>
        <v/>
      </c>
      <c r="Q57" s="111" t="str">
        <f>IF($A57&gt;NumVariables,"",
CONCATENATE("  - &amp;VariableID",TEXT($A57,"0000"),
" {","VariableTypeCV:  ",CHAR(34),INDEX(Variables[Variable Type],$A57),CHAR(34),
", VariableCode:  ",CHAR(34),INDEX(Variables[Variable Code],$A57),CHAR(34),
", VariableNameCV:  ",CHAR(34),INDEX(Variables[Variable Name],$A57),CHAR(34),
", VariableDefinition:  ",CHAR(34),INDEX(Variables[Variable Definition],$A57),CHAR(34),
", SpecciationCV:  ",CHAR(34),INDEX(Variables[Speciation],$A57),CHAR(34),
", NoDataValue:  ",CHAR(34),INDEX(Variables[No Data Value],$A57),CHAR(34),"}"))</f>
        <v/>
      </c>
      <c r="S57" s="111" t="str">
        <f>IF($A57&gt;NumProcessingLevels,"",
CONCATENATE("  - &amp;ProcessingLevelID",TEXT($A57,"0000"),
" {","ProcessingLevelCode:  ",CHAR(34),INDEX(ProcessingLevels[Processing Level Code],$A57),CHAR(34),
", Definition:  ",CHAR(34),INDEX(ProcessingLevels[Definition],$A57),CHAR(34),
", Explanation:  ",CHAR(34),INDEX(ProcessingLevels[Explanation],$A57),CHAR(34),"}"))</f>
        <v/>
      </c>
      <c r="T57" s="111" t="str">
        <f>IF($A57&gt;NumDataColumns,"",
IF(INDEX(DataColumns[Method Code],$A57)="","PLEASE FILL IN A METHOD FOR EACH DATA COLUMN",
CONCATENATE("  - &amp;ActionID",TEXT($A57,"0000"),
" {","ActionTypeCV:  ",CHAR(34),"Observation",CHAR(34),
", MethodID: *MethodID",TEXT(MATCH(INDEX(DataColumns[Method Code],$A57),Methods[Method Code],0),"0000"),
", BeginDateTime:  NULL",
", BeginDateTimeUTCOffset:  NULL",
", EndDateTime:  NULL",
", EndDateTimeUTCOffset:  NULL",
", ActionDescription:  ",CHAR(34),"Generic observation action generated by YODA TimeSeries Template",CHAR(34),
", ActionFileLink:  ",CHAR(34),CHAR(34),"}")))</f>
        <v/>
      </c>
      <c r="U57" s="111" t="str">
        <f>IF($A57&gt;NumDataColumns,"",
IF(INDEX(DataColumns[Method Code],$A57)="","PLEASE FILL IN A SAMPLING FEATURE FOR EACH DATA COLUMN",
CONCATENATE("  - &amp;FeatureActionID",TEXT($A57,"0000"),
" {","SamplingFeatureID:  *SamplingFeatureID",TEXT(MATCH(INDEX(DataColumns[Sampling Feature Code],$A57),SamplingFeatures[Feature Code],0),"0000"),
", ActionID:  *ActionID",TEXT($A57,"0000"),"}")))</f>
        <v/>
      </c>
      <c r="V57" s="111" t="str">
        <f>IF($A57&gt;NumDataColumns,"",
CONCATENATE("  - &amp;ResultID",TEXT($A57,"0000"),
" {","ResultUUID:  ",CHAR(34),INDEX(DataColumns[ResultUUID],$A57),CHAR(34),
", FeatureActionID: *FeatureActionID",TEXT($A57,"0000"),
", ResultTypeCV:  ",CHAR(34),INDEX(DataColumns[Result Type],$A57),CHAR(34),
", VariableID:  *VariableID",TEXT(MATCH(INDEX(DataColumns[Variable Code],$A57),Variables[Variable Code],0),"0000"),
", UnitsID:  ",CHAR(34),INDEX(DataColumns[Unit Name],$A57),CHAR(34),
", TaxonomicClassifierID:  ",CHAR(34),CHAR(34),
", ProcessingLevelID:  *ProcessingLevelID",TEXT(MATCH(INDEX(DataColumns[Processing Level],$A57),ProcessingLevels[Processing Level Code],0),"0000"),
", ResultDateTime:  ",CHAR(34),CHAR(34),
", ResultDateTimeUTCOffset:  ",CHAR(34),CHAR(34),
", ValidDateTime:  ",CHAR(34),CHAR(34),
", ValidDateTimeUTCOffset:  ",CHAR(34),CHAR(34),
", StatusCV:  ",CHAR(34),CHAR(34),
", SampledMediumCV:  ",CHAR(34),INDEX(DataColumns[Sampled Medium],$A57),CHAR(34),
", ValueCount:  ",NumDataValues,"}"))</f>
        <v/>
      </c>
      <c r="W57" s="111" t="str">
        <f>IF($A57&gt;NumDataColumns,"",
CONCATENATE("  - &amp;TimeSeriesResultID001",TEXT($A57,"0000"),
" {","ResultID: *ResultID",TEXT($A57,"0000"),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Statistic],$A57),CHAR(34),"}"))</f>
        <v/>
      </c>
      <c r="X57" s="111" t="str">
        <f>IF($A57-3&gt;NumDataColumns,"",
CONCATENATE("    - {ColumnNumber: ",TEXT($A57-1,"0000"),
", Label:  ",CHAR(34),INDEX(DataColumns[Column Label],$A57-3),CHAR(34),
", ODM2Field:  ",CHAR(34),"DataValue",CHAR(34),
", CensorCodeCV:  ",CHAR(34),INDEX(DataColumns[Censor Code],$A57-3),CHAR(34),
", QualiatyCodeCV:  ",CHAR(34),INDEX(DataColumns[Quality Code],$A57-3),CHAR(34),
", TimeAggregationInterval:  ",INDEX(DataColumns[Time Aggregation Interval],$A57-3),
", TimeAggregationIntervalUnitsID:  ",CHAR(34),INDEX(DataColumns[Time Aggregation Unit],$A57-3),CHAR(34),"}"))</f>
        <v/>
      </c>
      <c r="AA57" s="111" t="str">
        <f>IF($A57&gt;NumDataColumns,
"",
CONCATENATE(AA56,", ",INDEX(DataColumns[Column Label],$A57)))</f>
        <v/>
      </c>
    </row>
    <row r="58" spans="1:27" x14ac:dyDescent="0.25">
      <c r="A58">
        <v>55</v>
      </c>
      <c r="D58" s="111" t="str">
        <f>IF($A58&gt;NumPeople,"",
CONCATENATE("  - &amp;PersonID",TEXT($A58,"0000"),
" {","PersonFirstName:  ",CHAR(34),INDEX(People[First Name],$A58),CHAR(34),
", PersonMiddleName:  ",CHAR(34),INDEX(People[Middle Name],$A58),CHAR(34),
", PersonLastName:  ",CHAR(34),INDEX(People[Last Name],$A58),CHAR(34),"}"))</f>
        <v/>
      </c>
      <c r="E58" s="111" t="str">
        <f>IF($A58&gt;NumOrganizations,"",
CONCATENATE("  - &amp;OrganizationID",TEXT($A58,"0000"),
" {","OrganizationTypeCV:  ",CHAR(34),INDEX(Organizations[Organization Type '[CV']],$A58),CHAR(34),
", OrganizationCode:  ",CHAR(34),INDEX(Organizations[Organization Code],$A58),CHAR(34),
", OrganizationName:  ",CHAR(34),INDEX(Organizations[Organization Name],$A58),CHAR(34),
", OrganizationDescription:  ",CHAR(34),INDEX(Organizations[Organization Description],$A58),CHAR(34),
", OrganizationLink:  ",CHAR(34),INDEX(Organizations[Organization Link],$A58),CHAR(34),"}"))</f>
        <v/>
      </c>
      <c r="F58" s="111" t="str">
        <f>IF($A58&gt;NumPeople,"",
CONCATENATE("  - &amp;AffiliationID",TEXT($A58,"0000"),
" {PersonID: *PersonID",TEXT($A58,"0000"),
", OrganizationID: *OrganizationID",TEXT(MATCH(INDEX(People[Organization Name],$A58),Organizations[Organization Name],0),"0000"),
", IsPrimaryOrganizationContact: , AffiliationStartDate: , AffiliationEndDate: , PrimaryPhone: ",
", PrimaryEmail: ",CHAR(34),INDEX(People[Primary Email],$A58),CHAR(34),
", PrimaryAddress: ",CHAR(34),INDEX(People[Primary Address],$A58),CHAR(34),
", PersonLink: }"))</f>
        <v/>
      </c>
      <c r="H58" s="111" t="str">
        <f>IF(COUNTA(CitationInformation)=0,"",
IF($A58&gt;NumAuthors,"",
CONCATENATE("  - &amp;AuthorListID",TEXT($A58,"0000"),
"  {CitationID: *CitationID0001",
", PersonID: *PersonID",TEXT(MATCH(INDEX(AuthorList[Author Name],$A58),People[Full Name],0),"0000"),
", AuthorOrder: ",INDEX(AuthorList[Author Number],$A58),"}")))</f>
        <v/>
      </c>
      <c r="K58" s="111" t="str">
        <f>IF($A58&gt;NumSamplingFeatures,"",
CONCATENATE("  - &amp;SamplingFeatureID",TEXT($A58,"0000"),
" {","SamplingFeatureUUID:  ",CHAR(34),INDEX(SamplingFeatures[Sampling Feature UUID],$A58),CHAR(34),
", SamplingFeatureTypeCV:  ",CHAR(34),INDEX(SamplingFeatures[Sampling Feature Type],$A58),CHAR(34),
", SamplingFeatureCode:  ",CHAR(34),INDEX(SamplingFeatures[Feature Code],$A58),CHAR(34),
", SamplingFeatureName:  ",CHAR(34),INDEX(SamplingFeatures[Feature Name],$A58),CHAR(34),
", SamplingFeatureDescription:  ",CHAR(34),INDEX(SamplingFeatures[Feature Description],$A58),CHAR(34),
", SamplingFeatureGeotypeCV:  ",CHAR(34),INDEX(SamplingFeatures[Feature Geo Type],$A58),CHAR(34),
", FeatureGeometry:  ",CHAR(34),INDEX(SamplingFeatures[Feature Geometry],$A58),CHAR(34),
", Elevation_m:  ",CHAR(34),INDEX(SamplingFeatures[Elevation_m],$A58),CHAR(34),
", ElevationDatumCV:  ",CHAR(34),ElevationDatum,CHAR(34),"}"))</f>
        <v/>
      </c>
      <c r="L58" s="111" t="str">
        <f>IF(NumSites=0,"",
IF(NumSites&lt;$A58,"",
CONCATENATE("  - &amp;SiteID",TEXT($A58,"0000"),
" {","SamplingFeatureID:  *SamplingFeatureID",TEXT(MATCH($A58,Sites[SiteID],0),"0000"),
", SiteTypeCV:  ",CHAR(34),INDEX(Sites[Site Type],MATCH($A58,Sites[SiteID],0)),CHAR(34),
", Latitude:  ",INDEX(Sites[Latitude],MATCH($A58,Sites[SiteID],0)),
", Longitude:  ",INDEX(Sites[Longitude],MATCH($A58,Sites[SiteID],0)),
", SpatialReferenceID:  *SRSID0001}")))</f>
        <v/>
      </c>
      <c r="M58" s="111" t="str">
        <f>IF(NumSpecimens=0,"",
IF(NumSpecimens&lt;$A58,"",
CONCATENATE("  - &amp;SpecimenID",TEXT($A58,"0000"),
" {","SamplingFeatureID:  *SamplingFeatureID",TEXT(MATCH($A58,Specimens[SpecimenID],0),"0000"),
", SpecimenTypeCV:  ",CHAR(34),INDEX(Specimens[Specimen Type],MATCH($A58,Specimens[SpecimenID],0)),CHAR(34),
", SpecimenMediumCV:  ",INDEX(Specimens[Specimen Medium],MATCH($A58,Specimens[SpecimenID],0)),
", IsFieldSpecimen:  ",CHAR(34),INDEX(Specimens[Is Field Specimen?],MATCH($A58,Specimens[SpecimenID],0)),CHAR(34),"}")))</f>
        <v/>
      </c>
      <c r="N58" s="111" t="str">
        <f>IF(NumSpatialOffsets=0,"",
IF(NumSpatialOffsets&lt;$A58,"",
CONCATENATE("  - &amp;SpatialOffsetID",TEXT($A58,"0000"),
" {","SpatialOffsetTypeCV:  ",CHAR(34),INDEX(RelatedFeatures[Spatial Offset Type],MATCH($A58,RelatedFeatures[OffsetID],0)),CHAR(34),
", Offset1Value:  ",INDEX(RelatedFeatures[Offset 1 Value],MATCH($A58,RelatedFeatures[OffsetID],0)),
", Offset1UnitID:  ",CHAR(34),INDEX(RelatedFeatures[Offset 1 Unit],MATCH($A58,RelatedFeatures[OffsetID],0)),CHAR(34),
", Offset2Value:  ",IF(INDEX(RelatedFeatures[Offset 2 Value],MATCH($A58,RelatedFeatures[OffsetID],0))="","NULL",INDEX(RelatedFeatures[Offset 2 Value],MATCH($A58,RelatedFeatures[OffsetID],0))),
", Offset2UnitID:  ",CHAR(34),INDEX(RelatedFeatures[Offset 2 Unit],MATCH($A58,RelatedFeatures[OffsetID],0)),,CHAR(34),
", Offset3Value:  ",IF(INDEX(RelatedFeatures[Offset 3 Value],MATCH($A58,RelatedFeatures[OffsetID],0))="","NULL",INDEX(RelatedFeatures[Offset 3 Value],MATCH($A58,RelatedFeatures[OffsetID],0))),
", Offset3UnitID:  ",CHAR(34),INDEX(RelatedFeatures[Offset 3 Unit],MATCH($A58,RelatedFeatures[OffsetID],0)),CHAR(34),"}")))</f>
        <v/>
      </c>
      <c r="O58" s="111" t="str">
        <f>IF(NumRelatedFeatures=0,"",
IF($A58&gt;NumRelatedFeatures,"",
CONCATENATE("  - &amp;RelationID",TEXT($A58,"0000"),
" {","SamplingFeatureID:  *SamplingFeatureID",TEXT(MATCH(INDEX(RelatedFeatures[First Sampling Feature Code],$A58),SamplingFeatures[Feature Code],0),"0000"),
", RelationshipTypeCV:  ",CHAR(34),INDEX(RelatedFeatures[Relationship Type],$A58),CHAR(34),
", RelatedFeatureID: *SamplingFeatureID",TEXT(MATCH(INDEX(RelatedFeatures[Second Sampling Feature Code],$A58),SamplingFeatures[Feature Code],0),"0000"),
", SpatialOffsetID:  ",IF(INDEX(RelatedFeatures[OffsetID],$A58)="",CONCATENATE(CHAR(34),CHAR(34)),CONCATENATE("*SpatialOffsetID",TEXT(INDEX(RelatedFeatures[OffsetID],$A58),"0000"))),"}")))</f>
        <v/>
      </c>
      <c r="P58" s="111" t="str">
        <f>IF($A58&gt;NumMethods,"",
CONCATENATE("  - &amp;MethodID",TEXT($A58,"0000"),
" {","MethodTypeCV:  ",CHAR(34),INDEX(Methods[Method Type],$A58),CHAR(34),
", MethodCode:  ",CHAR(34),INDEX(Methods[Method Code],$A58),CHAR(34),
", MethodName:  ",CHAR(34),INDEX(Methods[Method Name],$A58),CHAR(34),
", MethodDescription:  ",CHAR(34),INDEX(Methods[Method Description],$A58),CHAR(34),
", MethodLink:  ",CHAR(34),INDEX(Methods[Method Link],$A58),CHAR(34),
", OrganizationID: *OrganizationID",TEXT(MATCH(INDEX(Methods[Organization Name],$A58),Organizations[Organization Name],0),"0000"),"}"))</f>
        <v/>
      </c>
      <c r="Q58" s="111" t="str">
        <f>IF($A58&gt;NumVariables,"",
CONCATENATE("  - &amp;VariableID",TEXT($A58,"0000"),
" {","VariableTypeCV:  ",CHAR(34),INDEX(Variables[Variable Type],$A58),CHAR(34),
", VariableCode:  ",CHAR(34),INDEX(Variables[Variable Code],$A58),CHAR(34),
", VariableNameCV:  ",CHAR(34),INDEX(Variables[Variable Name],$A58),CHAR(34),
", VariableDefinition:  ",CHAR(34),INDEX(Variables[Variable Definition],$A58),CHAR(34),
", SpecciationCV:  ",CHAR(34),INDEX(Variables[Speciation],$A58),CHAR(34),
", NoDataValue:  ",CHAR(34),INDEX(Variables[No Data Value],$A58),CHAR(34),"}"))</f>
        <v/>
      </c>
      <c r="S58" s="111" t="str">
        <f>IF($A58&gt;NumProcessingLevels,"",
CONCATENATE("  - &amp;ProcessingLevelID",TEXT($A58,"0000"),
" {","ProcessingLevelCode:  ",CHAR(34),INDEX(ProcessingLevels[Processing Level Code],$A58),CHAR(34),
", Definition:  ",CHAR(34),INDEX(ProcessingLevels[Definition],$A58),CHAR(34),
", Explanation:  ",CHAR(34),INDEX(ProcessingLevels[Explanation],$A58),CHAR(34),"}"))</f>
        <v/>
      </c>
      <c r="T58" s="111" t="str">
        <f>IF($A58&gt;NumDataColumns,"",
IF(INDEX(DataColumns[Method Code],$A58)="","PLEASE FILL IN A METHOD FOR EACH DATA COLUMN",
CONCATENATE("  - &amp;ActionID",TEXT($A58,"0000"),
" {","ActionTypeCV:  ",CHAR(34),"Observation",CHAR(34),
", MethodID: *MethodID",TEXT(MATCH(INDEX(DataColumns[Method Code],$A58),Methods[Method Code],0),"0000"),
", BeginDateTime:  NULL",
", BeginDateTimeUTCOffset:  NULL",
", EndDateTime:  NULL",
", EndDateTimeUTCOffset:  NULL",
", ActionDescription:  ",CHAR(34),"Generic observation action generated by YODA TimeSeries Template",CHAR(34),
", ActionFileLink:  ",CHAR(34),CHAR(34),"}")))</f>
        <v/>
      </c>
      <c r="U58" s="111" t="str">
        <f>IF($A58&gt;NumDataColumns,"",
IF(INDEX(DataColumns[Method Code],$A58)="","PLEASE FILL IN A SAMPLING FEATURE FOR EACH DATA COLUMN",
CONCATENATE("  - &amp;FeatureActionID",TEXT($A58,"0000"),
" {","SamplingFeatureID:  *SamplingFeatureID",TEXT(MATCH(INDEX(DataColumns[Sampling Feature Code],$A58),SamplingFeatures[Feature Code],0),"0000"),
", ActionID:  *ActionID",TEXT($A58,"0000"),"}")))</f>
        <v/>
      </c>
      <c r="V58" s="111" t="str">
        <f>IF($A58&gt;NumDataColumns,"",
CONCATENATE("  - &amp;ResultID",TEXT($A58,"0000"),
" {","ResultUUID:  ",CHAR(34),INDEX(DataColumns[ResultUUID],$A58),CHAR(34),
", FeatureActionID: *FeatureActionID",TEXT($A58,"0000"),
", ResultTypeCV:  ",CHAR(34),INDEX(DataColumns[Result Type],$A58),CHAR(34),
", VariableID:  *VariableID",TEXT(MATCH(INDEX(DataColumns[Variable Code],$A58),Variables[Variable Code],0),"0000"),
", UnitsID:  ",CHAR(34),INDEX(DataColumns[Unit Name],$A58),CHAR(34),
", TaxonomicClassifierID:  ",CHAR(34),CHAR(34),
", ProcessingLevelID:  *ProcessingLevelID",TEXT(MATCH(INDEX(DataColumns[Processing Level],$A58),ProcessingLevels[Processing Level Code],0),"0000"),
", ResultDateTime:  ",CHAR(34),CHAR(34),
", ResultDateTimeUTCOffset:  ",CHAR(34),CHAR(34),
", ValidDateTime:  ",CHAR(34),CHAR(34),
", ValidDateTimeUTCOffset:  ",CHAR(34),CHAR(34),
", StatusCV:  ",CHAR(34),CHAR(34),
", SampledMediumCV:  ",CHAR(34),INDEX(DataColumns[Sampled Medium],$A58),CHAR(34),
", ValueCount:  ",NumDataValues,"}"))</f>
        <v/>
      </c>
      <c r="W58" s="111" t="str">
        <f>IF($A58&gt;NumDataColumns,"",
CONCATENATE("  - &amp;TimeSeriesResultID001",TEXT($A58,"0000"),
" {","ResultID: *ResultID",TEXT($A58,"0000"),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Statistic],$A58),CHAR(34),"}"))</f>
        <v/>
      </c>
      <c r="X58" s="111" t="str">
        <f>IF($A58-3&gt;NumDataColumns,"",
CONCATENATE("    - {ColumnNumber: ",TEXT($A58-1,"0000"),
", Label:  ",CHAR(34),INDEX(DataColumns[Column Label],$A58-3),CHAR(34),
", ODM2Field:  ",CHAR(34),"DataValue",CHAR(34),
", CensorCodeCV:  ",CHAR(34),INDEX(DataColumns[Censor Code],$A58-3),CHAR(34),
", QualiatyCodeCV:  ",CHAR(34),INDEX(DataColumns[Quality Code],$A58-3),CHAR(34),
", TimeAggregationInterval:  ",INDEX(DataColumns[Time Aggregation Interval],$A58-3),
", TimeAggregationIntervalUnitsID:  ",CHAR(34),INDEX(DataColumns[Time Aggregation Unit],$A58-3),CHAR(34),"}"))</f>
        <v/>
      </c>
      <c r="AA58" s="111" t="str">
        <f>IF($A58&gt;NumDataColumns,
"",
CONCATENATE(AA57,", ",INDEX(DataColumns[Column Label],$A58)))</f>
        <v/>
      </c>
    </row>
    <row r="59" spans="1:27" x14ac:dyDescent="0.25">
      <c r="A59">
        <v>56</v>
      </c>
      <c r="D59" s="111" t="str">
        <f>IF($A59&gt;NumPeople,"",
CONCATENATE("  - &amp;PersonID",TEXT($A59,"0000"),
" {","PersonFirstName:  ",CHAR(34),INDEX(People[First Name],$A59),CHAR(34),
", PersonMiddleName:  ",CHAR(34),INDEX(People[Middle Name],$A59),CHAR(34),
", PersonLastName:  ",CHAR(34),INDEX(People[Last Name],$A59),CHAR(34),"}"))</f>
        <v/>
      </c>
      <c r="E59" s="111" t="str">
        <f>IF($A59&gt;NumOrganizations,"",
CONCATENATE("  - &amp;OrganizationID",TEXT($A59,"0000"),
" {","OrganizationTypeCV:  ",CHAR(34),INDEX(Organizations[Organization Type '[CV']],$A59),CHAR(34),
", OrganizationCode:  ",CHAR(34),INDEX(Organizations[Organization Code],$A59),CHAR(34),
", OrganizationName:  ",CHAR(34),INDEX(Organizations[Organization Name],$A59),CHAR(34),
", OrganizationDescription:  ",CHAR(34),INDEX(Organizations[Organization Description],$A59),CHAR(34),
", OrganizationLink:  ",CHAR(34),INDEX(Organizations[Organization Link],$A59),CHAR(34),"}"))</f>
        <v/>
      </c>
      <c r="F59" s="111" t="str">
        <f>IF($A59&gt;NumPeople,"",
CONCATENATE("  - &amp;AffiliationID",TEXT($A59,"0000"),
" {PersonID: *PersonID",TEXT($A59,"0000"),
", OrganizationID: *OrganizationID",TEXT(MATCH(INDEX(People[Organization Name],$A59),Organizations[Organization Name],0),"0000"),
", IsPrimaryOrganizationContact: , AffiliationStartDate: , AffiliationEndDate: , PrimaryPhone: ",
", PrimaryEmail: ",CHAR(34),INDEX(People[Primary Email],$A59),CHAR(34),
", PrimaryAddress: ",CHAR(34),INDEX(People[Primary Address],$A59),CHAR(34),
", PersonLink: }"))</f>
        <v/>
      </c>
      <c r="H59" s="111" t="str">
        <f>IF(COUNTA(CitationInformation)=0,"",
IF($A59&gt;NumAuthors,"",
CONCATENATE("  - &amp;AuthorListID",TEXT($A59,"0000"),
"  {CitationID: *CitationID0001",
", PersonID: *PersonID",TEXT(MATCH(INDEX(AuthorList[Author Name],$A59),People[Full Name],0),"0000"),
", AuthorOrder: ",INDEX(AuthorList[Author Number],$A59),"}")))</f>
        <v/>
      </c>
      <c r="K59" s="111" t="str">
        <f>IF($A59&gt;NumSamplingFeatures,"",
CONCATENATE("  - &amp;SamplingFeatureID",TEXT($A59,"0000"),
" {","SamplingFeatureUUID:  ",CHAR(34),INDEX(SamplingFeatures[Sampling Feature UUID],$A59),CHAR(34),
", SamplingFeatureTypeCV:  ",CHAR(34),INDEX(SamplingFeatures[Sampling Feature Type],$A59),CHAR(34),
", SamplingFeatureCode:  ",CHAR(34),INDEX(SamplingFeatures[Feature Code],$A59),CHAR(34),
", SamplingFeatureName:  ",CHAR(34),INDEX(SamplingFeatures[Feature Name],$A59),CHAR(34),
", SamplingFeatureDescription:  ",CHAR(34),INDEX(SamplingFeatures[Feature Description],$A59),CHAR(34),
", SamplingFeatureGeotypeCV:  ",CHAR(34),INDEX(SamplingFeatures[Feature Geo Type],$A59),CHAR(34),
", FeatureGeometry:  ",CHAR(34),INDEX(SamplingFeatures[Feature Geometry],$A59),CHAR(34),
", Elevation_m:  ",CHAR(34),INDEX(SamplingFeatures[Elevation_m],$A59),CHAR(34),
", ElevationDatumCV:  ",CHAR(34),ElevationDatum,CHAR(34),"}"))</f>
        <v/>
      </c>
      <c r="L59" s="111" t="str">
        <f>IF(NumSites=0,"",
IF(NumSites&lt;$A59,"",
CONCATENATE("  - &amp;SiteID",TEXT($A59,"0000"),
" {","SamplingFeatureID:  *SamplingFeatureID",TEXT(MATCH($A59,Sites[SiteID],0),"0000"),
", SiteTypeCV:  ",CHAR(34),INDEX(Sites[Site Type],MATCH($A59,Sites[SiteID],0)),CHAR(34),
", Latitude:  ",INDEX(Sites[Latitude],MATCH($A59,Sites[SiteID],0)),
", Longitude:  ",INDEX(Sites[Longitude],MATCH($A59,Sites[SiteID],0)),
", SpatialReferenceID:  *SRSID0001}")))</f>
        <v/>
      </c>
      <c r="M59" s="111" t="str">
        <f>IF(NumSpecimens=0,"",
IF(NumSpecimens&lt;$A59,"",
CONCATENATE("  - &amp;SpecimenID",TEXT($A59,"0000"),
" {","SamplingFeatureID:  *SamplingFeatureID",TEXT(MATCH($A59,Specimens[SpecimenID],0),"0000"),
", SpecimenTypeCV:  ",CHAR(34),INDEX(Specimens[Specimen Type],MATCH($A59,Specimens[SpecimenID],0)),CHAR(34),
", SpecimenMediumCV:  ",INDEX(Specimens[Specimen Medium],MATCH($A59,Specimens[SpecimenID],0)),
", IsFieldSpecimen:  ",CHAR(34),INDEX(Specimens[Is Field Specimen?],MATCH($A59,Specimens[SpecimenID],0)),CHAR(34),"}")))</f>
        <v/>
      </c>
      <c r="N59" s="111" t="str">
        <f>IF(NumSpatialOffsets=0,"",
IF(NumSpatialOffsets&lt;$A59,"",
CONCATENATE("  - &amp;SpatialOffsetID",TEXT($A59,"0000"),
" {","SpatialOffsetTypeCV:  ",CHAR(34),INDEX(RelatedFeatures[Spatial Offset Type],MATCH($A59,RelatedFeatures[OffsetID],0)),CHAR(34),
", Offset1Value:  ",INDEX(RelatedFeatures[Offset 1 Value],MATCH($A59,RelatedFeatures[OffsetID],0)),
", Offset1UnitID:  ",CHAR(34),INDEX(RelatedFeatures[Offset 1 Unit],MATCH($A59,RelatedFeatures[OffsetID],0)),CHAR(34),
", Offset2Value:  ",IF(INDEX(RelatedFeatures[Offset 2 Value],MATCH($A59,RelatedFeatures[OffsetID],0))="","NULL",INDEX(RelatedFeatures[Offset 2 Value],MATCH($A59,RelatedFeatures[OffsetID],0))),
", Offset2UnitID:  ",CHAR(34),INDEX(RelatedFeatures[Offset 2 Unit],MATCH($A59,RelatedFeatures[OffsetID],0)),,CHAR(34),
", Offset3Value:  ",IF(INDEX(RelatedFeatures[Offset 3 Value],MATCH($A59,RelatedFeatures[OffsetID],0))="","NULL",INDEX(RelatedFeatures[Offset 3 Value],MATCH($A59,RelatedFeatures[OffsetID],0))),
", Offset3UnitID:  ",CHAR(34),INDEX(RelatedFeatures[Offset 3 Unit],MATCH($A59,RelatedFeatures[OffsetID],0)),CHAR(34),"}")))</f>
        <v/>
      </c>
      <c r="O59" s="111" t="str">
        <f>IF(NumRelatedFeatures=0,"",
IF($A59&gt;NumRelatedFeatures,"",
CONCATENATE("  - &amp;RelationID",TEXT($A59,"0000"),
" {","SamplingFeatureID:  *SamplingFeatureID",TEXT(MATCH(INDEX(RelatedFeatures[First Sampling Feature Code],$A59),SamplingFeatures[Feature Code],0),"0000"),
", RelationshipTypeCV:  ",CHAR(34),INDEX(RelatedFeatures[Relationship Type],$A59),CHAR(34),
", RelatedFeatureID: *SamplingFeatureID",TEXT(MATCH(INDEX(RelatedFeatures[Second Sampling Feature Code],$A59),SamplingFeatures[Feature Code],0),"0000"),
", SpatialOffsetID:  ",IF(INDEX(RelatedFeatures[OffsetID],$A59)="",CONCATENATE(CHAR(34),CHAR(34)),CONCATENATE("*SpatialOffsetID",TEXT(INDEX(RelatedFeatures[OffsetID],$A59),"0000"))),"}")))</f>
        <v/>
      </c>
      <c r="P59" s="111" t="str">
        <f>IF($A59&gt;NumMethods,"",
CONCATENATE("  - &amp;MethodID",TEXT($A59,"0000"),
" {","MethodTypeCV:  ",CHAR(34),INDEX(Methods[Method Type],$A59),CHAR(34),
", MethodCode:  ",CHAR(34),INDEX(Methods[Method Code],$A59),CHAR(34),
", MethodName:  ",CHAR(34),INDEX(Methods[Method Name],$A59),CHAR(34),
", MethodDescription:  ",CHAR(34),INDEX(Methods[Method Description],$A59),CHAR(34),
", MethodLink:  ",CHAR(34),INDEX(Methods[Method Link],$A59),CHAR(34),
", OrganizationID: *OrganizationID",TEXT(MATCH(INDEX(Methods[Organization Name],$A59),Organizations[Organization Name],0),"0000"),"}"))</f>
        <v/>
      </c>
      <c r="Q59" s="111" t="str">
        <f>IF($A59&gt;NumVariables,"",
CONCATENATE("  - &amp;VariableID",TEXT($A59,"0000"),
" {","VariableTypeCV:  ",CHAR(34),INDEX(Variables[Variable Type],$A59),CHAR(34),
", VariableCode:  ",CHAR(34),INDEX(Variables[Variable Code],$A59),CHAR(34),
", VariableNameCV:  ",CHAR(34),INDEX(Variables[Variable Name],$A59),CHAR(34),
", VariableDefinition:  ",CHAR(34),INDEX(Variables[Variable Definition],$A59),CHAR(34),
", SpecciationCV:  ",CHAR(34),INDEX(Variables[Speciation],$A59),CHAR(34),
", NoDataValue:  ",CHAR(34),INDEX(Variables[No Data Value],$A59),CHAR(34),"}"))</f>
        <v/>
      </c>
      <c r="S59" s="111" t="str">
        <f>IF($A59&gt;NumProcessingLevels,"",
CONCATENATE("  - &amp;ProcessingLevelID",TEXT($A59,"0000"),
" {","ProcessingLevelCode:  ",CHAR(34),INDEX(ProcessingLevels[Processing Level Code],$A59),CHAR(34),
", Definition:  ",CHAR(34),INDEX(ProcessingLevels[Definition],$A59),CHAR(34),
", Explanation:  ",CHAR(34),INDEX(ProcessingLevels[Explanation],$A59),CHAR(34),"}"))</f>
        <v/>
      </c>
      <c r="T59" s="111" t="str">
        <f>IF($A59&gt;NumDataColumns,"",
IF(INDEX(DataColumns[Method Code],$A59)="","PLEASE FILL IN A METHOD FOR EACH DATA COLUMN",
CONCATENATE("  - &amp;ActionID",TEXT($A59,"0000"),
" {","ActionTypeCV:  ",CHAR(34),"Observation",CHAR(34),
", MethodID: *MethodID",TEXT(MATCH(INDEX(DataColumns[Method Code],$A59),Methods[Method Code],0),"0000"),
", BeginDateTime:  NULL",
", BeginDateTimeUTCOffset:  NULL",
", EndDateTime:  NULL",
", EndDateTimeUTCOffset:  NULL",
", ActionDescription:  ",CHAR(34),"Generic observation action generated by YODA TimeSeries Template",CHAR(34),
", ActionFileLink:  ",CHAR(34),CHAR(34),"}")))</f>
        <v/>
      </c>
      <c r="U59" s="111" t="str">
        <f>IF($A59&gt;NumDataColumns,"",
IF(INDEX(DataColumns[Method Code],$A59)="","PLEASE FILL IN A SAMPLING FEATURE FOR EACH DATA COLUMN",
CONCATENATE("  - &amp;FeatureActionID",TEXT($A59,"0000"),
" {","SamplingFeatureID:  *SamplingFeatureID",TEXT(MATCH(INDEX(DataColumns[Sampling Feature Code],$A59),SamplingFeatures[Feature Code],0),"0000"),
", ActionID:  *ActionID",TEXT($A59,"0000"),"}")))</f>
        <v/>
      </c>
      <c r="V59" s="111" t="str">
        <f>IF($A59&gt;NumDataColumns,"",
CONCATENATE("  - &amp;ResultID",TEXT($A59,"0000"),
" {","ResultUUID:  ",CHAR(34),INDEX(DataColumns[ResultUUID],$A59),CHAR(34),
", FeatureActionID: *FeatureActionID",TEXT($A59,"0000"),
", ResultTypeCV:  ",CHAR(34),INDEX(DataColumns[Result Type],$A59),CHAR(34),
", VariableID:  *VariableID",TEXT(MATCH(INDEX(DataColumns[Variable Code],$A59),Variables[Variable Code],0),"0000"),
", UnitsID:  ",CHAR(34),INDEX(DataColumns[Unit Name],$A59),CHAR(34),
", TaxonomicClassifierID:  ",CHAR(34),CHAR(34),
", ProcessingLevelID:  *ProcessingLevelID",TEXT(MATCH(INDEX(DataColumns[Processing Level],$A59),ProcessingLevels[Processing Level Code],0),"0000"),
", ResultDateTime:  ",CHAR(34),CHAR(34),
", ResultDateTimeUTCOffset:  ",CHAR(34),CHAR(34),
", ValidDateTime:  ",CHAR(34),CHAR(34),
", ValidDateTimeUTCOffset:  ",CHAR(34),CHAR(34),
", StatusCV:  ",CHAR(34),CHAR(34),
", SampledMediumCV:  ",CHAR(34),INDEX(DataColumns[Sampled Medium],$A59),CHAR(34),
", ValueCount:  ",NumDataValues,"}"))</f>
        <v/>
      </c>
      <c r="W59" s="111" t="str">
        <f>IF($A59&gt;NumDataColumns,"",
CONCATENATE("  - &amp;TimeSeriesResultID001",TEXT($A59,"0000"),
" {","ResultID: *ResultID",TEXT($A59,"0000"),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Statistic],$A59),CHAR(34),"}"))</f>
        <v/>
      </c>
      <c r="X59" s="111" t="str">
        <f>IF($A59-3&gt;NumDataColumns,"",
CONCATENATE("    - {ColumnNumber: ",TEXT($A59-1,"0000"),
", Label:  ",CHAR(34),INDEX(DataColumns[Column Label],$A59-3),CHAR(34),
", ODM2Field:  ",CHAR(34),"DataValue",CHAR(34),
", CensorCodeCV:  ",CHAR(34),INDEX(DataColumns[Censor Code],$A59-3),CHAR(34),
", QualiatyCodeCV:  ",CHAR(34),INDEX(DataColumns[Quality Code],$A59-3),CHAR(34),
", TimeAggregationInterval:  ",INDEX(DataColumns[Time Aggregation Interval],$A59-3),
", TimeAggregationIntervalUnitsID:  ",CHAR(34),INDEX(DataColumns[Time Aggregation Unit],$A59-3),CHAR(34),"}"))</f>
        <v/>
      </c>
      <c r="AA59" s="111" t="str">
        <f>IF($A59&gt;NumDataColumns,
"",
CONCATENATE(AA58,", ",INDEX(DataColumns[Column Label],$A59)))</f>
        <v/>
      </c>
    </row>
    <row r="60" spans="1:27" x14ac:dyDescent="0.25">
      <c r="A60">
        <v>57</v>
      </c>
      <c r="D60" s="111" t="str">
        <f>IF($A60&gt;NumPeople,"",
CONCATENATE("  - &amp;PersonID",TEXT($A60,"0000"),
" {","PersonFirstName:  ",CHAR(34),INDEX(People[First Name],$A60),CHAR(34),
", PersonMiddleName:  ",CHAR(34),INDEX(People[Middle Name],$A60),CHAR(34),
", PersonLastName:  ",CHAR(34),INDEX(People[Last Name],$A60),CHAR(34),"}"))</f>
        <v/>
      </c>
      <c r="E60" s="111" t="str">
        <f>IF($A60&gt;NumOrganizations,"",
CONCATENATE("  - &amp;OrganizationID",TEXT($A60,"0000"),
" {","OrganizationTypeCV:  ",CHAR(34),INDEX(Organizations[Organization Type '[CV']],$A60),CHAR(34),
", OrganizationCode:  ",CHAR(34),INDEX(Organizations[Organization Code],$A60),CHAR(34),
", OrganizationName:  ",CHAR(34),INDEX(Organizations[Organization Name],$A60),CHAR(34),
", OrganizationDescription:  ",CHAR(34),INDEX(Organizations[Organization Description],$A60),CHAR(34),
", OrganizationLink:  ",CHAR(34),INDEX(Organizations[Organization Link],$A60),CHAR(34),"}"))</f>
        <v/>
      </c>
      <c r="F60" s="111" t="str">
        <f>IF($A60&gt;NumPeople,"",
CONCATENATE("  - &amp;AffiliationID",TEXT($A60,"0000"),
" {PersonID: *PersonID",TEXT($A60,"0000"),
", OrganizationID: *OrganizationID",TEXT(MATCH(INDEX(People[Organization Name],$A60),Organizations[Organization Name],0),"0000"),
", IsPrimaryOrganizationContact: , AffiliationStartDate: , AffiliationEndDate: , PrimaryPhone: ",
", PrimaryEmail: ",CHAR(34),INDEX(People[Primary Email],$A60),CHAR(34),
", PrimaryAddress: ",CHAR(34),INDEX(People[Primary Address],$A60),CHAR(34),
", PersonLink: }"))</f>
        <v/>
      </c>
      <c r="H60" s="111" t="str">
        <f>IF(COUNTA(CitationInformation)=0,"",
IF($A60&gt;NumAuthors,"",
CONCATENATE("  - &amp;AuthorListID",TEXT($A60,"0000"),
"  {CitationID: *CitationID0001",
", PersonID: *PersonID",TEXT(MATCH(INDEX(AuthorList[Author Name],$A60),People[Full Name],0),"0000"),
", AuthorOrder: ",INDEX(AuthorList[Author Number],$A60),"}")))</f>
        <v/>
      </c>
      <c r="K60" s="111" t="str">
        <f>IF($A60&gt;NumSamplingFeatures,"",
CONCATENATE("  - &amp;SamplingFeatureID",TEXT($A60,"0000"),
" {","SamplingFeatureUUID:  ",CHAR(34),INDEX(SamplingFeatures[Sampling Feature UUID],$A60),CHAR(34),
", SamplingFeatureTypeCV:  ",CHAR(34),INDEX(SamplingFeatures[Sampling Feature Type],$A60),CHAR(34),
", SamplingFeatureCode:  ",CHAR(34),INDEX(SamplingFeatures[Feature Code],$A60),CHAR(34),
", SamplingFeatureName:  ",CHAR(34),INDEX(SamplingFeatures[Feature Name],$A60),CHAR(34),
", SamplingFeatureDescription:  ",CHAR(34),INDEX(SamplingFeatures[Feature Description],$A60),CHAR(34),
", SamplingFeatureGeotypeCV:  ",CHAR(34),INDEX(SamplingFeatures[Feature Geo Type],$A60),CHAR(34),
", FeatureGeometry:  ",CHAR(34),INDEX(SamplingFeatures[Feature Geometry],$A60),CHAR(34),
", Elevation_m:  ",CHAR(34),INDEX(SamplingFeatures[Elevation_m],$A60),CHAR(34),
", ElevationDatumCV:  ",CHAR(34),ElevationDatum,CHAR(34),"}"))</f>
        <v/>
      </c>
      <c r="L60" s="111" t="str">
        <f>IF(NumSites=0,"",
IF(NumSites&lt;$A60,"",
CONCATENATE("  - &amp;SiteID",TEXT($A60,"0000"),
" {","SamplingFeatureID:  *SamplingFeatureID",TEXT(MATCH($A60,Sites[SiteID],0),"0000"),
", SiteTypeCV:  ",CHAR(34),INDEX(Sites[Site Type],MATCH($A60,Sites[SiteID],0)),CHAR(34),
", Latitude:  ",INDEX(Sites[Latitude],MATCH($A60,Sites[SiteID],0)),
", Longitude:  ",INDEX(Sites[Longitude],MATCH($A60,Sites[SiteID],0)),
", SpatialReferenceID:  *SRSID0001}")))</f>
        <v/>
      </c>
      <c r="M60" s="111" t="str">
        <f>IF(NumSpecimens=0,"",
IF(NumSpecimens&lt;$A60,"",
CONCATENATE("  - &amp;SpecimenID",TEXT($A60,"0000"),
" {","SamplingFeatureID:  *SamplingFeatureID",TEXT(MATCH($A60,Specimens[SpecimenID],0),"0000"),
", SpecimenTypeCV:  ",CHAR(34),INDEX(Specimens[Specimen Type],MATCH($A60,Specimens[SpecimenID],0)),CHAR(34),
", SpecimenMediumCV:  ",INDEX(Specimens[Specimen Medium],MATCH($A60,Specimens[SpecimenID],0)),
", IsFieldSpecimen:  ",CHAR(34),INDEX(Specimens[Is Field Specimen?],MATCH($A60,Specimens[SpecimenID],0)),CHAR(34),"}")))</f>
        <v/>
      </c>
      <c r="N60" s="111" t="str">
        <f>IF(NumSpatialOffsets=0,"",
IF(NumSpatialOffsets&lt;$A60,"",
CONCATENATE("  - &amp;SpatialOffsetID",TEXT($A60,"0000"),
" {","SpatialOffsetTypeCV:  ",CHAR(34),INDEX(RelatedFeatures[Spatial Offset Type],MATCH($A60,RelatedFeatures[OffsetID],0)),CHAR(34),
", Offset1Value:  ",INDEX(RelatedFeatures[Offset 1 Value],MATCH($A60,RelatedFeatures[OffsetID],0)),
", Offset1UnitID:  ",CHAR(34),INDEX(RelatedFeatures[Offset 1 Unit],MATCH($A60,RelatedFeatures[OffsetID],0)),CHAR(34),
", Offset2Value:  ",IF(INDEX(RelatedFeatures[Offset 2 Value],MATCH($A60,RelatedFeatures[OffsetID],0))="","NULL",INDEX(RelatedFeatures[Offset 2 Value],MATCH($A60,RelatedFeatures[OffsetID],0))),
", Offset2UnitID:  ",CHAR(34),INDEX(RelatedFeatures[Offset 2 Unit],MATCH($A60,RelatedFeatures[OffsetID],0)),,CHAR(34),
", Offset3Value:  ",IF(INDEX(RelatedFeatures[Offset 3 Value],MATCH($A60,RelatedFeatures[OffsetID],0))="","NULL",INDEX(RelatedFeatures[Offset 3 Value],MATCH($A60,RelatedFeatures[OffsetID],0))),
", Offset3UnitID:  ",CHAR(34),INDEX(RelatedFeatures[Offset 3 Unit],MATCH($A60,RelatedFeatures[OffsetID],0)),CHAR(34),"}")))</f>
        <v/>
      </c>
      <c r="O60" s="111" t="str">
        <f>IF(NumRelatedFeatures=0,"",
IF($A60&gt;NumRelatedFeatures,"",
CONCATENATE("  - &amp;RelationID",TEXT($A60,"0000"),
" {","SamplingFeatureID:  *SamplingFeatureID",TEXT(MATCH(INDEX(RelatedFeatures[First Sampling Feature Code],$A60),SamplingFeatures[Feature Code],0),"0000"),
", RelationshipTypeCV:  ",CHAR(34),INDEX(RelatedFeatures[Relationship Type],$A60),CHAR(34),
", RelatedFeatureID: *SamplingFeatureID",TEXT(MATCH(INDEX(RelatedFeatures[Second Sampling Feature Code],$A60),SamplingFeatures[Feature Code],0),"0000"),
", SpatialOffsetID:  ",IF(INDEX(RelatedFeatures[OffsetID],$A60)="",CONCATENATE(CHAR(34),CHAR(34)),CONCATENATE("*SpatialOffsetID",TEXT(INDEX(RelatedFeatures[OffsetID],$A60),"0000"))),"}")))</f>
        <v/>
      </c>
      <c r="P60" s="111" t="str">
        <f>IF($A60&gt;NumMethods,"",
CONCATENATE("  - &amp;MethodID",TEXT($A60,"0000"),
" {","MethodTypeCV:  ",CHAR(34),INDEX(Methods[Method Type],$A60),CHAR(34),
", MethodCode:  ",CHAR(34),INDEX(Methods[Method Code],$A60),CHAR(34),
", MethodName:  ",CHAR(34),INDEX(Methods[Method Name],$A60),CHAR(34),
", MethodDescription:  ",CHAR(34),INDEX(Methods[Method Description],$A60),CHAR(34),
", MethodLink:  ",CHAR(34),INDEX(Methods[Method Link],$A60),CHAR(34),
", OrganizationID: *OrganizationID",TEXT(MATCH(INDEX(Methods[Organization Name],$A60),Organizations[Organization Name],0),"0000"),"}"))</f>
        <v/>
      </c>
      <c r="Q60" s="111" t="str">
        <f>IF($A60&gt;NumVariables,"",
CONCATENATE("  - &amp;VariableID",TEXT($A60,"0000"),
" {","VariableTypeCV:  ",CHAR(34),INDEX(Variables[Variable Type],$A60),CHAR(34),
", VariableCode:  ",CHAR(34),INDEX(Variables[Variable Code],$A60),CHAR(34),
", VariableNameCV:  ",CHAR(34),INDEX(Variables[Variable Name],$A60),CHAR(34),
", VariableDefinition:  ",CHAR(34),INDEX(Variables[Variable Definition],$A60),CHAR(34),
", SpecciationCV:  ",CHAR(34),INDEX(Variables[Speciation],$A60),CHAR(34),
", NoDataValue:  ",CHAR(34),INDEX(Variables[No Data Value],$A60),CHAR(34),"}"))</f>
        <v/>
      </c>
      <c r="S60" s="111" t="str">
        <f>IF($A60&gt;NumProcessingLevels,"",
CONCATENATE("  - &amp;ProcessingLevelID",TEXT($A60,"0000"),
" {","ProcessingLevelCode:  ",CHAR(34),INDEX(ProcessingLevels[Processing Level Code],$A60),CHAR(34),
", Definition:  ",CHAR(34),INDEX(ProcessingLevels[Definition],$A60),CHAR(34),
", Explanation:  ",CHAR(34),INDEX(ProcessingLevels[Explanation],$A60),CHAR(34),"}"))</f>
        <v/>
      </c>
      <c r="T60" s="111" t="str">
        <f>IF($A60&gt;NumDataColumns,"",
IF(INDEX(DataColumns[Method Code],$A60)="","PLEASE FILL IN A METHOD FOR EACH DATA COLUMN",
CONCATENATE("  - &amp;ActionID",TEXT($A60,"0000"),
" {","ActionTypeCV:  ",CHAR(34),"Observation",CHAR(34),
", MethodID: *MethodID",TEXT(MATCH(INDEX(DataColumns[Method Code],$A60),Methods[Method Code],0),"0000"),
", BeginDateTime:  NULL",
", BeginDateTimeUTCOffset:  NULL",
", EndDateTime:  NULL",
", EndDateTimeUTCOffset:  NULL",
", ActionDescription:  ",CHAR(34),"Generic observation action generated by YODA TimeSeries Template",CHAR(34),
", ActionFileLink:  ",CHAR(34),CHAR(34),"}")))</f>
        <v/>
      </c>
      <c r="U60" s="111" t="str">
        <f>IF($A60&gt;NumDataColumns,"",
IF(INDEX(DataColumns[Method Code],$A60)="","PLEASE FILL IN A SAMPLING FEATURE FOR EACH DATA COLUMN",
CONCATENATE("  - &amp;FeatureActionID",TEXT($A60,"0000"),
" {","SamplingFeatureID:  *SamplingFeatureID",TEXT(MATCH(INDEX(DataColumns[Sampling Feature Code],$A60),SamplingFeatures[Feature Code],0),"0000"),
", ActionID:  *ActionID",TEXT($A60,"0000"),"}")))</f>
        <v/>
      </c>
      <c r="V60" s="111" t="str">
        <f>IF($A60&gt;NumDataColumns,"",
CONCATENATE("  - &amp;ResultID",TEXT($A60,"0000"),
" {","ResultUUID:  ",CHAR(34),INDEX(DataColumns[ResultUUID],$A60),CHAR(34),
", FeatureActionID: *FeatureActionID",TEXT($A60,"0000"),
", ResultTypeCV:  ",CHAR(34),INDEX(DataColumns[Result Type],$A60),CHAR(34),
", VariableID:  *VariableID",TEXT(MATCH(INDEX(DataColumns[Variable Code],$A60),Variables[Variable Code],0),"0000"),
", UnitsID:  ",CHAR(34),INDEX(DataColumns[Unit Name],$A60),CHAR(34),
", TaxonomicClassifierID:  ",CHAR(34),CHAR(34),
", ProcessingLevelID:  *ProcessingLevelID",TEXT(MATCH(INDEX(DataColumns[Processing Level],$A60),ProcessingLevels[Processing Level Code],0),"0000"),
", ResultDateTime:  ",CHAR(34),CHAR(34),
", ResultDateTimeUTCOffset:  ",CHAR(34),CHAR(34),
", ValidDateTime:  ",CHAR(34),CHAR(34),
", ValidDateTimeUTCOffset:  ",CHAR(34),CHAR(34),
", StatusCV:  ",CHAR(34),CHAR(34),
", SampledMediumCV:  ",CHAR(34),INDEX(DataColumns[Sampled Medium],$A60),CHAR(34),
", ValueCount:  ",NumDataValues,"}"))</f>
        <v/>
      </c>
      <c r="W60" s="111" t="str">
        <f>IF($A60&gt;NumDataColumns,"",
CONCATENATE("  - &amp;TimeSeriesResultID001",TEXT($A60,"0000"),
" {","ResultID: *ResultID",TEXT($A60,"0000"),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Statistic],$A60),CHAR(34),"}"))</f>
        <v/>
      </c>
      <c r="X60" s="111" t="str">
        <f>IF($A60-3&gt;NumDataColumns,"",
CONCATENATE("    - {ColumnNumber: ",TEXT($A60-1,"0000"),
", Label:  ",CHAR(34),INDEX(DataColumns[Column Label],$A60-3),CHAR(34),
", ODM2Field:  ",CHAR(34),"DataValue",CHAR(34),
", CensorCodeCV:  ",CHAR(34),INDEX(DataColumns[Censor Code],$A60-3),CHAR(34),
", QualiatyCodeCV:  ",CHAR(34),INDEX(DataColumns[Quality Code],$A60-3),CHAR(34),
", TimeAggregationInterval:  ",INDEX(DataColumns[Time Aggregation Interval],$A60-3),
", TimeAggregationIntervalUnitsID:  ",CHAR(34),INDEX(DataColumns[Time Aggregation Unit],$A60-3),CHAR(34),"}"))</f>
        <v/>
      </c>
      <c r="AA60" s="111" t="str">
        <f>IF($A60&gt;NumDataColumns,
"",
CONCATENATE(AA59,", ",INDEX(DataColumns[Column Label],$A60)))</f>
        <v/>
      </c>
    </row>
    <row r="61" spans="1:27" x14ac:dyDescent="0.25">
      <c r="A61">
        <v>58</v>
      </c>
      <c r="D61" s="111" t="str">
        <f>IF($A61&gt;NumPeople,"",
CONCATENATE("  - &amp;PersonID",TEXT($A61,"0000"),
" {","PersonFirstName:  ",CHAR(34),INDEX(People[First Name],$A61),CHAR(34),
", PersonMiddleName:  ",CHAR(34),INDEX(People[Middle Name],$A61),CHAR(34),
", PersonLastName:  ",CHAR(34),INDEX(People[Last Name],$A61),CHAR(34),"}"))</f>
        <v/>
      </c>
      <c r="E61" s="111" t="str">
        <f>IF($A61&gt;NumOrganizations,"",
CONCATENATE("  - &amp;OrganizationID",TEXT($A61,"0000"),
" {","OrganizationTypeCV:  ",CHAR(34),INDEX(Organizations[Organization Type '[CV']],$A61),CHAR(34),
", OrganizationCode:  ",CHAR(34),INDEX(Organizations[Organization Code],$A61),CHAR(34),
", OrganizationName:  ",CHAR(34),INDEX(Organizations[Organization Name],$A61),CHAR(34),
", OrganizationDescription:  ",CHAR(34),INDEX(Organizations[Organization Description],$A61),CHAR(34),
", OrganizationLink:  ",CHAR(34),INDEX(Organizations[Organization Link],$A61),CHAR(34),"}"))</f>
        <v/>
      </c>
      <c r="F61" s="111" t="str">
        <f>IF($A61&gt;NumPeople,"",
CONCATENATE("  - &amp;AffiliationID",TEXT($A61,"0000"),
" {PersonID: *PersonID",TEXT($A61,"0000"),
", OrganizationID: *OrganizationID",TEXT(MATCH(INDEX(People[Organization Name],$A61),Organizations[Organization Name],0),"0000"),
", IsPrimaryOrganizationContact: , AffiliationStartDate: , AffiliationEndDate: , PrimaryPhone: ",
", PrimaryEmail: ",CHAR(34),INDEX(People[Primary Email],$A61),CHAR(34),
", PrimaryAddress: ",CHAR(34),INDEX(People[Primary Address],$A61),CHAR(34),
", PersonLink: }"))</f>
        <v/>
      </c>
      <c r="H61" s="111" t="str">
        <f>IF(COUNTA(CitationInformation)=0,"",
IF($A61&gt;NumAuthors,"",
CONCATENATE("  - &amp;AuthorListID",TEXT($A61,"0000"),
"  {CitationID: *CitationID0001",
", PersonID: *PersonID",TEXT(MATCH(INDEX(AuthorList[Author Name],$A61),People[Full Name],0),"0000"),
", AuthorOrder: ",INDEX(AuthorList[Author Number],$A61),"}")))</f>
        <v/>
      </c>
      <c r="K61" s="111" t="str">
        <f>IF($A61&gt;NumSamplingFeatures,"",
CONCATENATE("  - &amp;SamplingFeatureID",TEXT($A61,"0000"),
" {","SamplingFeatureUUID:  ",CHAR(34),INDEX(SamplingFeatures[Sampling Feature UUID],$A61),CHAR(34),
", SamplingFeatureTypeCV:  ",CHAR(34),INDEX(SamplingFeatures[Sampling Feature Type],$A61),CHAR(34),
", SamplingFeatureCode:  ",CHAR(34),INDEX(SamplingFeatures[Feature Code],$A61),CHAR(34),
", SamplingFeatureName:  ",CHAR(34),INDEX(SamplingFeatures[Feature Name],$A61),CHAR(34),
", SamplingFeatureDescription:  ",CHAR(34),INDEX(SamplingFeatures[Feature Description],$A61),CHAR(34),
", SamplingFeatureGeotypeCV:  ",CHAR(34),INDEX(SamplingFeatures[Feature Geo Type],$A61),CHAR(34),
", FeatureGeometry:  ",CHAR(34),INDEX(SamplingFeatures[Feature Geometry],$A61),CHAR(34),
", Elevation_m:  ",CHAR(34),INDEX(SamplingFeatures[Elevation_m],$A61),CHAR(34),
", ElevationDatumCV:  ",CHAR(34),ElevationDatum,CHAR(34),"}"))</f>
        <v/>
      </c>
      <c r="L61" s="111" t="str">
        <f>IF(NumSites=0,"",
IF(NumSites&lt;$A61,"",
CONCATENATE("  - &amp;SiteID",TEXT($A61,"0000"),
" {","SamplingFeatureID:  *SamplingFeatureID",TEXT(MATCH($A61,Sites[SiteID],0),"0000"),
", SiteTypeCV:  ",CHAR(34),INDEX(Sites[Site Type],MATCH($A61,Sites[SiteID],0)),CHAR(34),
", Latitude:  ",INDEX(Sites[Latitude],MATCH($A61,Sites[SiteID],0)),
", Longitude:  ",INDEX(Sites[Longitude],MATCH($A61,Sites[SiteID],0)),
", SpatialReferenceID:  *SRSID0001}")))</f>
        <v/>
      </c>
      <c r="M61" s="111" t="str">
        <f>IF(NumSpecimens=0,"",
IF(NumSpecimens&lt;$A61,"",
CONCATENATE("  - &amp;SpecimenID",TEXT($A61,"0000"),
" {","SamplingFeatureID:  *SamplingFeatureID",TEXT(MATCH($A61,Specimens[SpecimenID],0),"0000"),
", SpecimenTypeCV:  ",CHAR(34),INDEX(Specimens[Specimen Type],MATCH($A61,Specimens[SpecimenID],0)),CHAR(34),
", SpecimenMediumCV:  ",INDEX(Specimens[Specimen Medium],MATCH($A61,Specimens[SpecimenID],0)),
", IsFieldSpecimen:  ",CHAR(34),INDEX(Specimens[Is Field Specimen?],MATCH($A61,Specimens[SpecimenID],0)),CHAR(34),"}")))</f>
        <v/>
      </c>
      <c r="N61" s="111" t="str">
        <f>IF(NumSpatialOffsets=0,"",
IF(NumSpatialOffsets&lt;$A61,"",
CONCATENATE("  - &amp;SpatialOffsetID",TEXT($A61,"0000"),
" {","SpatialOffsetTypeCV:  ",CHAR(34),INDEX(RelatedFeatures[Spatial Offset Type],MATCH($A61,RelatedFeatures[OffsetID],0)),CHAR(34),
", Offset1Value:  ",INDEX(RelatedFeatures[Offset 1 Value],MATCH($A61,RelatedFeatures[OffsetID],0)),
", Offset1UnitID:  ",CHAR(34),INDEX(RelatedFeatures[Offset 1 Unit],MATCH($A61,RelatedFeatures[OffsetID],0)),CHAR(34),
", Offset2Value:  ",IF(INDEX(RelatedFeatures[Offset 2 Value],MATCH($A61,RelatedFeatures[OffsetID],0))="","NULL",INDEX(RelatedFeatures[Offset 2 Value],MATCH($A61,RelatedFeatures[OffsetID],0))),
", Offset2UnitID:  ",CHAR(34),INDEX(RelatedFeatures[Offset 2 Unit],MATCH($A61,RelatedFeatures[OffsetID],0)),,CHAR(34),
", Offset3Value:  ",IF(INDEX(RelatedFeatures[Offset 3 Value],MATCH($A61,RelatedFeatures[OffsetID],0))="","NULL",INDEX(RelatedFeatures[Offset 3 Value],MATCH($A61,RelatedFeatures[OffsetID],0))),
", Offset3UnitID:  ",CHAR(34),INDEX(RelatedFeatures[Offset 3 Unit],MATCH($A61,RelatedFeatures[OffsetID],0)),CHAR(34),"}")))</f>
        <v/>
      </c>
      <c r="O61" s="111" t="str">
        <f>IF(NumRelatedFeatures=0,"",
IF($A61&gt;NumRelatedFeatures,"",
CONCATENATE("  - &amp;RelationID",TEXT($A61,"0000"),
" {","SamplingFeatureID:  *SamplingFeatureID",TEXT(MATCH(INDEX(RelatedFeatures[First Sampling Feature Code],$A61),SamplingFeatures[Feature Code],0),"0000"),
", RelationshipTypeCV:  ",CHAR(34),INDEX(RelatedFeatures[Relationship Type],$A61),CHAR(34),
", RelatedFeatureID: *SamplingFeatureID",TEXT(MATCH(INDEX(RelatedFeatures[Second Sampling Feature Code],$A61),SamplingFeatures[Feature Code],0),"0000"),
", SpatialOffsetID:  ",IF(INDEX(RelatedFeatures[OffsetID],$A61)="",CONCATENATE(CHAR(34),CHAR(34)),CONCATENATE("*SpatialOffsetID",TEXT(INDEX(RelatedFeatures[OffsetID],$A61),"0000"))),"}")))</f>
        <v/>
      </c>
      <c r="P61" s="111" t="str">
        <f>IF($A61&gt;NumMethods,"",
CONCATENATE("  - &amp;MethodID",TEXT($A61,"0000"),
" {","MethodTypeCV:  ",CHAR(34),INDEX(Methods[Method Type],$A61),CHAR(34),
", MethodCode:  ",CHAR(34),INDEX(Methods[Method Code],$A61),CHAR(34),
", MethodName:  ",CHAR(34),INDEX(Methods[Method Name],$A61),CHAR(34),
", MethodDescription:  ",CHAR(34),INDEX(Methods[Method Description],$A61),CHAR(34),
", MethodLink:  ",CHAR(34),INDEX(Methods[Method Link],$A61),CHAR(34),
", OrganizationID: *OrganizationID",TEXT(MATCH(INDEX(Methods[Organization Name],$A61),Organizations[Organization Name],0),"0000"),"}"))</f>
        <v/>
      </c>
      <c r="Q61" s="111" t="str">
        <f>IF($A61&gt;NumVariables,"",
CONCATENATE("  - &amp;VariableID",TEXT($A61,"0000"),
" {","VariableTypeCV:  ",CHAR(34),INDEX(Variables[Variable Type],$A61),CHAR(34),
", VariableCode:  ",CHAR(34),INDEX(Variables[Variable Code],$A61),CHAR(34),
", VariableNameCV:  ",CHAR(34),INDEX(Variables[Variable Name],$A61),CHAR(34),
", VariableDefinition:  ",CHAR(34),INDEX(Variables[Variable Definition],$A61),CHAR(34),
", SpecciationCV:  ",CHAR(34),INDEX(Variables[Speciation],$A61),CHAR(34),
", NoDataValue:  ",CHAR(34),INDEX(Variables[No Data Value],$A61),CHAR(34),"}"))</f>
        <v/>
      </c>
      <c r="S61" s="111" t="str">
        <f>IF($A61&gt;NumProcessingLevels,"",
CONCATENATE("  - &amp;ProcessingLevelID",TEXT($A61,"0000"),
" {","ProcessingLevelCode:  ",CHAR(34),INDEX(ProcessingLevels[Processing Level Code],$A61),CHAR(34),
", Definition:  ",CHAR(34),INDEX(ProcessingLevels[Definition],$A61),CHAR(34),
", Explanation:  ",CHAR(34),INDEX(ProcessingLevels[Explanation],$A61),CHAR(34),"}"))</f>
        <v/>
      </c>
      <c r="T61" s="111" t="str">
        <f>IF($A61&gt;NumDataColumns,"",
IF(INDEX(DataColumns[Method Code],$A61)="","PLEASE FILL IN A METHOD FOR EACH DATA COLUMN",
CONCATENATE("  - &amp;ActionID",TEXT($A61,"0000"),
" {","ActionTypeCV:  ",CHAR(34),"Observation",CHAR(34),
", MethodID: *MethodID",TEXT(MATCH(INDEX(DataColumns[Method Code],$A61),Methods[Method Code],0),"0000"),
", BeginDateTime:  NULL",
", BeginDateTimeUTCOffset:  NULL",
", EndDateTime:  NULL",
", EndDateTimeUTCOffset:  NULL",
", ActionDescription:  ",CHAR(34),"Generic observation action generated by YODA TimeSeries Template",CHAR(34),
", ActionFileLink:  ",CHAR(34),CHAR(34),"}")))</f>
        <v/>
      </c>
      <c r="U61" s="111" t="str">
        <f>IF($A61&gt;NumDataColumns,"",
IF(INDEX(DataColumns[Method Code],$A61)="","PLEASE FILL IN A SAMPLING FEATURE FOR EACH DATA COLUMN",
CONCATENATE("  - &amp;FeatureActionID",TEXT($A61,"0000"),
" {","SamplingFeatureID:  *SamplingFeatureID",TEXT(MATCH(INDEX(DataColumns[Sampling Feature Code],$A61),SamplingFeatures[Feature Code],0),"0000"),
", ActionID:  *ActionID",TEXT($A61,"0000"),"}")))</f>
        <v/>
      </c>
      <c r="V61" s="111" t="str">
        <f>IF($A61&gt;NumDataColumns,"",
CONCATENATE("  - &amp;ResultID",TEXT($A61,"0000"),
" {","ResultUUID:  ",CHAR(34),INDEX(DataColumns[ResultUUID],$A61),CHAR(34),
", FeatureActionID: *FeatureActionID",TEXT($A61,"0000"),
", ResultTypeCV:  ",CHAR(34),INDEX(DataColumns[Result Type],$A61),CHAR(34),
", VariableID:  *VariableID",TEXT(MATCH(INDEX(DataColumns[Variable Code],$A61),Variables[Variable Code],0),"0000"),
", UnitsID:  ",CHAR(34),INDEX(DataColumns[Unit Name],$A61),CHAR(34),
", TaxonomicClassifierID:  ",CHAR(34),CHAR(34),
", ProcessingLevelID:  *ProcessingLevelID",TEXT(MATCH(INDEX(DataColumns[Processing Level],$A61),ProcessingLevels[Processing Level Code],0),"0000"),
", ResultDateTime:  ",CHAR(34),CHAR(34),
", ResultDateTimeUTCOffset:  ",CHAR(34),CHAR(34),
", ValidDateTime:  ",CHAR(34),CHAR(34),
", ValidDateTimeUTCOffset:  ",CHAR(34),CHAR(34),
", StatusCV:  ",CHAR(34),CHAR(34),
", SampledMediumCV:  ",CHAR(34),INDEX(DataColumns[Sampled Medium],$A61),CHAR(34),
", ValueCount:  ",NumDataValues,"}"))</f>
        <v/>
      </c>
      <c r="W61" s="111" t="str">
        <f>IF($A61&gt;NumDataColumns,"",
CONCATENATE("  - &amp;TimeSeriesResultID001",TEXT($A61,"0000"),
" {","ResultID: *ResultID",TEXT($A61,"0000"),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Statistic],$A61),CHAR(34),"}"))</f>
        <v/>
      </c>
      <c r="X61" s="111" t="str">
        <f>IF($A61-3&gt;NumDataColumns,"",
CONCATENATE("    - {ColumnNumber: ",TEXT($A61-1,"0000"),
", Label:  ",CHAR(34),INDEX(DataColumns[Column Label],$A61-3),CHAR(34),
", ODM2Field:  ",CHAR(34),"DataValue",CHAR(34),
", CensorCodeCV:  ",CHAR(34),INDEX(DataColumns[Censor Code],$A61-3),CHAR(34),
", QualiatyCodeCV:  ",CHAR(34),INDEX(DataColumns[Quality Code],$A61-3),CHAR(34),
", TimeAggregationInterval:  ",INDEX(DataColumns[Time Aggregation Interval],$A61-3),
", TimeAggregationIntervalUnitsID:  ",CHAR(34),INDEX(DataColumns[Time Aggregation Unit],$A61-3),CHAR(34),"}"))</f>
        <v/>
      </c>
      <c r="AA61" s="111" t="str">
        <f>IF($A61&gt;NumDataColumns,
"",
CONCATENATE(AA60,", ",INDEX(DataColumns[Column Label],$A61)))</f>
        <v/>
      </c>
    </row>
    <row r="62" spans="1:27" x14ac:dyDescent="0.25">
      <c r="A62">
        <v>59</v>
      </c>
      <c r="D62" s="111" t="str">
        <f>IF($A62&gt;NumPeople,"",
CONCATENATE("  - &amp;PersonID",TEXT($A62,"0000"),
" {","PersonFirstName:  ",CHAR(34),INDEX(People[First Name],$A62),CHAR(34),
", PersonMiddleName:  ",CHAR(34),INDEX(People[Middle Name],$A62),CHAR(34),
", PersonLastName:  ",CHAR(34),INDEX(People[Last Name],$A62),CHAR(34),"}"))</f>
        <v/>
      </c>
      <c r="E62" s="111" t="str">
        <f>IF($A62&gt;NumOrganizations,"",
CONCATENATE("  - &amp;OrganizationID",TEXT($A62,"0000"),
" {","OrganizationTypeCV:  ",CHAR(34),INDEX(Organizations[Organization Type '[CV']],$A62),CHAR(34),
", OrganizationCode:  ",CHAR(34),INDEX(Organizations[Organization Code],$A62),CHAR(34),
", OrganizationName:  ",CHAR(34),INDEX(Organizations[Organization Name],$A62),CHAR(34),
", OrganizationDescription:  ",CHAR(34),INDEX(Organizations[Organization Description],$A62),CHAR(34),
", OrganizationLink:  ",CHAR(34),INDEX(Organizations[Organization Link],$A62),CHAR(34),"}"))</f>
        <v/>
      </c>
      <c r="F62" s="111" t="str">
        <f>IF($A62&gt;NumPeople,"",
CONCATENATE("  - &amp;AffiliationID",TEXT($A62,"0000"),
" {PersonID: *PersonID",TEXT($A62,"0000"),
", OrganizationID: *OrganizationID",TEXT(MATCH(INDEX(People[Organization Name],$A62),Organizations[Organization Name],0),"0000"),
", IsPrimaryOrganizationContact: , AffiliationStartDate: , AffiliationEndDate: , PrimaryPhone: ",
", PrimaryEmail: ",CHAR(34),INDEX(People[Primary Email],$A62),CHAR(34),
", PrimaryAddress: ",CHAR(34),INDEX(People[Primary Address],$A62),CHAR(34),
", PersonLink: }"))</f>
        <v/>
      </c>
      <c r="H62" s="111" t="str">
        <f>IF(COUNTA(CitationInformation)=0,"",
IF($A62&gt;NumAuthors,"",
CONCATENATE("  - &amp;AuthorListID",TEXT($A62,"0000"),
"  {CitationID: *CitationID0001",
", PersonID: *PersonID",TEXT(MATCH(INDEX(AuthorList[Author Name],$A62),People[Full Name],0),"0000"),
", AuthorOrder: ",INDEX(AuthorList[Author Number],$A62),"}")))</f>
        <v/>
      </c>
      <c r="K62" s="111" t="str">
        <f>IF($A62&gt;NumSamplingFeatures,"",
CONCATENATE("  - &amp;SamplingFeatureID",TEXT($A62,"0000"),
" {","SamplingFeatureUUID:  ",CHAR(34),INDEX(SamplingFeatures[Sampling Feature UUID],$A62),CHAR(34),
", SamplingFeatureTypeCV:  ",CHAR(34),INDEX(SamplingFeatures[Sampling Feature Type],$A62),CHAR(34),
", SamplingFeatureCode:  ",CHAR(34),INDEX(SamplingFeatures[Feature Code],$A62),CHAR(34),
", SamplingFeatureName:  ",CHAR(34),INDEX(SamplingFeatures[Feature Name],$A62),CHAR(34),
", SamplingFeatureDescription:  ",CHAR(34),INDEX(SamplingFeatures[Feature Description],$A62),CHAR(34),
", SamplingFeatureGeotypeCV:  ",CHAR(34),INDEX(SamplingFeatures[Feature Geo Type],$A62),CHAR(34),
", FeatureGeometry:  ",CHAR(34),INDEX(SamplingFeatures[Feature Geometry],$A62),CHAR(34),
", Elevation_m:  ",CHAR(34),INDEX(SamplingFeatures[Elevation_m],$A62),CHAR(34),
", ElevationDatumCV:  ",CHAR(34),ElevationDatum,CHAR(34),"}"))</f>
        <v/>
      </c>
      <c r="L62" s="111" t="str">
        <f>IF(NumSites=0,"",
IF(NumSites&lt;$A62,"",
CONCATENATE("  - &amp;SiteID",TEXT($A62,"0000"),
" {","SamplingFeatureID:  *SamplingFeatureID",TEXT(MATCH($A62,Sites[SiteID],0),"0000"),
", SiteTypeCV:  ",CHAR(34),INDEX(Sites[Site Type],MATCH($A62,Sites[SiteID],0)),CHAR(34),
", Latitude:  ",INDEX(Sites[Latitude],MATCH($A62,Sites[SiteID],0)),
", Longitude:  ",INDEX(Sites[Longitude],MATCH($A62,Sites[SiteID],0)),
", SpatialReferenceID:  *SRSID0001}")))</f>
        <v/>
      </c>
      <c r="M62" s="111" t="str">
        <f>IF(NumSpecimens=0,"",
IF(NumSpecimens&lt;$A62,"",
CONCATENATE("  - &amp;SpecimenID",TEXT($A62,"0000"),
" {","SamplingFeatureID:  *SamplingFeatureID",TEXT(MATCH($A62,Specimens[SpecimenID],0),"0000"),
", SpecimenTypeCV:  ",CHAR(34),INDEX(Specimens[Specimen Type],MATCH($A62,Specimens[SpecimenID],0)),CHAR(34),
", SpecimenMediumCV:  ",INDEX(Specimens[Specimen Medium],MATCH($A62,Specimens[SpecimenID],0)),
", IsFieldSpecimen:  ",CHAR(34),INDEX(Specimens[Is Field Specimen?],MATCH($A62,Specimens[SpecimenID],0)),CHAR(34),"}")))</f>
        <v/>
      </c>
      <c r="N62" s="111" t="str">
        <f>IF(NumSpatialOffsets=0,"",
IF(NumSpatialOffsets&lt;$A62,"",
CONCATENATE("  - &amp;SpatialOffsetID",TEXT($A62,"0000"),
" {","SpatialOffsetTypeCV:  ",CHAR(34),INDEX(RelatedFeatures[Spatial Offset Type],MATCH($A62,RelatedFeatures[OffsetID],0)),CHAR(34),
", Offset1Value:  ",INDEX(RelatedFeatures[Offset 1 Value],MATCH($A62,RelatedFeatures[OffsetID],0)),
", Offset1UnitID:  ",CHAR(34),INDEX(RelatedFeatures[Offset 1 Unit],MATCH($A62,RelatedFeatures[OffsetID],0)),CHAR(34),
", Offset2Value:  ",IF(INDEX(RelatedFeatures[Offset 2 Value],MATCH($A62,RelatedFeatures[OffsetID],0))="","NULL",INDEX(RelatedFeatures[Offset 2 Value],MATCH($A62,RelatedFeatures[OffsetID],0))),
", Offset2UnitID:  ",CHAR(34),INDEX(RelatedFeatures[Offset 2 Unit],MATCH($A62,RelatedFeatures[OffsetID],0)),,CHAR(34),
", Offset3Value:  ",IF(INDEX(RelatedFeatures[Offset 3 Value],MATCH($A62,RelatedFeatures[OffsetID],0))="","NULL",INDEX(RelatedFeatures[Offset 3 Value],MATCH($A62,RelatedFeatures[OffsetID],0))),
", Offset3UnitID:  ",CHAR(34),INDEX(RelatedFeatures[Offset 3 Unit],MATCH($A62,RelatedFeatures[OffsetID],0)),CHAR(34),"}")))</f>
        <v/>
      </c>
      <c r="O62" s="111" t="str">
        <f>IF(NumRelatedFeatures=0,"",
IF($A62&gt;NumRelatedFeatures,"",
CONCATENATE("  - &amp;RelationID",TEXT($A62,"0000"),
" {","SamplingFeatureID:  *SamplingFeatureID",TEXT(MATCH(INDEX(RelatedFeatures[First Sampling Feature Code],$A62),SamplingFeatures[Feature Code],0),"0000"),
", RelationshipTypeCV:  ",CHAR(34),INDEX(RelatedFeatures[Relationship Type],$A62),CHAR(34),
", RelatedFeatureID: *SamplingFeatureID",TEXT(MATCH(INDEX(RelatedFeatures[Second Sampling Feature Code],$A62),SamplingFeatures[Feature Code],0),"0000"),
", SpatialOffsetID:  ",IF(INDEX(RelatedFeatures[OffsetID],$A62)="",CONCATENATE(CHAR(34),CHAR(34)),CONCATENATE("*SpatialOffsetID",TEXT(INDEX(RelatedFeatures[OffsetID],$A62),"0000"))),"}")))</f>
        <v/>
      </c>
      <c r="P62" s="111" t="str">
        <f>IF($A62&gt;NumMethods,"",
CONCATENATE("  - &amp;MethodID",TEXT($A62,"0000"),
" {","MethodTypeCV:  ",CHAR(34),INDEX(Methods[Method Type],$A62),CHAR(34),
", MethodCode:  ",CHAR(34),INDEX(Methods[Method Code],$A62),CHAR(34),
", MethodName:  ",CHAR(34),INDEX(Methods[Method Name],$A62),CHAR(34),
", MethodDescription:  ",CHAR(34),INDEX(Methods[Method Description],$A62),CHAR(34),
", MethodLink:  ",CHAR(34),INDEX(Methods[Method Link],$A62),CHAR(34),
", OrganizationID: *OrganizationID",TEXT(MATCH(INDEX(Methods[Organization Name],$A62),Organizations[Organization Name],0),"0000"),"}"))</f>
        <v/>
      </c>
      <c r="Q62" s="111" t="str">
        <f>IF($A62&gt;NumVariables,"",
CONCATENATE("  - &amp;VariableID",TEXT($A62,"0000"),
" {","VariableTypeCV:  ",CHAR(34),INDEX(Variables[Variable Type],$A62),CHAR(34),
", VariableCode:  ",CHAR(34),INDEX(Variables[Variable Code],$A62),CHAR(34),
", VariableNameCV:  ",CHAR(34),INDEX(Variables[Variable Name],$A62),CHAR(34),
", VariableDefinition:  ",CHAR(34),INDEX(Variables[Variable Definition],$A62),CHAR(34),
", SpecciationCV:  ",CHAR(34),INDEX(Variables[Speciation],$A62),CHAR(34),
", NoDataValue:  ",CHAR(34),INDEX(Variables[No Data Value],$A62),CHAR(34),"}"))</f>
        <v/>
      </c>
      <c r="S62" s="111" t="str">
        <f>IF($A62&gt;NumProcessingLevels,"",
CONCATENATE("  - &amp;ProcessingLevelID",TEXT($A62,"0000"),
" {","ProcessingLevelCode:  ",CHAR(34),INDEX(ProcessingLevels[Processing Level Code],$A62),CHAR(34),
", Definition:  ",CHAR(34),INDEX(ProcessingLevels[Definition],$A62),CHAR(34),
", Explanation:  ",CHAR(34),INDEX(ProcessingLevels[Explanation],$A62),CHAR(34),"}"))</f>
        <v/>
      </c>
      <c r="T62" s="111" t="str">
        <f>IF($A62&gt;NumDataColumns,"",
IF(INDEX(DataColumns[Method Code],$A62)="","PLEASE FILL IN A METHOD FOR EACH DATA COLUMN",
CONCATENATE("  - &amp;ActionID",TEXT($A62,"0000"),
" {","ActionTypeCV:  ",CHAR(34),"Observation",CHAR(34),
", MethodID: *MethodID",TEXT(MATCH(INDEX(DataColumns[Method Code],$A62),Methods[Method Code],0),"0000"),
", BeginDateTime:  NULL",
", BeginDateTimeUTCOffset:  NULL",
", EndDateTime:  NULL",
", EndDateTimeUTCOffset:  NULL",
", ActionDescription:  ",CHAR(34),"Generic observation action generated by YODA TimeSeries Template",CHAR(34),
", ActionFileLink:  ",CHAR(34),CHAR(34),"}")))</f>
        <v/>
      </c>
      <c r="U62" s="111" t="str">
        <f>IF($A62&gt;NumDataColumns,"",
IF(INDEX(DataColumns[Method Code],$A62)="","PLEASE FILL IN A SAMPLING FEATURE FOR EACH DATA COLUMN",
CONCATENATE("  - &amp;FeatureActionID",TEXT($A62,"0000"),
" {","SamplingFeatureID:  *SamplingFeatureID",TEXT(MATCH(INDEX(DataColumns[Sampling Feature Code],$A62),SamplingFeatures[Feature Code],0),"0000"),
", ActionID:  *ActionID",TEXT($A62,"0000"),"}")))</f>
        <v/>
      </c>
      <c r="V62" s="111" t="str">
        <f>IF($A62&gt;NumDataColumns,"",
CONCATENATE("  - &amp;ResultID",TEXT($A62,"0000"),
" {","ResultUUID:  ",CHAR(34),INDEX(DataColumns[ResultUUID],$A62),CHAR(34),
", FeatureActionID: *FeatureActionID",TEXT($A62,"0000"),
", ResultTypeCV:  ",CHAR(34),INDEX(DataColumns[Result Type],$A62),CHAR(34),
", VariableID:  *VariableID",TEXT(MATCH(INDEX(DataColumns[Variable Code],$A62),Variables[Variable Code],0),"0000"),
", UnitsID:  ",CHAR(34),INDEX(DataColumns[Unit Name],$A62),CHAR(34),
", TaxonomicClassifierID:  ",CHAR(34),CHAR(34),
", ProcessingLevelID:  *ProcessingLevelID",TEXT(MATCH(INDEX(DataColumns[Processing Level],$A62),ProcessingLevels[Processing Level Code],0),"0000"),
", ResultDateTime:  ",CHAR(34),CHAR(34),
", ResultDateTimeUTCOffset:  ",CHAR(34),CHAR(34),
", ValidDateTime:  ",CHAR(34),CHAR(34),
", ValidDateTimeUTCOffset:  ",CHAR(34),CHAR(34),
", StatusCV:  ",CHAR(34),CHAR(34),
", SampledMediumCV:  ",CHAR(34),INDEX(DataColumns[Sampled Medium],$A62),CHAR(34),
", ValueCount:  ",NumDataValues,"}"))</f>
        <v/>
      </c>
      <c r="W62" s="111" t="str">
        <f>IF($A62&gt;NumDataColumns,"",
CONCATENATE("  - &amp;TimeSeriesResultID001",TEXT($A62,"0000"),
" {","ResultID: *ResultID",TEXT($A62,"0000"),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Statistic],$A62),CHAR(34),"}"))</f>
        <v/>
      </c>
      <c r="X62" s="111" t="str">
        <f>IF($A62-3&gt;NumDataColumns,"",
CONCATENATE("    - {ColumnNumber: ",TEXT($A62-1,"0000"),
", Label:  ",CHAR(34),INDEX(DataColumns[Column Label],$A62-3),CHAR(34),
", ODM2Field:  ",CHAR(34),"DataValue",CHAR(34),
", CensorCodeCV:  ",CHAR(34),INDEX(DataColumns[Censor Code],$A62-3),CHAR(34),
", QualiatyCodeCV:  ",CHAR(34),INDEX(DataColumns[Quality Code],$A62-3),CHAR(34),
", TimeAggregationInterval:  ",INDEX(DataColumns[Time Aggregation Interval],$A62-3),
", TimeAggregationIntervalUnitsID:  ",CHAR(34),INDEX(DataColumns[Time Aggregation Unit],$A62-3),CHAR(34),"}"))</f>
        <v/>
      </c>
      <c r="AA62" s="111" t="str">
        <f>IF($A62&gt;NumDataColumns,
"",
CONCATENATE(AA61,", ",INDEX(DataColumns[Column Label],$A62)))</f>
        <v/>
      </c>
    </row>
    <row r="63" spans="1:27" x14ac:dyDescent="0.25">
      <c r="A63">
        <v>60</v>
      </c>
      <c r="D63" s="111" t="str">
        <f>IF($A63&gt;NumPeople,"",
CONCATENATE("  - &amp;PersonID",TEXT($A63,"0000"),
" {","PersonFirstName:  ",CHAR(34),INDEX(People[First Name],$A63),CHAR(34),
", PersonMiddleName:  ",CHAR(34),INDEX(People[Middle Name],$A63),CHAR(34),
", PersonLastName:  ",CHAR(34),INDEX(People[Last Name],$A63),CHAR(34),"}"))</f>
        <v/>
      </c>
      <c r="E63" s="111" t="str">
        <f>IF($A63&gt;NumOrganizations,"",
CONCATENATE("  - &amp;OrganizationID",TEXT($A63,"0000"),
" {","OrganizationTypeCV:  ",CHAR(34),INDEX(Organizations[Organization Type '[CV']],$A63),CHAR(34),
", OrganizationCode:  ",CHAR(34),INDEX(Organizations[Organization Code],$A63),CHAR(34),
", OrganizationName:  ",CHAR(34),INDEX(Organizations[Organization Name],$A63),CHAR(34),
", OrganizationDescription:  ",CHAR(34),INDEX(Organizations[Organization Description],$A63),CHAR(34),
", OrganizationLink:  ",CHAR(34),INDEX(Organizations[Organization Link],$A63),CHAR(34),"}"))</f>
        <v/>
      </c>
      <c r="F63" s="111" t="str">
        <f>IF($A63&gt;NumPeople,"",
CONCATENATE("  - &amp;AffiliationID",TEXT($A63,"0000"),
" {PersonID: *PersonID",TEXT($A63,"0000"),
", OrganizationID: *OrganizationID",TEXT(MATCH(INDEX(People[Organization Name],$A63),Organizations[Organization Name],0),"0000"),
", IsPrimaryOrganizationContact: , AffiliationStartDate: , AffiliationEndDate: , PrimaryPhone: ",
", PrimaryEmail: ",CHAR(34),INDEX(People[Primary Email],$A63),CHAR(34),
", PrimaryAddress: ",CHAR(34),INDEX(People[Primary Address],$A63),CHAR(34),
", PersonLink: }"))</f>
        <v/>
      </c>
      <c r="H63" s="111" t="str">
        <f>IF(COUNTA(CitationInformation)=0,"",
IF($A63&gt;NumAuthors,"",
CONCATENATE("  - &amp;AuthorListID",TEXT($A63,"0000"),
"  {CitationID: *CitationID0001",
", PersonID: *PersonID",TEXT(MATCH(INDEX(AuthorList[Author Name],$A63),People[Full Name],0),"0000"),
", AuthorOrder: ",INDEX(AuthorList[Author Number],$A63),"}")))</f>
        <v/>
      </c>
      <c r="K63" s="111" t="str">
        <f>IF($A63&gt;NumSamplingFeatures,"",
CONCATENATE("  - &amp;SamplingFeatureID",TEXT($A63,"0000"),
" {","SamplingFeatureUUID:  ",CHAR(34),INDEX(SamplingFeatures[Sampling Feature UUID],$A63),CHAR(34),
", SamplingFeatureTypeCV:  ",CHAR(34),INDEX(SamplingFeatures[Sampling Feature Type],$A63),CHAR(34),
", SamplingFeatureCode:  ",CHAR(34),INDEX(SamplingFeatures[Feature Code],$A63),CHAR(34),
", SamplingFeatureName:  ",CHAR(34),INDEX(SamplingFeatures[Feature Name],$A63),CHAR(34),
", SamplingFeatureDescription:  ",CHAR(34),INDEX(SamplingFeatures[Feature Description],$A63),CHAR(34),
", SamplingFeatureGeotypeCV:  ",CHAR(34),INDEX(SamplingFeatures[Feature Geo Type],$A63),CHAR(34),
", FeatureGeometry:  ",CHAR(34),INDEX(SamplingFeatures[Feature Geometry],$A63),CHAR(34),
", Elevation_m:  ",CHAR(34),INDEX(SamplingFeatures[Elevation_m],$A63),CHAR(34),
", ElevationDatumCV:  ",CHAR(34),ElevationDatum,CHAR(34),"}"))</f>
        <v/>
      </c>
      <c r="L63" s="111" t="str">
        <f>IF(NumSites=0,"",
IF(NumSites&lt;$A63,"",
CONCATENATE("  - &amp;SiteID",TEXT($A63,"0000"),
" {","SamplingFeatureID:  *SamplingFeatureID",TEXT(MATCH($A63,Sites[SiteID],0),"0000"),
", SiteTypeCV:  ",CHAR(34),INDEX(Sites[Site Type],MATCH($A63,Sites[SiteID],0)),CHAR(34),
", Latitude:  ",INDEX(Sites[Latitude],MATCH($A63,Sites[SiteID],0)),
", Longitude:  ",INDEX(Sites[Longitude],MATCH($A63,Sites[SiteID],0)),
", SpatialReferenceID:  *SRSID0001}")))</f>
        <v/>
      </c>
      <c r="M63" s="111" t="str">
        <f>IF(NumSpecimens=0,"",
IF(NumSpecimens&lt;$A63,"",
CONCATENATE("  - &amp;SpecimenID",TEXT($A63,"0000"),
" {","SamplingFeatureID:  *SamplingFeatureID",TEXT(MATCH($A63,Specimens[SpecimenID],0),"0000"),
", SpecimenTypeCV:  ",CHAR(34),INDEX(Specimens[Specimen Type],MATCH($A63,Specimens[SpecimenID],0)),CHAR(34),
", SpecimenMediumCV:  ",INDEX(Specimens[Specimen Medium],MATCH($A63,Specimens[SpecimenID],0)),
", IsFieldSpecimen:  ",CHAR(34),INDEX(Specimens[Is Field Specimen?],MATCH($A63,Specimens[SpecimenID],0)),CHAR(34),"}")))</f>
        <v/>
      </c>
      <c r="N63" s="111" t="str">
        <f>IF(NumSpatialOffsets=0,"",
IF(NumSpatialOffsets&lt;$A63,"",
CONCATENATE("  - &amp;SpatialOffsetID",TEXT($A63,"0000"),
" {","SpatialOffsetTypeCV:  ",CHAR(34),INDEX(RelatedFeatures[Spatial Offset Type],MATCH($A63,RelatedFeatures[OffsetID],0)),CHAR(34),
", Offset1Value:  ",INDEX(RelatedFeatures[Offset 1 Value],MATCH($A63,RelatedFeatures[OffsetID],0)),
", Offset1UnitID:  ",CHAR(34),INDEX(RelatedFeatures[Offset 1 Unit],MATCH($A63,RelatedFeatures[OffsetID],0)),CHAR(34),
", Offset2Value:  ",IF(INDEX(RelatedFeatures[Offset 2 Value],MATCH($A63,RelatedFeatures[OffsetID],0))="","NULL",INDEX(RelatedFeatures[Offset 2 Value],MATCH($A63,RelatedFeatures[OffsetID],0))),
", Offset2UnitID:  ",CHAR(34),INDEX(RelatedFeatures[Offset 2 Unit],MATCH($A63,RelatedFeatures[OffsetID],0)),,CHAR(34),
", Offset3Value:  ",IF(INDEX(RelatedFeatures[Offset 3 Value],MATCH($A63,RelatedFeatures[OffsetID],0))="","NULL",INDEX(RelatedFeatures[Offset 3 Value],MATCH($A63,RelatedFeatures[OffsetID],0))),
", Offset3UnitID:  ",CHAR(34),INDEX(RelatedFeatures[Offset 3 Unit],MATCH($A63,RelatedFeatures[OffsetID],0)),CHAR(34),"}")))</f>
        <v/>
      </c>
      <c r="O63" s="111" t="str">
        <f>IF(NumRelatedFeatures=0,"",
IF($A63&gt;NumRelatedFeatures,"",
CONCATENATE("  - &amp;RelationID",TEXT($A63,"0000"),
" {","SamplingFeatureID:  *SamplingFeatureID",TEXT(MATCH(INDEX(RelatedFeatures[First Sampling Feature Code],$A63),SamplingFeatures[Feature Code],0),"0000"),
", RelationshipTypeCV:  ",CHAR(34),INDEX(RelatedFeatures[Relationship Type],$A63),CHAR(34),
", RelatedFeatureID: *SamplingFeatureID",TEXT(MATCH(INDEX(RelatedFeatures[Second Sampling Feature Code],$A63),SamplingFeatures[Feature Code],0),"0000"),
", SpatialOffsetID:  ",IF(INDEX(RelatedFeatures[OffsetID],$A63)="",CONCATENATE(CHAR(34),CHAR(34)),CONCATENATE("*SpatialOffsetID",TEXT(INDEX(RelatedFeatures[OffsetID],$A63),"0000"))),"}")))</f>
        <v/>
      </c>
      <c r="P63" s="111" t="str">
        <f>IF($A63&gt;NumMethods,"",
CONCATENATE("  - &amp;MethodID",TEXT($A63,"0000"),
" {","MethodTypeCV:  ",CHAR(34),INDEX(Methods[Method Type],$A63),CHAR(34),
", MethodCode:  ",CHAR(34),INDEX(Methods[Method Code],$A63),CHAR(34),
", MethodName:  ",CHAR(34),INDEX(Methods[Method Name],$A63),CHAR(34),
", MethodDescription:  ",CHAR(34),INDEX(Methods[Method Description],$A63),CHAR(34),
", MethodLink:  ",CHAR(34),INDEX(Methods[Method Link],$A63),CHAR(34),
", OrganizationID: *OrganizationID",TEXT(MATCH(INDEX(Methods[Organization Name],$A63),Organizations[Organization Name],0),"0000"),"}"))</f>
        <v/>
      </c>
      <c r="Q63" s="111" t="str">
        <f>IF($A63&gt;NumVariables,"",
CONCATENATE("  - &amp;VariableID",TEXT($A63,"0000"),
" {","VariableTypeCV:  ",CHAR(34),INDEX(Variables[Variable Type],$A63),CHAR(34),
", VariableCode:  ",CHAR(34),INDEX(Variables[Variable Code],$A63),CHAR(34),
", VariableNameCV:  ",CHAR(34),INDEX(Variables[Variable Name],$A63),CHAR(34),
", VariableDefinition:  ",CHAR(34),INDEX(Variables[Variable Definition],$A63),CHAR(34),
", SpecciationCV:  ",CHAR(34),INDEX(Variables[Speciation],$A63),CHAR(34),
", NoDataValue:  ",CHAR(34),INDEX(Variables[No Data Value],$A63),CHAR(34),"}"))</f>
        <v/>
      </c>
      <c r="S63" s="111" t="str">
        <f>IF($A63&gt;NumProcessingLevels,"",
CONCATENATE("  - &amp;ProcessingLevelID",TEXT($A63,"0000"),
" {","ProcessingLevelCode:  ",CHAR(34),INDEX(ProcessingLevels[Processing Level Code],$A63),CHAR(34),
", Definition:  ",CHAR(34),INDEX(ProcessingLevels[Definition],$A63),CHAR(34),
", Explanation:  ",CHAR(34),INDEX(ProcessingLevels[Explanation],$A63),CHAR(34),"}"))</f>
        <v/>
      </c>
      <c r="T63" s="111" t="str">
        <f>IF($A63&gt;NumDataColumns,"",
IF(INDEX(DataColumns[Method Code],$A63)="","PLEASE FILL IN A METHOD FOR EACH DATA COLUMN",
CONCATENATE("  - &amp;ActionID",TEXT($A63,"0000"),
" {","ActionTypeCV:  ",CHAR(34),"Observation",CHAR(34),
", MethodID: *MethodID",TEXT(MATCH(INDEX(DataColumns[Method Code],$A63),Methods[Method Code],0),"0000"),
", BeginDateTime:  NULL",
", BeginDateTimeUTCOffset:  NULL",
", EndDateTime:  NULL",
", EndDateTimeUTCOffset:  NULL",
", ActionDescription:  ",CHAR(34),"Generic observation action generated by YODA TimeSeries Template",CHAR(34),
", ActionFileLink:  ",CHAR(34),CHAR(34),"}")))</f>
        <v/>
      </c>
      <c r="U63" s="111" t="str">
        <f>IF($A63&gt;NumDataColumns,"",
IF(INDEX(DataColumns[Method Code],$A63)="","PLEASE FILL IN A SAMPLING FEATURE FOR EACH DATA COLUMN",
CONCATENATE("  - &amp;FeatureActionID",TEXT($A63,"0000"),
" {","SamplingFeatureID:  *SamplingFeatureID",TEXT(MATCH(INDEX(DataColumns[Sampling Feature Code],$A63),SamplingFeatures[Feature Code],0),"0000"),
", ActionID:  *ActionID",TEXT($A63,"0000"),"}")))</f>
        <v/>
      </c>
      <c r="V63" s="111" t="str">
        <f>IF($A63&gt;NumDataColumns,"",
CONCATENATE("  - &amp;ResultID",TEXT($A63,"0000"),
" {","ResultUUID:  ",CHAR(34),INDEX(DataColumns[ResultUUID],$A63),CHAR(34),
", FeatureActionID: *FeatureActionID",TEXT($A63,"0000"),
", ResultTypeCV:  ",CHAR(34),INDEX(DataColumns[Result Type],$A63),CHAR(34),
", VariableID:  *VariableID",TEXT(MATCH(INDEX(DataColumns[Variable Code],$A63),Variables[Variable Code],0),"0000"),
", UnitsID:  ",CHAR(34),INDEX(DataColumns[Unit Name],$A63),CHAR(34),
", TaxonomicClassifierID:  ",CHAR(34),CHAR(34),
", ProcessingLevelID:  *ProcessingLevelID",TEXT(MATCH(INDEX(DataColumns[Processing Level],$A63),ProcessingLevels[Processing Level Code],0),"0000"),
", ResultDateTime:  ",CHAR(34),CHAR(34),
", ResultDateTimeUTCOffset:  ",CHAR(34),CHAR(34),
", ValidDateTime:  ",CHAR(34),CHAR(34),
", ValidDateTimeUTCOffset:  ",CHAR(34),CHAR(34),
", StatusCV:  ",CHAR(34),CHAR(34),
", SampledMediumCV:  ",CHAR(34),INDEX(DataColumns[Sampled Medium],$A63),CHAR(34),
", ValueCount:  ",NumDataValues,"}"))</f>
        <v/>
      </c>
      <c r="W63" s="111" t="str">
        <f>IF($A63&gt;NumDataColumns,"",
CONCATENATE("  - &amp;TimeSeriesResultID001",TEXT($A63,"0000"),
" {","ResultID: *ResultID",TEXT($A63,"0000"),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Statistic],$A63),CHAR(34),"}"))</f>
        <v/>
      </c>
      <c r="X63" s="111" t="str">
        <f>IF($A63-3&gt;NumDataColumns,"",
CONCATENATE("    - {ColumnNumber: ",TEXT($A63-1,"0000"),
", Label:  ",CHAR(34),INDEX(DataColumns[Column Label],$A63-3),CHAR(34),
", ODM2Field:  ",CHAR(34),"DataValue",CHAR(34),
", CensorCodeCV:  ",CHAR(34),INDEX(DataColumns[Censor Code],$A63-3),CHAR(34),
", QualiatyCodeCV:  ",CHAR(34),INDEX(DataColumns[Quality Code],$A63-3),CHAR(34),
", TimeAggregationInterval:  ",INDEX(DataColumns[Time Aggregation Interval],$A63-3),
", TimeAggregationIntervalUnitsID:  ",CHAR(34),INDEX(DataColumns[Time Aggregation Unit],$A63-3),CHAR(34),"}"))</f>
        <v/>
      </c>
      <c r="AA63" s="111" t="str">
        <f>IF($A63&gt;NumDataColumns,
"",
CONCATENATE(AA62,", ",INDEX(DataColumns[Column Label],$A63)))</f>
        <v/>
      </c>
    </row>
    <row r="64" spans="1:27" x14ac:dyDescent="0.25">
      <c r="A64">
        <v>61</v>
      </c>
      <c r="D64" s="111" t="str">
        <f>IF($A64&gt;NumPeople,"",
CONCATENATE("  - &amp;PersonID",TEXT($A64,"0000"),
" {","PersonFirstName:  ",CHAR(34),INDEX(People[First Name],$A64),CHAR(34),
", PersonMiddleName:  ",CHAR(34),INDEX(People[Middle Name],$A64),CHAR(34),
", PersonLastName:  ",CHAR(34),INDEX(People[Last Name],$A64),CHAR(34),"}"))</f>
        <v/>
      </c>
      <c r="E64" s="111" t="str">
        <f>IF($A64&gt;NumOrganizations,"",
CONCATENATE("  - &amp;OrganizationID",TEXT($A64,"0000"),
" {","OrganizationTypeCV:  ",CHAR(34),INDEX(Organizations[Organization Type '[CV']],$A64),CHAR(34),
", OrganizationCode:  ",CHAR(34),INDEX(Organizations[Organization Code],$A64),CHAR(34),
", OrganizationName:  ",CHAR(34),INDEX(Organizations[Organization Name],$A64),CHAR(34),
", OrganizationDescription:  ",CHAR(34),INDEX(Organizations[Organization Description],$A64),CHAR(34),
", OrganizationLink:  ",CHAR(34),INDEX(Organizations[Organization Link],$A64),CHAR(34),"}"))</f>
        <v/>
      </c>
      <c r="F64" s="111" t="str">
        <f>IF($A64&gt;NumPeople,"",
CONCATENATE("  - &amp;AffiliationID",TEXT($A64,"0000"),
" {PersonID: *PersonID",TEXT($A64,"0000"),
", OrganizationID: *OrganizationID",TEXT(MATCH(INDEX(People[Organization Name],$A64),Organizations[Organization Name],0),"0000"),
", IsPrimaryOrganizationContact: , AffiliationStartDate: , AffiliationEndDate: , PrimaryPhone: ",
", PrimaryEmail: ",CHAR(34),INDEX(People[Primary Email],$A64),CHAR(34),
", PrimaryAddress: ",CHAR(34),INDEX(People[Primary Address],$A64),CHAR(34),
", PersonLink: }"))</f>
        <v/>
      </c>
      <c r="H64" s="111" t="str">
        <f>IF(COUNTA(CitationInformation)=0,"",
IF($A64&gt;NumAuthors,"",
CONCATENATE("  - &amp;AuthorListID",TEXT($A64,"0000"),
"  {CitationID: *CitationID0001",
", PersonID: *PersonID",TEXT(MATCH(INDEX(AuthorList[Author Name],$A64),People[Full Name],0),"0000"),
", AuthorOrder: ",INDEX(AuthorList[Author Number],$A64),"}")))</f>
        <v/>
      </c>
      <c r="K64" s="111" t="str">
        <f>IF($A64&gt;NumSamplingFeatures,"",
CONCATENATE("  - &amp;SamplingFeatureID",TEXT($A64,"0000"),
" {","SamplingFeatureUUID:  ",CHAR(34),INDEX(SamplingFeatures[Sampling Feature UUID],$A64),CHAR(34),
", SamplingFeatureTypeCV:  ",CHAR(34),INDEX(SamplingFeatures[Sampling Feature Type],$A64),CHAR(34),
", SamplingFeatureCode:  ",CHAR(34),INDEX(SamplingFeatures[Feature Code],$A64),CHAR(34),
", SamplingFeatureName:  ",CHAR(34),INDEX(SamplingFeatures[Feature Name],$A64),CHAR(34),
", SamplingFeatureDescription:  ",CHAR(34),INDEX(SamplingFeatures[Feature Description],$A64),CHAR(34),
", SamplingFeatureGeotypeCV:  ",CHAR(34),INDEX(SamplingFeatures[Feature Geo Type],$A64),CHAR(34),
", FeatureGeometry:  ",CHAR(34),INDEX(SamplingFeatures[Feature Geometry],$A64),CHAR(34),
", Elevation_m:  ",CHAR(34),INDEX(SamplingFeatures[Elevation_m],$A64),CHAR(34),
", ElevationDatumCV:  ",CHAR(34),ElevationDatum,CHAR(34),"}"))</f>
        <v/>
      </c>
      <c r="L64" s="111" t="str">
        <f>IF(NumSites=0,"",
IF(NumSites&lt;$A64,"",
CONCATENATE("  - &amp;SiteID",TEXT($A64,"0000"),
" {","SamplingFeatureID:  *SamplingFeatureID",TEXT(MATCH($A64,Sites[SiteID],0),"0000"),
", SiteTypeCV:  ",CHAR(34),INDEX(Sites[Site Type],MATCH($A64,Sites[SiteID],0)),CHAR(34),
", Latitude:  ",INDEX(Sites[Latitude],MATCH($A64,Sites[SiteID],0)),
", Longitude:  ",INDEX(Sites[Longitude],MATCH($A64,Sites[SiteID],0)),
", SpatialReferenceID:  *SRSID0001}")))</f>
        <v/>
      </c>
      <c r="M64" s="111" t="str">
        <f>IF(NumSpecimens=0,"",
IF(NumSpecimens&lt;$A64,"",
CONCATENATE("  - &amp;SpecimenID",TEXT($A64,"0000"),
" {","SamplingFeatureID:  *SamplingFeatureID",TEXT(MATCH($A64,Specimens[SpecimenID],0),"0000"),
", SpecimenTypeCV:  ",CHAR(34),INDEX(Specimens[Specimen Type],MATCH($A64,Specimens[SpecimenID],0)),CHAR(34),
", SpecimenMediumCV:  ",INDEX(Specimens[Specimen Medium],MATCH($A64,Specimens[SpecimenID],0)),
", IsFieldSpecimen:  ",CHAR(34),INDEX(Specimens[Is Field Specimen?],MATCH($A64,Specimens[SpecimenID],0)),CHAR(34),"}")))</f>
        <v/>
      </c>
      <c r="N64" s="111" t="str">
        <f>IF(NumSpatialOffsets=0,"",
IF(NumSpatialOffsets&lt;$A64,"",
CONCATENATE("  - &amp;SpatialOffsetID",TEXT($A64,"0000"),
" {","SpatialOffsetTypeCV:  ",CHAR(34),INDEX(RelatedFeatures[Spatial Offset Type],MATCH($A64,RelatedFeatures[OffsetID],0)),CHAR(34),
", Offset1Value:  ",INDEX(RelatedFeatures[Offset 1 Value],MATCH($A64,RelatedFeatures[OffsetID],0)),
", Offset1UnitID:  ",CHAR(34),INDEX(RelatedFeatures[Offset 1 Unit],MATCH($A64,RelatedFeatures[OffsetID],0)),CHAR(34),
", Offset2Value:  ",IF(INDEX(RelatedFeatures[Offset 2 Value],MATCH($A64,RelatedFeatures[OffsetID],0))="","NULL",INDEX(RelatedFeatures[Offset 2 Value],MATCH($A64,RelatedFeatures[OffsetID],0))),
", Offset2UnitID:  ",CHAR(34),INDEX(RelatedFeatures[Offset 2 Unit],MATCH($A64,RelatedFeatures[OffsetID],0)),,CHAR(34),
", Offset3Value:  ",IF(INDEX(RelatedFeatures[Offset 3 Value],MATCH($A64,RelatedFeatures[OffsetID],0))="","NULL",INDEX(RelatedFeatures[Offset 3 Value],MATCH($A64,RelatedFeatures[OffsetID],0))),
", Offset3UnitID:  ",CHAR(34),INDEX(RelatedFeatures[Offset 3 Unit],MATCH($A64,RelatedFeatures[OffsetID],0)),CHAR(34),"}")))</f>
        <v/>
      </c>
      <c r="O64" s="111" t="str">
        <f>IF(NumRelatedFeatures=0,"",
IF($A64&gt;NumRelatedFeatures,"",
CONCATENATE("  - &amp;RelationID",TEXT($A64,"0000"),
" {","SamplingFeatureID:  *SamplingFeatureID",TEXT(MATCH(INDEX(RelatedFeatures[First Sampling Feature Code],$A64),SamplingFeatures[Feature Code],0),"0000"),
", RelationshipTypeCV:  ",CHAR(34),INDEX(RelatedFeatures[Relationship Type],$A64),CHAR(34),
", RelatedFeatureID: *SamplingFeatureID",TEXT(MATCH(INDEX(RelatedFeatures[Second Sampling Feature Code],$A64),SamplingFeatures[Feature Code],0),"0000"),
", SpatialOffsetID:  ",IF(INDEX(RelatedFeatures[OffsetID],$A64)="",CONCATENATE(CHAR(34),CHAR(34)),CONCATENATE("*SpatialOffsetID",TEXT(INDEX(RelatedFeatures[OffsetID],$A64),"0000"))),"}")))</f>
        <v/>
      </c>
      <c r="P64" s="111" t="str">
        <f>IF($A64&gt;NumMethods,"",
CONCATENATE("  - &amp;MethodID",TEXT($A64,"0000"),
" {","MethodTypeCV:  ",CHAR(34),INDEX(Methods[Method Type],$A64),CHAR(34),
", MethodCode:  ",CHAR(34),INDEX(Methods[Method Code],$A64),CHAR(34),
", MethodName:  ",CHAR(34),INDEX(Methods[Method Name],$A64),CHAR(34),
", MethodDescription:  ",CHAR(34),INDEX(Methods[Method Description],$A64),CHAR(34),
", MethodLink:  ",CHAR(34),INDEX(Methods[Method Link],$A64),CHAR(34),
", OrganizationID: *OrganizationID",TEXT(MATCH(INDEX(Methods[Organization Name],$A64),Organizations[Organization Name],0),"0000"),"}"))</f>
        <v/>
      </c>
      <c r="Q64" s="111" t="str">
        <f>IF($A64&gt;NumVariables,"",
CONCATENATE("  - &amp;VariableID",TEXT($A64,"0000"),
" {","VariableTypeCV:  ",CHAR(34),INDEX(Variables[Variable Type],$A64),CHAR(34),
", VariableCode:  ",CHAR(34),INDEX(Variables[Variable Code],$A64),CHAR(34),
", VariableNameCV:  ",CHAR(34),INDEX(Variables[Variable Name],$A64),CHAR(34),
", VariableDefinition:  ",CHAR(34),INDEX(Variables[Variable Definition],$A64),CHAR(34),
", SpecciationCV:  ",CHAR(34),INDEX(Variables[Speciation],$A64),CHAR(34),
", NoDataValue:  ",CHAR(34),INDEX(Variables[No Data Value],$A64),CHAR(34),"}"))</f>
        <v/>
      </c>
      <c r="S64" s="111" t="str">
        <f>IF($A64&gt;NumProcessingLevels,"",
CONCATENATE("  - &amp;ProcessingLevelID",TEXT($A64,"0000"),
" {","ProcessingLevelCode:  ",CHAR(34),INDEX(ProcessingLevels[Processing Level Code],$A64),CHAR(34),
", Definition:  ",CHAR(34),INDEX(ProcessingLevels[Definition],$A64),CHAR(34),
", Explanation:  ",CHAR(34),INDEX(ProcessingLevels[Explanation],$A64),CHAR(34),"}"))</f>
        <v/>
      </c>
      <c r="T64" s="111" t="str">
        <f>IF($A64&gt;NumDataColumns,"",
IF(INDEX(DataColumns[Method Code],$A64)="","PLEASE FILL IN A METHOD FOR EACH DATA COLUMN",
CONCATENATE("  - &amp;ActionID",TEXT($A64,"0000"),
" {","ActionTypeCV:  ",CHAR(34),"Observation",CHAR(34),
", MethodID: *MethodID",TEXT(MATCH(INDEX(DataColumns[Method Code],$A64),Methods[Method Code],0),"0000"),
", BeginDateTime:  NULL",
", BeginDateTimeUTCOffset:  NULL",
", EndDateTime:  NULL",
", EndDateTimeUTCOffset:  NULL",
", ActionDescription:  ",CHAR(34),"Generic observation action generated by YODA TimeSeries Template",CHAR(34),
", ActionFileLink:  ",CHAR(34),CHAR(34),"}")))</f>
        <v/>
      </c>
      <c r="U64" s="111" t="str">
        <f>IF($A64&gt;NumDataColumns,"",
IF(INDEX(DataColumns[Method Code],$A64)="","PLEASE FILL IN A SAMPLING FEATURE FOR EACH DATA COLUMN",
CONCATENATE("  - &amp;FeatureActionID",TEXT($A64,"0000"),
" {","SamplingFeatureID:  *SamplingFeatureID",TEXT(MATCH(INDEX(DataColumns[Sampling Feature Code],$A64),SamplingFeatures[Feature Code],0),"0000"),
", ActionID:  *ActionID",TEXT($A64,"0000"),"}")))</f>
        <v/>
      </c>
      <c r="V64" s="111" t="str">
        <f>IF($A64&gt;NumDataColumns,"",
CONCATENATE("  - &amp;ResultID",TEXT($A64,"0000"),
" {","ResultUUID:  ",CHAR(34),INDEX(DataColumns[ResultUUID],$A64),CHAR(34),
", FeatureActionID: *FeatureActionID",TEXT($A64,"0000"),
", ResultTypeCV:  ",CHAR(34),INDEX(DataColumns[Result Type],$A64),CHAR(34),
", VariableID:  *VariableID",TEXT(MATCH(INDEX(DataColumns[Variable Code],$A64),Variables[Variable Code],0),"0000"),
", UnitsID:  ",CHAR(34),INDEX(DataColumns[Unit Name],$A64),CHAR(34),
", TaxonomicClassifierID:  ",CHAR(34),CHAR(34),
", ProcessingLevelID:  *ProcessingLevelID",TEXT(MATCH(INDEX(DataColumns[Processing Level],$A64),ProcessingLevels[Processing Level Code],0),"0000"),
", ResultDateTime:  ",CHAR(34),CHAR(34),
", ResultDateTimeUTCOffset:  ",CHAR(34),CHAR(34),
", ValidDateTime:  ",CHAR(34),CHAR(34),
", ValidDateTimeUTCOffset:  ",CHAR(34),CHAR(34),
", StatusCV:  ",CHAR(34),CHAR(34),
", SampledMediumCV:  ",CHAR(34),INDEX(DataColumns[Sampled Medium],$A64),CHAR(34),
", ValueCount:  ",NumDataValues,"}"))</f>
        <v/>
      </c>
      <c r="W64" s="111" t="str">
        <f>IF($A64&gt;NumDataColumns,"",
CONCATENATE("  - &amp;TimeSeriesResultID001",TEXT($A64,"0000"),
" {","ResultID: *ResultID",TEXT($A64,"0000"),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Statistic],$A64),CHAR(34),"}"))</f>
        <v/>
      </c>
      <c r="X64" s="111" t="str">
        <f>IF($A64-3&gt;NumDataColumns,"",
CONCATENATE("    - {ColumnNumber: ",TEXT($A64-1,"0000"),
", Label:  ",CHAR(34),INDEX(DataColumns[Column Label],$A64-3),CHAR(34),
", ODM2Field:  ",CHAR(34),"DataValue",CHAR(34),
", CensorCodeCV:  ",CHAR(34),INDEX(DataColumns[Censor Code],$A64-3),CHAR(34),
", QualiatyCodeCV:  ",CHAR(34),INDEX(DataColumns[Quality Code],$A64-3),CHAR(34),
", TimeAggregationInterval:  ",INDEX(DataColumns[Time Aggregation Interval],$A64-3),
", TimeAggregationIntervalUnitsID:  ",CHAR(34),INDEX(DataColumns[Time Aggregation Unit],$A64-3),CHAR(34),"}"))</f>
        <v/>
      </c>
      <c r="AA64" s="111" t="str">
        <f>IF($A64&gt;NumDataColumns,
"",
CONCATENATE(AA63,", ",INDEX(DataColumns[Column Label],$A64)))</f>
        <v/>
      </c>
    </row>
    <row r="65" spans="1:27" x14ac:dyDescent="0.25">
      <c r="A65">
        <v>62</v>
      </c>
      <c r="D65" s="111" t="str">
        <f>IF($A65&gt;NumPeople,"",
CONCATENATE("  - &amp;PersonID",TEXT($A65,"0000"),
" {","PersonFirstName:  ",CHAR(34),INDEX(People[First Name],$A65),CHAR(34),
", PersonMiddleName:  ",CHAR(34),INDEX(People[Middle Name],$A65),CHAR(34),
", PersonLastName:  ",CHAR(34),INDEX(People[Last Name],$A65),CHAR(34),"}"))</f>
        <v/>
      </c>
      <c r="E65" s="111" t="str">
        <f>IF($A65&gt;NumOrganizations,"",
CONCATENATE("  - &amp;OrganizationID",TEXT($A65,"0000"),
" {","OrganizationTypeCV:  ",CHAR(34),INDEX(Organizations[Organization Type '[CV']],$A65),CHAR(34),
", OrganizationCode:  ",CHAR(34),INDEX(Organizations[Organization Code],$A65),CHAR(34),
", OrganizationName:  ",CHAR(34),INDEX(Organizations[Organization Name],$A65),CHAR(34),
", OrganizationDescription:  ",CHAR(34),INDEX(Organizations[Organization Description],$A65),CHAR(34),
", OrganizationLink:  ",CHAR(34),INDEX(Organizations[Organization Link],$A65),CHAR(34),"}"))</f>
        <v/>
      </c>
      <c r="F65" s="111" t="str">
        <f>IF($A65&gt;NumPeople,"",
CONCATENATE("  - &amp;AffiliationID",TEXT($A65,"0000"),
" {PersonID: *PersonID",TEXT($A65,"0000"),
", OrganizationID: *OrganizationID",TEXT(MATCH(INDEX(People[Organization Name],$A65),Organizations[Organization Name],0),"0000"),
", IsPrimaryOrganizationContact: , AffiliationStartDate: , AffiliationEndDate: , PrimaryPhone: ",
", PrimaryEmail: ",CHAR(34),INDEX(People[Primary Email],$A65),CHAR(34),
", PrimaryAddress: ",CHAR(34),INDEX(People[Primary Address],$A65),CHAR(34),
", PersonLink: }"))</f>
        <v/>
      </c>
      <c r="H65" s="111" t="str">
        <f>IF(COUNTA(CitationInformation)=0,"",
IF($A65&gt;NumAuthors,"",
CONCATENATE("  - &amp;AuthorListID",TEXT($A65,"0000"),
"  {CitationID: *CitationID0001",
", PersonID: *PersonID",TEXT(MATCH(INDEX(AuthorList[Author Name],$A65),People[Full Name],0),"0000"),
", AuthorOrder: ",INDEX(AuthorList[Author Number],$A65),"}")))</f>
        <v/>
      </c>
      <c r="K65" s="111" t="str">
        <f>IF($A65&gt;NumSamplingFeatures,"",
CONCATENATE("  - &amp;SamplingFeatureID",TEXT($A65,"0000"),
" {","SamplingFeatureUUID:  ",CHAR(34),INDEX(SamplingFeatures[Sampling Feature UUID],$A65),CHAR(34),
", SamplingFeatureTypeCV:  ",CHAR(34),INDEX(SamplingFeatures[Sampling Feature Type],$A65),CHAR(34),
", SamplingFeatureCode:  ",CHAR(34),INDEX(SamplingFeatures[Feature Code],$A65),CHAR(34),
", SamplingFeatureName:  ",CHAR(34),INDEX(SamplingFeatures[Feature Name],$A65),CHAR(34),
", SamplingFeatureDescription:  ",CHAR(34),INDEX(SamplingFeatures[Feature Description],$A65),CHAR(34),
", SamplingFeatureGeotypeCV:  ",CHAR(34),INDEX(SamplingFeatures[Feature Geo Type],$A65),CHAR(34),
", FeatureGeometry:  ",CHAR(34),INDEX(SamplingFeatures[Feature Geometry],$A65),CHAR(34),
", Elevation_m:  ",CHAR(34),INDEX(SamplingFeatures[Elevation_m],$A65),CHAR(34),
", ElevationDatumCV:  ",CHAR(34),ElevationDatum,CHAR(34),"}"))</f>
        <v/>
      </c>
      <c r="L65" s="111" t="str">
        <f>IF(NumSites=0,"",
IF(NumSites&lt;$A65,"",
CONCATENATE("  - &amp;SiteID",TEXT($A65,"0000"),
" {","SamplingFeatureID:  *SamplingFeatureID",TEXT(MATCH($A65,Sites[SiteID],0),"0000"),
", SiteTypeCV:  ",CHAR(34),INDEX(Sites[Site Type],MATCH($A65,Sites[SiteID],0)),CHAR(34),
", Latitude:  ",INDEX(Sites[Latitude],MATCH($A65,Sites[SiteID],0)),
", Longitude:  ",INDEX(Sites[Longitude],MATCH($A65,Sites[SiteID],0)),
", SpatialReferenceID:  *SRSID0001}")))</f>
        <v/>
      </c>
      <c r="M65" s="111" t="str">
        <f>IF(NumSpecimens=0,"",
IF(NumSpecimens&lt;$A65,"",
CONCATENATE("  - &amp;SpecimenID",TEXT($A65,"0000"),
" {","SamplingFeatureID:  *SamplingFeatureID",TEXT(MATCH($A65,Specimens[SpecimenID],0),"0000"),
", SpecimenTypeCV:  ",CHAR(34),INDEX(Specimens[Specimen Type],MATCH($A65,Specimens[SpecimenID],0)),CHAR(34),
", SpecimenMediumCV:  ",INDEX(Specimens[Specimen Medium],MATCH($A65,Specimens[SpecimenID],0)),
", IsFieldSpecimen:  ",CHAR(34),INDEX(Specimens[Is Field Specimen?],MATCH($A65,Specimens[SpecimenID],0)),CHAR(34),"}")))</f>
        <v/>
      </c>
      <c r="N65" s="111" t="str">
        <f>IF(NumSpatialOffsets=0,"",
IF(NumSpatialOffsets&lt;$A65,"",
CONCATENATE("  - &amp;SpatialOffsetID",TEXT($A65,"0000"),
" {","SpatialOffsetTypeCV:  ",CHAR(34),INDEX(RelatedFeatures[Spatial Offset Type],MATCH($A65,RelatedFeatures[OffsetID],0)),CHAR(34),
", Offset1Value:  ",INDEX(RelatedFeatures[Offset 1 Value],MATCH($A65,RelatedFeatures[OffsetID],0)),
", Offset1UnitID:  ",CHAR(34),INDEX(RelatedFeatures[Offset 1 Unit],MATCH($A65,RelatedFeatures[OffsetID],0)),CHAR(34),
", Offset2Value:  ",IF(INDEX(RelatedFeatures[Offset 2 Value],MATCH($A65,RelatedFeatures[OffsetID],0))="","NULL",INDEX(RelatedFeatures[Offset 2 Value],MATCH($A65,RelatedFeatures[OffsetID],0))),
", Offset2UnitID:  ",CHAR(34),INDEX(RelatedFeatures[Offset 2 Unit],MATCH($A65,RelatedFeatures[OffsetID],0)),,CHAR(34),
", Offset3Value:  ",IF(INDEX(RelatedFeatures[Offset 3 Value],MATCH($A65,RelatedFeatures[OffsetID],0))="","NULL",INDEX(RelatedFeatures[Offset 3 Value],MATCH($A65,RelatedFeatures[OffsetID],0))),
", Offset3UnitID:  ",CHAR(34),INDEX(RelatedFeatures[Offset 3 Unit],MATCH($A65,RelatedFeatures[OffsetID],0)),CHAR(34),"}")))</f>
        <v/>
      </c>
      <c r="O65" s="111" t="str">
        <f>IF(NumRelatedFeatures=0,"",
IF($A65&gt;NumRelatedFeatures,"",
CONCATENATE("  - &amp;RelationID",TEXT($A65,"0000"),
" {","SamplingFeatureID:  *SamplingFeatureID",TEXT(MATCH(INDEX(RelatedFeatures[First Sampling Feature Code],$A65),SamplingFeatures[Feature Code],0),"0000"),
", RelationshipTypeCV:  ",CHAR(34),INDEX(RelatedFeatures[Relationship Type],$A65),CHAR(34),
", RelatedFeatureID: *SamplingFeatureID",TEXT(MATCH(INDEX(RelatedFeatures[Second Sampling Feature Code],$A65),SamplingFeatures[Feature Code],0),"0000"),
", SpatialOffsetID:  ",IF(INDEX(RelatedFeatures[OffsetID],$A65)="",CONCATENATE(CHAR(34),CHAR(34)),CONCATENATE("*SpatialOffsetID",TEXT(INDEX(RelatedFeatures[OffsetID],$A65),"0000"))),"}")))</f>
        <v/>
      </c>
      <c r="P65" s="111" t="str">
        <f>IF($A65&gt;NumMethods,"",
CONCATENATE("  - &amp;MethodID",TEXT($A65,"0000"),
" {","MethodTypeCV:  ",CHAR(34),INDEX(Methods[Method Type],$A65),CHAR(34),
", MethodCode:  ",CHAR(34),INDEX(Methods[Method Code],$A65),CHAR(34),
", MethodName:  ",CHAR(34),INDEX(Methods[Method Name],$A65),CHAR(34),
", MethodDescription:  ",CHAR(34),INDEX(Methods[Method Description],$A65),CHAR(34),
", MethodLink:  ",CHAR(34),INDEX(Methods[Method Link],$A65),CHAR(34),
", OrganizationID: *OrganizationID",TEXT(MATCH(INDEX(Methods[Organization Name],$A65),Organizations[Organization Name],0),"0000"),"}"))</f>
        <v/>
      </c>
      <c r="Q65" s="111" t="str">
        <f>IF($A65&gt;NumVariables,"",
CONCATENATE("  - &amp;VariableID",TEXT($A65,"0000"),
" {","VariableTypeCV:  ",CHAR(34),INDEX(Variables[Variable Type],$A65),CHAR(34),
", VariableCode:  ",CHAR(34),INDEX(Variables[Variable Code],$A65),CHAR(34),
", VariableNameCV:  ",CHAR(34),INDEX(Variables[Variable Name],$A65),CHAR(34),
", VariableDefinition:  ",CHAR(34),INDEX(Variables[Variable Definition],$A65),CHAR(34),
", SpecciationCV:  ",CHAR(34),INDEX(Variables[Speciation],$A65),CHAR(34),
", NoDataValue:  ",CHAR(34),INDEX(Variables[No Data Value],$A65),CHAR(34),"}"))</f>
        <v/>
      </c>
      <c r="S65" s="111" t="str">
        <f>IF($A65&gt;NumProcessingLevels,"",
CONCATENATE("  - &amp;ProcessingLevelID",TEXT($A65,"0000"),
" {","ProcessingLevelCode:  ",CHAR(34),INDEX(ProcessingLevels[Processing Level Code],$A65),CHAR(34),
", Definition:  ",CHAR(34),INDEX(ProcessingLevels[Definition],$A65),CHAR(34),
", Explanation:  ",CHAR(34),INDEX(ProcessingLevels[Explanation],$A65),CHAR(34),"}"))</f>
        <v/>
      </c>
      <c r="T65" s="111" t="str">
        <f>IF($A65&gt;NumDataColumns,"",
IF(INDEX(DataColumns[Method Code],$A65)="","PLEASE FILL IN A METHOD FOR EACH DATA COLUMN",
CONCATENATE("  - &amp;ActionID",TEXT($A65,"0000"),
" {","ActionTypeCV:  ",CHAR(34),"Observation",CHAR(34),
", MethodID: *MethodID",TEXT(MATCH(INDEX(DataColumns[Method Code],$A65),Methods[Method Code],0),"0000"),
", BeginDateTime:  NULL",
", BeginDateTimeUTCOffset:  NULL",
", EndDateTime:  NULL",
", EndDateTimeUTCOffset:  NULL",
", ActionDescription:  ",CHAR(34),"Generic observation action generated by YODA TimeSeries Template",CHAR(34),
", ActionFileLink:  ",CHAR(34),CHAR(34),"}")))</f>
        <v/>
      </c>
      <c r="U65" s="111" t="str">
        <f>IF($A65&gt;NumDataColumns,"",
IF(INDEX(DataColumns[Method Code],$A65)="","PLEASE FILL IN A SAMPLING FEATURE FOR EACH DATA COLUMN",
CONCATENATE("  - &amp;FeatureActionID",TEXT($A65,"0000"),
" {","SamplingFeatureID:  *SamplingFeatureID",TEXT(MATCH(INDEX(DataColumns[Sampling Feature Code],$A65),SamplingFeatures[Feature Code],0),"0000"),
", ActionID:  *ActionID",TEXT($A65,"0000"),"}")))</f>
        <v/>
      </c>
      <c r="V65" s="111" t="str">
        <f>IF($A65&gt;NumDataColumns,"",
CONCATENATE("  - &amp;ResultID",TEXT($A65,"0000"),
" {","ResultUUID:  ",CHAR(34),INDEX(DataColumns[ResultUUID],$A65),CHAR(34),
", FeatureActionID: *FeatureActionID",TEXT($A65,"0000"),
", ResultTypeCV:  ",CHAR(34),INDEX(DataColumns[Result Type],$A65),CHAR(34),
", VariableID:  *VariableID",TEXT(MATCH(INDEX(DataColumns[Variable Code],$A65),Variables[Variable Code],0),"0000"),
", UnitsID:  ",CHAR(34),INDEX(DataColumns[Unit Name],$A65),CHAR(34),
", TaxonomicClassifierID:  ",CHAR(34),CHAR(34),
", ProcessingLevelID:  *ProcessingLevelID",TEXT(MATCH(INDEX(DataColumns[Processing Level],$A65),ProcessingLevels[Processing Level Code],0),"0000"),
", ResultDateTime:  ",CHAR(34),CHAR(34),
", ResultDateTimeUTCOffset:  ",CHAR(34),CHAR(34),
", ValidDateTime:  ",CHAR(34),CHAR(34),
", ValidDateTimeUTCOffset:  ",CHAR(34),CHAR(34),
", StatusCV:  ",CHAR(34),CHAR(34),
", SampledMediumCV:  ",CHAR(34),INDEX(DataColumns[Sampled Medium],$A65),CHAR(34),
", ValueCount:  ",NumDataValues,"}"))</f>
        <v/>
      </c>
      <c r="W65" s="111" t="str">
        <f>IF($A65&gt;NumDataColumns,"",
CONCATENATE("  - &amp;TimeSeriesResultID001",TEXT($A65,"0000"),
" {","ResultID: *ResultID",TEXT($A65,"0000"),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Statistic],$A65),CHAR(34),"}"))</f>
        <v/>
      </c>
      <c r="X65" s="111" t="str">
        <f>IF($A65-3&gt;NumDataColumns,"",
CONCATENATE("    - {ColumnNumber: ",TEXT($A65-1,"0000"),
", Label:  ",CHAR(34),INDEX(DataColumns[Column Label],$A65-3),CHAR(34),
", ODM2Field:  ",CHAR(34),"DataValue",CHAR(34),
", CensorCodeCV:  ",CHAR(34),INDEX(DataColumns[Censor Code],$A65-3),CHAR(34),
", QualiatyCodeCV:  ",CHAR(34),INDEX(DataColumns[Quality Code],$A65-3),CHAR(34),
", TimeAggregationInterval:  ",INDEX(DataColumns[Time Aggregation Interval],$A65-3),
", TimeAggregationIntervalUnitsID:  ",CHAR(34),INDEX(DataColumns[Time Aggregation Unit],$A65-3),CHAR(34),"}"))</f>
        <v/>
      </c>
      <c r="AA65" s="111" t="str">
        <f>IF($A65&gt;NumDataColumns,
"",
CONCATENATE(AA64,", ",INDEX(DataColumns[Column Label],$A65)))</f>
        <v/>
      </c>
    </row>
    <row r="66" spans="1:27" x14ac:dyDescent="0.25">
      <c r="A66">
        <v>63</v>
      </c>
      <c r="D66" s="111" t="str">
        <f>IF($A66&gt;NumPeople,"",
CONCATENATE("  - &amp;PersonID",TEXT($A66,"0000"),
" {","PersonFirstName:  ",CHAR(34),INDEX(People[First Name],$A66),CHAR(34),
", PersonMiddleName:  ",CHAR(34),INDEX(People[Middle Name],$A66),CHAR(34),
", PersonLastName:  ",CHAR(34),INDEX(People[Last Name],$A66),CHAR(34),"}"))</f>
        <v/>
      </c>
      <c r="E66" s="111" t="str">
        <f>IF($A66&gt;NumOrganizations,"",
CONCATENATE("  - &amp;OrganizationID",TEXT($A66,"0000"),
" {","OrganizationTypeCV:  ",CHAR(34),INDEX(Organizations[Organization Type '[CV']],$A66),CHAR(34),
", OrganizationCode:  ",CHAR(34),INDEX(Organizations[Organization Code],$A66),CHAR(34),
", OrganizationName:  ",CHAR(34),INDEX(Organizations[Organization Name],$A66),CHAR(34),
", OrganizationDescription:  ",CHAR(34),INDEX(Organizations[Organization Description],$A66),CHAR(34),
", OrganizationLink:  ",CHAR(34),INDEX(Organizations[Organization Link],$A66),CHAR(34),"}"))</f>
        <v/>
      </c>
      <c r="F66" s="111" t="str">
        <f>IF($A66&gt;NumPeople,"",
CONCATENATE("  - &amp;AffiliationID",TEXT($A66,"0000"),
" {PersonID: *PersonID",TEXT($A66,"0000"),
", OrganizationID: *OrganizationID",TEXT(MATCH(INDEX(People[Organization Name],$A66),Organizations[Organization Name],0),"0000"),
", IsPrimaryOrganizationContact: , AffiliationStartDate: , AffiliationEndDate: , PrimaryPhone: ",
", PrimaryEmail: ",CHAR(34),INDEX(People[Primary Email],$A66),CHAR(34),
", PrimaryAddress: ",CHAR(34),INDEX(People[Primary Address],$A66),CHAR(34),
", PersonLink: }"))</f>
        <v/>
      </c>
      <c r="H66" s="111" t="str">
        <f>IF(COUNTA(CitationInformation)=0,"",
IF($A66&gt;NumAuthors,"",
CONCATENATE("  - &amp;AuthorListID",TEXT($A66,"0000"),
"  {CitationID: *CitationID0001",
", PersonID: *PersonID",TEXT(MATCH(INDEX(AuthorList[Author Name],$A66),People[Full Name],0),"0000"),
", AuthorOrder: ",INDEX(AuthorList[Author Number],$A66),"}")))</f>
        <v/>
      </c>
      <c r="K66" s="111" t="str">
        <f>IF($A66&gt;NumSamplingFeatures,"",
CONCATENATE("  - &amp;SamplingFeatureID",TEXT($A66,"0000"),
" {","SamplingFeatureUUID:  ",CHAR(34),INDEX(SamplingFeatures[Sampling Feature UUID],$A66),CHAR(34),
", SamplingFeatureTypeCV:  ",CHAR(34),INDEX(SamplingFeatures[Sampling Feature Type],$A66),CHAR(34),
", SamplingFeatureCode:  ",CHAR(34),INDEX(SamplingFeatures[Feature Code],$A66),CHAR(34),
", SamplingFeatureName:  ",CHAR(34),INDEX(SamplingFeatures[Feature Name],$A66),CHAR(34),
", SamplingFeatureDescription:  ",CHAR(34),INDEX(SamplingFeatures[Feature Description],$A66),CHAR(34),
", SamplingFeatureGeotypeCV:  ",CHAR(34),INDEX(SamplingFeatures[Feature Geo Type],$A66),CHAR(34),
", FeatureGeometry:  ",CHAR(34),INDEX(SamplingFeatures[Feature Geometry],$A66),CHAR(34),
", Elevation_m:  ",CHAR(34),INDEX(SamplingFeatures[Elevation_m],$A66),CHAR(34),
", ElevationDatumCV:  ",CHAR(34),ElevationDatum,CHAR(34),"}"))</f>
        <v/>
      </c>
      <c r="L66" s="111" t="str">
        <f>IF(NumSites=0,"",
IF(NumSites&lt;$A66,"",
CONCATENATE("  - &amp;SiteID",TEXT($A66,"0000"),
" {","SamplingFeatureID:  *SamplingFeatureID",TEXT(MATCH($A66,Sites[SiteID],0),"0000"),
", SiteTypeCV:  ",CHAR(34),INDEX(Sites[Site Type],MATCH($A66,Sites[SiteID],0)),CHAR(34),
", Latitude:  ",INDEX(Sites[Latitude],MATCH($A66,Sites[SiteID],0)),
", Longitude:  ",INDEX(Sites[Longitude],MATCH($A66,Sites[SiteID],0)),
", SpatialReferenceID:  *SRSID0001}")))</f>
        <v/>
      </c>
      <c r="M66" s="111" t="str">
        <f>IF(NumSpecimens=0,"",
IF(NumSpecimens&lt;$A66,"",
CONCATENATE("  - &amp;SpecimenID",TEXT($A66,"0000"),
" {","SamplingFeatureID:  *SamplingFeatureID",TEXT(MATCH($A66,Specimens[SpecimenID],0),"0000"),
", SpecimenTypeCV:  ",CHAR(34),INDEX(Specimens[Specimen Type],MATCH($A66,Specimens[SpecimenID],0)),CHAR(34),
", SpecimenMediumCV:  ",INDEX(Specimens[Specimen Medium],MATCH($A66,Specimens[SpecimenID],0)),
", IsFieldSpecimen:  ",CHAR(34),INDEX(Specimens[Is Field Specimen?],MATCH($A66,Specimens[SpecimenID],0)),CHAR(34),"}")))</f>
        <v/>
      </c>
      <c r="N66" s="111" t="str">
        <f>IF(NumSpatialOffsets=0,"",
IF(NumSpatialOffsets&lt;$A66,"",
CONCATENATE("  - &amp;SpatialOffsetID",TEXT($A66,"0000"),
" {","SpatialOffsetTypeCV:  ",CHAR(34),INDEX(RelatedFeatures[Spatial Offset Type],MATCH($A66,RelatedFeatures[OffsetID],0)),CHAR(34),
", Offset1Value:  ",INDEX(RelatedFeatures[Offset 1 Value],MATCH($A66,RelatedFeatures[OffsetID],0)),
", Offset1UnitID:  ",CHAR(34),INDEX(RelatedFeatures[Offset 1 Unit],MATCH($A66,RelatedFeatures[OffsetID],0)),CHAR(34),
", Offset2Value:  ",IF(INDEX(RelatedFeatures[Offset 2 Value],MATCH($A66,RelatedFeatures[OffsetID],0))="","NULL",INDEX(RelatedFeatures[Offset 2 Value],MATCH($A66,RelatedFeatures[OffsetID],0))),
", Offset2UnitID:  ",CHAR(34),INDEX(RelatedFeatures[Offset 2 Unit],MATCH($A66,RelatedFeatures[OffsetID],0)),,CHAR(34),
", Offset3Value:  ",IF(INDEX(RelatedFeatures[Offset 3 Value],MATCH($A66,RelatedFeatures[OffsetID],0))="","NULL",INDEX(RelatedFeatures[Offset 3 Value],MATCH($A66,RelatedFeatures[OffsetID],0))),
", Offset3UnitID:  ",CHAR(34),INDEX(RelatedFeatures[Offset 3 Unit],MATCH($A66,RelatedFeatures[OffsetID],0)),CHAR(34),"}")))</f>
        <v/>
      </c>
      <c r="O66" s="111" t="str">
        <f>IF(NumRelatedFeatures=0,"",
IF($A66&gt;NumRelatedFeatures,"",
CONCATENATE("  - &amp;RelationID",TEXT($A66,"0000"),
" {","SamplingFeatureID:  *SamplingFeatureID",TEXT(MATCH(INDEX(RelatedFeatures[First Sampling Feature Code],$A66),SamplingFeatures[Feature Code],0),"0000"),
", RelationshipTypeCV:  ",CHAR(34),INDEX(RelatedFeatures[Relationship Type],$A66),CHAR(34),
", RelatedFeatureID: *SamplingFeatureID",TEXT(MATCH(INDEX(RelatedFeatures[Second Sampling Feature Code],$A66),SamplingFeatures[Feature Code],0),"0000"),
", SpatialOffsetID:  ",IF(INDEX(RelatedFeatures[OffsetID],$A66)="",CONCATENATE(CHAR(34),CHAR(34)),CONCATENATE("*SpatialOffsetID",TEXT(INDEX(RelatedFeatures[OffsetID],$A66),"0000"))),"}")))</f>
        <v/>
      </c>
      <c r="P66" s="111" t="str">
        <f>IF($A66&gt;NumMethods,"",
CONCATENATE("  - &amp;MethodID",TEXT($A66,"0000"),
" {","MethodTypeCV:  ",CHAR(34),INDEX(Methods[Method Type],$A66),CHAR(34),
", MethodCode:  ",CHAR(34),INDEX(Methods[Method Code],$A66),CHAR(34),
", MethodName:  ",CHAR(34),INDEX(Methods[Method Name],$A66),CHAR(34),
", MethodDescription:  ",CHAR(34),INDEX(Methods[Method Description],$A66),CHAR(34),
", MethodLink:  ",CHAR(34),INDEX(Methods[Method Link],$A66),CHAR(34),
", OrganizationID: *OrganizationID",TEXT(MATCH(INDEX(Methods[Organization Name],$A66),Organizations[Organization Name],0),"0000"),"}"))</f>
        <v/>
      </c>
      <c r="Q66" s="111" t="str">
        <f>IF($A66&gt;NumVariables,"",
CONCATENATE("  - &amp;VariableID",TEXT($A66,"0000"),
" {","VariableTypeCV:  ",CHAR(34),INDEX(Variables[Variable Type],$A66),CHAR(34),
", VariableCode:  ",CHAR(34),INDEX(Variables[Variable Code],$A66),CHAR(34),
", VariableNameCV:  ",CHAR(34),INDEX(Variables[Variable Name],$A66),CHAR(34),
", VariableDefinition:  ",CHAR(34),INDEX(Variables[Variable Definition],$A66),CHAR(34),
", SpecciationCV:  ",CHAR(34),INDEX(Variables[Speciation],$A66),CHAR(34),
", NoDataValue:  ",CHAR(34),INDEX(Variables[No Data Value],$A66),CHAR(34),"}"))</f>
        <v/>
      </c>
      <c r="S66" s="111" t="str">
        <f>IF($A66&gt;NumProcessingLevels,"",
CONCATENATE("  - &amp;ProcessingLevelID",TEXT($A66,"0000"),
" {","ProcessingLevelCode:  ",CHAR(34),INDEX(ProcessingLevels[Processing Level Code],$A66),CHAR(34),
", Definition:  ",CHAR(34),INDEX(ProcessingLevels[Definition],$A66),CHAR(34),
", Explanation:  ",CHAR(34),INDEX(ProcessingLevels[Explanation],$A66),CHAR(34),"}"))</f>
        <v/>
      </c>
      <c r="T66" s="111" t="str">
        <f>IF($A66&gt;NumDataColumns,"",
IF(INDEX(DataColumns[Method Code],$A66)="","PLEASE FILL IN A METHOD FOR EACH DATA COLUMN",
CONCATENATE("  - &amp;ActionID",TEXT($A66,"0000"),
" {","ActionTypeCV:  ",CHAR(34),"Observation",CHAR(34),
", MethodID: *MethodID",TEXT(MATCH(INDEX(DataColumns[Method Code],$A66),Methods[Method Code],0),"0000"),
", BeginDateTime:  NULL",
", BeginDateTimeUTCOffset:  NULL",
", EndDateTime:  NULL",
", EndDateTimeUTCOffset:  NULL",
", ActionDescription:  ",CHAR(34),"Generic observation action generated by YODA TimeSeries Template",CHAR(34),
", ActionFileLink:  ",CHAR(34),CHAR(34),"}")))</f>
        <v/>
      </c>
      <c r="U66" s="111" t="str">
        <f>IF($A66&gt;NumDataColumns,"",
IF(INDEX(DataColumns[Method Code],$A66)="","PLEASE FILL IN A SAMPLING FEATURE FOR EACH DATA COLUMN",
CONCATENATE("  - &amp;FeatureActionID",TEXT($A66,"0000"),
" {","SamplingFeatureID:  *SamplingFeatureID",TEXT(MATCH(INDEX(DataColumns[Sampling Feature Code],$A66),SamplingFeatures[Feature Code],0),"0000"),
", ActionID:  *ActionID",TEXT($A66,"0000"),"}")))</f>
        <v/>
      </c>
      <c r="V66" s="111" t="str">
        <f>IF($A66&gt;NumDataColumns,"",
CONCATENATE("  - &amp;ResultID",TEXT($A66,"0000"),
" {","ResultUUID:  ",CHAR(34),INDEX(DataColumns[ResultUUID],$A66),CHAR(34),
", FeatureActionID: *FeatureActionID",TEXT($A66,"0000"),
", ResultTypeCV:  ",CHAR(34),INDEX(DataColumns[Result Type],$A66),CHAR(34),
", VariableID:  *VariableID",TEXT(MATCH(INDEX(DataColumns[Variable Code],$A66),Variables[Variable Code],0),"0000"),
", UnitsID:  ",CHAR(34),INDEX(DataColumns[Unit Name],$A66),CHAR(34),
", TaxonomicClassifierID:  ",CHAR(34),CHAR(34),
", ProcessingLevelID:  *ProcessingLevelID",TEXT(MATCH(INDEX(DataColumns[Processing Level],$A66),ProcessingLevels[Processing Level Code],0),"0000"),
", ResultDateTime:  ",CHAR(34),CHAR(34),
", ResultDateTimeUTCOffset:  ",CHAR(34),CHAR(34),
", ValidDateTime:  ",CHAR(34),CHAR(34),
", ValidDateTimeUTCOffset:  ",CHAR(34),CHAR(34),
", StatusCV:  ",CHAR(34),CHAR(34),
", SampledMediumCV:  ",CHAR(34),INDEX(DataColumns[Sampled Medium],$A66),CHAR(34),
", ValueCount:  ",NumDataValues,"}"))</f>
        <v/>
      </c>
      <c r="W66" s="111" t="str">
        <f>IF($A66&gt;NumDataColumns,"",
CONCATENATE("  - &amp;TimeSeriesResultID001",TEXT($A66,"0000"),
" {","ResultID: *ResultID",TEXT($A66,"0000"),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Statistic],$A66),CHAR(34),"}"))</f>
        <v/>
      </c>
      <c r="X66" s="111" t="str">
        <f>IF($A66-3&gt;NumDataColumns,"",
CONCATENATE("    - {ColumnNumber: ",TEXT($A66-1,"0000"),
", Label:  ",CHAR(34),INDEX(DataColumns[Column Label],$A66-3),CHAR(34),
", ODM2Field:  ",CHAR(34),"DataValue",CHAR(34),
", CensorCodeCV:  ",CHAR(34),INDEX(DataColumns[Censor Code],$A66-3),CHAR(34),
", QualiatyCodeCV:  ",CHAR(34),INDEX(DataColumns[Quality Code],$A66-3),CHAR(34),
", TimeAggregationInterval:  ",INDEX(DataColumns[Time Aggregation Interval],$A66-3),
", TimeAggregationIntervalUnitsID:  ",CHAR(34),INDEX(DataColumns[Time Aggregation Unit],$A66-3),CHAR(34),"}"))</f>
        <v/>
      </c>
      <c r="AA66" s="111" t="str">
        <f>IF($A66&gt;NumDataColumns,
"",
CONCATENATE(AA65,", ",INDEX(DataColumns[Column Label],$A66)))</f>
        <v/>
      </c>
    </row>
    <row r="67" spans="1:27" x14ac:dyDescent="0.25">
      <c r="A67">
        <v>64</v>
      </c>
      <c r="D67" s="111" t="str">
        <f>IF($A67&gt;NumPeople,"",
CONCATENATE("  - &amp;PersonID",TEXT($A67,"0000"),
" {","PersonFirstName:  ",CHAR(34),INDEX(People[First Name],$A67),CHAR(34),
", PersonMiddleName:  ",CHAR(34),INDEX(People[Middle Name],$A67),CHAR(34),
", PersonLastName:  ",CHAR(34),INDEX(People[Last Name],$A67),CHAR(34),"}"))</f>
        <v/>
      </c>
      <c r="E67" s="111" t="str">
        <f>IF($A67&gt;NumOrganizations,"",
CONCATENATE("  - &amp;OrganizationID",TEXT($A67,"0000"),
" {","OrganizationTypeCV:  ",CHAR(34),INDEX(Organizations[Organization Type '[CV']],$A67),CHAR(34),
", OrganizationCode:  ",CHAR(34),INDEX(Organizations[Organization Code],$A67),CHAR(34),
", OrganizationName:  ",CHAR(34),INDEX(Organizations[Organization Name],$A67),CHAR(34),
", OrganizationDescription:  ",CHAR(34),INDEX(Organizations[Organization Description],$A67),CHAR(34),
", OrganizationLink:  ",CHAR(34),INDEX(Organizations[Organization Link],$A67),CHAR(34),"}"))</f>
        <v/>
      </c>
      <c r="F67" s="111" t="str">
        <f>IF($A67&gt;NumPeople,"",
CONCATENATE("  - &amp;AffiliationID",TEXT($A67,"0000"),
" {PersonID: *PersonID",TEXT($A67,"0000"),
", OrganizationID: *OrganizationID",TEXT(MATCH(INDEX(People[Organization Name],$A67),Organizations[Organization Name],0),"0000"),
", IsPrimaryOrganizationContact: , AffiliationStartDate: , AffiliationEndDate: , PrimaryPhone: ",
", PrimaryEmail: ",CHAR(34),INDEX(People[Primary Email],$A67),CHAR(34),
", PrimaryAddress: ",CHAR(34),INDEX(People[Primary Address],$A67),CHAR(34),
", PersonLink: }"))</f>
        <v/>
      </c>
      <c r="H67" s="111" t="str">
        <f>IF(COUNTA(CitationInformation)=0,"",
IF($A67&gt;NumAuthors,"",
CONCATENATE("  - &amp;AuthorListID",TEXT($A67,"0000"),
"  {CitationID: *CitationID0001",
", PersonID: *PersonID",TEXT(MATCH(INDEX(AuthorList[Author Name],$A67),People[Full Name],0),"0000"),
", AuthorOrder: ",INDEX(AuthorList[Author Number],$A67),"}")))</f>
        <v/>
      </c>
      <c r="K67" s="111" t="str">
        <f>IF($A67&gt;NumSamplingFeatures,"",
CONCATENATE("  - &amp;SamplingFeatureID",TEXT($A67,"0000"),
" {","SamplingFeatureUUID:  ",CHAR(34),INDEX(SamplingFeatures[Sampling Feature UUID],$A67),CHAR(34),
", SamplingFeatureTypeCV:  ",CHAR(34),INDEX(SamplingFeatures[Sampling Feature Type],$A67),CHAR(34),
", SamplingFeatureCode:  ",CHAR(34),INDEX(SamplingFeatures[Feature Code],$A67),CHAR(34),
", SamplingFeatureName:  ",CHAR(34),INDEX(SamplingFeatures[Feature Name],$A67),CHAR(34),
", SamplingFeatureDescription:  ",CHAR(34),INDEX(SamplingFeatures[Feature Description],$A67),CHAR(34),
", SamplingFeatureGeotypeCV:  ",CHAR(34),INDEX(SamplingFeatures[Feature Geo Type],$A67),CHAR(34),
", FeatureGeometry:  ",CHAR(34),INDEX(SamplingFeatures[Feature Geometry],$A67),CHAR(34),
", Elevation_m:  ",CHAR(34),INDEX(SamplingFeatures[Elevation_m],$A67),CHAR(34),
", ElevationDatumCV:  ",CHAR(34),ElevationDatum,CHAR(34),"}"))</f>
        <v/>
      </c>
      <c r="L67" s="111" t="str">
        <f>IF(NumSites=0,"",
IF(NumSites&lt;$A67,"",
CONCATENATE("  - &amp;SiteID",TEXT($A67,"0000"),
" {","SamplingFeatureID:  *SamplingFeatureID",TEXT(MATCH($A67,Sites[SiteID],0),"0000"),
", SiteTypeCV:  ",CHAR(34),INDEX(Sites[Site Type],MATCH($A67,Sites[SiteID],0)),CHAR(34),
", Latitude:  ",INDEX(Sites[Latitude],MATCH($A67,Sites[SiteID],0)),
", Longitude:  ",INDEX(Sites[Longitude],MATCH($A67,Sites[SiteID],0)),
", SpatialReferenceID:  *SRSID0001}")))</f>
        <v/>
      </c>
      <c r="M67" s="111" t="str">
        <f>IF(NumSpecimens=0,"",
IF(NumSpecimens&lt;$A67,"",
CONCATENATE("  - &amp;SpecimenID",TEXT($A67,"0000"),
" {","SamplingFeatureID:  *SamplingFeatureID",TEXT(MATCH($A67,Specimens[SpecimenID],0),"0000"),
", SpecimenTypeCV:  ",CHAR(34),INDEX(Specimens[Specimen Type],MATCH($A67,Specimens[SpecimenID],0)),CHAR(34),
", SpecimenMediumCV:  ",INDEX(Specimens[Specimen Medium],MATCH($A67,Specimens[SpecimenID],0)),
", IsFieldSpecimen:  ",CHAR(34),INDEX(Specimens[Is Field Specimen?],MATCH($A67,Specimens[SpecimenID],0)),CHAR(34),"}")))</f>
        <v/>
      </c>
      <c r="N67" s="111" t="str">
        <f>IF(NumSpatialOffsets=0,"",
IF(NumSpatialOffsets&lt;$A67,"",
CONCATENATE("  - &amp;SpatialOffsetID",TEXT($A67,"0000"),
" {","SpatialOffsetTypeCV:  ",CHAR(34),INDEX(RelatedFeatures[Spatial Offset Type],MATCH($A67,RelatedFeatures[OffsetID],0)),CHAR(34),
", Offset1Value:  ",INDEX(RelatedFeatures[Offset 1 Value],MATCH($A67,RelatedFeatures[OffsetID],0)),
", Offset1UnitID:  ",CHAR(34),INDEX(RelatedFeatures[Offset 1 Unit],MATCH($A67,RelatedFeatures[OffsetID],0)),CHAR(34),
", Offset2Value:  ",IF(INDEX(RelatedFeatures[Offset 2 Value],MATCH($A67,RelatedFeatures[OffsetID],0))="","NULL",INDEX(RelatedFeatures[Offset 2 Value],MATCH($A67,RelatedFeatures[OffsetID],0))),
", Offset2UnitID:  ",CHAR(34),INDEX(RelatedFeatures[Offset 2 Unit],MATCH($A67,RelatedFeatures[OffsetID],0)),,CHAR(34),
", Offset3Value:  ",IF(INDEX(RelatedFeatures[Offset 3 Value],MATCH($A67,RelatedFeatures[OffsetID],0))="","NULL",INDEX(RelatedFeatures[Offset 3 Value],MATCH($A67,RelatedFeatures[OffsetID],0))),
", Offset3UnitID:  ",CHAR(34),INDEX(RelatedFeatures[Offset 3 Unit],MATCH($A67,RelatedFeatures[OffsetID],0)),CHAR(34),"}")))</f>
        <v/>
      </c>
      <c r="O67" s="111" t="str">
        <f>IF(NumRelatedFeatures=0,"",
IF($A67&gt;NumRelatedFeatures,"",
CONCATENATE("  - &amp;RelationID",TEXT($A67,"0000"),
" {","SamplingFeatureID:  *SamplingFeatureID",TEXT(MATCH(INDEX(RelatedFeatures[First Sampling Feature Code],$A67),SamplingFeatures[Feature Code],0),"0000"),
", RelationshipTypeCV:  ",CHAR(34),INDEX(RelatedFeatures[Relationship Type],$A67),CHAR(34),
", RelatedFeatureID: *SamplingFeatureID",TEXT(MATCH(INDEX(RelatedFeatures[Second Sampling Feature Code],$A67),SamplingFeatures[Feature Code],0),"0000"),
", SpatialOffsetID:  ",IF(INDEX(RelatedFeatures[OffsetID],$A67)="",CONCATENATE(CHAR(34),CHAR(34)),CONCATENATE("*SpatialOffsetID",TEXT(INDEX(RelatedFeatures[OffsetID],$A67),"0000"))),"}")))</f>
        <v/>
      </c>
      <c r="P67" s="111" t="str">
        <f>IF($A67&gt;NumMethods,"",
CONCATENATE("  - &amp;MethodID",TEXT($A67,"0000"),
" {","MethodTypeCV:  ",CHAR(34),INDEX(Methods[Method Type],$A67),CHAR(34),
", MethodCode:  ",CHAR(34),INDEX(Methods[Method Code],$A67),CHAR(34),
", MethodName:  ",CHAR(34),INDEX(Methods[Method Name],$A67),CHAR(34),
", MethodDescription:  ",CHAR(34),INDEX(Methods[Method Description],$A67),CHAR(34),
", MethodLink:  ",CHAR(34),INDEX(Methods[Method Link],$A67),CHAR(34),
", OrganizationID: *OrganizationID",TEXT(MATCH(INDEX(Methods[Organization Name],$A67),Organizations[Organization Name],0),"0000"),"}"))</f>
        <v/>
      </c>
      <c r="Q67" s="111" t="str">
        <f>IF($A67&gt;NumVariables,"",
CONCATENATE("  - &amp;VariableID",TEXT($A67,"0000"),
" {","VariableTypeCV:  ",CHAR(34),INDEX(Variables[Variable Type],$A67),CHAR(34),
", VariableCode:  ",CHAR(34),INDEX(Variables[Variable Code],$A67),CHAR(34),
", VariableNameCV:  ",CHAR(34),INDEX(Variables[Variable Name],$A67),CHAR(34),
", VariableDefinition:  ",CHAR(34),INDEX(Variables[Variable Definition],$A67),CHAR(34),
", SpecciationCV:  ",CHAR(34),INDEX(Variables[Speciation],$A67),CHAR(34),
", NoDataValue:  ",CHAR(34),INDEX(Variables[No Data Value],$A67),CHAR(34),"}"))</f>
        <v/>
      </c>
      <c r="S67" s="111" t="str">
        <f>IF($A67&gt;NumProcessingLevels,"",
CONCATENATE("  - &amp;ProcessingLevelID",TEXT($A67,"0000"),
" {","ProcessingLevelCode:  ",CHAR(34),INDEX(ProcessingLevels[Processing Level Code],$A67),CHAR(34),
", Definition:  ",CHAR(34),INDEX(ProcessingLevels[Definition],$A67),CHAR(34),
", Explanation:  ",CHAR(34),INDEX(ProcessingLevels[Explanation],$A67),CHAR(34),"}"))</f>
        <v/>
      </c>
      <c r="T67" s="111" t="str">
        <f>IF($A67&gt;NumDataColumns,"",
IF(INDEX(DataColumns[Method Code],$A67)="","PLEASE FILL IN A METHOD FOR EACH DATA COLUMN",
CONCATENATE("  - &amp;ActionID",TEXT($A67,"0000"),
" {","ActionTypeCV:  ",CHAR(34),"Observation",CHAR(34),
", MethodID: *MethodID",TEXT(MATCH(INDEX(DataColumns[Method Code],$A67),Methods[Method Code],0),"0000"),
", BeginDateTime:  NULL",
", BeginDateTimeUTCOffset:  NULL",
", EndDateTime:  NULL",
", EndDateTimeUTCOffset:  NULL",
", ActionDescription:  ",CHAR(34),"Generic observation action generated by YODA TimeSeries Template",CHAR(34),
", ActionFileLink:  ",CHAR(34),CHAR(34),"}")))</f>
        <v/>
      </c>
      <c r="U67" s="111" t="str">
        <f>IF($A67&gt;NumDataColumns,"",
IF(INDEX(DataColumns[Method Code],$A67)="","PLEASE FILL IN A SAMPLING FEATURE FOR EACH DATA COLUMN",
CONCATENATE("  - &amp;FeatureActionID",TEXT($A67,"0000"),
" {","SamplingFeatureID:  *SamplingFeatureID",TEXT(MATCH(INDEX(DataColumns[Sampling Feature Code],$A67),SamplingFeatures[Feature Code],0),"0000"),
", ActionID:  *ActionID",TEXT($A67,"0000"),"}")))</f>
        <v/>
      </c>
      <c r="V67" s="111" t="str">
        <f>IF($A67&gt;NumDataColumns,"",
CONCATENATE("  - &amp;ResultID",TEXT($A67,"0000"),
" {","ResultUUID:  ",CHAR(34),INDEX(DataColumns[ResultUUID],$A67),CHAR(34),
", FeatureActionID: *FeatureActionID",TEXT($A67,"0000"),
", ResultTypeCV:  ",CHAR(34),INDEX(DataColumns[Result Type],$A67),CHAR(34),
", VariableID:  *VariableID",TEXT(MATCH(INDEX(DataColumns[Variable Code],$A67),Variables[Variable Code],0),"0000"),
", UnitsID:  ",CHAR(34),INDEX(DataColumns[Unit Name],$A67),CHAR(34),
", TaxonomicClassifierID:  ",CHAR(34),CHAR(34),
", ProcessingLevelID:  *ProcessingLevelID",TEXT(MATCH(INDEX(DataColumns[Processing Level],$A67),ProcessingLevels[Processing Level Code],0),"0000"),
", ResultDateTime:  ",CHAR(34),CHAR(34),
", ResultDateTimeUTCOffset:  ",CHAR(34),CHAR(34),
", ValidDateTime:  ",CHAR(34),CHAR(34),
", ValidDateTimeUTCOffset:  ",CHAR(34),CHAR(34),
", StatusCV:  ",CHAR(34),CHAR(34),
", SampledMediumCV:  ",CHAR(34),INDEX(DataColumns[Sampled Medium],$A67),CHAR(34),
", ValueCount:  ",NumDataValues,"}"))</f>
        <v/>
      </c>
      <c r="W67" s="111" t="str">
        <f>IF($A67&gt;NumDataColumns,"",
CONCATENATE("  - &amp;TimeSeriesResultID001",TEXT($A67,"0000"),
" {","ResultID: *ResultID",TEXT($A67,"0000"),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Statistic],$A67),CHAR(34),"}"))</f>
        <v/>
      </c>
      <c r="X67" s="111" t="str">
        <f>IF($A67-3&gt;NumDataColumns,"",
CONCATENATE("    - {ColumnNumber: ",TEXT($A67-1,"0000"),
", Label:  ",CHAR(34),INDEX(DataColumns[Column Label],$A67-3),CHAR(34),
", ODM2Field:  ",CHAR(34),"DataValue",CHAR(34),
", CensorCodeCV:  ",CHAR(34),INDEX(DataColumns[Censor Code],$A67-3),CHAR(34),
", QualiatyCodeCV:  ",CHAR(34),INDEX(DataColumns[Quality Code],$A67-3),CHAR(34),
", TimeAggregationInterval:  ",INDEX(DataColumns[Time Aggregation Interval],$A67-3),
", TimeAggregationIntervalUnitsID:  ",CHAR(34),INDEX(DataColumns[Time Aggregation Unit],$A67-3),CHAR(34),"}"))</f>
        <v/>
      </c>
      <c r="AA67" s="111" t="str">
        <f>IF($A67&gt;NumDataColumns,
"",
CONCATENATE(AA66,", ",INDEX(DataColumns[Column Label],$A67)))</f>
        <v/>
      </c>
    </row>
    <row r="68" spans="1:27" x14ac:dyDescent="0.25">
      <c r="A68">
        <v>65</v>
      </c>
      <c r="D68" s="111" t="str">
        <f>IF($A68&gt;NumPeople,"",
CONCATENATE("  - &amp;PersonID",TEXT($A68,"0000"),
" {","PersonFirstName:  ",CHAR(34),INDEX(People[First Name],$A68),CHAR(34),
", PersonMiddleName:  ",CHAR(34),INDEX(People[Middle Name],$A68),CHAR(34),
", PersonLastName:  ",CHAR(34),INDEX(People[Last Name],$A68),CHAR(34),"}"))</f>
        <v/>
      </c>
      <c r="E68" s="111" t="str">
        <f>IF($A68&gt;NumOrganizations,"",
CONCATENATE("  - &amp;OrganizationID",TEXT($A68,"0000"),
" {","OrganizationTypeCV:  ",CHAR(34),INDEX(Organizations[Organization Type '[CV']],$A68),CHAR(34),
", OrganizationCode:  ",CHAR(34),INDEX(Organizations[Organization Code],$A68),CHAR(34),
", OrganizationName:  ",CHAR(34),INDEX(Organizations[Organization Name],$A68),CHAR(34),
", OrganizationDescription:  ",CHAR(34),INDEX(Organizations[Organization Description],$A68),CHAR(34),
", OrganizationLink:  ",CHAR(34),INDEX(Organizations[Organization Link],$A68),CHAR(34),"}"))</f>
        <v/>
      </c>
      <c r="F68" s="111" t="str">
        <f>IF($A68&gt;NumPeople,"",
CONCATENATE("  - &amp;AffiliationID",TEXT($A68,"0000"),
" {PersonID: *PersonID",TEXT($A68,"0000"),
", OrganizationID: *OrganizationID",TEXT(MATCH(INDEX(People[Organization Name],$A68),Organizations[Organization Name],0),"0000"),
", IsPrimaryOrganizationContact: , AffiliationStartDate: , AffiliationEndDate: , PrimaryPhone: ",
", PrimaryEmail: ",CHAR(34),INDEX(People[Primary Email],$A68),CHAR(34),
", PrimaryAddress: ",CHAR(34),INDEX(People[Primary Address],$A68),CHAR(34),
", PersonLink: }"))</f>
        <v/>
      </c>
      <c r="H68" s="111" t="str">
        <f>IF(COUNTA(CitationInformation)=0,"",
IF($A68&gt;NumAuthors,"",
CONCATENATE("  - &amp;AuthorListID",TEXT($A68,"0000"),
"  {CitationID: *CitationID0001",
", PersonID: *PersonID",TEXT(MATCH(INDEX(AuthorList[Author Name],$A68),People[Full Name],0),"0000"),
", AuthorOrder: ",INDEX(AuthorList[Author Number],$A68),"}")))</f>
        <v/>
      </c>
      <c r="K68" s="111" t="str">
        <f>IF($A68&gt;NumSamplingFeatures,"",
CONCATENATE("  - &amp;SamplingFeatureID",TEXT($A68,"0000"),
" {","SamplingFeatureUUID:  ",CHAR(34),INDEX(SamplingFeatures[Sampling Feature UUID],$A68),CHAR(34),
", SamplingFeatureTypeCV:  ",CHAR(34),INDEX(SamplingFeatures[Sampling Feature Type],$A68),CHAR(34),
", SamplingFeatureCode:  ",CHAR(34),INDEX(SamplingFeatures[Feature Code],$A68),CHAR(34),
", SamplingFeatureName:  ",CHAR(34),INDEX(SamplingFeatures[Feature Name],$A68),CHAR(34),
", SamplingFeatureDescription:  ",CHAR(34),INDEX(SamplingFeatures[Feature Description],$A68),CHAR(34),
", SamplingFeatureGeotypeCV:  ",CHAR(34),INDEX(SamplingFeatures[Feature Geo Type],$A68),CHAR(34),
", FeatureGeometry:  ",CHAR(34),INDEX(SamplingFeatures[Feature Geometry],$A68),CHAR(34),
", Elevation_m:  ",CHAR(34),INDEX(SamplingFeatures[Elevation_m],$A68),CHAR(34),
", ElevationDatumCV:  ",CHAR(34),ElevationDatum,CHAR(34),"}"))</f>
        <v/>
      </c>
      <c r="L68" s="111" t="str">
        <f>IF(NumSites=0,"",
IF(NumSites&lt;$A68,"",
CONCATENATE("  - &amp;SiteID",TEXT($A68,"0000"),
" {","SamplingFeatureID:  *SamplingFeatureID",TEXT(MATCH($A68,Sites[SiteID],0),"0000"),
", SiteTypeCV:  ",CHAR(34),INDEX(Sites[Site Type],MATCH($A68,Sites[SiteID],0)),CHAR(34),
", Latitude:  ",INDEX(Sites[Latitude],MATCH($A68,Sites[SiteID],0)),
", Longitude:  ",INDEX(Sites[Longitude],MATCH($A68,Sites[SiteID],0)),
", SpatialReferenceID:  *SRSID0001}")))</f>
        <v/>
      </c>
      <c r="M68" s="111" t="str">
        <f>IF(NumSpecimens=0,"",
IF(NumSpecimens&lt;$A68,"",
CONCATENATE("  - &amp;SpecimenID",TEXT($A68,"0000"),
" {","SamplingFeatureID:  *SamplingFeatureID",TEXT(MATCH($A68,Specimens[SpecimenID],0),"0000"),
", SpecimenTypeCV:  ",CHAR(34),INDEX(Specimens[Specimen Type],MATCH($A68,Specimens[SpecimenID],0)),CHAR(34),
", SpecimenMediumCV:  ",INDEX(Specimens[Specimen Medium],MATCH($A68,Specimens[SpecimenID],0)),
", IsFieldSpecimen:  ",CHAR(34),INDEX(Specimens[Is Field Specimen?],MATCH($A68,Specimens[SpecimenID],0)),CHAR(34),"}")))</f>
        <v/>
      </c>
      <c r="N68" s="111" t="str">
        <f>IF(NumSpatialOffsets=0,"",
IF(NumSpatialOffsets&lt;$A68,"",
CONCATENATE("  - &amp;SpatialOffsetID",TEXT($A68,"0000"),
" {","SpatialOffsetTypeCV:  ",CHAR(34),INDEX(RelatedFeatures[Spatial Offset Type],MATCH($A68,RelatedFeatures[OffsetID],0)),CHAR(34),
", Offset1Value:  ",INDEX(RelatedFeatures[Offset 1 Value],MATCH($A68,RelatedFeatures[OffsetID],0)),
", Offset1UnitID:  ",CHAR(34),INDEX(RelatedFeatures[Offset 1 Unit],MATCH($A68,RelatedFeatures[OffsetID],0)),CHAR(34),
", Offset2Value:  ",IF(INDEX(RelatedFeatures[Offset 2 Value],MATCH($A68,RelatedFeatures[OffsetID],0))="","NULL",INDEX(RelatedFeatures[Offset 2 Value],MATCH($A68,RelatedFeatures[OffsetID],0))),
", Offset2UnitID:  ",CHAR(34),INDEX(RelatedFeatures[Offset 2 Unit],MATCH($A68,RelatedFeatures[OffsetID],0)),,CHAR(34),
", Offset3Value:  ",IF(INDEX(RelatedFeatures[Offset 3 Value],MATCH($A68,RelatedFeatures[OffsetID],0))="","NULL",INDEX(RelatedFeatures[Offset 3 Value],MATCH($A68,RelatedFeatures[OffsetID],0))),
", Offset3UnitID:  ",CHAR(34),INDEX(RelatedFeatures[Offset 3 Unit],MATCH($A68,RelatedFeatures[OffsetID],0)),CHAR(34),"}")))</f>
        <v/>
      </c>
      <c r="O68" s="111" t="str">
        <f>IF(NumRelatedFeatures=0,"",
IF($A68&gt;NumRelatedFeatures,"",
CONCATENATE("  - &amp;RelationID",TEXT($A68,"0000"),
" {","SamplingFeatureID:  *SamplingFeatureID",TEXT(MATCH(INDEX(RelatedFeatures[First Sampling Feature Code],$A68),SamplingFeatures[Feature Code],0),"0000"),
", RelationshipTypeCV:  ",CHAR(34),INDEX(RelatedFeatures[Relationship Type],$A68),CHAR(34),
", RelatedFeatureID: *SamplingFeatureID",TEXT(MATCH(INDEX(RelatedFeatures[Second Sampling Feature Code],$A68),SamplingFeatures[Feature Code],0),"0000"),
", SpatialOffsetID:  ",IF(INDEX(RelatedFeatures[OffsetID],$A68)="",CONCATENATE(CHAR(34),CHAR(34)),CONCATENATE("*SpatialOffsetID",TEXT(INDEX(RelatedFeatures[OffsetID],$A68),"0000"))),"}")))</f>
        <v/>
      </c>
      <c r="P68" s="111" t="str">
        <f>IF($A68&gt;NumMethods,"",
CONCATENATE("  - &amp;MethodID",TEXT($A68,"0000"),
" {","MethodTypeCV:  ",CHAR(34),INDEX(Methods[Method Type],$A68),CHAR(34),
", MethodCode:  ",CHAR(34),INDEX(Methods[Method Code],$A68),CHAR(34),
", MethodName:  ",CHAR(34),INDEX(Methods[Method Name],$A68),CHAR(34),
", MethodDescription:  ",CHAR(34),INDEX(Methods[Method Description],$A68),CHAR(34),
", MethodLink:  ",CHAR(34),INDEX(Methods[Method Link],$A68),CHAR(34),
", OrganizationID: *OrganizationID",TEXT(MATCH(INDEX(Methods[Organization Name],$A68),Organizations[Organization Name],0),"0000"),"}"))</f>
        <v/>
      </c>
      <c r="Q68" s="111" t="str">
        <f>IF($A68&gt;NumVariables,"",
CONCATENATE("  - &amp;VariableID",TEXT($A68,"0000"),
" {","VariableTypeCV:  ",CHAR(34),INDEX(Variables[Variable Type],$A68),CHAR(34),
", VariableCode:  ",CHAR(34),INDEX(Variables[Variable Code],$A68),CHAR(34),
", VariableNameCV:  ",CHAR(34),INDEX(Variables[Variable Name],$A68),CHAR(34),
", VariableDefinition:  ",CHAR(34),INDEX(Variables[Variable Definition],$A68),CHAR(34),
", SpecciationCV:  ",CHAR(34),INDEX(Variables[Speciation],$A68),CHAR(34),
", NoDataValue:  ",CHAR(34),INDEX(Variables[No Data Value],$A68),CHAR(34),"}"))</f>
        <v/>
      </c>
      <c r="S68" s="111" t="str">
        <f>IF($A68&gt;NumProcessingLevels,"",
CONCATENATE("  - &amp;ProcessingLevelID",TEXT($A68,"0000"),
" {","ProcessingLevelCode:  ",CHAR(34),INDEX(ProcessingLevels[Processing Level Code],$A68),CHAR(34),
", Definition:  ",CHAR(34),INDEX(ProcessingLevels[Definition],$A68),CHAR(34),
", Explanation:  ",CHAR(34),INDEX(ProcessingLevels[Explanation],$A68),CHAR(34),"}"))</f>
        <v/>
      </c>
      <c r="T68" s="111" t="str">
        <f>IF($A68&gt;NumDataColumns,"",
IF(INDEX(DataColumns[Method Code],$A68)="","PLEASE FILL IN A METHOD FOR EACH DATA COLUMN",
CONCATENATE("  - &amp;ActionID",TEXT($A68,"0000"),
" {","ActionTypeCV:  ",CHAR(34),"Observation",CHAR(34),
", MethodID: *MethodID",TEXT(MATCH(INDEX(DataColumns[Method Code],$A68),Methods[Method Code],0),"0000"),
", BeginDateTime:  NULL",
", BeginDateTimeUTCOffset:  NULL",
", EndDateTime:  NULL",
", EndDateTimeUTCOffset:  NULL",
", ActionDescription:  ",CHAR(34),"Generic observation action generated by YODA TimeSeries Template",CHAR(34),
", ActionFileLink:  ",CHAR(34),CHAR(34),"}")))</f>
        <v/>
      </c>
      <c r="U68" s="111" t="str">
        <f>IF($A68&gt;NumDataColumns,"",
IF(INDEX(DataColumns[Method Code],$A68)="","PLEASE FILL IN A SAMPLING FEATURE FOR EACH DATA COLUMN",
CONCATENATE("  - &amp;FeatureActionID",TEXT($A68,"0000"),
" {","SamplingFeatureID:  *SamplingFeatureID",TEXT(MATCH(INDEX(DataColumns[Sampling Feature Code],$A68),SamplingFeatures[Feature Code],0),"0000"),
", ActionID:  *ActionID",TEXT($A68,"0000"),"}")))</f>
        <v/>
      </c>
      <c r="V68" s="111" t="str">
        <f>IF($A68&gt;NumDataColumns,"",
CONCATENATE("  - &amp;ResultID",TEXT($A68,"0000"),
" {","ResultUUID:  ",CHAR(34),INDEX(DataColumns[ResultUUID],$A68),CHAR(34),
", FeatureActionID: *FeatureActionID",TEXT($A68,"0000"),
", ResultTypeCV:  ",CHAR(34),INDEX(DataColumns[Result Type],$A68),CHAR(34),
", VariableID:  *VariableID",TEXT(MATCH(INDEX(DataColumns[Variable Code],$A68),Variables[Variable Code],0),"0000"),
", UnitsID:  ",CHAR(34),INDEX(DataColumns[Unit Name],$A68),CHAR(34),
", TaxonomicClassifierID:  ",CHAR(34),CHAR(34),
", ProcessingLevelID:  *ProcessingLevelID",TEXT(MATCH(INDEX(DataColumns[Processing Level],$A68),ProcessingLevels[Processing Level Code],0),"0000"),
", ResultDateTime:  ",CHAR(34),CHAR(34),
", ResultDateTimeUTCOffset:  ",CHAR(34),CHAR(34),
", ValidDateTime:  ",CHAR(34),CHAR(34),
", ValidDateTimeUTCOffset:  ",CHAR(34),CHAR(34),
", StatusCV:  ",CHAR(34),CHAR(34),
", SampledMediumCV:  ",CHAR(34),INDEX(DataColumns[Sampled Medium],$A68),CHAR(34),
", ValueCount:  ",NumDataValues,"}"))</f>
        <v/>
      </c>
      <c r="W68" s="111" t="str">
        <f>IF($A68&gt;NumDataColumns,"",
CONCATENATE("  - &amp;TimeSeriesResultID001",TEXT($A68,"0000"),
" {","ResultID: *ResultID",TEXT($A68,"0000"),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Statistic],$A68),CHAR(34),"}"))</f>
        <v/>
      </c>
      <c r="X68" s="111" t="str">
        <f>IF($A68-3&gt;NumDataColumns,"",
CONCATENATE("    - {ColumnNumber: ",TEXT($A68-1,"0000"),
", Label:  ",CHAR(34),INDEX(DataColumns[Column Label],$A68-3),CHAR(34),
", ODM2Field:  ",CHAR(34),"DataValue",CHAR(34),
", CensorCodeCV:  ",CHAR(34),INDEX(DataColumns[Censor Code],$A68-3),CHAR(34),
", QualiatyCodeCV:  ",CHAR(34),INDEX(DataColumns[Quality Code],$A68-3),CHAR(34),
", TimeAggregationInterval:  ",INDEX(DataColumns[Time Aggregation Interval],$A68-3),
", TimeAggregationIntervalUnitsID:  ",CHAR(34),INDEX(DataColumns[Time Aggregation Unit],$A68-3),CHAR(34),"}"))</f>
        <v/>
      </c>
      <c r="AA68" s="111" t="str">
        <f>IF($A68&gt;NumDataColumns,
"",
CONCATENATE(AA67,", ",INDEX(DataColumns[Column Label],$A68)))</f>
        <v/>
      </c>
    </row>
    <row r="69" spans="1:27" x14ac:dyDescent="0.25">
      <c r="A69">
        <v>66</v>
      </c>
      <c r="D69" s="111" t="str">
        <f>IF($A69&gt;NumPeople,"",
CONCATENATE("  - &amp;PersonID",TEXT($A69,"0000"),
" {","PersonFirstName:  ",CHAR(34),INDEX(People[First Name],$A69),CHAR(34),
", PersonMiddleName:  ",CHAR(34),INDEX(People[Middle Name],$A69),CHAR(34),
", PersonLastName:  ",CHAR(34),INDEX(People[Last Name],$A69),CHAR(34),"}"))</f>
        <v/>
      </c>
      <c r="E69" s="111" t="str">
        <f>IF($A69&gt;NumOrganizations,"",
CONCATENATE("  - &amp;OrganizationID",TEXT($A69,"0000"),
" {","OrganizationTypeCV:  ",CHAR(34),INDEX(Organizations[Organization Type '[CV']],$A69),CHAR(34),
", OrganizationCode:  ",CHAR(34),INDEX(Organizations[Organization Code],$A69),CHAR(34),
", OrganizationName:  ",CHAR(34),INDEX(Organizations[Organization Name],$A69),CHAR(34),
", OrganizationDescription:  ",CHAR(34),INDEX(Organizations[Organization Description],$A69),CHAR(34),
", OrganizationLink:  ",CHAR(34),INDEX(Organizations[Organization Link],$A69),CHAR(34),"}"))</f>
        <v/>
      </c>
      <c r="F69" s="111" t="str">
        <f>IF($A69&gt;NumPeople,"",
CONCATENATE("  - &amp;AffiliationID",TEXT($A69,"0000"),
" {PersonID: *PersonID",TEXT($A69,"0000"),
", OrganizationID: *OrganizationID",TEXT(MATCH(INDEX(People[Organization Name],$A69),Organizations[Organization Name],0),"0000"),
", IsPrimaryOrganizationContact: , AffiliationStartDate: , AffiliationEndDate: , PrimaryPhone: ",
", PrimaryEmail: ",CHAR(34),INDEX(People[Primary Email],$A69),CHAR(34),
", PrimaryAddress: ",CHAR(34),INDEX(People[Primary Address],$A69),CHAR(34),
", PersonLink: }"))</f>
        <v/>
      </c>
      <c r="H69" s="111" t="str">
        <f>IF(COUNTA(CitationInformation)=0,"",
IF($A69&gt;NumAuthors,"",
CONCATENATE("  - &amp;AuthorListID",TEXT($A69,"0000"),
"  {CitationID: *CitationID0001",
", PersonID: *PersonID",TEXT(MATCH(INDEX(AuthorList[Author Name],$A69),People[Full Name],0),"0000"),
", AuthorOrder: ",INDEX(AuthorList[Author Number],$A69),"}")))</f>
        <v/>
      </c>
      <c r="K69" s="111" t="str">
        <f>IF($A69&gt;NumSamplingFeatures,"",
CONCATENATE("  - &amp;SamplingFeatureID",TEXT($A69,"0000"),
" {","SamplingFeatureUUID:  ",CHAR(34),INDEX(SamplingFeatures[Sampling Feature UUID],$A69),CHAR(34),
", SamplingFeatureTypeCV:  ",CHAR(34),INDEX(SamplingFeatures[Sampling Feature Type],$A69),CHAR(34),
", SamplingFeatureCode:  ",CHAR(34),INDEX(SamplingFeatures[Feature Code],$A69),CHAR(34),
", SamplingFeatureName:  ",CHAR(34),INDEX(SamplingFeatures[Feature Name],$A69),CHAR(34),
", SamplingFeatureDescription:  ",CHAR(34),INDEX(SamplingFeatures[Feature Description],$A69),CHAR(34),
", SamplingFeatureGeotypeCV:  ",CHAR(34),INDEX(SamplingFeatures[Feature Geo Type],$A69),CHAR(34),
", FeatureGeometry:  ",CHAR(34),INDEX(SamplingFeatures[Feature Geometry],$A69),CHAR(34),
", Elevation_m:  ",CHAR(34),INDEX(SamplingFeatures[Elevation_m],$A69),CHAR(34),
", ElevationDatumCV:  ",CHAR(34),ElevationDatum,CHAR(34),"}"))</f>
        <v/>
      </c>
      <c r="L69" s="111" t="str">
        <f>IF(NumSites=0,"",
IF(NumSites&lt;$A69,"",
CONCATENATE("  - &amp;SiteID",TEXT($A69,"0000"),
" {","SamplingFeatureID:  *SamplingFeatureID",TEXT(MATCH($A69,Sites[SiteID],0),"0000"),
", SiteTypeCV:  ",CHAR(34),INDEX(Sites[Site Type],MATCH($A69,Sites[SiteID],0)),CHAR(34),
", Latitude:  ",INDEX(Sites[Latitude],MATCH($A69,Sites[SiteID],0)),
", Longitude:  ",INDEX(Sites[Longitude],MATCH($A69,Sites[SiteID],0)),
", SpatialReferenceID:  *SRSID0001}")))</f>
        <v/>
      </c>
      <c r="M69" s="111" t="str">
        <f>IF(NumSpecimens=0,"",
IF(NumSpecimens&lt;$A69,"",
CONCATENATE("  - &amp;SpecimenID",TEXT($A69,"0000"),
" {","SamplingFeatureID:  *SamplingFeatureID",TEXT(MATCH($A69,Specimens[SpecimenID],0),"0000"),
", SpecimenTypeCV:  ",CHAR(34),INDEX(Specimens[Specimen Type],MATCH($A69,Specimens[SpecimenID],0)),CHAR(34),
", SpecimenMediumCV:  ",INDEX(Specimens[Specimen Medium],MATCH($A69,Specimens[SpecimenID],0)),
", IsFieldSpecimen:  ",CHAR(34),INDEX(Specimens[Is Field Specimen?],MATCH($A69,Specimens[SpecimenID],0)),CHAR(34),"}")))</f>
        <v/>
      </c>
      <c r="N69" s="111" t="str">
        <f>IF(NumSpatialOffsets=0,"",
IF(NumSpatialOffsets&lt;$A69,"",
CONCATENATE("  - &amp;SpatialOffsetID",TEXT($A69,"0000"),
" {","SpatialOffsetTypeCV:  ",CHAR(34),INDEX(RelatedFeatures[Spatial Offset Type],MATCH($A69,RelatedFeatures[OffsetID],0)),CHAR(34),
", Offset1Value:  ",INDEX(RelatedFeatures[Offset 1 Value],MATCH($A69,RelatedFeatures[OffsetID],0)),
", Offset1UnitID:  ",CHAR(34),INDEX(RelatedFeatures[Offset 1 Unit],MATCH($A69,RelatedFeatures[OffsetID],0)),CHAR(34),
", Offset2Value:  ",IF(INDEX(RelatedFeatures[Offset 2 Value],MATCH($A69,RelatedFeatures[OffsetID],0))="","NULL",INDEX(RelatedFeatures[Offset 2 Value],MATCH($A69,RelatedFeatures[OffsetID],0))),
", Offset2UnitID:  ",CHAR(34),INDEX(RelatedFeatures[Offset 2 Unit],MATCH($A69,RelatedFeatures[OffsetID],0)),,CHAR(34),
", Offset3Value:  ",IF(INDEX(RelatedFeatures[Offset 3 Value],MATCH($A69,RelatedFeatures[OffsetID],0))="","NULL",INDEX(RelatedFeatures[Offset 3 Value],MATCH($A69,RelatedFeatures[OffsetID],0))),
", Offset3UnitID:  ",CHAR(34),INDEX(RelatedFeatures[Offset 3 Unit],MATCH($A69,RelatedFeatures[OffsetID],0)),CHAR(34),"}")))</f>
        <v/>
      </c>
      <c r="O69" s="111" t="str">
        <f>IF(NumRelatedFeatures=0,"",
IF($A69&gt;NumRelatedFeatures,"",
CONCATENATE("  - &amp;RelationID",TEXT($A69,"0000"),
" {","SamplingFeatureID:  *SamplingFeatureID",TEXT(MATCH(INDEX(RelatedFeatures[First Sampling Feature Code],$A69),SamplingFeatures[Feature Code],0),"0000"),
", RelationshipTypeCV:  ",CHAR(34),INDEX(RelatedFeatures[Relationship Type],$A69),CHAR(34),
", RelatedFeatureID: *SamplingFeatureID",TEXT(MATCH(INDEX(RelatedFeatures[Second Sampling Feature Code],$A69),SamplingFeatures[Feature Code],0),"0000"),
", SpatialOffsetID:  ",IF(INDEX(RelatedFeatures[OffsetID],$A69)="",CONCATENATE(CHAR(34),CHAR(34)),CONCATENATE("*SpatialOffsetID",TEXT(INDEX(RelatedFeatures[OffsetID],$A69),"0000"))),"}")))</f>
        <v/>
      </c>
      <c r="P69" s="111" t="str">
        <f>IF($A69&gt;NumMethods,"",
CONCATENATE("  - &amp;MethodID",TEXT($A69,"0000"),
" {","MethodTypeCV:  ",CHAR(34),INDEX(Methods[Method Type],$A69),CHAR(34),
", MethodCode:  ",CHAR(34),INDEX(Methods[Method Code],$A69),CHAR(34),
", MethodName:  ",CHAR(34),INDEX(Methods[Method Name],$A69),CHAR(34),
", MethodDescription:  ",CHAR(34),INDEX(Methods[Method Description],$A69),CHAR(34),
", MethodLink:  ",CHAR(34),INDEX(Methods[Method Link],$A69),CHAR(34),
", OrganizationID: *OrganizationID",TEXT(MATCH(INDEX(Methods[Organization Name],$A69),Organizations[Organization Name],0),"0000"),"}"))</f>
        <v/>
      </c>
      <c r="Q69" s="111" t="str">
        <f>IF($A69&gt;NumVariables,"",
CONCATENATE("  - &amp;VariableID",TEXT($A69,"0000"),
" {","VariableTypeCV:  ",CHAR(34),INDEX(Variables[Variable Type],$A69),CHAR(34),
", VariableCode:  ",CHAR(34),INDEX(Variables[Variable Code],$A69),CHAR(34),
", VariableNameCV:  ",CHAR(34),INDEX(Variables[Variable Name],$A69),CHAR(34),
", VariableDefinition:  ",CHAR(34),INDEX(Variables[Variable Definition],$A69),CHAR(34),
", SpecciationCV:  ",CHAR(34),INDEX(Variables[Speciation],$A69),CHAR(34),
", NoDataValue:  ",CHAR(34),INDEX(Variables[No Data Value],$A69),CHAR(34),"}"))</f>
        <v/>
      </c>
      <c r="S69" s="111" t="str">
        <f>IF($A69&gt;NumProcessingLevels,"",
CONCATENATE("  - &amp;ProcessingLevelID",TEXT($A69,"0000"),
" {","ProcessingLevelCode:  ",CHAR(34),INDEX(ProcessingLevels[Processing Level Code],$A69),CHAR(34),
", Definition:  ",CHAR(34),INDEX(ProcessingLevels[Definition],$A69),CHAR(34),
", Explanation:  ",CHAR(34),INDEX(ProcessingLevels[Explanation],$A69),CHAR(34),"}"))</f>
        <v/>
      </c>
      <c r="T69" s="111" t="str">
        <f>IF($A69&gt;NumDataColumns,"",
IF(INDEX(DataColumns[Method Code],$A69)="","PLEASE FILL IN A METHOD FOR EACH DATA COLUMN",
CONCATENATE("  - &amp;ActionID",TEXT($A69,"0000"),
" {","ActionTypeCV:  ",CHAR(34),"Observation",CHAR(34),
", MethodID: *MethodID",TEXT(MATCH(INDEX(DataColumns[Method Code],$A69),Methods[Method Code],0),"0000"),
", BeginDateTime:  NULL",
", BeginDateTimeUTCOffset:  NULL",
", EndDateTime:  NULL",
", EndDateTimeUTCOffset:  NULL",
", ActionDescription:  ",CHAR(34),"Generic observation action generated by YODA TimeSeries Template",CHAR(34),
", ActionFileLink:  ",CHAR(34),CHAR(34),"}")))</f>
        <v/>
      </c>
      <c r="U69" s="111" t="str">
        <f>IF($A69&gt;NumDataColumns,"",
IF(INDEX(DataColumns[Method Code],$A69)="","PLEASE FILL IN A SAMPLING FEATURE FOR EACH DATA COLUMN",
CONCATENATE("  - &amp;FeatureActionID",TEXT($A69,"0000"),
" {","SamplingFeatureID:  *SamplingFeatureID",TEXT(MATCH(INDEX(DataColumns[Sampling Feature Code],$A69),SamplingFeatures[Feature Code],0),"0000"),
", ActionID:  *ActionID",TEXT($A69,"0000"),"}")))</f>
        <v/>
      </c>
      <c r="V69" s="111" t="str">
        <f>IF($A69&gt;NumDataColumns,"",
CONCATENATE("  - &amp;ResultID",TEXT($A69,"0000"),
" {","ResultUUID:  ",CHAR(34),INDEX(DataColumns[ResultUUID],$A69),CHAR(34),
", FeatureActionID: *FeatureActionID",TEXT($A69,"0000"),
", ResultTypeCV:  ",CHAR(34),INDEX(DataColumns[Result Type],$A69),CHAR(34),
", VariableID:  *VariableID",TEXT(MATCH(INDEX(DataColumns[Variable Code],$A69),Variables[Variable Code],0),"0000"),
", UnitsID:  ",CHAR(34),INDEX(DataColumns[Unit Name],$A69),CHAR(34),
", TaxonomicClassifierID:  ",CHAR(34),CHAR(34),
", ProcessingLevelID:  *ProcessingLevelID",TEXT(MATCH(INDEX(DataColumns[Processing Level],$A69),ProcessingLevels[Processing Level Code],0),"0000"),
", ResultDateTime:  ",CHAR(34),CHAR(34),
", ResultDateTimeUTCOffset:  ",CHAR(34),CHAR(34),
", ValidDateTime:  ",CHAR(34),CHAR(34),
", ValidDateTimeUTCOffset:  ",CHAR(34),CHAR(34),
", StatusCV:  ",CHAR(34),CHAR(34),
", SampledMediumCV:  ",CHAR(34),INDEX(DataColumns[Sampled Medium],$A69),CHAR(34),
", ValueCount:  ",NumDataValues,"}"))</f>
        <v/>
      </c>
      <c r="W69" s="111" t="str">
        <f>IF($A69&gt;NumDataColumns,"",
CONCATENATE("  - &amp;TimeSeriesResultID001",TEXT($A69,"0000"),
" {","ResultID: *ResultID",TEXT($A69,"0000"),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Statistic],$A69),CHAR(34),"}"))</f>
        <v/>
      </c>
      <c r="X69" s="111" t="str">
        <f>IF($A69-3&gt;NumDataColumns,"",
CONCATENATE("    - {ColumnNumber: ",TEXT($A69-1,"0000"),
", Label:  ",CHAR(34),INDEX(DataColumns[Column Label],$A69-3),CHAR(34),
", ODM2Field:  ",CHAR(34),"DataValue",CHAR(34),
", CensorCodeCV:  ",CHAR(34),INDEX(DataColumns[Censor Code],$A69-3),CHAR(34),
", QualiatyCodeCV:  ",CHAR(34),INDEX(DataColumns[Quality Code],$A69-3),CHAR(34),
", TimeAggregationInterval:  ",INDEX(DataColumns[Time Aggregation Interval],$A69-3),
", TimeAggregationIntervalUnitsID:  ",CHAR(34),INDEX(DataColumns[Time Aggregation Unit],$A69-3),CHAR(34),"}"))</f>
        <v/>
      </c>
      <c r="AA69" s="111" t="str">
        <f>IF($A69&gt;NumDataColumns,
"",
CONCATENATE(AA68,", ",INDEX(DataColumns[Column Label],$A69)))</f>
        <v/>
      </c>
    </row>
    <row r="70" spans="1:27" x14ac:dyDescent="0.25">
      <c r="A70">
        <v>67</v>
      </c>
      <c r="D70" s="111" t="str">
        <f>IF($A70&gt;NumPeople,"",
CONCATENATE("  - &amp;PersonID",TEXT($A70,"0000"),
" {","PersonFirstName:  ",CHAR(34),INDEX(People[First Name],$A70),CHAR(34),
", PersonMiddleName:  ",CHAR(34),INDEX(People[Middle Name],$A70),CHAR(34),
", PersonLastName:  ",CHAR(34),INDEX(People[Last Name],$A70),CHAR(34),"}"))</f>
        <v/>
      </c>
      <c r="E70" s="111" t="str">
        <f>IF($A70&gt;NumOrganizations,"",
CONCATENATE("  - &amp;OrganizationID",TEXT($A70,"0000"),
" {","OrganizationTypeCV:  ",CHAR(34),INDEX(Organizations[Organization Type '[CV']],$A70),CHAR(34),
", OrganizationCode:  ",CHAR(34),INDEX(Organizations[Organization Code],$A70),CHAR(34),
", OrganizationName:  ",CHAR(34),INDEX(Organizations[Organization Name],$A70),CHAR(34),
", OrganizationDescription:  ",CHAR(34),INDEX(Organizations[Organization Description],$A70),CHAR(34),
", OrganizationLink:  ",CHAR(34),INDEX(Organizations[Organization Link],$A70),CHAR(34),"}"))</f>
        <v/>
      </c>
      <c r="F70" s="111" t="str">
        <f>IF($A70&gt;NumPeople,"",
CONCATENATE("  - &amp;AffiliationID",TEXT($A70,"0000"),
" {PersonID: *PersonID",TEXT($A70,"0000"),
", OrganizationID: *OrganizationID",TEXT(MATCH(INDEX(People[Organization Name],$A70),Organizations[Organization Name],0),"0000"),
", IsPrimaryOrganizationContact: , AffiliationStartDate: , AffiliationEndDate: , PrimaryPhone: ",
", PrimaryEmail: ",CHAR(34),INDEX(People[Primary Email],$A70),CHAR(34),
", PrimaryAddress: ",CHAR(34),INDEX(People[Primary Address],$A70),CHAR(34),
", PersonLink: }"))</f>
        <v/>
      </c>
      <c r="H70" s="111" t="str">
        <f>IF(COUNTA(CitationInformation)=0,"",
IF($A70&gt;NumAuthors,"",
CONCATENATE("  - &amp;AuthorListID",TEXT($A70,"0000"),
"  {CitationID: *CitationID0001",
", PersonID: *PersonID",TEXT(MATCH(INDEX(AuthorList[Author Name],$A70),People[Full Name],0),"0000"),
", AuthorOrder: ",INDEX(AuthorList[Author Number],$A70),"}")))</f>
        <v/>
      </c>
      <c r="K70" s="111" t="str">
        <f>IF($A70&gt;NumSamplingFeatures,"",
CONCATENATE("  - &amp;SamplingFeatureID",TEXT($A70,"0000"),
" {","SamplingFeatureUUID:  ",CHAR(34),INDEX(SamplingFeatures[Sampling Feature UUID],$A70),CHAR(34),
", SamplingFeatureTypeCV:  ",CHAR(34),INDEX(SamplingFeatures[Sampling Feature Type],$A70),CHAR(34),
", SamplingFeatureCode:  ",CHAR(34),INDEX(SamplingFeatures[Feature Code],$A70),CHAR(34),
", SamplingFeatureName:  ",CHAR(34),INDEX(SamplingFeatures[Feature Name],$A70),CHAR(34),
", SamplingFeatureDescription:  ",CHAR(34),INDEX(SamplingFeatures[Feature Description],$A70),CHAR(34),
", SamplingFeatureGeotypeCV:  ",CHAR(34),INDEX(SamplingFeatures[Feature Geo Type],$A70),CHAR(34),
", FeatureGeometry:  ",CHAR(34),INDEX(SamplingFeatures[Feature Geometry],$A70),CHAR(34),
", Elevation_m:  ",CHAR(34),INDEX(SamplingFeatures[Elevation_m],$A70),CHAR(34),
", ElevationDatumCV:  ",CHAR(34),ElevationDatum,CHAR(34),"}"))</f>
        <v/>
      </c>
      <c r="L70" s="111" t="str">
        <f>IF(NumSites=0,"",
IF(NumSites&lt;$A70,"",
CONCATENATE("  - &amp;SiteID",TEXT($A70,"0000"),
" {","SamplingFeatureID:  *SamplingFeatureID",TEXT(MATCH($A70,Sites[SiteID],0),"0000"),
", SiteTypeCV:  ",CHAR(34),INDEX(Sites[Site Type],MATCH($A70,Sites[SiteID],0)),CHAR(34),
", Latitude:  ",INDEX(Sites[Latitude],MATCH($A70,Sites[SiteID],0)),
", Longitude:  ",INDEX(Sites[Longitude],MATCH($A70,Sites[SiteID],0)),
", SpatialReferenceID:  *SRSID0001}")))</f>
        <v/>
      </c>
      <c r="M70" s="111" t="str">
        <f>IF(NumSpecimens=0,"",
IF(NumSpecimens&lt;$A70,"",
CONCATENATE("  - &amp;SpecimenID",TEXT($A70,"0000"),
" {","SamplingFeatureID:  *SamplingFeatureID",TEXT(MATCH($A70,Specimens[SpecimenID],0),"0000"),
", SpecimenTypeCV:  ",CHAR(34),INDEX(Specimens[Specimen Type],MATCH($A70,Specimens[SpecimenID],0)),CHAR(34),
", SpecimenMediumCV:  ",INDEX(Specimens[Specimen Medium],MATCH($A70,Specimens[SpecimenID],0)),
", IsFieldSpecimen:  ",CHAR(34),INDEX(Specimens[Is Field Specimen?],MATCH($A70,Specimens[SpecimenID],0)),CHAR(34),"}")))</f>
        <v/>
      </c>
      <c r="N70" s="111" t="str">
        <f>IF(NumSpatialOffsets=0,"",
IF(NumSpatialOffsets&lt;$A70,"",
CONCATENATE("  - &amp;SpatialOffsetID",TEXT($A70,"0000"),
" {","SpatialOffsetTypeCV:  ",CHAR(34),INDEX(RelatedFeatures[Spatial Offset Type],MATCH($A70,RelatedFeatures[OffsetID],0)),CHAR(34),
", Offset1Value:  ",INDEX(RelatedFeatures[Offset 1 Value],MATCH($A70,RelatedFeatures[OffsetID],0)),
", Offset1UnitID:  ",CHAR(34),INDEX(RelatedFeatures[Offset 1 Unit],MATCH($A70,RelatedFeatures[OffsetID],0)),CHAR(34),
", Offset2Value:  ",IF(INDEX(RelatedFeatures[Offset 2 Value],MATCH($A70,RelatedFeatures[OffsetID],0))="","NULL",INDEX(RelatedFeatures[Offset 2 Value],MATCH($A70,RelatedFeatures[OffsetID],0))),
", Offset2UnitID:  ",CHAR(34),INDEX(RelatedFeatures[Offset 2 Unit],MATCH($A70,RelatedFeatures[OffsetID],0)),,CHAR(34),
", Offset3Value:  ",IF(INDEX(RelatedFeatures[Offset 3 Value],MATCH($A70,RelatedFeatures[OffsetID],0))="","NULL",INDEX(RelatedFeatures[Offset 3 Value],MATCH($A70,RelatedFeatures[OffsetID],0))),
", Offset3UnitID:  ",CHAR(34),INDEX(RelatedFeatures[Offset 3 Unit],MATCH($A70,RelatedFeatures[OffsetID],0)),CHAR(34),"}")))</f>
        <v/>
      </c>
      <c r="O70" s="111" t="str">
        <f>IF(NumRelatedFeatures=0,"",
IF($A70&gt;NumRelatedFeatures,"",
CONCATENATE("  - &amp;RelationID",TEXT($A70,"0000"),
" {","SamplingFeatureID:  *SamplingFeatureID",TEXT(MATCH(INDEX(RelatedFeatures[First Sampling Feature Code],$A70),SamplingFeatures[Feature Code],0),"0000"),
", RelationshipTypeCV:  ",CHAR(34),INDEX(RelatedFeatures[Relationship Type],$A70),CHAR(34),
", RelatedFeatureID: *SamplingFeatureID",TEXT(MATCH(INDEX(RelatedFeatures[Second Sampling Feature Code],$A70),SamplingFeatures[Feature Code],0),"0000"),
", SpatialOffsetID:  ",IF(INDEX(RelatedFeatures[OffsetID],$A70)="",CONCATENATE(CHAR(34),CHAR(34)),CONCATENATE("*SpatialOffsetID",TEXT(INDEX(RelatedFeatures[OffsetID],$A70),"0000"))),"}")))</f>
        <v/>
      </c>
      <c r="P70" s="111" t="str">
        <f>IF($A70&gt;NumMethods,"",
CONCATENATE("  - &amp;MethodID",TEXT($A70,"0000"),
" {","MethodTypeCV:  ",CHAR(34),INDEX(Methods[Method Type],$A70),CHAR(34),
", MethodCode:  ",CHAR(34),INDEX(Methods[Method Code],$A70),CHAR(34),
", MethodName:  ",CHAR(34),INDEX(Methods[Method Name],$A70),CHAR(34),
", MethodDescription:  ",CHAR(34),INDEX(Methods[Method Description],$A70),CHAR(34),
", MethodLink:  ",CHAR(34),INDEX(Methods[Method Link],$A70),CHAR(34),
", OrganizationID: *OrganizationID",TEXT(MATCH(INDEX(Methods[Organization Name],$A70),Organizations[Organization Name],0),"0000"),"}"))</f>
        <v/>
      </c>
      <c r="Q70" s="111" t="str">
        <f>IF($A70&gt;NumVariables,"",
CONCATENATE("  - &amp;VariableID",TEXT($A70,"0000"),
" {","VariableTypeCV:  ",CHAR(34),INDEX(Variables[Variable Type],$A70),CHAR(34),
", VariableCode:  ",CHAR(34),INDEX(Variables[Variable Code],$A70),CHAR(34),
", VariableNameCV:  ",CHAR(34),INDEX(Variables[Variable Name],$A70),CHAR(34),
", VariableDefinition:  ",CHAR(34),INDEX(Variables[Variable Definition],$A70),CHAR(34),
", SpecciationCV:  ",CHAR(34),INDEX(Variables[Speciation],$A70),CHAR(34),
", NoDataValue:  ",CHAR(34),INDEX(Variables[No Data Value],$A70),CHAR(34),"}"))</f>
        <v/>
      </c>
      <c r="S70" s="111" t="str">
        <f>IF($A70&gt;NumProcessingLevels,"",
CONCATENATE("  - &amp;ProcessingLevelID",TEXT($A70,"0000"),
" {","ProcessingLevelCode:  ",CHAR(34),INDEX(ProcessingLevels[Processing Level Code],$A70),CHAR(34),
", Definition:  ",CHAR(34),INDEX(ProcessingLevels[Definition],$A70),CHAR(34),
", Explanation:  ",CHAR(34),INDEX(ProcessingLevels[Explanation],$A70),CHAR(34),"}"))</f>
        <v/>
      </c>
      <c r="T70" s="111" t="str">
        <f>IF($A70&gt;NumDataColumns,"",
IF(INDEX(DataColumns[Method Code],$A70)="","PLEASE FILL IN A METHOD FOR EACH DATA COLUMN",
CONCATENATE("  - &amp;ActionID",TEXT($A70,"0000"),
" {","ActionTypeCV:  ",CHAR(34),"Observation",CHAR(34),
", MethodID: *MethodID",TEXT(MATCH(INDEX(DataColumns[Method Code],$A70),Methods[Method Code],0),"0000"),
", BeginDateTime:  NULL",
", BeginDateTimeUTCOffset:  NULL",
", EndDateTime:  NULL",
", EndDateTimeUTCOffset:  NULL",
", ActionDescription:  ",CHAR(34),"Generic observation action generated by YODA TimeSeries Template",CHAR(34),
", ActionFileLink:  ",CHAR(34),CHAR(34),"}")))</f>
        <v/>
      </c>
      <c r="U70" s="111" t="str">
        <f>IF($A70&gt;NumDataColumns,"",
IF(INDEX(DataColumns[Method Code],$A70)="","PLEASE FILL IN A SAMPLING FEATURE FOR EACH DATA COLUMN",
CONCATENATE("  - &amp;FeatureActionID",TEXT($A70,"0000"),
" {","SamplingFeatureID:  *SamplingFeatureID",TEXT(MATCH(INDEX(DataColumns[Sampling Feature Code],$A70),SamplingFeatures[Feature Code],0),"0000"),
", ActionID:  *ActionID",TEXT($A70,"0000"),"}")))</f>
        <v/>
      </c>
      <c r="V70" s="111" t="str">
        <f>IF($A70&gt;NumDataColumns,"",
CONCATENATE("  - &amp;ResultID",TEXT($A70,"0000"),
" {","ResultUUID:  ",CHAR(34),INDEX(DataColumns[ResultUUID],$A70),CHAR(34),
", FeatureActionID: *FeatureActionID",TEXT($A70,"0000"),
", ResultTypeCV:  ",CHAR(34),INDEX(DataColumns[Result Type],$A70),CHAR(34),
", VariableID:  *VariableID",TEXT(MATCH(INDEX(DataColumns[Variable Code],$A70),Variables[Variable Code],0),"0000"),
", UnitsID:  ",CHAR(34),INDEX(DataColumns[Unit Name],$A70),CHAR(34),
", TaxonomicClassifierID:  ",CHAR(34),CHAR(34),
", ProcessingLevelID:  *ProcessingLevelID",TEXT(MATCH(INDEX(DataColumns[Processing Level],$A70),ProcessingLevels[Processing Level Code],0),"0000"),
", ResultDateTime:  ",CHAR(34),CHAR(34),
", ResultDateTimeUTCOffset:  ",CHAR(34),CHAR(34),
", ValidDateTime:  ",CHAR(34),CHAR(34),
", ValidDateTimeUTCOffset:  ",CHAR(34),CHAR(34),
", StatusCV:  ",CHAR(34),CHAR(34),
", SampledMediumCV:  ",CHAR(34),INDEX(DataColumns[Sampled Medium],$A70),CHAR(34),
", ValueCount:  ",NumDataValues,"}"))</f>
        <v/>
      </c>
      <c r="W70" s="111" t="str">
        <f>IF($A70&gt;NumDataColumns,"",
CONCATENATE("  - &amp;TimeSeriesResultID001",TEXT($A70,"0000"),
" {","ResultID: *ResultID",TEXT($A70,"0000"),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Statistic],$A70),CHAR(34),"}"))</f>
        <v/>
      </c>
      <c r="X70" s="111" t="str">
        <f>IF($A70-3&gt;NumDataColumns,"",
CONCATENATE("    - {ColumnNumber: ",TEXT($A70-1,"0000"),
", Label:  ",CHAR(34),INDEX(DataColumns[Column Label],$A70-3),CHAR(34),
", ODM2Field:  ",CHAR(34),"DataValue",CHAR(34),
", CensorCodeCV:  ",CHAR(34),INDEX(DataColumns[Censor Code],$A70-3),CHAR(34),
", QualiatyCodeCV:  ",CHAR(34),INDEX(DataColumns[Quality Code],$A70-3),CHAR(34),
", TimeAggregationInterval:  ",INDEX(DataColumns[Time Aggregation Interval],$A70-3),
", TimeAggregationIntervalUnitsID:  ",CHAR(34),INDEX(DataColumns[Time Aggregation Unit],$A70-3),CHAR(34),"}"))</f>
        <v/>
      </c>
      <c r="AA70" s="111" t="str">
        <f>IF($A70&gt;NumDataColumns,
"",
CONCATENATE(AA69,", ",INDEX(DataColumns[Column Label],$A70)))</f>
        <v/>
      </c>
    </row>
    <row r="71" spans="1:27" x14ac:dyDescent="0.25">
      <c r="A71">
        <v>68</v>
      </c>
      <c r="D71" s="111" t="str">
        <f>IF($A71&gt;NumPeople,"",
CONCATENATE("  - &amp;PersonID",TEXT($A71,"0000"),
" {","PersonFirstName:  ",CHAR(34),INDEX(People[First Name],$A71),CHAR(34),
", PersonMiddleName:  ",CHAR(34),INDEX(People[Middle Name],$A71),CHAR(34),
", PersonLastName:  ",CHAR(34),INDEX(People[Last Name],$A71),CHAR(34),"}"))</f>
        <v/>
      </c>
      <c r="E71" s="111" t="str">
        <f>IF($A71&gt;NumOrganizations,"",
CONCATENATE("  - &amp;OrganizationID",TEXT($A71,"0000"),
" {","OrganizationTypeCV:  ",CHAR(34),INDEX(Organizations[Organization Type '[CV']],$A71),CHAR(34),
", OrganizationCode:  ",CHAR(34),INDEX(Organizations[Organization Code],$A71),CHAR(34),
", OrganizationName:  ",CHAR(34),INDEX(Organizations[Organization Name],$A71),CHAR(34),
", OrganizationDescription:  ",CHAR(34),INDEX(Organizations[Organization Description],$A71),CHAR(34),
", OrganizationLink:  ",CHAR(34),INDEX(Organizations[Organization Link],$A71),CHAR(34),"}"))</f>
        <v/>
      </c>
      <c r="F71" s="111" t="str">
        <f>IF($A71&gt;NumPeople,"",
CONCATENATE("  - &amp;AffiliationID",TEXT($A71,"0000"),
" {PersonID: *PersonID",TEXT($A71,"0000"),
", OrganizationID: *OrganizationID",TEXT(MATCH(INDEX(People[Organization Name],$A71),Organizations[Organization Name],0),"0000"),
", IsPrimaryOrganizationContact: , AffiliationStartDate: , AffiliationEndDate: , PrimaryPhone: ",
", PrimaryEmail: ",CHAR(34),INDEX(People[Primary Email],$A71),CHAR(34),
", PrimaryAddress: ",CHAR(34),INDEX(People[Primary Address],$A71),CHAR(34),
", PersonLink: }"))</f>
        <v/>
      </c>
      <c r="H71" s="111" t="str">
        <f>IF(COUNTA(CitationInformation)=0,"",
IF($A71&gt;NumAuthors,"",
CONCATENATE("  - &amp;AuthorListID",TEXT($A71,"0000"),
"  {CitationID: *CitationID0001",
", PersonID: *PersonID",TEXT(MATCH(INDEX(AuthorList[Author Name],$A71),People[Full Name],0),"0000"),
", AuthorOrder: ",INDEX(AuthorList[Author Number],$A71),"}")))</f>
        <v/>
      </c>
      <c r="K71" s="111" t="str">
        <f>IF($A71&gt;NumSamplingFeatures,"",
CONCATENATE("  - &amp;SamplingFeatureID",TEXT($A71,"0000"),
" {","SamplingFeatureUUID:  ",CHAR(34),INDEX(SamplingFeatures[Sampling Feature UUID],$A71),CHAR(34),
", SamplingFeatureTypeCV:  ",CHAR(34),INDEX(SamplingFeatures[Sampling Feature Type],$A71),CHAR(34),
", SamplingFeatureCode:  ",CHAR(34),INDEX(SamplingFeatures[Feature Code],$A71),CHAR(34),
", SamplingFeatureName:  ",CHAR(34),INDEX(SamplingFeatures[Feature Name],$A71),CHAR(34),
", SamplingFeatureDescription:  ",CHAR(34),INDEX(SamplingFeatures[Feature Description],$A71),CHAR(34),
", SamplingFeatureGeotypeCV:  ",CHAR(34),INDEX(SamplingFeatures[Feature Geo Type],$A71),CHAR(34),
", FeatureGeometry:  ",CHAR(34),INDEX(SamplingFeatures[Feature Geometry],$A71),CHAR(34),
", Elevation_m:  ",CHAR(34),INDEX(SamplingFeatures[Elevation_m],$A71),CHAR(34),
", ElevationDatumCV:  ",CHAR(34),ElevationDatum,CHAR(34),"}"))</f>
        <v/>
      </c>
      <c r="L71" s="111" t="str">
        <f>IF(NumSites=0,"",
IF(NumSites&lt;$A71,"",
CONCATENATE("  - &amp;SiteID",TEXT($A71,"0000"),
" {","SamplingFeatureID:  *SamplingFeatureID",TEXT(MATCH($A71,Sites[SiteID],0),"0000"),
", SiteTypeCV:  ",CHAR(34),INDEX(Sites[Site Type],MATCH($A71,Sites[SiteID],0)),CHAR(34),
", Latitude:  ",INDEX(Sites[Latitude],MATCH($A71,Sites[SiteID],0)),
", Longitude:  ",INDEX(Sites[Longitude],MATCH($A71,Sites[SiteID],0)),
", SpatialReferenceID:  *SRSID0001}")))</f>
        <v/>
      </c>
      <c r="M71" s="111" t="str">
        <f>IF(NumSpecimens=0,"",
IF(NumSpecimens&lt;$A71,"",
CONCATENATE("  - &amp;SpecimenID",TEXT($A71,"0000"),
" {","SamplingFeatureID:  *SamplingFeatureID",TEXT(MATCH($A71,Specimens[SpecimenID],0),"0000"),
", SpecimenTypeCV:  ",CHAR(34),INDEX(Specimens[Specimen Type],MATCH($A71,Specimens[SpecimenID],0)),CHAR(34),
", SpecimenMediumCV:  ",INDEX(Specimens[Specimen Medium],MATCH($A71,Specimens[SpecimenID],0)),
", IsFieldSpecimen:  ",CHAR(34),INDEX(Specimens[Is Field Specimen?],MATCH($A71,Specimens[SpecimenID],0)),CHAR(34),"}")))</f>
        <v/>
      </c>
      <c r="N71" s="111" t="str">
        <f>IF(NumSpatialOffsets=0,"",
IF(NumSpatialOffsets&lt;$A71,"",
CONCATENATE("  - &amp;SpatialOffsetID",TEXT($A71,"0000"),
" {","SpatialOffsetTypeCV:  ",CHAR(34),INDEX(RelatedFeatures[Spatial Offset Type],MATCH($A71,RelatedFeatures[OffsetID],0)),CHAR(34),
", Offset1Value:  ",INDEX(RelatedFeatures[Offset 1 Value],MATCH($A71,RelatedFeatures[OffsetID],0)),
", Offset1UnitID:  ",CHAR(34),INDEX(RelatedFeatures[Offset 1 Unit],MATCH($A71,RelatedFeatures[OffsetID],0)),CHAR(34),
", Offset2Value:  ",IF(INDEX(RelatedFeatures[Offset 2 Value],MATCH($A71,RelatedFeatures[OffsetID],0))="","NULL",INDEX(RelatedFeatures[Offset 2 Value],MATCH($A71,RelatedFeatures[OffsetID],0))),
", Offset2UnitID:  ",CHAR(34),INDEX(RelatedFeatures[Offset 2 Unit],MATCH($A71,RelatedFeatures[OffsetID],0)),,CHAR(34),
", Offset3Value:  ",IF(INDEX(RelatedFeatures[Offset 3 Value],MATCH($A71,RelatedFeatures[OffsetID],0))="","NULL",INDEX(RelatedFeatures[Offset 3 Value],MATCH($A71,RelatedFeatures[OffsetID],0))),
", Offset3UnitID:  ",CHAR(34),INDEX(RelatedFeatures[Offset 3 Unit],MATCH($A71,RelatedFeatures[OffsetID],0)),CHAR(34),"}")))</f>
        <v/>
      </c>
      <c r="O71" s="111" t="str">
        <f>IF(NumRelatedFeatures=0,"",
IF($A71&gt;NumRelatedFeatures,"",
CONCATENATE("  - &amp;RelationID",TEXT($A71,"0000"),
" {","SamplingFeatureID:  *SamplingFeatureID",TEXT(MATCH(INDEX(RelatedFeatures[First Sampling Feature Code],$A71),SamplingFeatures[Feature Code],0),"0000"),
", RelationshipTypeCV:  ",CHAR(34),INDEX(RelatedFeatures[Relationship Type],$A71),CHAR(34),
", RelatedFeatureID: *SamplingFeatureID",TEXT(MATCH(INDEX(RelatedFeatures[Second Sampling Feature Code],$A71),SamplingFeatures[Feature Code],0),"0000"),
", SpatialOffsetID:  ",IF(INDEX(RelatedFeatures[OffsetID],$A71)="",CONCATENATE(CHAR(34),CHAR(34)),CONCATENATE("*SpatialOffsetID",TEXT(INDEX(RelatedFeatures[OffsetID],$A71),"0000"))),"}")))</f>
        <v/>
      </c>
      <c r="P71" s="111" t="str">
        <f>IF($A71&gt;NumMethods,"",
CONCATENATE("  - &amp;MethodID",TEXT($A71,"0000"),
" {","MethodTypeCV:  ",CHAR(34),INDEX(Methods[Method Type],$A71),CHAR(34),
", MethodCode:  ",CHAR(34),INDEX(Methods[Method Code],$A71),CHAR(34),
", MethodName:  ",CHAR(34),INDEX(Methods[Method Name],$A71),CHAR(34),
", MethodDescription:  ",CHAR(34),INDEX(Methods[Method Description],$A71),CHAR(34),
", MethodLink:  ",CHAR(34),INDEX(Methods[Method Link],$A71),CHAR(34),
", OrganizationID: *OrganizationID",TEXT(MATCH(INDEX(Methods[Organization Name],$A71),Organizations[Organization Name],0),"0000"),"}"))</f>
        <v/>
      </c>
      <c r="Q71" s="111" t="str">
        <f>IF($A71&gt;NumVariables,"",
CONCATENATE("  - &amp;VariableID",TEXT($A71,"0000"),
" {","VariableTypeCV:  ",CHAR(34),INDEX(Variables[Variable Type],$A71),CHAR(34),
", VariableCode:  ",CHAR(34),INDEX(Variables[Variable Code],$A71),CHAR(34),
", VariableNameCV:  ",CHAR(34),INDEX(Variables[Variable Name],$A71),CHAR(34),
", VariableDefinition:  ",CHAR(34),INDEX(Variables[Variable Definition],$A71),CHAR(34),
", SpecciationCV:  ",CHAR(34),INDEX(Variables[Speciation],$A71),CHAR(34),
", NoDataValue:  ",CHAR(34),INDEX(Variables[No Data Value],$A71),CHAR(34),"}"))</f>
        <v/>
      </c>
      <c r="S71" s="111" t="str">
        <f>IF($A71&gt;NumProcessingLevels,"",
CONCATENATE("  - &amp;ProcessingLevelID",TEXT($A71,"0000"),
" {","ProcessingLevelCode:  ",CHAR(34),INDEX(ProcessingLevels[Processing Level Code],$A71),CHAR(34),
", Definition:  ",CHAR(34),INDEX(ProcessingLevels[Definition],$A71),CHAR(34),
", Explanation:  ",CHAR(34),INDEX(ProcessingLevels[Explanation],$A71),CHAR(34),"}"))</f>
        <v/>
      </c>
      <c r="T71" s="111" t="str">
        <f>IF($A71&gt;NumDataColumns,"",
IF(INDEX(DataColumns[Method Code],$A71)="","PLEASE FILL IN A METHOD FOR EACH DATA COLUMN",
CONCATENATE("  - &amp;ActionID",TEXT($A71,"0000"),
" {","ActionTypeCV:  ",CHAR(34),"Observation",CHAR(34),
", MethodID: *MethodID",TEXT(MATCH(INDEX(DataColumns[Method Code],$A71),Methods[Method Code],0),"0000"),
", BeginDateTime:  NULL",
", BeginDateTimeUTCOffset:  NULL",
", EndDateTime:  NULL",
", EndDateTimeUTCOffset:  NULL",
", ActionDescription:  ",CHAR(34),"Generic observation action generated by YODA TimeSeries Template",CHAR(34),
", ActionFileLink:  ",CHAR(34),CHAR(34),"}")))</f>
        <v/>
      </c>
      <c r="U71" s="111" t="str">
        <f>IF($A71&gt;NumDataColumns,"",
IF(INDEX(DataColumns[Method Code],$A71)="","PLEASE FILL IN A SAMPLING FEATURE FOR EACH DATA COLUMN",
CONCATENATE("  - &amp;FeatureActionID",TEXT($A71,"0000"),
" {","SamplingFeatureID:  *SamplingFeatureID",TEXT(MATCH(INDEX(DataColumns[Sampling Feature Code],$A71),SamplingFeatures[Feature Code],0),"0000"),
", ActionID:  *ActionID",TEXT($A71,"0000"),"}")))</f>
        <v/>
      </c>
      <c r="V71" s="111" t="str">
        <f>IF($A71&gt;NumDataColumns,"",
CONCATENATE("  - &amp;ResultID",TEXT($A71,"0000"),
" {","ResultUUID:  ",CHAR(34),INDEX(DataColumns[ResultUUID],$A71),CHAR(34),
", FeatureActionID: *FeatureActionID",TEXT($A71,"0000"),
", ResultTypeCV:  ",CHAR(34),INDEX(DataColumns[Result Type],$A71),CHAR(34),
", VariableID:  *VariableID",TEXT(MATCH(INDEX(DataColumns[Variable Code],$A71),Variables[Variable Code],0),"0000"),
", UnitsID:  ",CHAR(34),INDEX(DataColumns[Unit Name],$A71),CHAR(34),
", TaxonomicClassifierID:  ",CHAR(34),CHAR(34),
", ProcessingLevelID:  *ProcessingLevelID",TEXT(MATCH(INDEX(DataColumns[Processing Level],$A71),ProcessingLevels[Processing Level Code],0),"0000"),
", ResultDateTime:  ",CHAR(34),CHAR(34),
", ResultDateTimeUTCOffset:  ",CHAR(34),CHAR(34),
", ValidDateTime:  ",CHAR(34),CHAR(34),
", ValidDateTimeUTCOffset:  ",CHAR(34),CHAR(34),
", StatusCV:  ",CHAR(34),CHAR(34),
", SampledMediumCV:  ",CHAR(34),INDEX(DataColumns[Sampled Medium],$A71),CHAR(34),
", ValueCount:  ",NumDataValues,"}"))</f>
        <v/>
      </c>
      <c r="W71" s="111" t="str">
        <f>IF($A71&gt;NumDataColumns,"",
CONCATENATE("  - &amp;TimeSeriesResultID001",TEXT($A71,"0000"),
" {","ResultID: *ResultID",TEXT($A71,"0000"),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Statistic],$A71),CHAR(34),"}"))</f>
        <v/>
      </c>
      <c r="X71" s="111" t="str">
        <f>IF($A71-3&gt;NumDataColumns,"",
CONCATENATE("    - {ColumnNumber: ",TEXT($A71-1,"0000"),
", Label:  ",CHAR(34),INDEX(DataColumns[Column Label],$A71-3),CHAR(34),
", ODM2Field:  ",CHAR(34),"DataValue",CHAR(34),
", CensorCodeCV:  ",CHAR(34),INDEX(DataColumns[Censor Code],$A71-3),CHAR(34),
", QualiatyCodeCV:  ",CHAR(34),INDEX(DataColumns[Quality Code],$A71-3),CHAR(34),
", TimeAggregationInterval:  ",INDEX(DataColumns[Time Aggregation Interval],$A71-3),
", TimeAggregationIntervalUnitsID:  ",CHAR(34),INDEX(DataColumns[Time Aggregation Unit],$A71-3),CHAR(34),"}"))</f>
        <v/>
      </c>
      <c r="AA71" s="111" t="str">
        <f>IF($A71&gt;NumDataColumns,
"",
CONCATENATE(AA70,", ",INDEX(DataColumns[Column Label],$A71)))</f>
        <v/>
      </c>
    </row>
    <row r="72" spans="1:27" x14ac:dyDescent="0.25">
      <c r="A72">
        <v>69</v>
      </c>
      <c r="D72" s="111" t="str">
        <f>IF($A72&gt;NumPeople,"",
CONCATENATE("  - &amp;PersonID",TEXT($A72,"0000"),
" {","PersonFirstName:  ",CHAR(34),INDEX(People[First Name],$A72),CHAR(34),
", PersonMiddleName:  ",CHAR(34),INDEX(People[Middle Name],$A72),CHAR(34),
", PersonLastName:  ",CHAR(34),INDEX(People[Last Name],$A72),CHAR(34),"}"))</f>
        <v/>
      </c>
      <c r="E72" s="111" t="str">
        <f>IF($A72&gt;NumOrganizations,"",
CONCATENATE("  - &amp;OrganizationID",TEXT($A72,"0000"),
" {","OrganizationTypeCV:  ",CHAR(34),INDEX(Organizations[Organization Type '[CV']],$A72),CHAR(34),
", OrganizationCode:  ",CHAR(34),INDEX(Organizations[Organization Code],$A72),CHAR(34),
", OrganizationName:  ",CHAR(34),INDEX(Organizations[Organization Name],$A72),CHAR(34),
", OrganizationDescription:  ",CHAR(34),INDEX(Organizations[Organization Description],$A72),CHAR(34),
", OrganizationLink:  ",CHAR(34),INDEX(Organizations[Organization Link],$A72),CHAR(34),"}"))</f>
        <v/>
      </c>
      <c r="F72" s="111" t="str">
        <f>IF($A72&gt;NumPeople,"",
CONCATENATE("  - &amp;AffiliationID",TEXT($A72,"0000"),
" {PersonID: *PersonID",TEXT($A72,"0000"),
", OrganizationID: *OrganizationID",TEXT(MATCH(INDEX(People[Organization Name],$A72),Organizations[Organization Name],0),"0000"),
", IsPrimaryOrganizationContact: , AffiliationStartDate: , AffiliationEndDate: , PrimaryPhone: ",
", PrimaryEmail: ",CHAR(34),INDEX(People[Primary Email],$A72),CHAR(34),
", PrimaryAddress: ",CHAR(34),INDEX(People[Primary Address],$A72),CHAR(34),
", PersonLink: }"))</f>
        <v/>
      </c>
      <c r="H72" s="111" t="str">
        <f>IF(COUNTA(CitationInformation)=0,"",
IF($A72&gt;NumAuthors,"",
CONCATENATE("  - &amp;AuthorListID",TEXT($A72,"0000"),
"  {CitationID: *CitationID0001",
", PersonID: *PersonID",TEXT(MATCH(INDEX(AuthorList[Author Name],$A72),People[Full Name],0),"0000"),
", AuthorOrder: ",INDEX(AuthorList[Author Number],$A72),"}")))</f>
        <v/>
      </c>
      <c r="K72" s="111" t="str">
        <f>IF($A72&gt;NumSamplingFeatures,"",
CONCATENATE("  - &amp;SamplingFeatureID",TEXT($A72,"0000"),
" {","SamplingFeatureUUID:  ",CHAR(34),INDEX(SamplingFeatures[Sampling Feature UUID],$A72),CHAR(34),
", SamplingFeatureTypeCV:  ",CHAR(34),INDEX(SamplingFeatures[Sampling Feature Type],$A72),CHAR(34),
", SamplingFeatureCode:  ",CHAR(34),INDEX(SamplingFeatures[Feature Code],$A72),CHAR(34),
", SamplingFeatureName:  ",CHAR(34),INDEX(SamplingFeatures[Feature Name],$A72),CHAR(34),
", SamplingFeatureDescription:  ",CHAR(34),INDEX(SamplingFeatures[Feature Description],$A72),CHAR(34),
", SamplingFeatureGeotypeCV:  ",CHAR(34),INDEX(SamplingFeatures[Feature Geo Type],$A72),CHAR(34),
", FeatureGeometry:  ",CHAR(34),INDEX(SamplingFeatures[Feature Geometry],$A72),CHAR(34),
", Elevation_m:  ",CHAR(34),INDEX(SamplingFeatures[Elevation_m],$A72),CHAR(34),
", ElevationDatumCV:  ",CHAR(34),ElevationDatum,CHAR(34),"}"))</f>
        <v/>
      </c>
      <c r="L72" s="111" t="str">
        <f>IF(NumSites=0,"",
IF(NumSites&lt;$A72,"",
CONCATENATE("  - &amp;SiteID",TEXT($A72,"0000"),
" {","SamplingFeatureID:  *SamplingFeatureID",TEXT(MATCH($A72,Sites[SiteID],0),"0000"),
", SiteTypeCV:  ",CHAR(34),INDEX(Sites[Site Type],MATCH($A72,Sites[SiteID],0)),CHAR(34),
", Latitude:  ",INDEX(Sites[Latitude],MATCH($A72,Sites[SiteID],0)),
", Longitude:  ",INDEX(Sites[Longitude],MATCH($A72,Sites[SiteID],0)),
", SpatialReferenceID:  *SRSID0001}")))</f>
        <v/>
      </c>
      <c r="M72" s="111" t="str">
        <f>IF(NumSpecimens=0,"",
IF(NumSpecimens&lt;$A72,"",
CONCATENATE("  - &amp;SpecimenID",TEXT($A72,"0000"),
" {","SamplingFeatureID:  *SamplingFeatureID",TEXT(MATCH($A72,Specimens[SpecimenID],0),"0000"),
", SpecimenTypeCV:  ",CHAR(34),INDEX(Specimens[Specimen Type],MATCH($A72,Specimens[SpecimenID],0)),CHAR(34),
", SpecimenMediumCV:  ",INDEX(Specimens[Specimen Medium],MATCH($A72,Specimens[SpecimenID],0)),
", IsFieldSpecimen:  ",CHAR(34),INDEX(Specimens[Is Field Specimen?],MATCH($A72,Specimens[SpecimenID],0)),CHAR(34),"}")))</f>
        <v/>
      </c>
      <c r="N72" s="111" t="str">
        <f>IF(NumSpatialOffsets=0,"",
IF(NumSpatialOffsets&lt;$A72,"",
CONCATENATE("  - &amp;SpatialOffsetID",TEXT($A72,"0000"),
" {","SpatialOffsetTypeCV:  ",CHAR(34),INDEX(RelatedFeatures[Spatial Offset Type],MATCH($A72,RelatedFeatures[OffsetID],0)),CHAR(34),
", Offset1Value:  ",INDEX(RelatedFeatures[Offset 1 Value],MATCH($A72,RelatedFeatures[OffsetID],0)),
", Offset1UnitID:  ",CHAR(34),INDEX(RelatedFeatures[Offset 1 Unit],MATCH($A72,RelatedFeatures[OffsetID],0)),CHAR(34),
", Offset2Value:  ",IF(INDEX(RelatedFeatures[Offset 2 Value],MATCH($A72,RelatedFeatures[OffsetID],0))="","NULL",INDEX(RelatedFeatures[Offset 2 Value],MATCH($A72,RelatedFeatures[OffsetID],0))),
", Offset2UnitID:  ",CHAR(34),INDEX(RelatedFeatures[Offset 2 Unit],MATCH($A72,RelatedFeatures[OffsetID],0)),,CHAR(34),
", Offset3Value:  ",IF(INDEX(RelatedFeatures[Offset 3 Value],MATCH($A72,RelatedFeatures[OffsetID],0))="","NULL",INDEX(RelatedFeatures[Offset 3 Value],MATCH($A72,RelatedFeatures[OffsetID],0))),
", Offset3UnitID:  ",CHAR(34),INDEX(RelatedFeatures[Offset 3 Unit],MATCH($A72,RelatedFeatures[OffsetID],0)),CHAR(34),"}")))</f>
        <v/>
      </c>
      <c r="O72" s="111" t="str">
        <f>IF(NumRelatedFeatures=0,"",
IF($A72&gt;NumRelatedFeatures,"",
CONCATENATE("  - &amp;RelationID",TEXT($A72,"0000"),
" {","SamplingFeatureID:  *SamplingFeatureID",TEXT(MATCH(INDEX(RelatedFeatures[First Sampling Feature Code],$A72),SamplingFeatures[Feature Code],0),"0000"),
", RelationshipTypeCV:  ",CHAR(34),INDEX(RelatedFeatures[Relationship Type],$A72),CHAR(34),
", RelatedFeatureID: *SamplingFeatureID",TEXT(MATCH(INDEX(RelatedFeatures[Second Sampling Feature Code],$A72),SamplingFeatures[Feature Code],0),"0000"),
", SpatialOffsetID:  ",IF(INDEX(RelatedFeatures[OffsetID],$A72)="",CONCATENATE(CHAR(34),CHAR(34)),CONCATENATE("*SpatialOffsetID",TEXT(INDEX(RelatedFeatures[OffsetID],$A72),"0000"))),"}")))</f>
        <v/>
      </c>
      <c r="P72" s="111" t="str">
        <f>IF($A72&gt;NumMethods,"",
CONCATENATE("  - &amp;MethodID",TEXT($A72,"0000"),
" {","MethodTypeCV:  ",CHAR(34),INDEX(Methods[Method Type],$A72),CHAR(34),
", MethodCode:  ",CHAR(34),INDEX(Methods[Method Code],$A72),CHAR(34),
", MethodName:  ",CHAR(34),INDEX(Methods[Method Name],$A72),CHAR(34),
", MethodDescription:  ",CHAR(34),INDEX(Methods[Method Description],$A72),CHAR(34),
", MethodLink:  ",CHAR(34),INDEX(Methods[Method Link],$A72),CHAR(34),
", OrganizationID: *OrganizationID",TEXT(MATCH(INDEX(Methods[Organization Name],$A72),Organizations[Organization Name],0),"0000"),"}"))</f>
        <v/>
      </c>
      <c r="Q72" s="111" t="str">
        <f>IF($A72&gt;NumVariables,"",
CONCATENATE("  - &amp;VariableID",TEXT($A72,"0000"),
" {","VariableTypeCV:  ",CHAR(34),INDEX(Variables[Variable Type],$A72),CHAR(34),
", VariableCode:  ",CHAR(34),INDEX(Variables[Variable Code],$A72),CHAR(34),
", VariableNameCV:  ",CHAR(34),INDEX(Variables[Variable Name],$A72),CHAR(34),
", VariableDefinition:  ",CHAR(34),INDEX(Variables[Variable Definition],$A72),CHAR(34),
", SpecciationCV:  ",CHAR(34),INDEX(Variables[Speciation],$A72),CHAR(34),
", NoDataValue:  ",CHAR(34),INDEX(Variables[No Data Value],$A72),CHAR(34),"}"))</f>
        <v/>
      </c>
      <c r="S72" s="111" t="str">
        <f>IF($A72&gt;NumProcessingLevels,"",
CONCATENATE("  - &amp;ProcessingLevelID",TEXT($A72,"0000"),
" {","ProcessingLevelCode:  ",CHAR(34),INDEX(ProcessingLevels[Processing Level Code],$A72),CHAR(34),
", Definition:  ",CHAR(34),INDEX(ProcessingLevels[Definition],$A72),CHAR(34),
", Explanation:  ",CHAR(34),INDEX(ProcessingLevels[Explanation],$A72),CHAR(34),"}"))</f>
        <v/>
      </c>
      <c r="T72" s="111" t="str">
        <f>IF($A72&gt;NumDataColumns,"",
IF(INDEX(DataColumns[Method Code],$A72)="","PLEASE FILL IN A METHOD FOR EACH DATA COLUMN",
CONCATENATE("  - &amp;ActionID",TEXT($A72,"0000"),
" {","ActionTypeCV:  ",CHAR(34),"Observation",CHAR(34),
", MethodID: *MethodID",TEXT(MATCH(INDEX(DataColumns[Method Code],$A72),Methods[Method Code],0),"0000"),
", BeginDateTime:  NULL",
", BeginDateTimeUTCOffset:  NULL",
", EndDateTime:  NULL",
", EndDateTimeUTCOffset:  NULL",
", ActionDescription:  ",CHAR(34),"Generic observation action generated by YODA TimeSeries Template",CHAR(34),
", ActionFileLink:  ",CHAR(34),CHAR(34),"}")))</f>
        <v/>
      </c>
      <c r="U72" s="111" t="str">
        <f>IF($A72&gt;NumDataColumns,"",
IF(INDEX(DataColumns[Method Code],$A72)="","PLEASE FILL IN A SAMPLING FEATURE FOR EACH DATA COLUMN",
CONCATENATE("  - &amp;FeatureActionID",TEXT($A72,"0000"),
" {","SamplingFeatureID:  *SamplingFeatureID",TEXT(MATCH(INDEX(DataColumns[Sampling Feature Code],$A72),SamplingFeatures[Feature Code],0),"0000"),
", ActionID:  *ActionID",TEXT($A72,"0000"),"}")))</f>
        <v/>
      </c>
      <c r="V72" s="111" t="str">
        <f>IF($A72&gt;NumDataColumns,"",
CONCATENATE("  - &amp;ResultID",TEXT($A72,"0000"),
" {","ResultUUID:  ",CHAR(34),INDEX(DataColumns[ResultUUID],$A72),CHAR(34),
", FeatureActionID: *FeatureActionID",TEXT($A72,"0000"),
", ResultTypeCV:  ",CHAR(34),INDEX(DataColumns[Result Type],$A72),CHAR(34),
", VariableID:  *VariableID",TEXT(MATCH(INDEX(DataColumns[Variable Code],$A72),Variables[Variable Code],0),"0000"),
", UnitsID:  ",CHAR(34),INDEX(DataColumns[Unit Name],$A72),CHAR(34),
", TaxonomicClassifierID:  ",CHAR(34),CHAR(34),
", ProcessingLevelID:  *ProcessingLevelID",TEXT(MATCH(INDEX(DataColumns[Processing Level],$A72),ProcessingLevels[Processing Level Code],0),"0000"),
", ResultDateTime:  ",CHAR(34),CHAR(34),
", ResultDateTimeUTCOffset:  ",CHAR(34),CHAR(34),
", ValidDateTime:  ",CHAR(34),CHAR(34),
", ValidDateTimeUTCOffset:  ",CHAR(34),CHAR(34),
", StatusCV:  ",CHAR(34),CHAR(34),
", SampledMediumCV:  ",CHAR(34),INDEX(DataColumns[Sampled Medium],$A72),CHAR(34),
", ValueCount:  ",NumDataValues,"}"))</f>
        <v/>
      </c>
      <c r="W72" s="111" t="str">
        <f>IF($A72&gt;NumDataColumns,"",
CONCATENATE("  - &amp;TimeSeriesResultID001",TEXT($A72,"0000"),
" {","ResultID: *ResultID",TEXT($A72,"0000"),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Statistic],$A72),CHAR(34),"}"))</f>
        <v/>
      </c>
      <c r="X72" s="111" t="str">
        <f>IF($A72-3&gt;NumDataColumns,"",
CONCATENATE("    - {ColumnNumber: ",TEXT($A72-1,"0000"),
", Label:  ",CHAR(34),INDEX(DataColumns[Column Label],$A72-3),CHAR(34),
", ODM2Field:  ",CHAR(34),"DataValue",CHAR(34),
", CensorCodeCV:  ",CHAR(34),INDEX(DataColumns[Censor Code],$A72-3),CHAR(34),
", QualiatyCodeCV:  ",CHAR(34),INDEX(DataColumns[Quality Code],$A72-3),CHAR(34),
", TimeAggregationInterval:  ",INDEX(DataColumns[Time Aggregation Interval],$A72-3),
", TimeAggregationIntervalUnitsID:  ",CHAR(34),INDEX(DataColumns[Time Aggregation Unit],$A72-3),CHAR(34),"}"))</f>
        <v/>
      </c>
      <c r="AA72" s="111" t="str">
        <f>IF($A72&gt;NumDataColumns,
"",
CONCATENATE(AA71,", ",INDEX(DataColumns[Column Label],$A72)))</f>
        <v/>
      </c>
    </row>
    <row r="73" spans="1:27" x14ac:dyDescent="0.25">
      <c r="A73">
        <v>70</v>
      </c>
      <c r="D73" s="111" t="str">
        <f>IF($A73&gt;NumPeople,"",
CONCATENATE("  - &amp;PersonID",TEXT($A73,"0000"),
" {","PersonFirstName:  ",CHAR(34),INDEX(People[First Name],$A73),CHAR(34),
", PersonMiddleName:  ",CHAR(34),INDEX(People[Middle Name],$A73),CHAR(34),
", PersonLastName:  ",CHAR(34),INDEX(People[Last Name],$A73),CHAR(34),"}"))</f>
        <v/>
      </c>
      <c r="E73" s="111" t="str">
        <f>IF($A73&gt;NumOrganizations,"",
CONCATENATE("  - &amp;OrganizationID",TEXT($A73,"0000"),
" {","OrganizationTypeCV:  ",CHAR(34),INDEX(Organizations[Organization Type '[CV']],$A73),CHAR(34),
", OrganizationCode:  ",CHAR(34),INDEX(Organizations[Organization Code],$A73),CHAR(34),
", OrganizationName:  ",CHAR(34),INDEX(Organizations[Organization Name],$A73),CHAR(34),
", OrganizationDescription:  ",CHAR(34),INDEX(Organizations[Organization Description],$A73),CHAR(34),
", OrganizationLink:  ",CHAR(34),INDEX(Organizations[Organization Link],$A73),CHAR(34),"}"))</f>
        <v/>
      </c>
      <c r="F73" s="111" t="str">
        <f>IF($A73&gt;NumPeople,"",
CONCATENATE("  - &amp;AffiliationID",TEXT($A73,"0000"),
" {PersonID: *PersonID",TEXT($A73,"0000"),
", OrganizationID: *OrganizationID",TEXT(MATCH(INDEX(People[Organization Name],$A73),Organizations[Organization Name],0),"0000"),
", IsPrimaryOrganizationContact: , AffiliationStartDate: , AffiliationEndDate: , PrimaryPhone: ",
", PrimaryEmail: ",CHAR(34),INDEX(People[Primary Email],$A73),CHAR(34),
", PrimaryAddress: ",CHAR(34),INDEX(People[Primary Address],$A73),CHAR(34),
", PersonLink: }"))</f>
        <v/>
      </c>
      <c r="H73" s="111" t="str">
        <f>IF(COUNTA(CitationInformation)=0,"",
IF($A73&gt;NumAuthors,"",
CONCATENATE("  - &amp;AuthorListID",TEXT($A73,"0000"),
"  {CitationID: *CitationID0001",
", PersonID: *PersonID",TEXT(MATCH(INDEX(AuthorList[Author Name],$A73),People[Full Name],0),"0000"),
", AuthorOrder: ",INDEX(AuthorList[Author Number],$A73),"}")))</f>
        <v/>
      </c>
      <c r="K73" s="111" t="str">
        <f>IF($A73&gt;NumSamplingFeatures,"",
CONCATENATE("  - &amp;SamplingFeatureID",TEXT($A73,"0000"),
" {","SamplingFeatureUUID:  ",CHAR(34),INDEX(SamplingFeatures[Sampling Feature UUID],$A73),CHAR(34),
", SamplingFeatureTypeCV:  ",CHAR(34),INDEX(SamplingFeatures[Sampling Feature Type],$A73),CHAR(34),
", SamplingFeatureCode:  ",CHAR(34),INDEX(SamplingFeatures[Feature Code],$A73),CHAR(34),
", SamplingFeatureName:  ",CHAR(34),INDEX(SamplingFeatures[Feature Name],$A73),CHAR(34),
", SamplingFeatureDescription:  ",CHAR(34),INDEX(SamplingFeatures[Feature Description],$A73),CHAR(34),
", SamplingFeatureGeotypeCV:  ",CHAR(34),INDEX(SamplingFeatures[Feature Geo Type],$A73),CHAR(34),
", FeatureGeometry:  ",CHAR(34),INDEX(SamplingFeatures[Feature Geometry],$A73),CHAR(34),
", Elevation_m:  ",CHAR(34),INDEX(SamplingFeatures[Elevation_m],$A73),CHAR(34),
", ElevationDatumCV:  ",CHAR(34),ElevationDatum,CHAR(34),"}"))</f>
        <v/>
      </c>
      <c r="L73" s="111" t="str">
        <f>IF(NumSites=0,"",
IF(NumSites&lt;$A73,"",
CONCATENATE("  - &amp;SiteID",TEXT($A73,"0000"),
" {","SamplingFeatureID:  *SamplingFeatureID",TEXT(MATCH($A73,Sites[SiteID],0),"0000"),
", SiteTypeCV:  ",CHAR(34),INDEX(Sites[Site Type],MATCH($A73,Sites[SiteID],0)),CHAR(34),
", Latitude:  ",INDEX(Sites[Latitude],MATCH($A73,Sites[SiteID],0)),
", Longitude:  ",INDEX(Sites[Longitude],MATCH($A73,Sites[SiteID],0)),
", SpatialReferenceID:  *SRSID0001}")))</f>
        <v/>
      </c>
      <c r="M73" s="111" t="str">
        <f>IF(NumSpecimens=0,"",
IF(NumSpecimens&lt;$A73,"",
CONCATENATE("  - &amp;SpecimenID",TEXT($A73,"0000"),
" {","SamplingFeatureID:  *SamplingFeatureID",TEXT(MATCH($A73,Specimens[SpecimenID],0),"0000"),
", SpecimenTypeCV:  ",CHAR(34),INDEX(Specimens[Specimen Type],MATCH($A73,Specimens[SpecimenID],0)),CHAR(34),
", SpecimenMediumCV:  ",INDEX(Specimens[Specimen Medium],MATCH($A73,Specimens[SpecimenID],0)),
", IsFieldSpecimen:  ",CHAR(34),INDEX(Specimens[Is Field Specimen?],MATCH($A73,Specimens[SpecimenID],0)),CHAR(34),"}")))</f>
        <v/>
      </c>
      <c r="N73" s="111" t="str">
        <f>IF(NumSpatialOffsets=0,"",
IF(NumSpatialOffsets&lt;$A73,"",
CONCATENATE("  - &amp;SpatialOffsetID",TEXT($A73,"0000"),
" {","SpatialOffsetTypeCV:  ",CHAR(34),INDEX(RelatedFeatures[Spatial Offset Type],MATCH($A73,RelatedFeatures[OffsetID],0)),CHAR(34),
", Offset1Value:  ",INDEX(RelatedFeatures[Offset 1 Value],MATCH($A73,RelatedFeatures[OffsetID],0)),
", Offset1UnitID:  ",CHAR(34),INDEX(RelatedFeatures[Offset 1 Unit],MATCH($A73,RelatedFeatures[OffsetID],0)),CHAR(34),
", Offset2Value:  ",IF(INDEX(RelatedFeatures[Offset 2 Value],MATCH($A73,RelatedFeatures[OffsetID],0))="","NULL",INDEX(RelatedFeatures[Offset 2 Value],MATCH($A73,RelatedFeatures[OffsetID],0))),
", Offset2UnitID:  ",CHAR(34),INDEX(RelatedFeatures[Offset 2 Unit],MATCH($A73,RelatedFeatures[OffsetID],0)),,CHAR(34),
", Offset3Value:  ",IF(INDEX(RelatedFeatures[Offset 3 Value],MATCH($A73,RelatedFeatures[OffsetID],0))="","NULL",INDEX(RelatedFeatures[Offset 3 Value],MATCH($A73,RelatedFeatures[OffsetID],0))),
", Offset3UnitID:  ",CHAR(34),INDEX(RelatedFeatures[Offset 3 Unit],MATCH($A73,RelatedFeatures[OffsetID],0)),CHAR(34),"}")))</f>
        <v/>
      </c>
      <c r="O73" s="111" t="str">
        <f>IF(NumRelatedFeatures=0,"",
IF($A73&gt;NumRelatedFeatures,"",
CONCATENATE("  - &amp;RelationID",TEXT($A73,"0000"),
" {","SamplingFeatureID:  *SamplingFeatureID",TEXT(MATCH(INDEX(RelatedFeatures[First Sampling Feature Code],$A73),SamplingFeatures[Feature Code],0),"0000"),
", RelationshipTypeCV:  ",CHAR(34),INDEX(RelatedFeatures[Relationship Type],$A73),CHAR(34),
", RelatedFeatureID: *SamplingFeatureID",TEXT(MATCH(INDEX(RelatedFeatures[Second Sampling Feature Code],$A73),SamplingFeatures[Feature Code],0),"0000"),
", SpatialOffsetID:  ",IF(INDEX(RelatedFeatures[OffsetID],$A73)="",CONCATENATE(CHAR(34),CHAR(34)),CONCATENATE("*SpatialOffsetID",TEXT(INDEX(RelatedFeatures[OffsetID],$A73),"0000"))),"}")))</f>
        <v/>
      </c>
      <c r="P73" s="111" t="str">
        <f>IF($A73&gt;NumMethods,"",
CONCATENATE("  - &amp;MethodID",TEXT($A73,"0000"),
" {","MethodTypeCV:  ",CHAR(34),INDEX(Methods[Method Type],$A73),CHAR(34),
", MethodCode:  ",CHAR(34),INDEX(Methods[Method Code],$A73),CHAR(34),
", MethodName:  ",CHAR(34),INDEX(Methods[Method Name],$A73),CHAR(34),
", MethodDescription:  ",CHAR(34),INDEX(Methods[Method Description],$A73),CHAR(34),
", MethodLink:  ",CHAR(34),INDEX(Methods[Method Link],$A73),CHAR(34),
", OrganizationID: *OrganizationID",TEXT(MATCH(INDEX(Methods[Organization Name],$A73),Organizations[Organization Name],0),"0000"),"}"))</f>
        <v/>
      </c>
      <c r="Q73" s="111" t="str">
        <f>IF($A73&gt;NumVariables,"",
CONCATENATE("  - &amp;VariableID",TEXT($A73,"0000"),
" {","VariableTypeCV:  ",CHAR(34),INDEX(Variables[Variable Type],$A73),CHAR(34),
", VariableCode:  ",CHAR(34),INDEX(Variables[Variable Code],$A73),CHAR(34),
", VariableNameCV:  ",CHAR(34),INDEX(Variables[Variable Name],$A73),CHAR(34),
", VariableDefinition:  ",CHAR(34),INDEX(Variables[Variable Definition],$A73),CHAR(34),
", SpecciationCV:  ",CHAR(34),INDEX(Variables[Speciation],$A73),CHAR(34),
", NoDataValue:  ",CHAR(34),INDEX(Variables[No Data Value],$A73),CHAR(34),"}"))</f>
        <v/>
      </c>
      <c r="S73" s="111" t="str">
        <f>IF($A73&gt;NumProcessingLevels,"",
CONCATENATE("  - &amp;ProcessingLevelID",TEXT($A73,"0000"),
" {","ProcessingLevelCode:  ",CHAR(34),INDEX(ProcessingLevels[Processing Level Code],$A73),CHAR(34),
", Definition:  ",CHAR(34),INDEX(ProcessingLevels[Definition],$A73),CHAR(34),
", Explanation:  ",CHAR(34),INDEX(ProcessingLevels[Explanation],$A73),CHAR(34),"}"))</f>
        <v/>
      </c>
      <c r="T73" s="111" t="str">
        <f>IF($A73&gt;NumDataColumns,"",
IF(INDEX(DataColumns[Method Code],$A73)="","PLEASE FILL IN A METHOD FOR EACH DATA COLUMN",
CONCATENATE("  - &amp;ActionID",TEXT($A73,"0000"),
" {","ActionTypeCV:  ",CHAR(34),"Observation",CHAR(34),
", MethodID: *MethodID",TEXT(MATCH(INDEX(DataColumns[Method Code],$A73),Methods[Method Code],0),"0000"),
", BeginDateTime:  NULL",
", BeginDateTimeUTCOffset:  NULL",
", EndDateTime:  NULL",
", EndDateTimeUTCOffset:  NULL",
", ActionDescription:  ",CHAR(34),"Generic observation action generated by YODA TimeSeries Template",CHAR(34),
", ActionFileLink:  ",CHAR(34),CHAR(34),"}")))</f>
        <v/>
      </c>
      <c r="U73" s="111" t="str">
        <f>IF($A73&gt;NumDataColumns,"",
IF(INDEX(DataColumns[Method Code],$A73)="","PLEASE FILL IN A SAMPLING FEATURE FOR EACH DATA COLUMN",
CONCATENATE("  - &amp;FeatureActionID",TEXT($A73,"0000"),
" {","SamplingFeatureID:  *SamplingFeatureID",TEXT(MATCH(INDEX(DataColumns[Sampling Feature Code],$A73),SamplingFeatures[Feature Code],0),"0000"),
", ActionID:  *ActionID",TEXT($A73,"0000"),"}")))</f>
        <v/>
      </c>
      <c r="V73" s="111" t="str">
        <f>IF($A73&gt;NumDataColumns,"",
CONCATENATE("  - &amp;ResultID",TEXT($A73,"0000"),
" {","ResultUUID:  ",CHAR(34),INDEX(DataColumns[ResultUUID],$A73),CHAR(34),
", FeatureActionID: *FeatureActionID",TEXT($A73,"0000"),
", ResultTypeCV:  ",CHAR(34),INDEX(DataColumns[Result Type],$A73),CHAR(34),
", VariableID:  *VariableID",TEXT(MATCH(INDEX(DataColumns[Variable Code],$A73),Variables[Variable Code],0),"0000"),
", UnitsID:  ",CHAR(34),INDEX(DataColumns[Unit Name],$A73),CHAR(34),
", TaxonomicClassifierID:  ",CHAR(34),CHAR(34),
", ProcessingLevelID:  *ProcessingLevelID",TEXT(MATCH(INDEX(DataColumns[Processing Level],$A73),ProcessingLevels[Processing Level Code],0),"0000"),
", ResultDateTime:  ",CHAR(34),CHAR(34),
", ResultDateTimeUTCOffset:  ",CHAR(34),CHAR(34),
", ValidDateTime:  ",CHAR(34),CHAR(34),
", ValidDateTimeUTCOffset:  ",CHAR(34),CHAR(34),
", StatusCV:  ",CHAR(34),CHAR(34),
", SampledMediumCV:  ",CHAR(34),INDEX(DataColumns[Sampled Medium],$A73),CHAR(34),
", ValueCount:  ",NumDataValues,"}"))</f>
        <v/>
      </c>
      <c r="W73" s="111" t="str">
        <f>IF($A73&gt;NumDataColumns,"",
CONCATENATE("  - &amp;TimeSeriesResultID001",TEXT($A73,"0000"),
" {","ResultID: *ResultID",TEXT($A73,"0000"),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Statistic],$A73),CHAR(34),"}"))</f>
        <v/>
      </c>
      <c r="X73" s="111" t="str">
        <f>IF($A73-3&gt;NumDataColumns,"",
CONCATENATE("    - {ColumnNumber: ",TEXT($A73-1,"0000"),
", Label:  ",CHAR(34),INDEX(DataColumns[Column Label],$A73-3),CHAR(34),
", ODM2Field:  ",CHAR(34),"DataValue",CHAR(34),
", CensorCodeCV:  ",CHAR(34),INDEX(DataColumns[Censor Code],$A73-3),CHAR(34),
", QualiatyCodeCV:  ",CHAR(34),INDEX(DataColumns[Quality Code],$A73-3),CHAR(34),
", TimeAggregationInterval:  ",INDEX(DataColumns[Time Aggregation Interval],$A73-3),
", TimeAggregationIntervalUnitsID:  ",CHAR(34),INDEX(DataColumns[Time Aggregation Unit],$A73-3),CHAR(34),"}"))</f>
        <v/>
      </c>
      <c r="AA73" s="111" t="str">
        <f>IF($A73&gt;NumDataColumns,
"",
CONCATENATE(AA72,", ",INDEX(DataColumns[Column Label],$A73)))</f>
        <v/>
      </c>
    </row>
    <row r="74" spans="1:27" x14ac:dyDescent="0.25">
      <c r="A74">
        <v>71</v>
      </c>
      <c r="D74" s="111" t="str">
        <f>IF($A74&gt;NumPeople,"",
CONCATENATE("  - &amp;PersonID",TEXT($A74,"0000"),
" {","PersonFirstName:  ",CHAR(34),INDEX(People[First Name],$A74),CHAR(34),
", PersonMiddleName:  ",CHAR(34),INDEX(People[Middle Name],$A74),CHAR(34),
", PersonLastName:  ",CHAR(34),INDEX(People[Last Name],$A74),CHAR(34),"}"))</f>
        <v/>
      </c>
      <c r="E74" s="111" t="str">
        <f>IF($A74&gt;NumOrganizations,"",
CONCATENATE("  - &amp;OrganizationID",TEXT($A74,"0000"),
" {","OrganizationTypeCV:  ",CHAR(34),INDEX(Organizations[Organization Type '[CV']],$A74),CHAR(34),
", OrganizationCode:  ",CHAR(34),INDEX(Organizations[Organization Code],$A74),CHAR(34),
", OrganizationName:  ",CHAR(34),INDEX(Organizations[Organization Name],$A74),CHAR(34),
", OrganizationDescription:  ",CHAR(34),INDEX(Organizations[Organization Description],$A74),CHAR(34),
", OrganizationLink:  ",CHAR(34),INDEX(Organizations[Organization Link],$A74),CHAR(34),"}"))</f>
        <v/>
      </c>
      <c r="F74" s="111" t="str">
        <f>IF($A74&gt;NumPeople,"",
CONCATENATE("  - &amp;AffiliationID",TEXT($A74,"0000"),
" {PersonID: *PersonID",TEXT($A74,"0000"),
", OrganizationID: *OrganizationID",TEXT(MATCH(INDEX(People[Organization Name],$A74),Organizations[Organization Name],0),"0000"),
", IsPrimaryOrganizationContact: , AffiliationStartDate: , AffiliationEndDate: , PrimaryPhone: ",
", PrimaryEmail: ",CHAR(34),INDEX(People[Primary Email],$A74),CHAR(34),
", PrimaryAddress: ",CHAR(34),INDEX(People[Primary Address],$A74),CHAR(34),
", PersonLink: }"))</f>
        <v/>
      </c>
      <c r="H74" s="111" t="str">
        <f>IF(COUNTA(CitationInformation)=0,"",
IF($A74&gt;NumAuthors,"",
CONCATENATE("  - &amp;AuthorListID",TEXT($A74,"0000"),
"  {CitationID: *CitationID0001",
", PersonID: *PersonID",TEXT(MATCH(INDEX(AuthorList[Author Name],$A74),People[Full Name],0),"0000"),
", AuthorOrder: ",INDEX(AuthorList[Author Number],$A74),"}")))</f>
        <v/>
      </c>
      <c r="K74" s="111" t="str">
        <f>IF($A74&gt;NumSamplingFeatures,"",
CONCATENATE("  - &amp;SamplingFeatureID",TEXT($A74,"0000"),
" {","SamplingFeatureUUID:  ",CHAR(34),INDEX(SamplingFeatures[Sampling Feature UUID],$A74),CHAR(34),
", SamplingFeatureTypeCV:  ",CHAR(34),INDEX(SamplingFeatures[Sampling Feature Type],$A74),CHAR(34),
", SamplingFeatureCode:  ",CHAR(34),INDEX(SamplingFeatures[Feature Code],$A74),CHAR(34),
", SamplingFeatureName:  ",CHAR(34),INDEX(SamplingFeatures[Feature Name],$A74),CHAR(34),
", SamplingFeatureDescription:  ",CHAR(34),INDEX(SamplingFeatures[Feature Description],$A74),CHAR(34),
", SamplingFeatureGeotypeCV:  ",CHAR(34),INDEX(SamplingFeatures[Feature Geo Type],$A74),CHAR(34),
", FeatureGeometry:  ",CHAR(34),INDEX(SamplingFeatures[Feature Geometry],$A74),CHAR(34),
", Elevation_m:  ",CHAR(34),INDEX(SamplingFeatures[Elevation_m],$A74),CHAR(34),
", ElevationDatumCV:  ",CHAR(34),ElevationDatum,CHAR(34),"}"))</f>
        <v/>
      </c>
      <c r="L74" s="111" t="str">
        <f>IF(NumSites=0,"",
IF(NumSites&lt;$A74,"",
CONCATENATE("  - &amp;SiteID",TEXT($A74,"0000"),
" {","SamplingFeatureID:  *SamplingFeatureID",TEXT(MATCH($A74,Sites[SiteID],0),"0000"),
", SiteTypeCV:  ",CHAR(34),INDEX(Sites[Site Type],MATCH($A74,Sites[SiteID],0)),CHAR(34),
", Latitude:  ",INDEX(Sites[Latitude],MATCH($A74,Sites[SiteID],0)),
", Longitude:  ",INDEX(Sites[Longitude],MATCH($A74,Sites[SiteID],0)),
", SpatialReferenceID:  *SRSID0001}")))</f>
        <v/>
      </c>
      <c r="M74" s="111" t="str">
        <f>IF(NumSpecimens=0,"",
IF(NumSpecimens&lt;$A74,"",
CONCATENATE("  - &amp;SpecimenID",TEXT($A74,"0000"),
" {","SamplingFeatureID:  *SamplingFeatureID",TEXT(MATCH($A74,Specimens[SpecimenID],0),"0000"),
", SpecimenTypeCV:  ",CHAR(34),INDEX(Specimens[Specimen Type],MATCH($A74,Specimens[SpecimenID],0)),CHAR(34),
", SpecimenMediumCV:  ",INDEX(Specimens[Specimen Medium],MATCH($A74,Specimens[SpecimenID],0)),
", IsFieldSpecimen:  ",CHAR(34),INDEX(Specimens[Is Field Specimen?],MATCH($A74,Specimens[SpecimenID],0)),CHAR(34),"}")))</f>
        <v/>
      </c>
      <c r="N74" s="111" t="str">
        <f>IF(NumSpatialOffsets=0,"",
IF(NumSpatialOffsets&lt;$A74,"",
CONCATENATE("  - &amp;SpatialOffsetID",TEXT($A74,"0000"),
" {","SpatialOffsetTypeCV:  ",CHAR(34),INDEX(RelatedFeatures[Spatial Offset Type],MATCH($A74,RelatedFeatures[OffsetID],0)),CHAR(34),
", Offset1Value:  ",INDEX(RelatedFeatures[Offset 1 Value],MATCH($A74,RelatedFeatures[OffsetID],0)),
", Offset1UnitID:  ",CHAR(34),INDEX(RelatedFeatures[Offset 1 Unit],MATCH($A74,RelatedFeatures[OffsetID],0)),CHAR(34),
", Offset2Value:  ",IF(INDEX(RelatedFeatures[Offset 2 Value],MATCH($A74,RelatedFeatures[OffsetID],0))="","NULL",INDEX(RelatedFeatures[Offset 2 Value],MATCH($A74,RelatedFeatures[OffsetID],0))),
", Offset2UnitID:  ",CHAR(34),INDEX(RelatedFeatures[Offset 2 Unit],MATCH($A74,RelatedFeatures[OffsetID],0)),,CHAR(34),
", Offset3Value:  ",IF(INDEX(RelatedFeatures[Offset 3 Value],MATCH($A74,RelatedFeatures[OffsetID],0))="","NULL",INDEX(RelatedFeatures[Offset 3 Value],MATCH($A74,RelatedFeatures[OffsetID],0))),
", Offset3UnitID:  ",CHAR(34),INDEX(RelatedFeatures[Offset 3 Unit],MATCH($A74,RelatedFeatures[OffsetID],0)),CHAR(34),"}")))</f>
        <v/>
      </c>
      <c r="O74" s="111" t="str">
        <f>IF(NumRelatedFeatures=0,"",
IF($A74&gt;NumRelatedFeatures,"",
CONCATENATE("  - &amp;RelationID",TEXT($A74,"0000"),
" {","SamplingFeatureID:  *SamplingFeatureID",TEXT(MATCH(INDEX(RelatedFeatures[First Sampling Feature Code],$A74),SamplingFeatures[Feature Code],0),"0000"),
", RelationshipTypeCV:  ",CHAR(34),INDEX(RelatedFeatures[Relationship Type],$A74),CHAR(34),
", RelatedFeatureID: *SamplingFeatureID",TEXT(MATCH(INDEX(RelatedFeatures[Second Sampling Feature Code],$A74),SamplingFeatures[Feature Code],0),"0000"),
", SpatialOffsetID:  ",IF(INDEX(RelatedFeatures[OffsetID],$A74)="",CONCATENATE(CHAR(34),CHAR(34)),CONCATENATE("*SpatialOffsetID",TEXT(INDEX(RelatedFeatures[OffsetID],$A74),"0000"))),"}")))</f>
        <v/>
      </c>
      <c r="P74" s="111" t="str">
        <f>IF($A74&gt;NumMethods,"",
CONCATENATE("  - &amp;MethodID",TEXT($A74,"0000"),
" {","MethodTypeCV:  ",CHAR(34),INDEX(Methods[Method Type],$A74),CHAR(34),
", MethodCode:  ",CHAR(34),INDEX(Methods[Method Code],$A74),CHAR(34),
", MethodName:  ",CHAR(34),INDEX(Methods[Method Name],$A74),CHAR(34),
", MethodDescription:  ",CHAR(34),INDEX(Methods[Method Description],$A74),CHAR(34),
", MethodLink:  ",CHAR(34),INDEX(Methods[Method Link],$A74),CHAR(34),
", OrganizationID: *OrganizationID",TEXT(MATCH(INDEX(Methods[Organization Name],$A74),Organizations[Organization Name],0),"0000"),"}"))</f>
        <v/>
      </c>
      <c r="Q74" s="111" t="str">
        <f>IF($A74&gt;NumVariables,"",
CONCATENATE("  - &amp;VariableID",TEXT($A74,"0000"),
" {","VariableTypeCV:  ",CHAR(34),INDEX(Variables[Variable Type],$A74),CHAR(34),
", VariableCode:  ",CHAR(34),INDEX(Variables[Variable Code],$A74),CHAR(34),
", VariableNameCV:  ",CHAR(34),INDEX(Variables[Variable Name],$A74),CHAR(34),
", VariableDefinition:  ",CHAR(34),INDEX(Variables[Variable Definition],$A74),CHAR(34),
", SpecciationCV:  ",CHAR(34),INDEX(Variables[Speciation],$A74),CHAR(34),
", NoDataValue:  ",CHAR(34),INDEX(Variables[No Data Value],$A74),CHAR(34),"}"))</f>
        <v/>
      </c>
      <c r="S74" s="111" t="str">
        <f>IF($A74&gt;NumProcessingLevels,"",
CONCATENATE("  - &amp;ProcessingLevelID",TEXT($A74,"0000"),
" {","ProcessingLevelCode:  ",CHAR(34),INDEX(ProcessingLevels[Processing Level Code],$A74),CHAR(34),
", Definition:  ",CHAR(34),INDEX(ProcessingLevels[Definition],$A74),CHAR(34),
", Explanation:  ",CHAR(34),INDEX(ProcessingLevels[Explanation],$A74),CHAR(34),"}"))</f>
        <v/>
      </c>
      <c r="T74" s="111" t="str">
        <f>IF($A74&gt;NumDataColumns,"",
IF(INDEX(DataColumns[Method Code],$A74)="","PLEASE FILL IN A METHOD FOR EACH DATA COLUMN",
CONCATENATE("  - &amp;ActionID",TEXT($A74,"0000"),
" {","ActionTypeCV:  ",CHAR(34),"Observation",CHAR(34),
", MethodID: *MethodID",TEXT(MATCH(INDEX(DataColumns[Method Code],$A74),Methods[Method Code],0),"0000"),
", BeginDateTime:  NULL",
", BeginDateTimeUTCOffset:  NULL",
", EndDateTime:  NULL",
", EndDateTimeUTCOffset:  NULL",
", ActionDescription:  ",CHAR(34),"Generic observation action generated by YODA TimeSeries Template",CHAR(34),
", ActionFileLink:  ",CHAR(34),CHAR(34),"}")))</f>
        <v/>
      </c>
      <c r="U74" s="111" t="str">
        <f>IF($A74&gt;NumDataColumns,"",
IF(INDEX(DataColumns[Method Code],$A74)="","PLEASE FILL IN A SAMPLING FEATURE FOR EACH DATA COLUMN",
CONCATENATE("  - &amp;FeatureActionID",TEXT($A74,"0000"),
" {","SamplingFeatureID:  *SamplingFeatureID",TEXT(MATCH(INDEX(DataColumns[Sampling Feature Code],$A74),SamplingFeatures[Feature Code],0),"0000"),
", ActionID:  *ActionID",TEXT($A74,"0000"),"}")))</f>
        <v/>
      </c>
      <c r="V74" s="111" t="str">
        <f>IF($A74&gt;NumDataColumns,"",
CONCATENATE("  - &amp;ResultID",TEXT($A74,"0000"),
" {","ResultUUID:  ",CHAR(34),INDEX(DataColumns[ResultUUID],$A74),CHAR(34),
", FeatureActionID: *FeatureActionID",TEXT($A74,"0000"),
", ResultTypeCV:  ",CHAR(34),INDEX(DataColumns[Result Type],$A74),CHAR(34),
", VariableID:  *VariableID",TEXT(MATCH(INDEX(DataColumns[Variable Code],$A74),Variables[Variable Code],0),"0000"),
", UnitsID:  ",CHAR(34),INDEX(DataColumns[Unit Name],$A74),CHAR(34),
", TaxonomicClassifierID:  ",CHAR(34),CHAR(34),
", ProcessingLevelID:  *ProcessingLevelID",TEXT(MATCH(INDEX(DataColumns[Processing Level],$A74),ProcessingLevels[Processing Level Code],0),"0000"),
", ResultDateTime:  ",CHAR(34),CHAR(34),
", ResultDateTimeUTCOffset:  ",CHAR(34),CHAR(34),
", ValidDateTime:  ",CHAR(34),CHAR(34),
", ValidDateTimeUTCOffset:  ",CHAR(34),CHAR(34),
", StatusCV:  ",CHAR(34),CHAR(34),
", SampledMediumCV:  ",CHAR(34),INDEX(DataColumns[Sampled Medium],$A74),CHAR(34),
", ValueCount:  ",NumDataValues,"}"))</f>
        <v/>
      </c>
      <c r="W74" s="111" t="str">
        <f>IF($A74&gt;NumDataColumns,"",
CONCATENATE("  - &amp;TimeSeriesResultID001",TEXT($A74,"0000"),
" {","ResultID: *ResultID",TEXT($A74,"0000"),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Statistic],$A74),CHAR(34),"}"))</f>
        <v/>
      </c>
      <c r="X74" s="111" t="str">
        <f>IF($A74-3&gt;NumDataColumns,"",
CONCATENATE("    - {ColumnNumber: ",TEXT($A74-1,"0000"),
", Label:  ",CHAR(34),INDEX(DataColumns[Column Label],$A74-3),CHAR(34),
", ODM2Field:  ",CHAR(34),"DataValue",CHAR(34),
", CensorCodeCV:  ",CHAR(34),INDEX(DataColumns[Censor Code],$A74-3),CHAR(34),
", QualiatyCodeCV:  ",CHAR(34),INDEX(DataColumns[Quality Code],$A74-3),CHAR(34),
", TimeAggregationInterval:  ",INDEX(DataColumns[Time Aggregation Interval],$A74-3),
", TimeAggregationIntervalUnitsID:  ",CHAR(34),INDEX(DataColumns[Time Aggregation Unit],$A74-3),CHAR(34),"}"))</f>
        <v/>
      </c>
      <c r="AA74" s="111" t="str">
        <f>IF($A74&gt;NumDataColumns,
"",
CONCATENATE(AA73,", ",INDEX(DataColumns[Column Label],$A74)))</f>
        <v/>
      </c>
    </row>
    <row r="75" spans="1:27" x14ac:dyDescent="0.25">
      <c r="A75">
        <v>72</v>
      </c>
      <c r="D75" s="111" t="str">
        <f>IF($A75&gt;NumPeople,"",
CONCATENATE("  - &amp;PersonID",TEXT($A75,"0000"),
" {","PersonFirstName:  ",CHAR(34),INDEX(People[First Name],$A75),CHAR(34),
", PersonMiddleName:  ",CHAR(34),INDEX(People[Middle Name],$A75),CHAR(34),
", PersonLastName:  ",CHAR(34),INDEX(People[Last Name],$A75),CHAR(34),"}"))</f>
        <v/>
      </c>
      <c r="E75" s="111" t="str">
        <f>IF($A75&gt;NumOrganizations,"",
CONCATENATE("  - &amp;OrganizationID",TEXT($A75,"0000"),
" {","OrganizationTypeCV:  ",CHAR(34),INDEX(Organizations[Organization Type '[CV']],$A75),CHAR(34),
", OrganizationCode:  ",CHAR(34),INDEX(Organizations[Organization Code],$A75),CHAR(34),
", OrganizationName:  ",CHAR(34),INDEX(Organizations[Organization Name],$A75),CHAR(34),
", OrganizationDescription:  ",CHAR(34),INDEX(Organizations[Organization Description],$A75),CHAR(34),
", OrganizationLink:  ",CHAR(34),INDEX(Organizations[Organization Link],$A75),CHAR(34),"}"))</f>
        <v/>
      </c>
      <c r="F75" s="111" t="str">
        <f>IF($A75&gt;NumPeople,"",
CONCATENATE("  - &amp;AffiliationID",TEXT($A75,"0000"),
" {PersonID: *PersonID",TEXT($A75,"0000"),
", OrganizationID: *OrganizationID",TEXT(MATCH(INDEX(People[Organization Name],$A75),Organizations[Organization Name],0),"0000"),
", IsPrimaryOrganizationContact: , AffiliationStartDate: , AffiliationEndDate: , PrimaryPhone: ",
", PrimaryEmail: ",CHAR(34),INDEX(People[Primary Email],$A75),CHAR(34),
", PrimaryAddress: ",CHAR(34),INDEX(People[Primary Address],$A75),CHAR(34),
", PersonLink: }"))</f>
        <v/>
      </c>
      <c r="H75" s="111" t="str">
        <f>IF(COUNTA(CitationInformation)=0,"",
IF($A75&gt;NumAuthors,"",
CONCATENATE("  - &amp;AuthorListID",TEXT($A75,"0000"),
"  {CitationID: *CitationID0001",
", PersonID: *PersonID",TEXT(MATCH(INDEX(AuthorList[Author Name],$A75),People[Full Name],0),"0000"),
", AuthorOrder: ",INDEX(AuthorList[Author Number],$A75),"}")))</f>
        <v/>
      </c>
      <c r="K75" s="111" t="str">
        <f>IF($A75&gt;NumSamplingFeatures,"",
CONCATENATE("  - &amp;SamplingFeatureID",TEXT($A75,"0000"),
" {","SamplingFeatureUUID:  ",CHAR(34),INDEX(SamplingFeatures[Sampling Feature UUID],$A75),CHAR(34),
", SamplingFeatureTypeCV:  ",CHAR(34),INDEX(SamplingFeatures[Sampling Feature Type],$A75),CHAR(34),
", SamplingFeatureCode:  ",CHAR(34),INDEX(SamplingFeatures[Feature Code],$A75),CHAR(34),
", SamplingFeatureName:  ",CHAR(34),INDEX(SamplingFeatures[Feature Name],$A75),CHAR(34),
", SamplingFeatureDescription:  ",CHAR(34),INDEX(SamplingFeatures[Feature Description],$A75),CHAR(34),
", SamplingFeatureGeotypeCV:  ",CHAR(34),INDEX(SamplingFeatures[Feature Geo Type],$A75),CHAR(34),
", FeatureGeometry:  ",CHAR(34),INDEX(SamplingFeatures[Feature Geometry],$A75),CHAR(34),
", Elevation_m:  ",CHAR(34),INDEX(SamplingFeatures[Elevation_m],$A75),CHAR(34),
", ElevationDatumCV:  ",CHAR(34),ElevationDatum,CHAR(34),"}"))</f>
        <v/>
      </c>
      <c r="L75" s="111" t="str">
        <f>IF(NumSites=0,"",
IF(NumSites&lt;$A75,"",
CONCATENATE("  - &amp;SiteID",TEXT($A75,"0000"),
" {","SamplingFeatureID:  *SamplingFeatureID",TEXT(MATCH($A75,Sites[SiteID],0),"0000"),
", SiteTypeCV:  ",CHAR(34),INDEX(Sites[Site Type],MATCH($A75,Sites[SiteID],0)),CHAR(34),
", Latitude:  ",INDEX(Sites[Latitude],MATCH($A75,Sites[SiteID],0)),
", Longitude:  ",INDEX(Sites[Longitude],MATCH($A75,Sites[SiteID],0)),
", SpatialReferenceID:  *SRSID0001}")))</f>
        <v/>
      </c>
      <c r="M75" s="111" t="str">
        <f>IF(NumSpecimens=0,"",
IF(NumSpecimens&lt;$A75,"",
CONCATENATE("  - &amp;SpecimenID",TEXT($A75,"0000"),
" {","SamplingFeatureID:  *SamplingFeatureID",TEXT(MATCH($A75,Specimens[SpecimenID],0),"0000"),
", SpecimenTypeCV:  ",CHAR(34),INDEX(Specimens[Specimen Type],MATCH($A75,Specimens[SpecimenID],0)),CHAR(34),
", SpecimenMediumCV:  ",INDEX(Specimens[Specimen Medium],MATCH($A75,Specimens[SpecimenID],0)),
", IsFieldSpecimen:  ",CHAR(34),INDEX(Specimens[Is Field Specimen?],MATCH($A75,Specimens[SpecimenID],0)),CHAR(34),"}")))</f>
        <v/>
      </c>
      <c r="N75" s="111" t="str">
        <f>IF(NumSpatialOffsets=0,"",
IF(NumSpatialOffsets&lt;$A75,"",
CONCATENATE("  - &amp;SpatialOffsetID",TEXT($A75,"0000"),
" {","SpatialOffsetTypeCV:  ",CHAR(34),INDEX(RelatedFeatures[Spatial Offset Type],MATCH($A75,RelatedFeatures[OffsetID],0)),CHAR(34),
", Offset1Value:  ",INDEX(RelatedFeatures[Offset 1 Value],MATCH($A75,RelatedFeatures[OffsetID],0)),
", Offset1UnitID:  ",CHAR(34),INDEX(RelatedFeatures[Offset 1 Unit],MATCH($A75,RelatedFeatures[OffsetID],0)),CHAR(34),
", Offset2Value:  ",IF(INDEX(RelatedFeatures[Offset 2 Value],MATCH($A75,RelatedFeatures[OffsetID],0))="","NULL",INDEX(RelatedFeatures[Offset 2 Value],MATCH($A75,RelatedFeatures[OffsetID],0))),
", Offset2UnitID:  ",CHAR(34),INDEX(RelatedFeatures[Offset 2 Unit],MATCH($A75,RelatedFeatures[OffsetID],0)),,CHAR(34),
", Offset3Value:  ",IF(INDEX(RelatedFeatures[Offset 3 Value],MATCH($A75,RelatedFeatures[OffsetID],0))="","NULL",INDEX(RelatedFeatures[Offset 3 Value],MATCH($A75,RelatedFeatures[OffsetID],0))),
", Offset3UnitID:  ",CHAR(34),INDEX(RelatedFeatures[Offset 3 Unit],MATCH($A75,RelatedFeatures[OffsetID],0)),CHAR(34),"}")))</f>
        <v/>
      </c>
      <c r="O75" s="111" t="str">
        <f>IF(NumRelatedFeatures=0,"",
IF($A75&gt;NumRelatedFeatures,"",
CONCATENATE("  - &amp;RelationID",TEXT($A75,"0000"),
" {","SamplingFeatureID:  *SamplingFeatureID",TEXT(MATCH(INDEX(RelatedFeatures[First Sampling Feature Code],$A75),SamplingFeatures[Feature Code],0),"0000"),
", RelationshipTypeCV:  ",CHAR(34),INDEX(RelatedFeatures[Relationship Type],$A75),CHAR(34),
", RelatedFeatureID: *SamplingFeatureID",TEXT(MATCH(INDEX(RelatedFeatures[Second Sampling Feature Code],$A75),SamplingFeatures[Feature Code],0),"0000"),
", SpatialOffsetID:  ",IF(INDEX(RelatedFeatures[OffsetID],$A75)="",CONCATENATE(CHAR(34),CHAR(34)),CONCATENATE("*SpatialOffsetID",TEXT(INDEX(RelatedFeatures[OffsetID],$A75),"0000"))),"}")))</f>
        <v/>
      </c>
      <c r="P75" s="111" t="str">
        <f>IF($A75&gt;NumMethods,"",
CONCATENATE("  - &amp;MethodID",TEXT($A75,"0000"),
" {","MethodTypeCV:  ",CHAR(34),INDEX(Methods[Method Type],$A75),CHAR(34),
", MethodCode:  ",CHAR(34),INDEX(Methods[Method Code],$A75),CHAR(34),
", MethodName:  ",CHAR(34),INDEX(Methods[Method Name],$A75),CHAR(34),
", MethodDescription:  ",CHAR(34),INDEX(Methods[Method Description],$A75),CHAR(34),
", MethodLink:  ",CHAR(34),INDEX(Methods[Method Link],$A75),CHAR(34),
", OrganizationID: *OrganizationID",TEXT(MATCH(INDEX(Methods[Organization Name],$A75),Organizations[Organization Name],0),"0000"),"}"))</f>
        <v/>
      </c>
      <c r="Q75" s="111" t="str">
        <f>IF($A75&gt;NumVariables,"",
CONCATENATE("  - &amp;VariableID",TEXT($A75,"0000"),
" {","VariableTypeCV:  ",CHAR(34),INDEX(Variables[Variable Type],$A75),CHAR(34),
", VariableCode:  ",CHAR(34),INDEX(Variables[Variable Code],$A75),CHAR(34),
", VariableNameCV:  ",CHAR(34),INDEX(Variables[Variable Name],$A75),CHAR(34),
", VariableDefinition:  ",CHAR(34),INDEX(Variables[Variable Definition],$A75),CHAR(34),
", SpecciationCV:  ",CHAR(34),INDEX(Variables[Speciation],$A75),CHAR(34),
", NoDataValue:  ",CHAR(34),INDEX(Variables[No Data Value],$A75),CHAR(34),"}"))</f>
        <v/>
      </c>
      <c r="S75" s="111" t="str">
        <f>IF($A75&gt;NumProcessingLevels,"",
CONCATENATE("  - &amp;ProcessingLevelID",TEXT($A75,"0000"),
" {","ProcessingLevelCode:  ",CHAR(34),INDEX(ProcessingLevels[Processing Level Code],$A75),CHAR(34),
", Definition:  ",CHAR(34),INDEX(ProcessingLevels[Definition],$A75),CHAR(34),
", Explanation:  ",CHAR(34),INDEX(ProcessingLevels[Explanation],$A75),CHAR(34),"}"))</f>
        <v/>
      </c>
      <c r="T75" s="111" t="str">
        <f>IF($A75&gt;NumDataColumns,"",
IF(INDEX(DataColumns[Method Code],$A75)="","PLEASE FILL IN A METHOD FOR EACH DATA COLUMN",
CONCATENATE("  - &amp;ActionID",TEXT($A75,"0000"),
" {","ActionTypeCV:  ",CHAR(34),"Observation",CHAR(34),
", MethodID: *MethodID",TEXT(MATCH(INDEX(DataColumns[Method Code],$A75),Methods[Method Code],0),"0000"),
", BeginDateTime:  NULL",
", BeginDateTimeUTCOffset:  NULL",
", EndDateTime:  NULL",
", EndDateTimeUTCOffset:  NULL",
", ActionDescription:  ",CHAR(34),"Generic observation action generated by YODA TimeSeries Template",CHAR(34),
", ActionFileLink:  ",CHAR(34),CHAR(34),"}")))</f>
        <v/>
      </c>
      <c r="U75" s="111" t="str">
        <f>IF($A75&gt;NumDataColumns,"",
IF(INDEX(DataColumns[Method Code],$A75)="","PLEASE FILL IN A SAMPLING FEATURE FOR EACH DATA COLUMN",
CONCATENATE("  - &amp;FeatureActionID",TEXT($A75,"0000"),
" {","SamplingFeatureID:  *SamplingFeatureID",TEXT(MATCH(INDEX(DataColumns[Sampling Feature Code],$A75),SamplingFeatures[Feature Code],0),"0000"),
", ActionID:  *ActionID",TEXT($A75,"0000"),"}")))</f>
        <v/>
      </c>
      <c r="V75" s="111" t="str">
        <f>IF($A75&gt;NumDataColumns,"",
CONCATENATE("  - &amp;ResultID",TEXT($A75,"0000"),
" {","ResultUUID:  ",CHAR(34),INDEX(DataColumns[ResultUUID],$A75),CHAR(34),
", FeatureActionID: *FeatureActionID",TEXT($A75,"0000"),
", ResultTypeCV:  ",CHAR(34),INDEX(DataColumns[Result Type],$A75),CHAR(34),
", VariableID:  *VariableID",TEXT(MATCH(INDEX(DataColumns[Variable Code],$A75),Variables[Variable Code],0),"0000"),
", UnitsID:  ",CHAR(34),INDEX(DataColumns[Unit Name],$A75),CHAR(34),
", TaxonomicClassifierID:  ",CHAR(34),CHAR(34),
", ProcessingLevelID:  *ProcessingLevelID",TEXT(MATCH(INDEX(DataColumns[Processing Level],$A75),ProcessingLevels[Processing Level Code],0),"0000"),
", ResultDateTime:  ",CHAR(34),CHAR(34),
", ResultDateTimeUTCOffset:  ",CHAR(34),CHAR(34),
", ValidDateTime:  ",CHAR(34),CHAR(34),
", ValidDateTimeUTCOffset:  ",CHAR(34),CHAR(34),
", StatusCV:  ",CHAR(34),CHAR(34),
", SampledMediumCV:  ",CHAR(34),INDEX(DataColumns[Sampled Medium],$A75),CHAR(34),
", ValueCount:  ",NumDataValues,"}"))</f>
        <v/>
      </c>
      <c r="W75" s="111" t="str">
        <f>IF($A75&gt;NumDataColumns,"",
CONCATENATE("  - &amp;TimeSeriesResultID001",TEXT($A75,"0000"),
" {","ResultID: *ResultID",TEXT($A75,"0000"),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Statistic],$A75),CHAR(34),"}"))</f>
        <v/>
      </c>
      <c r="X75" s="111" t="str">
        <f>IF($A75-3&gt;NumDataColumns,"",
CONCATENATE("    - {ColumnNumber: ",TEXT($A75-1,"0000"),
", Label:  ",CHAR(34),INDEX(DataColumns[Column Label],$A75-3),CHAR(34),
", ODM2Field:  ",CHAR(34),"DataValue",CHAR(34),
", CensorCodeCV:  ",CHAR(34),INDEX(DataColumns[Censor Code],$A75-3),CHAR(34),
", QualiatyCodeCV:  ",CHAR(34),INDEX(DataColumns[Quality Code],$A75-3),CHAR(34),
", TimeAggregationInterval:  ",INDEX(DataColumns[Time Aggregation Interval],$A75-3),
", TimeAggregationIntervalUnitsID:  ",CHAR(34),INDEX(DataColumns[Time Aggregation Unit],$A75-3),CHAR(34),"}"))</f>
        <v/>
      </c>
      <c r="AA75" s="111" t="str">
        <f>IF($A75&gt;NumDataColumns,
"",
CONCATENATE(AA74,", ",INDEX(DataColumns[Column Label],$A75)))</f>
        <v/>
      </c>
    </row>
    <row r="76" spans="1:27" x14ac:dyDescent="0.25">
      <c r="A76">
        <v>73</v>
      </c>
      <c r="D76" s="111" t="str">
        <f>IF($A76&gt;NumPeople,"",
CONCATENATE("  - &amp;PersonID",TEXT($A76,"0000"),
" {","PersonFirstName:  ",CHAR(34),INDEX(People[First Name],$A76),CHAR(34),
", PersonMiddleName:  ",CHAR(34),INDEX(People[Middle Name],$A76),CHAR(34),
", PersonLastName:  ",CHAR(34),INDEX(People[Last Name],$A76),CHAR(34),"}"))</f>
        <v/>
      </c>
      <c r="E76" s="111" t="str">
        <f>IF($A76&gt;NumOrganizations,"",
CONCATENATE("  - &amp;OrganizationID",TEXT($A76,"0000"),
" {","OrganizationTypeCV:  ",CHAR(34),INDEX(Organizations[Organization Type '[CV']],$A76),CHAR(34),
", OrganizationCode:  ",CHAR(34),INDEX(Organizations[Organization Code],$A76),CHAR(34),
", OrganizationName:  ",CHAR(34),INDEX(Organizations[Organization Name],$A76),CHAR(34),
", OrganizationDescription:  ",CHAR(34),INDEX(Organizations[Organization Description],$A76),CHAR(34),
", OrganizationLink:  ",CHAR(34),INDEX(Organizations[Organization Link],$A76),CHAR(34),"}"))</f>
        <v/>
      </c>
      <c r="F76" s="111" t="str">
        <f>IF($A76&gt;NumPeople,"",
CONCATENATE("  - &amp;AffiliationID",TEXT($A76,"0000"),
" {PersonID: *PersonID",TEXT($A76,"0000"),
", OrganizationID: *OrganizationID",TEXT(MATCH(INDEX(People[Organization Name],$A76),Organizations[Organization Name],0),"0000"),
", IsPrimaryOrganizationContact: , AffiliationStartDate: , AffiliationEndDate: , PrimaryPhone: ",
", PrimaryEmail: ",CHAR(34),INDEX(People[Primary Email],$A76),CHAR(34),
", PrimaryAddress: ",CHAR(34),INDEX(People[Primary Address],$A76),CHAR(34),
", PersonLink: }"))</f>
        <v/>
      </c>
      <c r="H76" s="111" t="str">
        <f>IF(COUNTA(CitationInformation)=0,"",
IF($A76&gt;NumAuthors,"",
CONCATENATE("  - &amp;AuthorListID",TEXT($A76,"0000"),
"  {CitationID: *CitationID0001",
", PersonID: *PersonID",TEXT(MATCH(INDEX(AuthorList[Author Name],$A76),People[Full Name],0),"0000"),
", AuthorOrder: ",INDEX(AuthorList[Author Number],$A76),"}")))</f>
        <v/>
      </c>
      <c r="K76" s="111" t="str">
        <f>IF($A76&gt;NumSamplingFeatures,"",
CONCATENATE("  - &amp;SamplingFeatureID",TEXT($A76,"0000"),
" {","SamplingFeatureUUID:  ",CHAR(34),INDEX(SamplingFeatures[Sampling Feature UUID],$A76),CHAR(34),
", SamplingFeatureTypeCV:  ",CHAR(34),INDEX(SamplingFeatures[Sampling Feature Type],$A76),CHAR(34),
", SamplingFeatureCode:  ",CHAR(34),INDEX(SamplingFeatures[Feature Code],$A76),CHAR(34),
", SamplingFeatureName:  ",CHAR(34),INDEX(SamplingFeatures[Feature Name],$A76),CHAR(34),
", SamplingFeatureDescription:  ",CHAR(34),INDEX(SamplingFeatures[Feature Description],$A76),CHAR(34),
", SamplingFeatureGeotypeCV:  ",CHAR(34),INDEX(SamplingFeatures[Feature Geo Type],$A76),CHAR(34),
", FeatureGeometry:  ",CHAR(34),INDEX(SamplingFeatures[Feature Geometry],$A76),CHAR(34),
", Elevation_m:  ",CHAR(34),INDEX(SamplingFeatures[Elevation_m],$A76),CHAR(34),
", ElevationDatumCV:  ",CHAR(34),ElevationDatum,CHAR(34),"}"))</f>
        <v/>
      </c>
      <c r="L76" s="111" t="str">
        <f>IF(NumSites=0,"",
IF(NumSites&lt;$A76,"",
CONCATENATE("  - &amp;SiteID",TEXT($A76,"0000"),
" {","SamplingFeatureID:  *SamplingFeatureID",TEXT(MATCH($A76,Sites[SiteID],0),"0000"),
", SiteTypeCV:  ",CHAR(34),INDEX(Sites[Site Type],MATCH($A76,Sites[SiteID],0)),CHAR(34),
", Latitude:  ",INDEX(Sites[Latitude],MATCH($A76,Sites[SiteID],0)),
", Longitude:  ",INDEX(Sites[Longitude],MATCH($A76,Sites[SiteID],0)),
", SpatialReferenceID:  *SRSID0001}")))</f>
        <v/>
      </c>
      <c r="M76" s="111" t="str">
        <f>IF(NumSpecimens=0,"",
IF(NumSpecimens&lt;$A76,"",
CONCATENATE("  - &amp;SpecimenID",TEXT($A76,"0000"),
" {","SamplingFeatureID:  *SamplingFeatureID",TEXT(MATCH($A76,Specimens[SpecimenID],0),"0000"),
", SpecimenTypeCV:  ",CHAR(34),INDEX(Specimens[Specimen Type],MATCH($A76,Specimens[SpecimenID],0)),CHAR(34),
", SpecimenMediumCV:  ",INDEX(Specimens[Specimen Medium],MATCH($A76,Specimens[SpecimenID],0)),
", IsFieldSpecimen:  ",CHAR(34),INDEX(Specimens[Is Field Specimen?],MATCH($A76,Specimens[SpecimenID],0)),CHAR(34),"}")))</f>
        <v/>
      </c>
      <c r="N76" s="111" t="str">
        <f>IF(NumSpatialOffsets=0,"",
IF(NumSpatialOffsets&lt;$A76,"",
CONCATENATE("  - &amp;SpatialOffsetID",TEXT($A76,"0000"),
" {","SpatialOffsetTypeCV:  ",CHAR(34),INDEX(RelatedFeatures[Spatial Offset Type],MATCH($A76,RelatedFeatures[OffsetID],0)),CHAR(34),
", Offset1Value:  ",INDEX(RelatedFeatures[Offset 1 Value],MATCH($A76,RelatedFeatures[OffsetID],0)),
", Offset1UnitID:  ",CHAR(34),INDEX(RelatedFeatures[Offset 1 Unit],MATCH($A76,RelatedFeatures[OffsetID],0)),CHAR(34),
", Offset2Value:  ",IF(INDEX(RelatedFeatures[Offset 2 Value],MATCH($A76,RelatedFeatures[OffsetID],0))="","NULL",INDEX(RelatedFeatures[Offset 2 Value],MATCH($A76,RelatedFeatures[OffsetID],0))),
", Offset2UnitID:  ",CHAR(34),INDEX(RelatedFeatures[Offset 2 Unit],MATCH($A76,RelatedFeatures[OffsetID],0)),,CHAR(34),
", Offset3Value:  ",IF(INDEX(RelatedFeatures[Offset 3 Value],MATCH($A76,RelatedFeatures[OffsetID],0))="","NULL",INDEX(RelatedFeatures[Offset 3 Value],MATCH($A76,RelatedFeatures[OffsetID],0))),
", Offset3UnitID:  ",CHAR(34),INDEX(RelatedFeatures[Offset 3 Unit],MATCH($A76,RelatedFeatures[OffsetID],0)),CHAR(34),"}")))</f>
        <v/>
      </c>
      <c r="O76" s="111" t="str">
        <f>IF(NumRelatedFeatures=0,"",
IF($A76&gt;NumRelatedFeatures,"",
CONCATENATE("  - &amp;RelationID",TEXT($A76,"0000"),
" {","SamplingFeatureID:  *SamplingFeatureID",TEXT(MATCH(INDEX(RelatedFeatures[First Sampling Feature Code],$A76),SamplingFeatures[Feature Code],0),"0000"),
", RelationshipTypeCV:  ",CHAR(34),INDEX(RelatedFeatures[Relationship Type],$A76),CHAR(34),
", RelatedFeatureID: *SamplingFeatureID",TEXT(MATCH(INDEX(RelatedFeatures[Second Sampling Feature Code],$A76),SamplingFeatures[Feature Code],0),"0000"),
", SpatialOffsetID:  ",IF(INDEX(RelatedFeatures[OffsetID],$A76)="",CONCATENATE(CHAR(34),CHAR(34)),CONCATENATE("*SpatialOffsetID",TEXT(INDEX(RelatedFeatures[OffsetID],$A76),"0000"))),"}")))</f>
        <v/>
      </c>
      <c r="P76" s="111" t="str">
        <f>IF($A76&gt;NumMethods,"",
CONCATENATE("  - &amp;MethodID",TEXT($A76,"0000"),
" {","MethodTypeCV:  ",CHAR(34),INDEX(Methods[Method Type],$A76),CHAR(34),
", MethodCode:  ",CHAR(34),INDEX(Methods[Method Code],$A76),CHAR(34),
", MethodName:  ",CHAR(34),INDEX(Methods[Method Name],$A76),CHAR(34),
", MethodDescription:  ",CHAR(34),INDEX(Methods[Method Description],$A76),CHAR(34),
", MethodLink:  ",CHAR(34),INDEX(Methods[Method Link],$A76),CHAR(34),
", OrganizationID: *OrganizationID",TEXT(MATCH(INDEX(Methods[Organization Name],$A76),Organizations[Organization Name],0),"0000"),"}"))</f>
        <v/>
      </c>
      <c r="Q76" s="111" t="str">
        <f>IF($A76&gt;NumVariables,"",
CONCATENATE("  - &amp;VariableID",TEXT($A76,"0000"),
" {","VariableTypeCV:  ",CHAR(34),INDEX(Variables[Variable Type],$A76),CHAR(34),
", VariableCode:  ",CHAR(34),INDEX(Variables[Variable Code],$A76),CHAR(34),
", VariableNameCV:  ",CHAR(34),INDEX(Variables[Variable Name],$A76),CHAR(34),
", VariableDefinition:  ",CHAR(34),INDEX(Variables[Variable Definition],$A76),CHAR(34),
", SpecciationCV:  ",CHAR(34),INDEX(Variables[Speciation],$A76),CHAR(34),
", NoDataValue:  ",CHAR(34),INDEX(Variables[No Data Value],$A76),CHAR(34),"}"))</f>
        <v/>
      </c>
      <c r="S76" s="111" t="str">
        <f>IF($A76&gt;NumProcessingLevels,"",
CONCATENATE("  - &amp;ProcessingLevelID",TEXT($A76,"0000"),
" {","ProcessingLevelCode:  ",CHAR(34),INDEX(ProcessingLevels[Processing Level Code],$A76),CHAR(34),
", Definition:  ",CHAR(34),INDEX(ProcessingLevels[Definition],$A76),CHAR(34),
", Explanation:  ",CHAR(34),INDEX(ProcessingLevels[Explanation],$A76),CHAR(34),"}"))</f>
        <v/>
      </c>
      <c r="T76" s="111" t="str">
        <f>IF($A76&gt;NumDataColumns,"",
IF(INDEX(DataColumns[Method Code],$A76)="","PLEASE FILL IN A METHOD FOR EACH DATA COLUMN",
CONCATENATE("  - &amp;ActionID",TEXT($A76,"0000"),
" {","ActionTypeCV:  ",CHAR(34),"Observation",CHAR(34),
", MethodID: *MethodID",TEXT(MATCH(INDEX(DataColumns[Method Code],$A76),Methods[Method Code],0),"0000"),
", BeginDateTime:  NULL",
", BeginDateTimeUTCOffset:  NULL",
", EndDateTime:  NULL",
", EndDateTimeUTCOffset:  NULL",
", ActionDescription:  ",CHAR(34),"Generic observation action generated by YODA TimeSeries Template",CHAR(34),
", ActionFileLink:  ",CHAR(34),CHAR(34),"}")))</f>
        <v/>
      </c>
      <c r="U76" s="111" t="str">
        <f>IF($A76&gt;NumDataColumns,"",
IF(INDEX(DataColumns[Method Code],$A76)="","PLEASE FILL IN A SAMPLING FEATURE FOR EACH DATA COLUMN",
CONCATENATE("  - &amp;FeatureActionID",TEXT($A76,"0000"),
" {","SamplingFeatureID:  *SamplingFeatureID",TEXT(MATCH(INDEX(DataColumns[Sampling Feature Code],$A76),SamplingFeatures[Feature Code],0),"0000"),
", ActionID:  *ActionID",TEXT($A76,"0000"),"}")))</f>
        <v/>
      </c>
      <c r="V76" s="111" t="str">
        <f>IF($A76&gt;NumDataColumns,"",
CONCATENATE("  - &amp;ResultID",TEXT($A76,"0000"),
" {","ResultUUID:  ",CHAR(34),INDEX(DataColumns[ResultUUID],$A76),CHAR(34),
", FeatureActionID: *FeatureActionID",TEXT($A76,"0000"),
", ResultTypeCV:  ",CHAR(34),INDEX(DataColumns[Result Type],$A76),CHAR(34),
", VariableID:  *VariableID",TEXT(MATCH(INDEX(DataColumns[Variable Code],$A76),Variables[Variable Code],0),"0000"),
", UnitsID:  ",CHAR(34),INDEX(DataColumns[Unit Name],$A76),CHAR(34),
", TaxonomicClassifierID:  ",CHAR(34),CHAR(34),
", ProcessingLevelID:  *ProcessingLevelID",TEXT(MATCH(INDEX(DataColumns[Processing Level],$A76),ProcessingLevels[Processing Level Code],0),"0000"),
", ResultDateTime:  ",CHAR(34),CHAR(34),
", ResultDateTimeUTCOffset:  ",CHAR(34),CHAR(34),
", ValidDateTime:  ",CHAR(34),CHAR(34),
", ValidDateTimeUTCOffset:  ",CHAR(34),CHAR(34),
", StatusCV:  ",CHAR(34),CHAR(34),
", SampledMediumCV:  ",CHAR(34),INDEX(DataColumns[Sampled Medium],$A76),CHAR(34),
", ValueCount:  ",NumDataValues,"}"))</f>
        <v/>
      </c>
      <c r="W76" s="111" t="str">
        <f>IF($A76&gt;NumDataColumns,"",
CONCATENATE("  - &amp;TimeSeriesResultID001",TEXT($A76,"0000"),
" {","ResultID: *ResultID",TEXT($A76,"0000"),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Statistic],$A76),CHAR(34),"}"))</f>
        <v/>
      </c>
      <c r="X76" s="111" t="str">
        <f>IF($A76-3&gt;NumDataColumns,"",
CONCATENATE("    - {ColumnNumber: ",TEXT($A76-1,"0000"),
", Label:  ",CHAR(34),INDEX(DataColumns[Column Label],$A76-3),CHAR(34),
", ODM2Field:  ",CHAR(34),"DataValue",CHAR(34),
", CensorCodeCV:  ",CHAR(34),INDEX(DataColumns[Censor Code],$A76-3),CHAR(34),
", QualiatyCodeCV:  ",CHAR(34),INDEX(DataColumns[Quality Code],$A76-3),CHAR(34),
", TimeAggregationInterval:  ",INDEX(DataColumns[Time Aggregation Interval],$A76-3),
", TimeAggregationIntervalUnitsID:  ",CHAR(34),INDEX(DataColumns[Time Aggregation Unit],$A76-3),CHAR(34),"}"))</f>
        <v/>
      </c>
      <c r="AA76" s="111" t="str">
        <f>IF($A76&gt;NumDataColumns,
"",
CONCATENATE(AA75,", ",INDEX(DataColumns[Column Label],$A76)))</f>
        <v/>
      </c>
    </row>
    <row r="77" spans="1:27" x14ac:dyDescent="0.25">
      <c r="A77">
        <v>74</v>
      </c>
      <c r="D77" s="111" t="str">
        <f>IF($A77&gt;NumPeople,"",
CONCATENATE("  - &amp;PersonID",TEXT($A77,"0000"),
" {","PersonFirstName:  ",CHAR(34),INDEX(People[First Name],$A77),CHAR(34),
", PersonMiddleName:  ",CHAR(34),INDEX(People[Middle Name],$A77),CHAR(34),
", PersonLastName:  ",CHAR(34),INDEX(People[Last Name],$A77),CHAR(34),"}"))</f>
        <v/>
      </c>
      <c r="E77" s="111" t="str">
        <f>IF($A77&gt;NumOrganizations,"",
CONCATENATE("  - &amp;OrganizationID",TEXT($A77,"0000"),
" {","OrganizationTypeCV:  ",CHAR(34),INDEX(Organizations[Organization Type '[CV']],$A77),CHAR(34),
", OrganizationCode:  ",CHAR(34),INDEX(Organizations[Organization Code],$A77),CHAR(34),
", OrganizationName:  ",CHAR(34),INDEX(Organizations[Organization Name],$A77),CHAR(34),
", OrganizationDescription:  ",CHAR(34),INDEX(Organizations[Organization Description],$A77),CHAR(34),
", OrganizationLink:  ",CHAR(34),INDEX(Organizations[Organization Link],$A77),CHAR(34),"}"))</f>
        <v/>
      </c>
      <c r="F77" s="111" t="str">
        <f>IF($A77&gt;NumPeople,"",
CONCATENATE("  - &amp;AffiliationID",TEXT($A77,"0000"),
" {PersonID: *PersonID",TEXT($A77,"0000"),
", OrganizationID: *OrganizationID",TEXT(MATCH(INDEX(People[Organization Name],$A77),Organizations[Organization Name],0),"0000"),
", IsPrimaryOrganizationContact: , AffiliationStartDate: , AffiliationEndDate: , PrimaryPhone: ",
", PrimaryEmail: ",CHAR(34),INDEX(People[Primary Email],$A77),CHAR(34),
", PrimaryAddress: ",CHAR(34),INDEX(People[Primary Address],$A77),CHAR(34),
", PersonLink: }"))</f>
        <v/>
      </c>
      <c r="H77" s="111" t="str">
        <f>IF(COUNTA(CitationInformation)=0,"",
IF($A77&gt;NumAuthors,"",
CONCATENATE("  - &amp;AuthorListID",TEXT($A77,"0000"),
"  {CitationID: *CitationID0001",
", PersonID: *PersonID",TEXT(MATCH(INDEX(AuthorList[Author Name],$A77),People[Full Name],0),"0000"),
", AuthorOrder: ",INDEX(AuthorList[Author Number],$A77),"}")))</f>
        <v/>
      </c>
      <c r="K77" s="111" t="str">
        <f>IF($A77&gt;NumSamplingFeatures,"",
CONCATENATE("  - &amp;SamplingFeatureID",TEXT($A77,"0000"),
" {","SamplingFeatureUUID:  ",CHAR(34),INDEX(SamplingFeatures[Sampling Feature UUID],$A77),CHAR(34),
", SamplingFeatureTypeCV:  ",CHAR(34),INDEX(SamplingFeatures[Sampling Feature Type],$A77),CHAR(34),
", SamplingFeatureCode:  ",CHAR(34),INDEX(SamplingFeatures[Feature Code],$A77),CHAR(34),
", SamplingFeatureName:  ",CHAR(34),INDEX(SamplingFeatures[Feature Name],$A77),CHAR(34),
", SamplingFeatureDescription:  ",CHAR(34),INDEX(SamplingFeatures[Feature Description],$A77),CHAR(34),
", SamplingFeatureGeotypeCV:  ",CHAR(34),INDEX(SamplingFeatures[Feature Geo Type],$A77),CHAR(34),
", FeatureGeometry:  ",CHAR(34),INDEX(SamplingFeatures[Feature Geometry],$A77),CHAR(34),
", Elevation_m:  ",CHAR(34),INDEX(SamplingFeatures[Elevation_m],$A77),CHAR(34),
", ElevationDatumCV:  ",CHAR(34),ElevationDatum,CHAR(34),"}"))</f>
        <v/>
      </c>
      <c r="L77" s="111" t="str">
        <f>IF(NumSites=0,"",
IF(NumSites&lt;$A77,"",
CONCATENATE("  - &amp;SiteID",TEXT($A77,"0000"),
" {","SamplingFeatureID:  *SamplingFeatureID",TEXT(MATCH($A77,Sites[SiteID],0),"0000"),
", SiteTypeCV:  ",CHAR(34),INDEX(Sites[Site Type],MATCH($A77,Sites[SiteID],0)),CHAR(34),
", Latitude:  ",INDEX(Sites[Latitude],MATCH($A77,Sites[SiteID],0)),
", Longitude:  ",INDEX(Sites[Longitude],MATCH($A77,Sites[SiteID],0)),
", SpatialReferenceID:  *SRSID0001}")))</f>
        <v/>
      </c>
      <c r="M77" s="111" t="str">
        <f>IF(NumSpecimens=0,"",
IF(NumSpecimens&lt;$A77,"",
CONCATENATE("  - &amp;SpecimenID",TEXT($A77,"0000"),
" {","SamplingFeatureID:  *SamplingFeatureID",TEXT(MATCH($A77,Specimens[SpecimenID],0),"0000"),
", SpecimenTypeCV:  ",CHAR(34),INDEX(Specimens[Specimen Type],MATCH($A77,Specimens[SpecimenID],0)),CHAR(34),
", SpecimenMediumCV:  ",INDEX(Specimens[Specimen Medium],MATCH($A77,Specimens[SpecimenID],0)),
", IsFieldSpecimen:  ",CHAR(34),INDEX(Specimens[Is Field Specimen?],MATCH($A77,Specimens[SpecimenID],0)),CHAR(34),"}")))</f>
        <v/>
      </c>
      <c r="N77" s="111" t="str">
        <f>IF(NumSpatialOffsets=0,"",
IF(NumSpatialOffsets&lt;$A77,"",
CONCATENATE("  - &amp;SpatialOffsetID",TEXT($A77,"0000"),
" {","SpatialOffsetTypeCV:  ",CHAR(34),INDEX(RelatedFeatures[Spatial Offset Type],MATCH($A77,RelatedFeatures[OffsetID],0)),CHAR(34),
", Offset1Value:  ",INDEX(RelatedFeatures[Offset 1 Value],MATCH($A77,RelatedFeatures[OffsetID],0)),
", Offset1UnitID:  ",CHAR(34),INDEX(RelatedFeatures[Offset 1 Unit],MATCH($A77,RelatedFeatures[OffsetID],0)),CHAR(34),
", Offset2Value:  ",IF(INDEX(RelatedFeatures[Offset 2 Value],MATCH($A77,RelatedFeatures[OffsetID],0))="","NULL",INDEX(RelatedFeatures[Offset 2 Value],MATCH($A77,RelatedFeatures[OffsetID],0))),
", Offset2UnitID:  ",CHAR(34),INDEX(RelatedFeatures[Offset 2 Unit],MATCH($A77,RelatedFeatures[OffsetID],0)),,CHAR(34),
", Offset3Value:  ",IF(INDEX(RelatedFeatures[Offset 3 Value],MATCH($A77,RelatedFeatures[OffsetID],0))="","NULL",INDEX(RelatedFeatures[Offset 3 Value],MATCH($A77,RelatedFeatures[OffsetID],0))),
", Offset3UnitID:  ",CHAR(34),INDEX(RelatedFeatures[Offset 3 Unit],MATCH($A77,RelatedFeatures[OffsetID],0)),CHAR(34),"}")))</f>
        <v/>
      </c>
      <c r="O77" s="111" t="str">
        <f>IF(NumRelatedFeatures=0,"",
IF($A77&gt;NumRelatedFeatures,"",
CONCATENATE("  - &amp;RelationID",TEXT($A77,"0000"),
" {","SamplingFeatureID:  *SamplingFeatureID",TEXT(MATCH(INDEX(RelatedFeatures[First Sampling Feature Code],$A77),SamplingFeatures[Feature Code],0),"0000"),
", RelationshipTypeCV:  ",CHAR(34),INDEX(RelatedFeatures[Relationship Type],$A77),CHAR(34),
", RelatedFeatureID: *SamplingFeatureID",TEXT(MATCH(INDEX(RelatedFeatures[Second Sampling Feature Code],$A77),SamplingFeatures[Feature Code],0),"0000"),
", SpatialOffsetID:  ",IF(INDEX(RelatedFeatures[OffsetID],$A77)="",CONCATENATE(CHAR(34),CHAR(34)),CONCATENATE("*SpatialOffsetID",TEXT(INDEX(RelatedFeatures[OffsetID],$A77),"0000"))),"}")))</f>
        <v/>
      </c>
      <c r="P77" s="111" t="str">
        <f>IF($A77&gt;NumMethods,"",
CONCATENATE("  - &amp;MethodID",TEXT($A77,"0000"),
" {","MethodTypeCV:  ",CHAR(34),INDEX(Methods[Method Type],$A77),CHAR(34),
", MethodCode:  ",CHAR(34),INDEX(Methods[Method Code],$A77),CHAR(34),
", MethodName:  ",CHAR(34),INDEX(Methods[Method Name],$A77),CHAR(34),
", MethodDescription:  ",CHAR(34),INDEX(Methods[Method Description],$A77),CHAR(34),
", MethodLink:  ",CHAR(34),INDEX(Methods[Method Link],$A77),CHAR(34),
", OrganizationID: *OrganizationID",TEXT(MATCH(INDEX(Methods[Organization Name],$A77),Organizations[Organization Name],0),"0000"),"}"))</f>
        <v/>
      </c>
      <c r="Q77" s="111" t="str">
        <f>IF($A77&gt;NumVariables,"",
CONCATENATE("  - &amp;VariableID",TEXT($A77,"0000"),
" {","VariableTypeCV:  ",CHAR(34),INDEX(Variables[Variable Type],$A77),CHAR(34),
", VariableCode:  ",CHAR(34),INDEX(Variables[Variable Code],$A77),CHAR(34),
", VariableNameCV:  ",CHAR(34),INDEX(Variables[Variable Name],$A77),CHAR(34),
", VariableDefinition:  ",CHAR(34),INDEX(Variables[Variable Definition],$A77),CHAR(34),
", SpecciationCV:  ",CHAR(34),INDEX(Variables[Speciation],$A77),CHAR(34),
", NoDataValue:  ",CHAR(34),INDEX(Variables[No Data Value],$A77),CHAR(34),"}"))</f>
        <v/>
      </c>
      <c r="S77" s="111" t="str">
        <f>IF($A77&gt;NumProcessingLevels,"",
CONCATENATE("  - &amp;ProcessingLevelID",TEXT($A77,"0000"),
" {","ProcessingLevelCode:  ",CHAR(34),INDEX(ProcessingLevels[Processing Level Code],$A77),CHAR(34),
", Definition:  ",CHAR(34),INDEX(ProcessingLevels[Definition],$A77),CHAR(34),
", Explanation:  ",CHAR(34),INDEX(ProcessingLevels[Explanation],$A77),CHAR(34),"}"))</f>
        <v/>
      </c>
      <c r="T77" s="111" t="str">
        <f>IF($A77&gt;NumDataColumns,"",
IF(INDEX(DataColumns[Method Code],$A77)="","PLEASE FILL IN A METHOD FOR EACH DATA COLUMN",
CONCATENATE("  - &amp;ActionID",TEXT($A77,"0000"),
" {","ActionTypeCV:  ",CHAR(34),"Observation",CHAR(34),
", MethodID: *MethodID",TEXT(MATCH(INDEX(DataColumns[Method Code],$A77),Methods[Method Code],0),"0000"),
", BeginDateTime:  NULL",
", BeginDateTimeUTCOffset:  NULL",
", EndDateTime:  NULL",
", EndDateTimeUTCOffset:  NULL",
", ActionDescription:  ",CHAR(34),"Generic observation action generated by YODA TimeSeries Template",CHAR(34),
", ActionFileLink:  ",CHAR(34),CHAR(34),"}")))</f>
        <v/>
      </c>
      <c r="U77" s="111" t="str">
        <f>IF($A77&gt;NumDataColumns,"",
IF(INDEX(DataColumns[Method Code],$A77)="","PLEASE FILL IN A SAMPLING FEATURE FOR EACH DATA COLUMN",
CONCATENATE("  - &amp;FeatureActionID",TEXT($A77,"0000"),
" {","SamplingFeatureID:  *SamplingFeatureID",TEXT(MATCH(INDEX(DataColumns[Sampling Feature Code],$A77),SamplingFeatures[Feature Code],0),"0000"),
", ActionID:  *ActionID",TEXT($A77,"0000"),"}")))</f>
        <v/>
      </c>
      <c r="V77" s="111" t="str">
        <f>IF($A77&gt;NumDataColumns,"",
CONCATENATE("  - &amp;ResultID",TEXT($A77,"0000"),
" {","ResultUUID:  ",CHAR(34),INDEX(DataColumns[ResultUUID],$A77),CHAR(34),
", FeatureActionID: *FeatureActionID",TEXT($A77,"0000"),
", ResultTypeCV:  ",CHAR(34),INDEX(DataColumns[Result Type],$A77),CHAR(34),
", VariableID:  *VariableID",TEXT(MATCH(INDEX(DataColumns[Variable Code],$A77),Variables[Variable Code],0),"0000"),
", UnitsID:  ",CHAR(34),INDEX(DataColumns[Unit Name],$A77),CHAR(34),
", TaxonomicClassifierID:  ",CHAR(34),CHAR(34),
", ProcessingLevelID:  *ProcessingLevelID",TEXT(MATCH(INDEX(DataColumns[Processing Level],$A77),ProcessingLevels[Processing Level Code],0),"0000"),
", ResultDateTime:  ",CHAR(34),CHAR(34),
", ResultDateTimeUTCOffset:  ",CHAR(34),CHAR(34),
", ValidDateTime:  ",CHAR(34),CHAR(34),
", ValidDateTimeUTCOffset:  ",CHAR(34),CHAR(34),
", StatusCV:  ",CHAR(34),CHAR(34),
", SampledMediumCV:  ",CHAR(34),INDEX(DataColumns[Sampled Medium],$A77),CHAR(34),
", ValueCount:  ",NumDataValues,"}"))</f>
        <v/>
      </c>
      <c r="W77" s="111" t="str">
        <f>IF($A77&gt;NumDataColumns,"",
CONCATENATE("  - &amp;TimeSeriesResultID001",TEXT($A77,"0000"),
" {","ResultID: *ResultID",TEXT($A77,"0000"),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Statistic],$A77),CHAR(34),"}"))</f>
        <v/>
      </c>
      <c r="X77" s="111" t="str">
        <f>IF($A77-3&gt;NumDataColumns,"",
CONCATENATE("    - {ColumnNumber: ",TEXT($A77-1,"0000"),
", Label:  ",CHAR(34),INDEX(DataColumns[Column Label],$A77-3),CHAR(34),
", ODM2Field:  ",CHAR(34),"DataValue",CHAR(34),
", CensorCodeCV:  ",CHAR(34),INDEX(DataColumns[Censor Code],$A77-3),CHAR(34),
", QualiatyCodeCV:  ",CHAR(34),INDEX(DataColumns[Quality Code],$A77-3),CHAR(34),
", TimeAggregationInterval:  ",INDEX(DataColumns[Time Aggregation Interval],$A77-3),
", TimeAggregationIntervalUnitsID:  ",CHAR(34),INDEX(DataColumns[Time Aggregation Unit],$A77-3),CHAR(34),"}"))</f>
        <v/>
      </c>
      <c r="AA77" s="111" t="str">
        <f>IF($A77&gt;NumDataColumns,
"",
CONCATENATE(AA76,", ",INDEX(DataColumns[Column Label],$A77)))</f>
        <v/>
      </c>
    </row>
    <row r="78" spans="1:27" x14ac:dyDescent="0.25">
      <c r="A78">
        <v>75</v>
      </c>
      <c r="D78" s="111" t="str">
        <f>IF($A78&gt;NumPeople,"",
CONCATENATE("  - &amp;PersonID",TEXT($A78,"0000"),
" {","PersonFirstName:  ",CHAR(34),INDEX(People[First Name],$A78),CHAR(34),
", PersonMiddleName:  ",CHAR(34),INDEX(People[Middle Name],$A78),CHAR(34),
", PersonLastName:  ",CHAR(34),INDEX(People[Last Name],$A78),CHAR(34),"}"))</f>
        <v/>
      </c>
      <c r="E78" s="111" t="str">
        <f>IF($A78&gt;NumOrganizations,"",
CONCATENATE("  - &amp;OrganizationID",TEXT($A78,"0000"),
" {","OrganizationTypeCV:  ",CHAR(34),INDEX(Organizations[Organization Type '[CV']],$A78),CHAR(34),
", OrganizationCode:  ",CHAR(34),INDEX(Organizations[Organization Code],$A78),CHAR(34),
", OrganizationName:  ",CHAR(34),INDEX(Organizations[Organization Name],$A78),CHAR(34),
", OrganizationDescription:  ",CHAR(34),INDEX(Organizations[Organization Description],$A78),CHAR(34),
", OrganizationLink:  ",CHAR(34),INDEX(Organizations[Organization Link],$A78),CHAR(34),"}"))</f>
        <v/>
      </c>
      <c r="F78" s="111" t="str">
        <f>IF($A78&gt;NumPeople,"",
CONCATENATE("  - &amp;AffiliationID",TEXT($A78,"0000"),
" {PersonID: *PersonID",TEXT($A78,"0000"),
", OrganizationID: *OrganizationID",TEXT(MATCH(INDEX(People[Organization Name],$A78),Organizations[Organization Name],0),"0000"),
", IsPrimaryOrganizationContact: , AffiliationStartDate: , AffiliationEndDate: , PrimaryPhone: ",
", PrimaryEmail: ",CHAR(34),INDEX(People[Primary Email],$A78),CHAR(34),
", PrimaryAddress: ",CHAR(34),INDEX(People[Primary Address],$A78),CHAR(34),
", PersonLink: }"))</f>
        <v/>
      </c>
      <c r="H78" s="111" t="str">
        <f>IF(COUNTA(CitationInformation)=0,"",
IF($A78&gt;NumAuthors,"",
CONCATENATE("  - &amp;AuthorListID",TEXT($A78,"0000"),
"  {CitationID: *CitationID0001",
", PersonID: *PersonID",TEXT(MATCH(INDEX(AuthorList[Author Name],$A78),People[Full Name],0),"0000"),
", AuthorOrder: ",INDEX(AuthorList[Author Number],$A78),"}")))</f>
        <v/>
      </c>
      <c r="K78" s="111" t="str">
        <f>IF($A78&gt;NumSamplingFeatures,"",
CONCATENATE("  - &amp;SamplingFeatureID",TEXT($A78,"0000"),
" {","SamplingFeatureUUID:  ",CHAR(34),INDEX(SamplingFeatures[Sampling Feature UUID],$A78),CHAR(34),
", SamplingFeatureTypeCV:  ",CHAR(34),INDEX(SamplingFeatures[Sampling Feature Type],$A78),CHAR(34),
", SamplingFeatureCode:  ",CHAR(34),INDEX(SamplingFeatures[Feature Code],$A78),CHAR(34),
", SamplingFeatureName:  ",CHAR(34),INDEX(SamplingFeatures[Feature Name],$A78),CHAR(34),
", SamplingFeatureDescription:  ",CHAR(34),INDEX(SamplingFeatures[Feature Description],$A78),CHAR(34),
", SamplingFeatureGeotypeCV:  ",CHAR(34),INDEX(SamplingFeatures[Feature Geo Type],$A78),CHAR(34),
", FeatureGeometry:  ",CHAR(34),INDEX(SamplingFeatures[Feature Geometry],$A78),CHAR(34),
", Elevation_m:  ",CHAR(34),INDEX(SamplingFeatures[Elevation_m],$A78),CHAR(34),
", ElevationDatumCV:  ",CHAR(34),ElevationDatum,CHAR(34),"}"))</f>
        <v/>
      </c>
      <c r="L78" s="111" t="str">
        <f>IF(NumSites=0,"",
IF(NumSites&lt;$A78,"",
CONCATENATE("  - &amp;SiteID",TEXT($A78,"0000"),
" {","SamplingFeatureID:  *SamplingFeatureID",TEXT(MATCH($A78,Sites[SiteID],0),"0000"),
", SiteTypeCV:  ",CHAR(34),INDEX(Sites[Site Type],MATCH($A78,Sites[SiteID],0)),CHAR(34),
", Latitude:  ",INDEX(Sites[Latitude],MATCH($A78,Sites[SiteID],0)),
", Longitude:  ",INDEX(Sites[Longitude],MATCH($A78,Sites[SiteID],0)),
", SpatialReferenceID:  *SRSID0001}")))</f>
        <v/>
      </c>
      <c r="M78" s="111" t="str">
        <f>IF(NumSpecimens=0,"",
IF(NumSpecimens&lt;$A78,"",
CONCATENATE("  - &amp;SpecimenID",TEXT($A78,"0000"),
" {","SamplingFeatureID:  *SamplingFeatureID",TEXT(MATCH($A78,Specimens[SpecimenID],0),"0000"),
", SpecimenTypeCV:  ",CHAR(34),INDEX(Specimens[Specimen Type],MATCH($A78,Specimens[SpecimenID],0)),CHAR(34),
", SpecimenMediumCV:  ",INDEX(Specimens[Specimen Medium],MATCH($A78,Specimens[SpecimenID],0)),
", IsFieldSpecimen:  ",CHAR(34),INDEX(Specimens[Is Field Specimen?],MATCH($A78,Specimens[SpecimenID],0)),CHAR(34),"}")))</f>
        <v/>
      </c>
      <c r="N78" s="111" t="str">
        <f>IF(NumSpatialOffsets=0,"",
IF(NumSpatialOffsets&lt;$A78,"",
CONCATENATE("  - &amp;SpatialOffsetID",TEXT($A78,"0000"),
" {","SpatialOffsetTypeCV:  ",CHAR(34),INDEX(RelatedFeatures[Spatial Offset Type],MATCH($A78,RelatedFeatures[OffsetID],0)),CHAR(34),
", Offset1Value:  ",INDEX(RelatedFeatures[Offset 1 Value],MATCH($A78,RelatedFeatures[OffsetID],0)),
", Offset1UnitID:  ",CHAR(34),INDEX(RelatedFeatures[Offset 1 Unit],MATCH($A78,RelatedFeatures[OffsetID],0)),CHAR(34),
", Offset2Value:  ",IF(INDEX(RelatedFeatures[Offset 2 Value],MATCH($A78,RelatedFeatures[OffsetID],0))="","NULL",INDEX(RelatedFeatures[Offset 2 Value],MATCH($A78,RelatedFeatures[OffsetID],0))),
", Offset2UnitID:  ",CHAR(34),INDEX(RelatedFeatures[Offset 2 Unit],MATCH($A78,RelatedFeatures[OffsetID],0)),,CHAR(34),
", Offset3Value:  ",IF(INDEX(RelatedFeatures[Offset 3 Value],MATCH($A78,RelatedFeatures[OffsetID],0))="","NULL",INDEX(RelatedFeatures[Offset 3 Value],MATCH($A78,RelatedFeatures[OffsetID],0))),
", Offset3UnitID:  ",CHAR(34),INDEX(RelatedFeatures[Offset 3 Unit],MATCH($A78,RelatedFeatures[OffsetID],0)),CHAR(34),"}")))</f>
        <v/>
      </c>
      <c r="O78" s="111" t="str">
        <f>IF(NumRelatedFeatures=0,"",
IF($A78&gt;NumRelatedFeatures,"",
CONCATENATE("  - &amp;RelationID",TEXT($A78,"0000"),
" {","SamplingFeatureID:  *SamplingFeatureID",TEXT(MATCH(INDEX(RelatedFeatures[First Sampling Feature Code],$A78),SamplingFeatures[Feature Code],0),"0000"),
", RelationshipTypeCV:  ",CHAR(34),INDEX(RelatedFeatures[Relationship Type],$A78),CHAR(34),
", RelatedFeatureID: *SamplingFeatureID",TEXT(MATCH(INDEX(RelatedFeatures[Second Sampling Feature Code],$A78),SamplingFeatures[Feature Code],0),"0000"),
", SpatialOffsetID:  ",IF(INDEX(RelatedFeatures[OffsetID],$A78)="",CONCATENATE(CHAR(34),CHAR(34)),CONCATENATE("*SpatialOffsetID",TEXT(INDEX(RelatedFeatures[OffsetID],$A78),"0000"))),"}")))</f>
        <v/>
      </c>
      <c r="P78" s="111" t="str">
        <f>IF($A78&gt;NumMethods,"",
CONCATENATE("  - &amp;MethodID",TEXT($A78,"0000"),
" {","MethodTypeCV:  ",CHAR(34),INDEX(Methods[Method Type],$A78),CHAR(34),
", MethodCode:  ",CHAR(34),INDEX(Methods[Method Code],$A78),CHAR(34),
", MethodName:  ",CHAR(34),INDEX(Methods[Method Name],$A78),CHAR(34),
", MethodDescription:  ",CHAR(34),INDEX(Methods[Method Description],$A78),CHAR(34),
", MethodLink:  ",CHAR(34),INDEX(Methods[Method Link],$A78),CHAR(34),
", OrganizationID: *OrganizationID",TEXT(MATCH(INDEX(Methods[Organization Name],$A78),Organizations[Organization Name],0),"0000"),"}"))</f>
        <v/>
      </c>
      <c r="Q78" s="111" t="str">
        <f>IF($A78&gt;NumVariables,"",
CONCATENATE("  - &amp;VariableID",TEXT($A78,"0000"),
" {","VariableTypeCV:  ",CHAR(34),INDEX(Variables[Variable Type],$A78),CHAR(34),
", VariableCode:  ",CHAR(34),INDEX(Variables[Variable Code],$A78),CHAR(34),
", VariableNameCV:  ",CHAR(34),INDEX(Variables[Variable Name],$A78),CHAR(34),
", VariableDefinition:  ",CHAR(34),INDEX(Variables[Variable Definition],$A78),CHAR(34),
", SpecciationCV:  ",CHAR(34),INDEX(Variables[Speciation],$A78),CHAR(34),
", NoDataValue:  ",CHAR(34),INDEX(Variables[No Data Value],$A78),CHAR(34),"}"))</f>
        <v/>
      </c>
      <c r="S78" s="111" t="str">
        <f>IF($A78&gt;NumProcessingLevels,"",
CONCATENATE("  - &amp;ProcessingLevelID",TEXT($A78,"0000"),
" {","ProcessingLevelCode:  ",CHAR(34),INDEX(ProcessingLevels[Processing Level Code],$A78),CHAR(34),
", Definition:  ",CHAR(34),INDEX(ProcessingLevels[Definition],$A78),CHAR(34),
", Explanation:  ",CHAR(34),INDEX(ProcessingLevels[Explanation],$A78),CHAR(34),"}"))</f>
        <v/>
      </c>
      <c r="T78" s="111" t="str">
        <f>IF($A78&gt;NumDataColumns,"",
IF(INDEX(DataColumns[Method Code],$A78)="","PLEASE FILL IN A METHOD FOR EACH DATA COLUMN",
CONCATENATE("  - &amp;ActionID",TEXT($A78,"0000"),
" {","ActionTypeCV:  ",CHAR(34),"Observation",CHAR(34),
", MethodID: *MethodID",TEXT(MATCH(INDEX(DataColumns[Method Code],$A78),Methods[Method Code],0),"0000"),
", BeginDateTime:  NULL",
", BeginDateTimeUTCOffset:  NULL",
", EndDateTime:  NULL",
", EndDateTimeUTCOffset:  NULL",
", ActionDescription:  ",CHAR(34),"Generic observation action generated by YODA TimeSeries Template",CHAR(34),
", ActionFileLink:  ",CHAR(34),CHAR(34),"}")))</f>
        <v/>
      </c>
      <c r="U78" s="111" t="str">
        <f>IF($A78&gt;NumDataColumns,"",
IF(INDEX(DataColumns[Method Code],$A78)="","PLEASE FILL IN A SAMPLING FEATURE FOR EACH DATA COLUMN",
CONCATENATE("  - &amp;FeatureActionID",TEXT($A78,"0000"),
" {","SamplingFeatureID:  *SamplingFeatureID",TEXT(MATCH(INDEX(DataColumns[Sampling Feature Code],$A78),SamplingFeatures[Feature Code],0),"0000"),
", ActionID:  *ActionID",TEXT($A78,"0000"),"}")))</f>
        <v/>
      </c>
      <c r="V78" s="111" t="str">
        <f>IF($A78&gt;NumDataColumns,"",
CONCATENATE("  - &amp;ResultID",TEXT($A78,"0000"),
" {","ResultUUID:  ",CHAR(34),INDEX(DataColumns[ResultUUID],$A78),CHAR(34),
", FeatureActionID: *FeatureActionID",TEXT($A78,"0000"),
", ResultTypeCV:  ",CHAR(34),INDEX(DataColumns[Result Type],$A78),CHAR(34),
", VariableID:  *VariableID",TEXT(MATCH(INDEX(DataColumns[Variable Code],$A78),Variables[Variable Code],0),"0000"),
", UnitsID:  ",CHAR(34),INDEX(DataColumns[Unit Name],$A78),CHAR(34),
", TaxonomicClassifierID:  ",CHAR(34),CHAR(34),
", ProcessingLevelID:  *ProcessingLevelID",TEXT(MATCH(INDEX(DataColumns[Processing Level],$A78),ProcessingLevels[Processing Level Code],0),"0000"),
", ResultDateTime:  ",CHAR(34),CHAR(34),
", ResultDateTimeUTCOffset:  ",CHAR(34),CHAR(34),
", ValidDateTime:  ",CHAR(34),CHAR(34),
", ValidDateTimeUTCOffset:  ",CHAR(34),CHAR(34),
", StatusCV:  ",CHAR(34),CHAR(34),
", SampledMediumCV:  ",CHAR(34),INDEX(DataColumns[Sampled Medium],$A78),CHAR(34),
", ValueCount:  ",NumDataValues,"}"))</f>
        <v/>
      </c>
      <c r="W78" s="111" t="str">
        <f>IF($A78&gt;NumDataColumns,"",
CONCATENATE("  - &amp;TimeSeriesResultID001",TEXT($A78,"0000"),
" {","ResultID: *ResultID",TEXT($A78,"0000"),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Statistic],$A78),CHAR(34),"}"))</f>
        <v/>
      </c>
      <c r="X78" s="111" t="str">
        <f>IF($A78-3&gt;NumDataColumns,"",
CONCATENATE("    - {ColumnNumber: ",TEXT($A78-1,"0000"),
", Label:  ",CHAR(34),INDEX(DataColumns[Column Label],$A78-3),CHAR(34),
", ODM2Field:  ",CHAR(34),"DataValue",CHAR(34),
", CensorCodeCV:  ",CHAR(34),INDEX(DataColumns[Censor Code],$A78-3),CHAR(34),
", QualiatyCodeCV:  ",CHAR(34),INDEX(DataColumns[Quality Code],$A78-3),CHAR(34),
", TimeAggregationInterval:  ",INDEX(DataColumns[Time Aggregation Interval],$A78-3),
", TimeAggregationIntervalUnitsID:  ",CHAR(34),INDEX(DataColumns[Time Aggregation Unit],$A78-3),CHAR(34),"}"))</f>
        <v/>
      </c>
      <c r="AA78" s="111" t="str">
        <f>IF($A78&gt;NumDataColumns,
"",
CONCATENATE(AA77,", ",INDEX(DataColumns[Column Label],$A78)))</f>
        <v/>
      </c>
    </row>
    <row r="79" spans="1:27" x14ac:dyDescent="0.25">
      <c r="A79">
        <v>76</v>
      </c>
      <c r="D79" s="111" t="str">
        <f>IF($A79&gt;NumPeople,"",
CONCATENATE("  - &amp;PersonID",TEXT($A79,"0000"),
" {","PersonFirstName:  ",CHAR(34),INDEX(People[First Name],$A79),CHAR(34),
", PersonMiddleName:  ",CHAR(34),INDEX(People[Middle Name],$A79),CHAR(34),
", PersonLastName:  ",CHAR(34),INDEX(People[Last Name],$A79),CHAR(34),"}"))</f>
        <v/>
      </c>
      <c r="E79" s="111" t="str">
        <f>IF($A79&gt;NumOrganizations,"",
CONCATENATE("  - &amp;OrganizationID",TEXT($A79,"0000"),
" {","OrganizationTypeCV:  ",CHAR(34),INDEX(Organizations[Organization Type '[CV']],$A79),CHAR(34),
", OrganizationCode:  ",CHAR(34),INDEX(Organizations[Organization Code],$A79),CHAR(34),
", OrganizationName:  ",CHAR(34),INDEX(Organizations[Organization Name],$A79),CHAR(34),
", OrganizationDescription:  ",CHAR(34),INDEX(Organizations[Organization Description],$A79),CHAR(34),
", OrganizationLink:  ",CHAR(34),INDEX(Organizations[Organization Link],$A79),CHAR(34),"}"))</f>
        <v/>
      </c>
      <c r="F79" s="111" t="str">
        <f>IF($A79&gt;NumPeople,"",
CONCATENATE("  - &amp;AffiliationID",TEXT($A79,"0000"),
" {PersonID: *PersonID",TEXT($A79,"0000"),
", OrganizationID: *OrganizationID",TEXT(MATCH(INDEX(People[Organization Name],$A79),Organizations[Organization Name],0),"0000"),
", IsPrimaryOrganizationContact: , AffiliationStartDate: , AffiliationEndDate: , PrimaryPhone: ",
", PrimaryEmail: ",CHAR(34),INDEX(People[Primary Email],$A79),CHAR(34),
", PrimaryAddress: ",CHAR(34),INDEX(People[Primary Address],$A79),CHAR(34),
", PersonLink: }"))</f>
        <v/>
      </c>
      <c r="H79" s="111" t="str">
        <f>IF(COUNTA(CitationInformation)=0,"",
IF($A79&gt;NumAuthors,"",
CONCATENATE("  - &amp;AuthorListID",TEXT($A79,"0000"),
"  {CitationID: *CitationID0001",
", PersonID: *PersonID",TEXT(MATCH(INDEX(AuthorList[Author Name],$A79),People[Full Name],0),"0000"),
", AuthorOrder: ",INDEX(AuthorList[Author Number],$A79),"}")))</f>
        <v/>
      </c>
      <c r="K79" s="111" t="str">
        <f>IF($A79&gt;NumSamplingFeatures,"",
CONCATENATE("  - &amp;SamplingFeatureID",TEXT($A79,"0000"),
" {","SamplingFeatureUUID:  ",CHAR(34),INDEX(SamplingFeatures[Sampling Feature UUID],$A79),CHAR(34),
", SamplingFeatureTypeCV:  ",CHAR(34),INDEX(SamplingFeatures[Sampling Feature Type],$A79),CHAR(34),
", SamplingFeatureCode:  ",CHAR(34),INDEX(SamplingFeatures[Feature Code],$A79),CHAR(34),
", SamplingFeatureName:  ",CHAR(34),INDEX(SamplingFeatures[Feature Name],$A79),CHAR(34),
", SamplingFeatureDescription:  ",CHAR(34),INDEX(SamplingFeatures[Feature Description],$A79),CHAR(34),
", SamplingFeatureGeotypeCV:  ",CHAR(34),INDEX(SamplingFeatures[Feature Geo Type],$A79),CHAR(34),
", FeatureGeometry:  ",CHAR(34),INDEX(SamplingFeatures[Feature Geometry],$A79),CHAR(34),
", Elevation_m:  ",CHAR(34),INDEX(SamplingFeatures[Elevation_m],$A79),CHAR(34),
", ElevationDatumCV:  ",CHAR(34),ElevationDatum,CHAR(34),"}"))</f>
        <v/>
      </c>
      <c r="L79" s="111" t="str">
        <f>IF(NumSites=0,"",
IF(NumSites&lt;$A79,"",
CONCATENATE("  - &amp;SiteID",TEXT($A79,"0000"),
" {","SamplingFeatureID:  *SamplingFeatureID",TEXT(MATCH($A79,Sites[SiteID],0),"0000"),
", SiteTypeCV:  ",CHAR(34),INDEX(Sites[Site Type],MATCH($A79,Sites[SiteID],0)),CHAR(34),
", Latitude:  ",INDEX(Sites[Latitude],MATCH($A79,Sites[SiteID],0)),
", Longitude:  ",INDEX(Sites[Longitude],MATCH($A79,Sites[SiteID],0)),
", SpatialReferenceID:  *SRSID0001}")))</f>
        <v/>
      </c>
      <c r="M79" s="111" t="str">
        <f>IF(NumSpecimens=0,"",
IF(NumSpecimens&lt;$A79,"",
CONCATENATE("  - &amp;SpecimenID",TEXT($A79,"0000"),
" {","SamplingFeatureID:  *SamplingFeatureID",TEXT(MATCH($A79,Specimens[SpecimenID],0),"0000"),
", SpecimenTypeCV:  ",CHAR(34),INDEX(Specimens[Specimen Type],MATCH($A79,Specimens[SpecimenID],0)),CHAR(34),
", SpecimenMediumCV:  ",INDEX(Specimens[Specimen Medium],MATCH($A79,Specimens[SpecimenID],0)),
", IsFieldSpecimen:  ",CHAR(34),INDEX(Specimens[Is Field Specimen?],MATCH($A79,Specimens[SpecimenID],0)),CHAR(34),"}")))</f>
        <v/>
      </c>
      <c r="N79" s="111" t="str">
        <f>IF(NumSpatialOffsets=0,"",
IF(NumSpatialOffsets&lt;$A79,"",
CONCATENATE("  - &amp;SpatialOffsetID",TEXT($A79,"0000"),
" {","SpatialOffsetTypeCV:  ",CHAR(34),INDEX(RelatedFeatures[Spatial Offset Type],MATCH($A79,RelatedFeatures[OffsetID],0)),CHAR(34),
", Offset1Value:  ",INDEX(RelatedFeatures[Offset 1 Value],MATCH($A79,RelatedFeatures[OffsetID],0)),
", Offset1UnitID:  ",CHAR(34),INDEX(RelatedFeatures[Offset 1 Unit],MATCH($A79,RelatedFeatures[OffsetID],0)),CHAR(34),
", Offset2Value:  ",IF(INDEX(RelatedFeatures[Offset 2 Value],MATCH($A79,RelatedFeatures[OffsetID],0))="","NULL",INDEX(RelatedFeatures[Offset 2 Value],MATCH($A79,RelatedFeatures[OffsetID],0))),
", Offset2UnitID:  ",CHAR(34),INDEX(RelatedFeatures[Offset 2 Unit],MATCH($A79,RelatedFeatures[OffsetID],0)),,CHAR(34),
", Offset3Value:  ",IF(INDEX(RelatedFeatures[Offset 3 Value],MATCH($A79,RelatedFeatures[OffsetID],0))="","NULL",INDEX(RelatedFeatures[Offset 3 Value],MATCH($A79,RelatedFeatures[OffsetID],0))),
", Offset3UnitID:  ",CHAR(34),INDEX(RelatedFeatures[Offset 3 Unit],MATCH($A79,RelatedFeatures[OffsetID],0)),CHAR(34),"}")))</f>
        <v/>
      </c>
      <c r="O79" s="111" t="str">
        <f>IF(NumRelatedFeatures=0,"",
IF($A79&gt;NumRelatedFeatures,"",
CONCATENATE("  - &amp;RelationID",TEXT($A79,"0000"),
" {","SamplingFeatureID:  *SamplingFeatureID",TEXT(MATCH(INDEX(RelatedFeatures[First Sampling Feature Code],$A79),SamplingFeatures[Feature Code],0),"0000"),
", RelationshipTypeCV:  ",CHAR(34),INDEX(RelatedFeatures[Relationship Type],$A79),CHAR(34),
", RelatedFeatureID: *SamplingFeatureID",TEXT(MATCH(INDEX(RelatedFeatures[Second Sampling Feature Code],$A79),SamplingFeatures[Feature Code],0),"0000"),
", SpatialOffsetID:  ",IF(INDEX(RelatedFeatures[OffsetID],$A79)="",CONCATENATE(CHAR(34),CHAR(34)),CONCATENATE("*SpatialOffsetID",TEXT(INDEX(RelatedFeatures[OffsetID],$A79),"0000"))),"}")))</f>
        <v/>
      </c>
      <c r="P79" s="111" t="str">
        <f>IF($A79&gt;NumMethods,"",
CONCATENATE("  - &amp;MethodID",TEXT($A79,"0000"),
" {","MethodTypeCV:  ",CHAR(34),INDEX(Methods[Method Type],$A79),CHAR(34),
", MethodCode:  ",CHAR(34),INDEX(Methods[Method Code],$A79),CHAR(34),
", MethodName:  ",CHAR(34),INDEX(Methods[Method Name],$A79),CHAR(34),
", MethodDescription:  ",CHAR(34),INDEX(Methods[Method Description],$A79),CHAR(34),
", MethodLink:  ",CHAR(34),INDEX(Methods[Method Link],$A79),CHAR(34),
", OrganizationID: *OrganizationID",TEXT(MATCH(INDEX(Methods[Organization Name],$A79),Organizations[Organization Name],0),"0000"),"}"))</f>
        <v/>
      </c>
      <c r="Q79" s="111" t="str">
        <f>IF($A79&gt;NumVariables,"",
CONCATENATE("  - &amp;VariableID",TEXT($A79,"0000"),
" {","VariableTypeCV:  ",CHAR(34),INDEX(Variables[Variable Type],$A79),CHAR(34),
", VariableCode:  ",CHAR(34),INDEX(Variables[Variable Code],$A79),CHAR(34),
", VariableNameCV:  ",CHAR(34),INDEX(Variables[Variable Name],$A79),CHAR(34),
", VariableDefinition:  ",CHAR(34),INDEX(Variables[Variable Definition],$A79),CHAR(34),
", SpecciationCV:  ",CHAR(34),INDEX(Variables[Speciation],$A79),CHAR(34),
", NoDataValue:  ",CHAR(34),INDEX(Variables[No Data Value],$A79),CHAR(34),"}"))</f>
        <v/>
      </c>
      <c r="S79" s="111" t="str">
        <f>IF($A79&gt;NumProcessingLevels,"",
CONCATENATE("  - &amp;ProcessingLevelID",TEXT($A79,"0000"),
" {","ProcessingLevelCode:  ",CHAR(34),INDEX(ProcessingLevels[Processing Level Code],$A79),CHAR(34),
", Definition:  ",CHAR(34),INDEX(ProcessingLevels[Definition],$A79),CHAR(34),
", Explanation:  ",CHAR(34),INDEX(ProcessingLevels[Explanation],$A79),CHAR(34),"}"))</f>
        <v/>
      </c>
      <c r="T79" s="111" t="str">
        <f>IF($A79&gt;NumDataColumns,"",
IF(INDEX(DataColumns[Method Code],$A79)="","PLEASE FILL IN A METHOD FOR EACH DATA COLUMN",
CONCATENATE("  - &amp;ActionID",TEXT($A79,"0000"),
" {","ActionTypeCV:  ",CHAR(34),"Observation",CHAR(34),
", MethodID: *MethodID",TEXT(MATCH(INDEX(DataColumns[Method Code],$A79),Methods[Method Code],0),"0000"),
", BeginDateTime:  NULL",
", BeginDateTimeUTCOffset:  NULL",
", EndDateTime:  NULL",
", EndDateTimeUTCOffset:  NULL",
", ActionDescription:  ",CHAR(34),"Generic observation action generated by YODA TimeSeries Template",CHAR(34),
", ActionFileLink:  ",CHAR(34),CHAR(34),"}")))</f>
        <v/>
      </c>
      <c r="U79" s="111" t="str">
        <f>IF($A79&gt;NumDataColumns,"",
IF(INDEX(DataColumns[Method Code],$A79)="","PLEASE FILL IN A SAMPLING FEATURE FOR EACH DATA COLUMN",
CONCATENATE("  - &amp;FeatureActionID",TEXT($A79,"0000"),
" {","SamplingFeatureID:  *SamplingFeatureID",TEXT(MATCH(INDEX(DataColumns[Sampling Feature Code],$A79),SamplingFeatures[Feature Code],0),"0000"),
", ActionID:  *ActionID",TEXT($A79,"0000"),"}")))</f>
        <v/>
      </c>
      <c r="V79" s="111" t="str">
        <f>IF($A79&gt;NumDataColumns,"",
CONCATENATE("  - &amp;ResultID",TEXT($A79,"0000"),
" {","ResultUUID:  ",CHAR(34),INDEX(DataColumns[ResultUUID],$A79),CHAR(34),
", FeatureActionID: *FeatureActionID",TEXT($A79,"0000"),
", ResultTypeCV:  ",CHAR(34),INDEX(DataColumns[Result Type],$A79),CHAR(34),
", VariableID:  *VariableID",TEXT(MATCH(INDEX(DataColumns[Variable Code],$A79),Variables[Variable Code],0),"0000"),
", UnitsID:  ",CHAR(34),INDEX(DataColumns[Unit Name],$A79),CHAR(34),
", TaxonomicClassifierID:  ",CHAR(34),CHAR(34),
", ProcessingLevelID:  *ProcessingLevelID",TEXT(MATCH(INDEX(DataColumns[Processing Level],$A79),ProcessingLevels[Processing Level Code],0),"0000"),
", ResultDateTime:  ",CHAR(34),CHAR(34),
", ResultDateTimeUTCOffset:  ",CHAR(34),CHAR(34),
", ValidDateTime:  ",CHAR(34),CHAR(34),
", ValidDateTimeUTCOffset:  ",CHAR(34),CHAR(34),
", StatusCV:  ",CHAR(34),CHAR(34),
", SampledMediumCV:  ",CHAR(34),INDEX(DataColumns[Sampled Medium],$A79),CHAR(34),
", ValueCount:  ",NumDataValues,"}"))</f>
        <v/>
      </c>
      <c r="W79" s="111" t="str">
        <f>IF($A79&gt;NumDataColumns,"",
CONCATENATE("  - &amp;TimeSeriesResultID001",TEXT($A79,"0000"),
" {","ResultID: *ResultID",TEXT($A79,"0000"),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Statistic],$A79),CHAR(34),"}"))</f>
        <v/>
      </c>
      <c r="X79" s="111" t="str">
        <f>IF($A79-3&gt;NumDataColumns,"",
CONCATENATE("    - {ColumnNumber: ",TEXT($A79-1,"0000"),
", Label:  ",CHAR(34),INDEX(DataColumns[Column Label],$A79-3),CHAR(34),
", ODM2Field:  ",CHAR(34),"DataValue",CHAR(34),
", CensorCodeCV:  ",CHAR(34),INDEX(DataColumns[Censor Code],$A79-3),CHAR(34),
", QualiatyCodeCV:  ",CHAR(34),INDEX(DataColumns[Quality Code],$A79-3),CHAR(34),
", TimeAggregationInterval:  ",INDEX(DataColumns[Time Aggregation Interval],$A79-3),
", TimeAggregationIntervalUnitsID:  ",CHAR(34),INDEX(DataColumns[Time Aggregation Unit],$A79-3),CHAR(34),"}"))</f>
        <v/>
      </c>
      <c r="AA79" s="111" t="str">
        <f>IF($A79&gt;NumDataColumns,
"",
CONCATENATE(AA78,", ",INDEX(DataColumns[Column Label],$A79)))</f>
        <v/>
      </c>
    </row>
    <row r="80" spans="1:27" x14ac:dyDescent="0.25">
      <c r="A80">
        <v>77</v>
      </c>
      <c r="D80" s="111" t="str">
        <f>IF($A80&gt;NumPeople,"",
CONCATENATE("  - &amp;PersonID",TEXT($A80,"0000"),
" {","PersonFirstName:  ",CHAR(34),INDEX(People[First Name],$A80),CHAR(34),
", PersonMiddleName:  ",CHAR(34),INDEX(People[Middle Name],$A80),CHAR(34),
", PersonLastName:  ",CHAR(34),INDEX(People[Last Name],$A80),CHAR(34),"}"))</f>
        <v/>
      </c>
      <c r="E80" s="111" t="str">
        <f>IF($A80&gt;NumOrganizations,"",
CONCATENATE("  - &amp;OrganizationID",TEXT($A80,"0000"),
" {","OrganizationTypeCV:  ",CHAR(34),INDEX(Organizations[Organization Type '[CV']],$A80),CHAR(34),
", OrganizationCode:  ",CHAR(34),INDEX(Organizations[Organization Code],$A80),CHAR(34),
", OrganizationName:  ",CHAR(34),INDEX(Organizations[Organization Name],$A80),CHAR(34),
", OrganizationDescription:  ",CHAR(34),INDEX(Organizations[Organization Description],$A80),CHAR(34),
", OrganizationLink:  ",CHAR(34),INDEX(Organizations[Organization Link],$A80),CHAR(34),"}"))</f>
        <v/>
      </c>
      <c r="F80" s="111" t="str">
        <f>IF($A80&gt;NumPeople,"",
CONCATENATE("  - &amp;AffiliationID",TEXT($A80,"0000"),
" {PersonID: *PersonID",TEXT($A80,"0000"),
", OrganizationID: *OrganizationID",TEXT(MATCH(INDEX(People[Organization Name],$A80),Organizations[Organization Name],0),"0000"),
", IsPrimaryOrganizationContact: , AffiliationStartDate: , AffiliationEndDate: , PrimaryPhone: ",
", PrimaryEmail: ",CHAR(34),INDEX(People[Primary Email],$A80),CHAR(34),
", PrimaryAddress: ",CHAR(34),INDEX(People[Primary Address],$A80),CHAR(34),
", PersonLink: }"))</f>
        <v/>
      </c>
      <c r="H80" s="111" t="str">
        <f>IF(COUNTA(CitationInformation)=0,"",
IF($A80&gt;NumAuthors,"",
CONCATENATE("  - &amp;AuthorListID",TEXT($A80,"0000"),
"  {CitationID: *CitationID0001",
", PersonID: *PersonID",TEXT(MATCH(INDEX(AuthorList[Author Name],$A80),People[Full Name],0),"0000"),
", AuthorOrder: ",INDEX(AuthorList[Author Number],$A80),"}")))</f>
        <v/>
      </c>
      <c r="K80" s="111" t="str">
        <f>IF($A80&gt;NumSamplingFeatures,"",
CONCATENATE("  - &amp;SamplingFeatureID",TEXT($A80,"0000"),
" {","SamplingFeatureUUID:  ",CHAR(34),INDEX(SamplingFeatures[Sampling Feature UUID],$A80),CHAR(34),
", SamplingFeatureTypeCV:  ",CHAR(34),INDEX(SamplingFeatures[Sampling Feature Type],$A80),CHAR(34),
", SamplingFeatureCode:  ",CHAR(34),INDEX(SamplingFeatures[Feature Code],$A80),CHAR(34),
", SamplingFeatureName:  ",CHAR(34),INDEX(SamplingFeatures[Feature Name],$A80),CHAR(34),
", SamplingFeatureDescription:  ",CHAR(34),INDEX(SamplingFeatures[Feature Description],$A80),CHAR(34),
", SamplingFeatureGeotypeCV:  ",CHAR(34),INDEX(SamplingFeatures[Feature Geo Type],$A80),CHAR(34),
", FeatureGeometry:  ",CHAR(34),INDEX(SamplingFeatures[Feature Geometry],$A80),CHAR(34),
", Elevation_m:  ",CHAR(34),INDEX(SamplingFeatures[Elevation_m],$A80),CHAR(34),
", ElevationDatumCV:  ",CHAR(34),ElevationDatum,CHAR(34),"}"))</f>
        <v/>
      </c>
      <c r="L80" s="111" t="str">
        <f>IF(NumSites=0,"",
IF(NumSites&lt;$A80,"",
CONCATENATE("  - &amp;SiteID",TEXT($A80,"0000"),
" {","SamplingFeatureID:  *SamplingFeatureID",TEXT(MATCH($A80,Sites[SiteID],0),"0000"),
", SiteTypeCV:  ",CHAR(34),INDEX(Sites[Site Type],MATCH($A80,Sites[SiteID],0)),CHAR(34),
", Latitude:  ",INDEX(Sites[Latitude],MATCH($A80,Sites[SiteID],0)),
", Longitude:  ",INDEX(Sites[Longitude],MATCH($A80,Sites[SiteID],0)),
", SpatialReferenceID:  *SRSID0001}")))</f>
        <v/>
      </c>
      <c r="M80" s="111" t="str">
        <f>IF(NumSpecimens=0,"",
IF(NumSpecimens&lt;$A80,"",
CONCATENATE("  - &amp;SpecimenID",TEXT($A80,"0000"),
" {","SamplingFeatureID:  *SamplingFeatureID",TEXT(MATCH($A80,Specimens[SpecimenID],0),"0000"),
", SpecimenTypeCV:  ",CHAR(34),INDEX(Specimens[Specimen Type],MATCH($A80,Specimens[SpecimenID],0)),CHAR(34),
", SpecimenMediumCV:  ",INDEX(Specimens[Specimen Medium],MATCH($A80,Specimens[SpecimenID],0)),
", IsFieldSpecimen:  ",CHAR(34),INDEX(Specimens[Is Field Specimen?],MATCH($A80,Specimens[SpecimenID],0)),CHAR(34),"}")))</f>
        <v/>
      </c>
      <c r="N80" s="111" t="str">
        <f>IF(NumSpatialOffsets=0,"",
IF(NumSpatialOffsets&lt;$A80,"",
CONCATENATE("  - &amp;SpatialOffsetID",TEXT($A80,"0000"),
" {","SpatialOffsetTypeCV:  ",CHAR(34),INDEX(RelatedFeatures[Spatial Offset Type],MATCH($A80,RelatedFeatures[OffsetID],0)),CHAR(34),
", Offset1Value:  ",INDEX(RelatedFeatures[Offset 1 Value],MATCH($A80,RelatedFeatures[OffsetID],0)),
", Offset1UnitID:  ",CHAR(34),INDEX(RelatedFeatures[Offset 1 Unit],MATCH($A80,RelatedFeatures[OffsetID],0)),CHAR(34),
", Offset2Value:  ",IF(INDEX(RelatedFeatures[Offset 2 Value],MATCH($A80,RelatedFeatures[OffsetID],0))="","NULL",INDEX(RelatedFeatures[Offset 2 Value],MATCH($A80,RelatedFeatures[OffsetID],0))),
", Offset2UnitID:  ",CHAR(34),INDEX(RelatedFeatures[Offset 2 Unit],MATCH($A80,RelatedFeatures[OffsetID],0)),,CHAR(34),
", Offset3Value:  ",IF(INDEX(RelatedFeatures[Offset 3 Value],MATCH($A80,RelatedFeatures[OffsetID],0))="","NULL",INDEX(RelatedFeatures[Offset 3 Value],MATCH($A80,RelatedFeatures[OffsetID],0))),
", Offset3UnitID:  ",CHAR(34),INDEX(RelatedFeatures[Offset 3 Unit],MATCH($A80,RelatedFeatures[OffsetID],0)),CHAR(34),"}")))</f>
        <v/>
      </c>
      <c r="O80" s="111" t="str">
        <f>IF(NumRelatedFeatures=0,"",
IF($A80&gt;NumRelatedFeatures,"",
CONCATENATE("  - &amp;RelationID",TEXT($A80,"0000"),
" {","SamplingFeatureID:  *SamplingFeatureID",TEXT(MATCH(INDEX(RelatedFeatures[First Sampling Feature Code],$A80),SamplingFeatures[Feature Code],0),"0000"),
", RelationshipTypeCV:  ",CHAR(34),INDEX(RelatedFeatures[Relationship Type],$A80),CHAR(34),
", RelatedFeatureID: *SamplingFeatureID",TEXT(MATCH(INDEX(RelatedFeatures[Second Sampling Feature Code],$A80),SamplingFeatures[Feature Code],0),"0000"),
", SpatialOffsetID:  ",IF(INDEX(RelatedFeatures[OffsetID],$A80)="",CONCATENATE(CHAR(34),CHAR(34)),CONCATENATE("*SpatialOffsetID",TEXT(INDEX(RelatedFeatures[OffsetID],$A80),"0000"))),"}")))</f>
        <v/>
      </c>
      <c r="P80" s="111" t="str">
        <f>IF($A80&gt;NumMethods,"",
CONCATENATE("  - &amp;MethodID",TEXT($A80,"0000"),
" {","MethodTypeCV:  ",CHAR(34),INDEX(Methods[Method Type],$A80),CHAR(34),
", MethodCode:  ",CHAR(34),INDEX(Methods[Method Code],$A80),CHAR(34),
", MethodName:  ",CHAR(34),INDEX(Methods[Method Name],$A80),CHAR(34),
", MethodDescription:  ",CHAR(34),INDEX(Methods[Method Description],$A80),CHAR(34),
", MethodLink:  ",CHAR(34),INDEX(Methods[Method Link],$A80),CHAR(34),
", OrganizationID: *OrganizationID",TEXT(MATCH(INDEX(Methods[Organization Name],$A80),Organizations[Organization Name],0),"0000"),"}"))</f>
        <v/>
      </c>
      <c r="Q80" s="111" t="str">
        <f>IF($A80&gt;NumVariables,"",
CONCATENATE("  - &amp;VariableID",TEXT($A80,"0000"),
" {","VariableTypeCV:  ",CHAR(34),INDEX(Variables[Variable Type],$A80),CHAR(34),
", VariableCode:  ",CHAR(34),INDEX(Variables[Variable Code],$A80),CHAR(34),
", VariableNameCV:  ",CHAR(34),INDEX(Variables[Variable Name],$A80),CHAR(34),
", VariableDefinition:  ",CHAR(34),INDEX(Variables[Variable Definition],$A80),CHAR(34),
", SpecciationCV:  ",CHAR(34),INDEX(Variables[Speciation],$A80),CHAR(34),
", NoDataValue:  ",CHAR(34),INDEX(Variables[No Data Value],$A80),CHAR(34),"}"))</f>
        <v/>
      </c>
      <c r="S80" s="111" t="str">
        <f>IF($A80&gt;NumProcessingLevels,"",
CONCATENATE("  - &amp;ProcessingLevelID",TEXT($A80,"0000"),
" {","ProcessingLevelCode:  ",CHAR(34),INDEX(ProcessingLevels[Processing Level Code],$A80),CHAR(34),
", Definition:  ",CHAR(34),INDEX(ProcessingLevels[Definition],$A80),CHAR(34),
", Explanation:  ",CHAR(34),INDEX(ProcessingLevels[Explanation],$A80),CHAR(34),"}"))</f>
        <v/>
      </c>
      <c r="T80" s="111" t="str">
        <f>IF($A80&gt;NumDataColumns,"",
IF(INDEX(DataColumns[Method Code],$A80)="","PLEASE FILL IN A METHOD FOR EACH DATA COLUMN",
CONCATENATE("  - &amp;ActionID",TEXT($A80,"0000"),
" {","ActionTypeCV:  ",CHAR(34),"Observation",CHAR(34),
", MethodID: *MethodID",TEXT(MATCH(INDEX(DataColumns[Method Code],$A80),Methods[Method Code],0),"0000"),
", BeginDateTime:  NULL",
", BeginDateTimeUTCOffset:  NULL",
", EndDateTime:  NULL",
", EndDateTimeUTCOffset:  NULL",
", ActionDescription:  ",CHAR(34),"Generic observation action generated by YODA TimeSeries Template",CHAR(34),
", ActionFileLink:  ",CHAR(34),CHAR(34),"}")))</f>
        <v/>
      </c>
      <c r="U80" s="111" t="str">
        <f>IF($A80&gt;NumDataColumns,"",
IF(INDEX(DataColumns[Method Code],$A80)="","PLEASE FILL IN A SAMPLING FEATURE FOR EACH DATA COLUMN",
CONCATENATE("  - &amp;FeatureActionID",TEXT($A80,"0000"),
" {","SamplingFeatureID:  *SamplingFeatureID",TEXT(MATCH(INDEX(DataColumns[Sampling Feature Code],$A80),SamplingFeatures[Feature Code],0),"0000"),
", ActionID:  *ActionID",TEXT($A80,"0000"),"}")))</f>
        <v/>
      </c>
      <c r="V80" s="111" t="str">
        <f>IF($A80&gt;NumDataColumns,"",
CONCATENATE("  - &amp;ResultID",TEXT($A80,"0000"),
" {","ResultUUID:  ",CHAR(34),INDEX(DataColumns[ResultUUID],$A80),CHAR(34),
", FeatureActionID: *FeatureActionID",TEXT($A80,"0000"),
", ResultTypeCV:  ",CHAR(34),INDEX(DataColumns[Result Type],$A80),CHAR(34),
", VariableID:  *VariableID",TEXT(MATCH(INDEX(DataColumns[Variable Code],$A80),Variables[Variable Code],0),"0000"),
", UnitsID:  ",CHAR(34),INDEX(DataColumns[Unit Name],$A80),CHAR(34),
", TaxonomicClassifierID:  ",CHAR(34),CHAR(34),
", ProcessingLevelID:  *ProcessingLevelID",TEXT(MATCH(INDEX(DataColumns[Processing Level],$A80),ProcessingLevels[Processing Level Code],0),"0000"),
", ResultDateTime:  ",CHAR(34),CHAR(34),
", ResultDateTimeUTCOffset:  ",CHAR(34),CHAR(34),
", ValidDateTime:  ",CHAR(34),CHAR(34),
", ValidDateTimeUTCOffset:  ",CHAR(34),CHAR(34),
", StatusCV:  ",CHAR(34),CHAR(34),
", SampledMediumCV:  ",CHAR(34),INDEX(DataColumns[Sampled Medium],$A80),CHAR(34),
", ValueCount:  ",NumDataValues,"}"))</f>
        <v/>
      </c>
      <c r="W80" s="111" t="str">
        <f>IF($A80&gt;NumDataColumns,"",
CONCATENATE("  - &amp;TimeSeriesResultID001",TEXT($A80,"0000"),
" {","ResultID: *ResultID",TEXT($A80,"0000"),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Statistic],$A80),CHAR(34),"}"))</f>
        <v/>
      </c>
      <c r="X80" s="111" t="str">
        <f>IF($A80-3&gt;NumDataColumns,"",
CONCATENATE("    - {ColumnNumber: ",TEXT($A80-1,"0000"),
", Label:  ",CHAR(34),INDEX(DataColumns[Column Label],$A80-3),CHAR(34),
", ODM2Field:  ",CHAR(34),"DataValue",CHAR(34),
", CensorCodeCV:  ",CHAR(34),INDEX(DataColumns[Censor Code],$A80-3),CHAR(34),
", QualiatyCodeCV:  ",CHAR(34),INDEX(DataColumns[Quality Code],$A80-3),CHAR(34),
", TimeAggregationInterval:  ",INDEX(DataColumns[Time Aggregation Interval],$A80-3),
", TimeAggregationIntervalUnitsID:  ",CHAR(34),INDEX(DataColumns[Time Aggregation Unit],$A80-3),CHAR(34),"}"))</f>
        <v/>
      </c>
      <c r="AA80" s="111" t="str">
        <f>IF($A80&gt;NumDataColumns,
"",
CONCATENATE(AA79,", ",INDEX(DataColumns[Column Label],$A80)))</f>
        <v/>
      </c>
    </row>
    <row r="81" spans="1:27" x14ac:dyDescent="0.25">
      <c r="A81">
        <v>78</v>
      </c>
      <c r="D81" s="111" t="str">
        <f>IF($A81&gt;NumPeople,"",
CONCATENATE("  - &amp;PersonID",TEXT($A81,"0000"),
" {","PersonFirstName:  ",CHAR(34),INDEX(People[First Name],$A81),CHAR(34),
", PersonMiddleName:  ",CHAR(34),INDEX(People[Middle Name],$A81),CHAR(34),
", PersonLastName:  ",CHAR(34),INDEX(People[Last Name],$A81),CHAR(34),"}"))</f>
        <v/>
      </c>
      <c r="E81" s="111" t="str">
        <f>IF($A81&gt;NumOrganizations,"",
CONCATENATE("  - &amp;OrganizationID",TEXT($A81,"0000"),
" {","OrganizationTypeCV:  ",CHAR(34),INDEX(Organizations[Organization Type '[CV']],$A81),CHAR(34),
", OrganizationCode:  ",CHAR(34),INDEX(Organizations[Organization Code],$A81),CHAR(34),
", OrganizationName:  ",CHAR(34),INDEX(Organizations[Organization Name],$A81),CHAR(34),
", OrganizationDescription:  ",CHAR(34),INDEX(Organizations[Organization Description],$A81),CHAR(34),
", OrganizationLink:  ",CHAR(34),INDEX(Organizations[Organization Link],$A81),CHAR(34),"}"))</f>
        <v/>
      </c>
      <c r="F81" s="111" t="str">
        <f>IF($A81&gt;NumPeople,"",
CONCATENATE("  - &amp;AffiliationID",TEXT($A81,"0000"),
" {PersonID: *PersonID",TEXT($A81,"0000"),
", OrganizationID: *OrganizationID",TEXT(MATCH(INDEX(People[Organization Name],$A81),Organizations[Organization Name],0),"0000"),
", IsPrimaryOrganizationContact: , AffiliationStartDate: , AffiliationEndDate: , PrimaryPhone: ",
", PrimaryEmail: ",CHAR(34),INDEX(People[Primary Email],$A81),CHAR(34),
", PrimaryAddress: ",CHAR(34),INDEX(People[Primary Address],$A81),CHAR(34),
", PersonLink: }"))</f>
        <v/>
      </c>
      <c r="H81" s="111" t="str">
        <f>IF(COUNTA(CitationInformation)=0,"",
IF($A81&gt;NumAuthors,"",
CONCATENATE("  - &amp;AuthorListID",TEXT($A81,"0000"),
"  {CitationID: *CitationID0001",
", PersonID: *PersonID",TEXT(MATCH(INDEX(AuthorList[Author Name],$A81),People[Full Name],0),"0000"),
", AuthorOrder: ",INDEX(AuthorList[Author Number],$A81),"}")))</f>
        <v/>
      </c>
      <c r="K81" s="111" t="str">
        <f>IF($A81&gt;NumSamplingFeatures,"",
CONCATENATE("  - &amp;SamplingFeatureID",TEXT($A81,"0000"),
" {","SamplingFeatureUUID:  ",CHAR(34),INDEX(SamplingFeatures[Sampling Feature UUID],$A81),CHAR(34),
", SamplingFeatureTypeCV:  ",CHAR(34),INDEX(SamplingFeatures[Sampling Feature Type],$A81),CHAR(34),
", SamplingFeatureCode:  ",CHAR(34),INDEX(SamplingFeatures[Feature Code],$A81),CHAR(34),
", SamplingFeatureName:  ",CHAR(34),INDEX(SamplingFeatures[Feature Name],$A81),CHAR(34),
", SamplingFeatureDescription:  ",CHAR(34),INDEX(SamplingFeatures[Feature Description],$A81),CHAR(34),
", SamplingFeatureGeotypeCV:  ",CHAR(34),INDEX(SamplingFeatures[Feature Geo Type],$A81),CHAR(34),
", FeatureGeometry:  ",CHAR(34),INDEX(SamplingFeatures[Feature Geometry],$A81),CHAR(34),
", Elevation_m:  ",CHAR(34),INDEX(SamplingFeatures[Elevation_m],$A81),CHAR(34),
", ElevationDatumCV:  ",CHAR(34),ElevationDatum,CHAR(34),"}"))</f>
        <v/>
      </c>
      <c r="L81" s="111" t="str">
        <f>IF(NumSites=0,"",
IF(NumSites&lt;$A81,"",
CONCATENATE("  - &amp;SiteID",TEXT($A81,"0000"),
" {","SamplingFeatureID:  *SamplingFeatureID",TEXT(MATCH($A81,Sites[SiteID],0),"0000"),
", SiteTypeCV:  ",CHAR(34),INDEX(Sites[Site Type],MATCH($A81,Sites[SiteID],0)),CHAR(34),
", Latitude:  ",INDEX(Sites[Latitude],MATCH($A81,Sites[SiteID],0)),
", Longitude:  ",INDEX(Sites[Longitude],MATCH($A81,Sites[SiteID],0)),
", SpatialReferenceID:  *SRSID0001}")))</f>
        <v/>
      </c>
      <c r="M81" s="111" t="str">
        <f>IF(NumSpecimens=0,"",
IF(NumSpecimens&lt;$A81,"",
CONCATENATE("  - &amp;SpecimenID",TEXT($A81,"0000"),
" {","SamplingFeatureID:  *SamplingFeatureID",TEXT(MATCH($A81,Specimens[SpecimenID],0),"0000"),
", SpecimenTypeCV:  ",CHAR(34),INDEX(Specimens[Specimen Type],MATCH($A81,Specimens[SpecimenID],0)),CHAR(34),
", SpecimenMediumCV:  ",INDEX(Specimens[Specimen Medium],MATCH($A81,Specimens[SpecimenID],0)),
", IsFieldSpecimen:  ",CHAR(34),INDEX(Specimens[Is Field Specimen?],MATCH($A81,Specimens[SpecimenID],0)),CHAR(34),"}")))</f>
        <v/>
      </c>
      <c r="N81" s="111" t="str">
        <f>IF(NumSpatialOffsets=0,"",
IF(NumSpatialOffsets&lt;$A81,"",
CONCATENATE("  - &amp;SpatialOffsetID",TEXT($A81,"0000"),
" {","SpatialOffsetTypeCV:  ",CHAR(34),INDEX(RelatedFeatures[Spatial Offset Type],MATCH($A81,RelatedFeatures[OffsetID],0)),CHAR(34),
", Offset1Value:  ",INDEX(RelatedFeatures[Offset 1 Value],MATCH($A81,RelatedFeatures[OffsetID],0)),
", Offset1UnitID:  ",CHAR(34),INDEX(RelatedFeatures[Offset 1 Unit],MATCH($A81,RelatedFeatures[OffsetID],0)),CHAR(34),
", Offset2Value:  ",IF(INDEX(RelatedFeatures[Offset 2 Value],MATCH($A81,RelatedFeatures[OffsetID],0))="","NULL",INDEX(RelatedFeatures[Offset 2 Value],MATCH($A81,RelatedFeatures[OffsetID],0))),
", Offset2UnitID:  ",CHAR(34),INDEX(RelatedFeatures[Offset 2 Unit],MATCH($A81,RelatedFeatures[OffsetID],0)),,CHAR(34),
", Offset3Value:  ",IF(INDEX(RelatedFeatures[Offset 3 Value],MATCH($A81,RelatedFeatures[OffsetID],0))="","NULL",INDEX(RelatedFeatures[Offset 3 Value],MATCH($A81,RelatedFeatures[OffsetID],0))),
", Offset3UnitID:  ",CHAR(34),INDEX(RelatedFeatures[Offset 3 Unit],MATCH($A81,RelatedFeatures[OffsetID],0)),CHAR(34),"}")))</f>
        <v/>
      </c>
      <c r="O81" s="111" t="str">
        <f>IF(NumRelatedFeatures=0,"",
IF($A81&gt;NumRelatedFeatures,"",
CONCATENATE("  - &amp;RelationID",TEXT($A81,"0000"),
" {","SamplingFeatureID:  *SamplingFeatureID",TEXT(MATCH(INDEX(RelatedFeatures[First Sampling Feature Code],$A81),SamplingFeatures[Feature Code],0),"0000"),
", RelationshipTypeCV:  ",CHAR(34),INDEX(RelatedFeatures[Relationship Type],$A81),CHAR(34),
", RelatedFeatureID: *SamplingFeatureID",TEXT(MATCH(INDEX(RelatedFeatures[Second Sampling Feature Code],$A81),SamplingFeatures[Feature Code],0),"0000"),
", SpatialOffsetID:  ",IF(INDEX(RelatedFeatures[OffsetID],$A81)="",CONCATENATE(CHAR(34),CHAR(34)),CONCATENATE("*SpatialOffsetID",TEXT(INDEX(RelatedFeatures[OffsetID],$A81),"0000"))),"}")))</f>
        <v/>
      </c>
      <c r="P81" s="111" t="str">
        <f>IF($A81&gt;NumMethods,"",
CONCATENATE("  - &amp;MethodID",TEXT($A81,"0000"),
" {","MethodTypeCV:  ",CHAR(34),INDEX(Methods[Method Type],$A81),CHAR(34),
", MethodCode:  ",CHAR(34),INDEX(Methods[Method Code],$A81),CHAR(34),
", MethodName:  ",CHAR(34),INDEX(Methods[Method Name],$A81),CHAR(34),
", MethodDescription:  ",CHAR(34),INDEX(Methods[Method Description],$A81),CHAR(34),
", MethodLink:  ",CHAR(34),INDEX(Methods[Method Link],$A81),CHAR(34),
", OrganizationID: *OrganizationID",TEXT(MATCH(INDEX(Methods[Organization Name],$A81),Organizations[Organization Name],0),"0000"),"}"))</f>
        <v/>
      </c>
      <c r="Q81" s="111" t="str">
        <f>IF($A81&gt;NumVariables,"",
CONCATENATE("  - &amp;VariableID",TEXT($A81,"0000"),
" {","VariableTypeCV:  ",CHAR(34),INDEX(Variables[Variable Type],$A81),CHAR(34),
", VariableCode:  ",CHAR(34),INDEX(Variables[Variable Code],$A81),CHAR(34),
", VariableNameCV:  ",CHAR(34),INDEX(Variables[Variable Name],$A81),CHAR(34),
", VariableDefinition:  ",CHAR(34),INDEX(Variables[Variable Definition],$A81),CHAR(34),
", SpecciationCV:  ",CHAR(34),INDEX(Variables[Speciation],$A81),CHAR(34),
", NoDataValue:  ",CHAR(34),INDEX(Variables[No Data Value],$A81),CHAR(34),"}"))</f>
        <v/>
      </c>
      <c r="S81" s="111" t="str">
        <f>IF($A81&gt;NumProcessingLevels,"",
CONCATENATE("  - &amp;ProcessingLevelID",TEXT($A81,"0000"),
" {","ProcessingLevelCode:  ",CHAR(34),INDEX(ProcessingLevels[Processing Level Code],$A81),CHAR(34),
", Definition:  ",CHAR(34),INDEX(ProcessingLevels[Definition],$A81),CHAR(34),
", Explanation:  ",CHAR(34),INDEX(ProcessingLevels[Explanation],$A81),CHAR(34),"}"))</f>
        <v/>
      </c>
      <c r="T81" s="111" t="str">
        <f>IF($A81&gt;NumDataColumns,"",
IF(INDEX(DataColumns[Method Code],$A81)="","PLEASE FILL IN A METHOD FOR EACH DATA COLUMN",
CONCATENATE("  - &amp;ActionID",TEXT($A81,"0000"),
" {","ActionTypeCV:  ",CHAR(34),"Observation",CHAR(34),
", MethodID: *MethodID",TEXT(MATCH(INDEX(DataColumns[Method Code],$A81),Methods[Method Code],0),"0000"),
", BeginDateTime:  NULL",
", BeginDateTimeUTCOffset:  NULL",
", EndDateTime:  NULL",
", EndDateTimeUTCOffset:  NULL",
", ActionDescription:  ",CHAR(34),"Generic observation action generated by YODA TimeSeries Template",CHAR(34),
", ActionFileLink:  ",CHAR(34),CHAR(34),"}")))</f>
        <v/>
      </c>
      <c r="U81" s="111" t="str">
        <f>IF($A81&gt;NumDataColumns,"",
IF(INDEX(DataColumns[Method Code],$A81)="","PLEASE FILL IN A SAMPLING FEATURE FOR EACH DATA COLUMN",
CONCATENATE("  - &amp;FeatureActionID",TEXT($A81,"0000"),
" {","SamplingFeatureID:  *SamplingFeatureID",TEXT(MATCH(INDEX(DataColumns[Sampling Feature Code],$A81),SamplingFeatures[Feature Code],0),"0000"),
", ActionID:  *ActionID",TEXT($A81,"0000"),"}")))</f>
        <v/>
      </c>
      <c r="V81" s="111" t="str">
        <f>IF($A81&gt;NumDataColumns,"",
CONCATENATE("  - &amp;ResultID",TEXT($A81,"0000"),
" {","ResultUUID:  ",CHAR(34),INDEX(DataColumns[ResultUUID],$A81),CHAR(34),
", FeatureActionID: *FeatureActionID",TEXT($A81,"0000"),
", ResultTypeCV:  ",CHAR(34),INDEX(DataColumns[Result Type],$A81),CHAR(34),
", VariableID:  *VariableID",TEXT(MATCH(INDEX(DataColumns[Variable Code],$A81),Variables[Variable Code],0),"0000"),
", UnitsID:  ",CHAR(34),INDEX(DataColumns[Unit Name],$A81),CHAR(34),
", TaxonomicClassifierID:  ",CHAR(34),CHAR(34),
", ProcessingLevelID:  *ProcessingLevelID",TEXT(MATCH(INDEX(DataColumns[Processing Level],$A81),ProcessingLevels[Processing Level Code],0),"0000"),
", ResultDateTime:  ",CHAR(34),CHAR(34),
", ResultDateTimeUTCOffset:  ",CHAR(34),CHAR(34),
", ValidDateTime:  ",CHAR(34),CHAR(34),
", ValidDateTimeUTCOffset:  ",CHAR(34),CHAR(34),
", StatusCV:  ",CHAR(34),CHAR(34),
", SampledMediumCV:  ",CHAR(34),INDEX(DataColumns[Sampled Medium],$A81),CHAR(34),
", ValueCount:  ",NumDataValues,"}"))</f>
        <v/>
      </c>
      <c r="W81" s="111" t="str">
        <f>IF($A81&gt;NumDataColumns,"",
CONCATENATE("  - &amp;TimeSeriesResultID001",TEXT($A81,"0000"),
" {","ResultID: *ResultID",TEXT($A81,"0000"),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Statistic],$A81),CHAR(34),"}"))</f>
        <v/>
      </c>
      <c r="X81" s="111" t="str">
        <f>IF($A81-3&gt;NumDataColumns,"",
CONCATENATE("    - {ColumnNumber: ",TEXT($A81-1,"0000"),
", Label:  ",CHAR(34),INDEX(DataColumns[Column Label],$A81-3),CHAR(34),
", ODM2Field:  ",CHAR(34),"DataValue",CHAR(34),
", CensorCodeCV:  ",CHAR(34),INDEX(DataColumns[Censor Code],$A81-3),CHAR(34),
", QualiatyCodeCV:  ",CHAR(34),INDEX(DataColumns[Quality Code],$A81-3),CHAR(34),
", TimeAggregationInterval:  ",INDEX(DataColumns[Time Aggregation Interval],$A81-3),
", TimeAggregationIntervalUnitsID:  ",CHAR(34),INDEX(DataColumns[Time Aggregation Unit],$A81-3),CHAR(34),"}"))</f>
        <v/>
      </c>
      <c r="AA81" s="111" t="str">
        <f>IF($A81&gt;NumDataColumns,
"",
CONCATENATE(AA80,", ",INDEX(DataColumns[Column Label],$A81)))</f>
        <v/>
      </c>
    </row>
    <row r="82" spans="1:27" x14ac:dyDescent="0.25">
      <c r="A82">
        <v>79</v>
      </c>
      <c r="D82" s="111" t="str">
        <f>IF($A82&gt;NumPeople,"",
CONCATENATE("  - &amp;PersonID",TEXT($A82,"0000"),
" {","PersonFirstName:  ",CHAR(34),INDEX(People[First Name],$A82),CHAR(34),
", PersonMiddleName:  ",CHAR(34),INDEX(People[Middle Name],$A82),CHAR(34),
", PersonLastName:  ",CHAR(34),INDEX(People[Last Name],$A82),CHAR(34),"}"))</f>
        <v/>
      </c>
      <c r="E82" s="111" t="str">
        <f>IF($A82&gt;NumOrganizations,"",
CONCATENATE("  - &amp;OrganizationID",TEXT($A82,"0000"),
" {","OrganizationTypeCV:  ",CHAR(34),INDEX(Organizations[Organization Type '[CV']],$A82),CHAR(34),
", OrganizationCode:  ",CHAR(34),INDEX(Organizations[Organization Code],$A82),CHAR(34),
", OrganizationName:  ",CHAR(34),INDEX(Organizations[Organization Name],$A82),CHAR(34),
", OrganizationDescription:  ",CHAR(34),INDEX(Organizations[Organization Description],$A82),CHAR(34),
", OrganizationLink:  ",CHAR(34),INDEX(Organizations[Organization Link],$A82),CHAR(34),"}"))</f>
        <v/>
      </c>
      <c r="F82" s="111" t="str">
        <f>IF($A82&gt;NumPeople,"",
CONCATENATE("  - &amp;AffiliationID",TEXT($A82,"0000"),
" {PersonID: *PersonID",TEXT($A82,"0000"),
", OrganizationID: *OrganizationID",TEXT(MATCH(INDEX(People[Organization Name],$A82),Organizations[Organization Name],0),"0000"),
", IsPrimaryOrganizationContact: , AffiliationStartDate: , AffiliationEndDate: , PrimaryPhone: ",
", PrimaryEmail: ",CHAR(34),INDEX(People[Primary Email],$A82),CHAR(34),
", PrimaryAddress: ",CHAR(34),INDEX(People[Primary Address],$A82),CHAR(34),
", PersonLink: }"))</f>
        <v/>
      </c>
      <c r="H82" s="111" t="str">
        <f>IF(COUNTA(CitationInformation)=0,"",
IF($A82&gt;NumAuthors,"",
CONCATENATE("  - &amp;AuthorListID",TEXT($A82,"0000"),
"  {CitationID: *CitationID0001",
", PersonID: *PersonID",TEXT(MATCH(INDEX(AuthorList[Author Name],$A82),People[Full Name],0),"0000"),
", AuthorOrder: ",INDEX(AuthorList[Author Number],$A82),"}")))</f>
        <v/>
      </c>
      <c r="K82" s="111" t="str">
        <f>IF($A82&gt;NumSamplingFeatures,"",
CONCATENATE("  - &amp;SamplingFeatureID",TEXT($A82,"0000"),
" {","SamplingFeatureUUID:  ",CHAR(34),INDEX(SamplingFeatures[Sampling Feature UUID],$A82),CHAR(34),
", SamplingFeatureTypeCV:  ",CHAR(34),INDEX(SamplingFeatures[Sampling Feature Type],$A82),CHAR(34),
", SamplingFeatureCode:  ",CHAR(34),INDEX(SamplingFeatures[Feature Code],$A82),CHAR(34),
", SamplingFeatureName:  ",CHAR(34),INDEX(SamplingFeatures[Feature Name],$A82),CHAR(34),
", SamplingFeatureDescription:  ",CHAR(34),INDEX(SamplingFeatures[Feature Description],$A82),CHAR(34),
", SamplingFeatureGeotypeCV:  ",CHAR(34),INDEX(SamplingFeatures[Feature Geo Type],$A82),CHAR(34),
", FeatureGeometry:  ",CHAR(34),INDEX(SamplingFeatures[Feature Geometry],$A82),CHAR(34),
", Elevation_m:  ",CHAR(34),INDEX(SamplingFeatures[Elevation_m],$A82),CHAR(34),
", ElevationDatumCV:  ",CHAR(34),ElevationDatum,CHAR(34),"}"))</f>
        <v/>
      </c>
      <c r="L82" s="111" t="str">
        <f>IF(NumSites=0,"",
IF(NumSites&lt;$A82,"",
CONCATENATE("  - &amp;SiteID",TEXT($A82,"0000"),
" {","SamplingFeatureID:  *SamplingFeatureID",TEXT(MATCH($A82,Sites[SiteID],0),"0000"),
", SiteTypeCV:  ",CHAR(34),INDEX(Sites[Site Type],MATCH($A82,Sites[SiteID],0)),CHAR(34),
", Latitude:  ",INDEX(Sites[Latitude],MATCH($A82,Sites[SiteID],0)),
", Longitude:  ",INDEX(Sites[Longitude],MATCH($A82,Sites[SiteID],0)),
", SpatialReferenceID:  *SRSID0001}")))</f>
        <v/>
      </c>
      <c r="M82" s="111" t="str">
        <f>IF(NumSpecimens=0,"",
IF(NumSpecimens&lt;$A82,"",
CONCATENATE("  - &amp;SpecimenID",TEXT($A82,"0000"),
" {","SamplingFeatureID:  *SamplingFeatureID",TEXT(MATCH($A82,Specimens[SpecimenID],0),"0000"),
", SpecimenTypeCV:  ",CHAR(34),INDEX(Specimens[Specimen Type],MATCH($A82,Specimens[SpecimenID],0)),CHAR(34),
", SpecimenMediumCV:  ",INDEX(Specimens[Specimen Medium],MATCH($A82,Specimens[SpecimenID],0)),
", IsFieldSpecimen:  ",CHAR(34),INDEX(Specimens[Is Field Specimen?],MATCH($A82,Specimens[SpecimenID],0)),CHAR(34),"}")))</f>
        <v/>
      </c>
      <c r="N82" s="111" t="str">
        <f>IF(NumSpatialOffsets=0,"",
IF(NumSpatialOffsets&lt;$A82,"",
CONCATENATE("  - &amp;SpatialOffsetID",TEXT($A82,"0000"),
" {","SpatialOffsetTypeCV:  ",CHAR(34),INDEX(RelatedFeatures[Spatial Offset Type],MATCH($A82,RelatedFeatures[OffsetID],0)),CHAR(34),
", Offset1Value:  ",INDEX(RelatedFeatures[Offset 1 Value],MATCH($A82,RelatedFeatures[OffsetID],0)),
", Offset1UnitID:  ",CHAR(34),INDEX(RelatedFeatures[Offset 1 Unit],MATCH($A82,RelatedFeatures[OffsetID],0)),CHAR(34),
", Offset2Value:  ",IF(INDEX(RelatedFeatures[Offset 2 Value],MATCH($A82,RelatedFeatures[OffsetID],0))="","NULL",INDEX(RelatedFeatures[Offset 2 Value],MATCH($A82,RelatedFeatures[OffsetID],0))),
", Offset2UnitID:  ",CHAR(34),INDEX(RelatedFeatures[Offset 2 Unit],MATCH($A82,RelatedFeatures[OffsetID],0)),,CHAR(34),
", Offset3Value:  ",IF(INDEX(RelatedFeatures[Offset 3 Value],MATCH($A82,RelatedFeatures[OffsetID],0))="","NULL",INDEX(RelatedFeatures[Offset 3 Value],MATCH($A82,RelatedFeatures[OffsetID],0))),
", Offset3UnitID:  ",CHAR(34),INDEX(RelatedFeatures[Offset 3 Unit],MATCH($A82,RelatedFeatures[OffsetID],0)),CHAR(34),"}")))</f>
        <v/>
      </c>
      <c r="O82" s="111" t="str">
        <f>IF(NumRelatedFeatures=0,"",
IF($A82&gt;NumRelatedFeatures,"",
CONCATENATE("  - &amp;RelationID",TEXT($A82,"0000"),
" {","SamplingFeatureID:  *SamplingFeatureID",TEXT(MATCH(INDEX(RelatedFeatures[First Sampling Feature Code],$A82),SamplingFeatures[Feature Code],0),"0000"),
", RelationshipTypeCV:  ",CHAR(34),INDEX(RelatedFeatures[Relationship Type],$A82),CHAR(34),
", RelatedFeatureID: *SamplingFeatureID",TEXT(MATCH(INDEX(RelatedFeatures[Second Sampling Feature Code],$A82),SamplingFeatures[Feature Code],0),"0000"),
", SpatialOffsetID:  ",IF(INDEX(RelatedFeatures[OffsetID],$A82)="",CONCATENATE(CHAR(34),CHAR(34)),CONCATENATE("*SpatialOffsetID",TEXT(INDEX(RelatedFeatures[OffsetID],$A82),"0000"))),"}")))</f>
        <v/>
      </c>
      <c r="P82" s="111" t="str">
        <f>IF($A82&gt;NumMethods,"",
CONCATENATE("  - &amp;MethodID",TEXT($A82,"0000"),
" {","MethodTypeCV:  ",CHAR(34),INDEX(Methods[Method Type],$A82),CHAR(34),
", MethodCode:  ",CHAR(34),INDEX(Methods[Method Code],$A82),CHAR(34),
", MethodName:  ",CHAR(34),INDEX(Methods[Method Name],$A82),CHAR(34),
", MethodDescription:  ",CHAR(34),INDEX(Methods[Method Description],$A82),CHAR(34),
", MethodLink:  ",CHAR(34),INDEX(Methods[Method Link],$A82),CHAR(34),
", OrganizationID: *OrganizationID",TEXT(MATCH(INDEX(Methods[Organization Name],$A82),Organizations[Organization Name],0),"0000"),"}"))</f>
        <v/>
      </c>
      <c r="Q82" s="111" t="str">
        <f>IF($A82&gt;NumVariables,"",
CONCATENATE("  - &amp;VariableID",TEXT($A82,"0000"),
" {","VariableTypeCV:  ",CHAR(34),INDEX(Variables[Variable Type],$A82),CHAR(34),
", VariableCode:  ",CHAR(34),INDEX(Variables[Variable Code],$A82),CHAR(34),
", VariableNameCV:  ",CHAR(34),INDEX(Variables[Variable Name],$A82),CHAR(34),
", VariableDefinition:  ",CHAR(34),INDEX(Variables[Variable Definition],$A82),CHAR(34),
", SpecciationCV:  ",CHAR(34),INDEX(Variables[Speciation],$A82),CHAR(34),
", NoDataValue:  ",CHAR(34),INDEX(Variables[No Data Value],$A82),CHAR(34),"}"))</f>
        <v/>
      </c>
      <c r="S82" s="111" t="str">
        <f>IF($A82&gt;NumProcessingLevels,"",
CONCATENATE("  - &amp;ProcessingLevelID",TEXT($A82,"0000"),
" {","ProcessingLevelCode:  ",CHAR(34),INDEX(ProcessingLevels[Processing Level Code],$A82),CHAR(34),
", Definition:  ",CHAR(34),INDEX(ProcessingLevels[Definition],$A82),CHAR(34),
", Explanation:  ",CHAR(34),INDEX(ProcessingLevels[Explanation],$A82),CHAR(34),"}"))</f>
        <v/>
      </c>
      <c r="T82" s="111" t="str">
        <f>IF($A82&gt;NumDataColumns,"",
IF(INDEX(DataColumns[Method Code],$A82)="","PLEASE FILL IN A METHOD FOR EACH DATA COLUMN",
CONCATENATE("  - &amp;ActionID",TEXT($A82,"0000"),
" {","ActionTypeCV:  ",CHAR(34),"Observation",CHAR(34),
", MethodID: *MethodID",TEXT(MATCH(INDEX(DataColumns[Method Code],$A82),Methods[Method Code],0),"0000"),
", BeginDateTime:  NULL",
", BeginDateTimeUTCOffset:  NULL",
", EndDateTime:  NULL",
", EndDateTimeUTCOffset:  NULL",
", ActionDescription:  ",CHAR(34),"Generic observation action generated by YODA TimeSeries Template",CHAR(34),
", ActionFileLink:  ",CHAR(34),CHAR(34),"}")))</f>
        <v/>
      </c>
      <c r="U82" s="111" t="str">
        <f>IF($A82&gt;NumDataColumns,"",
IF(INDEX(DataColumns[Method Code],$A82)="","PLEASE FILL IN A SAMPLING FEATURE FOR EACH DATA COLUMN",
CONCATENATE("  - &amp;FeatureActionID",TEXT($A82,"0000"),
" {","SamplingFeatureID:  *SamplingFeatureID",TEXT(MATCH(INDEX(DataColumns[Sampling Feature Code],$A82),SamplingFeatures[Feature Code],0),"0000"),
", ActionID:  *ActionID",TEXT($A82,"0000"),"}")))</f>
        <v/>
      </c>
      <c r="V82" s="111" t="str">
        <f>IF($A82&gt;NumDataColumns,"",
CONCATENATE("  - &amp;ResultID",TEXT($A82,"0000"),
" {","ResultUUID:  ",CHAR(34),INDEX(DataColumns[ResultUUID],$A82),CHAR(34),
", FeatureActionID: *FeatureActionID",TEXT($A82,"0000"),
", ResultTypeCV:  ",CHAR(34),INDEX(DataColumns[Result Type],$A82),CHAR(34),
", VariableID:  *VariableID",TEXT(MATCH(INDEX(DataColumns[Variable Code],$A82),Variables[Variable Code],0),"0000"),
", UnitsID:  ",CHAR(34),INDEX(DataColumns[Unit Name],$A82),CHAR(34),
", TaxonomicClassifierID:  ",CHAR(34),CHAR(34),
", ProcessingLevelID:  *ProcessingLevelID",TEXT(MATCH(INDEX(DataColumns[Processing Level],$A82),ProcessingLevels[Processing Level Code],0),"0000"),
", ResultDateTime:  ",CHAR(34),CHAR(34),
", ResultDateTimeUTCOffset:  ",CHAR(34),CHAR(34),
", ValidDateTime:  ",CHAR(34),CHAR(34),
", ValidDateTimeUTCOffset:  ",CHAR(34),CHAR(34),
", StatusCV:  ",CHAR(34),CHAR(34),
", SampledMediumCV:  ",CHAR(34),INDEX(DataColumns[Sampled Medium],$A82),CHAR(34),
", ValueCount:  ",NumDataValues,"}"))</f>
        <v/>
      </c>
      <c r="W82" s="111" t="str">
        <f>IF($A82&gt;NumDataColumns,"",
CONCATENATE("  - &amp;TimeSeriesResultID001",TEXT($A82,"0000"),
" {","ResultID: *ResultID",TEXT($A82,"0000"),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Statistic],$A82),CHAR(34),"}"))</f>
        <v/>
      </c>
      <c r="X82" s="111" t="str">
        <f>IF($A82-3&gt;NumDataColumns,"",
CONCATENATE("    - {ColumnNumber: ",TEXT($A82-1,"0000"),
", Label:  ",CHAR(34),INDEX(DataColumns[Column Label],$A82-3),CHAR(34),
", ODM2Field:  ",CHAR(34),"DataValue",CHAR(34),
", CensorCodeCV:  ",CHAR(34),INDEX(DataColumns[Censor Code],$A82-3),CHAR(34),
", QualiatyCodeCV:  ",CHAR(34),INDEX(DataColumns[Quality Code],$A82-3),CHAR(34),
", TimeAggregationInterval:  ",INDEX(DataColumns[Time Aggregation Interval],$A82-3),
", TimeAggregationIntervalUnitsID:  ",CHAR(34),INDEX(DataColumns[Time Aggregation Unit],$A82-3),CHAR(34),"}"))</f>
        <v/>
      </c>
      <c r="AA82" s="111" t="str">
        <f>IF($A82&gt;NumDataColumns,
"",
CONCATENATE(AA81,", ",INDEX(DataColumns[Column Label],$A82)))</f>
        <v/>
      </c>
    </row>
    <row r="83" spans="1:27" x14ac:dyDescent="0.25">
      <c r="A83">
        <v>80</v>
      </c>
      <c r="D83" s="111" t="str">
        <f>IF($A83&gt;NumPeople,"",
CONCATENATE("  - &amp;PersonID",TEXT($A83,"0000"),
" {","PersonFirstName:  ",CHAR(34),INDEX(People[First Name],$A83),CHAR(34),
", PersonMiddleName:  ",CHAR(34),INDEX(People[Middle Name],$A83),CHAR(34),
", PersonLastName:  ",CHAR(34),INDEX(People[Last Name],$A83),CHAR(34),"}"))</f>
        <v/>
      </c>
      <c r="E83" s="111" t="str">
        <f>IF($A83&gt;NumOrganizations,"",
CONCATENATE("  - &amp;OrganizationID",TEXT($A83,"0000"),
" {","OrganizationTypeCV:  ",CHAR(34),INDEX(Organizations[Organization Type '[CV']],$A83),CHAR(34),
", OrganizationCode:  ",CHAR(34),INDEX(Organizations[Organization Code],$A83),CHAR(34),
", OrganizationName:  ",CHAR(34),INDEX(Organizations[Organization Name],$A83),CHAR(34),
", OrganizationDescription:  ",CHAR(34),INDEX(Organizations[Organization Description],$A83),CHAR(34),
", OrganizationLink:  ",CHAR(34),INDEX(Organizations[Organization Link],$A83),CHAR(34),"}"))</f>
        <v/>
      </c>
      <c r="F83" s="111" t="str">
        <f>IF($A83&gt;NumPeople,"",
CONCATENATE("  - &amp;AffiliationID",TEXT($A83,"0000"),
" {PersonID: *PersonID",TEXT($A83,"0000"),
", OrganizationID: *OrganizationID",TEXT(MATCH(INDEX(People[Organization Name],$A83),Organizations[Organization Name],0),"0000"),
", IsPrimaryOrganizationContact: , AffiliationStartDate: , AffiliationEndDate: , PrimaryPhone: ",
", PrimaryEmail: ",CHAR(34),INDEX(People[Primary Email],$A83),CHAR(34),
", PrimaryAddress: ",CHAR(34),INDEX(People[Primary Address],$A83),CHAR(34),
", PersonLink: }"))</f>
        <v/>
      </c>
      <c r="H83" s="111" t="str">
        <f>IF(COUNTA(CitationInformation)=0,"",
IF($A83&gt;NumAuthors,"",
CONCATENATE("  - &amp;AuthorListID",TEXT($A83,"0000"),
"  {CitationID: *CitationID0001",
", PersonID: *PersonID",TEXT(MATCH(INDEX(AuthorList[Author Name],$A83),People[Full Name],0),"0000"),
", AuthorOrder: ",INDEX(AuthorList[Author Number],$A83),"}")))</f>
        <v/>
      </c>
      <c r="K83" s="111" t="str">
        <f>IF($A83&gt;NumSamplingFeatures,"",
CONCATENATE("  - &amp;SamplingFeatureID",TEXT($A83,"0000"),
" {","SamplingFeatureUUID:  ",CHAR(34),INDEX(SamplingFeatures[Sampling Feature UUID],$A83),CHAR(34),
", SamplingFeatureTypeCV:  ",CHAR(34),INDEX(SamplingFeatures[Sampling Feature Type],$A83),CHAR(34),
", SamplingFeatureCode:  ",CHAR(34),INDEX(SamplingFeatures[Feature Code],$A83),CHAR(34),
", SamplingFeatureName:  ",CHAR(34),INDEX(SamplingFeatures[Feature Name],$A83),CHAR(34),
", SamplingFeatureDescription:  ",CHAR(34),INDEX(SamplingFeatures[Feature Description],$A83),CHAR(34),
", SamplingFeatureGeotypeCV:  ",CHAR(34),INDEX(SamplingFeatures[Feature Geo Type],$A83),CHAR(34),
", FeatureGeometry:  ",CHAR(34),INDEX(SamplingFeatures[Feature Geometry],$A83),CHAR(34),
", Elevation_m:  ",CHAR(34),INDEX(SamplingFeatures[Elevation_m],$A83),CHAR(34),
", ElevationDatumCV:  ",CHAR(34),ElevationDatum,CHAR(34),"}"))</f>
        <v/>
      </c>
      <c r="L83" s="111" t="str">
        <f>IF(NumSites=0,"",
IF(NumSites&lt;$A83,"",
CONCATENATE("  - &amp;SiteID",TEXT($A83,"0000"),
" {","SamplingFeatureID:  *SamplingFeatureID",TEXT(MATCH($A83,Sites[SiteID],0),"0000"),
", SiteTypeCV:  ",CHAR(34),INDEX(Sites[Site Type],MATCH($A83,Sites[SiteID],0)),CHAR(34),
", Latitude:  ",INDEX(Sites[Latitude],MATCH($A83,Sites[SiteID],0)),
", Longitude:  ",INDEX(Sites[Longitude],MATCH($A83,Sites[SiteID],0)),
", SpatialReferenceID:  *SRSID0001}")))</f>
        <v/>
      </c>
      <c r="M83" s="111" t="str">
        <f>IF(NumSpecimens=0,"",
IF(NumSpecimens&lt;$A83,"",
CONCATENATE("  - &amp;SpecimenID",TEXT($A83,"0000"),
" {","SamplingFeatureID:  *SamplingFeatureID",TEXT(MATCH($A83,Specimens[SpecimenID],0),"0000"),
", SpecimenTypeCV:  ",CHAR(34),INDEX(Specimens[Specimen Type],MATCH($A83,Specimens[SpecimenID],0)),CHAR(34),
", SpecimenMediumCV:  ",INDEX(Specimens[Specimen Medium],MATCH($A83,Specimens[SpecimenID],0)),
", IsFieldSpecimen:  ",CHAR(34),INDEX(Specimens[Is Field Specimen?],MATCH($A83,Specimens[SpecimenID],0)),CHAR(34),"}")))</f>
        <v/>
      </c>
      <c r="N83" s="111" t="str">
        <f>IF(NumSpatialOffsets=0,"",
IF(NumSpatialOffsets&lt;$A83,"",
CONCATENATE("  - &amp;SpatialOffsetID",TEXT($A83,"0000"),
" {","SpatialOffsetTypeCV:  ",CHAR(34),INDEX(RelatedFeatures[Spatial Offset Type],MATCH($A83,RelatedFeatures[OffsetID],0)),CHAR(34),
", Offset1Value:  ",INDEX(RelatedFeatures[Offset 1 Value],MATCH($A83,RelatedFeatures[OffsetID],0)),
", Offset1UnitID:  ",CHAR(34),INDEX(RelatedFeatures[Offset 1 Unit],MATCH($A83,RelatedFeatures[OffsetID],0)),CHAR(34),
", Offset2Value:  ",IF(INDEX(RelatedFeatures[Offset 2 Value],MATCH($A83,RelatedFeatures[OffsetID],0))="","NULL",INDEX(RelatedFeatures[Offset 2 Value],MATCH($A83,RelatedFeatures[OffsetID],0))),
", Offset2UnitID:  ",CHAR(34),INDEX(RelatedFeatures[Offset 2 Unit],MATCH($A83,RelatedFeatures[OffsetID],0)),,CHAR(34),
", Offset3Value:  ",IF(INDEX(RelatedFeatures[Offset 3 Value],MATCH($A83,RelatedFeatures[OffsetID],0))="","NULL",INDEX(RelatedFeatures[Offset 3 Value],MATCH($A83,RelatedFeatures[OffsetID],0))),
", Offset3UnitID:  ",CHAR(34),INDEX(RelatedFeatures[Offset 3 Unit],MATCH($A83,RelatedFeatures[OffsetID],0)),CHAR(34),"}")))</f>
        <v/>
      </c>
      <c r="O83" s="111" t="str">
        <f>IF(NumRelatedFeatures=0,"",
IF($A83&gt;NumRelatedFeatures,"",
CONCATENATE("  - &amp;RelationID",TEXT($A83,"0000"),
" {","SamplingFeatureID:  *SamplingFeatureID",TEXT(MATCH(INDEX(RelatedFeatures[First Sampling Feature Code],$A83),SamplingFeatures[Feature Code],0),"0000"),
", RelationshipTypeCV:  ",CHAR(34),INDEX(RelatedFeatures[Relationship Type],$A83),CHAR(34),
", RelatedFeatureID: *SamplingFeatureID",TEXT(MATCH(INDEX(RelatedFeatures[Second Sampling Feature Code],$A83),SamplingFeatures[Feature Code],0),"0000"),
", SpatialOffsetID:  ",IF(INDEX(RelatedFeatures[OffsetID],$A83)="",CONCATENATE(CHAR(34),CHAR(34)),CONCATENATE("*SpatialOffsetID",TEXT(INDEX(RelatedFeatures[OffsetID],$A83),"0000"))),"}")))</f>
        <v/>
      </c>
      <c r="P83" s="111" t="str">
        <f>IF($A83&gt;NumMethods,"",
CONCATENATE("  - &amp;MethodID",TEXT($A83,"0000"),
" {","MethodTypeCV:  ",CHAR(34),INDEX(Methods[Method Type],$A83),CHAR(34),
", MethodCode:  ",CHAR(34),INDEX(Methods[Method Code],$A83),CHAR(34),
", MethodName:  ",CHAR(34),INDEX(Methods[Method Name],$A83),CHAR(34),
", MethodDescription:  ",CHAR(34),INDEX(Methods[Method Description],$A83),CHAR(34),
", MethodLink:  ",CHAR(34),INDEX(Methods[Method Link],$A83),CHAR(34),
", OrganizationID: *OrganizationID",TEXT(MATCH(INDEX(Methods[Organization Name],$A83),Organizations[Organization Name],0),"0000"),"}"))</f>
        <v/>
      </c>
      <c r="Q83" s="111" t="str">
        <f>IF($A83&gt;NumVariables,"",
CONCATENATE("  - &amp;VariableID",TEXT($A83,"0000"),
" {","VariableTypeCV:  ",CHAR(34),INDEX(Variables[Variable Type],$A83),CHAR(34),
", VariableCode:  ",CHAR(34),INDEX(Variables[Variable Code],$A83),CHAR(34),
", VariableNameCV:  ",CHAR(34),INDEX(Variables[Variable Name],$A83),CHAR(34),
", VariableDefinition:  ",CHAR(34),INDEX(Variables[Variable Definition],$A83),CHAR(34),
", SpecciationCV:  ",CHAR(34),INDEX(Variables[Speciation],$A83),CHAR(34),
", NoDataValue:  ",CHAR(34),INDEX(Variables[No Data Value],$A83),CHAR(34),"}"))</f>
        <v/>
      </c>
      <c r="S83" s="111" t="str">
        <f>IF($A83&gt;NumProcessingLevels,"",
CONCATENATE("  - &amp;ProcessingLevelID",TEXT($A83,"0000"),
" {","ProcessingLevelCode:  ",CHAR(34),INDEX(ProcessingLevels[Processing Level Code],$A83),CHAR(34),
", Definition:  ",CHAR(34),INDEX(ProcessingLevels[Definition],$A83),CHAR(34),
", Explanation:  ",CHAR(34),INDEX(ProcessingLevels[Explanation],$A83),CHAR(34),"}"))</f>
        <v/>
      </c>
      <c r="T83" s="111" t="str">
        <f>IF($A83&gt;NumDataColumns,"",
IF(INDEX(DataColumns[Method Code],$A83)="","PLEASE FILL IN A METHOD FOR EACH DATA COLUMN",
CONCATENATE("  - &amp;ActionID",TEXT($A83,"0000"),
" {","ActionTypeCV:  ",CHAR(34),"Observation",CHAR(34),
", MethodID: *MethodID",TEXT(MATCH(INDEX(DataColumns[Method Code],$A83),Methods[Method Code],0),"0000"),
", BeginDateTime:  NULL",
", BeginDateTimeUTCOffset:  NULL",
", EndDateTime:  NULL",
", EndDateTimeUTCOffset:  NULL",
", ActionDescription:  ",CHAR(34),"Generic observation action generated by YODA TimeSeries Template",CHAR(34),
", ActionFileLink:  ",CHAR(34),CHAR(34),"}")))</f>
        <v/>
      </c>
      <c r="U83" s="111" t="str">
        <f>IF($A83&gt;NumDataColumns,"",
IF(INDEX(DataColumns[Method Code],$A83)="","PLEASE FILL IN A SAMPLING FEATURE FOR EACH DATA COLUMN",
CONCATENATE("  - &amp;FeatureActionID",TEXT($A83,"0000"),
" {","SamplingFeatureID:  *SamplingFeatureID",TEXT(MATCH(INDEX(DataColumns[Sampling Feature Code],$A83),SamplingFeatures[Feature Code],0),"0000"),
", ActionID:  *ActionID",TEXT($A83,"0000"),"}")))</f>
        <v/>
      </c>
      <c r="V83" s="111" t="str">
        <f>IF($A83&gt;NumDataColumns,"",
CONCATENATE("  - &amp;ResultID",TEXT($A83,"0000"),
" {","ResultUUID:  ",CHAR(34),INDEX(DataColumns[ResultUUID],$A83),CHAR(34),
", FeatureActionID: *FeatureActionID",TEXT($A83,"0000"),
", ResultTypeCV:  ",CHAR(34),INDEX(DataColumns[Result Type],$A83),CHAR(34),
", VariableID:  *VariableID",TEXT(MATCH(INDEX(DataColumns[Variable Code],$A83),Variables[Variable Code],0),"0000"),
", UnitsID:  ",CHAR(34),INDEX(DataColumns[Unit Name],$A83),CHAR(34),
", TaxonomicClassifierID:  ",CHAR(34),CHAR(34),
", ProcessingLevelID:  *ProcessingLevelID",TEXT(MATCH(INDEX(DataColumns[Processing Level],$A83),ProcessingLevels[Processing Level Code],0),"0000"),
", ResultDateTime:  ",CHAR(34),CHAR(34),
", ResultDateTimeUTCOffset:  ",CHAR(34),CHAR(34),
", ValidDateTime:  ",CHAR(34),CHAR(34),
", ValidDateTimeUTCOffset:  ",CHAR(34),CHAR(34),
", StatusCV:  ",CHAR(34),CHAR(34),
", SampledMediumCV:  ",CHAR(34),INDEX(DataColumns[Sampled Medium],$A83),CHAR(34),
", ValueCount:  ",NumDataValues,"}"))</f>
        <v/>
      </c>
      <c r="W83" s="111" t="str">
        <f>IF($A83&gt;NumDataColumns,"",
CONCATENATE("  - &amp;TimeSeriesResultID001",TEXT($A83,"0000"),
" {","ResultID: *ResultID",TEXT($A83,"0000"),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Statistic],$A83),CHAR(34),"}"))</f>
        <v/>
      </c>
      <c r="X83" s="111" t="str">
        <f>IF($A83-3&gt;NumDataColumns,"",
CONCATENATE("    - {ColumnNumber: ",TEXT($A83-1,"0000"),
", Label:  ",CHAR(34),INDEX(DataColumns[Column Label],$A83-3),CHAR(34),
", ODM2Field:  ",CHAR(34),"DataValue",CHAR(34),
", CensorCodeCV:  ",CHAR(34),INDEX(DataColumns[Censor Code],$A83-3),CHAR(34),
", QualiatyCodeCV:  ",CHAR(34),INDEX(DataColumns[Quality Code],$A83-3),CHAR(34),
", TimeAggregationInterval:  ",INDEX(DataColumns[Time Aggregation Interval],$A83-3),
", TimeAggregationIntervalUnitsID:  ",CHAR(34),INDEX(DataColumns[Time Aggregation Unit],$A83-3),CHAR(34),"}"))</f>
        <v/>
      </c>
      <c r="AA83" s="111" t="str">
        <f>IF($A83&gt;NumDataColumns,
"",
CONCATENATE(AA82,", ",INDEX(DataColumns[Column Label],$A83)))</f>
        <v/>
      </c>
    </row>
    <row r="84" spans="1:27" x14ac:dyDescent="0.25">
      <c r="A84">
        <v>81</v>
      </c>
      <c r="D84" s="111" t="str">
        <f>IF($A84&gt;NumPeople,"",
CONCATENATE("  - &amp;PersonID",TEXT($A84,"0000"),
" {","PersonFirstName:  ",CHAR(34),INDEX(People[First Name],$A84),CHAR(34),
", PersonMiddleName:  ",CHAR(34),INDEX(People[Middle Name],$A84),CHAR(34),
", PersonLastName:  ",CHAR(34),INDEX(People[Last Name],$A84),CHAR(34),"}"))</f>
        <v/>
      </c>
      <c r="E84" s="111" t="str">
        <f>IF($A84&gt;NumOrganizations,"",
CONCATENATE("  - &amp;OrganizationID",TEXT($A84,"0000"),
" {","OrganizationTypeCV:  ",CHAR(34),INDEX(Organizations[Organization Type '[CV']],$A84),CHAR(34),
", OrganizationCode:  ",CHAR(34),INDEX(Organizations[Organization Code],$A84),CHAR(34),
", OrganizationName:  ",CHAR(34),INDEX(Organizations[Organization Name],$A84),CHAR(34),
", OrganizationDescription:  ",CHAR(34),INDEX(Organizations[Organization Description],$A84),CHAR(34),
", OrganizationLink:  ",CHAR(34),INDEX(Organizations[Organization Link],$A84),CHAR(34),"}"))</f>
        <v/>
      </c>
      <c r="F84" s="111" t="str">
        <f>IF($A84&gt;NumPeople,"",
CONCATENATE("  - &amp;AffiliationID",TEXT($A84,"0000"),
" {PersonID: *PersonID",TEXT($A84,"0000"),
", OrganizationID: *OrganizationID",TEXT(MATCH(INDEX(People[Organization Name],$A84),Organizations[Organization Name],0),"0000"),
", IsPrimaryOrganizationContact: , AffiliationStartDate: , AffiliationEndDate: , PrimaryPhone: ",
", PrimaryEmail: ",CHAR(34),INDEX(People[Primary Email],$A84),CHAR(34),
", PrimaryAddress: ",CHAR(34),INDEX(People[Primary Address],$A84),CHAR(34),
", PersonLink: }"))</f>
        <v/>
      </c>
      <c r="H84" s="111" t="str">
        <f>IF(COUNTA(CitationInformation)=0,"",
IF($A84&gt;NumAuthors,"",
CONCATENATE("  - &amp;AuthorListID",TEXT($A84,"0000"),
"  {CitationID: *CitationID0001",
", PersonID: *PersonID",TEXT(MATCH(INDEX(AuthorList[Author Name],$A84),People[Full Name],0),"0000"),
", AuthorOrder: ",INDEX(AuthorList[Author Number],$A84),"}")))</f>
        <v/>
      </c>
      <c r="K84" s="111" t="str">
        <f>IF($A84&gt;NumSamplingFeatures,"",
CONCATENATE("  - &amp;SamplingFeatureID",TEXT($A84,"0000"),
" {","SamplingFeatureUUID:  ",CHAR(34),INDEX(SamplingFeatures[Sampling Feature UUID],$A84),CHAR(34),
", SamplingFeatureTypeCV:  ",CHAR(34),INDEX(SamplingFeatures[Sampling Feature Type],$A84),CHAR(34),
", SamplingFeatureCode:  ",CHAR(34),INDEX(SamplingFeatures[Feature Code],$A84),CHAR(34),
", SamplingFeatureName:  ",CHAR(34),INDEX(SamplingFeatures[Feature Name],$A84),CHAR(34),
", SamplingFeatureDescription:  ",CHAR(34),INDEX(SamplingFeatures[Feature Description],$A84),CHAR(34),
", SamplingFeatureGeotypeCV:  ",CHAR(34),INDEX(SamplingFeatures[Feature Geo Type],$A84),CHAR(34),
", FeatureGeometry:  ",CHAR(34),INDEX(SamplingFeatures[Feature Geometry],$A84),CHAR(34),
", Elevation_m:  ",CHAR(34),INDEX(SamplingFeatures[Elevation_m],$A84),CHAR(34),
", ElevationDatumCV:  ",CHAR(34),ElevationDatum,CHAR(34),"}"))</f>
        <v/>
      </c>
      <c r="L84" s="111" t="str">
        <f>IF(NumSites=0,"",
IF(NumSites&lt;$A84,"",
CONCATENATE("  - &amp;SiteID",TEXT($A84,"0000"),
" {","SamplingFeatureID:  *SamplingFeatureID",TEXT(MATCH($A84,Sites[SiteID],0),"0000"),
", SiteTypeCV:  ",CHAR(34),INDEX(Sites[Site Type],MATCH($A84,Sites[SiteID],0)),CHAR(34),
", Latitude:  ",INDEX(Sites[Latitude],MATCH($A84,Sites[SiteID],0)),
", Longitude:  ",INDEX(Sites[Longitude],MATCH($A84,Sites[SiteID],0)),
", SpatialReferenceID:  *SRSID0001}")))</f>
        <v/>
      </c>
      <c r="M84" s="111" t="str">
        <f>IF(NumSpecimens=0,"",
IF(NumSpecimens&lt;$A84,"",
CONCATENATE("  - &amp;SpecimenID",TEXT($A84,"0000"),
" {","SamplingFeatureID:  *SamplingFeatureID",TEXT(MATCH($A84,Specimens[SpecimenID],0),"0000"),
", SpecimenTypeCV:  ",CHAR(34),INDEX(Specimens[Specimen Type],MATCH($A84,Specimens[SpecimenID],0)),CHAR(34),
", SpecimenMediumCV:  ",INDEX(Specimens[Specimen Medium],MATCH($A84,Specimens[SpecimenID],0)),
", IsFieldSpecimen:  ",CHAR(34),INDEX(Specimens[Is Field Specimen?],MATCH($A84,Specimens[SpecimenID],0)),CHAR(34),"}")))</f>
        <v/>
      </c>
      <c r="N84" s="111" t="str">
        <f>IF(NumSpatialOffsets=0,"",
IF(NumSpatialOffsets&lt;$A84,"",
CONCATENATE("  - &amp;SpatialOffsetID",TEXT($A84,"0000"),
" {","SpatialOffsetTypeCV:  ",CHAR(34),INDEX(RelatedFeatures[Spatial Offset Type],MATCH($A84,RelatedFeatures[OffsetID],0)),CHAR(34),
", Offset1Value:  ",INDEX(RelatedFeatures[Offset 1 Value],MATCH($A84,RelatedFeatures[OffsetID],0)),
", Offset1UnitID:  ",CHAR(34),INDEX(RelatedFeatures[Offset 1 Unit],MATCH($A84,RelatedFeatures[OffsetID],0)),CHAR(34),
", Offset2Value:  ",IF(INDEX(RelatedFeatures[Offset 2 Value],MATCH($A84,RelatedFeatures[OffsetID],0))="","NULL",INDEX(RelatedFeatures[Offset 2 Value],MATCH($A84,RelatedFeatures[OffsetID],0))),
", Offset2UnitID:  ",CHAR(34),INDEX(RelatedFeatures[Offset 2 Unit],MATCH($A84,RelatedFeatures[OffsetID],0)),,CHAR(34),
", Offset3Value:  ",IF(INDEX(RelatedFeatures[Offset 3 Value],MATCH($A84,RelatedFeatures[OffsetID],0))="","NULL",INDEX(RelatedFeatures[Offset 3 Value],MATCH($A84,RelatedFeatures[OffsetID],0))),
", Offset3UnitID:  ",CHAR(34),INDEX(RelatedFeatures[Offset 3 Unit],MATCH($A84,RelatedFeatures[OffsetID],0)),CHAR(34),"}")))</f>
        <v/>
      </c>
      <c r="O84" s="111" t="str">
        <f>IF(NumRelatedFeatures=0,"",
IF($A84&gt;NumRelatedFeatures,"",
CONCATENATE("  - &amp;RelationID",TEXT($A84,"0000"),
" {","SamplingFeatureID:  *SamplingFeatureID",TEXT(MATCH(INDEX(RelatedFeatures[First Sampling Feature Code],$A84),SamplingFeatures[Feature Code],0),"0000"),
", RelationshipTypeCV:  ",CHAR(34),INDEX(RelatedFeatures[Relationship Type],$A84),CHAR(34),
", RelatedFeatureID: *SamplingFeatureID",TEXT(MATCH(INDEX(RelatedFeatures[Second Sampling Feature Code],$A84),SamplingFeatures[Feature Code],0),"0000"),
", SpatialOffsetID:  ",IF(INDEX(RelatedFeatures[OffsetID],$A84)="",CONCATENATE(CHAR(34),CHAR(34)),CONCATENATE("*SpatialOffsetID",TEXT(INDEX(RelatedFeatures[OffsetID],$A84),"0000"))),"}")))</f>
        <v/>
      </c>
      <c r="P84" s="111" t="str">
        <f>IF($A84&gt;NumMethods,"",
CONCATENATE("  - &amp;MethodID",TEXT($A84,"0000"),
" {","MethodTypeCV:  ",CHAR(34),INDEX(Methods[Method Type],$A84),CHAR(34),
", MethodCode:  ",CHAR(34),INDEX(Methods[Method Code],$A84),CHAR(34),
", MethodName:  ",CHAR(34),INDEX(Methods[Method Name],$A84),CHAR(34),
", MethodDescription:  ",CHAR(34),INDEX(Methods[Method Description],$A84),CHAR(34),
", MethodLink:  ",CHAR(34),INDEX(Methods[Method Link],$A84),CHAR(34),
", OrganizationID: *OrganizationID",TEXT(MATCH(INDEX(Methods[Organization Name],$A84),Organizations[Organization Name],0),"0000"),"}"))</f>
        <v/>
      </c>
      <c r="Q84" s="111" t="str">
        <f>IF($A84&gt;NumVariables,"",
CONCATENATE("  - &amp;VariableID",TEXT($A84,"0000"),
" {","VariableTypeCV:  ",CHAR(34),INDEX(Variables[Variable Type],$A84),CHAR(34),
", VariableCode:  ",CHAR(34),INDEX(Variables[Variable Code],$A84),CHAR(34),
", VariableNameCV:  ",CHAR(34),INDEX(Variables[Variable Name],$A84),CHAR(34),
", VariableDefinition:  ",CHAR(34),INDEX(Variables[Variable Definition],$A84),CHAR(34),
", SpecciationCV:  ",CHAR(34),INDEX(Variables[Speciation],$A84),CHAR(34),
", NoDataValue:  ",CHAR(34),INDEX(Variables[No Data Value],$A84),CHAR(34),"}"))</f>
        <v/>
      </c>
      <c r="S84" s="111" t="str">
        <f>IF($A84&gt;NumProcessingLevels,"",
CONCATENATE("  - &amp;ProcessingLevelID",TEXT($A84,"0000"),
" {","ProcessingLevelCode:  ",CHAR(34),INDEX(ProcessingLevels[Processing Level Code],$A84),CHAR(34),
", Definition:  ",CHAR(34),INDEX(ProcessingLevels[Definition],$A84),CHAR(34),
", Explanation:  ",CHAR(34),INDEX(ProcessingLevels[Explanation],$A84),CHAR(34),"}"))</f>
        <v/>
      </c>
      <c r="T84" s="111" t="str">
        <f>IF($A84&gt;NumDataColumns,"",
IF(INDEX(DataColumns[Method Code],$A84)="","PLEASE FILL IN A METHOD FOR EACH DATA COLUMN",
CONCATENATE("  - &amp;ActionID",TEXT($A84,"0000"),
" {","ActionTypeCV:  ",CHAR(34),"Observation",CHAR(34),
", MethodID: *MethodID",TEXT(MATCH(INDEX(DataColumns[Method Code],$A84),Methods[Method Code],0),"0000"),
", BeginDateTime:  NULL",
", BeginDateTimeUTCOffset:  NULL",
", EndDateTime:  NULL",
", EndDateTimeUTCOffset:  NULL",
", ActionDescription:  ",CHAR(34),"Generic observation action generated by YODA TimeSeries Template",CHAR(34),
", ActionFileLink:  ",CHAR(34),CHAR(34),"}")))</f>
        <v/>
      </c>
      <c r="U84" s="111" t="str">
        <f>IF($A84&gt;NumDataColumns,"",
IF(INDEX(DataColumns[Method Code],$A84)="","PLEASE FILL IN A SAMPLING FEATURE FOR EACH DATA COLUMN",
CONCATENATE("  - &amp;FeatureActionID",TEXT($A84,"0000"),
" {","SamplingFeatureID:  *SamplingFeatureID",TEXT(MATCH(INDEX(DataColumns[Sampling Feature Code],$A84),SamplingFeatures[Feature Code],0),"0000"),
", ActionID:  *ActionID",TEXT($A84,"0000"),"}")))</f>
        <v/>
      </c>
      <c r="V84" s="111" t="str">
        <f>IF($A84&gt;NumDataColumns,"",
CONCATENATE("  - &amp;ResultID",TEXT($A84,"0000"),
" {","ResultUUID:  ",CHAR(34),INDEX(DataColumns[ResultUUID],$A84),CHAR(34),
", FeatureActionID: *FeatureActionID",TEXT($A84,"0000"),
", ResultTypeCV:  ",CHAR(34),INDEX(DataColumns[Result Type],$A84),CHAR(34),
", VariableID:  *VariableID",TEXT(MATCH(INDEX(DataColumns[Variable Code],$A84),Variables[Variable Code],0),"0000"),
", UnitsID:  ",CHAR(34),INDEX(DataColumns[Unit Name],$A84),CHAR(34),
", TaxonomicClassifierID:  ",CHAR(34),CHAR(34),
", ProcessingLevelID:  *ProcessingLevelID",TEXT(MATCH(INDEX(DataColumns[Processing Level],$A84),ProcessingLevels[Processing Level Code],0),"0000"),
", ResultDateTime:  ",CHAR(34),CHAR(34),
", ResultDateTimeUTCOffset:  ",CHAR(34),CHAR(34),
", ValidDateTime:  ",CHAR(34),CHAR(34),
", ValidDateTimeUTCOffset:  ",CHAR(34),CHAR(34),
", StatusCV:  ",CHAR(34),CHAR(34),
", SampledMediumCV:  ",CHAR(34),INDEX(DataColumns[Sampled Medium],$A84),CHAR(34),
", ValueCount:  ",NumDataValues,"}"))</f>
        <v/>
      </c>
      <c r="W84" s="111" t="str">
        <f>IF($A84&gt;NumDataColumns,"",
CONCATENATE("  - &amp;TimeSeriesResultID001",TEXT($A84,"0000"),
" {","ResultID: *ResultID",TEXT($A84,"0000"),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Statistic],$A84),CHAR(34),"}"))</f>
        <v/>
      </c>
      <c r="X84" s="111" t="str">
        <f>IF($A84-3&gt;NumDataColumns,"",
CONCATENATE("    - {ColumnNumber: ",TEXT($A84-1,"0000"),
", Label:  ",CHAR(34),INDEX(DataColumns[Column Label],$A84-3),CHAR(34),
", ODM2Field:  ",CHAR(34),"DataValue",CHAR(34),
", CensorCodeCV:  ",CHAR(34),INDEX(DataColumns[Censor Code],$A84-3),CHAR(34),
", QualiatyCodeCV:  ",CHAR(34),INDEX(DataColumns[Quality Code],$A84-3),CHAR(34),
", TimeAggregationInterval:  ",INDEX(DataColumns[Time Aggregation Interval],$A84-3),
", TimeAggregationIntervalUnitsID:  ",CHAR(34),INDEX(DataColumns[Time Aggregation Unit],$A84-3),CHAR(34),"}"))</f>
        <v/>
      </c>
      <c r="AA84" s="111" t="str">
        <f>IF($A84&gt;NumDataColumns,
"",
CONCATENATE(AA83,", ",INDEX(DataColumns[Column Label],$A84)))</f>
        <v/>
      </c>
    </row>
    <row r="85" spans="1:27" x14ac:dyDescent="0.25">
      <c r="A85">
        <v>82</v>
      </c>
      <c r="D85" s="111" t="str">
        <f>IF($A85&gt;NumPeople,"",
CONCATENATE("  - &amp;PersonID",TEXT($A85,"0000"),
" {","PersonFirstName:  ",CHAR(34),INDEX(People[First Name],$A85),CHAR(34),
", PersonMiddleName:  ",CHAR(34),INDEX(People[Middle Name],$A85),CHAR(34),
", PersonLastName:  ",CHAR(34),INDEX(People[Last Name],$A85),CHAR(34),"}"))</f>
        <v/>
      </c>
      <c r="E85" s="111" t="str">
        <f>IF($A85&gt;NumOrganizations,"",
CONCATENATE("  - &amp;OrganizationID",TEXT($A85,"0000"),
" {","OrganizationTypeCV:  ",CHAR(34),INDEX(Organizations[Organization Type '[CV']],$A85),CHAR(34),
", OrganizationCode:  ",CHAR(34),INDEX(Organizations[Organization Code],$A85),CHAR(34),
", OrganizationName:  ",CHAR(34),INDEX(Organizations[Organization Name],$A85),CHAR(34),
", OrganizationDescription:  ",CHAR(34),INDEX(Organizations[Organization Description],$A85),CHAR(34),
", OrganizationLink:  ",CHAR(34),INDEX(Organizations[Organization Link],$A85),CHAR(34),"}"))</f>
        <v/>
      </c>
      <c r="F85" s="111" t="str">
        <f>IF($A85&gt;NumPeople,"",
CONCATENATE("  - &amp;AffiliationID",TEXT($A85,"0000"),
" {PersonID: *PersonID",TEXT($A85,"0000"),
", OrganizationID: *OrganizationID",TEXT(MATCH(INDEX(People[Organization Name],$A85),Organizations[Organization Name],0),"0000"),
", IsPrimaryOrganizationContact: , AffiliationStartDate: , AffiliationEndDate: , PrimaryPhone: ",
", PrimaryEmail: ",CHAR(34),INDEX(People[Primary Email],$A85),CHAR(34),
", PrimaryAddress: ",CHAR(34),INDEX(People[Primary Address],$A85),CHAR(34),
", PersonLink: }"))</f>
        <v/>
      </c>
      <c r="H85" s="111" t="str">
        <f>IF(COUNTA(CitationInformation)=0,"",
IF($A85&gt;NumAuthors,"",
CONCATENATE("  - &amp;AuthorListID",TEXT($A85,"0000"),
"  {CitationID: *CitationID0001",
", PersonID: *PersonID",TEXT(MATCH(INDEX(AuthorList[Author Name],$A85),People[Full Name],0),"0000"),
", AuthorOrder: ",INDEX(AuthorList[Author Number],$A85),"}")))</f>
        <v/>
      </c>
      <c r="K85" s="111" t="str">
        <f>IF($A85&gt;NumSamplingFeatures,"",
CONCATENATE("  - &amp;SamplingFeatureID",TEXT($A85,"0000"),
" {","SamplingFeatureUUID:  ",CHAR(34),INDEX(SamplingFeatures[Sampling Feature UUID],$A85),CHAR(34),
", SamplingFeatureTypeCV:  ",CHAR(34),INDEX(SamplingFeatures[Sampling Feature Type],$A85),CHAR(34),
", SamplingFeatureCode:  ",CHAR(34),INDEX(SamplingFeatures[Feature Code],$A85),CHAR(34),
", SamplingFeatureName:  ",CHAR(34),INDEX(SamplingFeatures[Feature Name],$A85),CHAR(34),
", SamplingFeatureDescription:  ",CHAR(34),INDEX(SamplingFeatures[Feature Description],$A85),CHAR(34),
", SamplingFeatureGeotypeCV:  ",CHAR(34),INDEX(SamplingFeatures[Feature Geo Type],$A85),CHAR(34),
", FeatureGeometry:  ",CHAR(34),INDEX(SamplingFeatures[Feature Geometry],$A85),CHAR(34),
", Elevation_m:  ",CHAR(34),INDEX(SamplingFeatures[Elevation_m],$A85),CHAR(34),
", ElevationDatumCV:  ",CHAR(34),ElevationDatum,CHAR(34),"}"))</f>
        <v/>
      </c>
      <c r="L85" s="111" t="str">
        <f>IF(NumSites=0,"",
IF(NumSites&lt;$A85,"",
CONCATENATE("  - &amp;SiteID",TEXT($A85,"0000"),
" {","SamplingFeatureID:  *SamplingFeatureID",TEXT(MATCH($A85,Sites[SiteID],0),"0000"),
", SiteTypeCV:  ",CHAR(34),INDEX(Sites[Site Type],MATCH($A85,Sites[SiteID],0)),CHAR(34),
", Latitude:  ",INDEX(Sites[Latitude],MATCH($A85,Sites[SiteID],0)),
", Longitude:  ",INDEX(Sites[Longitude],MATCH($A85,Sites[SiteID],0)),
", SpatialReferenceID:  *SRSID0001}")))</f>
        <v/>
      </c>
      <c r="M85" s="111" t="str">
        <f>IF(NumSpecimens=0,"",
IF(NumSpecimens&lt;$A85,"",
CONCATENATE("  - &amp;SpecimenID",TEXT($A85,"0000"),
" {","SamplingFeatureID:  *SamplingFeatureID",TEXT(MATCH($A85,Specimens[SpecimenID],0),"0000"),
", SpecimenTypeCV:  ",CHAR(34),INDEX(Specimens[Specimen Type],MATCH($A85,Specimens[SpecimenID],0)),CHAR(34),
", SpecimenMediumCV:  ",INDEX(Specimens[Specimen Medium],MATCH($A85,Specimens[SpecimenID],0)),
", IsFieldSpecimen:  ",CHAR(34),INDEX(Specimens[Is Field Specimen?],MATCH($A85,Specimens[SpecimenID],0)),CHAR(34),"}")))</f>
        <v/>
      </c>
      <c r="N85" s="111" t="str">
        <f>IF(NumSpatialOffsets=0,"",
IF(NumSpatialOffsets&lt;$A85,"",
CONCATENATE("  - &amp;SpatialOffsetID",TEXT($A85,"0000"),
" {","SpatialOffsetTypeCV:  ",CHAR(34),INDEX(RelatedFeatures[Spatial Offset Type],MATCH($A85,RelatedFeatures[OffsetID],0)),CHAR(34),
", Offset1Value:  ",INDEX(RelatedFeatures[Offset 1 Value],MATCH($A85,RelatedFeatures[OffsetID],0)),
", Offset1UnitID:  ",CHAR(34),INDEX(RelatedFeatures[Offset 1 Unit],MATCH($A85,RelatedFeatures[OffsetID],0)),CHAR(34),
", Offset2Value:  ",IF(INDEX(RelatedFeatures[Offset 2 Value],MATCH($A85,RelatedFeatures[OffsetID],0))="","NULL",INDEX(RelatedFeatures[Offset 2 Value],MATCH($A85,RelatedFeatures[OffsetID],0))),
", Offset2UnitID:  ",CHAR(34),INDEX(RelatedFeatures[Offset 2 Unit],MATCH($A85,RelatedFeatures[OffsetID],0)),,CHAR(34),
", Offset3Value:  ",IF(INDEX(RelatedFeatures[Offset 3 Value],MATCH($A85,RelatedFeatures[OffsetID],0))="","NULL",INDEX(RelatedFeatures[Offset 3 Value],MATCH($A85,RelatedFeatures[OffsetID],0))),
", Offset3UnitID:  ",CHAR(34),INDEX(RelatedFeatures[Offset 3 Unit],MATCH($A85,RelatedFeatures[OffsetID],0)),CHAR(34),"}")))</f>
        <v/>
      </c>
      <c r="O85" s="111" t="str">
        <f>IF(NumRelatedFeatures=0,"",
IF($A85&gt;NumRelatedFeatures,"",
CONCATENATE("  - &amp;RelationID",TEXT($A85,"0000"),
" {","SamplingFeatureID:  *SamplingFeatureID",TEXT(MATCH(INDEX(RelatedFeatures[First Sampling Feature Code],$A85),SamplingFeatures[Feature Code],0),"0000"),
", RelationshipTypeCV:  ",CHAR(34),INDEX(RelatedFeatures[Relationship Type],$A85),CHAR(34),
", RelatedFeatureID: *SamplingFeatureID",TEXT(MATCH(INDEX(RelatedFeatures[Second Sampling Feature Code],$A85),SamplingFeatures[Feature Code],0),"0000"),
", SpatialOffsetID:  ",IF(INDEX(RelatedFeatures[OffsetID],$A85)="",CONCATENATE(CHAR(34),CHAR(34)),CONCATENATE("*SpatialOffsetID",TEXT(INDEX(RelatedFeatures[OffsetID],$A85),"0000"))),"}")))</f>
        <v/>
      </c>
      <c r="P85" s="111" t="str">
        <f>IF($A85&gt;NumMethods,"",
CONCATENATE("  - &amp;MethodID",TEXT($A85,"0000"),
" {","MethodTypeCV:  ",CHAR(34),INDEX(Methods[Method Type],$A85),CHAR(34),
", MethodCode:  ",CHAR(34),INDEX(Methods[Method Code],$A85),CHAR(34),
", MethodName:  ",CHAR(34),INDEX(Methods[Method Name],$A85),CHAR(34),
", MethodDescription:  ",CHAR(34),INDEX(Methods[Method Description],$A85),CHAR(34),
", MethodLink:  ",CHAR(34),INDEX(Methods[Method Link],$A85),CHAR(34),
", OrganizationID: *OrganizationID",TEXT(MATCH(INDEX(Methods[Organization Name],$A85),Organizations[Organization Name],0),"0000"),"}"))</f>
        <v/>
      </c>
      <c r="Q85" s="111" t="str">
        <f>IF($A85&gt;NumVariables,"",
CONCATENATE("  - &amp;VariableID",TEXT($A85,"0000"),
" {","VariableTypeCV:  ",CHAR(34),INDEX(Variables[Variable Type],$A85),CHAR(34),
", VariableCode:  ",CHAR(34),INDEX(Variables[Variable Code],$A85),CHAR(34),
", VariableNameCV:  ",CHAR(34),INDEX(Variables[Variable Name],$A85),CHAR(34),
", VariableDefinition:  ",CHAR(34),INDEX(Variables[Variable Definition],$A85),CHAR(34),
", SpecciationCV:  ",CHAR(34),INDEX(Variables[Speciation],$A85),CHAR(34),
", NoDataValue:  ",CHAR(34),INDEX(Variables[No Data Value],$A85),CHAR(34),"}"))</f>
        <v/>
      </c>
      <c r="S85" s="111" t="str">
        <f>IF($A85&gt;NumProcessingLevels,"",
CONCATENATE("  - &amp;ProcessingLevelID",TEXT($A85,"0000"),
" {","ProcessingLevelCode:  ",CHAR(34),INDEX(ProcessingLevels[Processing Level Code],$A85),CHAR(34),
", Definition:  ",CHAR(34),INDEX(ProcessingLevels[Definition],$A85),CHAR(34),
", Explanation:  ",CHAR(34),INDEX(ProcessingLevels[Explanation],$A85),CHAR(34),"}"))</f>
        <v/>
      </c>
      <c r="T85" s="111" t="str">
        <f>IF($A85&gt;NumDataColumns,"",
IF(INDEX(DataColumns[Method Code],$A85)="","PLEASE FILL IN A METHOD FOR EACH DATA COLUMN",
CONCATENATE("  - &amp;ActionID",TEXT($A85,"0000"),
" {","ActionTypeCV:  ",CHAR(34),"Observation",CHAR(34),
", MethodID: *MethodID",TEXT(MATCH(INDEX(DataColumns[Method Code],$A85),Methods[Method Code],0),"0000"),
", BeginDateTime:  NULL",
", BeginDateTimeUTCOffset:  NULL",
", EndDateTime:  NULL",
", EndDateTimeUTCOffset:  NULL",
", ActionDescription:  ",CHAR(34),"Generic observation action generated by YODA TimeSeries Template",CHAR(34),
", ActionFileLink:  ",CHAR(34),CHAR(34),"}")))</f>
        <v/>
      </c>
      <c r="U85" s="111" t="str">
        <f>IF($A85&gt;NumDataColumns,"",
IF(INDEX(DataColumns[Method Code],$A85)="","PLEASE FILL IN A SAMPLING FEATURE FOR EACH DATA COLUMN",
CONCATENATE("  - &amp;FeatureActionID",TEXT($A85,"0000"),
" {","SamplingFeatureID:  *SamplingFeatureID",TEXT(MATCH(INDEX(DataColumns[Sampling Feature Code],$A85),SamplingFeatures[Feature Code],0),"0000"),
", ActionID:  *ActionID",TEXT($A85,"0000"),"}")))</f>
        <v/>
      </c>
      <c r="V85" s="111" t="str">
        <f>IF($A85&gt;NumDataColumns,"",
CONCATENATE("  - &amp;ResultID",TEXT($A85,"0000"),
" {","ResultUUID:  ",CHAR(34),INDEX(DataColumns[ResultUUID],$A85),CHAR(34),
", FeatureActionID: *FeatureActionID",TEXT($A85,"0000"),
", ResultTypeCV:  ",CHAR(34),INDEX(DataColumns[Result Type],$A85),CHAR(34),
", VariableID:  *VariableID",TEXT(MATCH(INDEX(DataColumns[Variable Code],$A85),Variables[Variable Code],0),"0000"),
", UnitsID:  ",CHAR(34),INDEX(DataColumns[Unit Name],$A85),CHAR(34),
", TaxonomicClassifierID:  ",CHAR(34),CHAR(34),
", ProcessingLevelID:  *ProcessingLevelID",TEXT(MATCH(INDEX(DataColumns[Processing Level],$A85),ProcessingLevels[Processing Level Code],0),"0000"),
", ResultDateTime:  ",CHAR(34),CHAR(34),
", ResultDateTimeUTCOffset:  ",CHAR(34),CHAR(34),
", ValidDateTime:  ",CHAR(34),CHAR(34),
", ValidDateTimeUTCOffset:  ",CHAR(34),CHAR(34),
", StatusCV:  ",CHAR(34),CHAR(34),
", SampledMediumCV:  ",CHAR(34),INDEX(DataColumns[Sampled Medium],$A85),CHAR(34),
", ValueCount:  ",NumDataValues,"}"))</f>
        <v/>
      </c>
      <c r="W85" s="111" t="str">
        <f>IF($A85&gt;NumDataColumns,"",
CONCATENATE("  - &amp;TimeSeriesResultID001",TEXT($A85,"0000"),
" {","ResultID: *ResultID",TEXT($A85,"0000"),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Statistic],$A85),CHAR(34),"}"))</f>
        <v/>
      </c>
      <c r="X85" s="111" t="str">
        <f>IF($A85-3&gt;NumDataColumns,"",
CONCATENATE("    - {ColumnNumber: ",TEXT($A85-1,"0000"),
", Label:  ",CHAR(34),INDEX(DataColumns[Column Label],$A85-3),CHAR(34),
", ODM2Field:  ",CHAR(34),"DataValue",CHAR(34),
", CensorCodeCV:  ",CHAR(34),INDEX(DataColumns[Censor Code],$A85-3),CHAR(34),
", QualiatyCodeCV:  ",CHAR(34),INDEX(DataColumns[Quality Code],$A85-3),CHAR(34),
", TimeAggregationInterval:  ",INDEX(DataColumns[Time Aggregation Interval],$A85-3),
", TimeAggregationIntervalUnitsID:  ",CHAR(34),INDEX(DataColumns[Time Aggregation Unit],$A85-3),CHAR(34),"}"))</f>
        <v/>
      </c>
      <c r="AA85" s="111" t="str">
        <f>IF($A85&gt;NumDataColumns,
"",
CONCATENATE(AA84,", ",INDEX(DataColumns[Column Label],$A85)))</f>
        <v/>
      </c>
    </row>
    <row r="86" spans="1:27" x14ac:dyDescent="0.25">
      <c r="A86">
        <v>83</v>
      </c>
      <c r="D86" s="111" t="str">
        <f>IF($A86&gt;NumPeople,"",
CONCATENATE("  - &amp;PersonID",TEXT($A86,"0000"),
" {","PersonFirstName:  ",CHAR(34),INDEX(People[First Name],$A86),CHAR(34),
", PersonMiddleName:  ",CHAR(34),INDEX(People[Middle Name],$A86),CHAR(34),
", PersonLastName:  ",CHAR(34),INDEX(People[Last Name],$A86),CHAR(34),"}"))</f>
        <v/>
      </c>
      <c r="E86" s="111" t="str">
        <f>IF($A86&gt;NumOrganizations,"",
CONCATENATE("  - &amp;OrganizationID",TEXT($A86,"0000"),
" {","OrganizationTypeCV:  ",CHAR(34),INDEX(Organizations[Organization Type '[CV']],$A86),CHAR(34),
", OrganizationCode:  ",CHAR(34),INDEX(Organizations[Organization Code],$A86),CHAR(34),
", OrganizationName:  ",CHAR(34),INDEX(Organizations[Organization Name],$A86),CHAR(34),
", OrganizationDescription:  ",CHAR(34),INDEX(Organizations[Organization Description],$A86),CHAR(34),
", OrganizationLink:  ",CHAR(34),INDEX(Organizations[Organization Link],$A86),CHAR(34),"}"))</f>
        <v/>
      </c>
      <c r="F86" s="111" t="str">
        <f>IF($A86&gt;NumPeople,"",
CONCATENATE("  - &amp;AffiliationID",TEXT($A86,"0000"),
" {PersonID: *PersonID",TEXT($A86,"0000"),
", OrganizationID: *OrganizationID",TEXT(MATCH(INDEX(People[Organization Name],$A86),Organizations[Organization Name],0),"0000"),
", IsPrimaryOrganizationContact: , AffiliationStartDate: , AffiliationEndDate: , PrimaryPhone: ",
", PrimaryEmail: ",CHAR(34),INDEX(People[Primary Email],$A86),CHAR(34),
", PrimaryAddress: ",CHAR(34),INDEX(People[Primary Address],$A86),CHAR(34),
", PersonLink: }"))</f>
        <v/>
      </c>
      <c r="H86" s="111" t="str">
        <f>IF(COUNTA(CitationInformation)=0,"",
IF($A86&gt;NumAuthors,"",
CONCATENATE("  - &amp;AuthorListID",TEXT($A86,"0000"),
"  {CitationID: *CitationID0001",
", PersonID: *PersonID",TEXT(MATCH(INDEX(AuthorList[Author Name],$A86),People[Full Name],0),"0000"),
", AuthorOrder: ",INDEX(AuthorList[Author Number],$A86),"}")))</f>
        <v/>
      </c>
      <c r="K86" s="111" t="str">
        <f>IF($A86&gt;NumSamplingFeatures,"",
CONCATENATE("  - &amp;SamplingFeatureID",TEXT($A86,"0000"),
" {","SamplingFeatureUUID:  ",CHAR(34),INDEX(SamplingFeatures[Sampling Feature UUID],$A86),CHAR(34),
", SamplingFeatureTypeCV:  ",CHAR(34),INDEX(SamplingFeatures[Sampling Feature Type],$A86),CHAR(34),
", SamplingFeatureCode:  ",CHAR(34),INDEX(SamplingFeatures[Feature Code],$A86),CHAR(34),
", SamplingFeatureName:  ",CHAR(34),INDEX(SamplingFeatures[Feature Name],$A86),CHAR(34),
", SamplingFeatureDescription:  ",CHAR(34),INDEX(SamplingFeatures[Feature Description],$A86),CHAR(34),
", SamplingFeatureGeotypeCV:  ",CHAR(34),INDEX(SamplingFeatures[Feature Geo Type],$A86),CHAR(34),
", FeatureGeometry:  ",CHAR(34),INDEX(SamplingFeatures[Feature Geometry],$A86),CHAR(34),
", Elevation_m:  ",CHAR(34),INDEX(SamplingFeatures[Elevation_m],$A86),CHAR(34),
", ElevationDatumCV:  ",CHAR(34),ElevationDatum,CHAR(34),"}"))</f>
        <v/>
      </c>
      <c r="L86" s="111" t="str">
        <f>IF(NumSites=0,"",
IF(NumSites&lt;$A86,"",
CONCATENATE("  - &amp;SiteID",TEXT($A86,"0000"),
" {","SamplingFeatureID:  *SamplingFeatureID",TEXT(MATCH($A86,Sites[SiteID],0),"0000"),
", SiteTypeCV:  ",CHAR(34),INDEX(Sites[Site Type],MATCH($A86,Sites[SiteID],0)),CHAR(34),
", Latitude:  ",INDEX(Sites[Latitude],MATCH($A86,Sites[SiteID],0)),
", Longitude:  ",INDEX(Sites[Longitude],MATCH($A86,Sites[SiteID],0)),
", SpatialReferenceID:  *SRSID0001}")))</f>
        <v/>
      </c>
      <c r="M86" s="111" t="str">
        <f>IF(NumSpecimens=0,"",
IF(NumSpecimens&lt;$A86,"",
CONCATENATE("  - &amp;SpecimenID",TEXT($A86,"0000"),
" {","SamplingFeatureID:  *SamplingFeatureID",TEXT(MATCH($A86,Specimens[SpecimenID],0),"0000"),
", SpecimenTypeCV:  ",CHAR(34),INDEX(Specimens[Specimen Type],MATCH($A86,Specimens[SpecimenID],0)),CHAR(34),
", SpecimenMediumCV:  ",INDEX(Specimens[Specimen Medium],MATCH($A86,Specimens[SpecimenID],0)),
", IsFieldSpecimen:  ",CHAR(34),INDEX(Specimens[Is Field Specimen?],MATCH($A86,Specimens[SpecimenID],0)),CHAR(34),"}")))</f>
        <v/>
      </c>
      <c r="N86" s="111" t="str">
        <f>IF(NumSpatialOffsets=0,"",
IF(NumSpatialOffsets&lt;$A86,"",
CONCATENATE("  - &amp;SpatialOffsetID",TEXT($A86,"0000"),
" {","SpatialOffsetTypeCV:  ",CHAR(34),INDEX(RelatedFeatures[Spatial Offset Type],MATCH($A86,RelatedFeatures[OffsetID],0)),CHAR(34),
", Offset1Value:  ",INDEX(RelatedFeatures[Offset 1 Value],MATCH($A86,RelatedFeatures[OffsetID],0)),
", Offset1UnitID:  ",CHAR(34),INDEX(RelatedFeatures[Offset 1 Unit],MATCH($A86,RelatedFeatures[OffsetID],0)),CHAR(34),
", Offset2Value:  ",IF(INDEX(RelatedFeatures[Offset 2 Value],MATCH($A86,RelatedFeatures[OffsetID],0))="","NULL",INDEX(RelatedFeatures[Offset 2 Value],MATCH($A86,RelatedFeatures[OffsetID],0))),
", Offset2UnitID:  ",CHAR(34),INDEX(RelatedFeatures[Offset 2 Unit],MATCH($A86,RelatedFeatures[OffsetID],0)),,CHAR(34),
", Offset3Value:  ",IF(INDEX(RelatedFeatures[Offset 3 Value],MATCH($A86,RelatedFeatures[OffsetID],0))="","NULL",INDEX(RelatedFeatures[Offset 3 Value],MATCH($A86,RelatedFeatures[OffsetID],0))),
", Offset3UnitID:  ",CHAR(34),INDEX(RelatedFeatures[Offset 3 Unit],MATCH($A86,RelatedFeatures[OffsetID],0)),CHAR(34),"}")))</f>
        <v/>
      </c>
      <c r="O86" s="111" t="str">
        <f>IF(NumRelatedFeatures=0,"",
IF($A86&gt;NumRelatedFeatures,"",
CONCATENATE("  - &amp;RelationID",TEXT($A86,"0000"),
" {","SamplingFeatureID:  *SamplingFeatureID",TEXT(MATCH(INDEX(RelatedFeatures[First Sampling Feature Code],$A86),SamplingFeatures[Feature Code],0),"0000"),
", RelationshipTypeCV:  ",CHAR(34),INDEX(RelatedFeatures[Relationship Type],$A86),CHAR(34),
", RelatedFeatureID: *SamplingFeatureID",TEXT(MATCH(INDEX(RelatedFeatures[Second Sampling Feature Code],$A86),SamplingFeatures[Feature Code],0),"0000"),
", SpatialOffsetID:  ",IF(INDEX(RelatedFeatures[OffsetID],$A86)="",CONCATENATE(CHAR(34),CHAR(34)),CONCATENATE("*SpatialOffsetID",TEXT(INDEX(RelatedFeatures[OffsetID],$A86),"0000"))),"}")))</f>
        <v/>
      </c>
      <c r="P86" s="111" t="str">
        <f>IF($A86&gt;NumMethods,"",
CONCATENATE("  - &amp;MethodID",TEXT($A86,"0000"),
" {","MethodTypeCV:  ",CHAR(34),INDEX(Methods[Method Type],$A86),CHAR(34),
", MethodCode:  ",CHAR(34),INDEX(Methods[Method Code],$A86),CHAR(34),
", MethodName:  ",CHAR(34),INDEX(Methods[Method Name],$A86),CHAR(34),
", MethodDescription:  ",CHAR(34),INDEX(Methods[Method Description],$A86),CHAR(34),
", MethodLink:  ",CHAR(34),INDEX(Methods[Method Link],$A86),CHAR(34),
", OrganizationID: *OrganizationID",TEXT(MATCH(INDEX(Methods[Organization Name],$A86),Organizations[Organization Name],0),"0000"),"}"))</f>
        <v/>
      </c>
      <c r="Q86" s="111" t="str">
        <f>IF($A86&gt;NumVariables,"",
CONCATENATE("  - &amp;VariableID",TEXT($A86,"0000"),
" {","VariableTypeCV:  ",CHAR(34),INDEX(Variables[Variable Type],$A86),CHAR(34),
", VariableCode:  ",CHAR(34),INDEX(Variables[Variable Code],$A86),CHAR(34),
", VariableNameCV:  ",CHAR(34),INDEX(Variables[Variable Name],$A86),CHAR(34),
", VariableDefinition:  ",CHAR(34),INDEX(Variables[Variable Definition],$A86),CHAR(34),
", SpecciationCV:  ",CHAR(34),INDEX(Variables[Speciation],$A86),CHAR(34),
", NoDataValue:  ",CHAR(34),INDEX(Variables[No Data Value],$A86),CHAR(34),"}"))</f>
        <v/>
      </c>
      <c r="S86" s="111" t="str">
        <f>IF($A86&gt;NumProcessingLevels,"",
CONCATENATE("  - &amp;ProcessingLevelID",TEXT($A86,"0000"),
" {","ProcessingLevelCode:  ",CHAR(34),INDEX(ProcessingLevels[Processing Level Code],$A86),CHAR(34),
", Definition:  ",CHAR(34),INDEX(ProcessingLevels[Definition],$A86),CHAR(34),
", Explanation:  ",CHAR(34),INDEX(ProcessingLevels[Explanation],$A86),CHAR(34),"}"))</f>
        <v/>
      </c>
      <c r="T86" s="111" t="str">
        <f>IF($A86&gt;NumDataColumns,"",
IF(INDEX(DataColumns[Method Code],$A86)="","PLEASE FILL IN A METHOD FOR EACH DATA COLUMN",
CONCATENATE("  - &amp;ActionID",TEXT($A86,"0000"),
" {","ActionTypeCV:  ",CHAR(34),"Observation",CHAR(34),
", MethodID: *MethodID",TEXT(MATCH(INDEX(DataColumns[Method Code],$A86),Methods[Method Code],0),"0000"),
", BeginDateTime:  NULL",
", BeginDateTimeUTCOffset:  NULL",
", EndDateTime:  NULL",
", EndDateTimeUTCOffset:  NULL",
", ActionDescription:  ",CHAR(34),"Generic observation action generated by YODA TimeSeries Template",CHAR(34),
", ActionFileLink:  ",CHAR(34),CHAR(34),"}")))</f>
        <v/>
      </c>
      <c r="U86" s="111" t="str">
        <f>IF($A86&gt;NumDataColumns,"",
IF(INDEX(DataColumns[Method Code],$A86)="","PLEASE FILL IN A SAMPLING FEATURE FOR EACH DATA COLUMN",
CONCATENATE("  - &amp;FeatureActionID",TEXT($A86,"0000"),
" {","SamplingFeatureID:  *SamplingFeatureID",TEXT(MATCH(INDEX(DataColumns[Sampling Feature Code],$A86),SamplingFeatures[Feature Code],0),"0000"),
", ActionID:  *ActionID",TEXT($A86,"0000"),"}")))</f>
        <v/>
      </c>
      <c r="V86" s="111" t="str">
        <f>IF($A86&gt;NumDataColumns,"",
CONCATENATE("  - &amp;ResultID",TEXT($A86,"0000"),
" {","ResultUUID:  ",CHAR(34),INDEX(DataColumns[ResultUUID],$A86),CHAR(34),
", FeatureActionID: *FeatureActionID",TEXT($A86,"0000"),
", ResultTypeCV:  ",CHAR(34),INDEX(DataColumns[Result Type],$A86),CHAR(34),
", VariableID:  *VariableID",TEXT(MATCH(INDEX(DataColumns[Variable Code],$A86),Variables[Variable Code],0),"0000"),
", UnitsID:  ",CHAR(34),INDEX(DataColumns[Unit Name],$A86),CHAR(34),
", TaxonomicClassifierID:  ",CHAR(34),CHAR(34),
", ProcessingLevelID:  *ProcessingLevelID",TEXT(MATCH(INDEX(DataColumns[Processing Level],$A86),ProcessingLevels[Processing Level Code],0),"0000"),
", ResultDateTime:  ",CHAR(34),CHAR(34),
", ResultDateTimeUTCOffset:  ",CHAR(34),CHAR(34),
", ValidDateTime:  ",CHAR(34),CHAR(34),
", ValidDateTimeUTCOffset:  ",CHAR(34),CHAR(34),
", StatusCV:  ",CHAR(34),CHAR(34),
", SampledMediumCV:  ",CHAR(34),INDEX(DataColumns[Sampled Medium],$A86),CHAR(34),
", ValueCount:  ",NumDataValues,"}"))</f>
        <v/>
      </c>
      <c r="W86" s="111" t="str">
        <f>IF($A86&gt;NumDataColumns,"",
CONCATENATE("  - &amp;TimeSeriesResultID001",TEXT($A86,"0000"),
" {","ResultID: *ResultID",TEXT($A86,"0000"),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Statistic],$A86),CHAR(34),"}"))</f>
        <v/>
      </c>
      <c r="X86" s="111" t="str">
        <f>IF($A86-3&gt;NumDataColumns,"",
CONCATENATE("    - {ColumnNumber: ",TEXT($A86-1,"0000"),
", Label:  ",CHAR(34),INDEX(DataColumns[Column Label],$A86-3),CHAR(34),
", ODM2Field:  ",CHAR(34),"DataValue",CHAR(34),
", CensorCodeCV:  ",CHAR(34),INDEX(DataColumns[Censor Code],$A86-3),CHAR(34),
", QualiatyCodeCV:  ",CHAR(34),INDEX(DataColumns[Quality Code],$A86-3),CHAR(34),
", TimeAggregationInterval:  ",INDEX(DataColumns[Time Aggregation Interval],$A86-3),
", TimeAggregationIntervalUnitsID:  ",CHAR(34),INDEX(DataColumns[Time Aggregation Unit],$A86-3),CHAR(34),"}"))</f>
        <v/>
      </c>
      <c r="AA86" s="111" t="str">
        <f>IF($A86&gt;NumDataColumns,
"",
CONCATENATE(AA85,", ",INDEX(DataColumns[Column Label],$A86)))</f>
        <v/>
      </c>
    </row>
    <row r="87" spans="1:27" x14ac:dyDescent="0.25">
      <c r="A87">
        <v>84</v>
      </c>
      <c r="D87" s="111" t="str">
        <f>IF($A87&gt;NumPeople,"",
CONCATENATE("  - &amp;PersonID",TEXT($A87,"0000"),
" {","PersonFirstName:  ",CHAR(34),INDEX(People[First Name],$A87),CHAR(34),
", PersonMiddleName:  ",CHAR(34),INDEX(People[Middle Name],$A87),CHAR(34),
", PersonLastName:  ",CHAR(34),INDEX(People[Last Name],$A87),CHAR(34),"}"))</f>
        <v/>
      </c>
      <c r="E87" s="111" t="str">
        <f>IF($A87&gt;NumOrganizations,"",
CONCATENATE("  - &amp;OrganizationID",TEXT($A87,"0000"),
" {","OrganizationTypeCV:  ",CHAR(34),INDEX(Organizations[Organization Type '[CV']],$A87),CHAR(34),
", OrganizationCode:  ",CHAR(34),INDEX(Organizations[Organization Code],$A87),CHAR(34),
", OrganizationName:  ",CHAR(34),INDEX(Organizations[Organization Name],$A87),CHAR(34),
", OrganizationDescription:  ",CHAR(34),INDEX(Organizations[Organization Description],$A87),CHAR(34),
", OrganizationLink:  ",CHAR(34),INDEX(Organizations[Organization Link],$A87),CHAR(34),"}"))</f>
        <v/>
      </c>
      <c r="F87" s="111" t="str">
        <f>IF($A87&gt;NumPeople,"",
CONCATENATE("  - &amp;AffiliationID",TEXT($A87,"0000"),
" {PersonID: *PersonID",TEXT($A87,"0000"),
", OrganizationID: *OrganizationID",TEXT(MATCH(INDEX(People[Organization Name],$A87),Organizations[Organization Name],0),"0000"),
", IsPrimaryOrganizationContact: , AffiliationStartDate: , AffiliationEndDate: , PrimaryPhone: ",
", PrimaryEmail: ",CHAR(34),INDEX(People[Primary Email],$A87),CHAR(34),
", PrimaryAddress: ",CHAR(34),INDEX(People[Primary Address],$A87),CHAR(34),
", PersonLink: }"))</f>
        <v/>
      </c>
      <c r="H87" s="111" t="str">
        <f>IF(COUNTA(CitationInformation)=0,"",
IF($A87&gt;NumAuthors,"",
CONCATENATE("  - &amp;AuthorListID",TEXT($A87,"0000"),
"  {CitationID: *CitationID0001",
", PersonID: *PersonID",TEXT(MATCH(INDEX(AuthorList[Author Name],$A87),People[Full Name],0),"0000"),
", AuthorOrder: ",INDEX(AuthorList[Author Number],$A87),"}")))</f>
        <v/>
      </c>
      <c r="K87" s="111" t="str">
        <f>IF($A87&gt;NumSamplingFeatures,"",
CONCATENATE("  - &amp;SamplingFeatureID",TEXT($A87,"0000"),
" {","SamplingFeatureUUID:  ",CHAR(34),INDEX(SamplingFeatures[Sampling Feature UUID],$A87),CHAR(34),
", SamplingFeatureTypeCV:  ",CHAR(34),INDEX(SamplingFeatures[Sampling Feature Type],$A87),CHAR(34),
", SamplingFeatureCode:  ",CHAR(34),INDEX(SamplingFeatures[Feature Code],$A87),CHAR(34),
", SamplingFeatureName:  ",CHAR(34),INDEX(SamplingFeatures[Feature Name],$A87),CHAR(34),
", SamplingFeatureDescription:  ",CHAR(34),INDEX(SamplingFeatures[Feature Description],$A87),CHAR(34),
", SamplingFeatureGeotypeCV:  ",CHAR(34),INDEX(SamplingFeatures[Feature Geo Type],$A87),CHAR(34),
", FeatureGeometry:  ",CHAR(34),INDEX(SamplingFeatures[Feature Geometry],$A87),CHAR(34),
", Elevation_m:  ",CHAR(34),INDEX(SamplingFeatures[Elevation_m],$A87),CHAR(34),
", ElevationDatumCV:  ",CHAR(34),ElevationDatum,CHAR(34),"}"))</f>
        <v/>
      </c>
      <c r="L87" s="111" t="str">
        <f>IF(NumSites=0,"",
IF(NumSites&lt;$A87,"",
CONCATENATE("  - &amp;SiteID",TEXT($A87,"0000"),
" {","SamplingFeatureID:  *SamplingFeatureID",TEXT(MATCH($A87,Sites[SiteID],0),"0000"),
", SiteTypeCV:  ",CHAR(34),INDEX(Sites[Site Type],MATCH($A87,Sites[SiteID],0)),CHAR(34),
", Latitude:  ",INDEX(Sites[Latitude],MATCH($A87,Sites[SiteID],0)),
", Longitude:  ",INDEX(Sites[Longitude],MATCH($A87,Sites[SiteID],0)),
", SpatialReferenceID:  *SRSID0001}")))</f>
        <v/>
      </c>
      <c r="M87" s="111" t="str">
        <f>IF(NumSpecimens=0,"",
IF(NumSpecimens&lt;$A87,"",
CONCATENATE("  - &amp;SpecimenID",TEXT($A87,"0000"),
" {","SamplingFeatureID:  *SamplingFeatureID",TEXT(MATCH($A87,Specimens[SpecimenID],0),"0000"),
", SpecimenTypeCV:  ",CHAR(34),INDEX(Specimens[Specimen Type],MATCH($A87,Specimens[SpecimenID],0)),CHAR(34),
", SpecimenMediumCV:  ",INDEX(Specimens[Specimen Medium],MATCH($A87,Specimens[SpecimenID],0)),
", IsFieldSpecimen:  ",CHAR(34),INDEX(Specimens[Is Field Specimen?],MATCH($A87,Specimens[SpecimenID],0)),CHAR(34),"}")))</f>
        <v/>
      </c>
      <c r="N87" s="111" t="str">
        <f>IF(NumSpatialOffsets=0,"",
IF(NumSpatialOffsets&lt;$A87,"",
CONCATENATE("  - &amp;SpatialOffsetID",TEXT($A87,"0000"),
" {","SpatialOffsetTypeCV:  ",CHAR(34),INDEX(RelatedFeatures[Spatial Offset Type],MATCH($A87,RelatedFeatures[OffsetID],0)),CHAR(34),
", Offset1Value:  ",INDEX(RelatedFeatures[Offset 1 Value],MATCH($A87,RelatedFeatures[OffsetID],0)),
", Offset1UnitID:  ",CHAR(34),INDEX(RelatedFeatures[Offset 1 Unit],MATCH($A87,RelatedFeatures[OffsetID],0)),CHAR(34),
", Offset2Value:  ",IF(INDEX(RelatedFeatures[Offset 2 Value],MATCH($A87,RelatedFeatures[OffsetID],0))="","NULL",INDEX(RelatedFeatures[Offset 2 Value],MATCH($A87,RelatedFeatures[OffsetID],0))),
", Offset2UnitID:  ",CHAR(34),INDEX(RelatedFeatures[Offset 2 Unit],MATCH($A87,RelatedFeatures[OffsetID],0)),,CHAR(34),
", Offset3Value:  ",IF(INDEX(RelatedFeatures[Offset 3 Value],MATCH($A87,RelatedFeatures[OffsetID],0))="","NULL",INDEX(RelatedFeatures[Offset 3 Value],MATCH($A87,RelatedFeatures[OffsetID],0))),
", Offset3UnitID:  ",CHAR(34),INDEX(RelatedFeatures[Offset 3 Unit],MATCH($A87,RelatedFeatures[OffsetID],0)),CHAR(34),"}")))</f>
        <v/>
      </c>
      <c r="O87" s="111" t="str">
        <f>IF(NumRelatedFeatures=0,"",
IF($A87&gt;NumRelatedFeatures,"",
CONCATENATE("  - &amp;RelationID",TEXT($A87,"0000"),
" {","SamplingFeatureID:  *SamplingFeatureID",TEXT(MATCH(INDEX(RelatedFeatures[First Sampling Feature Code],$A87),SamplingFeatures[Feature Code],0),"0000"),
", RelationshipTypeCV:  ",CHAR(34),INDEX(RelatedFeatures[Relationship Type],$A87),CHAR(34),
", RelatedFeatureID: *SamplingFeatureID",TEXT(MATCH(INDEX(RelatedFeatures[Second Sampling Feature Code],$A87),SamplingFeatures[Feature Code],0),"0000"),
", SpatialOffsetID:  ",IF(INDEX(RelatedFeatures[OffsetID],$A87)="",CONCATENATE(CHAR(34),CHAR(34)),CONCATENATE("*SpatialOffsetID",TEXT(INDEX(RelatedFeatures[OffsetID],$A87),"0000"))),"}")))</f>
        <v/>
      </c>
      <c r="P87" s="111" t="str">
        <f>IF($A87&gt;NumMethods,"",
CONCATENATE("  - &amp;MethodID",TEXT($A87,"0000"),
" {","MethodTypeCV:  ",CHAR(34),INDEX(Methods[Method Type],$A87),CHAR(34),
", MethodCode:  ",CHAR(34),INDEX(Methods[Method Code],$A87),CHAR(34),
", MethodName:  ",CHAR(34),INDEX(Methods[Method Name],$A87),CHAR(34),
", MethodDescription:  ",CHAR(34),INDEX(Methods[Method Description],$A87),CHAR(34),
", MethodLink:  ",CHAR(34),INDEX(Methods[Method Link],$A87),CHAR(34),
", OrganizationID: *OrganizationID",TEXT(MATCH(INDEX(Methods[Organization Name],$A87),Organizations[Organization Name],0),"0000"),"}"))</f>
        <v/>
      </c>
      <c r="Q87" s="111" t="str">
        <f>IF($A87&gt;NumVariables,"",
CONCATENATE("  - &amp;VariableID",TEXT($A87,"0000"),
" {","VariableTypeCV:  ",CHAR(34),INDEX(Variables[Variable Type],$A87),CHAR(34),
", VariableCode:  ",CHAR(34),INDEX(Variables[Variable Code],$A87),CHAR(34),
", VariableNameCV:  ",CHAR(34),INDEX(Variables[Variable Name],$A87),CHAR(34),
", VariableDefinition:  ",CHAR(34),INDEX(Variables[Variable Definition],$A87),CHAR(34),
", SpecciationCV:  ",CHAR(34),INDEX(Variables[Speciation],$A87),CHAR(34),
", NoDataValue:  ",CHAR(34),INDEX(Variables[No Data Value],$A87),CHAR(34),"}"))</f>
        <v/>
      </c>
      <c r="S87" s="111" t="str">
        <f>IF($A87&gt;NumProcessingLevels,"",
CONCATENATE("  - &amp;ProcessingLevelID",TEXT($A87,"0000"),
" {","ProcessingLevelCode:  ",CHAR(34),INDEX(ProcessingLevels[Processing Level Code],$A87),CHAR(34),
", Definition:  ",CHAR(34),INDEX(ProcessingLevels[Definition],$A87),CHAR(34),
", Explanation:  ",CHAR(34),INDEX(ProcessingLevels[Explanation],$A87),CHAR(34),"}"))</f>
        <v/>
      </c>
      <c r="T87" s="111" t="str">
        <f>IF($A87&gt;NumDataColumns,"",
IF(INDEX(DataColumns[Method Code],$A87)="","PLEASE FILL IN A METHOD FOR EACH DATA COLUMN",
CONCATENATE("  - &amp;ActionID",TEXT($A87,"0000"),
" {","ActionTypeCV:  ",CHAR(34),"Observation",CHAR(34),
", MethodID: *MethodID",TEXT(MATCH(INDEX(DataColumns[Method Code],$A87),Methods[Method Code],0),"0000"),
", BeginDateTime:  NULL",
", BeginDateTimeUTCOffset:  NULL",
", EndDateTime:  NULL",
", EndDateTimeUTCOffset:  NULL",
", ActionDescription:  ",CHAR(34),"Generic observation action generated by YODA TimeSeries Template",CHAR(34),
", ActionFileLink:  ",CHAR(34),CHAR(34),"}")))</f>
        <v/>
      </c>
      <c r="U87" s="111" t="str">
        <f>IF($A87&gt;NumDataColumns,"",
IF(INDEX(DataColumns[Method Code],$A87)="","PLEASE FILL IN A SAMPLING FEATURE FOR EACH DATA COLUMN",
CONCATENATE("  - &amp;FeatureActionID",TEXT($A87,"0000"),
" {","SamplingFeatureID:  *SamplingFeatureID",TEXT(MATCH(INDEX(DataColumns[Sampling Feature Code],$A87),SamplingFeatures[Feature Code],0),"0000"),
", ActionID:  *ActionID",TEXT($A87,"0000"),"}")))</f>
        <v/>
      </c>
      <c r="V87" s="111" t="str">
        <f>IF($A87&gt;NumDataColumns,"",
CONCATENATE("  - &amp;ResultID",TEXT($A87,"0000"),
" {","ResultUUID:  ",CHAR(34),INDEX(DataColumns[ResultUUID],$A87),CHAR(34),
", FeatureActionID: *FeatureActionID",TEXT($A87,"0000"),
", ResultTypeCV:  ",CHAR(34),INDEX(DataColumns[Result Type],$A87),CHAR(34),
", VariableID:  *VariableID",TEXT(MATCH(INDEX(DataColumns[Variable Code],$A87),Variables[Variable Code],0),"0000"),
", UnitsID:  ",CHAR(34),INDEX(DataColumns[Unit Name],$A87),CHAR(34),
", TaxonomicClassifierID:  ",CHAR(34),CHAR(34),
", ProcessingLevelID:  *ProcessingLevelID",TEXT(MATCH(INDEX(DataColumns[Processing Level],$A87),ProcessingLevels[Processing Level Code],0),"0000"),
", ResultDateTime:  ",CHAR(34),CHAR(34),
", ResultDateTimeUTCOffset:  ",CHAR(34),CHAR(34),
", ValidDateTime:  ",CHAR(34),CHAR(34),
", ValidDateTimeUTCOffset:  ",CHAR(34),CHAR(34),
", StatusCV:  ",CHAR(34),CHAR(34),
", SampledMediumCV:  ",CHAR(34),INDEX(DataColumns[Sampled Medium],$A87),CHAR(34),
", ValueCount:  ",NumDataValues,"}"))</f>
        <v/>
      </c>
      <c r="W87" s="111" t="str">
        <f>IF($A87&gt;NumDataColumns,"",
CONCATENATE("  - &amp;TimeSeriesResultID001",TEXT($A87,"0000"),
" {","ResultID: *ResultID",TEXT($A87,"0000"),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Statistic],$A87),CHAR(34),"}"))</f>
        <v/>
      </c>
      <c r="X87" s="111" t="str">
        <f>IF($A87-3&gt;NumDataColumns,"",
CONCATENATE("    - {ColumnNumber: ",TEXT($A87-1,"0000"),
", Label:  ",CHAR(34),INDEX(DataColumns[Column Label],$A87-3),CHAR(34),
", ODM2Field:  ",CHAR(34),"DataValue",CHAR(34),
", CensorCodeCV:  ",CHAR(34),INDEX(DataColumns[Censor Code],$A87-3),CHAR(34),
", QualiatyCodeCV:  ",CHAR(34),INDEX(DataColumns[Quality Code],$A87-3),CHAR(34),
", TimeAggregationInterval:  ",INDEX(DataColumns[Time Aggregation Interval],$A87-3),
", TimeAggregationIntervalUnitsID:  ",CHAR(34),INDEX(DataColumns[Time Aggregation Unit],$A87-3),CHAR(34),"}"))</f>
        <v/>
      </c>
      <c r="AA87" s="111" t="str">
        <f>IF($A87&gt;NumDataColumns,
"",
CONCATENATE(AA86,", ",INDEX(DataColumns[Column Label],$A87)))</f>
        <v/>
      </c>
    </row>
    <row r="88" spans="1:27" x14ac:dyDescent="0.25">
      <c r="A88">
        <v>85</v>
      </c>
      <c r="D88" s="111" t="str">
        <f>IF($A88&gt;NumPeople,"",
CONCATENATE("  - &amp;PersonID",TEXT($A88,"0000"),
" {","PersonFirstName:  ",CHAR(34),INDEX(People[First Name],$A88),CHAR(34),
", PersonMiddleName:  ",CHAR(34),INDEX(People[Middle Name],$A88),CHAR(34),
", PersonLastName:  ",CHAR(34),INDEX(People[Last Name],$A88),CHAR(34),"}"))</f>
        <v/>
      </c>
      <c r="E88" s="111" t="str">
        <f>IF($A88&gt;NumOrganizations,"",
CONCATENATE("  - &amp;OrganizationID",TEXT($A88,"0000"),
" {","OrganizationTypeCV:  ",CHAR(34),INDEX(Organizations[Organization Type '[CV']],$A88),CHAR(34),
", OrganizationCode:  ",CHAR(34),INDEX(Organizations[Organization Code],$A88),CHAR(34),
", OrganizationName:  ",CHAR(34),INDEX(Organizations[Organization Name],$A88),CHAR(34),
", OrganizationDescription:  ",CHAR(34),INDEX(Organizations[Organization Description],$A88),CHAR(34),
", OrganizationLink:  ",CHAR(34),INDEX(Organizations[Organization Link],$A88),CHAR(34),"}"))</f>
        <v/>
      </c>
      <c r="F88" s="111" t="str">
        <f>IF($A88&gt;NumPeople,"",
CONCATENATE("  - &amp;AffiliationID",TEXT($A88,"0000"),
" {PersonID: *PersonID",TEXT($A88,"0000"),
", OrganizationID: *OrganizationID",TEXT(MATCH(INDEX(People[Organization Name],$A88),Organizations[Organization Name],0),"0000"),
", IsPrimaryOrganizationContact: , AffiliationStartDate: , AffiliationEndDate: , PrimaryPhone: ",
", PrimaryEmail: ",CHAR(34),INDEX(People[Primary Email],$A88),CHAR(34),
", PrimaryAddress: ",CHAR(34),INDEX(People[Primary Address],$A88),CHAR(34),
", PersonLink: }"))</f>
        <v/>
      </c>
      <c r="H88" s="111" t="str">
        <f>IF(COUNTA(CitationInformation)=0,"",
IF($A88&gt;NumAuthors,"",
CONCATENATE("  - &amp;AuthorListID",TEXT($A88,"0000"),
"  {CitationID: *CitationID0001",
", PersonID: *PersonID",TEXT(MATCH(INDEX(AuthorList[Author Name],$A88),People[Full Name],0),"0000"),
", AuthorOrder: ",INDEX(AuthorList[Author Number],$A88),"}")))</f>
        <v/>
      </c>
      <c r="K88" s="111" t="str">
        <f>IF($A88&gt;NumSamplingFeatures,"",
CONCATENATE("  - &amp;SamplingFeatureID",TEXT($A88,"0000"),
" {","SamplingFeatureUUID:  ",CHAR(34),INDEX(SamplingFeatures[Sampling Feature UUID],$A88),CHAR(34),
", SamplingFeatureTypeCV:  ",CHAR(34),INDEX(SamplingFeatures[Sampling Feature Type],$A88),CHAR(34),
", SamplingFeatureCode:  ",CHAR(34),INDEX(SamplingFeatures[Feature Code],$A88),CHAR(34),
", SamplingFeatureName:  ",CHAR(34),INDEX(SamplingFeatures[Feature Name],$A88),CHAR(34),
", SamplingFeatureDescription:  ",CHAR(34),INDEX(SamplingFeatures[Feature Description],$A88),CHAR(34),
", SamplingFeatureGeotypeCV:  ",CHAR(34),INDEX(SamplingFeatures[Feature Geo Type],$A88),CHAR(34),
", FeatureGeometry:  ",CHAR(34),INDEX(SamplingFeatures[Feature Geometry],$A88),CHAR(34),
", Elevation_m:  ",CHAR(34),INDEX(SamplingFeatures[Elevation_m],$A88),CHAR(34),
", ElevationDatumCV:  ",CHAR(34),ElevationDatum,CHAR(34),"}"))</f>
        <v/>
      </c>
      <c r="L88" s="111" t="str">
        <f>IF(NumSites=0,"",
IF(NumSites&lt;$A88,"",
CONCATENATE("  - &amp;SiteID",TEXT($A88,"0000"),
" {","SamplingFeatureID:  *SamplingFeatureID",TEXT(MATCH($A88,Sites[SiteID],0),"0000"),
", SiteTypeCV:  ",CHAR(34),INDEX(Sites[Site Type],MATCH($A88,Sites[SiteID],0)),CHAR(34),
", Latitude:  ",INDEX(Sites[Latitude],MATCH($A88,Sites[SiteID],0)),
", Longitude:  ",INDEX(Sites[Longitude],MATCH($A88,Sites[SiteID],0)),
", SpatialReferenceID:  *SRSID0001}")))</f>
        <v/>
      </c>
      <c r="M88" s="111" t="str">
        <f>IF(NumSpecimens=0,"",
IF(NumSpecimens&lt;$A88,"",
CONCATENATE("  - &amp;SpecimenID",TEXT($A88,"0000"),
" {","SamplingFeatureID:  *SamplingFeatureID",TEXT(MATCH($A88,Specimens[SpecimenID],0),"0000"),
", SpecimenTypeCV:  ",CHAR(34),INDEX(Specimens[Specimen Type],MATCH($A88,Specimens[SpecimenID],0)),CHAR(34),
", SpecimenMediumCV:  ",INDEX(Specimens[Specimen Medium],MATCH($A88,Specimens[SpecimenID],0)),
", IsFieldSpecimen:  ",CHAR(34),INDEX(Specimens[Is Field Specimen?],MATCH($A88,Specimens[SpecimenID],0)),CHAR(34),"}")))</f>
        <v/>
      </c>
      <c r="N88" s="111" t="str">
        <f>IF(NumSpatialOffsets=0,"",
IF(NumSpatialOffsets&lt;$A88,"",
CONCATENATE("  - &amp;SpatialOffsetID",TEXT($A88,"0000"),
" {","SpatialOffsetTypeCV:  ",CHAR(34),INDEX(RelatedFeatures[Spatial Offset Type],MATCH($A88,RelatedFeatures[OffsetID],0)),CHAR(34),
", Offset1Value:  ",INDEX(RelatedFeatures[Offset 1 Value],MATCH($A88,RelatedFeatures[OffsetID],0)),
", Offset1UnitID:  ",CHAR(34),INDEX(RelatedFeatures[Offset 1 Unit],MATCH($A88,RelatedFeatures[OffsetID],0)),CHAR(34),
", Offset2Value:  ",IF(INDEX(RelatedFeatures[Offset 2 Value],MATCH($A88,RelatedFeatures[OffsetID],0))="","NULL",INDEX(RelatedFeatures[Offset 2 Value],MATCH($A88,RelatedFeatures[OffsetID],0))),
", Offset2UnitID:  ",CHAR(34),INDEX(RelatedFeatures[Offset 2 Unit],MATCH($A88,RelatedFeatures[OffsetID],0)),,CHAR(34),
", Offset3Value:  ",IF(INDEX(RelatedFeatures[Offset 3 Value],MATCH($A88,RelatedFeatures[OffsetID],0))="","NULL",INDEX(RelatedFeatures[Offset 3 Value],MATCH($A88,RelatedFeatures[OffsetID],0))),
", Offset3UnitID:  ",CHAR(34),INDEX(RelatedFeatures[Offset 3 Unit],MATCH($A88,RelatedFeatures[OffsetID],0)),CHAR(34),"}")))</f>
        <v/>
      </c>
      <c r="O88" s="111" t="str">
        <f>IF(NumRelatedFeatures=0,"",
IF($A88&gt;NumRelatedFeatures,"",
CONCATENATE("  - &amp;RelationID",TEXT($A88,"0000"),
" {","SamplingFeatureID:  *SamplingFeatureID",TEXT(MATCH(INDEX(RelatedFeatures[First Sampling Feature Code],$A88),SamplingFeatures[Feature Code],0),"0000"),
", RelationshipTypeCV:  ",CHAR(34),INDEX(RelatedFeatures[Relationship Type],$A88),CHAR(34),
", RelatedFeatureID: *SamplingFeatureID",TEXT(MATCH(INDEX(RelatedFeatures[Second Sampling Feature Code],$A88),SamplingFeatures[Feature Code],0),"0000"),
", SpatialOffsetID:  ",IF(INDEX(RelatedFeatures[OffsetID],$A88)="",CONCATENATE(CHAR(34),CHAR(34)),CONCATENATE("*SpatialOffsetID",TEXT(INDEX(RelatedFeatures[OffsetID],$A88),"0000"))),"}")))</f>
        <v/>
      </c>
      <c r="P88" s="111" t="str">
        <f>IF($A88&gt;NumMethods,"",
CONCATENATE("  - &amp;MethodID",TEXT($A88,"0000"),
" {","MethodTypeCV:  ",CHAR(34),INDEX(Methods[Method Type],$A88),CHAR(34),
", MethodCode:  ",CHAR(34),INDEX(Methods[Method Code],$A88),CHAR(34),
", MethodName:  ",CHAR(34),INDEX(Methods[Method Name],$A88),CHAR(34),
", MethodDescription:  ",CHAR(34),INDEX(Methods[Method Description],$A88),CHAR(34),
", MethodLink:  ",CHAR(34),INDEX(Methods[Method Link],$A88),CHAR(34),
", OrganizationID: *OrganizationID",TEXT(MATCH(INDEX(Methods[Organization Name],$A88),Organizations[Organization Name],0),"0000"),"}"))</f>
        <v/>
      </c>
      <c r="Q88" s="111" t="str">
        <f>IF($A88&gt;NumVariables,"",
CONCATENATE("  - &amp;VariableID",TEXT($A88,"0000"),
" {","VariableTypeCV:  ",CHAR(34),INDEX(Variables[Variable Type],$A88),CHAR(34),
", VariableCode:  ",CHAR(34),INDEX(Variables[Variable Code],$A88),CHAR(34),
", VariableNameCV:  ",CHAR(34),INDEX(Variables[Variable Name],$A88),CHAR(34),
", VariableDefinition:  ",CHAR(34),INDEX(Variables[Variable Definition],$A88),CHAR(34),
", SpecciationCV:  ",CHAR(34),INDEX(Variables[Speciation],$A88),CHAR(34),
", NoDataValue:  ",CHAR(34),INDEX(Variables[No Data Value],$A88),CHAR(34),"}"))</f>
        <v/>
      </c>
      <c r="S88" s="111" t="str">
        <f>IF($A88&gt;NumProcessingLevels,"",
CONCATENATE("  - &amp;ProcessingLevelID",TEXT($A88,"0000"),
" {","ProcessingLevelCode:  ",CHAR(34),INDEX(ProcessingLevels[Processing Level Code],$A88),CHAR(34),
", Definition:  ",CHAR(34),INDEX(ProcessingLevels[Definition],$A88),CHAR(34),
", Explanation:  ",CHAR(34),INDEX(ProcessingLevels[Explanation],$A88),CHAR(34),"}"))</f>
        <v/>
      </c>
      <c r="T88" s="111" t="str">
        <f>IF($A88&gt;NumDataColumns,"",
IF(INDEX(DataColumns[Method Code],$A88)="","PLEASE FILL IN A METHOD FOR EACH DATA COLUMN",
CONCATENATE("  - &amp;ActionID",TEXT($A88,"0000"),
" {","ActionTypeCV:  ",CHAR(34),"Observation",CHAR(34),
", MethodID: *MethodID",TEXT(MATCH(INDEX(DataColumns[Method Code],$A88),Methods[Method Code],0),"0000"),
", BeginDateTime:  NULL",
", BeginDateTimeUTCOffset:  NULL",
", EndDateTime:  NULL",
", EndDateTimeUTCOffset:  NULL",
", ActionDescription:  ",CHAR(34),"Generic observation action generated by YODA TimeSeries Template",CHAR(34),
", ActionFileLink:  ",CHAR(34),CHAR(34),"}")))</f>
        <v/>
      </c>
      <c r="U88" s="111" t="str">
        <f>IF($A88&gt;NumDataColumns,"",
IF(INDEX(DataColumns[Method Code],$A88)="","PLEASE FILL IN A SAMPLING FEATURE FOR EACH DATA COLUMN",
CONCATENATE("  - &amp;FeatureActionID",TEXT($A88,"0000"),
" {","SamplingFeatureID:  *SamplingFeatureID",TEXT(MATCH(INDEX(DataColumns[Sampling Feature Code],$A88),SamplingFeatures[Feature Code],0),"0000"),
", ActionID:  *ActionID",TEXT($A88,"0000"),"}")))</f>
        <v/>
      </c>
      <c r="V88" s="111" t="str">
        <f>IF($A88&gt;NumDataColumns,"",
CONCATENATE("  - &amp;ResultID",TEXT($A88,"0000"),
" {","ResultUUID:  ",CHAR(34),INDEX(DataColumns[ResultUUID],$A88),CHAR(34),
", FeatureActionID: *FeatureActionID",TEXT($A88,"0000"),
", ResultTypeCV:  ",CHAR(34),INDEX(DataColumns[Result Type],$A88),CHAR(34),
", VariableID:  *VariableID",TEXT(MATCH(INDEX(DataColumns[Variable Code],$A88),Variables[Variable Code],0),"0000"),
", UnitsID:  ",CHAR(34),INDEX(DataColumns[Unit Name],$A88),CHAR(34),
", TaxonomicClassifierID:  ",CHAR(34),CHAR(34),
", ProcessingLevelID:  *ProcessingLevelID",TEXT(MATCH(INDEX(DataColumns[Processing Level],$A88),ProcessingLevels[Processing Level Code],0),"0000"),
", ResultDateTime:  ",CHAR(34),CHAR(34),
", ResultDateTimeUTCOffset:  ",CHAR(34),CHAR(34),
", ValidDateTime:  ",CHAR(34),CHAR(34),
", ValidDateTimeUTCOffset:  ",CHAR(34),CHAR(34),
", StatusCV:  ",CHAR(34),CHAR(34),
", SampledMediumCV:  ",CHAR(34),INDEX(DataColumns[Sampled Medium],$A88),CHAR(34),
", ValueCount:  ",NumDataValues,"}"))</f>
        <v/>
      </c>
      <c r="W88" s="111" t="str">
        <f>IF($A88&gt;NumDataColumns,"",
CONCATENATE("  - &amp;TimeSeriesResultID001",TEXT($A88,"0000"),
" {","ResultID: *ResultID",TEXT($A88,"0000"),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Statistic],$A88),CHAR(34),"}"))</f>
        <v/>
      </c>
      <c r="X88" s="111" t="str">
        <f>IF($A88-3&gt;NumDataColumns,"",
CONCATENATE("    - {ColumnNumber: ",TEXT($A88-1,"0000"),
", Label:  ",CHAR(34),INDEX(DataColumns[Column Label],$A88-3),CHAR(34),
", ODM2Field:  ",CHAR(34),"DataValue",CHAR(34),
", CensorCodeCV:  ",CHAR(34),INDEX(DataColumns[Censor Code],$A88-3),CHAR(34),
", QualiatyCodeCV:  ",CHAR(34),INDEX(DataColumns[Quality Code],$A88-3),CHAR(34),
", TimeAggregationInterval:  ",INDEX(DataColumns[Time Aggregation Interval],$A88-3),
", TimeAggregationIntervalUnitsID:  ",CHAR(34),INDEX(DataColumns[Time Aggregation Unit],$A88-3),CHAR(34),"}"))</f>
        <v/>
      </c>
      <c r="AA88" s="111" t="str">
        <f>IF($A88&gt;NumDataColumns,
"",
CONCATENATE(AA87,", ",INDEX(DataColumns[Column Label],$A88)))</f>
        <v/>
      </c>
    </row>
    <row r="89" spans="1:27" x14ac:dyDescent="0.25">
      <c r="A89">
        <v>86</v>
      </c>
      <c r="D89" s="111" t="str">
        <f>IF($A89&gt;NumPeople,"",
CONCATENATE("  - &amp;PersonID",TEXT($A89,"0000"),
" {","PersonFirstName:  ",CHAR(34),INDEX(People[First Name],$A89),CHAR(34),
", PersonMiddleName:  ",CHAR(34),INDEX(People[Middle Name],$A89),CHAR(34),
", PersonLastName:  ",CHAR(34),INDEX(People[Last Name],$A89),CHAR(34),"}"))</f>
        <v/>
      </c>
      <c r="E89" s="111" t="str">
        <f>IF($A89&gt;NumOrganizations,"",
CONCATENATE("  - &amp;OrganizationID",TEXT($A89,"0000"),
" {","OrganizationTypeCV:  ",CHAR(34),INDEX(Organizations[Organization Type '[CV']],$A89),CHAR(34),
", OrganizationCode:  ",CHAR(34),INDEX(Organizations[Organization Code],$A89),CHAR(34),
", OrganizationName:  ",CHAR(34),INDEX(Organizations[Organization Name],$A89),CHAR(34),
", OrganizationDescription:  ",CHAR(34),INDEX(Organizations[Organization Description],$A89),CHAR(34),
", OrganizationLink:  ",CHAR(34),INDEX(Organizations[Organization Link],$A89),CHAR(34),"}"))</f>
        <v/>
      </c>
      <c r="F89" s="111" t="str">
        <f>IF($A89&gt;NumPeople,"",
CONCATENATE("  - &amp;AffiliationID",TEXT($A89,"0000"),
" {PersonID: *PersonID",TEXT($A89,"0000"),
", OrganizationID: *OrganizationID",TEXT(MATCH(INDEX(People[Organization Name],$A89),Organizations[Organization Name],0),"0000"),
", IsPrimaryOrganizationContact: , AffiliationStartDate: , AffiliationEndDate: , PrimaryPhone: ",
", PrimaryEmail: ",CHAR(34),INDEX(People[Primary Email],$A89),CHAR(34),
", PrimaryAddress: ",CHAR(34),INDEX(People[Primary Address],$A89),CHAR(34),
", PersonLink: }"))</f>
        <v/>
      </c>
      <c r="H89" s="111" t="str">
        <f>IF(COUNTA(CitationInformation)=0,"",
IF($A89&gt;NumAuthors,"",
CONCATENATE("  - &amp;AuthorListID",TEXT($A89,"0000"),
"  {CitationID: *CitationID0001",
", PersonID: *PersonID",TEXT(MATCH(INDEX(AuthorList[Author Name],$A89),People[Full Name],0),"0000"),
", AuthorOrder: ",INDEX(AuthorList[Author Number],$A89),"}")))</f>
        <v/>
      </c>
      <c r="K89" s="111" t="str">
        <f>IF($A89&gt;NumSamplingFeatures,"",
CONCATENATE("  - &amp;SamplingFeatureID",TEXT($A89,"0000"),
" {","SamplingFeatureUUID:  ",CHAR(34),INDEX(SamplingFeatures[Sampling Feature UUID],$A89),CHAR(34),
", SamplingFeatureTypeCV:  ",CHAR(34),INDEX(SamplingFeatures[Sampling Feature Type],$A89),CHAR(34),
", SamplingFeatureCode:  ",CHAR(34),INDEX(SamplingFeatures[Feature Code],$A89),CHAR(34),
", SamplingFeatureName:  ",CHAR(34),INDEX(SamplingFeatures[Feature Name],$A89),CHAR(34),
", SamplingFeatureDescription:  ",CHAR(34),INDEX(SamplingFeatures[Feature Description],$A89),CHAR(34),
", SamplingFeatureGeotypeCV:  ",CHAR(34),INDEX(SamplingFeatures[Feature Geo Type],$A89),CHAR(34),
", FeatureGeometry:  ",CHAR(34),INDEX(SamplingFeatures[Feature Geometry],$A89),CHAR(34),
", Elevation_m:  ",CHAR(34),INDEX(SamplingFeatures[Elevation_m],$A89),CHAR(34),
", ElevationDatumCV:  ",CHAR(34),ElevationDatum,CHAR(34),"}"))</f>
        <v/>
      </c>
      <c r="L89" s="111" t="str">
        <f>IF(NumSites=0,"",
IF(NumSites&lt;$A89,"",
CONCATENATE("  - &amp;SiteID",TEXT($A89,"0000"),
" {","SamplingFeatureID:  *SamplingFeatureID",TEXT(MATCH($A89,Sites[SiteID],0),"0000"),
", SiteTypeCV:  ",CHAR(34),INDEX(Sites[Site Type],MATCH($A89,Sites[SiteID],0)),CHAR(34),
", Latitude:  ",INDEX(Sites[Latitude],MATCH($A89,Sites[SiteID],0)),
", Longitude:  ",INDEX(Sites[Longitude],MATCH($A89,Sites[SiteID],0)),
", SpatialReferenceID:  *SRSID0001}")))</f>
        <v/>
      </c>
      <c r="M89" s="111" t="str">
        <f>IF(NumSpecimens=0,"",
IF(NumSpecimens&lt;$A89,"",
CONCATENATE("  - &amp;SpecimenID",TEXT($A89,"0000"),
" {","SamplingFeatureID:  *SamplingFeatureID",TEXT(MATCH($A89,Specimens[SpecimenID],0),"0000"),
", SpecimenTypeCV:  ",CHAR(34),INDEX(Specimens[Specimen Type],MATCH($A89,Specimens[SpecimenID],0)),CHAR(34),
", SpecimenMediumCV:  ",INDEX(Specimens[Specimen Medium],MATCH($A89,Specimens[SpecimenID],0)),
", IsFieldSpecimen:  ",CHAR(34),INDEX(Specimens[Is Field Specimen?],MATCH($A89,Specimens[SpecimenID],0)),CHAR(34),"}")))</f>
        <v/>
      </c>
      <c r="N89" s="111" t="str">
        <f>IF(NumSpatialOffsets=0,"",
IF(NumSpatialOffsets&lt;$A89,"",
CONCATENATE("  - &amp;SpatialOffsetID",TEXT($A89,"0000"),
" {","SpatialOffsetTypeCV:  ",CHAR(34),INDEX(RelatedFeatures[Spatial Offset Type],MATCH($A89,RelatedFeatures[OffsetID],0)),CHAR(34),
", Offset1Value:  ",INDEX(RelatedFeatures[Offset 1 Value],MATCH($A89,RelatedFeatures[OffsetID],0)),
", Offset1UnitID:  ",CHAR(34),INDEX(RelatedFeatures[Offset 1 Unit],MATCH($A89,RelatedFeatures[OffsetID],0)),CHAR(34),
", Offset2Value:  ",IF(INDEX(RelatedFeatures[Offset 2 Value],MATCH($A89,RelatedFeatures[OffsetID],0))="","NULL",INDEX(RelatedFeatures[Offset 2 Value],MATCH($A89,RelatedFeatures[OffsetID],0))),
", Offset2UnitID:  ",CHAR(34),INDEX(RelatedFeatures[Offset 2 Unit],MATCH($A89,RelatedFeatures[OffsetID],0)),,CHAR(34),
", Offset3Value:  ",IF(INDEX(RelatedFeatures[Offset 3 Value],MATCH($A89,RelatedFeatures[OffsetID],0))="","NULL",INDEX(RelatedFeatures[Offset 3 Value],MATCH($A89,RelatedFeatures[OffsetID],0))),
", Offset3UnitID:  ",CHAR(34),INDEX(RelatedFeatures[Offset 3 Unit],MATCH($A89,RelatedFeatures[OffsetID],0)),CHAR(34),"}")))</f>
        <v/>
      </c>
      <c r="O89" s="111" t="str">
        <f>IF(NumRelatedFeatures=0,"",
IF($A89&gt;NumRelatedFeatures,"",
CONCATENATE("  - &amp;RelationID",TEXT($A89,"0000"),
" {","SamplingFeatureID:  *SamplingFeatureID",TEXT(MATCH(INDEX(RelatedFeatures[First Sampling Feature Code],$A89),SamplingFeatures[Feature Code],0),"0000"),
", RelationshipTypeCV:  ",CHAR(34),INDEX(RelatedFeatures[Relationship Type],$A89),CHAR(34),
", RelatedFeatureID: *SamplingFeatureID",TEXT(MATCH(INDEX(RelatedFeatures[Second Sampling Feature Code],$A89),SamplingFeatures[Feature Code],0),"0000"),
", SpatialOffsetID:  ",IF(INDEX(RelatedFeatures[OffsetID],$A89)="",CONCATENATE(CHAR(34),CHAR(34)),CONCATENATE("*SpatialOffsetID",TEXT(INDEX(RelatedFeatures[OffsetID],$A89),"0000"))),"}")))</f>
        <v/>
      </c>
      <c r="P89" s="111" t="str">
        <f>IF($A89&gt;NumMethods,"",
CONCATENATE("  - &amp;MethodID",TEXT($A89,"0000"),
" {","MethodTypeCV:  ",CHAR(34),INDEX(Methods[Method Type],$A89),CHAR(34),
", MethodCode:  ",CHAR(34),INDEX(Methods[Method Code],$A89),CHAR(34),
", MethodName:  ",CHAR(34),INDEX(Methods[Method Name],$A89),CHAR(34),
", MethodDescription:  ",CHAR(34),INDEX(Methods[Method Description],$A89),CHAR(34),
", MethodLink:  ",CHAR(34),INDEX(Methods[Method Link],$A89),CHAR(34),
", OrganizationID: *OrganizationID",TEXT(MATCH(INDEX(Methods[Organization Name],$A89),Organizations[Organization Name],0),"0000"),"}"))</f>
        <v/>
      </c>
      <c r="Q89" s="111" t="str">
        <f>IF($A89&gt;NumVariables,"",
CONCATENATE("  - &amp;VariableID",TEXT($A89,"0000"),
" {","VariableTypeCV:  ",CHAR(34),INDEX(Variables[Variable Type],$A89),CHAR(34),
", VariableCode:  ",CHAR(34),INDEX(Variables[Variable Code],$A89),CHAR(34),
", VariableNameCV:  ",CHAR(34),INDEX(Variables[Variable Name],$A89),CHAR(34),
", VariableDefinition:  ",CHAR(34),INDEX(Variables[Variable Definition],$A89),CHAR(34),
", SpecciationCV:  ",CHAR(34),INDEX(Variables[Speciation],$A89),CHAR(34),
", NoDataValue:  ",CHAR(34),INDEX(Variables[No Data Value],$A89),CHAR(34),"}"))</f>
        <v/>
      </c>
      <c r="S89" s="111" t="str">
        <f>IF($A89&gt;NumProcessingLevels,"",
CONCATENATE("  - &amp;ProcessingLevelID",TEXT($A89,"0000"),
" {","ProcessingLevelCode:  ",CHAR(34),INDEX(ProcessingLevels[Processing Level Code],$A89),CHAR(34),
", Definition:  ",CHAR(34),INDEX(ProcessingLevels[Definition],$A89),CHAR(34),
", Explanation:  ",CHAR(34),INDEX(ProcessingLevels[Explanation],$A89),CHAR(34),"}"))</f>
        <v/>
      </c>
      <c r="T89" s="111" t="str">
        <f>IF($A89&gt;NumDataColumns,"",
IF(INDEX(DataColumns[Method Code],$A89)="","PLEASE FILL IN A METHOD FOR EACH DATA COLUMN",
CONCATENATE("  - &amp;ActionID",TEXT($A89,"0000"),
" {","ActionTypeCV:  ",CHAR(34),"Observation",CHAR(34),
", MethodID: *MethodID",TEXT(MATCH(INDEX(DataColumns[Method Code],$A89),Methods[Method Code],0),"0000"),
", BeginDateTime:  NULL",
", BeginDateTimeUTCOffset:  NULL",
", EndDateTime:  NULL",
", EndDateTimeUTCOffset:  NULL",
", ActionDescription:  ",CHAR(34),"Generic observation action generated by YODA TimeSeries Template",CHAR(34),
", ActionFileLink:  ",CHAR(34),CHAR(34),"}")))</f>
        <v/>
      </c>
      <c r="U89" s="111" t="str">
        <f>IF($A89&gt;NumDataColumns,"",
IF(INDEX(DataColumns[Method Code],$A89)="","PLEASE FILL IN A SAMPLING FEATURE FOR EACH DATA COLUMN",
CONCATENATE("  - &amp;FeatureActionID",TEXT($A89,"0000"),
" {","SamplingFeatureID:  *SamplingFeatureID",TEXT(MATCH(INDEX(DataColumns[Sampling Feature Code],$A89),SamplingFeatures[Feature Code],0),"0000"),
", ActionID:  *ActionID",TEXT($A89,"0000"),"}")))</f>
        <v/>
      </c>
      <c r="V89" s="111" t="str">
        <f>IF($A89&gt;NumDataColumns,"",
CONCATENATE("  - &amp;ResultID",TEXT($A89,"0000"),
" {","ResultUUID:  ",CHAR(34),INDEX(DataColumns[ResultUUID],$A89),CHAR(34),
", FeatureActionID: *FeatureActionID",TEXT($A89,"0000"),
", ResultTypeCV:  ",CHAR(34),INDEX(DataColumns[Result Type],$A89),CHAR(34),
", VariableID:  *VariableID",TEXT(MATCH(INDEX(DataColumns[Variable Code],$A89),Variables[Variable Code],0),"0000"),
", UnitsID:  ",CHAR(34),INDEX(DataColumns[Unit Name],$A89),CHAR(34),
", TaxonomicClassifierID:  ",CHAR(34),CHAR(34),
", ProcessingLevelID:  *ProcessingLevelID",TEXT(MATCH(INDEX(DataColumns[Processing Level],$A89),ProcessingLevels[Processing Level Code],0),"0000"),
", ResultDateTime:  ",CHAR(34),CHAR(34),
", ResultDateTimeUTCOffset:  ",CHAR(34),CHAR(34),
", ValidDateTime:  ",CHAR(34),CHAR(34),
", ValidDateTimeUTCOffset:  ",CHAR(34),CHAR(34),
", StatusCV:  ",CHAR(34),CHAR(34),
", SampledMediumCV:  ",CHAR(34),INDEX(DataColumns[Sampled Medium],$A89),CHAR(34),
", ValueCount:  ",NumDataValues,"}"))</f>
        <v/>
      </c>
      <c r="W89" s="111" t="str">
        <f>IF($A89&gt;NumDataColumns,"",
CONCATENATE("  - &amp;TimeSeriesResultID001",TEXT($A89,"0000"),
" {","ResultID: *ResultID",TEXT($A89,"0000"),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Statistic],$A89),CHAR(34),"}"))</f>
        <v/>
      </c>
      <c r="X89" s="111" t="str">
        <f>IF($A89-3&gt;NumDataColumns,"",
CONCATENATE("    - {ColumnNumber: ",TEXT($A89-1,"0000"),
", Label:  ",CHAR(34),INDEX(DataColumns[Column Label],$A89-3),CHAR(34),
", ODM2Field:  ",CHAR(34),"DataValue",CHAR(34),
", CensorCodeCV:  ",CHAR(34),INDEX(DataColumns[Censor Code],$A89-3),CHAR(34),
", QualiatyCodeCV:  ",CHAR(34),INDEX(DataColumns[Quality Code],$A89-3),CHAR(34),
", TimeAggregationInterval:  ",INDEX(DataColumns[Time Aggregation Interval],$A89-3),
", TimeAggregationIntervalUnitsID:  ",CHAR(34),INDEX(DataColumns[Time Aggregation Unit],$A89-3),CHAR(34),"}"))</f>
        <v/>
      </c>
      <c r="AA89" s="111" t="str">
        <f>IF($A89&gt;NumDataColumns,
"",
CONCATENATE(AA88,", ",INDEX(DataColumns[Column Label],$A89)))</f>
        <v/>
      </c>
    </row>
    <row r="90" spans="1:27" x14ac:dyDescent="0.25">
      <c r="A90">
        <v>87</v>
      </c>
      <c r="D90" s="111" t="str">
        <f>IF($A90&gt;NumPeople,"",
CONCATENATE("  - &amp;PersonID",TEXT($A90,"0000"),
" {","PersonFirstName:  ",CHAR(34),INDEX(People[First Name],$A90),CHAR(34),
", PersonMiddleName:  ",CHAR(34),INDEX(People[Middle Name],$A90),CHAR(34),
", PersonLastName:  ",CHAR(34),INDEX(People[Last Name],$A90),CHAR(34),"}"))</f>
        <v/>
      </c>
      <c r="E90" s="111" t="str">
        <f>IF($A90&gt;NumOrganizations,"",
CONCATENATE("  - &amp;OrganizationID",TEXT($A90,"0000"),
" {","OrganizationTypeCV:  ",CHAR(34),INDEX(Organizations[Organization Type '[CV']],$A90),CHAR(34),
", OrganizationCode:  ",CHAR(34),INDEX(Organizations[Organization Code],$A90),CHAR(34),
", OrganizationName:  ",CHAR(34),INDEX(Organizations[Organization Name],$A90),CHAR(34),
", OrganizationDescription:  ",CHAR(34),INDEX(Organizations[Organization Description],$A90),CHAR(34),
", OrganizationLink:  ",CHAR(34),INDEX(Organizations[Organization Link],$A90),CHAR(34),"}"))</f>
        <v/>
      </c>
      <c r="F90" s="111" t="str">
        <f>IF($A90&gt;NumPeople,"",
CONCATENATE("  - &amp;AffiliationID",TEXT($A90,"0000"),
" {PersonID: *PersonID",TEXT($A90,"0000"),
", OrganizationID: *OrganizationID",TEXT(MATCH(INDEX(People[Organization Name],$A90),Organizations[Organization Name],0),"0000"),
", IsPrimaryOrganizationContact: , AffiliationStartDate: , AffiliationEndDate: , PrimaryPhone: ",
", PrimaryEmail: ",CHAR(34),INDEX(People[Primary Email],$A90),CHAR(34),
", PrimaryAddress: ",CHAR(34),INDEX(People[Primary Address],$A90),CHAR(34),
", PersonLink: }"))</f>
        <v/>
      </c>
      <c r="H90" s="111" t="str">
        <f>IF(COUNTA(CitationInformation)=0,"",
IF($A90&gt;NumAuthors,"",
CONCATENATE("  - &amp;AuthorListID",TEXT($A90,"0000"),
"  {CitationID: *CitationID0001",
", PersonID: *PersonID",TEXT(MATCH(INDEX(AuthorList[Author Name],$A90),People[Full Name],0),"0000"),
", AuthorOrder: ",INDEX(AuthorList[Author Number],$A90),"}")))</f>
        <v/>
      </c>
      <c r="K90" s="111" t="str">
        <f>IF($A90&gt;NumSamplingFeatures,"",
CONCATENATE("  - &amp;SamplingFeatureID",TEXT($A90,"0000"),
" {","SamplingFeatureUUID:  ",CHAR(34),INDEX(SamplingFeatures[Sampling Feature UUID],$A90),CHAR(34),
", SamplingFeatureTypeCV:  ",CHAR(34),INDEX(SamplingFeatures[Sampling Feature Type],$A90),CHAR(34),
", SamplingFeatureCode:  ",CHAR(34),INDEX(SamplingFeatures[Feature Code],$A90),CHAR(34),
", SamplingFeatureName:  ",CHAR(34),INDEX(SamplingFeatures[Feature Name],$A90),CHAR(34),
", SamplingFeatureDescription:  ",CHAR(34),INDEX(SamplingFeatures[Feature Description],$A90),CHAR(34),
", SamplingFeatureGeotypeCV:  ",CHAR(34),INDEX(SamplingFeatures[Feature Geo Type],$A90),CHAR(34),
", FeatureGeometry:  ",CHAR(34),INDEX(SamplingFeatures[Feature Geometry],$A90),CHAR(34),
", Elevation_m:  ",CHAR(34),INDEX(SamplingFeatures[Elevation_m],$A90),CHAR(34),
", ElevationDatumCV:  ",CHAR(34),ElevationDatum,CHAR(34),"}"))</f>
        <v/>
      </c>
      <c r="L90" s="111" t="str">
        <f>IF(NumSites=0,"",
IF(NumSites&lt;$A90,"",
CONCATENATE("  - &amp;SiteID",TEXT($A90,"0000"),
" {","SamplingFeatureID:  *SamplingFeatureID",TEXT(MATCH($A90,Sites[SiteID],0),"0000"),
", SiteTypeCV:  ",CHAR(34),INDEX(Sites[Site Type],MATCH($A90,Sites[SiteID],0)),CHAR(34),
", Latitude:  ",INDEX(Sites[Latitude],MATCH($A90,Sites[SiteID],0)),
", Longitude:  ",INDEX(Sites[Longitude],MATCH($A90,Sites[SiteID],0)),
", SpatialReferenceID:  *SRSID0001}")))</f>
        <v/>
      </c>
      <c r="M90" s="111" t="str">
        <f>IF(NumSpecimens=0,"",
IF(NumSpecimens&lt;$A90,"",
CONCATENATE("  - &amp;SpecimenID",TEXT($A90,"0000"),
" {","SamplingFeatureID:  *SamplingFeatureID",TEXT(MATCH($A90,Specimens[SpecimenID],0),"0000"),
", SpecimenTypeCV:  ",CHAR(34),INDEX(Specimens[Specimen Type],MATCH($A90,Specimens[SpecimenID],0)),CHAR(34),
", SpecimenMediumCV:  ",INDEX(Specimens[Specimen Medium],MATCH($A90,Specimens[SpecimenID],0)),
", IsFieldSpecimen:  ",CHAR(34),INDEX(Specimens[Is Field Specimen?],MATCH($A90,Specimens[SpecimenID],0)),CHAR(34),"}")))</f>
        <v/>
      </c>
      <c r="N90" s="111" t="str">
        <f>IF(NumSpatialOffsets=0,"",
IF(NumSpatialOffsets&lt;$A90,"",
CONCATENATE("  - &amp;SpatialOffsetID",TEXT($A90,"0000"),
" {","SpatialOffsetTypeCV:  ",CHAR(34),INDEX(RelatedFeatures[Spatial Offset Type],MATCH($A90,RelatedFeatures[OffsetID],0)),CHAR(34),
", Offset1Value:  ",INDEX(RelatedFeatures[Offset 1 Value],MATCH($A90,RelatedFeatures[OffsetID],0)),
", Offset1UnitID:  ",CHAR(34),INDEX(RelatedFeatures[Offset 1 Unit],MATCH($A90,RelatedFeatures[OffsetID],0)),CHAR(34),
", Offset2Value:  ",IF(INDEX(RelatedFeatures[Offset 2 Value],MATCH($A90,RelatedFeatures[OffsetID],0))="","NULL",INDEX(RelatedFeatures[Offset 2 Value],MATCH($A90,RelatedFeatures[OffsetID],0))),
", Offset2UnitID:  ",CHAR(34),INDEX(RelatedFeatures[Offset 2 Unit],MATCH($A90,RelatedFeatures[OffsetID],0)),,CHAR(34),
", Offset3Value:  ",IF(INDEX(RelatedFeatures[Offset 3 Value],MATCH($A90,RelatedFeatures[OffsetID],0))="","NULL",INDEX(RelatedFeatures[Offset 3 Value],MATCH($A90,RelatedFeatures[OffsetID],0))),
", Offset3UnitID:  ",CHAR(34),INDEX(RelatedFeatures[Offset 3 Unit],MATCH($A90,RelatedFeatures[OffsetID],0)),CHAR(34),"}")))</f>
        <v/>
      </c>
      <c r="O90" s="111" t="str">
        <f>IF(NumRelatedFeatures=0,"",
IF($A90&gt;NumRelatedFeatures,"",
CONCATENATE("  - &amp;RelationID",TEXT($A90,"0000"),
" {","SamplingFeatureID:  *SamplingFeatureID",TEXT(MATCH(INDEX(RelatedFeatures[First Sampling Feature Code],$A90),SamplingFeatures[Feature Code],0),"0000"),
", RelationshipTypeCV:  ",CHAR(34),INDEX(RelatedFeatures[Relationship Type],$A90),CHAR(34),
", RelatedFeatureID: *SamplingFeatureID",TEXT(MATCH(INDEX(RelatedFeatures[Second Sampling Feature Code],$A90),SamplingFeatures[Feature Code],0),"0000"),
", SpatialOffsetID:  ",IF(INDEX(RelatedFeatures[OffsetID],$A90)="",CONCATENATE(CHAR(34),CHAR(34)),CONCATENATE("*SpatialOffsetID",TEXT(INDEX(RelatedFeatures[OffsetID],$A90),"0000"))),"}")))</f>
        <v/>
      </c>
      <c r="P90" s="111" t="str">
        <f>IF($A90&gt;NumMethods,"",
CONCATENATE("  - &amp;MethodID",TEXT($A90,"0000"),
" {","MethodTypeCV:  ",CHAR(34),INDEX(Methods[Method Type],$A90),CHAR(34),
", MethodCode:  ",CHAR(34),INDEX(Methods[Method Code],$A90),CHAR(34),
", MethodName:  ",CHAR(34),INDEX(Methods[Method Name],$A90),CHAR(34),
", MethodDescription:  ",CHAR(34),INDEX(Methods[Method Description],$A90),CHAR(34),
", MethodLink:  ",CHAR(34),INDEX(Methods[Method Link],$A90),CHAR(34),
", OrganizationID: *OrganizationID",TEXT(MATCH(INDEX(Methods[Organization Name],$A90),Organizations[Organization Name],0),"0000"),"}"))</f>
        <v/>
      </c>
      <c r="Q90" s="111" t="str">
        <f>IF($A90&gt;NumVariables,"",
CONCATENATE("  - &amp;VariableID",TEXT($A90,"0000"),
" {","VariableTypeCV:  ",CHAR(34),INDEX(Variables[Variable Type],$A90),CHAR(34),
", VariableCode:  ",CHAR(34),INDEX(Variables[Variable Code],$A90),CHAR(34),
", VariableNameCV:  ",CHAR(34),INDEX(Variables[Variable Name],$A90),CHAR(34),
", VariableDefinition:  ",CHAR(34),INDEX(Variables[Variable Definition],$A90),CHAR(34),
", SpecciationCV:  ",CHAR(34),INDEX(Variables[Speciation],$A90),CHAR(34),
", NoDataValue:  ",CHAR(34),INDEX(Variables[No Data Value],$A90),CHAR(34),"}"))</f>
        <v/>
      </c>
      <c r="S90" s="111" t="str">
        <f>IF($A90&gt;NumProcessingLevels,"",
CONCATENATE("  - &amp;ProcessingLevelID",TEXT($A90,"0000"),
" {","ProcessingLevelCode:  ",CHAR(34),INDEX(ProcessingLevels[Processing Level Code],$A90),CHAR(34),
", Definition:  ",CHAR(34),INDEX(ProcessingLevels[Definition],$A90),CHAR(34),
", Explanation:  ",CHAR(34),INDEX(ProcessingLevels[Explanation],$A90),CHAR(34),"}"))</f>
        <v/>
      </c>
      <c r="T90" s="111" t="str">
        <f>IF($A90&gt;NumDataColumns,"",
IF(INDEX(DataColumns[Method Code],$A90)="","PLEASE FILL IN A METHOD FOR EACH DATA COLUMN",
CONCATENATE("  - &amp;ActionID",TEXT($A90,"0000"),
" {","ActionTypeCV:  ",CHAR(34),"Observation",CHAR(34),
", MethodID: *MethodID",TEXT(MATCH(INDEX(DataColumns[Method Code],$A90),Methods[Method Code],0),"0000"),
", BeginDateTime:  NULL",
", BeginDateTimeUTCOffset:  NULL",
", EndDateTime:  NULL",
", EndDateTimeUTCOffset:  NULL",
", ActionDescription:  ",CHAR(34),"Generic observation action generated by YODA TimeSeries Template",CHAR(34),
", ActionFileLink:  ",CHAR(34),CHAR(34),"}")))</f>
        <v/>
      </c>
      <c r="U90" s="111" t="str">
        <f>IF($A90&gt;NumDataColumns,"",
IF(INDEX(DataColumns[Method Code],$A90)="","PLEASE FILL IN A SAMPLING FEATURE FOR EACH DATA COLUMN",
CONCATENATE("  - &amp;FeatureActionID",TEXT($A90,"0000"),
" {","SamplingFeatureID:  *SamplingFeatureID",TEXT(MATCH(INDEX(DataColumns[Sampling Feature Code],$A90),SamplingFeatures[Feature Code],0),"0000"),
", ActionID:  *ActionID",TEXT($A90,"0000"),"}")))</f>
        <v/>
      </c>
      <c r="V90" s="111" t="str">
        <f>IF($A90&gt;NumDataColumns,"",
CONCATENATE("  - &amp;ResultID",TEXT($A90,"0000"),
" {","ResultUUID:  ",CHAR(34),INDEX(DataColumns[ResultUUID],$A90),CHAR(34),
", FeatureActionID: *FeatureActionID",TEXT($A90,"0000"),
", ResultTypeCV:  ",CHAR(34),INDEX(DataColumns[Result Type],$A90),CHAR(34),
", VariableID:  *VariableID",TEXT(MATCH(INDEX(DataColumns[Variable Code],$A90),Variables[Variable Code],0),"0000"),
", UnitsID:  ",CHAR(34),INDEX(DataColumns[Unit Name],$A90),CHAR(34),
", TaxonomicClassifierID:  ",CHAR(34),CHAR(34),
", ProcessingLevelID:  *ProcessingLevelID",TEXT(MATCH(INDEX(DataColumns[Processing Level],$A90),ProcessingLevels[Processing Level Code],0),"0000"),
", ResultDateTime:  ",CHAR(34),CHAR(34),
", ResultDateTimeUTCOffset:  ",CHAR(34),CHAR(34),
", ValidDateTime:  ",CHAR(34),CHAR(34),
", ValidDateTimeUTCOffset:  ",CHAR(34),CHAR(34),
", StatusCV:  ",CHAR(34),CHAR(34),
", SampledMediumCV:  ",CHAR(34),INDEX(DataColumns[Sampled Medium],$A90),CHAR(34),
", ValueCount:  ",NumDataValues,"}"))</f>
        <v/>
      </c>
      <c r="W90" s="111" t="str">
        <f>IF($A90&gt;NumDataColumns,"",
CONCATENATE("  - &amp;TimeSeriesResultID001",TEXT($A90,"0000"),
" {","ResultID: *ResultID",TEXT($A90,"0000"),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Statistic],$A90),CHAR(34),"}"))</f>
        <v/>
      </c>
      <c r="X90" s="111" t="str">
        <f>IF($A90-3&gt;NumDataColumns,"",
CONCATENATE("    - {ColumnNumber: ",TEXT($A90-1,"0000"),
", Label:  ",CHAR(34),INDEX(DataColumns[Column Label],$A90-3),CHAR(34),
", ODM2Field:  ",CHAR(34),"DataValue",CHAR(34),
", CensorCodeCV:  ",CHAR(34),INDEX(DataColumns[Censor Code],$A90-3),CHAR(34),
", QualiatyCodeCV:  ",CHAR(34),INDEX(DataColumns[Quality Code],$A90-3),CHAR(34),
", TimeAggregationInterval:  ",INDEX(DataColumns[Time Aggregation Interval],$A90-3),
", TimeAggregationIntervalUnitsID:  ",CHAR(34),INDEX(DataColumns[Time Aggregation Unit],$A90-3),CHAR(34),"}"))</f>
        <v/>
      </c>
      <c r="AA90" s="111" t="str">
        <f>IF($A90&gt;NumDataColumns,
"",
CONCATENATE(AA89,", ",INDEX(DataColumns[Column Label],$A90)))</f>
        <v/>
      </c>
    </row>
    <row r="91" spans="1:27" x14ac:dyDescent="0.25">
      <c r="A91">
        <v>88</v>
      </c>
      <c r="D91" s="111" t="str">
        <f>IF($A91&gt;NumPeople,"",
CONCATENATE("  - &amp;PersonID",TEXT($A91,"0000"),
" {","PersonFirstName:  ",CHAR(34),INDEX(People[First Name],$A91),CHAR(34),
", PersonMiddleName:  ",CHAR(34),INDEX(People[Middle Name],$A91),CHAR(34),
", PersonLastName:  ",CHAR(34),INDEX(People[Last Name],$A91),CHAR(34),"}"))</f>
        <v/>
      </c>
      <c r="E91" s="111" t="str">
        <f>IF($A91&gt;NumOrganizations,"",
CONCATENATE("  - &amp;OrganizationID",TEXT($A91,"0000"),
" {","OrganizationTypeCV:  ",CHAR(34),INDEX(Organizations[Organization Type '[CV']],$A91),CHAR(34),
", OrganizationCode:  ",CHAR(34),INDEX(Organizations[Organization Code],$A91),CHAR(34),
", OrganizationName:  ",CHAR(34),INDEX(Organizations[Organization Name],$A91),CHAR(34),
", OrganizationDescription:  ",CHAR(34),INDEX(Organizations[Organization Description],$A91),CHAR(34),
", OrganizationLink:  ",CHAR(34),INDEX(Organizations[Organization Link],$A91),CHAR(34),"}"))</f>
        <v/>
      </c>
      <c r="F91" s="111" t="str">
        <f>IF($A91&gt;NumPeople,"",
CONCATENATE("  - &amp;AffiliationID",TEXT($A91,"0000"),
" {PersonID: *PersonID",TEXT($A91,"0000"),
", OrganizationID: *OrganizationID",TEXT(MATCH(INDEX(People[Organization Name],$A91),Organizations[Organization Name],0),"0000"),
", IsPrimaryOrganizationContact: , AffiliationStartDate: , AffiliationEndDate: , PrimaryPhone: ",
", PrimaryEmail: ",CHAR(34),INDEX(People[Primary Email],$A91),CHAR(34),
", PrimaryAddress: ",CHAR(34),INDEX(People[Primary Address],$A91),CHAR(34),
", PersonLink: }"))</f>
        <v/>
      </c>
      <c r="H91" s="111" t="str">
        <f>IF(COUNTA(CitationInformation)=0,"",
IF($A91&gt;NumAuthors,"",
CONCATENATE("  - &amp;AuthorListID",TEXT($A91,"0000"),
"  {CitationID: *CitationID0001",
", PersonID: *PersonID",TEXT(MATCH(INDEX(AuthorList[Author Name],$A91),People[Full Name],0),"0000"),
", AuthorOrder: ",INDEX(AuthorList[Author Number],$A91),"}")))</f>
        <v/>
      </c>
      <c r="K91" s="111" t="str">
        <f>IF($A91&gt;NumSamplingFeatures,"",
CONCATENATE("  - &amp;SamplingFeatureID",TEXT($A91,"0000"),
" {","SamplingFeatureUUID:  ",CHAR(34),INDEX(SamplingFeatures[Sampling Feature UUID],$A91),CHAR(34),
", SamplingFeatureTypeCV:  ",CHAR(34),INDEX(SamplingFeatures[Sampling Feature Type],$A91),CHAR(34),
", SamplingFeatureCode:  ",CHAR(34),INDEX(SamplingFeatures[Feature Code],$A91),CHAR(34),
", SamplingFeatureName:  ",CHAR(34),INDEX(SamplingFeatures[Feature Name],$A91),CHAR(34),
", SamplingFeatureDescription:  ",CHAR(34),INDEX(SamplingFeatures[Feature Description],$A91),CHAR(34),
", SamplingFeatureGeotypeCV:  ",CHAR(34),INDEX(SamplingFeatures[Feature Geo Type],$A91),CHAR(34),
", FeatureGeometry:  ",CHAR(34),INDEX(SamplingFeatures[Feature Geometry],$A91),CHAR(34),
", Elevation_m:  ",CHAR(34),INDEX(SamplingFeatures[Elevation_m],$A91),CHAR(34),
", ElevationDatumCV:  ",CHAR(34),ElevationDatum,CHAR(34),"}"))</f>
        <v/>
      </c>
      <c r="L91" s="111" t="str">
        <f>IF(NumSites=0,"",
IF(NumSites&lt;$A91,"",
CONCATENATE("  - &amp;SiteID",TEXT($A91,"0000"),
" {","SamplingFeatureID:  *SamplingFeatureID",TEXT(MATCH($A91,Sites[SiteID],0),"0000"),
", SiteTypeCV:  ",CHAR(34),INDEX(Sites[Site Type],MATCH($A91,Sites[SiteID],0)),CHAR(34),
", Latitude:  ",INDEX(Sites[Latitude],MATCH($A91,Sites[SiteID],0)),
", Longitude:  ",INDEX(Sites[Longitude],MATCH($A91,Sites[SiteID],0)),
", SpatialReferenceID:  *SRSID0001}")))</f>
        <v/>
      </c>
      <c r="M91" s="111" t="str">
        <f>IF(NumSpecimens=0,"",
IF(NumSpecimens&lt;$A91,"",
CONCATENATE("  - &amp;SpecimenID",TEXT($A91,"0000"),
" {","SamplingFeatureID:  *SamplingFeatureID",TEXT(MATCH($A91,Specimens[SpecimenID],0),"0000"),
", SpecimenTypeCV:  ",CHAR(34),INDEX(Specimens[Specimen Type],MATCH($A91,Specimens[SpecimenID],0)),CHAR(34),
", SpecimenMediumCV:  ",INDEX(Specimens[Specimen Medium],MATCH($A91,Specimens[SpecimenID],0)),
", IsFieldSpecimen:  ",CHAR(34),INDEX(Specimens[Is Field Specimen?],MATCH($A91,Specimens[SpecimenID],0)),CHAR(34),"}")))</f>
        <v/>
      </c>
      <c r="N91" s="111" t="str">
        <f>IF(NumSpatialOffsets=0,"",
IF(NumSpatialOffsets&lt;$A91,"",
CONCATENATE("  - &amp;SpatialOffsetID",TEXT($A91,"0000"),
" {","SpatialOffsetTypeCV:  ",CHAR(34),INDEX(RelatedFeatures[Spatial Offset Type],MATCH($A91,RelatedFeatures[OffsetID],0)),CHAR(34),
", Offset1Value:  ",INDEX(RelatedFeatures[Offset 1 Value],MATCH($A91,RelatedFeatures[OffsetID],0)),
", Offset1UnitID:  ",CHAR(34),INDEX(RelatedFeatures[Offset 1 Unit],MATCH($A91,RelatedFeatures[OffsetID],0)),CHAR(34),
", Offset2Value:  ",IF(INDEX(RelatedFeatures[Offset 2 Value],MATCH($A91,RelatedFeatures[OffsetID],0))="","NULL",INDEX(RelatedFeatures[Offset 2 Value],MATCH($A91,RelatedFeatures[OffsetID],0))),
", Offset2UnitID:  ",CHAR(34),INDEX(RelatedFeatures[Offset 2 Unit],MATCH($A91,RelatedFeatures[OffsetID],0)),,CHAR(34),
", Offset3Value:  ",IF(INDEX(RelatedFeatures[Offset 3 Value],MATCH($A91,RelatedFeatures[OffsetID],0))="","NULL",INDEX(RelatedFeatures[Offset 3 Value],MATCH($A91,RelatedFeatures[OffsetID],0))),
", Offset3UnitID:  ",CHAR(34),INDEX(RelatedFeatures[Offset 3 Unit],MATCH($A91,RelatedFeatures[OffsetID],0)),CHAR(34),"}")))</f>
        <v/>
      </c>
      <c r="O91" s="111" t="str">
        <f>IF(NumRelatedFeatures=0,"",
IF($A91&gt;NumRelatedFeatures,"",
CONCATENATE("  - &amp;RelationID",TEXT($A91,"0000"),
" {","SamplingFeatureID:  *SamplingFeatureID",TEXT(MATCH(INDEX(RelatedFeatures[First Sampling Feature Code],$A91),SamplingFeatures[Feature Code],0),"0000"),
", RelationshipTypeCV:  ",CHAR(34),INDEX(RelatedFeatures[Relationship Type],$A91),CHAR(34),
", RelatedFeatureID: *SamplingFeatureID",TEXT(MATCH(INDEX(RelatedFeatures[Second Sampling Feature Code],$A91),SamplingFeatures[Feature Code],0),"0000"),
", SpatialOffsetID:  ",IF(INDEX(RelatedFeatures[OffsetID],$A91)="",CONCATENATE(CHAR(34),CHAR(34)),CONCATENATE("*SpatialOffsetID",TEXT(INDEX(RelatedFeatures[OffsetID],$A91),"0000"))),"}")))</f>
        <v/>
      </c>
      <c r="P91" s="111" t="str">
        <f>IF($A91&gt;NumMethods,"",
CONCATENATE("  - &amp;MethodID",TEXT($A91,"0000"),
" {","MethodTypeCV:  ",CHAR(34),INDEX(Methods[Method Type],$A91),CHAR(34),
", MethodCode:  ",CHAR(34),INDEX(Methods[Method Code],$A91),CHAR(34),
", MethodName:  ",CHAR(34),INDEX(Methods[Method Name],$A91),CHAR(34),
", MethodDescription:  ",CHAR(34),INDEX(Methods[Method Description],$A91),CHAR(34),
", MethodLink:  ",CHAR(34),INDEX(Methods[Method Link],$A91),CHAR(34),
", OrganizationID: *OrganizationID",TEXT(MATCH(INDEX(Methods[Organization Name],$A91),Organizations[Organization Name],0),"0000"),"}"))</f>
        <v/>
      </c>
      <c r="Q91" s="111" t="str">
        <f>IF($A91&gt;NumVariables,"",
CONCATENATE("  - &amp;VariableID",TEXT($A91,"0000"),
" {","VariableTypeCV:  ",CHAR(34),INDEX(Variables[Variable Type],$A91),CHAR(34),
", VariableCode:  ",CHAR(34),INDEX(Variables[Variable Code],$A91),CHAR(34),
", VariableNameCV:  ",CHAR(34),INDEX(Variables[Variable Name],$A91),CHAR(34),
", VariableDefinition:  ",CHAR(34),INDEX(Variables[Variable Definition],$A91),CHAR(34),
", SpecciationCV:  ",CHAR(34),INDEX(Variables[Speciation],$A91),CHAR(34),
", NoDataValue:  ",CHAR(34),INDEX(Variables[No Data Value],$A91),CHAR(34),"}"))</f>
        <v/>
      </c>
      <c r="S91" s="111" t="str">
        <f>IF($A91&gt;NumProcessingLevels,"",
CONCATENATE("  - &amp;ProcessingLevelID",TEXT($A91,"0000"),
" {","ProcessingLevelCode:  ",CHAR(34),INDEX(ProcessingLevels[Processing Level Code],$A91),CHAR(34),
", Definition:  ",CHAR(34),INDEX(ProcessingLevels[Definition],$A91),CHAR(34),
", Explanation:  ",CHAR(34),INDEX(ProcessingLevels[Explanation],$A91),CHAR(34),"}"))</f>
        <v/>
      </c>
      <c r="T91" s="111" t="str">
        <f>IF($A91&gt;NumDataColumns,"",
IF(INDEX(DataColumns[Method Code],$A91)="","PLEASE FILL IN A METHOD FOR EACH DATA COLUMN",
CONCATENATE("  - &amp;ActionID",TEXT($A91,"0000"),
" {","ActionTypeCV:  ",CHAR(34),"Observation",CHAR(34),
", MethodID: *MethodID",TEXT(MATCH(INDEX(DataColumns[Method Code],$A91),Methods[Method Code],0),"0000"),
", BeginDateTime:  NULL",
", BeginDateTimeUTCOffset:  NULL",
", EndDateTime:  NULL",
", EndDateTimeUTCOffset:  NULL",
", ActionDescription:  ",CHAR(34),"Generic observation action generated by YODA TimeSeries Template",CHAR(34),
", ActionFileLink:  ",CHAR(34),CHAR(34),"}")))</f>
        <v/>
      </c>
      <c r="U91" s="111" t="str">
        <f>IF($A91&gt;NumDataColumns,"",
IF(INDEX(DataColumns[Method Code],$A91)="","PLEASE FILL IN A SAMPLING FEATURE FOR EACH DATA COLUMN",
CONCATENATE("  - &amp;FeatureActionID",TEXT($A91,"0000"),
" {","SamplingFeatureID:  *SamplingFeatureID",TEXT(MATCH(INDEX(DataColumns[Sampling Feature Code],$A91),SamplingFeatures[Feature Code],0),"0000"),
", ActionID:  *ActionID",TEXT($A91,"0000"),"}")))</f>
        <v/>
      </c>
      <c r="V91" s="111" t="str">
        <f>IF($A91&gt;NumDataColumns,"",
CONCATENATE("  - &amp;ResultID",TEXT($A91,"0000"),
" {","ResultUUID:  ",CHAR(34),INDEX(DataColumns[ResultUUID],$A91),CHAR(34),
", FeatureActionID: *FeatureActionID",TEXT($A91,"0000"),
", ResultTypeCV:  ",CHAR(34),INDEX(DataColumns[Result Type],$A91),CHAR(34),
", VariableID:  *VariableID",TEXT(MATCH(INDEX(DataColumns[Variable Code],$A91),Variables[Variable Code],0),"0000"),
", UnitsID:  ",CHAR(34),INDEX(DataColumns[Unit Name],$A91),CHAR(34),
", TaxonomicClassifierID:  ",CHAR(34),CHAR(34),
", ProcessingLevelID:  *ProcessingLevelID",TEXT(MATCH(INDEX(DataColumns[Processing Level],$A91),ProcessingLevels[Processing Level Code],0),"0000"),
", ResultDateTime:  ",CHAR(34),CHAR(34),
", ResultDateTimeUTCOffset:  ",CHAR(34),CHAR(34),
", ValidDateTime:  ",CHAR(34),CHAR(34),
", ValidDateTimeUTCOffset:  ",CHAR(34),CHAR(34),
", StatusCV:  ",CHAR(34),CHAR(34),
", SampledMediumCV:  ",CHAR(34),INDEX(DataColumns[Sampled Medium],$A91),CHAR(34),
", ValueCount:  ",NumDataValues,"}"))</f>
        <v/>
      </c>
      <c r="W91" s="111" t="str">
        <f>IF($A91&gt;NumDataColumns,"",
CONCATENATE("  - &amp;TimeSeriesResultID001",TEXT($A91,"0000"),
" {","ResultID: *ResultID",TEXT($A91,"0000"),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Statistic],$A91),CHAR(34),"}"))</f>
        <v/>
      </c>
      <c r="X91" s="111" t="str">
        <f>IF($A91-3&gt;NumDataColumns,"",
CONCATENATE("    - {ColumnNumber: ",TEXT($A91-1,"0000"),
", Label:  ",CHAR(34),INDEX(DataColumns[Column Label],$A91-3),CHAR(34),
", ODM2Field:  ",CHAR(34),"DataValue",CHAR(34),
", CensorCodeCV:  ",CHAR(34),INDEX(DataColumns[Censor Code],$A91-3),CHAR(34),
", QualiatyCodeCV:  ",CHAR(34),INDEX(DataColumns[Quality Code],$A91-3),CHAR(34),
", TimeAggregationInterval:  ",INDEX(DataColumns[Time Aggregation Interval],$A91-3),
", TimeAggregationIntervalUnitsID:  ",CHAR(34),INDEX(DataColumns[Time Aggregation Unit],$A91-3),CHAR(34),"}"))</f>
        <v/>
      </c>
      <c r="AA91" s="111" t="str">
        <f>IF($A91&gt;NumDataColumns,
"",
CONCATENATE(AA90,", ",INDEX(DataColumns[Column Label],$A91)))</f>
        <v/>
      </c>
    </row>
    <row r="92" spans="1:27" x14ac:dyDescent="0.25">
      <c r="A92">
        <v>89</v>
      </c>
      <c r="D92" s="111" t="str">
        <f>IF($A92&gt;NumPeople,"",
CONCATENATE("  - &amp;PersonID",TEXT($A92,"0000"),
" {","PersonFirstName:  ",CHAR(34),INDEX(People[First Name],$A92),CHAR(34),
", PersonMiddleName:  ",CHAR(34),INDEX(People[Middle Name],$A92),CHAR(34),
", PersonLastName:  ",CHAR(34),INDEX(People[Last Name],$A92),CHAR(34),"}"))</f>
        <v/>
      </c>
      <c r="E92" s="111" t="str">
        <f>IF($A92&gt;NumOrganizations,"",
CONCATENATE("  - &amp;OrganizationID",TEXT($A92,"0000"),
" {","OrganizationTypeCV:  ",CHAR(34),INDEX(Organizations[Organization Type '[CV']],$A92),CHAR(34),
", OrganizationCode:  ",CHAR(34),INDEX(Organizations[Organization Code],$A92),CHAR(34),
", OrganizationName:  ",CHAR(34),INDEX(Organizations[Organization Name],$A92),CHAR(34),
", OrganizationDescription:  ",CHAR(34),INDEX(Organizations[Organization Description],$A92),CHAR(34),
", OrganizationLink:  ",CHAR(34),INDEX(Organizations[Organization Link],$A92),CHAR(34),"}"))</f>
        <v/>
      </c>
      <c r="F92" s="111" t="str">
        <f>IF($A92&gt;NumPeople,"",
CONCATENATE("  - &amp;AffiliationID",TEXT($A92,"0000"),
" {PersonID: *PersonID",TEXT($A92,"0000"),
", OrganizationID: *OrganizationID",TEXT(MATCH(INDEX(People[Organization Name],$A92),Organizations[Organization Name],0),"0000"),
", IsPrimaryOrganizationContact: , AffiliationStartDate: , AffiliationEndDate: , PrimaryPhone: ",
", PrimaryEmail: ",CHAR(34),INDEX(People[Primary Email],$A92),CHAR(34),
", PrimaryAddress: ",CHAR(34),INDEX(People[Primary Address],$A92),CHAR(34),
", PersonLink: }"))</f>
        <v/>
      </c>
      <c r="H92" s="111" t="str">
        <f>IF(COUNTA(CitationInformation)=0,"",
IF($A92&gt;NumAuthors,"",
CONCATENATE("  - &amp;AuthorListID",TEXT($A92,"0000"),
"  {CitationID: *CitationID0001",
", PersonID: *PersonID",TEXT(MATCH(INDEX(AuthorList[Author Name],$A92),People[Full Name],0),"0000"),
", AuthorOrder: ",INDEX(AuthorList[Author Number],$A92),"}")))</f>
        <v/>
      </c>
      <c r="K92" s="111" t="str">
        <f>IF($A92&gt;NumSamplingFeatures,"",
CONCATENATE("  - &amp;SamplingFeatureID",TEXT($A92,"0000"),
" {","SamplingFeatureUUID:  ",CHAR(34),INDEX(SamplingFeatures[Sampling Feature UUID],$A92),CHAR(34),
", SamplingFeatureTypeCV:  ",CHAR(34),INDEX(SamplingFeatures[Sampling Feature Type],$A92),CHAR(34),
", SamplingFeatureCode:  ",CHAR(34),INDEX(SamplingFeatures[Feature Code],$A92),CHAR(34),
", SamplingFeatureName:  ",CHAR(34),INDEX(SamplingFeatures[Feature Name],$A92),CHAR(34),
", SamplingFeatureDescription:  ",CHAR(34),INDEX(SamplingFeatures[Feature Description],$A92),CHAR(34),
", SamplingFeatureGeotypeCV:  ",CHAR(34),INDEX(SamplingFeatures[Feature Geo Type],$A92),CHAR(34),
", FeatureGeometry:  ",CHAR(34),INDEX(SamplingFeatures[Feature Geometry],$A92),CHAR(34),
", Elevation_m:  ",CHAR(34),INDEX(SamplingFeatures[Elevation_m],$A92),CHAR(34),
", ElevationDatumCV:  ",CHAR(34),ElevationDatum,CHAR(34),"}"))</f>
        <v/>
      </c>
      <c r="L92" s="111" t="str">
        <f>IF(NumSites=0,"",
IF(NumSites&lt;$A92,"",
CONCATENATE("  - &amp;SiteID",TEXT($A92,"0000"),
" {","SamplingFeatureID:  *SamplingFeatureID",TEXT(MATCH($A92,Sites[SiteID],0),"0000"),
", SiteTypeCV:  ",CHAR(34),INDEX(Sites[Site Type],MATCH($A92,Sites[SiteID],0)),CHAR(34),
", Latitude:  ",INDEX(Sites[Latitude],MATCH($A92,Sites[SiteID],0)),
", Longitude:  ",INDEX(Sites[Longitude],MATCH($A92,Sites[SiteID],0)),
", SpatialReferenceID:  *SRSID0001}")))</f>
        <v/>
      </c>
      <c r="M92" s="111" t="str">
        <f>IF(NumSpecimens=0,"",
IF(NumSpecimens&lt;$A92,"",
CONCATENATE("  - &amp;SpecimenID",TEXT($A92,"0000"),
" {","SamplingFeatureID:  *SamplingFeatureID",TEXT(MATCH($A92,Specimens[SpecimenID],0),"0000"),
", SpecimenTypeCV:  ",CHAR(34),INDEX(Specimens[Specimen Type],MATCH($A92,Specimens[SpecimenID],0)),CHAR(34),
", SpecimenMediumCV:  ",INDEX(Specimens[Specimen Medium],MATCH($A92,Specimens[SpecimenID],0)),
", IsFieldSpecimen:  ",CHAR(34),INDEX(Specimens[Is Field Specimen?],MATCH($A92,Specimens[SpecimenID],0)),CHAR(34),"}")))</f>
        <v/>
      </c>
      <c r="N92" s="111" t="str">
        <f>IF(NumSpatialOffsets=0,"",
IF(NumSpatialOffsets&lt;$A92,"",
CONCATENATE("  - &amp;SpatialOffsetID",TEXT($A92,"0000"),
" {","SpatialOffsetTypeCV:  ",CHAR(34),INDEX(RelatedFeatures[Spatial Offset Type],MATCH($A92,RelatedFeatures[OffsetID],0)),CHAR(34),
", Offset1Value:  ",INDEX(RelatedFeatures[Offset 1 Value],MATCH($A92,RelatedFeatures[OffsetID],0)),
", Offset1UnitID:  ",CHAR(34),INDEX(RelatedFeatures[Offset 1 Unit],MATCH($A92,RelatedFeatures[OffsetID],0)),CHAR(34),
", Offset2Value:  ",IF(INDEX(RelatedFeatures[Offset 2 Value],MATCH($A92,RelatedFeatures[OffsetID],0))="","NULL",INDEX(RelatedFeatures[Offset 2 Value],MATCH($A92,RelatedFeatures[OffsetID],0))),
", Offset2UnitID:  ",CHAR(34),INDEX(RelatedFeatures[Offset 2 Unit],MATCH($A92,RelatedFeatures[OffsetID],0)),,CHAR(34),
", Offset3Value:  ",IF(INDEX(RelatedFeatures[Offset 3 Value],MATCH($A92,RelatedFeatures[OffsetID],0))="","NULL",INDEX(RelatedFeatures[Offset 3 Value],MATCH($A92,RelatedFeatures[OffsetID],0))),
", Offset3UnitID:  ",CHAR(34),INDEX(RelatedFeatures[Offset 3 Unit],MATCH($A92,RelatedFeatures[OffsetID],0)),CHAR(34),"}")))</f>
        <v/>
      </c>
      <c r="O92" s="111" t="str">
        <f>IF(NumRelatedFeatures=0,"",
IF($A92&gt;NumRelatedFeatures,"",
CONCATENATE("  - &amp;RelationID",TEXT($A92,"0000"),
" {","SamplingFeatureID:  *SamplingFeatureID",TEXT(MATCH(INDEX(RelatedFeatures[First Sampling Feature Code],$A92),SamplingFeatures[Feature Code],0),"0000"),
", RelationshipTypeCV:  ",CHAR(34),INDEX(RelatedFeatures[Relationship Type],$A92),CHAR(34),
", RelatedFeatureID: *SamplingFeatureID",TEXT(MATCH(INDEX(RelatedFeatures[Second Sampling Feature Code],$A92),SamplingFeatures[Feature Code],0),"0000"),
", SpatialOffsetID:  ",IF(INDEX(RelatedFeatures[OffsetID],$A92)="",CONCATENATE(CHAR(34),CHAR(34)),CONCATENATE("*SpatialOffsetID",TEXT(INDEX(RelatedFeatures[OffsetID],$A92),"0000"))),"}")))</f>
        <v/>
      </c>
      <c r="P92" s="111" t="str">
        <f>IF($A92&gt;NumMethods,"",
CONCATENATE("  - &amp;MethodID",TEXT($A92,"0000"),
" {","MethodTypeCV:  ",CHAR(34),INDEX(Methods[Method Type],$A92),CHAR(34),
", MethodCode:  ",CHAR(34),INDEX(Methods[Method Code],$A92),CHAR(34),
", MethodName:  ",CHAR(34),INDEX(Methods[Method Name],$A92),CHAR(34),
", MethodDescription:  ",CHAR(34),INDEX(Methods[Method Description],$A92),CHAR(34),
", MethodLink:  ",CHAR(34),INDEX(Methods[Method Link],$A92),CHAR(34),
", OrganizationID: *OrganizationID",TEXT(MATCH(INDEX(Methods[Organization Name],$A92),Organizations[Organization Name],0),"0000"),"}"))</f>
        <v/>
      </c>
      <c r="Q92" s="111" t="str">
        <f>IF($A92&gt;NumVariables,"",
CONCATENATE("  - &amp;VariableID",TEXT($A92,"0000"),
" {","VariableTypeCV:  ",CHAR(34),INDEX(Variables[Variable Type],$A92),CHAR(34),
", VariableCode:  ",CHAR(34),INDEX(Variables[Variable Code],$A92),CHAR(34),
", VariableNameCV:  ",CHAR(34),INDEX(Variables[Variable Name],$A92),CHAR(34),
", VariableDefinition:  ",CHAR(34),INDEX(Variables[Variable Definition],$A92),CHAR(34),
", SpecciationCV:  ",CHAR(34),INDEX(Variables[Speciation],$A92),CHAR(34),
", NoDataValue:  ",CHAR(34),INDEX(Variables[No Data Value],$A92),CHAR(34),"}"))</f>
        <v/>
      </c>
      <c r="S92" s="111" t="str">
        <f>IF($A92&gt;NumProcessingLevels,"",
CONCATENATE("  - &amp;ProcessingLevelID",TEXT($A92,"0000"),
" {","ProcessingLevelCode:  ",CHAR(34),INDEX(ProcessingLevels[Processing Level Code],$A92),CHAR(34),
", Definition:  ",CHAR(34),INDEX(ProcessingLevels[Definition],$A92),CHAR(34),
", Explanation:  ",CHAR(34),INDEX(ProcessingLevels[Explanation],$A92),CHAR(34),"}"))</f>
        <v/>
      </c>
      <c r="T92" s="111" t="str">
        <f>IF($A92&gt;NumDataColumns,"",
IF(INDEX(DataColumns[Method Code],$A92)="","PLEASE FILL IN A METHOD FOR EACH DATA COLUMN",
CONCATENATE("  - &amp;ActionID",TEXT($A92,"0000"),
" {","ActionTypeCV:  ",CHAR(34),"Observation",CHAR(34),
", MethodID: *MethodID",TEXT(MATCH(INDEX(DataColumns[Method Code],$A92),Methods[Method Code],0),"0000"),
", BeginDateTime:  NULL",
", BeginDateTimeUTCOffset:  NULL",
", EndDateTime:  NULL",
", EndDateTimeUTCOffset:  NULL",
", ActionDescription:  ",CHAR(34),"Generic observation action generated by YODA TimeSeries Template",CHAR(34),
", ActionFileLink:  ",CHAR(34),CHAR(34),"}")))</f>
        <v/>
      </c>
      <c r="U92" s="111" t="str">
        <f>IF($A92&gt;NumDataColumns,"",
IF(INDEX(DataColumns[Method Code],$A92)="","PLEASE FILL IN A SAMPLING FEATURE FOR EACH DATA COLUMN",
CONCATENATE("  - &amp;FeatureActionID",TEXT($A92,"0000"),
" {","SamplingFeatureID:  *SamplingFeatureID",TEXT(MATCH(INDEX(DataColumns[Sampling Feature Code],$A92),SamplingFeatures[Feature Code],0),"0000"),
", ActionID:  *ActionID",TEXT($A92,"0000"),"}")))</f>
        <v/>
      </c>
      <c r="V92" s="111" t="str">
        <f>IF($A92&gt;NumDataColumns,"",
CONCATENATE("  - &amp;ResultID",TEXT($A92,"0000"),
" {","ResultUUID:  ",CHAR(34),INDEX(DataColumns[ResultUUID],$A92),CHAR(34),
", FeatureActionID: *FeatureActionID",TEXT($A92,"0000"),
", ResultTypeCV:  ",CHAR(34),INDEX(DataColumns[Result Type],$A92),CHAR(34),
", VariableID:  *VariableID",TEXT(MATCH(INDEX(DataColumns[Variable Code],$A92),Variables[Variable Code],0),"0000"),
", UnitsID:  ",CHAR(34),INDEX(DataColumns[Unit Name],$A92),CHAR(34),
", TaxonomicClassifierID:  ",CHAR(34),CHAR(34),
", ProcessingLevelID:  *ProcessingLevelID",TEXT(MATCH(INDEX(DataColumns[Processing Level],$A92),ProcessingLevels[Processing Level Code],0),"0000"),
", ResultDateTime:  ",CHAR(34),CHAR(34),
", ResultDateTimeUTCOffset:  ",CHAR(34),CHAR(34),
", ValidDateTime:  ",CHAR(34),CHAR(34),
", ValidDateTimeUTCOffset:  ",CHAR(34),CHAR(34),
", StatusCV:  ",CHAR(34),CHAR(34),
", SampledMediumCV:  ",CHAR(34),INDEX(DataColumns[Sampled Medium],$A92),CHAR(34),
", ValueCount:  ",NumDataValues,"}"))</f>
        <v/>
      </c>
      <c r="W92" s="111" t="str">
        <f>IF($A92&gt;NumDataColumns,"",
CONCATENATE("  - &amp;TimeSeriesResultID001",TEXT($A92,"0000"),
" {","ResultID: *ResultID",TEXT($A92,"0000"),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Statistic],$A92),CHAR(34),"}"))</f>
        <v/>
      </c>
      <c r="X92" s="111" t="str">
        <f>IF($A92-3&gt;NumDataColumns,"",
CONCATENATE("    - {ColumnNumber: ",TEXT($A92-1,"0000"),
", Label:  ",CHAR(34),INDEX(DataColumns[Column Label],$A92-3),CHAR(34),
", ODM2Field:  ",CHAR(34),"DataValue",CHAR(34),
", CensorCodeCV:  ",CHAR(34),INDEX(DataColumns[Censor Code],$A92-3),CHAR(34),
", QualiatyCodeCV:  ",CHAR(34),INDEX(DataColumns[Quality Code],$A92-3),CHAR(34),
", TimeAggregationInterval:  ",INDEX(DataColumns[Time Aggregation Interval],$A92-3),
", TimeAggregationIntervalUnitsID:  ",CHAR(34),INDEX(DataColumns[Time Aggregation Unit],$A92-3),CHAR(34),"}"))</f>
        <v/>
      </c>
      <c r="AA92" s="111" t="str">
        <f>IF($A92&gt;NumDataColumns,
"",
CONCATENATE(AA91,", ",INDEX(DataColumns[Column Label],$A92)))</f>
        <v/>
      </c>
    </row>
    <row r="93" spans="1:27" x14ac:dyDescent="0.25">
      <c r="A93">
        <v>90</v>
      </c>
      <c r="D93" s="111" t="str">
        <f>IF($A93&gt;NumPeople,"",
CONCATENATE("  - &amp;PersonID",TEXT($A93,"0000"),
" {","PersonFirstName:  ",CHAR(34),INDEX(People[First Name],$A93),CHAR(34),
", PersonMiddleName:  ",CHAR(34),INDEX(People[Middle Name],$A93),CHAR(34),
", PersonLastName:  ",CHAR(34),INDEX(People[Last Name],$A93),CHAR(34),"}"))</f>
        <v/>
      </c>
      <c r="E93" s="111" t="str">
        <f>IF($A93&gt;NumOrganizations,"",
CONCATENATE("  - &amp;OrganizationID",TEXT($A93,"0000"),
" {","OrganizationTypeCV:  ",CHAR(34),INDEX(Organizations[Organization Type '[CV']],$A93),CHAR(34),
", OrganizationCode:  ",CHAR(34),INDEX(Organizations[Organization Code],$A93),CHAR(34),
", OrganizationName:  ",CHAR(34),INDEX(Organizations[Organization Name],$A93),CHAR(34),
", OrganizationDescription:  ",CHAR(34),INDEX(Organizations[Organization Description],$A93),CHAR(34),
", OrganizationLink:  ",CHAR(34),INDEX(Organizations[Organization Link],$A93),CHAR(34),"}"))</f>
        <v/>
      </c>
      <c r="F93" s="111" t="str">
        <f>IF($A93&gt;NumPeople,"",
CONCATENATE("  - &amp;AffiliationID",TEXT($A93,"0000"),
" {PersonID: *PersonID",TEXT($A93,"0000"),
", OrganizationID: *OrganizationID",TEXT(MATCH(INDEX(People[Organization Name],$A93),Organizations[Organization Name],0),"0000"),
", IsPrimaryOrganizationContact: , AffiliationStartDate: , AffiliationEndDate: , PrimaryPhone: ",
", PrimaryEmail: ",CHAR(34),INDEX(People[Primary Email],$A93),CHAR(34),
", PrimaryAddress: ",CHAR(34),INDEX(People[Primary Address],$A93),CHAR(34),
", PersonLink: }"))</f>
        <v/>
      </c>
      <c r="H93" s="111" t="str">
        <f>IF(COUNTA(CitationInformation)=0,"",
IF($A93&gt;NumAuthors,"",
CONCATENATE("  - &amp;AuthorListID",TEXT($A93,"0000"),
"  {CitationID: *CitationID0001",
", PersonID: *PersonID",TEXT(MATCH(INDEX(AuthorList[Author Name],$A93),People[Full Name],0),"0000"),
", AuthorOrder: ",INDEX(AuthorList[Author Number],$A93),"}")))</f>
        <v/>
      </c>
      <c r="K93" s="111" t="str">
        <f>IF($A93&gt;NumSamplingFeatures,"",
CONCATENATE("  - &amp;SamplingFeatureID",TEXT($A93,"0000"),
" {","SamplingFeatureUUID:  ",CHAR(34),INDEX(SamplingFeatures[Sampling Feature UUID],$A93),CHAR(34),
", SamplingFeatureTypeCV:  ",CHAR(34),INDEX(SamplingFeatures[Sampling Feature Type],$A93),CHAR(34),
", SamplingFeatureCode:  ",CHAR(34),INDEX(SamplingFeatures[Feature Code],$A93),CHAR(34),
", SamplingFeatureName:  ",CHAR(34),INDEX(SamplingFeatures[Feature Name],$A93),CHAR(34),
", SamplingFeatureDescription:  ",CHAR(34),INDEX(SamplingFeatures[Feature Description],$A93),CHAR(34),
", SamplingFeatureGeotypeCV:  ",CHAR(34),INDEX(SamplingFeatures[Feature Geo Type],$A93),CHAR(34),
", FeatureGeometry:  ",CHAR(34),INDEX(SamplingFeatures[Feature Geometry],$A93),CHAR(34),
", Elevation_m:  ",CHAR(34),INDEX(SamplingFeatures[Elevation_m],$A93),CHAR(34),
", ElevationDatumCV:  ",CHAR(34),ElevationDatum,CHAR(34),"}"))</f>
        <v/>
      </c>
      <c r="L93" s="111" t="str">
        <f>IF(NumSites=0,"",
IF(NumSites&lt;$A93,"",
CONCATENATE("  - &amp;SiteID",TEXT($A93,"0000"),
" {","SamplingFeatureID:  *SamplingFeatureID",TEXT(MATCH($A93,Sites[SiteID],0),"0000"),
", SiteTypeCV:  ",CHAR(34),INDEX(Sites[Site Type],MATCH($A93,Sites[SiteID],0)),CHAR(34),
", Latitude:  ",INDEX(Sites[Latitude],MATCH($A93,Sites[SiteID],0)),
", Longitude:  ",INDEX(Sites[Longitude],MATCH($A93,Sites[SiteID],0)),
", SpatialReferenceID:  *SRSID0001}")))</f>
        <v/>
      </c>
      <c r="M93" s="111" t="str">
        <f>IF(NumSpecimens=0,"",
IF(NumSpecimens&lt;$A93,"",
CONCATENATE("  - &amp;SpecimenID",TEXT($A93,"0000"),
" {","SamplingFeatureID:  *SamplingFeatureID",TEXT(MATCH($A93,Specimens[SpecimenID],0),"0000"),
", SpecimenTypeCV:  ",CHAR(34),INDEX(Specimens[Specimen Type],MATCH($A93,Specimens[SpecimenID],0)),CHAR(34),
", SpecimenMediumCV:  ",INDEX(Specimens[Specimen Medium],MATCH($A93,Specimens[SpecimenID],0)),
", IsFieldSpecimen:  ",CHAR(34),INDEX(Specimens[Is Field Specimen?],MATCH($A93,Specimens[SpecimenID],0)),CHAR(34),"}")))</f>
        <v/>
      </c>
      <c r="N93" s="111" t="str">
        <f>IF(NumSpatialOffsets=0,"",
IF(NumSpatialOffsets&lt;$A93,"",
CONCATENATE("  - &amp;SpatialOffsetID",TEXT($A93,"0000"),
" {","SpatialOffsetTypeCV:  ",CHAR(34),INDEX(RelatedFeatures[Spatial Offset Type],MATCH($A93,RelatedFeatures[OffsetID],0)),CHAR(34),
", Offset1Value:  ",INDEX(RelatedFeatures[Offset 1 Value],MATCH($A93,RelatedFeatures[OffsetID],0)),
", Offset1UnitID:  ",CHAR(34),INDEX(RelatedFeatures[Offset 1 Unit],MATCH($A93,RelatedFeatures[OffsetID],0)),CHAR(34),
", Offset2Value:  ",IF(INDEX(RelatedFeatures[Offset 2 Value],MATCH($A93,RelatedFeatures[OffsetID],0))="","NULL",INDEX(RelatedFeatures[Offset 2 Value],MATCH($A93,RelatedFeatures[OffsetID],0))),
", Offset2UnitID:  ",CHAR(34),INDEX(RelatedFeatures[Offset 2 Unit],MATCH($A93,RelatedFeatures[OffsetID],0)),,CHAR(34),
", Offset3Value:  ",IF(INDEX(RelatedFeatures[Offset 3 Value],MATCH($A93,RelatedFeatures[OffsetID],0))="","NULL",INDEX(RelatedFeatures[Offset 3 Value],MATCH($A93,RelatedFeatures[OffsetID],0))),
", Offset3UnitID:  ",CHAR(34),INDEX(RelatedFeatures[Offset 3 Unit],MATCH($A93,RelatedFeatures[OffsetID],0)),CHAR(34),"}")))</f>
        <v/>
      </c>
      <c r="O93" s="111" t="str">
        <f>IF(NumRelatedFeatures=0,"",
IF($A93&gt;NumRelatedFeatures,"",
CONCATENATE("  - &amp;RelationID",TEXT($A93,"0000"),
" {","SamplingFeatureID:  *SamplingFeatureID",TEXT(MATCH(INDEX(RelatedFeatures[First Sampling Feature Code],$A93),SamplingFeatures[Feature Code],0),"0000"),
", RelationshipTypeCV:  ",CHAR(34),INDEX(RelatedFeatures[Relationship Type],$A93),CHAR(34),
", RelatedFeatureID: *SamplingFeatureID",TEXT(MATCH(INDEX(RelatedFeatures[Second Sampling Feature Code],$A93),SamplingFeatures[Feature Code],0),"0000"),
", SpatialOffsetID:  ",IF(INDEX(RelatedFeatures[OffsetID],$A93)="",CONCATENATE(CHAR(34),CHAR(34)),CONCATENATE("*SpatialOffsetID",TEXT(INDEX(RelatedFeatures[OffsetID],$A93),"0000"))),"}")))</f>
        <v/>
      </c>
      <c r="P93" s="111" t="str">
        <f>IF($A93&gt;NumMethods,"",
CONCATENATE("  - &amp;MethodID",TEXT($A93,"0000"),
" {","MethodTypeCV:  ",CHAR(34),INDEX(Methods[Method Type],$A93),CHAR(34),
", MethodCode:  ",CHAR(34),INDEX(Methods[Method Code],$A93),CHAR(34),
", MethodName:  ",CHAR(34),INDEX(Methods[Method Name],$A93),CHAR(34),
", MethodDescription:  ",CHAR(34),INDEX(Methods[Method Description],$A93),CHAR(34),
", MethodLink:  ",CHAR(34),INDEX(Methods[Method Link],$A93),CHAR(34),
", OrganizationID: *OrganizationID",TEXT(MATCH(INDEX(Methods[Organization Name],$A93),Organizations[Organization Name],0),"0000"),"}"))</f>
        <v/>
      </c>
      <c r="Q93" s="111" t="str">
        <f>IF($A93&gt;NumVariables,"",
CONCATENATE("  - &amp;VariableID",TEXT($A93,"0000"),
" {","VariableTypeCV:  ",CHAR(34),INDEX(Variables[Variable Type],$A93),CHAR(34),
", VariableCode:  ",CHAR(34),INDEX(Variables[Variable Code],$A93),CHAR(34),
", VariableNameCV:  ",CHAR(34),INDEX(Variables[Variable Name],$A93),CHAR(34),
", VariableDefinition:  ",CHAR(34),INDEX(Variables[Variable Definition],$A93),CHAR(34),
", SpecciationCV:  ",CHAR(34),INDEX(Variables[Speciation],$A93),CHAR(34),
", NoDataValue:  ",CHAR(34),INDEX(Variables[No Data Value],$A93),CHAR(34),"}"))</f>
        <v/>
      </c>
      <c r="S93" s="111" t="str">
        <f>IF($A93&gt;NumProcessingLevels,"",
CONCATENATE("  - &amp;ProcessingLevelID",TEXT($A93,"0000"),
" {","ProcessingLevelCode:  ",CHAR(34),INDEX(ProcessingLevels[Processing Level Code],$A93),CHAR(34),
", Definition:  ",CHAR(34),INDEX(ProcessingLevels[Definition],$A93),CHAR(34),
", Explanation:  ",CHAR(34),INDEX(ProcessingLevels[Explanation],$A93),CHAR(34),"}"))</f>
        <v/>
      </c>
      <c r="T93" s="111" t="str">
        <f>IF($A93&gt;NumDataColumns,"",
IF(INDEX(DataColumns[Method Code],$A93)="","PLEASE FILL IN A METHOD FOR EACH DATA COLUMN",
CONCATENATE("  - &amp;ActionID",TEXT($A93,"0000"),
" {","ActionTypeCV:  ",CHAR(34),"Observation",CHAR(34),
", MethodID: *MethodID",TEXT(MATCH(INDEX(DataColumns[Method Code],$A93),Methods[Method Code],0),"0000"),
", BeginDateTime:  NULL",
", BeginDateTimeUTCOffset:  NULL",
", EndDateTime:  NULL",
", EndDateTimeUTCOffset:  NULL",
", ActionDescription:  ",CHAR(34),"Generic observation action generated by YODA TimeSeries Template",CHAR(34),
", ActionFileLink:  ",CHAR(34),CHAR(34),"}")))</f>
        <v/>
      </c>
      <c r="U93" s="111" t="str">
        <f>IF($A93&gt;NumDataColumns,"",
IF(INDEX(DataColumns[Method Code],$A93)="","PLEASE FILL IN A SAMPLING FEATURE FOR EACH DATA COLUMN",
CONCATENATE("  - &amp;FeatureActionID",TEXT($A93,"0000"),
" {","SamplingFeatureID:  *SamplingFeatureID",TEXT(MATCH(INDEX(DataColumns[Sampling Feature Code],$A93),SamplingFeatures[Feature Code],0),"0000"),
", ActionID:  *ActionID",TEXT($A93,"0000"),"}")))</f>
        <v/>
      </c>
      <c r="V93" s="111" t="str">
        <f>IF($A93&gt;NumDataColumns,"",
CONCATENATE("  - &amp;ResultID",TEXT($A93,"0000"),
" {","ResultUUID:  ",CHAR(34),INDEX(DataColumns[ResultUUID],$A93),CHAR(34),
", FeatureActionID: *FeatureActionID",TEXT($A93,"0000"),
", ResultTypeCV:  ",CHAR(34),INDEX(DataColumns[Result Type],$A93),CHAR(34),
", VariableID:  *VariableID",TEXT(MATCH(INDEX(DataColumns[Variable Code],$A93),Variables[Variable Code],0),"0000"),
", UnitsID:  ",CHAR(34),INDEX(DataColumns[Unit Name],$A93),CHAR(34),
", TaxonomicClassifierID:  ",CHAR(34),CHAR(34),
", ProcessingLevelID:  *ProcessingLevelID",TEXT(MATCH(INDEX(DataColumns[Processing Level],$A93),ProcessingLevels[Processing Level Code],0),"0000"),
", ResultDateTime:  ",CHAR(34),CHAR(34),
", ResultDateTimeUTCOffset:  ",CHAR(34),CHAR(34),
", ValidDateTime:  ",CHAR(34),CHAR(34),
", ValidDateTimeUTCOffset:  ",CHAR(34),CHAR(34),
", StatusCV:  ",CHAR(34),CHAR(34),
", SampledMediumCV:  ",CHAR(34),INDEX(DataColumns[Sampled Medium],$A93),CHAR(34),
", ValueCount:  ",NumDataValues,"}"))</f>
        <v/>
      </c>
      <c r="W93" s="111" t="str">
        <f>IF($A93&gt;NumDataColumns,"",
CONCATENATE("  - &amp;TimeSeriesResultID001",TEXT($A93,"0000"),
" {","ResultID: *ResultID",TEXT($A93,"0000"),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Statistic],$A93),CHAR(34),"}"))</f>
        <v/>
      </c>
      <c r="X93" s="111" t="str">
        <f>IF($A93-3&gt;NumDataColumns,"",
CONCATENATE("    - {ColumnNumber: ",TEXT($A93-1,"0000"),
", Label:  ",CHAR(34),INDEX(DataColumns[Column Label],$A93-3),CHAR(34),
", ODM2Field:  ",CHAR(34),"DataValue",CHAR(34),
", CensorCodeCV:  ",CHAR(34),INDEX(DataColumns[Censor Code],$A93-3),CHAR(34),
", QualiatyCodeCV:  ",CHAR(34),INDEX(DataColumns[Quality Code],$A93-3),CHAR(34),
", TimeAggregationInterval:  ",INDEX(DataColumns[Time Aggregation Interval],$A93-3),
", TimeAggregationIntervalUnitsID:  ",CHAR(34),INDEX(DataColumns[Time Aggregation Unit],$A93-3),CHAR(34),"}"))</f>
        <v/>
      </c>
      <c r="AA93" s="111" t="str">
        <f>IF($A93&gt;NumDataColumns,
"",
CONCATENATE(AA92,", ",INDEX(DataColumns[Column Label],$A93)))</f>
        <v/>
      </c>
    </row>
    <row r="94" spans="1:27" x14ac:dyDescent="0.25">
      <c r="A94">
        <v>91</v>
      </c>
      <c r="D94" s="111" t="str">
        <f>IF($A94&gt;NumPeople,"",
CONCATENATE("  - &amp;PersonID",TEXT($A94,"0000"),
" {","PersonFirstName:  ",CHAR(34),INDEX(People[First Name],$A94),CHAR(34),
", PersonMiddleName:  ",CHAR(34),INDEX(People[Middle Name],$A94),CHAR(34),
", PersonLastName:  ",CHAR(34),INDEX(People[Last Name],$A94),CHAR(34),"}"))</f>
        <v/>
      </c>
      <c r="E94" s="111" t="str">
        <f>IF($A94&gt;NumOrganizations,"",
CONCATENATE("  - &amp;OrganizationID",TEXT($A94,"0000"),
" {","OrganizationTypeCV:  ",CHAR(34),INDEX(Organizations[Organization Type '[CV']],$A94),CHAR(34),
", OrganizationCode:  ",CHAR(34),INDEX(Organizations[Organization Code],$A94),CHAR(34),
", OrganizationName:  ",CHAR(34),INDEX(Organizations[Organization Name],$A94),CHAR(34),
", OrganizationDescription:  ",CHAR(34),INDEX(Organizations[Organization Description],$A94),CHAR(34),
", OrganizationLink:  ",CHAR(34),INDEX(Organizations[Organization Link],$A94),CHAR(34),"}"))</f>
        <v/>
      </c>
      <c r="F94" s="111" t="str">
        <f>IF($A94&gt;NumPeople,"",
CONCATENATE("  - &amp;AffiliationID",TEXT($A94,"0000"),
" {PersonID: *PersonID",TEXT($A94,"0000"),
", OrganizationID: *OrganizationID",TEXT(MATCH(INDEX(People[Organization Name],$A94),Organizations[Organization Name],0),"0000"),
", IsPrimaryOrganizationContact: , AffiliationStartDate: , AffiliationEndDate: , PrimaryPhone: ",
", PrimaryEmail: ",CHAR(34),INDEX(People[Primary Email],$A94),CHAR(34),
", PrimaryAddress: ",CHAR(34),INDEX(People[Primary Address],$A94),CHAR(34),
", PersonLink: }"))</f>
        <v/>
      </c>
      <c r="H94" s="111" t="str">
        <f>IF(COUNTA(CitationInformation)=0,"",
IF($A94&gt;NumAuthors,"",
CONCATENATE("  - &amp;AuthorListID",TEXT($A94,"0000"),
"  {CitationID: *CitationID0001",
", PersonID: *PersonID",TEXT(MATCH(INDEX(AuthorList[Author Name],$A94),People[Full Name],0),"0000"),
", AuthorOrder: ",INDEX(AuthorList[Author Number],$A94),"}")))</f>
        <v/>
      </c>
      <c r="K94" s="111" t="str">
        <f>IF($A94&gt;NumSamplingFeatures,"",
CONCATENATE("  - &amp;SamplingFeatureID",TEXT($A94,"0000"),
" {","SamplingFeatureUUID:  ",CHAR(34),INDEX(SamplingFeatures[Sampling Feature UUID],$A94),CHAR(34),
", SamplingFeatureTypeCV:  ",CHAR(34),INDEX(SamplingFeatures[Sampling Feature Type],$A94),CHAR(34),
", SamplingFeatureCode:  ",CHAR(34),INDEX(SamplingFeatures[Feature Code],$A94),CHAR(34),
", SamplingFeatureName:  ",CHAR(34),INDEX(SamplingFeatures[Feature Name],$A94),CHAR(34),
", SamplingFeatureDescription:  ",CHAR(34),INDEX(SamplingFeatures[Feature Description],$A94),CHAR(34),
", SamplingFeatureGeotypeCV:  ",CHAR(34),INDEX(SamplingFeatures[Feature Geo Type],$A94),CHAR(34),
", FeatureGeometry:  ",CHAR(34),INDEX(SamplingFeatures[Feature Geometry],$A94),CHAR(34),
", Elevation_m:  ",CHAR(34),INDEX(SamplingFeatures[Elevation_m],$A94),CHAR(34),
", ElevationDatumCV:  ",CHAR(34),ElevationDatum,CHAR(34),"}"))</f>
        <v/>
      </c>
      <c r="L94" s="111" t="str">
        <f>IF(NumSites=0,"",
IF(NumSites&lt;$A94,"",
CONCATENATE("  - &amp;SiteID",TEXT($A94,"0000"),
" {","SamplingFeatureID:  *SamplingFeatureID",TEXT(MATCH($A94,Sites[SiteID],0),"0000"),
", SiteTypeCV:  ",CHAR(34),INDEX(Sites[Site Type],MATCH($A94,Sites[SiteID],0)),CHAR(34),
", Latitude:  ",INDEX(Sites[Latitude],MATCH($A94,Sites[SiteID],0)),
", Longitude:  ",INDEX(Sites[Longitude],MATCH($A94,Sites[SiteID],0)),
", SpatialReferenceID:  *SRSID0001}")))</f>
        <v/>
      </c>
      <c r="M94" s="111" t="str">
        <f>IF(NumSpecimens=0,"",
IF(NumSpecimens&lt;$A94,"",
CONCATENATE("  - &amp;SpecimenID",TEXT($A94,"0000"),
" {","SamplingFeatureID:  *SamplingFeatureID",TEXT(MATCH($A94,Specimens[SpecimenID],0),"0000"),
", SpecimenTypeCV:  ",CHAR(34),INDEX(Specimens[Specimen Type],MATCH($A94,Specimens[SpecimenID],0)),CHAR(34),
", SpecimenMediumCV:  ",INDEX(Specimens[Specimen Medium],MATCH($A94,Specimens[SpecimenID],0)),
", IsFieldSpecimen:  ",CHAR(34),INDEX(Specimens[Is Field Specimen?],MATCH($A94,Specimens[SpecimenID],0)),CHAR(34),"}")))</f>
        <v/>
      </c>
      <c r="N94" s="111" t="str">
        <f>IF(NumSpatialOffsets=0,"",
IF(NumSpatialOffsets&lt;$A94,"",
CONCATENATE("  - &amp;SpatialOffsetID",TEXT($A94,"0000"),
" {","SpatialOffsetTypeCV:  ",CHAR(34),INDEX(RelatedFeatures[Spatial Offset Type],MATCH($A94,RelatedFeatures[OffsetID],0)),CHAR(34),
", Offset1Value:  ",INDEX(RelatedFeatures[Offset 1 Value],MATCH($A94,RelatedFeatures[OffsetID],0)),
", Offset1UnitID:  ",CHAR(34),INDEX(RelatedFeatures[Offset 1 Unit],MATCH($A94,RelatedFeatures[OffsetID],0)),CHAR(34),
", Offset2Value:  ",IF(INDEX(RelatedFeatures[Offset 2 Value],MATCH($A94,RelatedFeatures[OffsetID],0))="","NULL",INDEX(RelatedFeatures[Offset 2 Value],MATCH($A94,RelatedFeatures[OffsetID],0))),
", Offset2UnitID:  ",CHAR(34),INDEX(RelatedFeatures[Offset 2 Unit],MATCH($A94,RelatedFeatures[OffsetID],0)),,CHAR(34),
", Offset3Value:  ",IF(INDEX(RelatedFeatures[Offset 3 Value],MATCH($A94,RelatedFeatures[OffsetID],0))="","NULL",INDEX(RelatedFeatures[Offset 3 Value],MATCH($A94,RelatedFeatures[OffsetID],0))),
", Offset3UnitID:  ",CHAR(34),INDEX(RelatedFeatures[Offset 3 Unit],MATCH($A94,RelatedFeatures[OffsetID],0)),CHAR(34),"}")))</f>
        <v/>
      </c>
      <c r="O94" s="111" t="str">
        <f>IF(NumRelatedFeatures=0,"",
IF($A94&gt;NumRelatedFeatures,"",
CONCATENATE("  - &amp;RelationID",TEXT($A94,"0000"),
" {","SamplingFeatureID:  *SamplingFeatureID",TEXT(MATCH(INDEX(RelatedFeatures[First Sampling Feature Code],$A94),SamplingFeatures[Feature Code],0),"0000"),
", RelationshipTypeCV:  ",CHAR(34),INDEX(RelatedFeatures[Relationship Type],$A94),CHAR(34),
", RelatedFeatureID: *SamplingFeatureID",TEXT(MATCH(INDEX(RelatedFeatures[Second Sampling Feature Code],$A94),SamplingFeatures[Feature Code],0),"0000"),
", SpatialOffsetID:  ",IF(INDEX(RelatedFeatures[OffsetID],$A94)="",CONCATENATE(CHAR(34),CHAR(34)),CONCATENATE("*SpatialOffsetID",TEXT(INDEX(RelatedFeatures[OffsetID],$A94),"0000"))),"}")))</f>
        <v/>
      </c>
      <c r="P94" s="111" t="str">
        <f>IF($A94&gt;NumMethods,"",
CONCATENATE("  - &amp;MethodID",TEXT($A94,"0000"),
" {","MethodTypeCV:  ",CHAR(34),INDEX(Methods[Method Type],$A94),CHAR(34),
", MethodCode:  ",CHAR(34),INDEX(Methods[Method Code],$A94),CHAR(34),
", MethodName:  ",CHAR(34),INDEX(Methods[Method Name],$A94),CHAR(34),
", MethodDescription:  ",CHAR(34),INDEX(Methods[Method Description],$A94),CHAR(34),
", MethodLink:  ",CHAR(34),INDEX(Methods[Method Link],$A94),CHAR(34),
", OrganizationID: *OrganizationID",TEXT(MATCH(INDEX(Methods[Organization Name],$A94),Organizations[Organization Name],0),"0000"),"}"))</f>
        <v/>
      </c>
      <c r="Q94" s="111" t="str">
        <f>IF($A94&gt;NumVariables,"",
CONCATENATE("  - &amp;VariableID",TEXT($A94,"0000"),
" {","VariableTypeCV:  ",CHAR(34),INDEX(Variables[Variable Type],$A94),CHAR(34),
", VariableCode:  ",CHAR(34),INDEX(Variables[Variable Code],$A94),CHAR(34),
", VariableNameCV:  ",CHAR(34),INDEX(Variables[Variable Name],$A94),CHAR(34),
", VariableDefinition:  ",CHAR(34),INDEX(Variables[Variable Definition],$A94),CHAR(34),
", SpecciationCV:  ",CHAR(34),INDEX(Variables[Speciation],$A94),CHAR(34),
", NoDataValue:  ",CHAR(34),INDEX(Variables[No Data Value],$A94),CHAR(34),"}"))</f>
        <v/>
      </c>
      <c r="S94" s="111" t="str">
        <f>IF($A94&gt;NumProcessingLevels,"",
CONCATENATE("  - &amp;ProcessingLevelID",TEXT($A94,"0000"),
" {","ProcessingLevelCode:  ",CHAR(34),INDEX(ProcessingLevels[Processing Level Code],$A94),CHAR(34),
", Definition:  ",CHAR(34),INDEX(ProcessingLevels[Definition],$A94),CHAR(34),
", Explanation:  ",CHAR(34),INDEX(ProcessingLevels[Explanation],$A94),CHAR(34),"}"))</f>
        <v/>
      </c>
      <c r="T94" s="111" t="str">
        <f>IF($A94&gt;NumDataColumns,"",
IF(INDEX(DataColumns[Method Code],$A94)="","PLEASE FILL IN A METHOD FOR EACH DATA COLUMN",
CONCATENATE("  - &amp;ActionID",TEXT($A94,"0000"),
" {","ActionTypeCV:  ",CHAR(34),"Observation",CHAR(34),
", MethodID: *MethodID",TEXT(MATCH(INDEX(DataColumns[Method Code],$A94),Methods[Method Code],0),"0000"),
", BeginDateTime:  NULL",
", BeginDateTimeUTCOffset:  NULL",
", EndDateTime:  NULL",
", EndDateTimeUTCOffset:  NULL",
", ActionDescription:  ",CHAR(34),"Generic observation action generated by YODA TimeSeries Template",CHAR(34),
", ActionFileLink:  ",CHAR(34),CHAR(34),"}")))</f>
        <v/>
      </c>
      <c r="U94" s="111" t="str">
        <f>IF($A94&gt;NumDataColumns,"",
IF(INDEX(DataColumns[Method Code],$A94)="","PLEASE FILL IN A SAMPLING FEATURE FOR EACH DATA COLUMN",
CONCATENATE("  - &amp;FeatureActionID",TEXT($A94,"0000"),
" {","SamplingFeatureID:  *SamplingFeatureID",TEXT(MATCH(INDEX(DataColumns[Sampling Feature Code],$A94),SamplingFeatures[Feature Code],0),"0000"),
", ActionID:  *ActionID",TEXT($A94,"0000"),"}")))</f>
        <v/>
      </c>
      <c r="V94" s="111" t="str">
        <f>IF($A94&gt;NumDataColumns,"",
CONCATENATE("  - &amp;ResultID",TEXT($A94,"0000"),
" {","ResultUUID:  ",CHAR(34),INDEX(DataColumns[ResultUUID],$A94),CHAR(34),
", FeatureActionID: *FeatureActionID",TEXT($A94,"0000"),
", ResultTypeCV:  ",CHAR(34),INDEX(DataColumns[Result Type],$A94),CHAR(34),
", VariableID:  *VariableID",TEXT(MATCH(INDEX(DataColumns[Variable Code],$A94),Variables[Variable Code],0),"0000"),
", UnitsID:  ",CHAR(34),INDEX(DataColumns[Unit Name],$A94),CHAR(34),
", TaxonomicClassifierID:  ",CHAR(34),CHAR(34),
", ProcessingLevelID:  *ProcessingLevelID",TEXT(MATCH(INDEX(DataColumns[Processing Level],$A94),ProcessingLevels[Processing Level Code],0),"0000"),
", ResultDateTime:  ",CHAR(34),CHAR(34),
", ResultDateTimeUTCOffset:  ",CHAR(34),CHAR(34),
", ValidDateTime:  ",CHAR(34),CHAR(34),
", ValidDateTimeUTCOffset:  ",CHAR(34),CHAR(34),
", StatusCV:  ",CHAR(34),CHAR(34),
", SampledMediumCV:  ",CHAR(34),INDEX(DataColumns[Sampled Medium],$A94),CHAR(34),
", ValueCount:  ",NumDataValues,"}"))</f>
        <v/>
      </c>
      <c r="W94" s="111" t="str">
        <f>IF($A94&gt;NumDataColumns,"",
CONCATENATE("  - &amp;TimeSeriesResultID001",TEXT($A94,"0000"),
" {","ResultID: *ResultID",TEXT($A94,"0000"),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Statistic],$A94),CHAR(34),"}"))</f>
        <v/>
      </c>
      <c r="X94" s="111" t="str">
        <f>IF($A94-3&gt;NumDataColumns,"",
CONCATENATE("    - {ColumnNumber: ",TEXT($A94-1,"0000"),
", Label:  ",CHAR(34),INDEX(DataColumns[Column Label],$A94-3),CHAR(34),
", ODM2Field:  ",CHAR(34),"DataValue",CHAR(34),
", CensorCodeCV:  ",CHAR(34),INDEX(DataColumns[Censor Code],$A94-3),CHAR(34),
", QualiatyCodeCV:  ",CHAR(34),INDEX(DataColumns[Quality Code],$A94-3),CHAR(34),
", TimeAggregationInterval:  ",INDEX(DataColumns[Time Aggregation Interval],$A94-3),
", TimeAggregationIntervalUnitsID:  ",CHAR(34),INDEX(DataColumns[Time Aggregation Unit],$A94-3),CHAR(34),"}"))</f>
        <v/>
      </c>
      <c r="AA94" s="111" t="str">
        <f>IF($A94&gt;NumDataColumns,
"",
CONCATENATE(AA93,", ",INDEX(DataColumns[Column Label],$A94)))</f>
        <v/>
      </c>
    </row>
    <row r="95" spans="1:27" x14ac:dyDescent="0.25">
      <c r="A95">
        <v>92</v>
      </c>
      <c r="D95" s="111" t="str">
        <f>IF($A95&gt;NumPeople,"",
CONCATENATE("  - &amp;PersonID",TEXT($A95,"0000"),
" {","PersonFirstName:  ",CHAR(34),INDEX(People[First Name],$A95),CHAR(34),
", PersonMiddleName:  ",CHAR(34),INDEX(People[Middle Name],$A95),CHAR(34),
", PersonLastName:  ",CHAR(34),INDEX(People[Last Name],$A95),CHAR(34),"}"))</f>
        <v/>
      </c>
      <c r="E95" s="111" t="str">
        <f>IF($A95&gt;NumOrganizations,"",
CONCATENATE("  - &amp;OrganizationID",TEXT($A95,"0000"),
" {","OrganizationTypeCV:  ",CHAR(34),INDEX(Organizations[Organization Type '[CV']],$A95),CHAR(34),
", OrganizationCode:  ",CHAR(34),INDEX(Organizations[Organization Code],$A95),CHAR(34),
", OrganizationName:  ",CHAR(34),INDEX(Organizations[Organization Name],$A95),CHAR(34),
", OrganizationDescription:  ",CHAR(34),INDEX(Organizations[Organization Description],$A95),CHAR(34),
", OrganizationLink:  ",CHAR(34),INDEX(Organizations[Organization Link],$A95),CHAR(34),"}"))</f>
        <v/>
      </c>
      <c r="F95" s="111" t="str">
        <f>IF($A95&gt;NumPeople,"",
CONCATENATE("  - &amp;AffiliationID",TEXT($A95,"0000"),
" {PersonID: *PersonID",TEXT($A95,"0000"),
", OrganizationID: *OrganizationID",TEXT(MATCH(INDEX(People[Organization Name],$A95),Organizations[Organization Name],0),"0000"),
", IsPrimaryOrganizationContact: , AffiliationStartDate: , AffiliationEndDate: , PrimaryPhone: ",
", PrimaryEmail: ",CHAR(34),INDEX(People[Primary Email],$A95),CHAR(34),
", PrimaryAddress: ",CHAR(34),INDEX(People[Primary Address],$A95),CHAR(34),
", PersonLink: }"))</f>
        <v/>
      </c>
      <c r="H95" s="111" t="str">
        <f>IF(COUNTA(CitationInformation)=0,"",
IF($A95&gt;NumAuthors,"",
CONCATENATE("  - &amp;AuthorListID",TEXT($A95,"0000"),
"  {CitationID: *CitationID0001",
", PersonID: *PersonID",TEXT(MATCH(INDEX(AuthorList[Author Name],$A95),People[Full Name],0),"0000"),
", AuthorOrder: ",INDEX(AuthorList[Author Number],$A95),"}")))</f>
        <v/>
      </c>
      <c r="K95" s="111" t="str">
        <f>IF($A95&gt;NumSamplingFeatures,"",
CONCATENATE("  - &amp;SamplingFeatureID",TEXT($A95,"0000"),
" {","SamplingFeatureUUID:  ",CHAR(34),INDEX(SamplingFeatures[Sampling Feature UUID],$A95),CHAR(34),
", SamplingFeatureTypeCV:  ",CHAR(34),INDEX(SamplingFeatures[Sampling Feature Type],$A95),CHAR(34),
", SamplingFeatureCode:  ",CHAR(34),INDEX(SamplingFeatures[Feature Code],$A95),CHAR(34),
", SamplingFeatureName:  ",CHAR(34),INDEX(SamplingFeatures[Feature Name],$A95),CHAR(34),
", SamplingFeatureDescription:  ",CHAR(34),INDEX(SamplingFeatures[Feature Description],$A95),CHAR(34),
", SamplingFeatureGeotypeCV:  ",CHAR(34),INDEX(SamplingFeatures[Feature Geo Type],$A95),CHAR(34),
", FeatureGeometry:  ",CHAR(34),INDEX(SamplingFeatures[Feature Geometry],$A95),CHAR(34),
", Elevation_m:  ",CHAR(34),INDEX(SamplingFeatures[Elevation_m],$A95),CHAR(34),
", ElevationDatumCV:  ",CHAR(34),ElevationDatum,CHAR(34),"}"))</f>
        <v/>
      </c>
      <c r="L95" s="111" t="str">
        <f>IF(NumSites=0,"",
IF(NumSites&lt;$A95,"",
CONCATENATE("  - &amp;SiteID",TEXT($A95,"0000"),
" {","SamplingFeatureID:  *SamplingFeatureID",TEXT(MATCH($A95,Sites[SiteID],0),"0000"),
", SiteTypeCV:  ",CHAR(34),INDEX(Sites[Site Type],MATCH($A95,Sites[SiteID],0)),CHAR(34),
", Latitude:  ",INDEX(Sites[Latitude],MATCH($A95,Sites[SiteID],0)),
", Longitude:  ",INDEX(Sites[Longitude],MATCH($A95,Sites[SiteID],0)),
", SpatialReferenceID:  *SRSID0001}")))</f>
        <v/>
      </c>
      <c r="M95" s="111" t="str">
        <f>IF(NumSpecimens=0,"",
IF(NumSpecimens&lt;$A95,"",
CONCATENATE("  - &amp;SpecimenID",TEXT($A95,"0000"),
" {","SamplingFeatureID:  *SamplingFeatureID",TEXT(MATCH($A95,Specimens[SpecimenID],0),"0000"),
", SpecimenTypeCV:  ",CHAR(34),INDEX(Specimens[Specimen Type],MATCH($A95,Specimens[SpecimenID],0)),CHAR(34),
", SpecimenMediumCV:  ",INDEX(Specimens[Specimen Medium],MATCH($A95,Specimens[SpecimenID],0)),
", IsFieldSpecimen:  ",CHAR(34),INDEX(Specimens[Is Field Specimen?],MATCH($A95,Specimens[SpecimenID],0)),CHAR(34),"}")))</f>
        <v/>
      </c>
      <c r="N95" s="111" t="str">
        <f>IF(NumSpatialOffsets=0,"",
IF(NumSpatialOffsets&lt;$A95,"",
CONCATENATE("  - &amp;SpatialOffsetID",TEXT($A95,"0000"),
" {","SpatialOffsetTypeCV:  ",CHAR(34),INDEX(RelatedFeatures[Spatial Offset Type],MATCH($A95,RelatedFeatures[OffsetID],0)),CHAR(34),
", Offset1Value:  ",INDEX(RelatedFeatures[Offset 1 Value],MATCH($A95,RelatedFeatures[OffsetID],0)),
", Offset1UnitID:  ",CHAR(34),INDEX(RelatedFeatures[Offset 1 Unit],MATCH($A95,RelatedFeatures[OffsetID],0)),CHAR(34),
", Offset2Value:  ",IF(INDEX(RelatedFeatures[Offset 2 Value],MATCH($A95,RelatedFeatures[OffsetID],0))="","NULL",INDEX(RelatedFeatures[Offset 2 Value],MATCH($A95,RelatedFeatures[OffsetID],0))),
", Offset2UnitID:  ",CHAR(34),INDEX(RelatedFeatures[Offset 2 Unit],MATCH($A95,RelatedFeatures[OffsetID],0)),,CHAR(34),
", Offset3Value:  ",IF(INDEX(RelatedFeatures[Offset 3 Value],MATCH($A95,RelatedFeatures[OffsetID],0))="","NULL",INDEX(RelatedFeatures[Offset 3 Value],MATCH($A95,RelatedFeatures[OffsetID],0))),
", Offset3UnitID:  ",CHAR(34),INDEX(RelatedFeatures[Offset 3 Unit],MATCH($A95,RelatedFeatures[OffsetID],0)),CHAR(34),"}")))</f>
        <v/>
      </c>
      <c r="O95" s="111" t="str">
        <f>IF(NumRelatedFeatures=0,"",
IF($A95&gt;NumRelatedFeatures,"",
CONCATENATE("  - &amp;RelationID",TEXT($A95,"0000"),
" {","SamplingFeatureID:  *SamplingFeatureID",TEXT(MATCH(INDEX(RelatedFeatures[First Sampling Feature Code],$A95),SamplingFeatures[Feature Code],0),"0000"),
", RelationshipTypeCV:  ",CHAR(34),INDEX(RelatedFeatures[Relationship Type],$A95),CHAR(34),
", RelatedFeatureID: *SamplingFeatureID",TEXT(MATCH(INDEX(RelatedFeatures[Second Sampling Feature Code],$A95),SamplingFeatures[Feature Code],0),"0000"),
", SpatialOffsetID:  ",IF(INDEX(RelatedFeatures[OffsetID],$A95)="",CONCATENATE(CHAR(34),CHAR(34)),CONCATENATE("*SpatialOffsetID",TEXT(INDEX(RelatedFeatures[OffsetID],$A95),"0000"))),"}")))</f>
        <v/>
      </c>
      <c r="P95" s="111" t="str">
        <f>IF($A95&gt;NumMethods,"",
CONCATENATE("  - &amp;MethodID",TEXT($A95,"0000"),
" {","MethodTypeCV:  ",CHAR(34),INDEX(Methods[Method Type],$A95),CHAR(34),
", MethodCode:  ",CHAR(34),INDEX(Methods[Method Code],$A95),CHAR(34),
", MethodName:  ",CHAR(34),INDEX(Methods[Method Name],$A95),CHAR(34),
", MethodDescription:  ",CHAR(34),INDEX(Methods[Method Description],$A95),CHAR(34),
", MethodLink:  ",CHAR(34),INDEX(Methods[Method Link],$A95),CHAR(34),
", OrganizationID: *OrganizationID",TEXT(MATCH(INDEX(Methods[Organization Name],$A95),Organizations[Organization Name],0),"0000"),"}"))</f>
        <v/>
      </c>
      <c r="Q95" s="111" t="str">
        <f>IF($A95&gt;NumVariables,"",
CONCATENATE("  - &amp;VariableID",TEXT($A95,"0000"),
" {","VariableTypeCV:  ",CHAR(34),INDEX(Variables[Variable Type],$A95),CHAR(34),
", VariableCode:  ",CHAR(34),INDEX(Variables[Variable Code],$A95),CHAR(34),
", VariableNameCV:  ",CHAR(34),INDEX(Variables[Variable Name],$A95),CHAR(34),
", VariableDefinition:  ",CHAR(34),INDEX(Variables[Variable Definition],$A95),CHAR(34),
", SpecciationCV:  ",CHAR(34),INDEX(Variables[Speciation],$A95),CHAR(34),
", NoDataValue:  ",CHAR(34),INDEX(Variables[No Data Value],$A95),CHAR(34),"}"))</f>
        <v/>
      </c>
      <c r="S95" s="111" t="str">
        <f>IF($A95&gt;NumProcessingLevels,"",
CONCATENATE("  - &amp;ProcessingLevelID",TEXT($A95,"0000"),
" {","ProcessingLevelCode:  ",CHAR(34),INDEX(ProcessingLevels[Processing Level Code],$A95),CHAR(34),
", Definition:  ",CHAR(34),INDEX(ProcessingLevels[Definition],$A95),CHAR(34),
", Explanation:  ",CHAR(34),INDEX(ProcessingLevels[Explanation],$A95),CHAR(34),"}"))</f>
        <v/>
      </c>
      <c r="T95" s="111" t="str">
        <f>IF($A95&gt;NumDataColumns,"",
IF(INDEX(DataColumns[Method Code],$A95)="","PLEASE FILL IN A METHOD FOR EACH DATA COLUMN",
CONCATENATE("  - &amp;ActionID",TEXT($A95,"0000"),
" {","ActionTypeCV:  ",CHAR(34),"Observation",CHAR(34),
", MethodID: *MethodID",TEXT(MATCH(INDEX(DataColumns[Method Code],$A95),Methods[Method Code],0),"0000"),
", BeginDateTime:  NULL",
", BeginDateTimeUTCOffset:  NULL",
", EndDateTime:  NULL",
", EndDateTimeUTCOffset:  NULL",
", ActionDescription:  ",CHAR(34),"Generic observation action generated by YODA TimeSeries Template",CHAR(34),
", ActionFileLink:  ",CHAR(34),CHAR(34),"}")))</f>
        <v/>
      </c>
      <c r="U95" s="111" t="str">
        <f>IF($A95&gt;NumDataColumns,"",
IF(INDEX(DataColumns[Method Code],$A95)="","PLEASE FILL IN A SAMPLING FEATURE FOR EACH DATA COLUMN",
CONCATENATE("  - &amp;FeatureActionID",TEXT($A95,"0000"),
" {","SamplingFeatureID:  *SamplingFeatureID",TEXT(MATCH(INDEX(DataColumns[Sampling Feature Code],$A95),SamplingFeatures[Feature Code],0),"0000"),
", ActionID:  *ActionID",TEXT($A95,"0000"),"}")))</f>
        <v/>
      </c>
      <c r="V95" s="111" t="str">
        <f>IF($A95&gt;NumDataColumns,"",
CONCATENATE("  - &amp;ResultID",TEXT($A95,"0000"),
" {","ResultUUID:  ",CHAR(34),INDEX(DataColumns[ResultUUID],$A95),CHAR(34),
", FeatureActionID: *FeatureActionID",TEXT($A95,"0000"),
", ResultTypeCV:  ",CHAR(34),INDEX(DataColumns[Result Type],$A95),CHAR(34),
", VariableID:  *VariableID",TEXT(MATCH(INDEX(DataColumns[Variable Code],$A95),Variables[Variable Code],0),"0000"),
", UnitsID:  ",CHAR(34),INDEX(DataColumns[Unit Name],$A95),CHAR(34),
", TaxonomicClassifierID:  ",CHAR(34),CHAR(34),
", ProcessingLevelID:  *ProcessingLevelID",TEXT(MATCH(INDEX(DataColumns[Processing Level],$A95),ProcessingLevels[Processing Level Code],0),"0000"),
", ResultDateTime:  ",CHAR(34),CHAR(34),
", ResultDateTimeUTCOffset:  ",CHAR(34),CHAR(34),
", ValidDateTime:  ",CHAR(34),CHAR(34),
", ValidDateTimeUTCOffset:  ",CHAR(34),CHAR(34),
", StatusCV:  ",CHAR(34),CHAR(34),
", SampledMediumCV:  ",CHAR(34),INDEX(DataColumns[Sampled Medium],$A95),CHAR(34),
", ValueCount:  ",NumDataValues,"}"))</f>
        <v/>
      </c>
      <c r="W95" s="111" t="str">
        <f>IF($A95&gt;NumDataColumns,"",
CONCATENATE("  - &amp;TimeSeriesResultID001",TEXT($A95,"0000"),
" {","ResultID: *ResultID",TEXT($A95,"0000"),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Statistic],$A95),CHAR(34),"}"))</f>
        <v/>
      </c>
      <c r="X95" s="111" t="str">
        <f>IF($A95-3&gt;NumDataColumns,"",
CONCATENATE("    - {ColumnNumber: ",TEXT($A95-1,"0000"),
", Label:  ",CHAR(34),INDEX(DataColumns[Column Label],$A95-3),CHAR(34),
", ODM2Field:  ",CHAR(34),"DataValue",CHAR(34),
", CensorCodeCV:  ",CHAR(34),INDEX(DataColumns[Censor Code],$A95-3),CHAR(34),
", QualiatyCodeCV:  ",CHAR(34),INDEX(DataColumns[Quality Code],$A95-3),CHAR(34),
", TimeAggregationInterval:  ",INDEX(DataColumns[Time Aggregation Interval],$A95-3),
", TimeAggregationIntervalUnitsID:  ",CHAR(34),INDEX(DataColumns[Time Aggregation Unit],$A95-3),CHAR(34),"}"))</f>
        <v/>
      </c>
      <c r="AA95" s="111" t="str">
        <f>IF($A95&gt;NumDataColumns,
"",
CONCATENATE(AA94,", ",INDEX(DataColumns[Column Label],$A95)))</f>
        <v/>
      </c>
    </row>
    <row r="96" spans="1:27" x14ac:dyDescent="0.25">
      <c r="A96">
        <v>93</v>
      </c>
      <c r="D96" s="111" t="str">
        <f>IF($A96&gt;NumPeople,"",
CONCATENATE("  - &amp;PersonID",TEXT($A96,"0000"),
" {","PersonFirstName:  ",CHAR(34),INDEX(People[First Name],$A96),CHAR(34),
", PersonMiddleName:  ",CHAR(34),INDEX(People[Middle Name],$A96),CHAR(34),
", PersonLastName:  ",CHAR(34),INDEX(People[Last Name],$A96),CHAR(34),"}"))</f>
        <v/>
      </c>
      <c r="E96" s="111" t="str">
        <f>IF($A96&gt;NumOrganizations,"",
CONCATENATE("  - &amp;OrganizationID",TEXT($A96,"0000"),
" {","OrganizationTypeCV:  ",CHAR(34),INDEX(Organizations[Organization Type '[CV']],$A96),CHAR(34),
", OrganizationCode:  ",CHAR(34),INDEX(Organizations[Organization Code],$A96),CHAR(34),
", OrganizationName:  ",CHAR(34),INDEX(Organizations[Organization Name],$A96),CHAR(34),
", OrganizationDescription:  ",CHAR(34),INDEX(Organizations[Organization Description],$A96),CHAR(34),
", OrganizationLink:  ",CHAR(34),INDEX(Organizations[Organization Link],$A96),CHAR(34),"}"))</f>
        <v/>
      </c>
      <c r="F96" s="111" t="str">
        <f>IF($A96&gt;NumPeople,"",
CONCATENATE("  - &amp;AffiliationID",TEXT($A96,"0000"),
" {PersonID: *PersonID",TEXT($A96,"0000"),
", OrganizationID: *OrganizationID",TEXT(MATCH(INDEX(People[Organization Name],$A96),Organizations[Organization Name],0),"0000"),
", IsPrimaryOrganizationContact: , AffiliationStartDate: , AffiliationEndDate: , PrimaryPhone: ",
", PrimaryEmail: ",CHAR(34),INDEX(People[Primary Email],$A96),CHAR(34),
", PrimaryAddress: ",CHAR(34),INDEX(People[Primary Address],$A96),CHAR(34),
", PersonLink: }"))</f>
        <v/>
      </c>
      <c r="H96" s="111" t="str">
        <f>IF(COUNTA(CitationInformation)=0,"",
IF($A96&gt;NumAuthors,"",
CONCATENATE("  - &amp;AuthorListID",TEXT($A96,"0000"),
"  {CitationID: *CitationID0001",
", PersonID: *PersonID",TEXT(MATCH(INDEX(AuthorList[Author Name],$A96),People[Full Name],0),"0000"),
", AuthorOrder: ",INDEX(AuthorList[Author Number],$A96),"}")))</f>
        <v/>
      </c>
      <c r="K96" s="111" t="str">
        <f>IF($A96&gt;NumSamplingFeatures,"",
CONCATENATE("  - &amp;SamplingFeatureID",TEXT($A96,"0000"),
" {","SamplingFeatureUUID:  ",CHAR(34),INDEX(SamplingFeatures[Sampling Feature UUID],$A96),CHAR(34),
", SamplingFeatureTypeCV:  ",CHAR(34),INDEX(SamplingFeatures[Sampling Feature Type],$A96),CHAR(34),
", SamplingFeatureCode:  ",CHAR(34),INDEX(SamplingFeatures[Feature Code],$A96),CHAR(34),
", SamplingFeatureName:  ",CHAR(34),INDEX(SamplingFeatures[Feature Name],$A96),CHAR(34),
", SamplingFeatureDescription:  ",CHAR(34),INDEX(SamplingFeatures[Feature Description],$A96),CHAR(34),
", SamplingFeatureGeotypeCV:  ",CHAR(34),INDEX(SamplingFeatures[Feature Geo Type],$A96),CHAR(34),
", FeatureGeometry:  ",CHAR(34),INDEX(SamplingFeatures[Feature Geometry],$A96),CHAR(34),
", Elevation_m:  ",CHAR(34),INDEX(SamplingFeatures[Elevation_m],$A96),CHAR(34),
", ElevationDatumCV:  ",CHAR(34),ElevationDatum,CHAR(34),"}"))</f>
        <v/>
      </c>
      <c r="L96" s="111" t="str">
        <f>IF(NumSites=0,"",
IF(NumSites&lt;$A96,"",
CONCATENATE("  - &amp;SiteID",TEXT($A96,"0000"),
" {","SamplingFeatureID:  *SamplingFeatureID",TEXT(MATCH($A96,Sites[SiteID],0),"0000"),
", SiteTypeCV:  ",CHAR(34),INDEX(Sites[Site Type],MATCH($A96,Sites[SiteID],0)),CHAR(34),
", Latitude:  ",INDEX(Sites[Latitude],MATCH($A96,Sites[SiteID],0)),
", Longitude:  ",INDEX(Sites[Longitude],MATCH($A96,Sites[SiteID],0)),
", SpatialReferenceID:  *SRSID0001}")))</f>
        <v/>
      </c>
      <c r="M96" s="111" t="str">
        <f>IF(NumSpecimens=0,"",
IF(NumSpecimens&lt;$A96,"",
CONCATENATE("  - &amp;SpecimenID",TEXT($A96,"0000"),
" {","SamplingFeatureID:  *SamplingFeatureID",TEXT(MATCH($A96,Specimens[SpecimenID],0),"0000"),
", SpecimenTypeCV:  ",CHAR(34),INDEX(Specimens[Specimen Type],MATCH($A96,Specimens[SpecimenID],0)),CHAR(34),
", SpecimenMediumCV:  ",INDEX(Specimens[Specimen Medium],MATCH($A96,Specimens[SpecimenID],0)),
", IsFieldSpecimen:  ",CHAR(34),INDEX(Specimens[Is Field Specimen?],MATCH($A96,Specimens[SpecimenID],0)),CHAR(34),"}")))</f>
        <v/>
      </c>
      <c r="N96" s="111" t="str">
        <f>IF(NumSpatialOffsets=0,"",
IF(NumSpatialOffsets&lt;$A96,"",
CONCATENATE("  - &amp;SpatialOffsetID",TEXT($A96,"0000"),
" {","SpatialOffsetTypeCV:  ",CHAR(34),INDEX(RelatedFeatures[Spatial Offset Type],MATCH($A96,RelatedFeatures[OffsetID],0)),CHAR(34),
", Offset1Value:  ",INDEX(RelatedFeatures[Offset 1 Value],MATCH($A96,RelatedFeatures[OffsetID],0)),
", Offset1UnitID:  ",CHAR(34),INDEX(RelatedFeatures[Offset 1 Unit],MATCH($A96,RelatedFeatures[OffsetID],0)),CHAR(34),
", Offset2Value:  ",IF(INDEX(RelatedFeatures[Offset 2 Value],MATCH($A96,RelatedFeatures[OffsetID],0))="","NULL",INDEX(RelatedFeatures[Offset 2 Value],MATCH($A96,RelatedFeatures[OffsetID],0))),
", Offset2UnitID:  ",CHAR(34),INDEX(RelatedFeatures[Offset 2 Unit],MATCH($A96,RelatedFeatures[OffsetID],0)),,CHAR(34),
", Offset3Value:  ",IF(INDEX(RelatedFeatures[Offset 3 Value],MATCH($A96,RelatedFeatures[OffsetID],0))="","NULL",INDEX(RelatedFeatures[Offset 3 Value],MATCH($A96,RelatedFeatures[OffsetID],0))),
", Offset3UnitID:  ",CHAR(34),INDEX(RelatedFeatures[Offset 3 Unit],MATCH($A96,RelatedFeatures[OffsetID],0)),CHAR(34),"}")))</f>
        <v/>
      </c>
      <c r="O96" s="111" t="str">
        <f>IF(NumRelatedFeatures=0,"",
IF($A96&gt;NumRelatedFeatures,"",
CONCATENATE("  - &amp;RelationID",TEXT($A96,"0000"),
" {","SamplingFeatureID:  *SamplingFeatureID",TEXT(MATCH(INDEX(RelatedFeatures[First Sampling Feature Code],$A96),SamplingFeatures[Feature Code],0),"0000"),
", RelationshipTypeCV:  ",CHAR(34),INDEX(RelatedFeatures[Relationship Type],$A96),CHAR(34),
", RelatedFeatureID: *SamplingFeatureID",TEXT(MATCH(INDEX(RelatedFeatures[Second Sampling Feature Code],$A96),SamplingFeatures[Feature Code],0),"0000"),
", SpatialOffsetID:  ",IF(INDEX(RelatedFeatures[OffsetID],$A96)="",CONCATENATE(CHAR(34),CHAR(34)),CONCATENATE("*SpatialOffsetID",TEXT(INDEX(RelatedFeatures[OffsetID],$A96),"0000"))),"}")))</f>
        <v/>
      </c>
      <c r="P96" s="111" t="str">
        <f>IF($A96&gt;NumMethods,"",
CONCATENATE("  - &amp;MethodID",TEXT($A96,"0000"),
" {","MethodTypeCV:  ",CHAR(34),INDEX(Methods[Method Type],$A96),CHAR(34),
", MethodCode:  ",CHAR(34),INDEX(Methods[Method Code],$A96),CHAR(34),
", MethodName:  ",CHAR(34),INDEX(Methods[Method Name],$A96),CHAR(34),
", MethodDescription:  ",CHAR(34),INDEX(Methods[Method Description],$A96),CHAR(34),
", MethodLink:  ",CHAR(34),INDEX(Methods[Method Link],$A96),CHAR(34),
", OrganizationID: *OrganizationID",TEXT(MATCH(INDEX(Methods[Organization Name],$A96),Organizations[Organization Name],0),"0000"),"}"))</f>
        <v/>
      </c>
      <c r="Q96" s="111" t="str">
        <f>IF($A96&gt;NumVariables,"",
CONCATENATE("  - &amp;VariableID",TEXT($A96,"0000"),
" {","VariableTypeCV:  ",CHAR(34),INDEX(Variables[Variable Type],$A96),CHAR(34),
", VariableCode:  ",CHAR(34),INDEX(Variables[Variable Code],$A96),CHAR(34),
", VariableNameCV:  ",CHAR(34),INDEX(Variables[Variable Name],$A96),CHAR(34),
", VariableDefinition:  ",CHAR(34),INDEX(Variables[Variable Definition],$A96),CHAR(34),
", SpecciationCV:  ",CHAR(34),INDEX(Variables[Speciation],$A96),CHAR(34),
", NoDataValue:  ",CHAR(34),INDEX(Variables[No Data Value],$A96),CHAR(34),"}"))</f>
        <v/>
      </c>
      <c r="S96" s="111" t="str">
        <f>IF($A96&gt;NumProcessingLevels,"",
CONCATENATE("  - &amp;ProcessingLevelID",TEXT($A96,"0000"),
" {","ProcessingLevelCode:  ",CHAR(34),INDEX(ProcessingLevels[Processing Level Code],$A96),CHAR(34),
", Definition:  ",CHAR(34),INDEX(ProcessingLevels[Definition],$A96),CHAR(34),
", Explanation:  ",CHAR(34),INDEX(ProcessingLevels[Explanation],$A96),CHAR(34),"}"))</f>
        <v/>
      </c>
      <c r="T96" s="111" t="str">
        <f>IF($A96&gt;NumDataColumns,"",
IF(INDEX(DataColumns[Method Code],$A96)="","PLEASE FILL IN A METHOD FOR EACH DATA COLUMN",
CONCATENATE("  - &amp;ActionID",TEXT($A96,"0000"),
" {","ActionTypeCV:  ",CHAR(34),"Observation",CHAR(34),
", MethodID: *MethodID",TEXT(MATCH(INDEX(DataColumns[Method Code],$A96),Methods[Method Code],0),"0000"),
", BeginDateTime:  NULL",
", BeginDateTimeUTCOffset:  NULL",
", EndDateTime:  NULL",
", EndDateTimeUTCOffset:  NULL",
", ActionDescription:  ",CHAR(34),"Generic observation action generated by YODA TimeSeries Template",CHAR(34),
", ActionFileLink:  ",CHAR(34),CHAR(34),"}")))</f>
        <v/>
      </c>
      <c r="U96" s="111" t="str">
        <f>IF($A96&gt;NumDataColumns,"",
IF(INDEX(DataColumns[Method Code],$A96)="","PLEASE FILL IN A SAMPLING FEATURE FOR EACH DATA COLUMN",
CONCATENATE("  - &amp;FeatureActionID",TEXT($A96,"0000"),
" {","SamplingFeatureID:  *SamplingFeatureID",TEXT(MATCH(INDEX(DataColumns[Sampling Feature Code],$A96),SamplingFeatures[Feature Code],0),"0000"),
", ActionID:  *ActionID",TEXT($A96,"0000"),"}")))</f>
        <v/>
      </c>
      <c r="V96" s="111" t="str">
        <f>IF($A96&gt;NumDataColumns,"",
CONCATENATE("  - &amp;ResultID",TEXT($A96,"0000"),
" {","ResultUUID:  ",CHAR(34),INDEX(DataColumns[ResultUUID],$A96),CHAR(34),
", FeatureActionID: *FeatureActionID",TEXT($A96,"0000"),
", ResultTypeCV:  ",CHAR(34),INDEX(DataColumns[Result Type],$A96),CHAR(34),
", VariableID:  *VariableID",TEXT(MATCH(INDEX(DataColumns[Variable Code],$A96),Variables[Variable Code],0),"0000"),
", UnitsID:  ",CHAR(34),INDEX(DataColumns[Unit Name],$A96),CHAR(34),
", TaxonomicClassifierID:  ",CHAR(34),CHAR(34),
", ProcessingLevelID:  *ProcessingLevelID",TEXT(MATCH(INDEX(DataColumns[Processing Level],$A96),ProcessingLevels[Processing Level Code],0),"0000"),
", ResultDateTime:  ",CHAR(34),CHAR(34),
", ResultDateTimeUTCOffset:  ",CHAR(34),CHAR(34),
", ValidDateTime:  ",CHAR(34),CHAR(34),
", ValidDateTimeUTCOffset:  ",CHAR(34),CHAR(34),
", StatusCV:  ",CHAR(34),CHAR(34),
", SampledMediumCV:  ",CHAR(34),INDEX(DataColumns[Sampled Medium],$A96),CHAR(34),
", ValueCount:  ",NumDataValues,"}"))</f>
        <v/>
      </c>
      <c r="W96" s="111" t="str">
        <f>IF($A96&gt;NumDataColumns,"",
CONCATENATE("  - &amp;TimeSeriesResultID001",TEXT($A96,"0000"),
" {","ResultID: *ResultID",TEXT($A96,"0000"),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Statistic],$A96),CHAR(34),"}"))</f>
        <v/>
      </c>
      <c r="X96" s="111" t="str">
        <f>IF($A96-3&gt;NumDataColumns,"",
CONCATENATE("    - {ColumnNumber: ",TEXT($A96-1,"0000"),
", Label:  ",CHAR(34),INDEX(DataColumns[Column Label],$A96-3),CHAR(34),
", ODM2Field:  ",CHAR(34),"DataValue",CHAR(34),
", CensorCodeCV:  ",CHAR(34),INDEX(DataColumns[Censor Code],$A96-3),CHAR(34),
", QualiatyCodeCV:  ",CHAR(34),INDEX(DataColumns[Quality Code],$A96-3),CHAR(34),
", TimeAggregationInterval:  ",INDEX(DataColumns[Time Aggregation Interval],$A96-3),
", TimeAggregationIntervalUnitsID:  ",CHAR(34),INDEX(DataColumns[Time Aggregation Unit],$A96-3),CHAR(34),"}"))</f>
        <v/>
      </c>
      <c r="AA96" s="111" t="str">
        <f>IF($A96&gt;NumDataColumns,
"",
CONCATENATE(AA95,", ",INDEX(DataColumns[Column Label],$A96)))</f>
        <v/>
      </c>
    </row>
    <row r="97" spans="1:27" x14ac:dyDescent="0.25">
      <c r="A97">
        <v>94</v>
      </c>
      <c r="D97" s="111" t="str">
        <f>IF($A97&gt;NumPeople,"",
CONCATENATE("  - &amp;PersonID",TEXT($A97,"0000"),
" {","PersonFirstName:  ",CHAR(34),INDEX(People[First Name],$A97),CHAR(34),
", PersonMiddleName:  ",CHAR(34),INDEX(People[Middle Name],$A97),CHAR(34),
", PersonLastName:  ",CHAR(34),INDEX(People[Last Name],$A97),CHAR(34),"}"))</f>
        <v/>
      </c>
      <c r="E97" s="111" t="str">
        <f>IF($A97&gt;NumOrganizations,"",
CONCATENATE("  - &amp;OrganizationID",TEXT($A97,"0000"),
" {","OrganizationTypeCV:  ",CHAR(34),INDEX(Organizations[Organization Type '[CV']],$A97),CHAR(34),
", OrganizationCode:  ",CHAR(34),INDEX(Organizations[Organization Code],$A97),CHAR(34),
", OrganizationName:  ",CHAR(34),INDEX(Organizations[Organization Name],$A97),CHAR(34),
", OrganizationDescription:  ",CHAR(34),INDEX(Organizations[Organization Description],$A97),CHAR(34),
", OrganizationLink:  ",CHAR(34),INDEX(Organizations[Organization Link],$A97),CHAR(34),"}"))</f>
        <v/>
      </c>
      <c r="F97" s="111" t="str">
        <f>IF($A97&gt;NumPeople,"",
CONCATENATE("  - &amp;AffiliationID",TEXT($A97,"0000"),
" {PersonID: *PersonID",TEXT($A97,"0000"),
", OrganizationID: *OrganizationID",TEXT(MATCH(INDEX(People[Organization Name],$A97),Organizations[Organization Name],0),"0000"),
", IsPrimaryOrganizationContact: , AffiliationStartDate: , AffiliationEndDate: , PrimaryPhone: ",
", PrimaryEmail: ",CHAR(34),INDEX(People[Primary Email],$A97),CHAR(34),
", PrimaryAddress: ",CHAR(34),INDEX(People[Primary Address],$A97),CHAR(34),
", PersonLink: }"))</f>
        <v/>
      </c>
      <c r="H97" s="111" t="str">
        <f>IF(COUNTA(CitationInformation)=0,"",
IF($A97&gt;NumAuthors,"",
CONCATENATE("  - &amp;AuthorListID",TEXT($A97,"0000"),
"  {CitationID: *CitationID0001",
", PersonID: *PersonID",TEXT(MATCH(INDEX(AuthorList[Author Name],$A97),People[Full Name],0),"0000"),
", AuthorOrder: ",INDEX(AuthorList[Author Number],$A97),"}")))</f>
        <v/>
      </c>
      <c r="K97" s="111" t="str">
        <f>IF($A97&gt;NumSamplingFeatures,"",
CONCATENATE("  - &amp;SamplingFeatureID",TEXT($A97,"0000"),
" {","SamplingFeatureUUID:  ",CHAR(34),INDEX(SamplingFeatures[Sampling Feature UUID],$A97),CHAR(34),
", SamplingFeatureTypeCV:  ",CHAR(34),INDEX(SamplingFeatures[Sampling Feature Type],$A97),CHAR(34),
", SamplingFeatureCode:  ",CHAR(34),INDEX(SamplingFeatures[Feature Code],$A97),CHAR(34),
", SamplingFeatureName:  ",CHAR(34),INDEX(SamplingFeatures[Feature Name],$A97),CHAR(34),
", SamplingFeatureDescription:  ",CHAR(34),INDEX(SamplingFeatures[Feature Description],$A97),CHAR(34),
", SamplingFeatureGeotypeCV:  ",CHAR(34),INDEX(SamplingFeatures[Feature Geo Type],$A97),CHAR(34),
", FeatureGeometry:  ",CHAR(34),INDEX(SamplingFeatures[Feature Geometry],$A97),CHAR(34),
", Elevation_m:  ",CHAR(34),INDEX(SamplingFeatures[Elevation_m],$A97),CHAR(34),
", ElevationDatumCV:  ",CHAR(34),ElevationDatum,CHAR(34),"}"))</f>
        <v/>
      </c>
      <c r="L97" s="111" t="str">
        <f>IF(NumSites=0,"",
IF(NumSites&lt;$A97,"",
CONCATENATE("  - &amp;SiteID",TEXT($A97,"0000"),
" {","SamplingFeatureID:  *SamplingFeatureID",TEXT(MATCH($A97,Sites[SiteID],0),"0000"),
", SiteTypeCV:  ",CHAR(34),INDEX(Sites[Site Type],MATCH($A97,Sites[SiteID],0)),CHAR(34),
", Latitude:  ",INDEX(Sites[Latitude],MATCH($A97,Sites[SiteID],0)),
", Longitude:  ",INDEX(Sites[Longitude],MATCH($A97,Sites[SiteID],0)),
", SpatialReferenceID:  *SRSID0001}")))</f>
        <v/>
      </c>
      <c r="M97" s="111" t="str">
        <f>IF(NumSpecimens=0,"",
IF(NumSpecimens&lt;$A97,"",
CONCATENATE("  - &amp;SpecimenID",TEXT($A97,"0000"),
" {","SamplingFeatureID:  *SamplingFeatureID",TEXT(MATCH($A97,Specimens[SpecimenID],0),"0000"),
", SpecimenTypeCV:  ",CHAR(34),INDEX(Specimens[Specimen Type],MATCH($A97,Specimens[SpecimenID],0)),CHAR(34),
", SpecimenMediumCV:  ",INDEX(Specimens[Specimen Medium],MATCH($A97,Specimens[SpecimenID],0)),
", IsFieldSpecimen:  ",CHAR(34),INDEX(Specimens[Is Field Specimen?],MATCH($A97,Specimens[SpecimenID],0)),CHAR(34),"}")))</f>
        <v/>
      </c>
      <c r="N97" s="111" t="str">
        <f>IF(NumSpatialOffsets=0,"",
IF(NumSpatialOffsets&lt;$A97,"",
CONCATENATE("  - &amp;SpatialOffsetID",TEXT($A97,"0000"),
" {","SpatialOffsetTypeCV:  ",CHAR(34),INDEX(RelatedFeatures[Spatial Offset Type],MATCH($A97,RelatedFeatures[OffsetID],0)),CHAR(34),
", Offset1Value:  ",INDEX(RelatedFeatures[Offset 1 Value],MATCH($A97,RelatedFeatures[OffsetID],0)),
", Offset1UnitID:  ",CHAR(34),INDEX(RelatedFeatures[Offset 1 Unit],MATCH($A97,RelatedFeatures[OffsetID],0)),CHAR(34),
", Offset2Value:  ",IF(INDEX(RelatedFeatures[Offset 2 Value],MATCH($A97,RelatedFeatures[OffsetID],0))="","NULL",INDEX(RelatedFeatures[Offset 2 Value],MATCH($A97,RelatedFeatures[OffsetID],0))),
", Offset2UnitID:  ",CHAR(34),INDEX(RelatedFeatures[Offset 2 Unit],MATCH($A97,RelatedFeatures[OffsetID],0)),,CHAR(34),
", Offset3Value:  ",IF(INDEX(RelatedFeatures[Offset 3 Value],MATCH($A97,RelatedFeatures[OffsetID],0))="","NULL",INDEX(RelatedFeatures[Offset 3 Value],MATCH($A97,RelatedFeatures[OffsetID],0))),
", Offset3UnitID:  ",CHAR(34),INDEX(RelatedFeatures[Offset 3 Unit],MATCH($A97,RelatedFeatures[OffsetID],0)),CHAR(34),"}")))</f>
        <v/>
      </c>
      <c r="O97" s="111" t="str">
        <f>IF(NumRelatedFeatures=0,"",
IF($A97&gt;NumRelatedFeatures,"",
CONCATENATE("  - &amp;RelationID",TEXT($A97,"0000"),
" {","SamplingFeatureID:  *SamplingFeatureID",TEXT(MATCH(INDEX(RelatedFeatures[First Sampling Feature Code],$A97),SamplingFeatures[Feature Code],0),"0000"),
", RelationshipTypeCV:  ",CHAR(34),INDEX(RelatedFeatures[Relationship Type],$A97),CHAR(34),
", RelatedFeatureID: *SamplingFeatureID",TEXT(MATCH(INDEX(RelatedFeatures[Second Sampling Feature Code],$A97),SamplingFeatures[Feature Code],0),"0000"),
", SpatialOffsetID:  ",IF(INDEX(RelatedFeatures[OffsetID],$A97)="",CONCATENATE(CHAR(34),CHAR(34)),CONCATENATE("*SpatialOffsetID",TEXT(INDEX(RelatedFeatures[OffsetID],$A97),"0000"))),"}")))</f>
        <v/>
      </c>
      <c r="P97" s="111" t="str">
        <f>IF($A97&gt;NumMethods,"",
CONCATENATE("  - &amp;MethodID",TEXT($A97,"0000"),
" {","MethodTypeCV:  ",CHAR(34),INDEX(Methods[Method Type],$A97),CHAR(34),
", MethodCode:  ",CHAR(34),INDEX(Methods[Method Code],$A97),CHAR(34),
", MethodName:  ",CHAR(34),INDEX(Methods[Method Name],$A97),CHAR(34),
", MethodDescription:  ",CHAR(34),INDEX(Methods[Method Description],$A97),CHAR(34),
", MethodLink:  ",CHAR(34),INDEX(Methods[Method Link],$A97),CHAR(34),
", OrganizationID: *OrganizationID",TEXT(MATCH(INDEX(Methods[Organization Name],$A97),Organizations[Organization Name],0),"0000"),"}"))</f>
        <v/>
      </c>
      <c r="Q97" s="111" t="str">
        <f>IF($A97&gt;NumVariables,"",
CONCATENATE("  - &amp;VariableID",TEXT($A97,"0000"),
" {","VariableTypeCV:  ",CHAR(34),INDEX(Variables[Variable Type],$A97),CHAR(34),
", VariableCode:  ",CHAR(34),INDEX(Variables[Variable Code],$A97),CHAR(34),
", VariableNameCV:  ",CHAR(34),INDEX(Variables[Variable Name],$A97),CHAR(34),
", VariableDefinition:  ",CHAR(34),INDEX(Variables[Variable Definition],$A97),CHAR(34),
", SpecciationCV:  ",CHAR(34),INDEX(Variables[Speciation],$A97),CHAR(34),
", NoDataValue:  ",CHAR(34),INDEX(Variables[No Data Value],$A97),CHAR(34),"}"))</f>
        <v/>
      </c>
      <c r="S97" s="111" t="str">
        <f>IF($A97&gt;NumProcessingLevels,"",
CONCATENATE("  - &amp;ProcessingLevelID",TEXT($A97,"0000"),
" {","ProcessingLevelCode:  ",CHAR(34),INDEX(ProcessingLevels[Processing Level Code],$A97),CHAR(34),
", Definition:  ",CHAR(34),INDEX(ProcessingLevels[Definition],$A97),CHAR(34),
", Explanation:  ",CHAR(34),INDEX(ProcessingLevels[Explanation],$A97),CHAR(34),"}"))</f>
        <v/>
      </c>
      <c r="T97" s="111" t="str">
        <f>IF($A97&gt;NumDataColumns,"",
IF(INDEX(DataColumns[Method Code],$A97)="","PLEASE FILL IN A METHOD FOR EACH DATA COLUMN",
CONCATENATE("  - &amp;ActionID",TEXT($A97,"0000"),
" {","ActionTypeCV:  ",CHAR(34),"Observation",CHAR(34),
", MethodID: *MethodID",TEXT(MATCH(INDEX(DataColumns[Method Code],$A97),Methods[Method Code],0),"0000"),
", BeginDateTime:  NULL",
", BeginDateTimeUTCOffset:  NULL",
", EndDateTime:  NULL",
", EndDateTimeUTCOffset:  NULL",
", ActionDescription:  ",CHAR(34),"Generic observation action generated by YODA TimeSeries Template",CHAR(34),
", ActionFileLink:  ",CHAR(34),CHAR(34),"}")))</f>
        <v/>
      </c>
      <c r="U97" s="111" t="str">
        <f>IF($A97&gt;NumDataColumns,"",
IF(INDEX(DataColumns[Method Code],$A97)="","PLEASE FILL IN A SAMPLING FEATURE FOR EACH DATA COLUMN",
CONCATENATE("  - &amp;FeatureActionID",TEXT($A97,"0000"),
" {","SamplingFeatureID:  *SamplingFeatureID",TEXT(MATCH(INDEX(DataColumns[Sampling Feature Code],$A97),SamplingFeatures[Feature Code],0),"0000"),
", ActionID:  *ActionID",TEXT($A97,"0000"),"}")))</f>
        <v/>
      </c>
      <c r="V97" s="111" t="str">
        <f>IF($A97&gt;NumDataColumns,"",
CONCATENATE("  - &amp;ResultID",TEXT($A97,"0000"),
" {","ResultUUID:  ",CHAR(34),INDEX(DataColumns[ResultUUID],$A97),CHAR(34),
", FeatureActionID: *FeatureActionID",TEXT($A97,"0000"),
", ResultTypeCV:  ",CHAR(34),INDEX(DataColumns[Result Type],$A97),CHAR(34),
", VariableID:  *VariableID",TEXT(MATCH(INDEX(DataColumns[Variable Code],$A97),Variables[Variable Code],0),"0000"),
", UnitsID:  ",CHAR(34),INDEX(DataColumns[Unit Name],$A97),CHAR(34),
", TaxonomicClassifierID:  ",CHAR(34),CHAR(34),
", ProcessingLevelID:  *ProcessingLevelID",TEXT(MATCH(INDEX(DataColumns[Processing Level],$A97),ProcessingLevels[Processing Level Code],0),"0000"),
", ResultDateTime:  ",CHAR(34),CHAR(34),
", ResultDateTimeUTCOffset:  ",CHAR(34),CHAR(34),
", ValidDateTime:  ",CHAR(34),CHAR(34),
", ValidDateTimeUTCOffset:  ",CHAR(34),CHAR(34),
", StatusCV:  ",CHAR(34),CHAR(34),
", SampledMediumCV:  ",CHAR(34),INDEX(DataColumns[Sampled Medium],$A97),CHAR(34),
", ValueCount:  ",NumDataValues,"}"))</f>
        <v/>
      </c>
      <c r="W97" s="111" t="str">
        <f>IF($A97&gt;NumDataColumns,"",
CONCATENATE("  - &amp;TimeSeriesResultID001",TEXT($A97,"0000"),
" {","ResultID: *ResultID",TEXT($A97,"0000"),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Statistic],$A97),CHAR(34),"}"))</f>
        <v/>
      </c>
      <c r="X97" s="111" t="str">
        <f>IF($A97-3&gt;NumDataColumns,"",
CONCATENATE("    - {ColumnNumber: ",TEXT($A97-1,"0000"),
", Label:  ",CHAR(34),INDEX(DataColumns[Column Label],$A97-3),CHAR(34),
", ODM2Field:  ",CHAR(34),"DataValue",CHAR(34),
", CensorCodeCV:  ",CHAR(34),INDEX(DataColumns[Censor Code],$A97-3),CHAR(34),
", QualiatyCodeCV:  ",CHAR(34),INDEX(DataColumns[Quality Code],$A97-3),CHAR(34),
", TimeAggregationInterval:  ",INDEX(DataColumns[Time Aggregation Interval],$A97-3),
", TimeAggregationIntervalUnitsID:  ",CHAR(34),INDEX(DataColumns[Time Aggregation Unit],$A97-3),CHAR(34),"}"))</f>
        <v/>
      </c>
      <c r="AA97" s="111" t="str">
        <f>IF($A97&gt;NumDataColumns,
"",
CONCATENATE(AA96,", ",INDEX(DataColumns[Column Label],$A97)))</f>
        <v/>
      </c>
    </row>
    <row r="98" spans="1:27" x14ac:dyDescent="0.25">
      <c r="A98">
        <v>95</v>
      </c>
      <c r="D98" s="111" t="str">
        <f>IF($A98&gt;NumPeople,"",
CONCATENATE("  - &amp;PersonID",TEXT($A98,"0000"),
" {","PersonFirstName:  ",CHAR(34),INDEX(People[First Name],$A98),CHAR(34),
", PersonMiddleName:  ",CHAR(34),INDEX(People[Middle Name],$A98),CHAR(34),
", PersonLastName:  ",CHAR(34),INDEX(People[Last Name],$A98),CHAR(34),"}"))</f>
        <v/>
      </c>
      <c r="E98" s="111" t="str">
        <f>IF($A98&gt;NumOrganizations,"",
CONCATENATE("  - &amp;OrganizationID",TEXT($A98,"0000"),
" {","OrganizationTypeCV:  ",CHAR(34),INDEX(Organizations[Organization Type '[CV']],$A98),CHAR(34),
", OrganizationCode:  ",CHAR(34),INDEX(Organizations[Organization Code],$A98),CHAR(34),
", OrganizationName:  ",CHAR(34),INDEX(Organizations[Organization Name],$A98),CHAR(34),
", OrganizationDescription:  ",CHAR(34),INDEX(Organizations[Organization Description],$A98),CHAR(34),
", OrganizationLink:  ",CHAR(34),INDEX(Organizations[Organization Link],$A98),CHAR(34),"}"))</f>
        <v/>
      </c>
      <c r="F98" s="111" t="str">
        <f>IF($A98&gt;NumPeople,"",
CONCATENATE("  - &amp;AffiliationID",TEXT($A98,"0000"),
" {PersonID: *PersonID",TEXT($A98,"0000"),
", OrganizationID: *OrganizationID",TEXT(MATCH(INDEX(People[Organization Name],$A98),Organizations[Organization Name],0),"0000"),
", IsPrimaryOrganizationContact: , AffiliationStartDate: , AffiliationEndDate: , PrimaryPhone: ",
", PrimaryEmail: ",CHAR(34),INDEX(People[Primary Email],$A98),CHAR(34),
", PrimaryAddress: ",CHAR(34),INDEX(People[Primary Address],$A98),CHAR(34),
", PersonLink: }"))</f>
        <v/>
      </c>
      <c r="H98" s="111" t="str">
        <f>IF(COUNTA(CitationInformation)=0,"",
IF($A98&gt;NumAuthors,"",
CONCATENATE("  - &amp;AuthorListID",TEXT($A98,"0000"),
"  {CitationID: *CitationID0001",
", PersonID: *PersonID",TEXT(MATCH(INDEX(AuthorList[Author Name],$A98),People[Full Name],0),"0000"),
", AuthorOrder: ",INDEX(AuthorList[Author Number],$A98),"}")))</f>
        <v/>
      </c>
      <c r="K98" s="111" t="str">
        <f>IF($A98&gt;NumSamplingFeatures,"",
CONCATENATE("  - &amp;SamplingFeatureID",TEXT($A98,"0000"),
" {","SamplingFeatureUUID:  ",CHAR(34),INDEX(SamplingFeatures[Sampling Feature UUID],$A98),CHAR(34),
", SamplingFeatureTypeCV:  ",CHAR(34),INDEX(SamplingFeatures[Sampling Feature Type],$A98),CHAR(34),
", SamplingFeatureCode:  ",CHAR(34),INDEX(SamplingFeatures[Feature Code],$A98),CHAR(34),
", SamplingFeatureName:  ",CHAR(34),INDEX(SamplingFeatures[Feature Name],$A98),CHAR(34),
", SamplingFeatureDescription:  ",CHAR(34),INDEX(SamplingFeatures[Feature Description],$A98),CHAR(34),
", SamplingFeatureGeotypeCV:  ",CHAR(34),INDEX(SamplingFeatures[Feature Geo Type],$A98),CHAR(34),
", FeatureGeometry:  ",CHAR(34),INDEX(SamplingFeatures[Feature Geometry],$A98),CHAR(34),
", Elevation_m:  ",CHAR(34),INDEX(SamplingFeatures[Elevation_m],$A98),CHAR(34),
", ElevationDatumCV:  ",CHAR(34),ElevationDatum,CHAR(34),"}"))</f>
        <v/>
      </c>
      <c r="L98" s="111" t="str">
        <f>IF(NumSites=0,"",
IF(NumSites&lt;$A98,"",
CONCATENATE("  - &amp;SiteID",TEXT($A98,"0000"),
" {","SamplingFeatureID:  *SamplingFeatureID",TEXT(MATCH($A98,Sites[SiteID],0),"0000"),
", SiteTypeCV:  ",CHAR(34),INDEX(Sites[Site Type],MATCH($A98,Sites[SiteID],0)),CHAR(34),
", Latitude:  ",INDEX(Sites[Latitude],MATCH($A98,Sites[SiteID],0)),
", Longitude:  ",INDEX(Sites[Longitude],MATCH($A98,Sites[SiteID],0)),
", SpatialReferenceID:  *SRSID0001}")))</f>
        <v/>
      </c>
      <c r="M98" s="111" t="str">
        <f>IF(NumSpecimens=0,"",
IF(NumSpecimens&lt;$A98,"",
CONCATENATE("  - &amp;SpecimenID",TEXT($A98,"0000"),
" {","SamplingFeatureID:  *SamplingFeatureID",TEXT(MATCH($A98,Specimens[SpecimenID],0),"0000"),
", SpecimenTypeCV:  ",CHAR(34),INDEX(Specimens[Specimen Type],MATCH($A98,Specimens[SpecimenID],0)),CHAR(34),
", SpecimenMediumCV:  ",INDEX(Specimens[Specimen Medium],MATCH($A98,Specimens[SpecimenID],0)),
", IsFieldSpecimen:  ",CHAR(34),INDEX(Specimens[Is Field Specimen?],MATCH($A98,Specimens[SpecimenID],0)),CHAR(34),"}")))</f>
        <v/>
      </c>
      <c r="N98" s="111" t="str">
        <f>IF(NumSpatialOffsets=0,"",
IF(NumSpatialOffsets&lt;$A98,"",
CONCATENATE("  - &amp;SpatialOffsetID",TEXT($A98,"0000"),
" {","SpatialOffsetTypeCV:  ",CHAR(34),INDEX(RelatedFeatures[Spatial Offset Type],MATCH($A98,RelatedFeatures[OffsetID],0)),CHAR(34),
", Offset1Value:  ",INDEX(RelatedFeatures[Offset 1 Value],MATCH($A98,RelatedFeatures[OffsetID],0)),
", Offset1UnitID:  ",CHAR(34),INDEX(RelatedFeatures[Offset 1 Unit],MATCH($A98,RelatedFeatures[OffsetID],0)),CHAR(34),
", Offset2Value:  ",IF(INDEX(RelatedFeatures[Offset 2 Value],MATCH($A98,RelatedFeatures[OffsetID],0))="","NULL",INDEX(RelatedFeatures[Offset 2 Value],MATCH($A98,RelatedFeatures[OffsetID],0))),
", Offset2UnitID:  ",CHAR(34),INDEX(RelatedFeatures[Offset 2 Unit],MATCH($A98,RelatedFeatures[OffsetID],0)),,CHAR(34),
", Offset3Value:  ",IF(INDEX(RelatedFeatures[Offset 3 Value],MATCH($A98,RelatedFeatures[OffsetID],0))="","NULL",INDEX(RelatedFeatures[Offset 3 Value],MATCH($A98,RelatedFeatures[OffsetID],0))),
", Offset3UnitID:  ",CHAR(34),INDEX(RelatedFeatures[Offset 3 Unit],MATCH($A98,RelatedFeatures[OffsetID],0)),CHAR(34),"}")))</f>
        <v/>
      </c>
      <c r="O98" s="111" t="str">
        <f>IF(NumRelatedFeatures=0,"",
IF($A98&gt;NumRelatedFeatures,"",
CONCATENATE("  - &amp;RelationID",TEXT($A98,"0000"),
" {","SamplingFeatureID:  *SamplingFeatureID",TEXT(MATCH(INDEX(RelatedFeatures[First Sampling Feature Code],$A98),SamplingFeatures[Feature Code],0),"0000"),
", RelationshipTypeCV:  ",CHAR(34),INDEX(RelatedFeatures[Relationship Type],$A98),CHAR(34),
", RelatedFeatureID: *SamplingFeatureID",TEXT(MATCH(INDEX(RelatedFeatures[Second Sampling Feature Code],$A98),SamplingFeatures[Feature Code],0),"0000"),
", SpatialOffsetID:  ",IF(INDEX(RelatedFeatures[OffsetID],$A98)="",CONCATENATE(CHAR(34),CHAR(34)),CONCATENATE("*SpatialOffsetID",TEXT(INDEX(RelatedFeatures[OffsetID],$A98),"0000"))),"}")))</f>
        <v/>
      </c>
      <c r="P98" s="111" t="str">
        <f>IF($A98&gt;NumMethods,"",
CONCATENATE("  - &amp;MethodID",TEXT($A98,"0000"),
" {","MethodTypeCV:  ",CHAR(34),INDEX(Methods[Method Type],$A98),CHAR(34),
", MethodCode:  ",CHAR(34),INDEX(Methods[Method Code],$A98),CHAR(34),
", MethodName:  ",CHAR(34),INDEX(Methods[Method Name],$A98),CHAR(34),
", MethodDescription:  ",CHAR(34),INDEX(Methods[Method Description],$A98),CHAR(34),
", MethodLink:  ",CHAR(34),INDEX(Methods[Method Link],$A98),CHAR(34),
", OrganizationID: *OrganizationID",TEXT(MATCH(INDEX(Methods[Organization Name],$A98),Organizations[Organization Name],0),"0000"),"}"))</f>
        <v/>
      </c>
      <c r="Q98" s="111" t="str">
        <f>IF($A98&gt;NumVariables,"",
CONCATENATE("  - &amp;VariableID",TEXT($A98,"0000"),
" {","VariableTypeCV:  ",CHAR(34),INDEX(Variables[Variable Type],$A98),CHAR(34),
", VariableCode:  ",CHAR(34),INDEX(Variables[Variable Code],$A98),CHAR(34),
", VariableNameCV:  ",CHAR(34),INDEX(Variables[Variable Name],$A98),CHAR(34),
", VariableDefinition:  ",CHAR(34),INDEX(Variables[Variable Definition],$A98),CHAR(34),
", SpecciationCV:  ",CHAR(34),INDEX(Variables[Speciation],$A98),CHAR(34),
", NoDataValue:  ",CHAR(34),INDEX(Variables[No Data Value],$A98),CHAR(34),"}"))</f>
        <v/>
      </c>
      <c r="S98" s="111" t="str">
        <f>IF($A98&gt;NumProcessingLevels,"",
CONCATENATE("  - &amp;ProcessingLevelID",TEXT($A98,"0000"),
" {","ProcessingLevelCode:  ",CHAR(34),INDEX(ProcessingLevels[Processing Level Code],$A98),CHAR(34),
", Definition:  ",CHAR(34),INDEX(ProcessingLevels[Definition],$A98),CHAR(34),
", Explanation:  ",CHAR(34),INDEX(ProcessingLevels[Explanation],$A98),CHAR(34),"}"))</f>
        <v/>
      </c>
      <c r="T98" s="111" t="str">
        <f>IF($A98&gt;NumDataColumns,"",
IF(INDEX(DataColumns[Method Code],$A98)="","PLEASE FILL IN A METHOD FOR EACH DATA COLUMN",
CONCATENATE("  - &amp;ActionID",TEXT($A98,"0000"),
" {","ActionTypeCV:  ",CHAR(34),"Observation",CHAR(34),
", MethodID: *MethodID",TEXT(MATCH(INDEX(DataColumns[Method Code],$A98),Methods[Method Code],0),"0000"),
", BeginDateTime:  NULL",
", BeginDateTimeUTCOffset:  NULL",
", EndDateTime:  NULL",
", EndDateTimeUTCOffset:  NULL",
", ActionDescription:  ",CHAR(34),"Generic observation action generated by YODA TimeSeries Template",CHAR(34),
", ActionFileLink:  ",CHAR(34),CHAR(34),"}")))</f>
        <v/>
      </c>
      <c r="U98" s="111" t="str">
        <f>IF($A98&gt;NumDataColumns,"",
IF(INDEX(DataColumns[Method Code],$A98)="","PLEASE FILL IN A SAMPLING FEATURE FOR EACH DATA COLUMN",
CONCATENATE("  - &amp;FeatureActionID",TEXT($A98,"0000"),
" {","SamplingFeatureID:  *SamplingFeatureID",TEXT(MATCH(INDEX(DataColumns[Sampling Feature Code],$A98),SamplingFeatures[Feature Code],0),"0000"),
", ActionID:  *ActionID",TEXT($A98,"0000"),"}")))</f>
        <v/>
      </c>
      <c r="V98" s="111" t="str">
        <f>IF($A98&gt;NumDataColumns,"",
CONCATENATE("  - &amp;ResultID",TEXT($A98,"0000"),
" {","ResultUUID:  ",CHAR(34),INDEX(DataColumns[ResultUUID],$A98),CHAR(34),
", FeatureActionID: *FeatureActionID",TEXT($A98,"0000"),
", ResultTypeCV:  ",CHAR(34),INDEX(DataColumns[Result Type],$A98),CHAR(34),
", VariableID:  *VariableID",TEXT(MATCH(INDEX(DataColumns[Variable Code],$A98),Variables[Variable Code],0),"0000"),
", UnitsID:  ",CHAR(34),INDEX(DataColumns[Unit Name],$A98),CHAR(34),
", TaxonomicClassifierID:  ",CHAR(34),CHAR(34),
", ProcessingLevelID:  *ProcessingLevelID",TEXT(MATCH(INDEX(DataColumns[Processing Level],$A98),ProcessingLevels[Processing Level Code],0),"0000"),
", ResultDateTime:  ",CHAR(34),CHAR(34),
", ResultDateTimeUTCOffset:  ",CHAR(34),CHAR(34),
", ValidDateTime:  ",CHAR(34),CHAR(34),
", ValidDateTimeUTCOffset:  ",CHAR(34),CHAR(34),
", StatusCV:  ",CHAR(34),CHAR(34),
", SampledMediumCV:  ",CHAR(34),INDEX(DataColumns[Sampled Medium],$A98),CHAR(34),
", ValueCount:  ",NumDataValues,"}"))</f>
        <v/>
      </c>
      <c r="W98" s="111" t="str">
        <f>IF($A98&gt;NumDataColumns,"",
CONCATENATE("  - &amp;TimeSeriesResultID001",TEXT($A98,"0000"),
" {","ResultID: *ResultID",TEXT($A98,"0000"),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Statistic],$A98),CHAR(34),"}"))</f>
        <v/>
      </c>
      <c r="X98" s="111" t="str">
        <f>IF($A98-3&gt;NumDataColumns,"",
CONCATENATE("    - {ColumnNumber: ",TEXT($A98-1,"0000"),
", Label:  ",CHAR(34),INDEX(DataColumns[Column Label],$A98-3),CHAR(34),
", ODM2Field:  ",CHAR(34),"DataValue",CHAR(34),
", CensorCodeCV:  ",CHAR(34),INDEX(DataColumns[Censor Code],$A98-3),CHAR(34),
", QualiatyCodeCV:  ",CHAR(34),INDEX(DataColumns[Quality Code],$A98-3),CHAR(34),
", TimeAggregationInterval:  ",INDEX(DataColumns[Time Aggregation Interval],$A98-3),
", TimeAggregationIntervalUnitsID:  ",CHAR(34),INDEX(DataColumns[Time Aggregation Unit],$A98-3),CHAR(34),"}"))</f>
        <v/>
      </c>
      <c r="AA98" s="111" t="str">
        <f>IF($A98&gt;NumDataColumns,
"",
CONCATENATE(AA97,", ",INDEX(DataColumns[Column Label],$A98)))</f>
        <v/>
      </c>
    </row>
    <row r="99" spans="1:27" x14ac:dyDescent="0.25">
      <c r="A99">
        <v>96</v>
      </c>
      <c r="D99" s="111" t="str">
        <f>IF($A99&gt;NumPeople,"",
CONCATENATE("  - &amp;PersonID",TEXT($A99,"0000"),
" {","PersonFirstName:  ",CHAR(34),INDEX(People[First Name],$A99),CHAR(34),
", PersonMiddleName:  ",CHAR(34),INDEX(People[Middle Name],$A99),CHAR(34),
", PersonLastName:  ",CHAR(34),INDEX(People[Last Name],$A99),CHAR(34),"}"))</f>
        <v/>
      </c>
      <c r="E99" s="111" t="str">
        <f>IF($A99&gt;NumOrganizations,"",
CONCATENATE("  - &amp;OrganizationID",TEXT($A99,"0000"),
" {","OrganizationTypeCV:  ",CHAR(34),INDEX(Organizations[Organization Type '[CV']],$A99),CHAR(34),
", OrganizationCode:  ",CHAR(34),INDEX(Organizations[Organization Code],$A99),CHAR(34),
", OrganizationName:  ",CHAR(34),INDEX(Organizations[Organization Name],$A99),CHAR(34),
", OrganizationDescription:  ",CHAR(34),INDEX(Organizations[Organization Description],$A99),CHAR(34),
", OrganizationLink:  ",CHAR(34),INDEX(Organizations[Organization Link],$A99),CHAR(34),"}"))</f>
        <v/>
      </c>
      <c r="F99" s="111" t="str">
        <f>IF($A99&gt;NumPeople,"",
CONCATENATE("  - &amp;AffiliationID",TEXT($A99,"0000"),
" {PersonID: *PersonID",TEXT($A99,"0000"),
", OrganizationID: *OrganizationID",TEXT(MATCH(INDEX(People[Organization Name],$A99),Organizations[Organization Name],0),"0000"),
", IsPrimaryOrganizationContact: , AffiliationStartDate: , AffiliationEndDate: , PrimaryPhone: ",
", PrimaryEmail: ",CHAR(34),INDEX(People[Primary Email],$A99),CHAR(34),
", PrimaryAddress: ",CHAR(34),INDEX(People[Primary Address],$A99),CHAR(34),
", PersonLink: }"))</f>
        <v/>
      </c>
      <c r="H99" s="111" t="str">
        <f>IF(COUNTA(CitationInformation)=0,"",
IF($A99&gt;NumAuthors,"",
CONCATENATE("  - &amp;AuthorListID",TEXT($A99,"0000"),
"  {CitationID: *CitationID0001",
", PersonID: *PersonID",TEXT(MATCH(INDEX(AuthorList[Author Name],$A99),People[Full Name],0),"0000"),
", AuthorOrder: ",INDEX(AuthorList[Author Number],$A99),"}")))</f>
        <v/>
      </c>
      <c r="K99" s="111" t="str">
        <f>IF($A99&gt;NumSamplingFeatures,"",
CONCATENATE("  - &amp;SamplingFeatureID",TEXT($A99,"0000"),
" {","SamplingFeatureUUID:  ",CHAR(34),INDEX(SamplingFeatures[Sampling Feature UUID],$A99),CHAR(34),
", SamplingFeatureTypeCV:  ",CHAR(34),INDEX(SamplingFeatures[Sampling Feature Type],$A99),CHAR(34),
", SamplingFeatureCode:  ",CHAR(34),INDEX(SamplingFeatures[Feature Code],$A99),CHAR(34),
", SamplingFeatureName:  ",CHAR(34),INDEX(SamplingFeatures[Feature Name],$A99),CHAR(34),
", SamplingFeatureDescription:  ",CHAR(34),INDEX(SamplingFeatures[Feature Description],$A99),CHAR(34),
", SamplingFeatureGeotypeCV:  ",CHAR(34),INDEX(SamplingFeatures[Feature Geo Type],$A99),CHAR(34),
", FeatureGeometry:  ",CHAR(34),INDEX(SamplingFeatures[Feature Geometry],$A99),CHAR(34),
", Elevation_m:  ",CHAR(34),INDEX(SamplingFeatures[Elevation_m],$A99),CHAR(34),
", ElevationDatumCV:  ",CHAR(34),ElevationDatum,CHAR(34),"}"))</f>
        <v/>
      </c>
      <c r="L99" s="111" t="str">
        <f>IF(NumSites=0,"",
IF(NumSites&lt;$A99,"",
CONCATENATE("  - &amp;SiteID",TEXT($A99,"0000"),
" {","SamplingFeatureID:  *SamplingFeatureID",TEXT(MATCH($A99,Sites[SiteID],0),"0000"),
", SiteTypeCV:  ",CHAR(34),INDEX(Sites[Site Type],MATCH($A99,Sites[SiteID],0)),CHAR(34),
", Latitude:  ",INDEX(Sites[Latitude],MATCH($A99,Sites[SiteID],0)),
", Longitude:  ",INDEX(Sites[Longitude],MATCH($A99,Sites[SiteID],0)),
", SpatialReferenceID:  *SRSID0001}")))</f>
        <v/>
      </c>
      <c r="M99" s="111" t="str">
        <f>IF(NumSpecimens=0,"",
IF(NumSpecimens&lt;$A99,"",
CONCATENATE("  - &amp;SpecimenID",TEXT($A99,"0000"),
" {","SamplingFeatureID:  *SamplingFeatureID",TEXT(MATCH($A99,Specimens[SpecimenID],0),"0000"),
", SpecimenTypeCV:  ",CHAR(34),INDEX(Specimens[Specimen Type],MATCH($A99,Specimens[SpecimenID],0)),CHAR(34),
", SpecimenMediumCV:  ",INDEX(Specimens[Specimen Medium],MATCH($A99,Specimens[SpecimenID],0)),
", IsFieldSpecimen:  ",CHAR(34),INDEX(Specimens[Is Field Specimen?],MATCH($A99,Specimens[SpecimenID],0)),CHAR(34),"}")))</f>
        <v/>
      </c>
      <c r="N99" s="111" t="str">
        <f>IF(NumSpatialOffsets=0,"",
IF(NumSpatialOffsets&lt;$A99,"",
CONCATENATE("  - &amp;SpatialOffsetID",TEXT($A99,"0000"),
" {","SpatialOffsetTypeCV:  ",CHAR(34),INDEX(RelatedFeatures[Spatial Offset Type],MATCH($A99,RelatedFeatures[OffsetID],0)),CHAR(34),
", Offset1Value:  ",INDEX(RelatedFeatures[Offset 1 Value],MATCH($A99,RelatedFeatures[OffsetID],0)),
", Offset1UnitID:  ",CHAR(34),INDEX(RelatedFeatures[Offset 1 Unit],MATCH($A99,RelatedFeatures[OffsetID],0)),CHAR(34),
", Offset2Value:  ",IF(INDEX(RelatedFeatures[Offset 2 Value],MATCH($A99,RelatedFeatures[OffsetID],0))="","NULL",INDEX(RelatedFeatures[Offset 2 Value],MATCH($A99,RelatedFeatures[OffsetID],0))),
", Offset2UnitID:  ",CHAR(34),INDEX(RelatedFeatures[Offset 2 Unit],MATCH($A99,RelatedFeatures[OffsetID],0)),,CHAR(34),
", Offset3Value:  ",IF(INDEX(RelatedFeatures[Offset 3 Value],MATCH($A99,RelatedFeatures[OffsetID],0))="","NULL",INDEX(RelatedFeatures[Offset 3 Value],MATCH($A99,RelatedFeatures[OffsetID],0))),
", Offset3UnitID:  ",CHAR(34),INDEX(RelatedFeatures[Offset 3 Unit],MATCH($A99,RelatedFeatures[OffsetID],0)),CHAR(34),"}")))</f>
        <v/>
      </c>
      <c r="O99" s="111" t="str">
        <f>IF(NumRelatedFeatures=0,"",
IF($A99&gt;NumRelatedFeatures,"",
CONCATENATE("  - &amp;RelationID",TEXT($A99,"0000"),
" {","SamplingFeatureID:  *SamplingFeatureID",TEXT(MATCH(INDEX(RelatedFeatures[First Sampling Feature Code],$A99),SamplingFeatures[Feature Code],0),"0000"),
", RelationshipTypeCV:  ",CHAR(34),INDEX(RelatedFeatures[Relationship Type],$A99),CHAR(34),
", RelatedFeatureID: *SamplingFeatureID",TEXT(MATCH(INDEX(RelatedFeatures[Second Sampling Feature Code],$A99),SamplingFeatures[Feature Code],0),"0000"),
", SpatialOffsetID:  ",IF(INDEX(RelatedFeatures[OffsetID],$A99)="",CONCATENATE(CHAR(34),CHAR(34)),CONCATENATE("*SpatialOffsetID",TEXT(INDEX(RelatedFeatures[OffsetID],$A99),"0000"))),"}")))</f>
        <v/>
      </c>
      <c r="P99" s="111" t="str">
        <f>IF($A99&gt;NumMethods,"",
CONCATENATE("  - &amp;MethodID",TEXT($A99,"0000"),
" {","MethodTypeCV:  ",CHAR(34),INDEX(Methods[Method Type],$A99),CHAR(34),
", MethodCode:  ",CHAR(34),INDEX(Methods[Method Code],$A99),CHAR(34),
", MethodName:  ",CHAR(34),INDEX(Methods[Method Name],$A99),CHAR(34),
", MethodDescription:  ",CHAR(34),INDEX(Methods[Method Description],$A99),CHAR(34),
", MethodLink:  ",CHAR(34),INDEX(Methods[Method Link],$A99),CHAR(34),
", OrganizationID: *OrganizationID",TEXT(MATCH(INDEX(Methods[Organization Name],$A99),Organizations[Organization Name],0),"0000"),"}"))</f>
        <v/>
      </c>
      <c r="Q99" s="111" t="str">
        <f>IF($A99&gt;NumVariables,"",
CONCATENATE("  - &amp;VariableID",TEXT($A99,"0000"),
" {","VariableTypeCV:  ",CHAR(34),INDEX(Variables[Variable Type],$A99),CHAR(34),
", VariableCode:  ",CHAR(34),INDEX(Variables[Variable Code],$A99),CHAR(34),
", VariableNameCV:  ",CHAR(34),INDEX(Variables[Variable Name],$A99),CHAR(34),
", VariableDefinition:  ",CHAR(34),INDEX(Variables[Variable Definition],$A99),CHAR(34),
", SpecciationCV:  ",CHAR(34),INDEX(Variables[Speciation],$A99),CHAR(34),
", NoDataValue:  ",CHAR(34),INDEX(Variables[No Data Value],$A99),CHAR(34),"}"))</f>
        <v/>
      </c>
      <c r="S99" s="111" t="str">
        <f>IF($A99&gt;NumProcessingLevels,"",
CONCATENATE("  - &amp;ProcessingLevelID",TEXT($A99,"0000"),
" {","ProcessingLevelCode:  ",CHAR(34),INDEX(ProcessingLevels[Processing Level Code],$A99),CHAR(34),
", Definition:  ",CHAR(34),INDEX(ProcessingLevels[Definition],$A99),CHAR(34),
", Explanation:  ",CHAR(34),INDEX(ProcessingLevels[Explanation],$A99),CHAR(34),"}"))</f>
        <v/>
      </c>
      <c r="T99" s="111" t="str">
        <f>IF($A99&gt;NumDataColumns,"",
IF(INDEX(DataColumns[Method Code],$A99)="","PLEASE FILL IN A METHOD FOR EACH DATA COLUMN",
CONCATENATE("  - &amp;ActionID",TEXT($A99,"0000"),
" {","ActionTypeCV:  ",CHAR(34),"Observation",CHAR(34),
", MethodID: *MethodID",TEXT(MATCH(INDEX(DataColumns[Method Code],$A99),Methods[Method Code],0),"0000"),
", BeginDateTime:  NULL",
", BeginDateTimeUTCOffset:  NULL",
", EndDateTime:  NULL",
", EndDateTimeUTCOffset:  NULL",
", ActionDescription:  ",CHAR(34),"Generic observation action generated by YODA TimeSeries Template",CHAR(34),
", ActionFileLink:  ",CHAR(34),CHAR(34),"}")))</f>
        <v/>
      </c>
      <c r="U99" s="111" t="str">
        <f>IF($A99&gt;NumDataColumns,"",
IF(INDEX(DataColumns[Method Code],$A99)="","PLEASE FILL IN A SAMPLING FEATURE FOR EACH DATA COLUMN",
CONCATENATE("  - &amp;FeatureActionID",TEXT($A99,"0000"),
" {","SamplingFeatureID:  *SamplingFeatureID",TEXT(MATCH(INDEX(DataColumns[Sampling Feature Code],$A99),SamplingFeatures[Feature Code],0),"0000"),
", ActionID:  *ActionID",TEXT($A99,"0000"),"}")))</f>
        <v/>
      </c>
      <c r="V99" s="111" t="str">
        <f>IF($A99&gt;NumDataColumns,"",
CONCATENATE("  - &amp;ResultID",TEXT($A99,"0000"),
" {","ResultUUID:  ",CHAR(34),INDEX(DataColumns[ResultUUID],$A99),CHAR(34),
", FeatureActionID: *FeatureActionID",TEXT($A99,"0000"),
", ResultTypeCV:  ",CHAR(34),INDEX(DataColumns[Result Type],$A99),CHAR(34),
", VariableID:  *VariableID",TEXT(MATCH(INDEX(DataColumns[Variable Code],$A99),Variables[Variable Code],0),"0000"),
", UnitsID:  ",CHAR(34),INDEX(DataColumns[Unit Name],$A99),CHAR(34),
", TaxonomicClassifierID:  ",CHAR(34),CHAR(34),
", ProcessingLevelID:  *ProcessingLevelID",TEXT(MATCH(INDEX(DataColumns[Processing Level],$A99),ProcessingLevels[Processing Level Code],0),"0000"),
", ResultDateTime:  ",CHAR(34),CHAR(34),
", ResultDateTimeUTCOffset:  ",CHAR(34),CHAR(34),
", ValidDateTime:  ",CHAR(34),CHAR(34),
", ValidDateTimeUTCOffset:  ",CHAR(34),CHAR(34),
", StatusCV:  ",CHAR(34),CHAR(34),
", SampledMediumCV:  ",CHAR(34),INDEX(DataColumns[Sampled Medium],$A99),CHAR(34),
", ValueCount:  ",NumDataValues,"}"))</f>
        <v/>
      </c>
      <c r="W99" s="111" t="str">
        <f>IF($A99&gt;NumDataColumns,"",
CONCATENATE("  - &amp;TimeSeriesResultID001",TEXT($A99,"0000"),
" {","ResultID: *ResultID",TEXT($A99,"0000"),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Statistic],$A99),CHAR(34),"}"))</f>
        <v/>
      </c>
      <c r="X99" s="111" t="str">
        <f>IF($A99-3&gt;NumDataColumns,"",
CONCATENATE("    - {ColumnNumber: ",TEXT($A99-1,"0000"),
", Label:  ",CHAR(34),INDEX(DataColumns[Column Label],$A99-3),CHAR(34),
", ODM2Field:  ",CHAR(34),"DataValue",CHAR(34),
", CensorCodeCV:  ",CHAR(34),INDEX(DataColumns[Censor Code],$A99-3),CHAR(34),
", QualiatyCodeCV:  ",CHAR(34),INDEX(DataColumns[Quality Code],$A99-3),CHAR(34),
", TimeAggregationInterval:  ",INDEX(DataColumns[Time Aggregation Interval],$A99-3),
", TimeAggregationIntervalUnitsID:  ",CHAR(34),INDEX(DataColumns[Time Aggregation Unit],$A99-3),CHAR(34),"}"))</f>
        <v/>
      </c>
      <c r="AA99" s="111" t="str">
        <f>IF($A99&gt;NumDataColumns,
"",
CONCATENATE(AA98,", ",INDEX(DataColumns[Column Label],$A99)))</f>
        <v/>
      </c>
    </row>
    <row r="100" spans="1:27" x14ac:dyDescent="0.25">
      <c r="A100">
        <v>97</v>
      </c>
      <c r="D100" s="111" t="str">
        <f>IF($A100&gt;NumPeople,"",
CONCATENATE("  - &amp;PersonID",TEXT($A100,"0000"),
" {","PersonFirstName:  ",CHAR(34),INDEX(People[First Name],$A100),CHAR(34),
", PersonMiddleName:  ",CHAR(34),INDEX(People[Middle Name],$A100),CHAR(34),
", PersonLastName:  ",CHAR(34),INDEX(People[Last Name],$A100),CHAR(34),"}"))</f>
        <v/>
      </c>
      <c r="E100" s="111" t="str">
        <f>IF($A100&gt;NumOrganizations,"",
CONCATENATE("  - &amp;OrganizationID",TEXT($A100,"0000"),
" {","OrganizationTypeCV:  ",CHAR(34),INDEX(Organizations[Organization Type '[CV']],$A100),CHAR(34),
", OrganizationCode:  ",CHAR(34),INDEX(Organizations[Organization Code],$A100),CHAR(34),
", OrganizationName:  ",CHAR(34),INDEX(Organizations[Organization Name],$A100),CHAR(34),
", OrganizationDescription:  ",CHAR(34),INDEX(Organizations[Organization Description],$A100),CHAR(34),
", OrganizationLink:  ",CHAR(34),INDEX(Organizations[Organization Link],$A100),CHAR(34),"}"))</f>
        <v/>
      </c>
      <c r="F100" s="111" t="str">
        <f>IF($A100&gt;NumPeople,"",
CONCATENATE("  - &amp;AffiliationID",TEXT($A100,"0000"),
" {PersonID: *PersonID",TEXT($A100,"0000"),
", OrganizationID: *OrganizationID",TEXT(MATCH(INDEX(People[Organization Name],$A100),Organizations[Organization Name],0),"0000"),
", IsPrimaryOrganizationContact: , AffiliationStartDate: , AffiliationEndDate: , PrimaryPhone: ",
", PrimaryEmail: ",CHAR(34),INDEX(People[Primary Email],$A100),CHAR(34),
", PrimaryAddress: ",CHAR(34),INDEX(People[Primary Address],$A100),CHAR(34),
", PersonLink: }"))</f>
        <v/>
      </c>
      <c r="H100" s="111" t="str">
        <f>IF(COUNTA(CitationInformation)=0,"",
IF($A100&gt;NumAuthors,"",
CONCATENATE("  - &amp;AuthorListID",TEXT($A100,"0000"),
"  {CitationID: *CitationID0001",
", PersonID: *PersonID",TEXT(MATCH(INDEX(AuthorList[Author Name],$A100),People[Full Name],0),"0000"),
", AuthorOrder: ",INDEX(AuthorList[Author Number],$A100),"}")))</f>
        <v/>
      </c>
      <c r="K100" s="111" t="str">
        <f>IF($A100&gt;NumSamplingFeatures,"",
CONCATENATE("  - &amp;SamplingFeatureID",TEXT($A100,"0000"),
" {","SamplingFeatureUUID:  ",CHAR(34),INDEX(SamplingFeatures[Sampling Feature UUID],$A100),CHAR(34),
", SamplingFeatureTypeCV:  ",CHAR(34),INDEX(SamplingFeatures[Sampling Feature Type],$A100),CHAR(34),
", SamplingFeatureCode:  ",CHAR(34),INDEX(SamplingFeatures[Feature Code],$A100),CHAR(34),
", SamplingFeatureName:  ",CHAR(34),INDEX(SamplingFeatures[Feature Name],$A100),CHAR(34),
", SamplingFeatureDescription:  ",CHAR(34),INDEX(SamplingFeatures[Feature Description],$A100),CHAR(34),
", SamplingFeatureGeotypeCV:  ",CHAR(34),INDEX(SamplingFeatures[Feature Geo Type],$A100),CHAR(34),
", FeatureGeometry:  ",CHAR(34),INDEX(SamplingFeatures[Feature Geometry],$A100),CHAR(34),
", Elevation_m:  ",CHAR(34),INDEX(SamplingFeatures[Elevation_m],$A100),CHAR(34),
", ElevationDatumCV:  ",CHAR(34),ElevationDatum,CHAR(34),"}"))</f>
        <v/>
      </c>
      <c r="L100" s="111" t="str">
        <f>IF(NumSites=0,"",
IF(NumSites&lt;$A100,"",
CONCATENATE("  - &amp;SiteID",TEXT($A100,"0000"),
" {","SamplingFeatureID:  *SamplingFeatureID",TEXT(MATCH($A100,Sites[SiteID],0),"0000"),
", SiteTypeCV:  ",CHAR(34),INDEX(Sites[Site Type],MATCH($A100,Sites[SiteID],0)),CHAR(34),
", Latitude:  ",INDEX(Sites[Latitude],MATCH($A100,Sites[SiteID],0)),
", Longitude:  ",INDEX(Sites[Longitude],MATCH($A100,Sites[SiteID],0)),
", SpatialReferenceID:  *SRSID0001}")))</f>
        <v/>
      </c>
      <c r="M100" s="111" t="str">
        <f>IF(NumSpecimens=0,"",
IF(NumSpecimens&lt;$A100,"",
CONCATENATE("  - &amp;SpecimenID",TEXT($A100,"0000"),
" {","SamplingFeatureID:  *SamplingFeatureID",TEXT(MATCH($A100,Specimens[SpecimenID],0),"0000"),
", SpecimenTypeCV:  ",CHAR(34),INDEX(Specimens[Specimen Type],MATCH($A100,Specimens[SpecimenID],0)),CHAR(34),
", SpecimenMediumCV:  ",INDEX(Specimens[Specimen Medium],MATCH($A100,Specimens[SpecimenID],0)),
", IsFieldSpecimen:  ",CHAR(34),INDEX(Specimens[Is Field Specimen?],MATCH($A100,Specimens[SpecimenID],0)),CHAR(34),"}")))</f>
        <v/>
      </c>
      <c r="N100" s="111" t="str">
        <f>IF(NumSpatialOffsets=0,"",
IF(NumSpatialOffsets&lt;$A100,"",
CONCATENATE("  - &amp;SpatialOffsetID",TEXT($A100,"0000"),
" {","SpatialOffsetTypeCV:  ",CHAR(34),INDEX(RelatedFeatures[Spatial Offset Type],MATCH($A100,RelatedFeatures[OffsetID],0)),CHAR(34),
", Offset1Value:  ",INDEX(RelatedFeatures[Offset 1 Value],MATCH($A100,RelatedFeatures[OffsetID],0)),
", Offset1UnitID:  ",CHAR(34),INDEX(RelatedFeatures[Offset 1 Unit],MATCH($A100,RelatedFeatures[OffsetID],0)),CHAR(34),
", Offset2Value:  ",IF(INDEX(RelatedFeatures[Offset 2 Value],MATCH($A100,RelatedFeatures[OffsetID],0))="","NULL",INDEX(RelatedFeatures[Offset 2 Value],MATCH($A100,RelatedFeatures[OffsetID],0))),
", Offset2UnitID:  ",CHAR(34),INDEX(RelatedFeatures[Offset 2 Unit],MATCH($A100,RelatedFeatures[OffsetID],0)),,CHAR(34),
", Offset3Value:  ",IF(INDEX(RelatedFeatures[Offset 3 Value],MATCH($A100,RelatedFeatures[OffsetID],0))="","NULL",INDEX(RelatedFeatures[Offset 3 Value],MATCH($A100,RelatedFeatures[OffsetID],0))),
", Offset3UnitID:  ",CHAR(34),INDEX(RelatedFeatures[Offset 3 Unit],MATCH($A100,RelatedFeatures[OffsetID],0)),CHAR(34),"}")))</f>
        <v/>
      </c>
      <c r="O100" s="111" t="str">
        <f>IF(NumRelatedFeatures=0,"",
IF($A100&gt;NumRelatedFeatures,"",
CONCATENATE("  - &amp;RelationID",TEXT($A100,"0000"),
" {","SamplingFeatureID:  *SamplingFeatureID",TEXT(MATCH(INDEX(RelatedFeatures[First Sampling Feature Code],$A100),SamplingFeatures[Feature Code],0),"0000"),
", RelationshipTypeCV:  ",CHAR(34),INDEX(RelatedFeatures[Relationship Type],$A100),CHAR(34),
", RelatedFeatureID: *SamplingFeatureID",TEXT(MATCH(INDEX(RelatedFeatures[Second Sampling Feature Code],$A100),SamplingFeatures[Feature Code],0),"0000"),
", SpatialOffsetID:  ",IF(INDEX(RelatedFeatures[OffsetID],$A100)="",CONCATENATE(CHAR(34),CHAR(34)),CONCATENATE("*SpatialOffsetID",TEXT(INDEX(RelatedFeatures[OffsetID],$A100),"0000"))),"}")))</f>
        <v/>
      </c>
      <c r="P100" s="111" t="str">
        <f>IF($A100&gt;NumMethods,"",
CONCATENATE("  - &amp;MethodID",TEXT($A100,"0000"),
" {","MethodTypeCV:  ",CHAR(34),INDEX(Methods[Method Type],$A100),CHAR(34),
", MethodCode:  ",CHAR(34),INDEX(Methods[Method Code],$A100),CHAR(34),
", MethodName:  ",CHAR(34),INDEX(Methods[Method Name],$A100),CHAR(34),
", MethodDescription:  ",CHAR(34),INDEX(Methods[Method Description],$A100),CHAR(34),
", MethodLink:  ",CHAR(34),INDEX(Methods[Method Link],$A100),CHAR(34),
", OrganizationID: *OrganizationID",TEXT(MATCH(INDEX(Methods[Organization Name],$A100),Organizations[Organization Name],0),"0000"),"}"))</f>
        <v/>
      </c>
      <c r="Q100" s="111" t="str">
        <f>IF($A100&gt;NumVariables,"",
CONCATENATE("  - &amp;VariableID",TEXT($A100,"0000"),
" {","VariableTypeCV:  ",CHAR(34),INDEX(Variables[Variable Type],$A100),CHAR(34),
", VariableCode:  ",CHAR(34),INDEX(Variables[Variable Code],$A100),CHAR(34),
", VariableNameCV:  ",CHAR(34),INDEX(Variables[Variable Name],$A100),CHAR(34),
", VariableDefinition:  ",CHAR(34),INDEX(Variables[Variable Definition],$A100),CHAR(34),
", SpecciationCV:  ",CHAR(34),INDEX(Variables[Speciation],$A100),CHAR(34),
", NoDataValue:  ",CHAR(34),INDEX(Variables[No Data Value],$A100),CHAR(34),"}"))</f>
        <v/>
      </c>
      <c r="S100" s="111" t="str">
        <f>IF($A100&gt;NumProcessingLevels,"",
CONCATENATE("  - &amp;ProcessingLevelID",TEXT($A100,"0000"),
" {","ProcessingLevelCode:  ",CHAR(34),INDEX(ProcessingLevels[Processing Level Code],$A100),CHAR(34),
", Definition:  ",CHAR(34),INDEX(ProcessingLevels[Definition],$A100),CHAR(34),
", Explanation:  ",CHAR(34),INDEX(ProcessingLevels[Explanation],$A100),CHAR(34),"}"))</f>
        <v/>
      </c>
      <c r="T100" s="111" t="str">
        <f>IF($A100&gt;NumDataColumns,"",
IF(INDEX(DataColumns[Method Code],$A100)="","PLEASE FILL IN A METHOD FOR EACH DATA COLUMN",
CONCATENATE("  - &amp;ActionID",TEXT($A100,"0000"),
" {","ActionTypeCV:  ",CHAR(34),"Observation",CHAR(34),
", MethodID: *MethodID",TEXT(MATCH(INDEX(DataColumns[Method Code],$A100),Methods[Method Code],0),"0000"),
", BeginDateTime:  NULL",
", BeginDateTimeUTCOffset:  NULL",
", EndDateTime:  NULL",
", EndDateTimeUTCOffset:  NULL",
", ActionDescription:  ",CHAR(34),"Generic observation action generated by YODA TimeSeries Template",CHAR(34),
", ActionFileLink:  ",CHAR(34),CHAR(34),"}")))</f>
        <v/>
      </c>
      <c r="U100" s="111" t="str">
        <f>IF($A100&gt;NumDataColumns,"",
IF(INDEX(DataColumns[Method Code],$A100)="","PLEASE FILL IN A SAMPLING FEATURE FOR EACH DATA COLUMN",
CONCATENATE("  - &amp;FeatureActionID",TEXT($A100,"0000"),
" {","SamplingFeatureID:  *SamplingFeatureID",TEXT(MATCH(INDEX(DataColumns[Sampling Feature Code],$A100),SamplingFeatures[Feature Code],0),"0000"),
", ActionID:  *ActionID",TEXT($A100,"0000"),"}")))</f>
        <v/>
      </c>
      <c r="V100" s="111" t="str">
        <f>IF($A100&gt;NumDataColumns,"",
CONCATENATE("  - &amp;ResultID",TEXT($A100,"0000"),
" {","ResultUUID:  ",CHAR(34),INDEX(DataColumns[ResultUUID],$A100),CHAR(34),
", FeatureActionID: *FeatureActionID",TEXT($A100,"0000"),
", ResultTypeCV:  ",CHAR(34),INDEX(DataColumns[Result Type],$A100),CHAR(34),
", VariableID:  *VariableID",TEXT(MATCH(INDEX(DataColumns[Variable Code],$A100),Variables[Variable Code],0),"0000"),
", UnitsID:  ",CHAR(34),INDEX(DataColumns[Unit Name],$A100),CHAR(34),
", TaxonomicClassifierID:  ",CHAR(34),CHAR(34),
", ProcessingLevelID:  *ProcessingLevelID",TEXT(MATCH(INDEX(DataColumns[Processing Level],$A100),ProcessingLevels[Processing Level Code],0),"0000"),
", ResultDateTime:  ",CHAR(34),CHAR(34),
", ResultDateTimeUTCOffset:  ",CHAR(34),CHAR(34),
", ValidDateTime:  ",CHAR(34),CHAR(34),
", ValidDateTimeUTCOffset:  ",CHAR(34),CHAR(34),
", StatusCV:  ",CHAR(34),CHAR(34),
", SampledMediumCV:  ",CHAR(34),INDEX(DataColumns[Sampled Medium],$A100),CHAR(34),
", ValueCount:  ",NumDataValues,"}"))</f>
        <v/>
      </c>
      <c r="W100" s="111" t="str">
        <f>IF($A100&gt;NumDataColumns,"",
CONCATENATE("  - &amp;TimeSeriesResultID001",TEXT($A100,"0000"),
" {","ResultID: *ResultID",TEXT($A100,"0000"),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Statistic],$A100),CHAR(34),"}"))</f>
        <v/>
      </c>
      <c r="X100" s="111" t="str">
        <f>IF($A100-3&gt;NumDataColumns,"",
CONCATENATE("    - {ColumnNumber: ",TEXT($A100-1,"0000"),
", Label:  ",CHAR(34),INDEX(DataColumns[Column Label],$A100-3),CHAR(34),
", ODM2Field:  ",CHAR(34),"DataValue",CHAR(34),
", CensorCodeCV:  ",CHAR(34),INDEX(DataColumns[Censor Code],$A100-3),CHAR(34),
", QualiatyCodeCV:  ",CHAR(34),INDEX(DataColumns[Quality Code],$A100-3),CHAR(34),
", TimeAggregationInterval:  ",INDEX(DataColumns[Time Aggregation Interval],$A100-3),
", TimeAggregationIntervalUnitsID:  ",CHAR(34),INDEX(DataColumns[Time Aggregation Unit],$A100-3),CHAR(34),"}"))</f>
        <v/>
      </c>
      <c r="AA100" s="111" t="str">
        <f>IF($A100&gt;NumDataColumns,
"",
CONCATENATE(AA99,", ",INDEX(DataColumns[Column Label],$A100)))</f>
        <v/>
      </c>
    </row>
    <row r="101" spans="1:27" x14ac:dyDescent="0.25">
      <c r="A101">
        <v>98</v>
      </c>
      <c r="D101" s="111" t="str">
        <f>IF($A101&gt;NumPeople,"",
CONCATENATE("  - &amp;PersonID",TEXT($A101,"0000"),
" {","PersonFirstName:  ",CHAR(34),INDEX(People[First Name],$A101),CHAR(34),
", PersonMiddleName:  ",CHAR(34),INDEX(People[Middle Name],$A101),CHAR(34),
", PersonLastName:  ",CHAR(34),INDEX(People[Last Name],$A101),CHAR(34),"}"))</f>
        <v/>
      </c>
      <c r="E101" s="111" t="str">
        <f>IF($A101&gt;NumOrganizations,"",
CONCATENATE("  - &amp;OrganizationID",TEXT($A101,"0000"),
" {","OrganizationTypeCV:  ",CHAR(34),INDEX(Organizations[Organization Type '[CV']],$A101),CHAR(34),
", OrganizationCode:  ",CHAR(34),INDEX(Organizations[Organization Code],$A101),CHAR(34),
", OrganizationName:  ",CHAR(34),INDEX(Organizations[Organization Name],$A101),CHAR(34),
", OrganizationDescription:  ",CHAR(34),INDEX(Organizations[Organization Description],$A101),CHAR(34),
", OrganizationLink:  ",CHAR(34),INDEX(Organizations[Organization Link],$A101),CHAR(34),"}"))</f>
        <v/>
      </c>
      <c r="F101" s="111" t="str">
        <f>IF($A101&gt;NumPeople,"",
CONCATENATE("  - &amp;AffiliationID",TEXT($A101,"0000"),
" {PersonID: *PersonID",TEXT($A101,"0000"),
", OrganizationID: *OrganizationID",TEXT(MATCH(INDEX(People[Organization Name],$A101),Organizations[Organization Name],0),"0000"),
", IsPrimaryOrganizationContact: , AffiliationStartDate: , AffiliationEndDate: , PrimaryPhone: ",
", PrimaryEmail: ",CHAR(34),INDEX(People[Primary Email],$A101),CHAR(34),
", PrimaryAddress: ",CHAR(34),INDEX(People[Primary Address],$A101),CHAR(34),
", PersonLink: }"))</f>
        <v/>
      </c>
      <c r="H101" s="111" t="str">
        <f>IF(COUNTA(CitationInformation)=0,"",
IF($A101&gt;NumAuthors,"",
CONCATENATE("  - &amp;AuthorListID",TEXT($A101,"0000"),
"  {CitationID: *CitationID0001",
", PersonID: *PersonID",TEXT(MATCH(INDEX(AuthorList[Author Name],$A101),People[Full Name],0),"0000"),
", AuthorOrder: ",INDEX(AuthorList[Author Number],$A101),"}")))</f>
        <v/>
      </c>
      <c r="K101" s="111" t="str">
        <f>IF($A101&gt;NumSamplingFeatures,"",
CONCATENATE("  - &amp;SamplingFeatureID",TEXT($A101,"0000"),
" {","SamplingFeatureUUID:  ",CHAR(34),INDEX(SamplingFeatures[Sampling Feature UUID],$A101),CHAR(34),
", SamplingFeatureTypeCV:  ",CHAR(34),INDEX(SamplingFeatures[Sampling Feature Type],$A101),CHAR(34),
", SamplingFeatureCode:  ",CHAR(34),INDEX(SamplingFeatures[Feature Code],$A101),CHAR(34),
", SamplingFeatureName:  ",CHAR(34),INDEX(SamplingFeatures[Feature Name],$A101),CHAR(34),
", SamplingFeatureDescription:  ",CHAR(34),INDEX(SamplingFeatures[Feature Description],$A101),CHAR(34),
", SamplingFeatureGeotypeCV:  ",CHAR(34),INDEX(SamplingFeatures[Feature Geo Type],$A101),CHAR(34),
", FeatureGeometry:  ",CHAR(34),INDEX(SamplingFeatures[Feature Geometry],$A101),CHAR(34),
", Elevation_m:  ",CHAR(34),INDEX(SamplingFeatures[Elevation_m],$A101),CHAR(34),
", ElevationDatumCV:  ",CHAR(34),ElevationDatum,CHAR(34),"}"))</f>
        <v/>
      </c>
      <c r="L101" s="111" t="str">
        <f>IF(NumSites=0,"",
IF(NumSites&lt;$A101,"",
CONCATENATE("  - &amp;SiteID",TEXT($A101,"0000"),
" {","SamplingFeatureID:  *SamplingFeatureID",TEXT(MATCH($A101,Sites[SiteID],0),"0000"),
", SiteTypeCV:  ",CHAR(34),INDEX(Sites[Site Type],MATCH($A101,Sites[SiteID],0)),CHAR(34),
", Latitude:  ",INDEX(Sites[Latitude],MATCH($A101,Sites[SiteID],0)),
", Longitude:  ",INDEX(Sites[Longitude],MATCH($A101,Sites[SiteID],0)),
", SpatialReferenceID:  *SRSID0001}")))</f>
        <v/>
      </c>
      <c r="M101" s="111" t="str">
        <f>IF(NumSpecimens=0,"",
IF(NumSpecimens&lt;$A101,"",
CONCATENATE("  - &amp;SpecimenID",TEXT($A101,"0000"),
" {","SamplingFeatureID:  *SamplingFeatureID",TEXT(MATCH($A101,Specimens[SpecimenID],0),"0000"),
", SpecimenTypeCV:  ",CHAR(34),INDEX(Specimens[Specimen Type],MATCH($A101,Specimens[SpecimenID],0)),CHAR(34),
", SpecimenMediumCV:  ",INDEX(Specimens[Specimen Medium],MATCH($A101,Specimens[SpecimenID],0)),
", IsFieldSpecimen:  ",CHAR(34),INDEX(Specimens[Is Field Specimen?],MATCH($A101,Specimens[SpecimenID],0)),CHAR(34),"}")))</f>
        <v/>
      </c>
      <c r="N101" s="111" t="str">
        <f>IF(NumSpatialOffsets=0,"",
IF(NumSpatialOffsets&lt;$A101,"",
CONCATENATE("  - &amp;SpatialOffsetID",TEXT($A101,"0000"),
" {","SpatialOffsetTypeCV:  ",CHAR(34),INDEX(RelatedFeatures[Spatial Offset Type],MATCH($A101,RelatedFeatures[OffsetID],0)),CHAR(34),
", Offset1Value:  ",INDEX(RelatedFeatures[Offset 1 Value],MATCH($A101,RelatedFeatures[OffsetID],0)),
", Offset1UnitID:  ",CHAR(34),INDEX(RelatedFeatures[Offset 1 Unit],MATCH($A101,RelatedFeatures[OffsetID],0)),CHAR(34),
", Offset2Value:  ",IF(INDEX(RelatedFeatures[Offset 2 Value],MATCH($A101,RelatedFeatures[OffsetID],0))="","NULL",INDEX(RelatedFeatures[Offset 2 Value],MATCH($A101,RelatedFeatures[OffsetID],0))),
", Offset2UnitID:  ",CHAR(34),INDEX(RelatedFeatures[Offset 2 Unit],MATCH($A101,RelatedFeatures[OffsetID],0)),,CHAR(34),
", Offset3Value:  ",IF(INDEX(RelatedFeatures[Offset 3 Value],MATCH($A101,RelatedFeatures[OffsetID],0))="","NULL",INDEX(RelatedFeatures[Offset 3 Value],MATCH($A101,RelatedFeatures[OffsetID],0))),
", Offset3UnitID:  ",CHAR(34),INDEX(RelatedFeatures[Offset 3 Unit],MATCH($A101,RelatedFeatures[OffsetID],0)),CHAR(34),"}")))</f>
        <v/>
      </c>
      <c r="O101" s="111" t="str">
        <f>IF(NumRelatedFeatures=0,"",
IF($A101&gt;NumRelatedFeatures,"",
CONCATENATE("  - &amp;RelationID",TEXT($A101,"0000"),
" {","SamplingFeatureID:  *SamplingFeatureID",TEXT(MATCH(INDEX(RelatedFeatures[First Sampling Feature Code],$A101),SamplingFeatures[Feature Code],0),"0000"),
", RelationshipTypeCV:  ",CHAR(34),INDEX(RelatedFeatures[Relationship Type],$A101),CHAR(34),
", RelatedFeatureID: *SamplingFeatureID",TEXT(MATCH(INDEX(RelatedFeatures[Second Sampling Feature Code],$A101),SamplingFeatures[Feature Code],0),"0000"),
", SpatialOffsetID:  ",IF(INDEX(RelatedFeatures[OffsetID],$A101)="",CONCATENATE(CHAR(34),CHAR(34)),CONCATENATE("*SpatialOffsetID",TEXT(INDEX(RelatedFeatures[OffsetID],$A101),"0000"))),"}")))</f>
        <v/>
      </c>
      <c r="P101" s="111" t="str">
        <f>IF($A101&gt;NumMethods,"",
CONCATENATE("  - &amp;MethodID",TEXT($A101,"0000"),
" {","MethodTypeCV:  ",CHAR(34),INDEX(Methods[Method Type],$A101),CHAR(34),
", MethodCode:  ",CHAR(34),INDEX(Methods[Method Code],$A101),CHAR(34),
", MethodName:  ",CHAR(34),INDEX(Methods[Method Name],$A101),CHAR(34),
", MethodDescription:  ",CHAR(34),INDEX(Methods[Method Description],$A101),CHAR(34),
", MethodLink:  ",CHAR(34),INDEX(Methods[Method Link],$A101),CHAR(34),
", OrganizationID: *OrganizationID",TEXT(MATCH(INDEX(Methods[Organization Name],$A101),Organizations[Organization Name],0),"0000"),"}"))</f>
        <v/>
      </c>
      <c r="Q101" s="111" t="str">
        <f>IF($A101&gt;NumVariables,"",
CONCATENATE("  - &amp;VariableID",TEXT($A101,"0000"),
" {","VariableTypeCV:  ",CHAR(34),INDEX(Variables[Variable Type],$A101),CHAR(34),
", VariableCode:  ",CHAR(34),INDEX(Variables[Variable Code],$A101),CHAR(34),
", VariableNameCV:  ",CHAR(34),INDEX(Variables[Variable Name],$A101),CHAR(34),
", VariableDefinition:  ",CHAR(34),INDEX(Variables[Variable Definition],$A101),CHAR(34),
", SpecciationCV:  ",CHAR(34),INDEX(Variables[Speciation],$A101),CHAR(34),
", NoDataValue:  ",CHAR(34),INDEX(Variables[No Data Value],$A101),CHAR(34),"}"))</f>
        <v/>
      </c>
      <c r="S101" s="111" t="str">
        <f>IF($A101&gt;NumProcessingLevels,"",
CONCATENATE("  - &amp;ProcessingLevelID",TEXT($A101,"0000"),
" {","ProcessingLevelCode:  ",CHAR(34),INDEX(ProcessingLevels[Processing Level Code],$A101),CHAR(34),
", Definition:  ",CHAR(34),INDEX(ProcessingLevels[Definition],$A101),CHAR(34),
", Explanation:  ",CHAR(34),INDEX(ProcessingLevels[Explanation],$A101),CHAR(34),"}"))</f>
        <v/>
      </c>
      <c r="T101" s="111" t="str">
        <f>IF($A101&gt;NumDataColumns,"",
IF(INDEX(DataColumns[Method Code],$A101)="","PLEASE FILL IN A METHOD FOR EACH DATA COLUMN",
CONCATENATE("  - &amp;ActionID",TEXT($A101,"0000"),
" {","ActionTypeCV:  ",CHAR(34),"Observation",CHAR(34),
", MethodID: *MethodID",TEXT(MATCH(INDEX(DataColumns[Method Code],$A101),Methods[Method Code],0),"0000"),
", BeginDateTime:  NULL",
", BeginDateTimeUTCOffset:  NULL",
", EndDateTime:  NULL",
", EndDateTimeUTCOffset:  NULL",
", ActionDescription:  ",CHAR(34),"Generic observation action generated by YODA TimeSeries Template",CHAR(34),
", ActionFileLink:  ",CHAR(34),CHAR(34),"}")))</f>
        <v/>
      </c>
      <c r="U101" s="111" t="str">
        <f>IF($A101&gt;NumDataColumns,"",
IF(INDEX(DataColumns[Method Code],$A101)="","PLEASE FILL IN A SAMPLING FEATURE FOR EACH DATA COLUMN",
CONCATENATE("  - &amp;FeatureActionID",TEXT($A101,"0000"),
" {","SamplingFeatureID:  *SamplingFeatureID",TEXT(MATCH(INDEX(DataColumns[Sampling Feature Code],$A101),SamplingFeatures[Feature Code],0),"0000"),
", ActionID:  *ActionID",TEXT($A101,"0000"),"}")))</f>
        <v/>
      </c>
      <c r="V101" s="111" t="str">
        <f>IF($A101&gt;NumDataColumns,"",
CONCATENATE("  - &amp;ResultID",TEXT($A101,"0000"),
" {","ResultUUID:  ",CHAR(34),INDEX(DataColumns[ResultUUID],$A101),CHAR(34),
", FeatureActionID: *FeatureActionID",TEXT($A101,"0000"),
", ResultTypeCV:  ",CHAR(34),INDEX(DataColumns[Result Type],$A101),CHAR(34),
", VariableID:  *VariableID",TEXT(MATCH(INDEX(DataColumns[Variable Code],$A101),Variables[Variable Code],0),"0000"),
", UnitsID:  ",CHAR(34),INDEX(DataColumns[Unit Name],$A101),CHAR(34),
", TaxonomicClassifierID:  ",CHAR(34),CHAR(34),
", ProcessingLevelID:  *ProcessingLevelID",TEXT(MATCH(INDEX(DataColumns[Processing Level],$A101),ProcessingLevels[Processing Level Code],0),"0000"),
", ResultDateTime:  ",CHAR(34),CHAR(34),
", ResultDateTimeUTCOffset:  ",CHAR(34),CHAR(34),
", ValidDateTime:  ",CHAR(34),CHAR(34),
", ValidDateTimeUTCOffset:  ",CHAR(34),CHAR(34),
", StatusCV:  ",CHAR(34),CHAR(34),
", SampledMediumCV:  ",CHAR(34),INDEX(DataColumns[Sampled Medium],$A101),CHAR(34),
", ValueCount:  ",NumDataValues,"}"))</f>
        <v/>
      </c>
      <c r="W101" s="111" t="str">
        <f>IF($A101&gt;NumDataColumns,"",
CONCATENATE("  - &amp;TimeSeriesResultID001",TEXT($A101,"0000"),
" {","ResultID: *ResultID",TEXT($A101,"0000"),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Statistic],$A101),CHAR(34),"}"))</f>
        <v/>
      </c>
      <c r="X101" s="111" t="str">
        <f>IF($A101-3&gt;NumDataColumns,"",
CONCATENATE("    - {ColumnNumber: ",TEXT($A101-1,"0000"),
", Label:  ",CHAR(34),INDEX(DataColumns[Column Label],$A101-3),CHAR(34),
", ODM2Field:  ",CHAR(34),"DataValue",CHAR(34),
", CensorCodeCV:  ",CHAR(34),INDEX(DataColumns[Censor Code],$A101-3),CHAR(34),
", QualiatyCodeCV:  ",CHAR(34),INDEX(DataColumns[Quality Code],$A101-3),CHAR(34),
", TimeAggregationInterval:  ",INDEX(DataColumns[Time Aggregation Interval],$A101-3),
", TimeAggregationIntervalUnitsID:  ",CHAR(34),INDEX(DataColumns[Time Aggregation Unit],$A101-3),CHAR(34),"}"))</f>
        <v/>
      </c>
      <c r="AA101" s="111" t="str">
        <f>IF($A101&gt;NumDataColumns,
"",
CONCATENATE(AA100,", ",INDEX(DataColumns[Column Label],$A101)))</f>
        <v/>
      </c>
    </row>
    <row r="102" spans="1:27" x14ac:dyDescent="0.25">
      <c r="A102">
        <v>99</v>
      </c>
      <c r="D102" s="111" t="str">
        <f>IF($A102&gt;NumPeople,"",
CONCATENATE("  - &amp;PersonID",TEXT($A102,"0000"),
" {","PersonFirstName:  ",CHAR(34),INDEX(People[First Name],$A102),CHAR(34),
", PersonMiddleName:  ",CHAR(34),INDEX(People[Middle Name],$A102),CHAR(34),
", PersonLastName:  ",CHAR(34),INDEX(People[Last Name],$A102),CHAR(34),"}"))</f>
        <v/>
      </c>
      <c r="E102" s="111" t="str">
        <f>IF($A102&gt;NumOrganizations,"",
CONCATENATE("  - &amp;OrganizationID",TEXT($A102,"0000"),
" {","OrganizationTypeCV:  ",CHAR(34),INDEX(Organizations[Organization Type '[CV']],$A102),CHAR(34),
", OrganizationCode:  ",CHAR(34),INDEX(Organizations[Organization Code],$A102),CHAR(34),
", OrganizationName:  ",CHAR(34),INDEX(Organizations[Organization Name],$A102),CHAR(34),
", OrganizationDescription:  ",CHAR(34),INDEX(Organizations[Organization Description],$A102),CHAR(34),
", OrganizationLink:  ",CHAR(34),INDEX(Organizations[Organization Link],$A102),CHAR(34),"}"))</f>
        <v/>
      </c>
      <c r="F102" s="111" t="str">
        <f>IF($A102&gt;NumPeople,"",
CONCATENATE("  - &amp;AffiliationID",TEXT($A102,"0000"),
" {PersonID: *PersonID",TEXT($A102,"0000"),
", OrganizationID: *OrganizationID",TEXT(MATCH(INDEX(People[Organization Name],$A102),Organizations[Organization Name],0),"0000"),
", IsPrimaryOrganizationContact: , AffiliationStartDate: , AffiliationEndDate: , PrimaryPhone: ",
", PrimaryEmail: ",CHAR(34),INDEX(People[Primary Email],$A102),CHAR(34),
", PrimaryAddress: ",CHAR(34),INDEX(People[Primary Address],$A102),CHAR(34),
", PersonLink: }"))</f>
        <v/>
      </c>
      <c r="H102" s="111" t="str">
        <f>IF(COUNTA(CitationInformation)=0,"",
IF($A102&gt;NumAuthors,"",
CONCATENATE("  - &amp;AuthorListID",TEXT($A102,"0000"),
"  {CitationID: *CitationID0001",
", PersonID: *PersonID",TEXT(MATCH(INDEX(AuthorList[Author Name],$A102),People[Full Name],0),"0000"),
", AuthorOrder: ",INDEX(AuthorList[Author Number],$A102),"}")))</f>
        <v/>
      </c>
      <c r="K102" s="111" t="str">
        <f>IF($A102&gt;NumSamplingFeatures,"",
CONCATENATE("  - &amp;SamplingFeatureID",TEXT($A102,"0000"),
" {","SamplingFeatureUUID:  ",CHAR(34),INDEX(SamplingFeatures[Sampling Feature UUID],$A102),CHAR(34),
", SamplingFeatureTypeCV:  ",CHAR(34),INDEX(SamplingFeatures[Sampling Feature Type],$A102),CHAR(34),
", SamplingFeatureCode:  ",CHAR(34),INDEX(SamplingFeatures[Feature Code],$A102),CHAR(34),
", SamplingFeatureName:  ",CHAR(34),INDEX(SamplingFeatures[Feature Name],$A102),CHAR(34),
", SamplingFeatureDescription:  ",CHAR(34),INDEX(SamplingFeatures[Feature Description],$A102),CHAR(34),
", SamplingFeatureGeotypeCV:  ",CHAR(34),INDEX(SamplingFeatures[Feature Geo Type],$A102),CHAR(34),
", FeatureGeometry:  ",CHAR(34),INDEX(SamplingFeatures[Feature Geometry],$A102),CHAR(34),
", Elevation_m:  ",CHAR(34),INDEX(SamplingFeatures[Elevation_m],$A102),CHAR(34),
", ElevationDatumCV:  ",CHAR(34),ElevationDatum,CHAR(34),"}"))</f>
        <v/>
      </c>
      <c r="L102" s="111" t="str">
        <f>IF(NumSites=0,"",
IF(NumSites&lt;$A102,"",
CONCATENATE("  - &amp;SiteID",TEXT($A102,"0000"),
" {","SamplingFeatureID:  *SamplingFeatureID",TEXT(MATCH($A102,Sites[SiteID],0),"0000"),
", SiteTypeCV:  ",CHAR(34),INDEX(Sites[Site Type],MATCH($A102,Sites[SiteID],0)),CHAR(34),
", Latitude:  ",INDEX(Sites[Latitude],MATCH($A102,Sites[SiteID],0)),
", Longitude:  ",INDEX(Sites[Longitude],MATCH($A102,Sites[SiteID],0)),
", SpatialReferenceID:  *SRSID0001}")))</f>
        <v/>
      </c>
      <c r="M102" s="111" t="str">
        <f>IF(NumSpecimens=0,"",
IF(NumSpecimens&lt;$A102,"",
CONCATENATE("  - &amp;SpecimenID",TEXT($A102,"0000"),
" {","SamplingFeatureID:  *SamplingFeatureID",TEXT(MATCH($A102,Specimens[SpecimenID],0),"0000"),
", SpecimenTypeCV:  ",CHAR(34),INDEX(Specimens[Specimen Type],MATCH($A102,Specimens[SpecimenID],0)),CHAR(34),
", SpecimenMediumCV:  ",INDEX(Specimens[Specimen Medium],MATCH($A102,Specimens[SpecimenID],0)),
", IsFieldSpecimen:  ",CHAR(34),INDEX(Specimens[Is Field Specimen?],MATCH($A102,Specimens[SpecimenID],0)),CHAR(34),"}")))</f>
        <v/>
      </c>
      <c r="N102" s="111" t="str">
        <f>IF(NumSpatialOffsets=0,"",
IF(NumSpatialOffsets&lt;$A102,"",
CONCATENATE("  - &amp;SpatialOffsetID",TEXT($A102,"0000"),
" {","SpatialOffsetTypeCV:  ",CHAR(34),INDEX(RelatedFeatures[Spatial Offset Type],MATCH($A102,RelatedFeatures[OffsetID],0)),CHAR(34),
", Offset1Value:  ",INDEX(RelatedFeatures[Offset 1 Value],MATCH($A102,RelatedFeatures[OffsetID],0)),
", Offset1UnitID:  ",CHAR(34),INDEX(RelatedFeatures[Offset 1 Unit],MATCH($A102,RelatedFeatures[OffsetID],0)),CHAR(34),
", Offset2Value:  ",IF(INDEX(RelatedFeatures[Offset 2 Value],MATCH($A102,RelatedFeatures[OffsetID],0))="","NULL",INDEX(RelatedFeatures[Offset 2 Value],MATCH($A102,RelatedFeatures[OffsetID],0))),
", Offset2UnitID:  ",CHAR(34),INDEX(RelatedFeatures[Offset 2 Unit],MATCH($A102,RelatedFeatures[OffsetID],0)),,CHAR(34),
", Offset3Value:  ",IF(INDEX(RelatedFeatures[Offset 3 Value],MATCH($A102,RelatedFeatures[OffsetID],0))="","NULL",INDEX(RelatedFeatures[Offset 3 Value],MATCH($A102,RelatedFeatures[OffsetID],0))),
", Offset3UnitID:  ",CHAR(34),INDEX(RelatedFeatures[Offset 3 Unit],MATCH($A102,RelatedFeatures[OffsetID],0)),CHAR(34),"}")))</f>
        <v/>
      </c>
      <c r="O102" s="111" t="str">
        <f>IF(NumRelatedFeatures=0,"",
IF($A102&gt;NumRelatedFeatures,"",
CONCATENATE("  - &amp;RelationID",TEXT($A102,"0000"),
" {","SamplingFeatureID:  *SamplingFeatureID",TEXT(MATCH(INDEX(RelatedFeatures[First Sampling Feature Code],$A102),SamplingFeatures[Feature Code],0),"0000"),
", RelationshipTypeCV:  ",CHAR(34),INDEX(RelatedFeatures[Relationship Type],$A102),CHAR(34),
", RelatedFeatureID: *SamplingFeatureID",TEXT(MATCH(INDEX(RelatedFeatures[Second Sampling Feature Code],$A102),SamplingFeatures[Feature Code],0),"0000"),
", SpatialOffsetID:  ",IF(INDEX(RelatedFeatures[OffsetID],$A102)="",CONCATENATE(CHAR(34),CHAR(34)),CONCATENATE("*SpatialOffsetID",TEXT(INDEX(RelatedFeatures[OffsetID],$A102),"0000"))),"}")))</f>
        <v/>
      </c>
      <c r="P102" s="111" t="str">
        <f>IF($A102&gt;NumMethods,"",
CONCATENATE("  - &amp;MethodID",TEXT($A102,"0000"),
" {","MethodTypeCV:  ",CHAR(34),INDEX(Methods[Method Type],$A102),CHAR(34),
", MethodCode:  ",CHAR(34),INDEX(Methods[Method Code],$A102),CHAR(34),
", MethodName:  ",CHAR(34),INDEX(Methods[Method Name],$A102),CHAR(34),
", MethodDescription:  ",CHAR(34),INDEX(Methods[Method Description],$A102),CHAR(34),
", MethodLink:  ",CHAR(34),INDEX(Methods[Method Link],$A102),CHAR(34),
", OrganizationID: *OrganizationID",TEXT(MATCH(INDEX(Methods[Organization Name],$A102),Organizations[Organization Name],0),"0000"),"}"))</f>
        <v/>
      </c>
      <c r="Q102" s="111" t="str">
        <f>IF($A102&gt;NumVariables,"",
CONCATENATE("  - &amp;VariableID",TEXT($A102,"0000"),
" {","VariableTypeCV:  ",CHAR(34),INDEX(Variables[Variable Type],$A102),CHAR(34),
", VariableCode:  ",CHAR(34),INDEX(Variables[Variable Code],$A102),CHAR(34),
", VariableNameCV:  ",CHAR(34),INDEX(Variables[Variable Name],$A102),CHAR(34),
", VariableDefinition:  ",CHAR(34),INDEX(Variables[Variable Definition],$A102),CHAR(34),
", SpecciationCV:  ",CHAR(34),INDEX(Variables[Speciation],$A102),CHAR(34),
", NoDataValue:  ",CHAR(34),INDEX(Variables[No Data Value],$A102),CHAR(34),"}"))</f>
        <v/>
      </c>
      <c r="S102" s="111" t="str">
        <f>IF($A102&gt;NumProcessingLevels,"",
CONCATENATE("  - &amp;ProcessingLevelID",TEXT($A102,"0000"),
" {","ProcessingLevelCode:  ",CHAR(34),INDEX(ProcessingLevels[Processing Level Code],$A102),CHAR(34),
", Definition:  ",CHAR(34),INDEX(ProcessingLevels[Definition],$A102),CHAR(34),
", Explanation:  ",CHAR(34),INDEX(ProcessingLevels[Explanation],$A102),CHAR(34),"}"))</f>
        <v/>
      </c>
      <c r="T102" s="111" t="str">
        <f>IF($A102&gt;NumDataColumns,"",
IF(INDEX(DataColumns[Method Code],$A102)="","PLEASE FILL IN A METHOD FOR EACH DATA COLUMN",
CONCATENATE("  - &amp;ActionID",TEXT($A102,"0000"),
" {","ActionTypeCV:  ",CHAR(34),"Observation",CHAR(34),
", MethodID: *MethodID",TEXT(MATCH(INDEX(DataColumns[Method Code],$A102),Methods[Method Code],0),"0000"),
", BeginDateTime:  NULL",
", BeginDateTimeUTCOffset:  NULL",
", EndDateTime:  NULL",
", EndDateTimeUTCOffset:  NULL",
", ActionDescription:  ",CHAR(34),"Generic observation action generated by YODA TimeSeries Template",CHAR(34),
", ActionFileLink:  ",CHAR(34),CHAR(34),"}")))</f>
        <v/>
      </c>
      <c r="U102" s="111" t="str">
        <f>IF($A102&gt;NumDataColumns,"",
IF(INDEX(DataColumns[Method Code],$A102)="","PLEASE FILL IN A SAMPLING FEATURE FOR EACH DATA COLUMN",
CONCATENATE("  - &amp;FeatureActionID",TEXT($A102,"0000"),
" {","SamplingFeatureID:  *SamplingFeatureID",TEXT(MATCH(INDEX(DataColumns[Sampling Feature Code],$A102),SamplingFeatures[Feature Code],0),"0000"),
", ActionID:  *ActionID",TEXT($A102,"0000"),"}")))</f>
        <v/>
      </c>
      <c r="V102" s="111" t="str">
        <f>IF($A102&gt;NumDataColumns,"",
CONCATENATE("  - &amp;ResultID",TEXT($A102,"0000"),
" {","ResultUUID:  ",CHAR(34),INDEX(DataColumns[ResultUUID],$A102),CHAR(34),
", FeatureActionID: *FeatureActionID",TEXT($A102,"0000"),
", ResultTypeCV:  ",CHAR(34),INDEX(DataColumns[Result Type],$A102),CHAR(34),
", VariableID:  *VariableID",TEXT(MATCH(INDEX(DataColumns[Variable Code],$A102),Variables[Variable Code],0),"0000"),
", UnitsID:  ",CHAR(34),INDEX(DataColumns[Unit Name],$A102),CHAR(34),
", TaxonomicClassifierID:  ",CHAR(34),CHAR(34),
", ProcessingLevelID:  *ProcessingLevelID",TEXT(MATCH(INDEX(DataColumns[Processing Level],$A102),ProcessingLevels[Processing Level Code],0),"0000"),
", ResultDateTime:  ",CHAR(34),CHAR(34),
", ResultDateTimeUTCOffset:  ",CHAR(34),CHAR(34),
", ValidDateTime:  ",CHAR(34),CHAR(34),
", ValidDateTimeUTCOffset:  ",CHAR(34),CHAR(34),
", StatusCV:  ",CHAR(34),CHAR(34),
", SampledMediumCV:  ",CHAR(34),INDEX(DataColumns[Sampled Medium],$A102),CHAR(34),
", ValueCount:  ",NumDataValues,"}"))</f>
        <v/>
      </c>
      <c r="W102" s="111" t="str">
        <f>IF($A102&gt;NumDataColumns,"",
CONCATENATE("  - &amp;TimeSeriesResultID001",TEXT($A102,"0000"),
" {","ResultID: *ResultID",TEXT($A102,"0000"),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Statistic],$A102),CHAR(34),"}"))</f>
        <v/>
      </c>
      <c r="X102" s="111" t="str">
        <f>IF($A102-3&gt;NumDataColumns,"",
CONCATENATE("    - {ColumnNumber: ",TEXT($A102-1,"0000"),
", Label:  ",CHAR(34),INDEX(DataColumns[Column Label],$A102-3),CHAR(34),
", ODM2Field:  ",CHAR(34),"DataValue",CHAR(34),
", CensorCodeCV:  ",CHAR(34),INDEX(DataColumns[Censor Code],$A102-3),CHAR(34),
", QualiatyCodeCV:  ",CHAR(34),INDEX(DataColumns[Quality Code],$A102-3),CHAR(34),
", TimeAggregationInterval:  ",INDEX(DataColumns[Time Aggregation Interval],$A102-3),
", TimeAggregationIntervalUnitsID:  ",CHAR(34),INDEX(DataColumns[Time Aggregation Unit],$A102-3),CHAR(34),"}"))</f>
        <v/>
      </c>
      <c r="AA102" s="111" t="str">
        <f>IF($A102&gt;NumDataColumns,
"",
CONCATENATE(AA101,", ",INDEX(DataColumns[Column Label],$A102)))</f>
        <v/>
      </c>
    </row>
    <row r="103" spans="1:27" x14ac:dyDescent="0.25">
      <c r="A103">
        <v>100</v>
      </c>
      <c r="D103" s="111" t="str">
        <f>IF($A103&gt;NumPeople,"",
CONCATENATE("  - &amp;PersonID",TEXT($A103,"0000"),
" {","PersonFirstName:  ",CHAR(34),INDEX(People[First Name],$A103),CHAR(34),
", PersonMiddleName:  ",CHAR(34),INDEX(People[Middle Name],$A103),CHAR(34),
", PersonLastName:  ",CHAR(34),INDEX(People[Last Name],$A103),CHAR(34),"}"))</f>
        <v/>
      </c>
      <c r="E103" s="111" t="str">
        <f>IF($A103&gt;NumOrganizations,"",
CONCATENATE("  - &amp;OrganizationID",TEXT($A103,"0000"),
" {","OrganizationTypeCV:  ",CHAR(34),INDEX(Organizations[Organization Type '[CV']],$A103),CHAR(34),
", OrganizationCode:  ",CHAR(34),INDEX(Organizations[Organization Code],$A103),CHAR(34),
", OrganizationName:  ",CHAR(34),INDEX(Organizations[Organization Name],$A103),CHAR(34),
", OrganizationDescription:  ",CHAR(34),INDEX(Organizations[Organization Description],$A103),CHAR(34),
", OrganizationLink:  ",CHAR(34),INDEX(Organizations[Organization Link],$A103),CHAR(34),"}"))</f>
        <v/>
      </c>
      <c r="F103" s="111" t="str">
        <f>IF($A103&gt;NumPeople,"",
CONCATENATE("  - &amp;AffiliationID",TEXT($A103,"0000"),
" {PersonID: *PersonID",TEXT($A103,"0000"),
", OrganizationID: *OrganizationID",TEXT(MATCH(INDEX(People[Organization Name],$A103),Organizations[Organization Name],0),"0000"),
", IsPrimaryOrganizationContact: , AffiliationStartDate: , AffiliationEndDate: , PrimaryPhone: ",
", PrimaryEmail: ",CHAR(34),INDEX(People[Primary Email],$A103),CHAR(34),
", PrimaryAddress: ",CHAR(34),INDEX(People[Primary Address],$A103),CHAR(34),
", PersonLink: }"))</f>
        <v/>
      </c>
      <c r="H103" s="111" t="str">
        <f>IF(COUNTA(CitationInformation)=0,"",
IF($A103&gt;NumAuthors,"",
CONCATENATE("  - &amp;AuthorListID",TEXT($A103,"0000"),
"  {CitationID: *CitationID0001",
", PersonID: *PersonID",TEXT(MATCH(INDEX(AuthorList[Author Name],$A103),People[Full Name],0),"0000"),
", AuthorOrder: ",INDEX(AuthorList[Author Number],$A103),"}")))</f>
        <v/>
      </c>
      <c r="K103" s="111" t="str">
        <f>IF($A103&gt;NumSamplingFeatures,"",
CONCATENATE("  - &amp;SamplingFeatureID",TEXT($A103,"0000"),
" {","SamplingFeatureUUID:  ",CHAR(34),INDEX(SamplingFeatures[Sampling Feature UUID],$A103),CHAR(34),
", SamplingFeatureTypeCV:  ",CHAR(34),INDEX(SamplingFeatures[Sampling Feature Type],$A103),CHAR(34),
", SamplingFeatureCode:  ",CHAR(34),INDEX(SamplingFeatures[Feature Code],$A103),CHAR(34),
", SamplingFeatureName:  ",CHAR(34),INDEX(SamplingFeatures[Feature Name],$A103),CHAR(34),
", SamplingFeatureDescription:  ",CHAR(34),INDEX(SamplingFeatures[Feature Description],$A103),CHAR(34),
", SamplingFeatureGeotypeCV:  ",CHAR(34),INDEX(SamplingFeatures[Feature Geo Type],$A103),CHAR(34),
", FeatureGeometry:  ",CHAR(34),INDEX(SamplingFeatures[Feature Geometry],$A103),CHAR(34),
", Elevation_m:  ",CHAR(34),INDEX(SamplingFeatures[Elevation_m],$A103),CHAR(34),
", ElevationDatumCV:  ",CHAR(34),ElevationDatum,CHAR(34),"}"))</f>
        <v/>
      </c>
      <c r="L103" s="111" t="str">
        <f>IF(NumSites=0,"",
IF(NumSites&lt;$A103,"",
CONCATENATE("  - &amp;SiteID",TEXT($A103,"0000"),
" {","SamplingFeatureID:  *SamplingFeatureID",TEXT(MATCH($A103,Sites[SiteID],0),"0000"),
", SiteTypeCV:  ",CHAR(34),INDEX(Sites[Site Type],MATCH($A103,Sites[SiteID],0)),CHAR(34),
", Latitude:  ",INDEX(Sites[Latitude],MATCH($A103,Sites[SiteID],0)),
", Longitude:  ",INDEX(Sites[Longitude],MATCH($A103,Sites[SiteID],0)),
", SpatialReferenceID:  *SRSID0001}")))</f>
        <v/>
      </c>
      <c r="M103" s="111" t="str">
        <f>IF(NumSpecimens=0,"",
IF(NumSpecimens&lt;$A103,"",
CONCATENATE("  - &amp;SpecimenID",TEXT($A103,"0000"),
" {","SamplingFeatureID:  *SamplingFeatureID",TEXT(MATCH($A103,Specimens[SpecimenID],0),"0000"),
", SpecimenTypeCV:  ",CHAR(34),INDEX(Specimens[Specimen Type],MATCH($A103,Specimens[SpecimenID],0)),CHAR(34),
", SpecimenMediumCV:  ",INDEX(Specimens[Specimen Medium],MATCH($A103,Specimens[SpecimenID],0)),
", IsFieldSpecimen:  ",CHAR(34),INDEX(Specimens[Is Field Specimen?],MATCH($A103,Specimens[SpecimenID],0)),CHAR(34),"}")))</f>
        <v/>
      </c>
      <c r="N103" s="111" t="str">
        <f>IF(NumSpatialOffsets=0,"",
IF(NumSpatialOffsets&lt;$A103,"",
CONCATENATE("  - &amp;SpatialOffsetID",TEXT($A103,"0000"),
" {","SpatialOffsetTypeCV:  ",CHAR(34),INDEX(RelatedFeatures[Spatial Offset Type],MATCH($A103,RelatedFeatures[OffsetID],0)),CHAR(34),
", Offset1Value:  ",INDEX(RelatedFeatures[Offset 1 Value],MATCH($A103,RelatedFeatures[OffsetID],0)),
", Offset1UnitID:  ",CHAR(34),INDEX(RelatedFeatures[Offset 1 Unit],MATCH($A103,RelatedFeatures[OffsetID],0)),CHAR(34),
", Offset2Value:  ",IF(INDEX(RelatedFeatures[Offset 2 Value],MATCH($A103,RelatedFeatures[OffsetID],0))="","NULL",INDEX(RelatedFeatures[Offset 2 Value],MATCH($A103,RelatedFeatures[OffsetID],0))),
", Offset2UnitID:  ",CHAR(34),INDEX(RelatedFeatures[Offset 2 Unit],MATCH($A103,RelatedFeatures[OffsetID],0)),,CHAR(34),
", Offset3Value:  ",IF(INDEX(RelatedFeatures[Offset 3 Value],MATCH($A103,RelatedFeatures[OffsetID],0))="","NULL",INDEX(RelatedFeatures[Offset 3 Value],MATCH($A103,RelatedFeatures[OffsetID],0))),
", Offset3UnitID:  ",CHAR(34),INDEX(RelatedFeatures[Offset 3 Unit],MATCH($A103,RelatedFeatures[OffsetID],0)),CHAR(34),"}")))</f>
        <v/>
      </c>
      <c r="O103" s="111" t="str">
        <f>IF(NumRelatedFeatures=0,"",
IF($A103&gt;NumRelatedFeatures,"",
CONCATENATE("  - &amp;RelationID",TEXT($A103,"0000"),
" {","SamplingFeatureID:  *SamplingFeatureID",TEXT(MATCH(INDEX(RelatedFeatures[First Sampling Feature Code],$A103),SamplingFeatures[Feature Code],0),"0000"),
", RelationshipTypeCV:  ",CHAR(34),INDEX(RelatedFeatures[Relationship Type],$A103),CHAR(34),
", RelatedFeatureID: *SamplingFeatureID",TEXT(MATCH(INDEX(RelatedFeatures[Second Sampling Feature Code],$A103),SamplingFeatures[Feature Code],0),"0000"),
", SpatialOffsetID:  ",IF(INDEX(RelatedFeatures[OffsetID],$A103)="",CONCATENATE(CHAR(34),CHAR(34)),CONCATENATE("*SpatialOffsetID",TEXT(INDEX(RelatedFeatures[OffsetID],$A103),"0000"))),"}")))</f>
        <v/>
      </c>
      <c r="P103" s="111" t="str">
        <f>IF($A103&gt;NumMethods,"",
CONCATENATE("  - &amp;MethodID",TEXT($A103,"0000"),
" {","MethodTypeCV:  ",CHAR(34),INDEX(Methods[Method Type],$A103),CHAR(34),
", MethodCode:  ",CHAR(34),INDEX(Methods[Method Code],$A103),CHAR(34),
", MethodName:  ",CHAR(34),INDEX(Methods[Method Name],$A103),CHAR(34),
", MethodDescription:  ",CHAR(34),INDEX(Methods[Method Description],$A103),CHAR(34),
", MethodLink:  ",CHAR(34),INDEX(Methods[Method Link],$A103),CHAR(34),
", OrganizationID: *OrganizationID",TEXT(MATCH(INDEX(Methods[Organization Name],$A103),Organizations[Organization Name],0),"0000"),"}"))</f>
        <v/>
      </c>
      <c r="Q103" s="111" t="str">
        <f>IF($A103&gt;NumVariables,"",
CONCATENATE("  - &amp;VariableID",TEXT($A103,"0000"),
" {","VariableTypeCV:  ",CHAR(34),INDEX(Variables[Variable Type],$A103),CHAR(34),
", VariableCode:  ",CHAR(34),INDEX(Variables[Variable Code],$A103),CHAR(34),
", VariableNameCV:  ",CHAR(34),INDEX(Variables[Variable Name],$A103),CHAR(34),
", VariableDefinition:  ",CHAR(34),INDEX(Variables[Variable Definition],$A103),CHAR(34),
", SpecciationCV:  ",CHAR(34),INDEX(Variables[Speciation],$A103),CHAR(34),
", NoDataValue:  ",CHAR(34),INDEX(Variables[No Data Value],$A103),CHAR(34),"}"))</f>
        <v/>
      </c>
      <c r="S103" s="111" t="str">
        <f>IF($A103&gt;NumProcessingLevels,"",
CONCATENATE("  - &amp;ProcessingLevelID",TEXT($A103,"0000"),
" {","ProcessingLevelCode:  ",CHAR(34),INDEX(ProcessingLevels[Processing Level Code],$A103),CHAR(34),
", Definition:  ",CHAR(34),INDEX(ProcessingLevels[Definition],$A103),CHAR(34),
", Explanation:  ",CHAR(34),INDEX(ProcessingLevels[Explanation],$A103),CHAR(34),"}"))</f>
        <v/>
      </c>
      <c r="T103" s="111" t="str">
        <f>IF($A103&gt;NumDataColumns,"",
IF(INDEX(DataColumns[Method Code],$A103)="","PLEASE FILL IN A METHOD FOR EACH DATA COLUMN",
CONCATENATE("  - &amp;ActionID",TEXT($A103,"0000"),
" {","ActionTypeCV:  ",CHAR(34),"Observation",CHAR(34),
", MethodID: *MethodID",TEXT(MATCH(INDEX(DataColumns[Method Code],$A103),Methods[Method Code],0),"0000"),
", BeginDateTime:  NULL",
", BeginDateTimeUTCOffset:  NULL",
", EndDateTime:  NULL",
", EndDateTimeUTCOffset:  NULL",
", ActionDescription:  ",CHAR(34),"Generic observation action generated by YODA TimeSeries Template",CHAR(34),
", ActionFileLink:  ",CHAR(34),CHAR(34),"}")))</f>
        <v/>
      </c>
      <c r="U103" s="111" t="str">
        <f>IF($A103&gt;NumDataColumns,"",
IF(INDEX(DataColumns[Method Code],$A103)="","PLEASE FILL IN A SAMPLING FEATURE FOR EACH DATA COLUMN",
CONCATENATE("  - &amp;FeatureActionID",TEXT($A103,"0000"),
" {","SamplingFeatureID:  *SamplingFeatureID",TEXT(MATCH(INDEX(DataColumns[Sampling Feature Code],$A103),SamplingFeatures[Feature Code],0),"0000"),
", ActionID:  *ActionID",TEXT($A103,"0000"),"}")))</f>
        <v/>
      </c>
      <c r="V103" s="111" t="str">
        <f>IF($A103&gt;NumDataColumns,"",
CONCATENATE("  - &amp;ResultID",TEXT($A103,"0000"),
" {","ResultUUID:  ",CHAR(34),INDEX(DataColumns[ResultUUID],$A103),CHAR(34),
", FeatureActionID: *FeatureActionID",TEXT($A103,"0000"),
", ResultTypeCV:  ",CHAR(34),INDEX(DataColumns[Result Type],$A103),CHAR(34),
", VariableID:  *VariableID",TEXT(MATCH(INDEX(DataColumns[Variable Code],$A103),Variables[Variable Code],0),"0000"),
", UnitsID:  ",CHAR(34),INDEX(DataColumns[Unit Name],$A103),CHAR(34),
", TaxonomicClassifierID:  ",CHAR(34),CHAR(34),
", ProcessingLevelID:  *ProcessingLevelID",TEXT(MATCH(INDEX(DataColumns[Processing Level],$A103),ProcessingLevels[Processing Level Code],0),"0000"),
", ResultDateTime:  ",CHAR(34),CHAR(34),
", ResultDateTimeUTCOffset:  ",CHAR(34),CHAR(34),
", ValidDateTime:  ",CHAR(34),CHAR(34),
", ValidDateTimeUTCOffset:  ",CHAR(34),CHAR(34),
", StatusCV:  ",CHAR(34),CHAR(34),
", SampledMediumCV:  ",CHAR(34),INDEX(DataColumns[Sampled Medium],$A103),CHAR(34),
", ValueCount:  ",NumDataValues,"}"))</f>
        <v/>
      </c>
      <c r="W103" s="111" t="str">
        <f>IF($A103&gt;NumDataColumns,"",
CONCATENATE("  - &amp;TimeSeriesResultID001",TEXT($A103,"0000"),
" {","ResultID: *ResultID",TEXT($A103,"0000"),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Statistic],$A103),CHAR(34),"}"))</f>
        <v/>
      </c>
      <c r="X103" s="111" t="str">
        <f>IF($A103-3&gt;NumDataColumns,"",
CONCATENATE("    - {ColumnNumber: ",TEXT($A103-1,"0000"),
", Label:  ",CHAR(34),INDEX(DataColumns[Column Label],$A103-3),CHAR(34),
", ODM2Field:  ",CHAR(34),"DataValue",CHAR(34),
", CensorCodeCV:  ",CHAR(34),INDEX(DataColumns[Censor Code],$A103-3),CHAR(34),
", QualiatyCodeCV:  ",CHAR(34),INDEX(DataColumns[Quality Code],$A103-3),CHAR(34),
", TimeAggregationInterval:  ",INDEX(DataColumns[Time Aggregation Interval],$A103-3),
", TimeAggregationIntervalUnitsID:  ",CHAR(34),INDEX(DataColumns[Time Aggregation Unit],$A103-3),CHAR(34),"}"))</f>
        <v/>
      </c>
      <c r="AA103" s="111" t="str">
        <f>IF($A103&gt;NumDataColumns,
"",
CONCATENATE(AA102,", ",INDEX(DataColumns[Column Label],$A103)))</f>
        <v/>
      </c>
    </row>
    <row r="104" spans="1:27" x14ac:dyDescent="0.25">
      <c r="A104">
        <v>101</v>
      </c>
      <c r="D104" s="111" t="str">
        <f>IF($A104&gt;NumPeople,"",
CONCATENATE("  - &amp;PersonID",TEXT($A104,"0000"),
" {","PersonFirstName:  ",CHAR(34),INDEX(People[First Name],$A104),CHAR(34),
", PersonMiddleName:  ",CHAR(34),INDEX(People[Middle Name],$A104),CHAR(34),
", PersonLastName:  ",CHAR(34),INDEX(People[Last Name],$A104),CHAR(34),"}"))</f>
        <v/>
      </c>
      <c r="E104" s="111" t="str">
        <f>IF($A104&gt;NumOrganizations,"",
CONCATENATE("  - &amp;OrganizationID",TEXT($A104,"0000"),
" {","OrganizationTypeCV:  ",CHAR(34),INDEX(Organizations[Organization Type '[CV']],$A104),CHAR(34),
", OrganizationCode:  ",CHAR(34),INDEX(Organizations[Organization Code],$A104),CHAR(34),
", OrganizationName:  ",CHAR(34),INDEX(Organizations[Organization Name],$A104),CHAR(34),
", OrganizationDescription:  ",CHAR(34),INDEX(Organizations[Organization Description],$A104),CHAR(34),
", OrganizationLink:  ",CHAR(34),INDEX(Organizations[Organization Link],$A104),CHAR(34),"}"))</f>
        <v/>
      </c>
      <c r="F104" s="111" t="str">
        <f>IF($A104&gt;NumPeople,"",
CONCATENATE("  - &amp;AffiliationID",TEXT($A104,"0000"),
" {PersonID: *PersonID",TEXT($A104,"0000"),
", OrganizationID: *OrganizationID",TEXT(MATCH(INDEX(People[Organization Name],$A104),Organizations[Organization Name],0),"0000"),
", IsPrimaryOrganizationContact: , AffiliationStartDate: , AffiliationEndDate: , PrimaryPhone: ",
", PrimaryEmail: ",CHAR(34),INDEX(People[Primary Email],$A104),CHAR(34),
", PrimaryAddress: ",CHAR(34),INDEX(People[Primary Address],$A104),CHAR(34),
", PersonLink: }"))</f>
        <v/>
      </c>
      <c r="H104" s="111" t="str">
        <f>IF(COUNTA(CitationInformation)=0,"",
IF($A104&gt;NumAuthors,"",
CONCATENATE("  - &amp;AuthorListID",TEXT($A104,"0000"),
"  {CitationID: *CitationID0001",
", PersonID: *PersonID",TEXT(MATCH(INDEX(AuthorList[Author Name],$A104),People[Full Name],0),"0000"),
", AuthorOrder: ",INDEX(AuthorList[Author Number],$A104),"}")))</f>
        <v/>
      </c>
      <c r="K104" s="111" t="str">
        <f>IF($A104&gt;NumSamplingFeatures,"",
CONCATENATE("  - &amp;SamplingFeatureID",TEXT($A104,"0000"),
" {","SamplingFeatureUUID:  ",CHAR(34),INDEX(SamplingFeatures[Sampling Feature UUID],$A104),CHAR(34),
", SamplingFeatureTypeCV:  ",CHAR(34),INDEX(SamplingFeatures[Sampling Feature Type],$A104),CHAR(34),
", SamplingFeatureCode:  ",CHAR(34),INDEX(SamplingFeatures[Feature Code],$A104),CHAR(34),
", SamplingFeatureName:  ",CHAR(34),INDEX(SamplingFeatures[Feature Name],$A104),CHAR(34),
", SamplingFeatureDescription:  ",CHAR(34),INDEX(SamplingFeatures[Feature Description],$A104),CHAR(34),
", SamplingFeatureGeotypeCV:  ",CHAR(34),INDEX(SamplingFeatures[Feature Geo Type],$A104),CHAR(34),
", FeatureGeometry:  ",CHAR(34),INDEX(SamplingFeatures[Feature Geometry],$A104),CHAR(34),
", Elevation_m:  ",CHAR(34),INDEX(SamplingFeatures[Elevation_m],$A104),CHAR(34),
", ElevationDatumCV:  ",CHAR(34),ElevationDatum,CHAR(34),"}"))</f>
        <v/>
      </c>
      <c r="L104" s="111" t="str">
        <f>IF(NumSites=0,"",
IF(NumSites&lt;$A104,"",
CONCATENATE("  - &amp;SiteID",TEXT($A104,"0000"),
" {","SamplingFeatureID:  *SamplingFeatureID",TEXT(MATCH($A104,Sites[SiteID],0),"0000"),
", SiteTypeCV:  ",CHAR(34),INDEX(Sites[Site Type],MATCH($A104,Sites[SiteID],0)),CHAR(34),
", Latitude:  ",INDEX(Sites[Latitude],MATCH($A104,Sites[SiteID],0)),
", Longitude:  ",INDEX(Sites[Longitude],MATCH($A104,Sites[SiteID],0)),
", SpatialReferenceID:  *SRSID0001}")))</f>
        <v/>
      </c>
      <c r="M104" s="111" t="str">
        <f>IF(NumSpecimens=0,"",
IF(NumSpecimens&lt;$A104,"",
CONCATENATE("  - &amp;SpecimenID",TEXT($A104,"0000"),
" {","SamplingFeatureID:  *SamplingFeatureID",TEXT(MATCH($A104,Specimens[SpecimenID],0),"0000"),
", SpecimenTypeCV:  ",CHAR(34),INDEX(Specimens[Specimen Type],MATCH($A104,Specimens[SpecimenID],0)),CHAR(34),
", SpecimenMediumCV:  ",INDEX(Specimens[Specimen Medium],MATCH($A104,Specimens[SpecimenID],0)),
", IsFieldSpecimen:  ",CHAR(34),INDEX(Specimens[Is Field Specimen?],MATCH($A104,Specimens[SpecimenID],0)),CHAR(34),"}")))</f>
        <v/>
      </c>
      <c r="N104" s="111" t="str">
        <f>IF(NumSpatialOffsets=0,"",
IF(NumSpatialOffsets&lt;$A104,"",
CONCATENATE("  - &amp;SpatialOffsetID",TEXT($A104,"0000"),
" {","SpatialOffsetTypeCV:  ",CHAR(34),INDEX(RelatedFeatures[Spatial Offset Type],MATCH($A104,RelatedFeatures[OffsetID],0)),CHAR(34),
", Offset1Value:  ",INDEX(RelatedFeatures[Offset 1 Value],MATCH($A104,RelatedFeatures[OffsetID],0)),
", Offset1UnitID:  ",CHAR(34),INDEX(RelatedFeatures[Offset 1 Unit],MATCH($A104,RelatedFeatures[OffsetID],0)),CHAR(34),
", Offset2Value:  ",IF(INDEX(RelatedFeatures[Offset 2 Value],MATCH($A104,RelatedFeatures[OffsetID],0))="","NULL",INDEX(RelatedFeatures[Offset 2 Value],MATCH($A104,RelatedFeatures[OffsetID],0))),
", Offset2UnitID:  ",CHAR(34),INDEX(RelatedFeatures[Offset 2 Unit],MATCH($A104,RelatedFeatures[OffsetID],0)),,CHAR(34),
", Offset3Value:  ",IF(INDEX(RelatedFeatures[Offset 3 Value],MATCH($A104,RelatedFeatures[OffsetID],0))="","NULL",INDEX(RelatedFeatures[Offset 3 Value],MATCH($A104,RelatedFeatures[OffsetID],0))),
", Offset3UnitID:  ",CHAR(34),INDEX(RelatedFeatures[Offset 3 Unit],MATCH($A104,RelatedFeatures[OffsetID],0)),CHAR(34),"}")))</f>
        <v/>
      </c>
      <c r="O104" s="111" t="str">
        <f>IF(NumRelatedFeatures=0,"",
IF($A104&gt;NumRelatedFeatures,"",
CONCATENATE("  - &amp;RelationID",TEXT($A104,"0000"),
" {","SamplingFeatureID:  *SamplingFeatureID",TEXT(MATCH(INDEX(RelatedFeatures[First Sampling Feature Code],$A104),SamplingFeatures[Feature Code],0),"0000"),
", RelationshipTypeCV:  ",CHAR(34),INDEX(RelatedFeatures[Relationship Type],$A104),CHAR(34),
", RelatedFeatureID: *SamplingFeatureID",TEXT(MATCH(INDEX(RelatedFeatures[Second Sampling Feature Code],$A104),SamplingFeatures[Feature Code],0),"0000"),
", SpatialOffsetID:  ",IF(INDEX(RelatedFeatures[OffsetID],$A104)="",CONCATENATE(CHAR(34),CHAR(34)),CONCATENATE("*SpatialOffsetID",TEXT(INDEX(RelatedFeatures[OffsetID],$A104),"0000"))),"}")))</f>
        <v/>
      </c>
      <c r="P104" s="111" t="str">
        <f>IF($A104&gt;NumMethods,"",
CONCATENATE("  - &amp;MethodID",TEXT($A104,"0000"),
" {","MethodTypeCV:  ",CHAR(34),INDEX(Methods[Method Type],$A104),CHAR(34),
", MethodCode:  ",CHAR(34),INDEX(Methods[Method Code],$A104),CHAR(34),
", MethodName:  ",CHAR(34),INDEX(Methods[Method Name],$A104),CHAR(34),
", MethodDescription:  ",CHAR(34),INDEX(Methods[Method Description],$A104),CHAR(34),
", MethodLink:  ",CHAR(34),INDEX(Methods[Method Link],$A104),CHAR(34),
", OrganizationID: *OrganizationID",TEXT(MATCH(INDEX(Methods[Organization Name],$A104),Organizations[Organization Name],0),"0000"),"}"))</f>
        <v/>
      </c>
      <c r="Q104" s="111" t="str">
        <f>IF($A104&gt;NumVariables,"",
CONCATENATE("  - &amp;VariableID",TEXT($A104,"0000"),
" {","VariableTypeCV:  ",CHAR(34),INDEX(Variables[Variable Type],$A104),CHAR(34),
", VariableCode:  ",CHAR(34),INDEX(Variables[Variable Code],$A104),CHAR(34),
", VariableNameCV:  ",CHAR(34),INDEX(Variables[Variable Name],$A104),CHAR(34),
", VariableDefinition:  ",CHAR(34),INDEX(Variables[Variable Definition],$A104),CHAR(34),
", SpecciationCV:  ",CHAR(34),INDEX(Variables[Speciation],$A104),CHAR(34),
", NoDataValue:  ",CHAR(34),INDEX(Variables[No Data Value],$A104),CHAR(34),"}"))</f>
        <v/>
      </c>
      <c r="S104" s="111" t="str">
        <f>IF($A104&gt;NumProcessingLevels,"",
CONCATENATE("  - &amp;ProcessingLevelID",TEXT($A104,"0000"),
" {","ProcessingLevelCode:  ",CHAR(34),INDEX(ProcessingLevels[Processing Level Code],$A104),CHAR(34),
", Definition:  ",CHAR(34),INDEX(ProcessingLevels[Definition],$A104),CHAR(34),
", Explanation:  ",CHAR(34),INDEX(ProcessingLevels[Explanation],$A104),CHAR(34),"}"))</f>
        <v/>
      </c>
      <c r="T104" s="111" t="str">
        <f>IF($A104&gt;NumDataColumns,"",
IF(INDEX(DataColumns[Method Code],$A104)="","PLEASE FILL IN A METHOD FOR EACH DATA COLUMN",
CONCATENATE("  - &amp;ActionID",TEXT($A104,"0000"),
" {","ActionTypeCV:  ",CHAR(34),"Observation",CHAR(34),
", MethodID: *MethodID",TEXT(MATCH(INDEX(DataColumns[Method Code],$A104),Methods[Method Code],0),"0000"),
", BeginDateTime:  NULL",
", BeginDateTimeUTCOffset:  NULL",
", EndDateTime:  NULL",
", EndDateTimeUTCOffset:  NULL",
", ActionDescription:  ",CHAR(34),"Generic observation action generated by YODA TimeSeries Template",CHAR(34),
", ActionFileLink:  ",CHAR(34),CHAR(34),"}")))</f>
        <v/>
      </c>
      <c r="U104" s="111" t="str">
        <f>IF($A104&gt;NumDataColumns,"",
IF(INDEX(DataColumns[Method Code],$A104)="","PLEASE FILL IN A SAMPLING FEATURE FOR EACH DATA COLUMN",
CONCATENATE("  - &amp;FeatureActionID",TEXT($A104,"0000"),
" {","SamplingFeatureID:  *SamplingFeatureID",TEXT(MATCH(INDEX(DataColumns[Sampling Feature Code],$A104),SamplingFeatures[Feature Code],0),"0000"),
", ActionID:  *ActionID",TEXT($A104,"0000"),"}")))</f>
        <v/>
      </c>
      <c r="V104" s="111" t="str">
        <f>IF($A104&gt;NumDataColumns,"",
CONCATENATE("  - &amp;ResultID",TEXT($A104,"0000"),
" {","ResultUUID:  ",CHAR(34),INDEX(DataColumns[ResultUUID],$A104),CHAR(34),
", FeatureActionID: *FeatureActionID",TEXT($A104,"0000"),
", ResultTypeCV:  ",CHAR(34),INDEX(DataColumns[Result Type],$A104),CHAR(34),
", VariableID:  *VariableID",TEXT(MATCH(INDEX(DataColumns[Variable Code],$A104),Variables[Variable Code],0),"0000"),
", UnitsID:  ",CHAR(34),INDEX(DataColumns[Unit Name],$A104),CHAR(34),
", TaxonomicClassifierID:  ",CHAR(34),CHAR(34),
", ProcessingLevelID:  *ProcessingLevelID",TEXT(MATCH(INDEX(DataColumns[Processing Level],$A104),ProcessingLevels[Processing Level Code],0),"0000"),
", ResultDateTime:  ",CHAR(34),CHAR(34),
", ResultDateTimeUTCOffset:  ",CHAR(34),CHAR(34),
", ValidDateTime:  ",CHAR(34),CHAR(34),
", ValidDateTimeUTCOffset:  ",CHAR(34),CHAR(34),
", StatusCV:  ",CHAR(34),CHAR(34),
", SampledMediumCV:  ",CHAR(34),INDEX(DataColumns[Sampled Medium],$A104),CHAR(34),
", ValueCount:  ",NumDataValues,"}"))</f>
        <v/>
      </c>
      <c r="W104" s="111" t="str">
        <f>IF($A104&gt;NumDataColumns,"",
CONCATENATE("  - &amp;TimeSeriesResultID001",TEXT($A104,"0000"),
" {","ResultID: *ResultID",TEXT($A104,"0000"),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Statistic],$A104),CHAR(34),"}"))</f>
        <v/>
      </c>
      <c r="X104" s="111" t="str">
        <f>IF($A104-3&gt;NumDataColumns,"",
CONCATENATE("    - {ColumnNumber: ",TEXT($A104-1,"0000"),
", Label:  ",CHAR(34),INDEX(DataColumns[Column Label],$A104-3),CHAR(34),
", ODM2Field:  ",CHAR(34),"DataValue",CHAR(34),
", CensorCodeCV:  ",CHAR(34),INDEX(DataColumns[Censor Code],$A104-3),CHAR(34),
", QualiatyCodeCV:  ",CHAR(34),INDEX(DataColumns[Quality Code],$A104-3),CHAR(34),
", TimeAggregationInterval:  ",INDEX(DataColumns[Time Aggregation Interval],$A104-3),
", TimeAggregationIntervalUnitsID:  ",CHAR(34),INDEX(DataColumns[Time Aggregation Unit],$A104-3),CHAR(34),"}"))</f>
        <v/>
      </c>
      <c r="AA104" s="111" t="str">
        <f>IF($A104&gt;NumDataColumns,
"",
CONCATENATE(AA103,", ",INDEX(DataColumns[Column Label],$A104)))</f>
        <v/>
      </c>
    </row>
    <row r="105" spans="1:27" x14ac:dyDescent="0.25">
      <c r="A105">
        <v>102</v>
      </c>
      <c r="D105" s="111" t="str">
        <f>IF($A105&gt;NumPeople,"",
CONCATENATE("  - &amp;PersonID",TEXT($A105,"0000"),
" {","PersonFirstName:  ",CHAR(34),INDEX(People[First Name],$A105),CHAR(34),
", PersonMiddleName:  ",CHAR(34),INDEX(People[Middle Name],$A105),CHAR(34),
", PersonLastName:  ",CHAR(34),INDEX(People[Last Name],$A105),CHAR(34),"}"))</f>
        <v/>
      </c>
      <c r="E105" s="111" t="str">
        <f>IF($A105&gt;NumOrganizations,"",
CONCATENATE("  - &amp;OrganizationID",TEXT($A105,"0000"),
" {","OrganizationTypeCV:  ",CHAR(34),INDEX(Organizations[Organization Type '[CV']],$A105),CHAR(34),
", OrganizationCode:  ",CHAR(34),INDEX(Organizations[Organization Code],$A105),CHAR(34),
", OrganizationName:  ",CHAR(34),INDEX(Organizations[Organization Name],$A105),CHAR(34),
", OrganizationDescription:  ",CHAR(34),INDEX(Organizations[Organization Description],$A105),CHAR(34),
", OrganizationLink:  ",CHAR(34),INDEX(Organizations[Organization Link],$A105),CHAR(34),"}"))</f>
        <v/>
      </c>
      <c r="F105" s="111" t="str">
        <f>IF($A105&gt;NumPeople,"",
CONCATENATE("  - &amp;AffiliationID",TEXT($A105,"0000"),
" {PersonID: *PersonID",TEXT($A105,"0000"),
", OrganizationID: *OrganizationID",TEXT(MATCH(INDEX(People[Organization Name],$A105),Organizations[Organization Name],0),"0000"),
", IsPrimaryOrganizationContact: , AffiliationStartDate: , AffiliationEndDate: , PrimaryPhone: ",
", PrimaryEmail: ",CHAR(34),INDEX(People[Primary Email],$A105),CHAR(34),
", PrimaryAddress: ",CHAR(34),INDEX(People[Primary Address],$A105),CHAR(34),
", PersonLink: }"))</f>
        <v/>
      </c>
      <c r="H105" s="111" t="str">
        <f>IF(COUNTA(CitationInformation)=0,"",
IF($A105&gt;NumAuthors,"",
CONCATENATE("  - &amp;AuthorListID",TEXT($A105,"0000"),
"  {CitationID: *CitationID0001",
", PersonID: *PersonID",TEXT(MATCH(INDEX(AuthorList[Author Name],$A105),People[Full Name],0),"0000"),
", AuthorOrder: ",INDEX(AuthorList[Author Number],$A105),"}")))</f>
        <v/>
      </c>
      <c r="K105" s="111" t="str">
        <f>IF($A105&gt;NumSamplingFeatures,"",
CONCATENATE("  - &amp;SamplingFeatureID",TEXT($A105,"0000"),
" {","SamplingFeatureUUID:  ",CHAR(34),INDEX(SamplingFeatures[Sampling Feature UUID],$A105),CHAR(34),
", SamplingFeatureTypeCV:  ",CHAR(34),INDEX(SamplingFeatures[Sampling Feature Type],$A105),CHAR(34),
", SamplingFeatureCode:  ",CHAR(34),INDEX(SamplingFeatures[Feature Code],$A105),CHAR(34),
", SamplingFeatureName:  ",CHAR(34),INDEX(SamplingFeatures[Feature Name],$A105),CHAR(34),
", SamplingFeatureDescription:  ",CHAR(34),INDEX(SamplingFeatures[Feature Description],$A105),CHAR(34),
", SamplingFeatureGeotypeCV:  ",CHAR(34),INDEX(SamplingFeatures[Feature Geo Type],$A105),CHAR(34),
", FeatureGeometry:  ",CHAR(34),INDEX(SamplingFeatures[Feature Geometry],$A105),CHAR(34),
", Elevation_m:  ",CHAR(34),INDEX(SamplingFeatures[Elevation_m],$A105),CHAR(34),
", ElevationDatumCV:  ",CHAR(34),ElevationDatum,CHAR(34),"}"))</f>
        <v/>
      </c>
      <c r="L105" s="111" t="str">
        <f>IF(NumSites=0,"",
IF(NumSites&lt;$A105,"",
CONCATENATE("  - &amp;SiteID",TEXT($A105,"0000"),
" {","SamplingFeatureID:  *SamplingFeatureID",TEXT(MATCH($A105,Sites[SiteID],0),"0000"),
", SiteTypeCV:  ",CHAR(34),INDEX(Sites[Site Type],MATCH($A105,Sites[SiteID],0)),CHAR(34),
", Latitude:  ",INDEX(Sites[Latitude],MATCH($A105,Sites[SiteID],0)),
", Longitude:  ",INDEX(Sites[Longitude],MATCH($A105,Sites[SiteID],0)),
", SpatialReferenceID:  *SRSID0001}")))</f>
        <v/>
      </c>
      <c r="M105" s="111" t="str">
        <f>IF(NumSpecimens=0,"",
IF(NumSpecimens&lt;$A105,"",
CONCATENATE("  - &amp;SpecimenID",TEXT($A105,"0000"),
" {","SamplingFeatureID:  *SamplingFeatureID",TEXT(MATCH($A105,Specimens[SpecimenID],0),"0000"),
", SpecimenTypeCV:  ",CHAR(34),INDEX(Specimens[Specimen Type],MATCH($A105,Specimens[SpecimenID],0)),CHAR(34),
", SpecimenMediumCV:  ",INDEX(Specimens[Specimen Medium],MATCH($A105,Specimens[SpecimenID],0)),
", IsFieldSpecimen:  ",CHAR(34),INDEX(Specimens[Is Field Specimen?],MATCH($A105,Specimens[SpecimenID],0)),CHAR(34),"}")))</f>
        <v/>
      </c>
      <c r="N105" s="111" t="str">
        <f>IF(NumSpatialOffsets=0,"",
IF(NumSpatialOffsets&lt;$A105,"",
CONCATENATE("  - &amp;SpatialOffsetID",TEXT($A105,"0000"),
" {","SpatialOffsetTypeCV:  ",CHAR(34),INDEX(RelatedFeatures[Spatial Offset Type],MATCH($A105,RelatedFeatures[OffsetID],0)),CHAR(34),
", Offset1Value:  ",INDEX(RelatedFeatures[Offset 1 Value],MATCH($A105,RelatedFeatures[OffsetID],0)),
", Offset1UnitID:  ",CHAR(34),INDEX(RelatedFeatures[Offset 1 Unit],MATCH($A105,RelatedFeatures[OffsetID],0)),CHAR(34),
", Offset2Value:  ",IF(INDEX(RelatedFeatures[Offset 2 Value],MATCH($A105,RelatedFeatures[OffsetID],0))="","NULL",INDEX(RelatedFeatures[Offset 2 Value],MATCH($A105,RelatedFeatures[OffsetID],0))),
", Offset2UnitID:  ",CHAR(34),INDEX(RelatedFeatures[Offset 2 Unit],MATCH($A105,RelatedFeatures[OffsetID],0)),,CHAR(34),
", Offset3Value:  ",IF(INDEX(RelatedFeatures[Offset 3 Value],MATCH($A105,RelatedFeatures[OffsetID],0))="","NULL",INDEX(RelatedFeatures[Offset 3 Value],MATCH($A105,RelatedFeatures[OffsetID],0))),
", Offset3UnitID:  ",CHAR(34),INDEX(RelatedFeatures[Offset 3 Unit],MATCH($A105,RelatedFeatures[OffsetID],0)),CHAR(34),"}")))</f>
        <v/>
      </c>
      <c r="O105" s="111" t="str">
        <f>IF(NumRelatedFeatures=0,"",
IF($A105&gt;NumRelatedFeatures,"",
CONCATENATE("  - &amp;RelationID",TEXT($A105,"0000"),
" {","SamplingFeatureID:  *SamplingFeatureID",TEXT(MATCH(INDEX(RelatedFeatures[First Sampling Feature Code],$A105),SamplingFeatures[Feature Code],0),"0000"),
", RelationshipTypeCV:  ",CHAR(34),INDEX(RelatedFeatures[Relationship Type],$A105),CHAR(34),
", RelatedFeatureID: *SamplingFeatureID",TEXT(MATCH(INDEX(RelatedFeatures[Second Sampling Feature Code],$A105),SamplingFeatures[Feature Code],0),"0000"),
", SpatialOffsetID:  ",IF(INDEX(RelatedFeatures[OffsetID],$A105)="",CONCATENATE(CHAR(34),CHAR(34)),CONCATENATE("*SpatialOffsetID",TEXT(INDEX(RelatedFeatures[OffsetID],$A105),"0000"))),"}")))</f>
        <v/>
      </c>
      <c r="P105" s="111" t="str">
        <f>IF($A105&gt;NumMethods,"",
CONCATENATE("  - &amp;MethodID",TEXT($A105,"0000"),
" {","MethodTypeCV:  ",CHAR(34),INDEX(Methods[Method Type],$A105),CHAR(34),
", MethodCode:  ",CHAR(34),INDEX(Methods[Method Code],$A105),CHAR(34),
", MethodName:  ",CHAR(34),INDEX(Methods[Method Name],$A105),CHAR(34),
", MethodDescription:  ",CHAR(34),INDEX(Methods[Method Description],$A105),CHAR(34),
", MethodLink:  ",CHAR(34),INDEX(Methods[Method Link],$A105),CHAR(34),
", OrganizationID: *OrganizationID",TEXT(MATCH(INDEX(Methods[Organization Name],$A105),Organizations[Organization Name],0),"0000"),"}"))</f>
        <v/>
      </c>
      <c r="Q105" s="111" t="str">
        <f>IF($A105&gt;NumVariables,"",
CONCATENATE("  - &amp;VariableID",TEXT($A105,"0000"),
" {","VariableTypeCV:  ",CHAR(34),INDEX(Variables[Variable Type],$A105),CHAR(34),
", VariableCode:  ",CHAR(34),INDEX(Variables[Variable Code],$A105),CHAR(34),
", VariableNameCV:  ",CHAR(34),INDEX(Variables[Variable Name],$A105),CHAR(34),
", VariableDefinition:  ",CHAR(34),INDEX(Variables[Variable Definition],$A105),CHAR(34),
", SpecciationCV:  ",CHAR(34),INDEX(Variables[Speciation],$A105),CHAR(34),
", NoDataValue:  ",CHAR(34),INDEX(Variables[No Data Value],$A105),CHAR(34),"}"))</f>
        <v/>
      </c>
      <c r="S105" s="111" t="str">
        <f>IF($A105&gt;NumProcessingLevels,"",
CONCATENATE("  - &amp;ProcessingLevelID",TEXT($A105,"0000"),
" {","ProcessingLevelCode:  ",CHAR(34),INDEX(ProcessingLevels[Processing Level Code],$A105),CHAR(34),
", Definition:  ",CHAR(34),INDEX(ProcessingLevels[Definition],$A105),CHAR(34),
", Explanation:  ",CHAR(34),INDEX(ProcessingLevels[Explanation],$A105),CHAR(34),"}"))</f>
        <v/>
      </c>
      <c r="T105" s="111" t="str">
        <f>IF($A105&gt;NumDataColumns,"",
IF(INDEX(DataColumns[Method Code],$A105)="","PLEASE FILL IN A METHOD FOR EACH DATA COLUMN",
CONCATENATE("  - &amp;ActionID",TEXT($A105,"0000"),
" {","ActionTypeCV:  ",CHAR(34),"Observation",CHAR(34),
", MethodID: *MethodID",TEXT(MATCH(INDEX(DataColumns[Method Code],$A105),Methods[Method Code],0),"0000"),
", BeginDateTime:  NULL",
", BeginDateTimeUTCOffset:  NULL",
", EndDateTime:  NULL",
", EndDateTimeUTCOffset:  NULL",
", ActionDescription:  ",CHAR(34),"Generic observation action generated by YODA TimeSeries Template",CHAR(34),
", ActionFileLink:  ",CHAR(34),CHAR(34),"}")))</f>
        <v/>
      </c>
      <c r="U105" s="111" t="str">
        <f>IF($A105&gt;NumDataColumns,"",
IF(INDEX(DataColumns[Method Code],$A105)="","PLEASE FILL IN A SAMPLING FEATURE FOR EACH DATA COLUMN",
CONCATENATE("  - &amp;FeatureActionID",TEXT($A105,"0000"),
" {","SamplingFeatureID:  *SamplingFeatureID",TEXT(MATCH(INDEX(DataColumns[Sampling Feature Code],$A105),SamplingFeatures[Feature Code],0),"0000"),
", ActionID:  *ActionID",TEXT($A105,"0000"),"}")))</f>
        <v/>
      </c>
      <c r="V105" s="111" t="str">
        <f>IF($A105&gt;NumDataColumns,"",
CONCATENATE("  - &amp;ResultID",TEXT($A105,"0000"),
" {","ResultUUID:  ",CHAR(34),INDEX(DataColumns[ResultUUID],$A105),CHAR(34),
", FeatureActionID: *FeatureActionID",TEXT($A105,"0000"),
", ResultTypeCV:  ",CHAR(34),INDEX(DataColumns[Result Type],$A105),CHAR(34),
", VariableID:  *VariableID",TEXT(MATCH(INDEX(DataColumns[Variable Code],$A105),Variables[Variable Code],0),"0000"),
", UnitsID:  ",CHAR(34),INDEX(DataColumns[Unit Name],$A105),CHAR(34),
", TaxonomicClassifierID:  ",CHAR(34),CHAR(34),
", ProcessingLevelID:  *ProcessingLevelID",TEXT(MATCH(INDEX(DataColumns[Processing Level],$A105),ProcessingLevels[Processing Level Code],0),"0000"),
", ResultDateTime:  ",CHAR(34),CHAR(34),
", ResultDateTimeUTCOffset:  ",CHAR(34),CHAR(34),
", ValidDateTime:  ",CHAR(34),CHAR(34),
", ValidDateTimeUTCOffset:  ",CHAR(34),CHAR(34),
", StatusCV:  ",CHAR(34),CHAR(34),
", SampledMediumCV:  ",CHAR(34),INDEX(DataColumns[Sampled Medium],$A105),CHAR(34),
", ValueCount:  ",NumDataValues,"}"))</f>
        <v/>
      </c>
      <c r="W105" s="111" t="str">
        <f>IF($A105&gt;NumDataColumns,"",
CONCATENATE("  - &amp;TimeSeriesResultID001",TEXT($A105,"0000"),
" {","ResultID: *ResultID",TEXT($A105,"0000"),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Statistic],$A105),CHAR(34),"}"))</f>
        <v/>
      </c>
      <c r="X105" s="111" t="str">
        <f>IF($A105-3&gt;NumDataColumns,"",
CONCATENATE("    - {ColumnNumber: ",TEXT($A105-1,"0000"),
", Label:  ",CHAR(34),INDEX(DataColumns[Column Label],$A105-3),CHAR(34),
", ODM2Field:  ",CHAR(34),"DataValue",CHAR(34),
", CensorCodeCV:  ",CHAR(34),INDEX(DataColumns[Censor Code],$A105-3),CHAR(34),
", QualiatyCodeCV:  ",CHAR(34),INDEX(DataColumns[Quality Code],$A105-3),CHAR(34),
", TimeAggregationInterval:  ",INDEX(DataColumns[Time Aggregation Interval],$A105-3),
", TimeAggregationIntervalUnitsID:  ",CHAR(34),INDEX(DataColumns[Time Aggregation Unit],$A105-3),CHAR(34),"}"))</f>
        <v/>
      </c>
      <c r="AA105" s="111" t="str">
        <f>IF($A105&gt;NumDataColumns,
"",
CONCATENATE(AA104,", ",INDEX(DataColumns[Column Label],$A105)))</f>
        <v/>
      </c>
    </row>
    <row r="106" spans="1:27" x14ac:dyDescent="0.25">
      <c r="A106">
        <v>103</v>
      </c>
      <c r="D106" s="111" t="str">
        <f>IF($A106&gt;NumPeople,"",
CONCATENATE("  - &amp;PersonID",TEXT($A106,"0000"),
" {","PersonFirstName:  ",CHAR(34),INDEX(People[First Name],$A106),CHAR(34),
", PersonMiddleName:  ",CHAR(34),INDEX(People[Middle Name],$A106),CHAR(34),
", PersonLastName:  ",CHAR(34),INDEX(People[Last Name],$A106),CHAR(34),"}"))</f>
        <v/>
      </c>
      <c r="E106" s="111" t="str">
        <f>IF($A106&gt;NumOrganizations,"",
CONCATENATE("  - &amp;OrganizationID",TEXT($A106,"0000"),
" {","OrganizationTypeCV:  ",CHAR(34),INDEX(Organizations[Organization Type '[CV']],$A106),CHAR(34),
", OrganizationCode:  ",CHAR(34),INDEX(Organizations[Organization Code],$A106),CHAR(34),
", OrganizationName:  ",CHAR(34),INDEX(Organizations[Organization Name],$A106),CHAR(34),
", OrganizationDescription:  ",CHAR(34),INDEX(Organizations[Organization Description],$A106),CHAR(34),
", OrganizationLink:  ",CHAR(34),INDEX(Organizations[Organization Link],$A106),CHAR(34),"}"))</f>
        <v/>
      </c>
      <c r="F106" s="111" t="str">
        <f>IF($A106&gt;NumPeople,"",
CONCATENATE("  - &amp;AffiliationID",TEXT($A106,"0000"),
" {PersonID: *PersonID",TEXT($A106,"0000"),
", OrganizationID: *OrganizationID",TEXT(MATCH(INDEX(People[Organization Name],$A106),Organizations[Organization Name],0),"0000"),
", IsPrimaryOrganizationContact: , AffiliationStartDate: , AffiliationEndDate: , PrimaryPhone: ",
", PrimaryEmail: ",CHAR(34),INDEX(People[Primary Email],$A106),CHAR(34),
", PrimaryAddress: ",CHAR(34),INDEX(People[Primary Address],$A106),CHAR(34),
", PersonLink: }"))</f>
        <v/>
      </c>
      <c r="H106" s="111" t="str">
        <f>IF(COUNTA(CitationInformation)=0,"",
IF($A106&gt;NumAuthors,"",
CONCATENATE("  - &amp;AuthorListID",TEXT($A106,"0000"),
"  {CitationID: *CitationID0001",
", PersonID: *PersonID",TEXT(MATCH(INDEX(AuthorList[Author Name],$A106),People[Full Name],0),"0000"),
", AuthorOrder: ",INDEX(AuthorList[Author Number],$A106),"}")))</f>
        <v/>
      </c>
      <c r="K106" s="111" t="str">
        <f>IF($A106&gt;NumSamplingFeatures,"",
CONCATENATE("  - &amp;SamplingFeatureID",TEXT($A106,"0000"),
" {","SamplingFeatureUUID:  ",CHAR(34),INDEX(SamplingFeatures[Sampling Feature UUID],$A106),CHAR(34),
", SamplingFeatureTypeCV:  ",CHAR(34),INDEX(SamplingFeatures[Sampling Feature Type],$A106),CHAR(34),
", SamplingFeatureCode:  ",CHAR(34),INDEX(SamplingFeatures[Feature Code],$A106),CHAR(34),
", SamplingFeatureName:  ",CHAR(34),INDEX(SamplingFeatures[Feature Name],$A106),CHAR(34),
", SamplingFeatureDescription:  ",CHAR(34),INDEX(SamplingFeatures[Feature Description],$A106),CHAR(34),
", SamplingFeatureGeotypeCV:  ",CHAR(34),INDEX(SamplingFeatures[Feature Geo Type],$A106),CHAR(34),
", FeatureGeometry:  ",CHAR(34),INDEX(SamplingFeatures[Feature Geometry],$A106),CHAR(34),
", Elevation_m:  ",CHAR(34),INDEX(SamplingFeatures[Elevation_m],$A106),CHAR(34),
", ElevationDatumCV:  ",CHAR(34),ElevationDatum,CHAR(34),"}"))</f>
        <v/>
      </c>
      <c r="L106" s="111" t="str">
        <f>IF(NumSites=0,"",
IF(NumSites&lt;$A106,"",
CONCATENATE("  - &amp;SiteID",TEXT($A106,"0000"),
" {","SamplingFeatureID:  *SamplingFeatureID",TEXT(MATCH($A106,Sites[SiteID],0),"0000"),
", SiteTypeCV:  ",CHAR(34),INDEX(Sites[Site Type],MATCH($A106,Sites[SiteID],0)),CHAR(34),
", Latitude:  ",INDEX(Sites[Latitude],MATCH($A106,Sites[SiteID],0)),
", Longitude:  ",INDEX(Sites[Longitude],MATCH($A106,Sites[SiteID],0)),
", SpatialReferenceID:  *SRSID0001}")))</f>
        <v/>
      </c>
      <c r="M106" s="111" t="str">
        <f>IF(NumSpecimens=0,"",
IF(NumSpecimens&lt;$A106,"",
CONCATENATE("  - &amp;SpecimenID",TEXT($A106,"0000"),
" {","SamplingFeatureID:  *SamplingFeatureID",TEXT(MATCH($A106,Specimens[SpecimenID],0),"0000"),
", SpecimenTypeCV:  ",CHAR(34),INDEX(Specimens[Specimen Type],MATCH($A106,Specimens[SpecimenID],0)),CHAR(34),
", SpecimenMediumCV:  ",INDEX(Specimens[Specimen Medium],MATCH($A106,Specimens[SpecimenID],0)),
", IsFieldSpecimen:  ",CHAR(34),INDEX(Specimens[Is Field Specimen?],MATCH($A106,Specimens[SpecimenID],0)),CHAR(34),"}")))</f>
        <v/>
      </c>
      <c r="N106" s="111" t="str">
        <f>IF(NumSpatialOffsets=0,"",
IF(NumSpatialOffsets&lt;$A106,"",
CONCATENATE("  - &amp;SpatialOffsetID",TEXT($A106,"0000"),
" {","SpatialOffsetTypeCV:  ",CHAR(34),INDEX(RelatedFeatures[Spatial Offset Type],MATCH($A106,RelatedFeatures[OffsetID],0)),CHAR(34),
", Offset1Value:  ",INDEX(RelatedFeatures[Offset 1 Value],MATCH($A106,RelatedFeatures[OffsetID],0)),
", Offset1UnitID:  ",CHAR(34),INDEX(RelatedFeatures[Offset 1 Unit],MATCH($A106,RelatedFeatures[OffsetID],0)),CHAR(34),
", Offset2Value:  ",IF(INDEX(RelatedFeatures[Offset 2 Value],MATCH($A106,RelatedFeatures[OffsetID],0))="","NULL",INDEX(RelatedFeatures[Offset 2 Value],MATCH($A106,RelatedFeatures[OffsetID],0))),
", Offset2UnitID:  ",CHAR(34),INDEX(RelatedFeatures[Offset 2 Unit],MATCH($A106,RelatedFeatures[OffsetID],0)),,CHAR(34),
", Offset3Value:  ",IF(INDEX(RelatedFeatures[Offset 3 Value],MATCH($A106,RelatedFeatures[OffsetID],0))="","NULL",INDEX(RelatedFeatures[Offset 3 Value],MATCH($A106,RelatedFeatures[OffsetID],0))),
", Offset3UnitID:  ",CHAR(34),INDEX(RelatedFeatures[Offset 3 Unit],MATCH($A106,RelatedFeatures[OffsetID],0)),CHAR(34),"}")))</f>
        <v/>
      </c>
      <c r="O106" s="111" t="str">
        <f>IF(NumRelatedFeatures=0,"",
IF($A106&gt;NumRelatedFeatures,"",
CONCATENATE("  - &amp;RelationID",TEXT($A106,"0000"),
" {","SamplingFeatureID:  *SamplingFeatureID",TEXT(MATCH(INDEX(RelatedFeatures[First Sampling Feature Code],$A106),SamplingFeatures[Feature Code],0),"0000"),
", RelationshipTypeCV:  ",CHAR(34),INDEX(RelatedFeatures[Relationship Type],$A106),CHAR(34),
", RelatedFeatureID: *SamplingFeatureID",TEXT(MATCH(INDEX(RelatedFeatures[Second Sampling Feature Code],$A106),SamplingFeatures[Feature Code],0),"0000"),
", SpatialOffsetID:  ",IF(INDEX(RelatedFeatures[OffsetID],$A106)="",CONCATENATE(CHAR(34),CHAR(34)),CONCATENATE("*SpatialOffsetID",TEXT(INDEX(RelatedFeatures[OffsetID],$A106),"0000"))),"}")))</f>
        <v/>
      </c>
      <c r="P106" s="111" t="str">
        <f>IF($A106&gt;NumMethods,"",
CONCATENATE("  - &amp;MethodID",TEXT($A106,"0000"),
" {","MethodTypeCV:  ",CHAR(34),INDEX(Methods[Method Type],$A106),CHAR(34),
", MethodCode:  ",CHAR(34),INDEX(Methods[Method Code],$A106),CHAR(34),
", MethodName:  ",CHAR(34),INDEX(Methods[Method Name],$A106),CHAR(34),
", MethodDescription:  ",CHAR(34),INDEX(Methods[Method Description],$A106),CHAR(34),
", MethodLink:  ",CHAR(34),INDEX(Methods[Method Link],$A106),CHAR(34),
", OrganizationID: *OrganizationID",TEXT(MATCH(INDEX(Methods[Organization Name],$A106),Organizations[Organization Name],0),"0000"),"}"))</f>
        <v/>
      </c>
      <c r="Q106" s="111" t="str">
        <f>IF($A106&gt;NumVariables,"",
CONCATENATE("  - &amp;VariableID",TEXT($A106,"0000"),
" {","VariableTypeCV:  ",CHAR(34),INDEX(Variables[Variable Type],$A106),CHAR(34),
", VariableCode:  ",CHAR(34),INDEX(Variables[Variable Code],$A106),CHAR(34),
", VariableNameCV:  ",CHAR(34),INDEX(Variables[Variable Name],$A106),CHAR(34),
", VariableDefinition:  ",CHAR(34),INDEX(Variables[Variable Definition],$A106),CHAR(34),
", SpecciationCV:  ",CHAR(34),INDEX(Variables[Speciation],$A106),CHAR(34),
", NoDataValue:  ",CHAR(34),INDEX(Variables[No Data Value],$A106),CHAR(34),"}"))</f>
        <v/>
      </c>
      <c r="S106" s="111" t="str">
        <f>IF($A106&gt;NumProcessingLevels,"",
CONCATENATE("  - &amp;ProcessingLevelID",TEXT($A106,"0000"),
" {","ProcessingLevelCode:  ",CHAR(34),INDEX(ProcessingLevels[Processing Level Code],$A106),CHAR(34),
", Definition:  ",CHAR(34),INDEX(ProcessingLevels[Definition],$A106),CHAR(34),
", Explanation:  ",CHAR(34),INDEX(ProcessingLevels[Explanation],$A106),CHAR(34),"}"))</f>
        <v/>
      </c>
      <c r="T106" s="111" t="str">
        <f>IF($A106&gt;NumDataColumns,"",
IF(INDEX(DataColumns[Method Code],$A106)="","PLEASE FILL IN A METHOD FOR EACH DATA COLUMN",
CONCATENATE("  - &amp;ActionID",TEXT($A106,"0000"),
" {","ActionTypeCV:  ",CHAR(34),"Observation",CHAR(34),
", MethodID: *MethodID",TEXT(MATCH(INDEX(DataColumns[Method Code],$A106),Methods[Method Code],0),"0000"),
", BeginDateTime:  NULL",
", BeginDateTimeUTCOffset:  NULL",
", EndDateTime:  NULL",
", EndDateTimeUTCOffset:  NULL",
", ActionDescription:  ",CHAR(34),"Generic observation action generated by YODA TimeSeries Template",CHAR(34),
", ActionFileLink:  ",CHAR(34),CHAR(34),"}")))</f>
        <v/>
      </c>
      <c r="U106" s="111" t="str">
        <f>IF($A106&gt;NumDataColumns,"",
IF(INDEX(DataColumns[Method Code],$A106)="","PLEASE FILL IN A SAMPLING FEATURE FOR EACH DATA COLUMN",
CONCATENATE("  - &amp;FeatureActionID",TEXT($A106,"0000"),
" {","SamplingFeatureID:  *SamplingFeatureID",TEXT(MATCH(INDEX(DataColumns[Sampling Feature Code],$A106),SamplingFeatures[Feature Code],0),"0000"),
", ActionID:  *ActionID",TEXT($A106,"0000"),"}")))</f>
        <v/>
      </c>
      <c r="V106" s="111" t="str">
        <f>IF($A106&gt;NumDataColumns,"",
CONCATENATE("  - &amp;ResultID",TEXT($A106,"0000"),
" {","ResultUUID:  ",CHAR(34),INDEX(DataColumns[ResultUUID],$A106),CHAR(34),
", FeatureActionID: *FeatureActionID",TEXT($A106,"0000"),
", ResultTypeCV:  ",CHAR(34),INDEX(DataColumns[Result Type],$A106),CHAR(34),
", VariableID:  *VariableID",TEXT(MATCH(INDEX(DataColumns[Variable Code],$A106),Variables[Variable Code],0),"0000"),
", UnitsID:  ",CHAR(34),INDEX(DataColumns[Unit Name],$A106),CHAR(34),
", TaxonomicClassifierID:  ",CHAR(34),CHAR(34),
", ProcessingLevelID:  *ProcessingLevelID",TEXT(MATCH(INDEX(DataColumns[Processing Level],$A106),ProcessingLevels[Processing Level Code],0),"0000"),
", ResultDateTime:  ",CHAR(34),CHAR(34),
", ResultDateTimeUTCOffset:  ",CHAR(34),CHAR(34),
", ValidDateTime:  ",CHAR(34),CHAR(34),
", ValidDateTimeUTCOffset:  ",CHAR(34),CHAR(34),
", StatusCV:  ",CHAR(34),CHAR(34),
", SampledMediumCV:  ",CHAR(34),INDEX(DataColumns[Sampled Medium],$A106),CHAR(34),
", ValueCount:  ",NumDataValues,"}"))</f>
        <v/>
      </c>
      <c r="W106" s="111" t="str">
        <f>IF($A106&gt;NumDataColumns,"",
CONCATENATE("  - &amp;TimeSeriesResultID001",TEXT($A106,"0000"),
" {","ResultID: *ResultID",TEXT($A106,"0000"),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Statistic],$A106),CHAR(34),"}"))</f>
        <v/>
      </c>
      <c r="X106" s="111" t="str">
        <f>IF($A106-3&gt;NumDataColumns,"",
CONCATENATE("    - {ColumnNumber: ",TEXT($A106-1,"0000"),
", Label:  ",CHAR(34),INDEX(DataColumns[Column Label],$A106-3),CHAR(34),
", ODM2Field:  ",CHAR(34),"DataValue",CHAR(34),
", CensorCodeCV:  ",CHAR(34),INDEX(DataColumns[Censor Code],$A106-3),CHAR(34),
", QualiatyCodeCV:  ",CHAR(34),INDEX(DataColumns[Quality Code],$A106-3),CHAR(34),
", TimeAggregationInterval:  ",INDEX(DataColumns[Time Aggregation Interval],$A106-3),
", TimeAggregationIntervalUnitsID:  ",CHAR(34),INDEX(DataColumns[Time Aggregation Unit],$A106-3),CHAR(34),"}"))</f>
        <v/>
      </c>
      <c r="AA106" s="111" t="str">
        <f>IF($A106&gt;NumDataColumns,
"",
CONCATENATE(AA105,", ",INDEX(DataColumns[Column Label],$A106)))</f>
        <v/>
      </c>
    </row>
    <row r="107" spans="1:27" x14ac:dyDescent="0.25">
      <c r="A107">
        <v>104</v>
      </c>
      <c r="D107" s="111" t="str">
        <f>IF($A107&gt;NumPeople,"",
CONCATENATE("  - &amp;PersonID",TEXT($A107,"0000"),
" {","PersonFirstName:  ",CHAR(34),INDEX(People[First Name],$A107),CHAR(34),
", PersonMiddleName:  ",CHAR(34),INDEX(People[Middle Name],$A107),CHAR(34),
", PersonLastName:  ",CHAR(34),INDEX(People[Last Name],$A107),CHAR(34),"}"))</f>
        <v/>
      </c>
      <c r="E107" s="111" t="str">
        <f>IF($A107&gt;NumOrganizations,"",
CONCATENATE("  - &amp;OrganizationID",TEXT($A107,"0000"),
" {","OrganizationTypeCV:  ",CHAR(34),INDEX(Organizations[Organization Type '[CV']],$A107),CHAR(34),
", OrganizationCode:  ",CHAR(34),INDEX(Organizations[Organization Code],$A107),CHAR(34),
", OrganizationName:  ",CHAR(34),INDEX(Organizations[Organization Name],$A107),CHAR(34),
", OrganizationDescription:  ",CHAR(34),INDEX(Organizations[Organization Description],$A107),CHAR(34),
", OrganizationLink:  ",CHAR(34),INDEX(Organizations[Organization Link],$A107),CHAR(34),"}"))</f>
        <v/>
      </c>
      <c r="F107" s="111" t="str">
        <f>IF($A107&gt;NumPeople,"",
CONCATENATE("  - &amp;AffiliationID",TEXT($A107,"0000"),
" {PersonID: *PersonID",TEXT($A107,"0000"),
", OrganizationID: *OrganizationID",TEXT(MATCH(INDEX(People[Organization Name],$A107),Organizations[Organization Name],0),"0000"),
", IsPrimaryOrganizationContact: , AffiliationStartDate: , AffiliationEndDate: , PrimaryPhone: ",
", PrimaryEmail: ",CHAR(34),INDEX(People[Primary Email],$A107),CHAR(34),
", PrimaryAddress: ",CHAR(34),INDEX(People[Primary Address],$A107),CHAR(34),
", PersonLink: }"))</f>
        <v/>
      </c>
      <c r="H107" s="111" t="str">
        <f>IF(COUNTA(CitationInformation)=0,"",
IF($A107&gt;NumAuthors,"",
CONCATENATE("  - &amp;AuthorListID",TEXT($A107,"0000"),
"  {CitationID: *CitationID0001",
", PersonID: *PersonID",TEXT(MATCH(INDEX(AuthorList[Author Name],$A107),People[Full Name],0),"0000"),
", AuthorOrder: ",INDEX(AuthorList[Author Number],$A107),"}")))</f>
        <v/>
      </c>
      <c r="K107" s="111" t="str">
        <f>IF($A107&gt;NumSamplingFeatures,"",
CONCATENATE("  - &amp;SamplingFeatureID",TEXT($A107,"0000"),
" {","SamplingFeatureUUID:  ",CHAR(34),INDEX(SamplingFeatures[Sampling Feature UUID],$A107),CHAR(34),
", SamplingFeatureTypeCV:  ",CHAR(34),INDEX(SamplingFeatures[Sampling Feature Type],$A107),CHAR(34),
", SamplingFeatureCode:  ",CHAR(34),INDEX(SamplingFeatures[Feature Code],$A107),CHAR(34),
", SamplingFeatureName:  ",CHAR(34),INDEX(SamplingFeatures[Feature Name],$A107),CHAR(34),
", SamplingFeatureDescription:  ",CHAR(34),INDEX(SamplingFeatures[Feature Description],$A107),CHAR(34),
", SamplingFeatureGeotypeCV:  ",CHAR(34),INDEX(SamplingFeatures[Feature Geo Type],$A107),CHAR(34),
", FeatureGeometry:  ",CHAR(34),INDEX(SamplingFeatures[Feature Geometry],$A107),CHAR(34),
", Elevation_m:  ",CHAR(34),INDEX(SamplingFeatures[Elevation_m],$A107),CHAR(34),
", ElevationDatumCV:  ",CHAR(34),ElevationDatum,CHAR(34),"}"))</f>
        <v/>
      </c>
      <c r="L107" s="111" t="str">
        <f>IF(NumSites=0,"",
IF(NumSites&lt;$A107,"",
CONCATENATE("  - &amp;SiteID",TEXT($A107,"0000"),
" {","SamplingFeatureID:  *SamplingFeatureID",TEXT(MATCH($A107,Sites[SiteID],0),"0000"),
", SiteTypeCV:  ",CHAR(34),INDEX(Sites[Site Type],MATCH($A107,Sites[SiteID],0)),CHAR(34),
", Latitude:  ",INDEX(Sites[Latitude],MATCH($A107,Sites[SiteID],0)),
", Longitude:  ",INDEX(Sites[Longitude],MATCH($A107,Sites[SiteID],0)),
", SpatialReferenceID:  *SRSID0001}")))</f>
        <v/>
      </c>
      <c r="M107" s="111" t="str">
        <f>IF(NumSpecimens=0,"",
IF(NumSpecimens&lt;$A107,"",
CONCATENATE("  - &amp;SpecimenID",TEXT($A107,"0000"),
" {","SamplingFeatureID:  *SamplingFeatureID",TEXT(MATCH($A107,Specimens[SpecimenID],0),"0000"),
", SpecimenTypeCV:  ",CHAR(34),INDEX(Specimens[Specimen Type],MATCH($A107,Specimens[SpecimenID],0)),CHAR(34),
", SpecimenMediumCV:  ",INDEX(Specimens[Specimen Medium],MATCH($A107,Specimens[SpecimenID],0)),
", IsFieldSpecimen:  ",CHAR(34),INDEX(Specimens[Is Field Specimen?],MATCH($A107,Specimens[SpecimenID],0)),CHAR(34),"}")))</f>
        <v/>
      </c>
      <c r="N107" s="111" t="str">
        <f>IF(NumSpatialOffsets=0,"",
IF(NumSpatialOffsets&lt;$A107,"",
CONCATENATE("  - &amp;SpatialOffsetID",TEXT($A107,"0000"),
" {","SpatialOffsetTypeCV:  ",CHAR(34),INDEX(RelatedFeatures[Spatial Offset Type],MATCH($A107,RelatedFeatures[OffsetID],0)),CHAR(34),
", Offset1Value:  ",INDEX(RelatedFeatures[Offset 1 Value],MATCH($A107,RelatedFeatures[OffsetID],0)),
", Offset1UnitID:  ",CHAR(34),INDEX(RelatedFeatures[Offset 1 Unit],MATCH($A107,RelatedFeatures[OffsetID],0)),CHAR(34),
", Offset2Value:  ",IF(INDEX(RelatedFeatures[Offset 2 Value],MATCH($A107,RelatedFeatures[OffsetID],0))="","NULL",INDEX(RelatedFeatures[Offset 2 Value],MATCH($A107,RelatedFeatures[OffsetID],0))),
", Offset2UnitID:  ",CHAR(34),INDEX(RelatedFeatures[Offset 2 Unit],MATCH($A107,RelatedFeatures[OffsetID],0)),,CHAR(34),
", Offset3Value:  ",IF(INDEX(RelatedFeatures[Offset 3 Value],MATCH($A107,RelatedFeatures[OffsetID],0))="","NULL",INDEX(RelatedFeatures[Offset 3 Value],MATCH($A107,RelatedFeatures[OffsetID],0))),
", Offset3UnitID:  ",CHAR(34),INDEX(RelatedFeatures[Offset 3 Unit],MATCH($A107,RelatedFeatures[OffsetID],0)),CHAR(34),"}")))</f>
        <v/>
      </c>
      <c r="O107" s="111" t="str">
        <f>IF(NumRelatedFeatures=0,"",
IF($A107&gt;NumRelatedFeatures,"",
CONCATENATE("  - &amp;RelationID",TEXT($A107,"0000"),
" {","SamplingFeatureID:  *SamplingFeatureID",TEXT(MATCH(INDEX(RelatedFeatures[First Sampling Feature Code],$A107),SamplingFeatures[Feature Code],0),"0000"),
", RelationshipTypeCV:  ",CHAR(34),INDEX(RelatedFeatures[Relationship Type],$A107),CHAR(34),
", RelatedFeatureID: *SamplingFeatureID",TEXT(MATCH(INDEX(RelatedFeatures[Second Sampling Feature Code],$A107),SamplingFeatures[Feature Code],0),"0000"),
", SpatialOffsetID:  ",IF(INDEX(RelatedFeatures[OffsetID],$A107)="",CONCATENATE(CHAR(34),CHAR(34)),CONCATENATE("*SpatialOffsetID",TEXT(INDEX(RelatedFeatures[OffsetID],$A107),"0000"))),"}")))</f>
        <v/>
      </c>
      <c r="P107" s="111" t="str">
        <f>IF($A107&gt;NumMethods,"",
CONCATENATE("  - &amp;MethodID",TEXT($A107,"0000"),
" {","MethodTypeCV:  ",CHAR(34),INDEX(Methods[Method Type],$A107),CHAR(34),
", MethodCode:  ",CHAR(34),INDEX(Methods[Method Code],$A107),CHAR(34),
", MethodName:  ",CHAR(34),INDEX(Methods[Method Name],$A107),CHAR(34),
", MethodDescription:  ",CHAR(34),INDEX(Methods[Method Description],$A107),CHAR(34),
", MethodLink:  ",CHAR(34),INDEX(Methods[Method Link],$A107),CHAR(34),
", OrganizationID: *OrganizationID",TEXT(MATCH(INDEX(Methods[Organization Name],$A107),Organizations[Organization Name],0),"0000"),"}"))</f>
        <v/>
      </c>
      <c r="Q107" s="111" t="str">
        <f>IF($A107&gt;NumVariables,"",
CONCATENATE("  - &amp;VariableID",TEXT($A107,"0000"),
" {","VariableTypeCV:  ",CHAR(34),INDEX(Variables[Variable Type],$A107),CHAR(34),
", VariableCode:  ",CHAR(34),INDEX(Variables[Variable Code],$A107),CHAR(34),
", VariableNameCV:  ",CHAR(34),INDEX(Variables[Variable Name],$A107),CHAR(34),
", VariableDefinition:  ",CHAR(34),INDEX(Variables[Variable Definition],$A107),CHAR(34),
", SpecciationCV:  ",CHAR(34),INDEX(Variables[Speciation],$A107),CHAR(34),
", NoDataValue:  ",CHAR(34),INDEX(Variables[No Data Value],$A107),CHAR(34),"}"))</f>
        <v/>
      </c>
      <c r="S107" s="111" t="str">
        <f>IF($A107&gt;NumProcessingLevels,"",
CONCATENATE("  - &amp;ProcessingLevelID",TEXT($A107,"0000"),
" {","ProcessingLevelCode:  ",CHAR(34),INDEX(ProcessingLevels[Processing Level Code],$A107),CHAR(34),
", Definition:  ",CHAR(34),INDEX(ProcessingLevels[Definition],$A107),CHAR(34),
", Explanation:  ",CHAR(34),INDEX(ProcessingLevels[Explanation],$A107),CHAR(34),"}"))</f>
        <v/>
      </c>
      <c r="T107" s="111" t="str">
        <f>IF($A107&gt;NumDataColumns,"",
IF(INDEX(DataColumns[Method Code],$A107)="","PLEASE FILL IN A METHOD FOR EACH DATA COLUMN",
CONCATENATE("  - &amp;ActionID",TEXT($A107,"0000"),
" {","ActionTypeCV:  ",CHAR(34),"Observation",CHAR(34),
", MethodID: *MethodID",TEXT(MATCH(INDEX(DataColumns[Method Code],$A107),Methods[Method Code],0),"0000"),
", BeginDateTime:  NULL",
", BeginDateTimeUTCOffset:  NULL",
", EndDateTime:  NULL",
", EndDateTimeUTCOffset:  NULL",
", ActionDescription:  ",CHAR(34),"Generic observation action generated by YODA TimeSeries Template",CHAR(34),
", ActionFileLink:  ",CHAR(34),CHAR(34),"}")))</f>
        <v/>
      </c>
      <c r="U107" s="111" t="str">
        <f>IF($A107&gt;NumDataColumns,"",
IF(INDEX(DataColumns[Method Code],$A107)="","PLEASE FILL IN A SAMPLING FEATURE FOR EACH DATA COLUMN",
CONCATENATE("  - &amp;FeatureActionID",TEXT($A107,"0000"),
" {","SamplingFeatureID:  *SamplingFeatureID",TEXT(MATCH(INDEX(DataColumns[Sampling Feature Code],$A107),SamplingFeatures[Feature Code],0),"0000"),
", ActionID:  *ActionID",TEXT($A107,"0000"),"}")))</f>
        <v/>
      </c>
      <c r="V107" s="111" t="str">
        <f>IF($A107&gt;NumDataColumns,"",
CONCATENATE("  - &amp;ResultID",TEXT($A107,"0000"),
" {","ResultUUID:  ",CHAR(34),INDEX(DataColumns[ResultUUID],$A107),CHAR(34),
", FeatureActionID: *FeatureActionID",TEXT($A107,"0000"),
", ResultTypeCV:  ",CHAR(34),INDEX(DataColumns[Result Type],$A107),CHAR(34),
", VariableID:  *VariableID",TEXT(MATCH(INDEX(DataColumns[Variable Code],$A107),Variables[Variable Code],0),"0000"),
", UnitsID:  ",CHAR(34),INDEX(DataColumns[Unit Name],$A107),CHAR(34),
", TaxonomicClassifierID:  ",CHAR(34),CHAR(34),
", ProcessingLevelID:  *ProcessingLevelID",TEXT(MATCH(INDEX(DataColumns[Processing Level],$A107),ProcessingLevels[Processing Level Code],0),"0000"),
", ResultDateTime:  ",CHAR(34),CHAR(34),
", ResultDateTimeUTCOffset:  ",CHAR(34),CHAR(34),
", ValidDateTime:  ",CHAR(34),CHAR(34),
", ValidDateTimeUTCOffset:  ",CHAR(34),CHAR(34),
", StatusCV:  ",CHAR(34),CHAR(34),
", SampledMediumCV:  ",CHAR(34),INDEX(DataColumns[Sampled Medium],$A107),CHAR(34),
", ValueCount:  ",NumDataValues,"}"))</f>
        <v/>
      </c>
      <c r="W107" s="111" t="str">
        <f>IF($A107&gt;NumDataColumns,"",
CONCATENATE("  - &amp;TimeSeriesResultID001",TEXT($A107,"0000"),
" {","ResultID: *ResultID",TEXT($A107,"0000"),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Statistic],$A107),CHAR(34),"}"))</f>
        <v/>
      </c>
      <c r="X107" s="111" t="str">
        <f>IF($A107-3&gt;NumDataColumns,"",
CONCATENATE("    - {ColumnNumber: ",TEXT($A107-1,"0000"),
", Label:  ",CHAR(34),INDEX(DataColumns[Column Label],$A107-3),CHAR(34),
", ODM2Field:  ",CHAR(34),"DataValue",CHAR(34),
", CensorCodeCV:  ",CHAR(34),INDEX(DataColumns[Censor Code],$A107-3),CHAR(34),
", QualiatyCodeCV:  ",CHAR(34),INDEX(DataColumns[Quality Code],$A107-3),CHAR(34),
", TimeAggregationInterval:  ",INDEX(DataColumns[Time Aggregation Interval],$A107-3),
", TimeAggregationIntervalUnitsID:  ",CHAR(34),INDEX(DataColumns[Time Aggregation Unit],$A107-3),CHAR(34),"}"))</f>
        <v/>
      </c>
      <c r="AA107" s="111" t="str">
        <f>IF($A107&gt;NumDataColumns,
"",
CONCATENATE(AA106,", ",INDEX(DataColumns[Column Label],$A107)))</f>
        <v/>
      </c>
    </row>
    <row r="108" spans="1:27" x14ac:dyDescent="0.25">
      <c r="A108">
        <v>105</v>
      </c>
      <c r="D108" s="111" t="str">
        <f>IF($A108&gt;NumPeople,"",
CONCATENATE("  - &amp;PersonID",TEXT($A108,"0000"),
" {","PersonFirstName:  ",CHAR(34),INDEX(People[First Name],$A108),CHAR(34),
", PersonMiddleName:  ",CHAR(34),INDEX(People[Middle Name],$A108),CHAR(34),
", PersonLastName:  ",CHAR(34),INDEX(People[Last Name],$A108),CHAR(34),"}"))</f>
        <v/>
      </c>
      <c r="E108" s="111" t="str">
        <f>IF($A108&gt;NumOrganizations,"",
CONCATENATE("  - &amp;OrganizationID",TEXT($A108,"0000"),
" {","OrganizationTypeCV:  ",CHAR(34),INDEX(Organizations[Organization Type '[CV']],$A108),CHAR(34),
", OrganizationCode:  ",CHAR(34),INDEX(Organizations[Organization Code],$A108),CHAR(34),
", OrganizationName:  ",CHAR(34),INDEX(Organizations[Organization Name],$A108),CHAR(34),
", OrganizationDescription:  ",CHAR(34),INDEX(Organizations[Organization Description],$A108),CHAR(34),
", OrganizationLink:  ",CHAR(34),INDEX(Organizations[Organization Link],$A108),CHAR(34),"}"))</f>
        <v/>
      </c>
      <c r="F108" s="111" t="str">
        <f>IF($A108&gt;NumPeople,"",
CONCATENATE("  - &amp;AffiliationID",TEXT($A108,"0000"),
" {PersonID: *PersonID",TEXT($A108,"0000"),
", OrganizationID: *OrganizationID",TEXT(MATCH(INDEX(People[Organization Name],$A108),Organizations[Organization Name],0),"0000"),
", IsPrimaryOrganizationContact: , AffiliationStartDate: , AffiliationEndDate: , PrimaryPhone: ",
", PrimaryEmail: ",CHAR(34),INDEX(People[Primary Email],$A108),CHAR(34),
", PrimaryAddress: ",CHAR(34),INDEX(People[Primary Address],$A108),CHAR(34),
", PersonLink: }"))</f>
        <v/>
      </c>
      <c r="H108" s="111" t="str">
        <f>IF(COUNTA(CitationInformation)=0,"",
IF($A108&gt;NumAuthors,"",
CONCATENATE("  - &amp;AuthorListID",TEXT($A108,"0000"),
"  {CitationID: *CitationID0001",
", PersonID: *PersonID",TEXT(MATCH(INDEX(AuthorList[Author Name],$A108),People[Full Name],0),"0000"),
", AuthorOrder: ",INDEX(AuthorList[Author Number],$A108),"}")))</f>
        <v/>
      </c>
      <c r="K108" s="111" t="str">
        <f>IF($A108&gt;NumSamplingFeatures,"",
CONCATENATE("  - &amp;SamplingFeatureID",TEXT($A108,"0000"),
" {","SamplingFeatureUUID:  ",CHAR(34),INDEX(SamplingFeatures[Sampling Feature UUID],$A108),CHAR(34),
", SamplingFeatureTypeCV:  ",CHAR(34),INDEX(SamplingFeatures[Sampling Feature Type],$A108),CHAR(34),
", SamplingFeatureCode:  ",CHAR(34),INDEX(SamplingFeatures[Feature Code],$A108),CHAR(34),
", SamplingFeatureName:  ",CHAR(34),INDEX(SamplingFeatures[Feature Name],$A108),CHAR(34),
", SamplingFeatureDescription:  ",CHAR(34),INDEX(SamplingFeatures[Feature Description],$A108),CHAR(34),
", SamplingFeatureGeotypeCV:  ",CHAR(34),INDEX(SamplingFeatures[Feature Geo Type],$A108),CHAR(34),
", FeatureGeometry:  ",CHAR(34),INDEX(SamplingFeatures[Feature Geometry],$A108),CHAR(34),
", Elevation_m:  ",CHAR(34),INDEX(SamplingFeatures[Elevation_m],$A108),CHAR(34),
", ElevationDatumCV:  ",CHAR(34),ElevationDatum,CHAR(34),"}"))</f>
        <v/>
      </c>
      <c r="L108" s="111" t="str">
        <f>IF(NumSites=0,"",
IF(NumSites&lt;$A108,"",
CONCATENATE("  - &amp;SiteID",TEXT($A108,"0000"),
" {","SamplingFeatureID:  *SamplingFeatureID",TEXT(MATCH($A108,Sites[SiteID],0),"0000"),
", SiteTypeCV:  ",CHAR(34),INDEX(Sites[Site Type],MATCH($A108,Sites[SiteID],0)),CHAR(34),
", Latitude:  ",INDEX(Sites[Latitude],MATCH($A108,Sites[SiteID],0)),
", Longitude:  ",INDEX(Sites[Longitude],MATCH($A108,Sites[SiteID],0)),
", SpatialReferenceID:  *SRSID0001}")))</f>
        <v/>
      </c>
      <c r="M108" s="111" t="str">
        <f>IF(NumSpecimens=0,"",
IF(NumSpecimens&lt;$A108,"",
CONCATENATE("  - &amp;SpecimenID",TEXT($A108,"0000"),
" {","SamplingFeatureID:  *SamplingFeatureID",TEXT(MATCH($A108,Specimens[SpecimenID],0),"0000"),
", SpecimenTypeCV:  ",CHAR(34),INDEX(Specimens[Specimen Type],MATCH($A108,Specimens[SpecimenID],0)),CHAR(34),
", SpecimenMediumCV:  ",INDEX(Specimens[Specimen Medium],MATCH($A108,Specimens[SpecimenID],0)),
", IsFieldSpecimen:  ",CHAR(34),INDEX(Specimens[Is Field Specimen?],MATCH($A108,Specimens[SpecimenID],0)),CHAR(34),"}")))</f>
        <v/>
      </c>
      <c r="N108" s="111" t="str">
        <f>IF(NumSpatialOffsets=0,"",
IF(NumSpatialOffsets&lt;$A108,"",
CONCATENATE("  - &amp;SpatialOffsetID",TEXT($A108,"0000"),
" {","SpatialOffsetTypeCV:  ",CHAR(34),INDEX(RelatedFeatures[Spatial Offset Type],MATCH($A108,RelatedFeatures[OffsetID],0)),CHAR(34),
", Offset1Value:  ",INDEX(RelatedFeatures[Offset 1 Value],MATCH($A108,RelatedFeatures[OffsetID],0)),
", Offset1UnitID:  ",CHAR(34),INDEX(RelatedFeatures[Offset 1 Unit],MATCH($A108,RelatedFeatures[OffsetID],0)),CHAR(34),
", Offset2Value:  ",IF(INDEX(RelatedFeatures[Offset 2 Value],MATCH($A108,RelatedFeatures[OffsetID],0))="","NULL",INDEX(RelatedFeatures[Offset 2 Value],MATCH($A108,RelatedFeatures[OffsetID],0))),
", Offset2UnitID:  ",CHAR(34),INDEX(RelatedFeatures[Offset 2 Unit],MATCH($A108,RelatedFeatures[OffsetID],0)),,CHAR(34),
", Offset3Value:  ",IF(INDEX(RelatedFeatures[Offset 3 Value],MATCH($A108,RelatedFeatures[OffsetID],0))="","NULL",INDEX(RelatedFeatures[Offset 3 Value],MATCH($A108,RelatedFeatures[OffsetID],0))),
", Offset3UnitID:  ",CHAR(34),INDEX(RelatedFeatures[Offset 3 Unit],MATCH($A108,RelatedFeatures[OffsetID],0)),CHAR(34),"}")))</f>
        <v/>
      </c>
      <c r="O108" s="111" t="str">
        <f>IF(NumRelatedFeatures=0,"",
IF($A108&gt;NumRelatedFeatures,"",
CONCATENATE("  - &amp;RelationID",TEXT($A108,"0000"),
" {","SamplingFeatureID:  *SamplingFeatureID",TEXT(MATCH(INDEX(RelatedFeatures[First Sampling Feature Code],$A108),SamplingFeatures[Feature Code],0),"0000"),
", RelationshipTypeCV:  ",CHAR(34),INDEX(RelatedFeatures[Relationship Type],$A108),CHAR(34),
", RelatedFeatureID: *SamplingFeatureID",TEXT(MATCH(INDEX(RelatedFeatures[Second Sampling Feature Code],$A108),SamplingFeatures[Feature Code],0),"0000"),
", SpatialOffsetID:  ",IF(INDEX(RelatedFeatures[OffsetID],$A108)="",CONCATENATE(CHAR(34),CHAR(34)),CONCATENATE("*SpatialOffsetID",TEXT(INDEX(RelatedFeatures[OffsetID],$A108),"0000"))),"}")))</f>
        <v/>
      </c>
      <c r="P108" s="111" t="str">
        <f>IF($A108&gt;NumMethods,"",
CONCATENATE("  - &amp;MethodID",TEXT($A108,"0000"),
" {","MethodTypeCV:  ",CHAR(34),INDEX(Methods[Method Type],$A108),CHAR(34),
", MethodCode:  ",CHAR(34),INDEX(Methods[Method Code],$A108),CHAR(34),
", MethodName:  ",CHAR(34),INDEX(Methods[Method Name],$A108),CHAR(34),
", MethodDescription:  ",CHAR(34),INDEX(Methods[Method Description],$A108),CHAR(34),
", MethodLink:  ",CHAR(34),INDEX(Methods[Method Link],$A108),CHAR(34),
", OrganizationID: *OrganizationID",TEXT(MATCH(INDEX(Methods[Organization Name],$A108),Organizations[Organization Name],0),"0000"),"}"))</f>
        <v/>
      </c>
      <c r="Q108" s="111" t="str">
        <f>IF($A108&gt;NumVariables,"",
CONCATENATE("  - &amp;VariableID",TEXT($A108,"0000"),
" {","VariableTypeCV:  ",CHAR(34),INDEX(Variables[Variable Type],$A108),CHAR(34),
", VariableCode:  ",CHAR(34),INDEX(Variables[Variable Code],$A108),CHAR(34),
", VariableNameCV:  ",CHAR(34),INDEX(Variables[Variable Name],$A108),CHAR(34),
", VariableDefinition:  ",CHAR(34),INDEX(Variables[Variable Definition],$A108),CHAR(34),
", SpecciationCV:  ",CHAR(34),INDEX(Variables[Speciation],$A108),CHAR(34),
", NoDataValue:  ",CHAR(34),INDEX(Variables[No Data Value],$A108),CHAR(34),"}"))</f>
        <v/>
      </c>
      <c r="S108" s="111" t="str">
        <f>IF($A108&gt;NumProcessingLevels,"",
CONCATENATE("  - &amp;ProcessingLevelID",TEXT($A108,"0000"),
" {","ProcessingLevelCode:  ",CHAR(34),INDEX(ProcessingLevels[Processing Level Code],$A108),CHAR(34),
", Definition:  ",CHAR(34),INDEX(ProcessingLevels[Definition],$A108),CHAR(34),
", Explanation:  ",CHAR(34),INDEX(ProcessingLevels[Explanation],$A108),CHAR(34),"}"))</f>
        <v/>
      </c>
      <c r="T108" s="111" t="str">
        <f>IF($A108&gt;NumDataColumns,"",
IF(INDEX(DataColumns[Method Code],$A108)="","PLEASE FILL IN A METHOD FOR EACH DATA COLUMN",
CONCATENATE("  - &amp;ActionID",TEXT($A108,"0000"),
" {","ActionTypeCV:  ",CHAR(34),"Observation",CHAR(34),
", MethodID: *MethodID",TEXT(MATCH(INDEX(DataColumns[Method Code],$A108),Methods[Method Code],0),"0000"),
", BeginDateTime:  NULL",
", BeginDateTimeUTCOffset:  NULL",
", EndDateTime:  NULL",
", EndDateTimeUTCOffset:  NULL",
", ActionDescription:  ",CHAR(34),"Generic observation action generated by YODA TimeSeries Template",CHAR(34),
", ActionFileLink:  ",CHAR(34),CHAR(34),"}")))</f>
        <v/>
      </c>
      <c r="U108" s="111" t="str">
        <f>IF($A108&gt;NumDataColumns,"",
IF(INDEX(DataColumns[Method Code],$A108)="","PLEASE FILL IN A SAMPLING FEATURE FOR EACH DATA COLUMN",
CONCATENATE("  - &amp;FeatureActionID",TEXT($A108,"0000"),
" {","SamplingFeatureID:  *SamplingFeatureID",TEXT(MATCH(INDEX(DataColumns[Sampling Feature Code],$A108),SamplingFeatures[Feature Code],0),"0000"),
", ActionID:  *ActionID",TEXT($A108,"0000"),"}")))</f>
        <v/>
      </c>
      <c r="V108" s="111" t="str">
        <f>IF($A108&gt;NumDataColumns,"",
CONCATENATE("  - &amp;ResultID",TEXT($A108,"0000"),
" {","ResultUUID:  ",CHAR(34),INDEX(DataColumns[ResultUUID],$A108),CHAR(34),
", FeatureActionID: *FeatureActionID",TEXT($A108,"0000"),
", ResultTypeCV:  ",CHAR(34),INDEX(DataColumns[Result Type],$A108),CHAR(34),
", VariableID:  *VariableID",TEXT(MATCH(INDEX(DataColumns[Variable Code],$A108),Variables[Variable Code],0),"0000"),
", UnitsID:  ",CHAR(34),INDEX(DataColumns[Unit Name],$A108),CHAR(34),
", TaxonomicClassifierID:  ",CHAR(34),CHAR(34),
", ProcessingLevelID:  *ProcessingLevelID",TEXT(MATCH(INDEX(DataColumns[Processing Level],$A108),ProcessingLevels[Processing Level Code],0),"0000"),
", ResultDateTime:  ",CHAR(34),CHAR(34),
", ResultDateTimeUTCOffset:  ",CHAR(34),CHAR(34),
", ValidDateTime:  ",CHAR(34),CHAR(34),
", ValidDateTimeUTCOffset:  ",CHAR(34),CHAR(34),
", StatusCV:  ",CHAR(34),CHAR(34),
", SampledMediumCV:  ",CHAR(34),INDEX(DataColumns[Sampled Medium],$A108),CHAR(34),
", ValueCount:  ",NumDataValues,"}"))</f>
        <v/>
      </c>
      <c r="W108" s="111" t="str">
        <f>IF($A108&gt;NumDataColumns,"",
CONCATENATE("  - &amp;TimeSeriesResultID001",TEXT($A108,"0000"),
" {","ResultID: *ResultID",TEXT($A108,"0000"),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Statistic],$A108),CHAR(34),"}"))</f>
        <v/>
      </c>
      <c r="X108" s="111" t="str">
        <f>IF($A108-3&gt;NumDataColumns,"",
CONCATENATE("    - {ColumnNumber: ",TEXT($A108-1,"0000"),
", Label:  ",CHAR(34),INDEX(DataColumns[Column Label],$A108-3),CHAR(34),
", ODM2Field:  ",CHAR(34),"DataValue",CHAR(34),
", CensorCodeCV:  ",CHAR(34),INDEX(DataColumns[Censor Code],$A108-3),CHAR(34),
", QualiatyCodeCV:  ",CHAR(34),INDEX(DataColumns[Quality Code],$A108-3),CHAR(34),
", TimeAggregationInterval:  ",INDEX(DataColumns[Time Aggregation Interval],$A108-3),
", TimeAggregationIntervalUnitsID:  ",CHAR(34),INDEX(DataColumns[Time Aggregation Unit],$A108-3),CHAR(34),"}"))</f>
        <v/>
      </c>
      <c r="AA108" s="111" t="str">
        <f>IF($A108&gt;NumDataColumns,
"",
CONCATENATE(AA107,", ",INDEX(DataColumns[Column Label],$A108)))</f>
        <v/>
      </c>
    </row>
    <row r="109" spans="1:27" x14ac:dyDescent="0.25">
      <c r="A109">
        <v>106</v>
      </c>
      <c r="D109" s="111" t="str">
        <f>IF($A109&gt;NumPeople,"",
CONCATENATE("  - &amp;PersonID",TEXT($A109,"0000"),
" {","PersonFirstName:  ",CHAR(34),INDEX(People[First Name],$A109),CHAR(34),
", PersonMiddleName:  ",CHAR(34),INDEX(People[Middle Name],$A109),CHAR(34),
", PersonLastName:  ",CHAR(34),INDEX(People[Last Name],$A109),CHAR(34),"}"))</f>
        <v/>
      </c>
      <c r="E109" s="111" t="str">
        <f>IF($A109&gt;NumOrganizations,"",
CONCATENATE("  - &amp;OrganizationID",TEXT($A109,"0000"),
" {","OrganizationTypeCV:  ",CHAR(34),INDEX(Organizations[Organization Type '[CV']],$A109),CHAR(34),
", OrganizationCode:  ",CHAR(34),INDEX(Organizations[Organization Code],$A109),CHAR(34),
", OrganizationName:  ",CHAR(34),INDEX(Organizations[Organization Name],$A109),CHAR(34),
", OrganizationDescription:  ",CHAR(34),INDEX(Organizations[Organization Description],$A109),CHAR(34),
", OrganizationLink:  ",CHAR(34),INDEX(Organizations[Organization Link],$A109),CHAR(34),"}"))</f>
        <v/>
      </c>
      <c r="F109" s="111" t="str">
        <f>IF($A109&gt;NumPeople,"",
CONCATENATE("  - &amp;AffiliationID",TEXT($A109,"0000"),
" {PersonID: *PersonID",TEXT($A109,"0000"),
", OrganizationID: *OrganizationID",TEXT(MATCH(INDEX(People[Organization Name],$A109),Organizations[Organization Name],0),"0000"),
", IsPrimaryOrganizationContact: , AffiliationStartDate: , AffiliationEndDate: , PrimaryPhone: ",
", PrimaryEmail: ",CHAR(34),INDEX(People[Primary Email],$A109),CHAR(34),
", PrimaryAddress: ",CHAR(34),INDEX(People[Primary Address],$A109),CHAR(34),
", PersonLink: }"))</f>
        <v/>
      </c>
      <c r="H109" s="111" t="str">
        <f>IF(COUNTA(CitationInformation)=0,"",
IF($A109&gt;NumAuthors,"",
CONCATENATE("  - &amp;AuthorListID",TEXT($A109,"0000"),
"  {CitationID: *CitationID0001",
", PersonID: *PersonID",TEXT(MATCH(INDEX(AuthorList[Author Name],$A109),People[Full Name],0),"0000"),
", AuthorOrder: ",INDEX(AuthorList[Author Number],$A109),"}")))</f>
        <v/>
      </c>
      <c r="K109" s="111" t="str">
        <f>IF($A109&gt;NumSamplingFeatures,"",
CONCATENATE("  - &amp;SamplingFeatureID",TEXT($A109,"0000"),
" {","SamplingFeatureUUID:  ",CHAR(34),INDEX(SamplingFeatures[Sampling Feature UUID],$A109),CHAR(34),
", SamplingFeatureTypeCV:  ",CHAR(34),INDEX(SamplingFeatures[Sampling Feature Type],$A109),CHAR(34),
", SamplingFeatureCode:  ",CHAR(34),INDEX(SamplingFeatures[Feature Code],$A109),CHAR(34),
", SamplingFeatureName:  ",CHAR(34),INDEX(SamplingFeatures[Feature Name],$A109),CHAR(34),
", SamplingFeatureDescription:  ",CHAR(34),INDEX(SamplingFeatures[Feature Description],$A109),CHAR(34),
", SamplingFeatureGeotypeCV:  ",CHAR(34),INDEX(SamplingFeatures[Feature Geo Type],$A109),CHAR(34),
", FeatureGeometry:  ",CHAR(34),INDEX(SamplingFeatures[Feature Geometry],$A109),CHAR(34),
", Elevation_m:  ",CHAR(34),INDEX(SamplingFeatures[Elevation_m],$A109),CHAR(34),
", ElevationDatumCV:  ",CHAR(34),ElevationDatum,CHAR(34),"}"))</f>
        <v/>
      </c>
      <c r="L109" s="111" t="str">
        <f>IF(NumSites=0,"",
IF(NumSites&lt;$A109,"",
CONCATENATE("  - &amp;SiteID",TEXT($A109,"0000"),
" {","SamplingFeatureID:  *SamplingFeatureID",TEXT(MATCH($A109,Sites[SiteID],0),"0000"),
", SiteTypeCV:  ",CHAR(34),INDEX(Sites[Site Type],MATCH($A109,Sites[SiteID],0)),CHAR(34),
", Latitude:  ",INDEX(Sites[Latitude],MATCH($A109,Sites[SiteID],0)),
", Longitude:  ",INDEX(Sites[Longitude],MATCH($A109,Sites[SiteID],0)),
", SpatialReferenceID:  *SRSID0001}")))</f>
        <v/>
      </c>
      <c r="M109" s="111" t="str">
        <f>IF(NumSpecimens=0,"",
IF(NumSpecimens&lt;$A109,"",
CONCATENATE("  - &amp;SpecimenID",TEXT($A109,"0000"),
" {","SamplingFeatureID:  *SamplingFeatureID",TEXT(MATCH($A109,Specimens[SpecimenID],0),"0000"),
", SpecimenTypeCV:  ",CHAR(34),INDEX(Specimens[Specimen Type],MATCH($A109,Specimens[SpecimenID],0)),CHAR(34),
", SpecimenMediumCV:  ",INDEX(Specimens[Specimen Medium],MATCH($A109,Specimens[SpecimenID],0)),
", IsFieldSpecimen:  ",CHAR(34),INDEX(Specimens[Is Field Specimen?],MATCH($A109,Specimens[SpecimenID],0)),CHAR(34),"}")))</f>
        <v/>
      </c>
      <c r="N109" s="111" t="str">
        <f>IF(NumSpatialOffsets=0,"",
IF(NumSpatialOffsets&lt;$A109,"",
CONCATENATE("  - &amp;SpatialOffsetID",TEXT($A109,"0000"),
" {","SpatialOffsetTypeCV:  ",CHAR(34),INDEX(RelatedFeatures[Spatial Offset Type],MATCH($A109,RelatedFeatures[OffsetID],0)),CHAR(34),
", Offset1Value:  ",INDEX(RelatedFeatures[Offset 1 Value],MATCH($A109,RelatedFeatures[OffsetID],0)),
", Offset1UnitID:  ",CHAR(34),INDEX(RelatedFeatures[Offset 1 Unit],MATCH($A109,RelatedFeatures[OffsetID],0)),CHAR(34),
", Offset2Value:  ",IF(INDEX(RelatedFeatures[Offset 2 Value],MATCH($A109,RelatedFeatures[OffsetID],0))="","NULL",INDEX(RelatedFeatures[Offset 2 Value],MATCH($A109,RelatedFeatures[OffsetID],0))),
", Offset2UnitID:  ",CHAR(34),INDEX(RelatedFeatures[Offset 2 Unit],MATCH($A109,RelatedFeatures[OffsetID],0)),,CHAR(34),
", Offset3Value:  ",IF(INDEX(RelatedFeatures[Offset 3 Value],MATCH($A109,RelatedFeatures[OffsetID],0))="","NULL",INDEX(RelatedFeatures[Offset 3 Value],MATCH($A109,RelatedFeatures[OffsetID],0))),
", Offset3UnitID:  ",CHAR(34),INDEX(RelatedFeatures[Offset 3 Unit],MATCH($A109,RelatedFeatures[OffsetID],0)),CHAR(34),"}")))</f>
        <v/>
      </c>
      <c r="O109" s="111" t="str">
        <f>IF(NumRelatedFeatures=0,"",
IF($A109&gt;NumRelatedFeatures,"",
CONCATENATE("  - &amp;RelationID",TEXT($A109,"0000"),
" {","SamplingFeatureID:  *SamplingFeatureID",TEXT(MATCH(INDEX(RelatedFeatures[First Sampling Feature Code],$A109),SamplingFeatures[Feature Code],0),"0000"),
", RelationshipTypeCV:  ",CHAR(34),INDEX(RelatedFeatures[Relationship Type],$A109),CHAR(34),
", RelatedFeatureID: *SamplingFeatureID",TEXT(MATCH(INDEX(RelatedFeatures[Second Sampling Feature Code],$A109),SamplingFeatures[Feature Code],0),"0000"),
", SpatialOffsetID:  ",IF(INDEX(RelatedFeatures[OffsetID],$A109)="",CONCATENATE(CHAR(34),CHAR(34)),CONCATENATE("*SpatialOffsetID",TEXT(INDEX(RelatedFeatures[OffsetID],$A109),"0000"))),"}")))</f>
        <v/>
      </c>
      <c r="P109" s="111" t="str">
        <f>IF($A109&gt;NumMethods,"",
CONCATENATE("  - &amp;MethodID",TEXT($A109,"0000"),
" {","MethodTypeCV:  ",CHAR(34),INDEX(Methods[Method Type],$A109),CHAR(34),
", MethodCode:  ",CHAR(34),INDEX(Methods[Method Code],$A109),CHAR(34),
", MethodName:  ",CHAR(34),INDEX(Methods[Method Name],$A109),CHAR(34),
", MethodDescription:  ",CHAR(34),INDEX(Methods[Method Description],$A109),CHAR(34),
", MethodLink:  ",CHAR(34),INDEX(Methods[Method Link],$A109),CHAR(34),
", OrganizationID: *OrganizationID",TEXT(MATCH(INDEX(Methods[Organization Name],$A109),Organizations[Organization Name],0),"0000"),"}"))</f>
        <v/>
      </c>
      <c r="Q109" s="111" t="str">
        <f>IF($A109&gt;NumVariables,"",
CONCATENATE("  - &amp;VariableID",TEXT($A109,"0000"),
" {","VariableTypeCV:  ",CHAR(34),INDEX(Variables[Variable Type],$A109),CHAR(34),
", VariableCode:  ",CHAR(34),INDEX(Variables[Variable Code],$A109),CHAR(34),
", VariableNameCV:  ",CHAR(34),INDEX(Variables[Variable Name],$A109),CHAR(34),
", VariableDefinition:  ",CHAR(34),INDEX(Variables[Variable Definition],$A109),CHAR(34),
", SpecciationCV:  ",CHAR(34),INDEX(Variables[Speciation],$A109),CHAR(34),
", NoDataValue:  ",CHAR(34),INDEX(Variables[No Data Value],$A109),CHAR(34),"}"))</f>
        <v/>
      </c>
      <c r="S109" s="111" t="str">
        <f>IF($A109&gt;NumProcessingLevels,"",
CONCATENATE("  - &amp;ProcessingLevelID",TEXT($A109,"0000"),
" {","ProcessingLevelCode:  ",CHAR(34),INDEX(ProcessingLevels[Processing Level Code],$A109),CHAR(34),
", Definition:  ",CHAR(34),INDEX(ProcessingLevels[Definition],$A109),CHAR(34),
", Explanation:  ",CHAR(34),INDEX(ProcessingLevels[Explanation],$A109),CHAR(34),"}"))</f>
        <v/>
      </c>
      <c r="T109" s="111" t="str">
        <f>IF($A109&gt;NumDataColumns,"",
IF(INDEX(DataColumns[Method Code],$A109)="","PLEASE FILL IN A METHOD FOR EACH DATA COLUMN",
CONCATENATE("  - &amp;ActionID",TEXT($A109,"0000"),
" {","ActionTypeCV:  ",CHAR(34),"Observation",CHAR(34),
", MethodID: *MethodID",TEXT(MATCH(INDEX(DataColumns[Method Code],$A109),Methods[Method Code],0),"0000"),
", BeginDateTime:  NULL",
", BeginDateTimeUTCOffset:  NULL",
", EndDateTime:  NULL",
", EndDateTimeUTCOffset:  NULL",
", ActionDescription:  ",CHAR(34),"Generic observation action generated by YODA TimeSeries Template",CHAR(34),
", ActionFileLink:  ",CHAR(34),CHAR(34),"}")))</f>
        <v/>
      </c>
      <c r="U109" s="111" t="str">
        <f>IF($A109&gt;NumDataColumns,"",
IF(INDEX(DataColumns[Method Code],$A109)="","PLEASE FILL IN A SAMPLING FEATURE FOR EACH DATA COLUMN",
CONCATENATE("  - &amp;FeatureActionID",TEXT($A109,"0000"),
" {","SamplingFeatureID:  *SamplingFeatureID",TEXT(MATCH(INDEX(DataColumns[Sampling Feature Code],$A109),SamplingFeatures[Feature Code],0),"0000"),
", ActionID:  *ActionID",TEXT($A109,"0000"),"}")))</f>
        <v/>
      </c>
      <c r="V109" s="111" t="str">
        <f>IF($A109&gt;NumDataColumns,"",
CONCATENATE("  - &amp;ResultID",TEXT($A109,"0000"),
" {","ResultUUID:  ",CHAR(34),INDEX(DataColumns[ResultUUID],$A109),CHAR(34),
", FeatureActionID: *FeatureActionID",TEXT($A109,"0000"),
", ResultTypeCV:  ",CHAR(34),INDEX(DataColumns[Result Type],$A109),CHAR(34),
", VariableID:  *VariableID",TEXT(MATCH(INDEX(DataColumns[Variable Code],$A109),Variables[Variable Code],0),"0000"),
", UnitsID:  ",CHAR(34),INDEX(DataColumns[Unit Name],$A109),CHAR(34),
", TaxonomicClassifierID:  ",CHAR(34),CHAR(34),
", ProcessingLevelID:  *ProcessingLevelID",TEXT(MATCH(INDEX(DataColumns[Processing Level],$A109),ProcessingLevels[Processing Level Code],0),"0000"),
", ResultDateTime:  ",CHAR(34),CHAR(34),
", ResultDateTimeUTCOffset:  ",CHAR(34),CHAR(34),
", ValidDateTime:  ",CHAR(34),CHAR(34),
", ValidDateTimeUTCOffset:  ",CHAR(34),CHAR(34),
", StatusCV:  ",CHAR(34),CHAR(34),
", SampledMediumCV:  ",CHAR(34),INDEX(DataColumns[Sampled Medium],$A109),CHAR(34),
", ValueCount:  ",NumDataValues,"}"))</f>
        <v/>
      </c>
      <c r="W109" s="111" t="str">
        <f>IF($A109&gt;NumDataColumns,"",
CONCATENATE("  - &amp;TimeSeriesResultID001",TEXT($A109,"0000"),
" {","ResultID: *ResultID",TEXT($A109,"0000"),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Statistic],$A109),CHAR(34),"}"))</f>
        <v/>
      </c>
      <c r="X109" s="111" t="str">
        <f>IF($A109-3&gt;NumDataColumns,"",
CONCATENATE("    - {ColumnNumber: ",TEXT($A109-1,"0000"),
", Label:  ",CHAR(34),INDEX(DataColumns[Column Label],$A109-3),CHAR(34),
", ODM2Field:  ",CHAR(34),"DataValue",CHAR(34),
", CensorCodeCV:  ",CHAR(34),INDEX(DataColumns[Censor Code],$A109-3),CHAR(34),
", QualiatyCodeCV:  ",CHAR(34),INDEX(DataColumns[Quality Code],$A109-3),CHAR(34),
", TimeAggregationInterval:  ",INDEX(DataColumns[Time Aggregation Interval],$A109-3),
", TimeAggregationIntervalUnitsID:  ",CHAR(34),INDEX(DataColumns[Time Aggregation Unit],$A109-3),CHAR(34),"}"))</f>
        <v/>
      </c>
      <c r="AA109" s="111" t="str">
        <f>IF($A109&gt;NumDataColumns,
"",
CONCATENATE(AA108,", ",INDEX(DataColumns[Column Label],$A109)))</f>
        <v/>
      </c>
    </row>
    <row r="110" spans="1:27" x14ac:dyDescent="0.25">
      <c r="A110">
        <v>107</v>
      </c>
      <c r="D110" s="111" t="str">
        <f>IF($A110&gt;NumPeople,"",
CONCATENATE("  - &amp;PersonID",TEXT($A110,"0000"),
" {","PersonFirstName:  ",CHAR(34),INDEX(People[First Name],$A110),CHAR(34),
", PersonMiddleName:  ",CHAR(34),INDEX(People[Middle Name],$A110),CHAR(34),
", PersonLastName:  ",CHAR(34),INDEX(People[Last Name],$A110),CHAR(34),"}"))</f>
        <v/>
      </c>
      <c r="E110" s="111" t="str">
        <f>IF($A110&gt;NumOrganizations,"",
CONCATENATE("  - &amp;OrganizationID",TEXT($A110,"0000"),
" {","OrganizationTypeCV:  ",CHAR(34),INDEX(Organizations[Organization Type '[CV']],$A110),CHAR(34),
", OrganizationCode:  ",CHAR(34),INDEX(Organizations[Organization Code],$A110),CHAR(34),
", OrganizationName:  ",CHAR(34),INDEX(Organizations[Organization Name],$A110),CHAR(34),
", OrganizationDescription:  ",CHAR(34),INDEX(Organizations[Organization Description],$A110),CHAR(34),
", OrganizationLink:  ",CHAR(34),INDEX(Organizations[Organization Link],$A110),CHAR(34),"}"))</f>
        <v/>
      </c>
      <c r="F110" s="111" t="str">
        <f>IF($A110&gt;NumPeople,"",
CONCATENATE("  - &amp;AffiliationID",TEXT($A110,"0000"),
" {PersonID: *PersonID",TEXT($A110,"0000"),
", OrganizationID: *OrganizationID",TEXT(MATCH(INDEX(People[Organization Name],$A110),Organizations[Organization Name],0),"0000"),
", IsPrimaryOrganizationContact: , AffiliationStartDate: , AffiliationEndDate: , PrimaryPhone: ",
", PrimaryEmail: ",CHAR(34),INDEX(People[Primary Email],$A110),CHAR(34),
", PrimaryAddress: ",CHAR(34),INDEX(People[Primary Address],$A110),CHAR(34),
", PersonLink: }"))</f>
        <v/>
      </c>
      <c r="H110" s="111" t="str">
        <f>IF(COUNTA(CitationInformation)=0,"",
IF($A110&gt;NumAuthors,"",
CONCATENATE("  - &amp;AuthorListID",TEXT($A110,"0000"),
"  {CitationID: *CitationID0001",
", PersonID: *PersonID",TEXT(MATCH(INDEX(AuthorList[Author Name],$A110),People[Full Name],0),"0000"),
", AuthorOrder: ",INDEX(AuthorList[Author Number],$A110),"}")))</f>
        <v/>
      </c>
      <c r="K110" s="111" t="str">
        <f>IF($A110&gt;NumSamplingFeatures,"",
CONCATENATE("  - &amp;SamplingFeatureID",TEXT($A110,"0000"),
" {","SamplingFeatureUUID:  ",CHAR(34),INDEX(SamplingFeatures[Sampling Feature UUID],$A110),CHAR(34),
", SamplingFeatureTypeCV:  ",CHAR(34),INDEX(SamplingFeatures[Sampling Feature Type],$A110),CHAR(34),
", SamplingFeatureCode:  ",CHAR(34),INDEX(SamplingFeatures[Feature Code],$A110),CHAR(34),
", SamplingFeatureName:  ",CHAR(34),INDEX(SamplingFeatures[Feature Name],$A110),CHAR(34),
", SamplingFeatureDescription:  ",CHAR(34),INDEX(SamplingFeatures[Feature Description],$A110),CHAR(34),
", SamplingFeatureGeotypeCV:  ",CHAR(34),INDEX(SamplingFeatures[Feature Geo Type],$A110),CHAR(34),
", FeatureGeometry:  ",CHAR(34),INDEX(SamplingFeatures[Feature Geometry],$A110),CHAR(34),
", Elevation_m:  ",CHAR(34),INDEX(SamplingFeatures[Elevation_m],$A110),CHAR(34),
", ElevationDatumCV:  ",CHAR(34),ElevationDatum,CHAR(34),"}"))</f>
        <v/>
      </c>
      <c r="L110" s="111" t="str">
        <f>IF(NumSites=0,"",
IF(NumSites&lt;$A110,"",
CONCATENATE("  - &amp;SiteID",TEXT($A110,"0000"),
" {","SamplingFeatureID:  *SamplingFeatureID",TEXT(MATCH($A110,Sites[SiteID],0),"0000"),
", SiteTypeCV:  ",CHAR(34),INDEX(Sites[Site Type],MATCH($A110,Sites[SiteID],0)),CHAR(34),
", Latitude:  ",INDEX(Sites[Latitude],MATCH($A110,Sites[SiteID],0)),
", Longitude:  ",INDEX(Sites[Longitude],MATCH($A110,Sites[SiteID],0)),
", SpatialReferenceID:  *SRSID0001}")))</f>
        <v/>
      </c>
      <c r="M110" s="111" t="str">
        <f>IF(NumSpecimens=0,"",
IF(NumSpecimens&lt;$A110,"",
CONCATENATE("  - &amp;SpecimenID",TEXT($A110,"0000"),
" {","SamplingFeatureID:  *SamplingFeatureID",TEXT(MATCH($A110,Specimens[SpecimenID],0),"0000"),
", SpecimenTypeCV:  ",CHAR(34),INDEX(Specimens[Specimen Type],MATCH($A110,Specimens[SpecimenID],0)),CHAR(34),
", SpecimenMediumCV:  ",INDEX(Specimens[Specimen Medium],MATCH($A110,Specimens[SpecimenID],0)),
", IsFieldSpecimen:  ",CHAR(34),INDEX(Specimens[Is Field Specimen?],MATCH($A110,Specimens[SpecimenID],0)),CHAR(34),"}")))</f>
        <v/>
      </c>
      <c r="N110" s="111" t="str">
        <f>IF(NumSpatialOffsets=0,"",
IF(NumSpatialOffsets&lt;$A110,"",
CONCATENATE("  - &amp;SpatialOffsetID",TEXT($A110,"0000"),
" {","SpatialOffsetTypeCV:  ",CHAR(34),INDEX(RelatedFeatures[Spatial Offset Type],MATCH($A110,RelatedFeatures[OffsetID],0)),CHAR(34),
", Offset1Value:  ",INDEX(RelatedFeatures[Offset 1 Value],MATCH($A110,RelatedFeatures[OffsetID],0)),
", Offset1UnitID:  ",CHAR(34),INDEX(RelatedFeatures[Offset 1 Unit],MATCH($A110,RelatedFeatures[OffsetID],0)),CHAR(34),
", Offset2Value:  ",IF(INDEX(RelatedFeatures[Offset 2 Value],MATCH($A110,RelatedFeatures[OffsetID],0))="","NULL",INDEX(RelatedFeatures[Offset 2 Value],MATCH($A110,RelatedFeatures[OffsetID],0))),
", Offset2UnitID:  ",CHAR(34),INDEX(RelatedFeatures[Offset 2 Unit],MATCH($A110,RelatedFeatures[OffsetID],0)),,CHAR(34),
", Offset3Value:  ",IF(INDEX(RelatedFeatures[Offset 3 Value],MATCH($A110,RelatedFeatures[OffsetID],0))="","NULL",INDEX(RelatedFeatures[Offset 3 Value],MATCH($A110,RelatedFeatures[OffsetID],0))),
", Offset3UnitID:  ",CHAR(34),INDEX(RelatedFeatures[Offset 3 Unit],MATCH($A110,RelatedFeatures[OffsetID],0)),CHAR(34),"}")))</f>
        <v/>
      </c>
      <c r="O110" s="111" t="str">
        <f>IF(NumRelatedFeatures=0,"",
IF($A110&gt;NumRelatedFeatures,"",
CONCATENATE("  - &amp;RelationID",TEXT($A110,"0000"),
" {","SamplingFeatureID:  *SamplingFeatureID",TEXT(MATCH(INDEX(RelatedFeatures[First Sampling Feature Code],$A110),SamplingFeatures[Feature Code],0),"0000"),
", RelationshipTypeCV:  ",CHAR(34),INDEX(RelatedFeatures[Relationship Type],$A110),CHAR(34),
", RelatedFeatureID: *SamplingFeatureID",TEXT(MATCH(INDEX(RelatedFeatures[Second Sampling Feature Code],$A110),SamplingFeatures[Feature Code],0),"0000"),
", SpatialOffsetID:  ",IF(INDEX(RelatedFeatures[OffsetID],$A110)="",CONCATENATE(CHAR(34),CHAR(34)),CONCATENATE("*SpatialOffsetID",TEXT(INDEX(RelatedFeatures[OffsetID],$A110),"0000"))),"}")))</f>
        <v/>
      </c>
      <c r="P110" s="111" t="str">
        <f>IF($A110&gt;NumMethods,"",
CONCATENATE("  - &amp;MethodID",TEXT($A110,"0000"),
" {","MethodTypeCV:  ",CHAR(34),INDEX(Methods[Method Type],$A110),CHAR(34),
", MethodCode:  ",CHAR(34),INDEX(Methods[Method Code],$A110),CHAR(34),
", MethodName:  ",CHAR(34),INDEX(Methods[Method Name],$A110),CHAR(34),
", MethodDescription:  ",CHAR(34),INDEX(Methods[Method Description],$A110),CHAR(34),
", MethodLink:  ",CHAR(34),INDEX(Methods[Method Link],$A110),CHAR(34),
", OrganizationID: *OrganizationID",TEXT(MATCH(INDEX(Methods[Organization Name],$A110),Organizations[Organization Name],0),"0000"),"}"))</f>
        <v/>
      </c>
      <c r="Q110" s="111" t="str">
        <f>IF($A110&gt;NumVariables,"",
CONCATENATE("  - &amp;VariableID",TEXT($A110,"0000"),
" {","VariableTypeCV:  ",CHAR(34),INDEX(Variables[Variable Type],$A110),CHAR(34),
", VariableCode:  ",CHAR(34),INDEX(Variables[Variable Code],$A110),CHAR(34),
", VariableNameCV:  ",CHAR(34),INDEX(Variables[Variable Name],$A110),CHAR(34),
", VariableDefinition:  ",CHAR(34),INDEX(Variables[Variable Definition],$A110),CHAR(34),
", SpecciationCV:  ",CHAR(34),INDEX(Variables[Speciation],$A110),CHAR(34),
", NoDataValue:  ",CHAR(34),INDEX(Variables[No Data Value],$A110),CHAR(34),"}"))</f>
        <v/>
      </c>
      <c r="S110" s="111" t="str">
        <f>IF($A110&gt;NumProcessingLevels,"",
CONCATENATE("  - &amp;ProcessingLevelID",TEXT($A110,"0000"),
" {","ProcessingLevelCode:  ",CHAR(34),INDEX(ProcessingLevels[Processing Level Code],$A110),CHAR(34),
", Definition:  ",CHAR(34),INDEX(ProcessingLevels[Definition],$A110),CHAR(34),
", Explanation:  ",CHAR(34),INDEX(ProcessingLevels[Explanation],$A110),CHAR(34),"}"))</f>
        <v/>
      </c>
      <c r="T110" s="111" t="str">
        <f>IF($A110&gt;NumDataColumns,"",
IF(INDEX(DataColumns[Method Code],$A110)="","PLEASE FILL IN A METHOD FOR EACH DATA COLUMN",
CONCATENATE("  - &amp;ActionID",TEXT($A110,"0000"),
" {","ActionTypeCV:  ",CHAR(34),"Observation",CHAR(34),
", MethodID: *MethodID",TEXT(MATCH(INDEX(DataColumns[Method Code],$A110),Methods[Method Code],0),"0000"),
", BeginDateTime:  NULL",
", BeginDateTimeUTCOffset:  NULL",
", EndDateTime:  NULL",
", EndDateTimeUTCOffset:  NULL",
", ActionDescription:  ",CHAR(34),"Generic observation action generated by YODA TimeSeries Template",CHAR(34),
", ActionFileLink:  ",CHAR(34),CHAR(34),"}")))</f>
        <v/>
      </c>
      <c r="U110" s="111" t="str">
        <f>IF($A110&gt;NumDataColumns,"",
IF(INDEX(DataColumns[Method Code],$A110)="","PLEASE FILL IN A SAMPLING FEATURE FOR EACH DATA COLUMN",
CONCATENATE("  - &amp;FeatureActionID",TEXT($A110,"0000"),
" {","SamplingFeatureID:  *SamplingFeatureID",TEXT(MATCH(INDEX(DataColumns[Sampling Feature Code],$A110),SamplingFeatures[Feature Code],0),"0000"),
", ActionID:  *ActionID",TEXT($A110,"0000"),"}")))</f>
        <v/>
      </c>
      <c r="V110" s="111" t="str">
        <f>IF($A110&gt;NumDataColumns,"",
CONCATENATE("  - &amp;ResultID",TEXT($A110,"0000"),
" {","ResultUUID:  ",CHAR(34),INDEX(DataColumns[ResultUUID],$A110),CHAR(34),
", FeatureActionID: *FeatureActionID",TEXT($A110,"0000"),
", ResultTypeCV:  ",CHAR(34),INDEX(DataColumns[Result Type],$A110),CHAR(34),
", VariableID:  *VariableID",TEXT(MATCH(INDEX(DataColumns[Variable Code],$A110),Variables[Variable Code],0),"0000"),
", UnitsID:  ",CHAR(34),INDEX(DataColumns[Unit Name],$A110),CHAR(34),
", TaxonomicClassifierID:  ",CHAR(34),CHAR(34),
", ProcessingLevelID:  *ProcessingLevelID",TEXT(MATCH(INDEX(DataColumns[Processing Level],$A110),ProcessingLevels[Processing Level Code],0),"0000"),
", ResultDateTime:  ",CHAR(34),CHAR(34),
", ResultDateTimeUTCOffset:  ",CHAR(34),CHAR(34),
", ValidDateTime:  ",CHAR(34),CHAR(34),
", ValidDateTimeUTCOffset:  ",CHAR(34),CHAR(34),
", StatusCV:  ",CHAR(34),CHAR(34),
", SampledMediumCV:  ",CHAR(34),INDEX(DataColumns[Sampled Medium],$A110),CHAR(34),
", ValueCount:  ",NumDataValues,"}"))</f>
        <v/>
      </c>
      <c r="W110" s="111" t="str">
        <f>IF($A110&gt;NumDataColumns,"",
CONCATENATE("  - &amp;TimeSeriesResultID001",TEXT($A110,"0000"),
" {","ResultID: *ResultID",TEXT($A110,"0000"),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Statistic],$A110),CHAR(34),"}"))</f>
        <v/>
      </c>
      <c r="X110" s="111" t="str">
        <f>IF($A110-3&gt;NumDataColumns,"",
CONCATENATE("    - {ColumnNumber: ",TEXT($A110-1,"0000"),
", Label:  ",CHAR(34),INDEX(DataColumns[Column Label],$A110-3),CHAR(34),
", ODM2Field:  ",CHAR(34),"DataValue",CHAR(34),
", CensorCodeCV:  ",CHAR(34),INDEX(DataColumns[Censor Code],$A110-3),CHAR(34),
", QualiatyCodeCV:  ",CHAR(34),INDEX(DataColumns[Quality Code],$A110-3),CHAR(34),
", TimeAggregationInterval:  ",INDEX(DataColumns[Time Aggregation Interval],$A110-3),
", TimeAggregationIntervalUnitsID:  ",CHAR(34),INDEX(DataColumns[Time Aggregation Unit],$A110-3),CHAR(34),"}"))</f>
        <v/>
      </c>
      <c r="AA110" s="111" t="str">
        <f>IF($A110&gt;NumDataColumns,
"",
CONCATENATE(AA109,", ",INDEX(DataColumns[Column Label],$A110)))</f>
        <v/>
      </c>
    </row>
    <row r="111" spans="1:27" x14ac:dyDescent="0.25">
      <c r="A111">
        <v>108</v>
      </c>
      <c r="D111" s="111" t="str">
        <f>IF($A111&gt;NumPeople,"",
CONCATENATE("  - &amp;PersonID",TEXT($A111,"0000"),
" {","PersonFirstName:  ",CHAR(34),INDEX(People[First Name],$A111),CHAR(34),
", PersonMiddleName:  ",CHAR(34),INDEX(People[Middle Name],$A111),CHAR(34),
", PersonLastName:  ",CHAR(34),INDEX(People[Last Name],$A111),CHAR(34),"}"))</f>
        <v/>
      </c>
      <c r="E111" s="111" t="str">
        <f>IF($A111&gt;NumOrganizations,"",
CONCATENATE("  - &amp;OrganizationID",TEXT($A111,"0000"),
" {","OrganizationTypeCV:  ",CHAR(34),INDEX(Organizations[Organization Type '[CV']],$A111),CHAR(34),
", OrganizationCode:  ",CHAR(34),INDEX(Organizations[Organization Code],$A111),CHAR(34),
", OrganizationName:  ",CHAR(34),INDEX(Organizations[Organization Name],$A111),CHAR(34),
", OrganizationDescription:  ",CHAR(34),INDEX(Organizations[Organization Description],$A111),CHAR(34),
", OrganizationLink:  ",CHAR(34),INDEX(Organizations[Organization Link],$A111),CHAR(34),"}"))</f>
        <v/>
      </c>
      <c r="F111" s="111" t="str">
        <f>IF($A111&gt;NumPeople,"",
CONCATENATE("  - &amp;AffiliationID",TEXT($A111,"0000"),
" {PersonID: *PersonID",TEXT($A111,"0000"),
", OrganizationID: *OrganizationID",TEXT(MATCH(INDEX(People[Organization Name],$A111),Organizations[Organization Name],0),"0000"),
", IsPrimaryOrganizationContact: , AffiliationStartDate: , AffiliationEndDate: , PrimaryPhone: ",
", PrimaryEmail: ",CHAR(34),INDEX(People[Primary Email],$A111),CHAR(34),
", PrimaryAddress: ",CHAR(34),INDEX(People[Primary Address],$A111),CHAR(34),
", PersonLink: }"))</f>
        <v/>
      </c>
      <c r="H111" s="111" t="str">
        <f>IF(COUNTA(CitationInformation)=0,"",
IF($A111&gt;NumAuthors,"",
CONCATENATE("  - &amp;AuthorListID",TEXT($A111,"0000"),
"  {CitationID: *CitationID0001",
", PersonID: *PersonID",TEXT(MATCH(INDEX(AuthorList[Author Name],$A111),People[Full Name],0),"0000"),
", AuthorOrder: ",INDEX(AuthorList[Author Number],$A111),"}")))</f>
        <v/>
      </c>
      <c r="K111" s="111" t="str">
        <f>IF($A111&gt;NumSamplingFeatures,"",
CONCATENATE("  - &amp;SamplingFeatureID",TEXT($A111,"0000"),
" {","SamplingFeatureUUID:  ",CHAR(34),INDEX(SamplingFeatures[Sampling Feature UUID],$A111),CHAR(34),
", SamplingFeatureTypeCV:  ",CHAR(34),INDEX(SamplingFeatures[Sampling Feature Type],$A111),CHAR(34),
", SamplingFeatureCode:  ",CHAR(34),INDEX(SamplingFeatures[Feature Code],$A111),CHAR(34),
", SamplingFeatureName:  ",CHAR(34),INDEX(SamplingFeatures[Feature Name],$A111),CHAR(34),
", SamplingFeatureDescription:  ",CHAR(34),INDEX(SamplingFeatures[Feature Description],$A111),CHAR(34),
", SamplingFeatureGeotypeCV:  ",CHAR(34),INDEX(SamplingFeatures[Feature Geo Type],$A111),CHAR(34),
", FeatureGeometry:  ",CHAR(34),INDEX(SamplingFeatures[Feature Geometry],$A111),CHAR(34),
", Elevation_m:  ",CHAR(34),INDEX(SamplingFeatures[Elevation_m],$A111),CHAR(34),
", ElevationDatumCV:  ",CHAR(34),ElevationDatum,CHAR(34),"}"))</f>
        <v/>
      </c>
      <c r="L111" s="111" t="str">
        <f>IF(NumSites=0,"",
IF(NumSites&lt;$A111,"",
CONCATENATE("  - &amp;SiteID",TEXT($A111,"0000"),
" {","SamplingFeatureID:  *SamplingFeatureID",TEXT(MATCH($A111,Sites[SiteID],0),"0000"),
", SiteTypeCV:  ",CHAR(34),INDEX(Sites[Site Type],MATCH($A111,Sites[SiteID],0)),CHAR(34),
", Latitude:  ",INDEX(Sites[Latitude],MATCH($A111,Sites[SiteID],0)),
", Longitude:  ",INDEX(Sites[Longitude],MATCH($A111,Sites[SiteID],0)),
", SpatialReferenceID:  *SRSID0001}")))</f>
        <v/>
      </c>
      <c r="M111" s="111" t="str">
        <f>IF(NumSpecimens=0,"",
IF(NumSpecimens&lt;$A111,"",
CONCATENATE("  - &amp;SpecimenID",TEXT($A111,"0000"),
" {","SamplingFeatureID:  *SamplingFeatureID",TEXT(MATCH($A111,Specimens[SpecimenID],0),"0000"),
", SpecimenTypeCV:  ",CHAR(34),INDEX(Specimens[Specimen Type],MATCH($A111,Specimens[SpecimenID],0)),CHAR(34),
", SpecimenMediumCV:  ",INDEX(Specimens[Specimen Medium],MATCH($A111,Specimens[SpecimenID],0)),
", IsFieldSpecimen:  ",CHAR(34),INDEX(Specimens[Is Field Specimen?],MATCH($A111,Specimens[SpecimenID],0)),CHAR(34),"}")))</f>
        <v/>
      </c>
      <c r="N111" s="111" t="str">
        <f>IF(NumSpatialOffsets=0,"",
IF(NumSpatialOffsets&lt;$A111,"",
CONCATENATE("  - &amp;SpatialOffsetID",TEXT($A111,"0000"),
" {","SpatialOffsetTypeCV:  ",CHAR(34),INDEX(RelatedFeatures[Spatial Offset Type],MATCH($A111,RelatedFeatures[OffsetID],0)),CHAR(34),
", Offset1Value:  ",INDEX(RelatedFeatures[Offset 1 Value],MATCH($A111,RelatedFeatures[OffsetID],0)),
", Offset1UnitID:  ",CHAR(34),INDEX(RelatedFeatures[Offset 1 Unit],MATCH($A111,RelatedFeatures[OffsetID],0)),CHAR(34),
", Offset2Value:  ",IF(INDEX(RelatedFeatures[Offset 2 Value],MATCH($A111,RelatedFeatures[OffsetID],0))="","NULL",INDEX(RelatedFeatures[Offset 2 Value],MATCH($A111,RelatedFeatures[OffsetID],0))),
", Offset2UnitID:  ",CHAR(34),INDEX(RelatedFeatures[Offset 2 Unit],MATCH($A111,RelatedFeatures[OffsetID],0)),,CHAR(34),
", Offset3Value:  ",IF(INDEX(RelatedFeatures[Offset 3 Value],MATCH($A111,RelatedFeatures[OffsetID],0))="","NULL",INDEX(RelatedFeatures[Offset 3 Value],MATCH($A111,RelatedFeatures[OffsetID],0))),
", Offset3UnitID:  ",CHAR(34),INDEX(RelatedFeatures[Offset 3 Unit],MATCH($A111,RelatedFeatures[OffsetID],0)),CHAR(34),"}")))</f>
        <v/>
      </c>
      <c r="O111" s="111" t="str">
        <f>IF(NumRelatedFeatures=0,"",
IF($A111&gt;NumRelatedFeatures,"",
CONCATENATE("  - &amp;RelationID",TEXT($A111,"0000"),
" {","SamplingFeatureID:  *SamplingFeatureID",TEXT(MATCH(INDEX(RelatedFeatures[First Sampling Feature Code],$A111),SamplingFeatures[Feature Code],0),"0000"),
", RelationshipTypeCV:  ",CHAR(34),INDEX(RelatedFeatures[Relationship Type],$A111),CHAR(34),
", RelatedFeatureID: *SamplingFeatureID",TEXT(MATCH(INDEX(RelatedFeatures[Second Sampling Feature Code],$A111),SamplingFeatures[Feature Code],0),"0000"),
", SpatialOffsetID:  ",IF(INDEX(RelatedFeatures[OffsetID],$A111)="",CONCATENATE(CHAR(34),CHAR(34)),CONCATENATE("*SpatialOffsetID",TEXT(INDEX(RelatedFeatures[OffsetID],$A111),"0000"))),"}")))</f>
        <v/>
      </c>
      <c r="P111" s="111" t="str">
        <f>IF($A111&gt;NumMethods,"",
CONCATENATE("  - &amp;MethodID",TEXT($A111,"0000"),
" {","MethodTypeCV:  ",CHAR(34),INDEX(Methods[Method Type],$A111),CHAR(34),
", MethodCode:  ",CHAR(34),INDEX(Methods[Method Code],$A111),CHAR(34),
", MethodName:  ",CHAR(34),INDEX(Methods[Method Name],$A111),CHAR(34),
", MethodDescription:  ",CHAR(34),INDEX(Methods[Method Description],$A111),CHAR(34),
", MethodLink:  ",CHAR(34),INDEX(Methods[Method Link],$A111),CHAR(34),
", OrganizationID: *OrganizationID",TEXT(MATCH(INDEX(Methods[Organization Name],$A111),Organizations[Organization Name],0),"0000"),"}"))</f>
        <v/>
      </c>
      <c r="Q111" s="111" t="str">
        <f>IF($A111&gt;NumVariables,"",
CONCATENATE("  - &amp;VariableID",TEXT($A111,"0000"),
" {","VariableTypeCV:  ",CHAR(34),INDEX(Variables[Variable Type],$A111),CHAR(34),
", VariableCode:  ",CHAR(34),INDEX(Variables[Variable Code],$A111),CHAR(34),
", VariableNameCV:  ",CHAR(34),INDEX(Variables[Variable Name],$A111),CHAR(34),
", VariableDefinition:  ",CHAR(34),INDEX(Variables[Variable Definition],$A111),CHAR(34),
", SpecciationCV:  ",CHAR(34),INDEX(Variables[Speciation],$A111),CHAR(34),
", NoDataValue:  ",CHAR(34),INDEX(Variables[No Data Value],$A111),CHAR(34),"}"))</f>
        <v/>
      </c>
      <c r="S111" s="111" t="str">
        <f>IF($A111&gt;NumProcessingLevels,"",
CONCATENATE("  - &amp;ProcessingLevelID",TEXT($A111,"0000"),
" {","ProcessingLevelCode:  ",CHAR(34),INDEX(ProcessingLevels[Processing Level Code],$A111),CHAR(34),
", Definition:  ",CHAR(34),INDEX(ProcessingLevels[Definition],$A111),CHAR(34),
", Explanation:  ",CHAR(34),INDEX(ProcessingLevels[Explanation],$A111),CHAR(34),"}"))</f>
        <v/>
      </c>
      <c r="T111" s="111" t="str">
        <f>IF($A111&gt;NumDataColumns,"",
IF(INDEX(DataColumns[Method Code],$A111)="","PLEASE FILL IN A METHOD FOR EACH DATA COLUMN",
CONCATENATE("  - &amp;ActionID",TEXT($A111,"0000"),
" {","ActionTypeCV:  ",CHAR(34),"Observation",CHAR(34),
", MethodID: *MethodID",TEXT(MATCH(INDEX(DataColumns[Method Code],$A111),Methods[Method Code],0),"0000"),
", BeginDateTime:  NULL",
", BeginDateTimeUTCOffset:  NULL",
", EndDateTime:  NULL",
", EndDateTimeUTCOffset:  NULL",
", ActionDescription:  ",CHAR(34),"Generic observation action generated by YODA TimeSeries Template",CHAR(34),
", ActionFileLink:  ",CHAR(34),CHAR(34),"}")))</f>
        <v/>
      </c>
      <c r="U111" s="111" t="str">
        <f>IF($A111&gt;NumDataColumns,"",
IF(INDEX(DataColumns[Method Code],$A111)="","PLEASE FILL IN A SAMPLING FEATURE FOR EACH DATA COLUMN",
CONCATENATE("  - &amp;FeatureActionID",TEXT($A111,"0000"),
" {","SamplingFeatureID:  *SamplingFeatureID",TEXT(MATCH(INDEX(DataColumns[Sampling Feature Code],$A111),SamplingFeatures[Feature Code],0),"0000"),
", ActionID:  *ActionID",TEXT($A111,"0000"),"}")))</f>
        <v/>
      </c>
      <c r="V111" s="111" t="str">
        <f>IF($A111&gt;NumDataColumns,"",
CONCATENATE("  - &amp;ResultID",TEXT($A111,"0000"),
" {","ResultUUID:  ",CHAR(34),INDEX(DataColumns[ResultUUID],$A111),CHAR(34),
", FeatureActionID: *FeatureActionID",TEXT($A111,"0000"),
", ResultTypeCV:  ",CHAR(34),INDEX(DataColumns[Result Type],$A111),CHAR(34),
", VariableID:  *VariableID",TEXT(MATCH(INDEX(DataColumns[Variable Code],$A111),Variables[Variable Code],0),"0000"),
", UnitsID:  ",CHAR(34),INDEX(DataColumns[Unit Name],$A111),CHAR(34),
", TaxonomicClassifierID:  ",CHAR(34),CHAR(34),
", ProcessingLevelID:  *ProcessingLevelID",TEXT(MATCH(INDEX(DataColumns[Processing Level],$A111),ProcessingLevels[Processing Level Code],0),"0000"),
", ResultDateTime:  ",CHAR(34),CHAR(34),
", ResultDateTimeUTCOffset:  ",CHAR(34),CHAR(34),
", ValidDateTime:  ",CHAR(34),CHAR(34),
", ValidDateTimeUTCOffset:  ",CHAR(34),CHAR(34),
", StatusCV:  ",CHAR(34),CHAR(34),
", SampledMediumCV:  ",CHAR(34),INDEX(DataColumns[Sampled Medium],$A111),CHAR(34),
", ValueCount:  ",NumDataValues,"}"))</f>
        <v/>
      </c>
      <c r="W111" s="111" t="str">
        <f>IF($A111&gt;NumDataColumns,"",
CONCATENATE("  - &amp;TimeSeriesResultID001",TEXT($A111,"0000"),
" {","ResultID: *ResultID",TEXT($A111,"0000"),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Statistic],$A111),CHAR(34),"}"))</f>
        <v/>
      </c>
      <c r="X111" s="111" t="str">
        <f>IF($A111-3&gt;NumDataColumns,"",
CONCATENATE("    - {ColumnNumber: ",TEXT($A111-1,"0000"),
", Label:  ",CHAR(34),INDEX(DataColumns[Column Label],$A111-3),CHAR(34),
", ODM2Field:  ",CHAR(34),"DataValue",CHAR(34),
", CensorCodeCV:  ",CHAR(34),INDEX(DataColumns[Censor Code],$A111-3),CHAR(34),
", QualiatyCodeCV:  ",CHAR(34),INDEX(DataColumns[Quality Code],$A111-3),CHAR(34),
", TimeAggregationInterval:  ",INDEX(DataColumns[Time Aggregation Interval],$A111-3),
", TimeAggregationIntervalUnitsID:  ",CHAR(34),INDEX(DataColumns[Time Aggregation Unit],$A111-3),CHAR(34),"}"))</f>
        <v/>
      </c>
      <c r="AA111" s="111" t="str">
        <f>IF($A111&gt;NumDataColumns,
"",
CONCATENATE(AA110,", ",INDEX(DataColumns[Column Label],$A111)))</f>
        <v/>
      </c>
    </row>
    <row r="112" spans="1:27" x14ac:dyDescent="0.25">
      <c r="A112">
        <v>109</v>
      </c>
      <c r="D112" s="111" t="str">
        <f>IF($A112&gt;NumPeople,"",
CONCATENATE("  - &amp;PersonID",TEXT($A112,"0000"),
" {","PersonFirstName:  ",CHAR(34),INDEX(People[First Name],$A112),CHAR(34),
", PersonMiddleName:  ",CHAR(34),INDEX(People[Middle Name],$A112),CHAR(34),
", PersonLastName:  ",CHAR(34),INDEX(People[Last Name],$A112),CHAR(34),"}"))</f>
        <v/>
      </c>
      <c r="E112" s="111" t="str">
        <f>IF($A112&gt;NumOrganizations,"",
CONCATENATE("  - &amp;OrganizationID",TEXT($A112,"0000"),
" {","OrganizationTypeCV:  ",CHAR(34),INDEX(Organizations[Organization Type '[CV']],$A112),CHAR(34),
", OrganizationCode:  ",CHAR(34),INDEX(Organizations[Organization Code],$A112),CHAR(34),
", OrganizationName:  ",CHAR(34),INDEX(Organizations[Organization Name],$A112),CHAR(34),
", OrganizationDescription:  ",CHAR(34),INDEX(Organizations[Organization Description],$A112),CHAR(34),
", OrganizationLink:  ",CHAR(34),INDEX(Organizations[Organization Link],$A112),CHAR(34),"}"))</f>
        <v/>
      </c>
      <c r="F112" s="111" t="str">
        <f>IF($A112&gt;NumPeople,"",
CONCATENATE("  - &amp;AffiliationID",TEXT($A112,"0000"),
" {PersonID: *PersonID",TEXT($A112,"0000"),
", OrganizationID: *OrganizationID",TEXT(MATCH(INDEX(People[Organization Name],$A112),Organizations[Organization Name],0),"0000"),
", IsPrimaryOrganizationContact: , AffiliationStartDate: , AffiliationEndDate: , PrimaryPhone: ",
", PrimaryEmail: ",CHAR(34),INDEX(People[Primary Email],$A112),CHAR(34),
", PrimaryAddress: ",CHAR(34),INDEX(People[Primary Address],$A112),CHAR(34),
", PersonLink: }"))</f>
        <v/>
      </c>
      <c r="H112" s="111" t="str">
        <f>IF(COUNTA(CitationInformation)=0,"",
IF($A112&gt;NumAuthors,"",
CONCATENATE("  - &amp;AuthorListID",TEXT($A112,"0000"),
"  {CitationID: *CitationID0001",
", PersonID: *PersonID",TEXT(MATCH(INDEX(AuthorList[Author Name],$A112),People[Full Name],0),"0000"),
", AuthorOrder: ",INDEX(AuthorList[Author Number],$A112),"}")))</f>
        <v/>
      </c>
      <c r="K112" s="111" t="str">
        <f>IF($A112&gt;NumSamplingFeatures,"",
CONCATENATE("  - &amp;SamplingFeatureID",TEXT($A112,"0000"),
" {","SamplingFeatureUUID:  ",CHAR(34),INDEX(SamplingFeatures[Sampling Feature UUID],$A112),CHAR(34),
", SamplingFeatureTypeCV:  ",CHAR(34),INDEX(SamplingFeatures[Sampling Feature Type],$A112),CHAR(34),
", SamplingFeatureCode:  ",CHAR(34),INDEX(SamplingFeatures[Feature Code],$A112),CHAR(34),
", SamplingFeatureName:  ",CHAR(34),INDEX(SamplingFeatures[Feature Name],$A112),CHAR(34),
", SamplingFeatureDescription:  ",CHAR(34),INDEX(SamplingFeatures[Feature Description],$A112),CHAR(34),
", SamplingFeatureGeotypeCV:  ",CHAR(34),INDEX(SamplingFeatures[Feature Geo Type],$A112),CHAR(34),
", FeatureGeometry:  ",CHAR(34),INDEX(SamplingFeatures[Feature Geometry],$A112),CHAR(34),
", Elevation_m:  ",CHAR(34),INDEX(SamplingFeatures[Elevation_m],$A112),CHAR(34),
", ElevationDatumCV:  ",CHAR(34),ElevationDatum,CHAR(34),"}"))</f>
        <v/>
      </c>
      <c r="L112" s="111" t="str">
        <f>IF(NumSites=0,"",
IF(NumSites&lt;$A112,"",
CONCATENATE("  - &amp;SiteID",TEXT($A112,"0000"),
" {","SamplingFeatureID:  *SamplingFeatureID",TEXT(MATCH($A112,Sites[SiteID],0),"0000"),
", SiteTypeCV:  ",CHAR(34),INDEX(Sites[Site Type],MATCH($A112,Sites[SiteID],0)),CHAR(34),
", Latitude:  ",INDEX(Sites[Latitude],MATCH($A112,Sites[SiteID],0)),
", Longitude:  ",INDEX(Sites[Longitude],MATCH($A112,Sites[SiteID],0)),
", SpatialReferenceID:  *SRSID0001}")))</f>
        <v/>
      </c>
      <c r="M112" s="111" t="str">
        <f>IF(NumSpecimens=0,"",
IF(NumSpecimens&lt;$A112,"",
CONCATENATE("  - &amp;SpecimenID",TEXT($A112,"0000"),
" {","SamplingFeatureID:  *SamplingFeatureID",TEXT(MATCH($A112,Specimens[SpecimenID],0),"0000"),
", SpecimenTypeCV:  ",CHAR(34),INDEX(Specimens[Specimen Type],MATCH($A112,Specimens[SpecimenID],0)),CHAR(34),
", SpecimenMediumCV:  ",INDEX(Specimens[Specimen Medium],MATCH($A112,Specimens[SpecimenID],0)),
", IsFieldSpecimen:  ",CHAR(34),INDEX(Specimens[Is Field Specimen?],MATCH($A112,Specimens[SpecimenID],0)),CHAR(34),"}")))</f>
        <v/>
      </c>
      <c r="N112" s="111" t="str">
        <f>IF(NumSpatialOffsets=0,"",
IF(NumSpatialOffsets&lt;$A112,"",
CONCATENATE("  - &amp;SpatialOffsetID",TEXT($A112,"0000"),
" {","SpatialOffsetTypeCV:  ",CHAR(34),INDEX(RelatedFeatures[Spatial Offset Type],MATCH($A112,RelatedFeatures[OffsetID],0)),CHAR(34),
", Offset1Value:  ",INDEX(RelatedFeatures[Offset 1 Value],MATCH($A112,RelatedFeatures[OffsetID],0)),
", Offset1UnitID:  ",CHAR(34),INDEX(RelatedFeatures[Offset 1 Unit],MATCH($A112,RelatedFeatures[OffsetID],0)),CHAR(34),
", Offset2Value:  ",IF(INDEX(RelatedFeatures[Offset 2 Value],MATCH($A112,RelatedFeatures[OffsetID],0))="","NULL",INDEX(RelatedFeatures[Offset 2 Value],MATCH($A112,RelatedFeatures[OffsetID],0))),
", Offset2UnitID:  ",CHAR(34),INDEX(RelatedFeatures[Offset 2 Unit],MATCH($A112,RelatedFeatures[OffsetID],0)),,CHAR(34),
", Offset3Value:  ",IF(INDEX(RelatedFeatures[Offset 3 Value],MATCH($A112,RelatedFeatures[OffsetID],0))="","NULL",INDEX(RelatedFeatures[Offset 3 Value],MATCH($A112,RelatedFeatures[OffsetID],0))),
", Offset3UnitID:  ",CHAR(34),INDEX(RelatedFeatures[Offset 3 Unit],MATCH($A112,RelatedFeatures[OffsetID],0)),CHAR(34),"}")))</f>
        <v/>
      </c>
      <c r="O112" s="111" t="str">
        <f>IF(NumRelatedFeatures=0,"",
IF($A112&gt;NumRelatedFeatures,"",
CONCATENATE("  - &amp;RelationID",TEXT($A112,"0000"),
" {","SamplingFeatureID:  *SamplingFeatureID",TEXT(MATCH(INDEX(RelatedFeatures[First Sampling Feature Code],$A112),SamplingFeatures[Feature Code],0),"0000"),
", RelationshipTypeCV:  ",CHAR(34),INDEX(RelatedFeatures[Relationship Type],$A112),CHAR(34),
", RelatedFeatureID: *SamplingFeatureID",TEXT(MATCH(INDEX(RelatedFeatures[Second Sampling Feature Code],$A112),SamplingFeatures[Feature Code],0),"0000"),
", SpatialOffsetID:  ",IF(INDEX(RelatedFeatures[OffsetID],$A112)="",CONCATENATE(CHAR(34),CHAR(34)),CONCATENATE("*SpatialOffsetID",TEXT(INDEX(RelatedFeatures[OffsetID],$A112),"0000"))),"}")))</f>
        <v/>
      </c>
      <c r="P112" s="111" t="str">
        <f>IF($A112&gt;NumMethods,"",
CONCATENATE("  - &amp;MethodID",TEXT($A112,"0000"),
" {","MethodTypeCV:  ",CHAR(34),INDEX(Methods[Method Type],$A112),CHAR(34),
", MethodCode:  ",CHAR(34),INDEX(Methods[Method Code],$A112),CHAR(34),
", MethodName:  ",CHAR(34),INDEX(Methods[Method Name],$A112),CHAR(34),
", MethodDescription:  ",CHAR(34),INDEX(Methods[Method Description],$A112),CHAR(34),
", MethodLink:  ",CHAR(34),INDEX(Methods[Method Link],$A112),CHAR(34),
", OrganizationID: *OrganizationID",TEXT(MATCH(INDEX(Methods[Organization Name],$A112),Organizations[Organization Name],0),"0000"),"}"))</f>
        <v/>
      </c>
      <c r="Q112" s="111" t="str">
        <f>IF($A112&gt;NumVariables,"",
CONCATENATE("  - &amp;VariableID",TEXT($A112,"0000"),
" {","VariableTypeCV:  ",CHAR(34),INDEX(Variables[Variable Type],$A112),CHAR(34),
", VariableCode:  ",CHAR(34),INDEX(Variables[Variable Code],$A112),CHAR(34),
", VariableNameCV:  ",CHAR(34),INDEX(Variables[Variable Name],$A112),CHAR(34),
", VariableDefinition:  ",CHAR(34),INDEX(Variables[Variable Definition],$A112),CHAR(34),
", SpecciationCV:  ",CHAR(34),INDEX(Variables[Speciation],$A112),CHAR(34),
", NoDataValue:  ",CHAR(34),INDEX(Variables[No Data Value],$A112),CHAR(34),"}"))</f>
        <v/>
      </c>
      <c r="S112" s="111" t="str">
        <f>IF($A112&gt;NumProcessingLevels,"",
CONCATENATE("  - &amp;ProcessingLevelID",TEXT($A112,"0000"),
" {","ProcessingLevelCode:  ",CHAR(34),INDEX(ProcessingLevels[Processing Level Code],$A112),CHAR(34),
", Definition:  ",CHAR(34),INDEX(ProcessingLevels[Definition],$A112),CHAR(34),
", Explanation:  ",CHAR(34),INDEX(ProcessingLevels[Explanation],$A112),CHAR(34),"}"))</f>
        <v/>
      </c>
      <c r="T112" s="111" t="str">
        <f>IF($A112&gt;NumDataColumns,"",
IF(INDEX(DataColumns[Method Code],$A112)="","PLEASE FILL IN A METHOD FOR EACH DATA COLUMN",
CONCATENATE("  - &amp;ActionID",TEXT($A112,"0000"),
" {","ActionTypeCV:  ",CHAR(34),"Observation",CHAR(34),
", MethodID: *MethodID",TEXT(MATCH(INDEX(DataColumns[Method Code],$A112),Methods[Method Code],0),"0000"),
", BeginDateTime:  NULL",
", BeginDateTimeUTCOffset:  NULL",
", EndDateTime:  NULL",
", EndDateTimeUTCOffset:  NULL",
", ActionDescription:  ",CHAR(34),"Generic observation action generated by YODA TimeSeries Template",CHAR(34),
", ActionFileLink:  ",CHAR(34),CHAR(34),"}")))</f>
        <v/>
      </c>
      <c r="U112" s="111" t="str">
        <f>IF($A112&gt;NumDataColumns,"",
IF(INDEX(DataColumns[Method Code],$A112)="","PLEASE FILL IN A SAMPLING FEATURE FOR EACH DATA COLUMN",
CONCATENATE("  - &amp;FeatureActionID",TEXT($A112,"0000"),
" {","SamplingFeatureID:  *SamplingFeatureID",TEXT(MATCH(INDEX(DataColumns[Sampling Feature Code],$A112),SamplingFeatures[Feature Code],0),"0000"),
", ActionID:  *ActionID",TEXT($A112,"0000"),"}")))</f>
        <v/>
      </c>
      <c r="V112" s="111" t="str">
        <f>IF($A112&gt;NumDataColumns,"",
CONCATENATE("  - &amp;ResultID",TEXT($A112,"0000"),
" {","ResultUUID:  ",CHAR(34),INDEX(DataColumns[ResultUUID],$A112),CHAR(34),
", FeatureActionID: *FeatureActionID",TEXT($A112,"0000"),
", ResultTypeCV:  ",CHAR(34),INDEX(DataColumns[Result Type],$A112),CHAR(34),
", VariableID:  *VariableID",TEXT(MATCH(INDEX(DataColumns[Variable Code],$A112),Variables[Variable Code],0),"0000"),
", UnitsID:  ",CHAR(34),INDEX(DataColumns[Unit Name],$A112),CHAR(34),
", TaxonomicClassifierID:  ",CHAR(34),CHAR(34),
", ProcessingLevelID:  *ProcessingLevelID",TEXT(MATCH(INDEX(DataColumns[Processing Level],$A112),ProcessingLevels[Processing Level Code],0),"0000"),
", ResultDateTime:  ",CHAR(34),CHAR(34),
", ResultDateTimeUTCOffset:  ",CHAR(34),CHAR(34),
", ValidDateTime:  ",CHAR(34),CHAR(34),
", ValidDateTimeUTCOffset:  ",CHAR(34),CHAR(34),
", StatusCV:  ",CHAR(34),CHAR(34),
", SampledMediumCV:  ",CHAR(34),INDEX(DataColumns[Sampled Medium],$A112),CHAR(34),
", ValueCount:  ",NumDataValues,"}"))</f>
        <v/>
      </c>
      <c r="W112" s="111" t="str">
        <f>IF($A112&gt;NumDataColumns,"",
CONCATENATE("  - &amp;TimeSeriesResultID001",TEXT($A112,"0000"),
" {","ResultID: *ResultID",TEXT($A112,"0000"),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Statistic],$A112),CHAR(34),"}"))</f>
        <v/>
      </c>
      <c r="X112" s="111" t="str">
        <f>IF($A112-3&gt;NumDataColumns,"",
CONCATENATE("    - {ColumnNumber: ",TEXT($A112-1,"0000"),
", Label:  ",CHAR(34),INDEX(DataColumns[Column Label],$A112-3),CHAR(34),
", ODM2Field:  ",CHAR(34),"DataValue",CHAR(34),
", CensorCodeCV:  ",CHAR(34),INDEX(DataColumns[Censor Code],$A112-3),CHAR(34),
", QualiatyCodeCV:  ",CHAR(34),INDEX(DataColumns[Quality Code],$A112-3),CHAR(34),
", TimeAggregationInterval:  ",INDEX(DataColumns[Time Aggregation Interval],$A112-3),
", TimeAggregationIntervalUnitsID:  ",CHAR(34),INDEX(DataColumns[Time Aggregation Unit],$A112-3),CHAR(34),"}"))</f>
        <v/>
      </c>
      <c r="AA112" s="111" t="str">
        <f>IF($A112&gt;NumDataColumns,
"",
CONCATENATE(AA111,", ",INDEX(DataColumns[Column Label],$A112)))</f>
        <v/>
      </c>
    </row>
    <row r="113" spans="1:27" x14ac:dyDescent="0.25">
      <c r="A113">
        <v>110</v>
      </c>
      <c r="D113" s="111" t="str">
        <f>IF($A113&gt;NumPeople,"",
CONCATENATE("  - &amp;PersonID",TEXT($A113,"0000"),
" {","PersonFirstName:  ",CHAR(34),INDEX(People[First Name],$A113),CHAR(34),
", PersonMiddleName:  ",CHAR(34),INDEX(People[Middle Name],$A113),CHAR(34),
", PersonLastName:  ",CHAR(34),INDEX(People[Last Name],$A113),CHAR(34),"}"))</f>
        <v/>
      </c>
      <c r="E113" s="111" t="str">
        <f>IF($A113&gt;NumOrganizations,"",
CONCATENATE("  - &amp;OrganizationID",TEXT($A113,"0000"),
" {","OrganizationTypeCV:  ",CHAR(34),INDEX(Organizations[Organization Type '[CV']],$A113),CHAR(34),
", OrganizationCode:  ",CHAR(34),INDEX(Organizations[Organization Code],$A113),CHAR(34),
", OrganizationName:  ",CHAR(34),INDEX(Organizations[Organization Name],$A113),CHAR(34),
", OrganizationDescription:  ",CHAR(34),INDEX(Organizations[Organization Description],$A113),CHAR(34),
", OrganizationLink:  ",CHAR(34),INDEX(Organizations[Organization Link],$A113),CHAR(34),"}"))</f>
        <v/>
      </c>
      <c r="F113" s="111" t="str">
        <f>IF($A113&gt;NumPeople,"",
CONCATENATE("  - &amp;AffiliationID",TEXT($A113,"0000"),
" {PersonID: *PersonID",TEXT($A113,"0000"),
", OrganizationID: *OrganizationID",TEXT(MATCH(INDEX(People[Organization Name],$A113),Organizations[Organization Name],0),"0000"),
", IsPrimaryOrganizationContact: , AffiliationStartDate: , AffiliationEndDate: , PrimaryPhone: ",
", PrimaryEmail: ",CHAR(34),INDEX(People[Primary Email],$A113),CHAR(34),
", PrimaryAddress: ",CHAR(34),INDEX(People[Primary Address],$A113),CHAR(34),
", PersonLink: }"))</f>
        <v/>
      </c>
      <c r="H113" s="111" t="str">
        <f>IF(COUNTA(CitationInformation)=0,"",
IF($A113&gt;NumAuthors,"",
CONCATENATE("  - &amp;AuthorListID",TEXT($A113,"0000"),
"  {CitationID: *CitationID0001",
", PersonID: *PersonID",TEXT(MATCH(INDEX(AuthorList[Author Name],$A113),People[Full Name],0),"0000"),
", AuthorOrder: ",INDEX(AuthorList[Author Number],$A113),"}")))</f>
        <v/>
      </c>
      <c r="K113" s="111" t="str">
        <f>IF($A113&gt;NumSamplingFeatures,"",
CONCATENATE("  - &amp;SamplingFeatureID",TEXT($A113,"0000"),
" {","SamplingFeatureUUID:  ",CHAR(34),INDEX(SamplingFeatures[Sampling Feature UUID],$A113),CHAR(34),
", SamplingFeatureTypeCV:  ",CHAR(34),INDEX(SamplingFeatures[Sampling Feature Type],$A113),CHAR(34),
", SamplingFeatureCode:  ",CHAR(34),INDEX(SamplingFeatures[Feature Code],$A113),CHAR(34),
", SamplingFeatureName:  ",CHAR(34),INDEX(SamplingFeatures[Feature Name],$A113),CHAR(34),
", SamplingFeatureDescription:  ",CHAR(34),INDEX(SamplingFeatures[Feature Description],$A113),CHAR(34),
", SamplingFeatureGeotypeCV:  ",CHAR(34),INDEX(SamplingFeatures[Feature Geo Type],$A113),CHAR(34),
", FeatureGeometry:  ",CHAR(34),INDEX(SamplingFeatures[Feature Geometry],$A113),CHAR(34),
", Elevation_m:  ",CHAR(34),INDEX(SamplingFeatures[Elevation_m],$A113),CHAR(34),
", ElevationDatumCV:  ",CHAR(34),ElevationDatum,CHAR(34),"}"))</f>
        <v/>
      </c>
      <c r="L113" s="111" t="str">
        <f>IF(NumSites=0,"",
IF(NumSites&lt;$A113,"",
CONCATENATE("  - &amp;SiteID",TEXT($A113,"0000"),
" {","SamplingFeatureID:  *SamplingFeatureID",TEXT(MATCH($A113,Sites[SiteID],0),"0000"),
", SiteTypeCV:  ",CHAR(34),INDEX(Sites[Site Type],MATCH($A113,Sites[SiteID],0)),CHAR(34),
", Latitude:  ",INDEX(Sites[Latitude],MATCH($A113,Sites[SiteID],0)),
", Longitude:  ",INDEX(Sites[Longitude],MATCH($A113,Sites[SiteID],0)),
", SpatialReferenceID:  *SRSID0001}")))</f>
        <v/>
      </c>
      <c r="M113" s="111" t="str">
        <f>IF(NumSpecimens=0,"",
IF(NumSpecimens&lt;$A113,"",
CONCATENATE("  - &amp;SpecimenID",TEXT($A113,"0000"),
" {","SamplingFeatureID:  *SamplingFeatureID",TEXT(MATCH($A113,Specimens[SpecimenID],0),"0000"),
", SpecimenTypeCV:  ",CHAR(34),INDEX(Specimens[Specimen Type],MATCH($A113,Specimens[SpecimenID],0)),CHAR(34),
", SpecimenMediumCV:  ",INDEX(Specimens[Specimen Medium],MATCH($A113,Specimens[SpecimenID],0)),
", IsFieldSpecimen:  ",CHAR(34),INDEX(Specimens[Is Field Specimen?],MATCH($A113,Specimens[SpecimenID],0)),CHAR(34),"}")))</f>
        <v/>
      </c>
      <c r="N113" s="111" t="str">
        <f>IF(NumSpatialOffsets=0,"",
IF(NumSpatialOffsets&lt;$A113,"",
CONCATENATE("  - &amp;SpatialOffsetID",TEXT($A113,"0000"),
" {","SpatialOffsetTypeCV:  ",CHAR(34),INDEX(RelatedFeatures[Spatial Offset Type],MATCH($A113,RelatedFeatures[OffsetID],0)),CHAR(34),
", Offset1Value:  ",INDEX(RelatedFeatures[Offset 1 Value],MATCH($A113,RelatedFeatures[OffsetID],0)),
", Offset1UnitID:  ",CHAR(34),INDEX(RelatedFeatures[Offset 1 Unit],MATCH($A113,RelatedFeatures[OffsetID],0)),CHAR(34),
", Offset2Value:  ",IF(INDEX(RelatedFeatures[Offset 2 Value],MATCH($A113,RelatedFeatures[OffsetID],0))="","NULL",INDEX(RelatedFeatures[Offset 2 Value],MATCH($A113,RelatedFeatures[OffsetID],0))),
", Offset2UnitID:  ",CHAR(34),INDEX(RelatedFeatures[Offset 2 Unit],MATCH($A113,RelatedFeatures[OffsetID],0)),,CHAR(34),
", Offset3Value:  ",IF(INDEX(RelatedFeatures[Offset 3 Value],MATCH($A113,RelatedFeatures[OffsetID],0))="","NULL",INDEX(RelatedFeatures[Offset 3 Value],MATCH($A113,RelatedFeatures[OffsetID],0))),
", Offset3UnitID:  ",CHAR(34),INDEX(RelatedFeatures[Offset 3 Unit],MATCH($A113,RelatedFeatures[OffsetID],0)),CHAR(34),"}")))</f>
        <v/>
      </c>
      <c r="O113" s="111" t="str">
        <f>IF(NumRelatedFeatures=0,"",
IF($A113&gt;NumRelatedFeatures,"",
CONCATENATE("  - &amp;RelationID",TEXT($A113,"0000"),
" {","SamplingFeatureID:  *SamplingFeatureID",TEXT(MATCH(INDEX(RelatedFeatures[First Sampling Feature Code],$A113),SamplingFeatures[Feature Code],0),"0000"),
", RelationshipTypeCV:  ",CHAR(34),INDEX(RelatedFeatures[Relationship Type],$A113),CHAR(34),
", RelatedFeatureID: *SamplingFeatureID",TEXT(MATCH(INDEX(RelatedFeatures[Second Sampling Feature Code],$A113),SamplingFeatures[Feature Code],0),"0000"),
", SpatialOffsetID:  ",IF(INDEX(RelatedFeatures[OffsetID],$A113)="",CONCATENATE(CHAR(34),CHAR(34)),CONCATENATE("*SpatialOffsetID",TEXT(INDEX(RelatedFeatures[OffsetID],$A113),"0000"))),"}")))</f>
        <v/>
      </c>
      <c r="P113" s="111" t="str">
        <f>IF($A113&gt;NumMethods,"",
CONCATENATE("  - &amp;MethodID",TEXT($A113,"0000"),
" {","MethodTypeCV:  ",CHAR(34),INDEX(Methods[Method Type],$A113),CHAR(34),
", MethodCode:  ",CHAR(34),INDEX(Methods[Method Code],$A113),CHAR(34),
", MethodName:  ",CHAR(34),INDEX(Methods[Method Name],$A113),CHAR(34),
", MethodDescription:  ",CHAR(34),INDEX(Methods[Method Description],$A113),CHAR(34),
", MethodLink:  ",CHAR(34),INDEX(Methods[Method Link],$A113),CHAR(34),
", OrganizationID: *OrganizationID",TEXT(MATCH(INDEX(Methods[Organization Name],$A113),Organizations[Organization Name],0),"0000"),"}"))</f>
        <v/>
      </c>
      <c r="Q113" s="111" t="str">
        <f>IF($A113&gt;NumVariables,"",
CONCATENATE("  - &amp;VariableID",TEXT($A113,"0000"),
" {","VariableTypeCV:  ",CHAR(34),INDEX(Variables[Variable Type],$A113),CHAR(34),
", VariableCode:  ",CHAR(34),INDEX(Variables[Variable Code],$A113),CHAR(34),
", VariableNameCV:  ",CHAR(34),INDEX(Variables[Variable Name],$A113),CHAR(34),
", VariableDefinition:  ",CHAR(34),INDEX(Variables[Variable Definition],$A113),CHAR(34),
", SpecciationCV:  ",CHAR(34),INDEX(Variables[Speciation],$A113),CHAR(34),
", NoDataValue:  ",CHAR(34),INDEX(Variables[No Data Value],$A113),CHAR(34),"}"))</f>
        <v/>
      </c>
      <c r="S113" s="111" t="str">
        <f>IF($A113&gt;NumProcessingLevels,"",
CONCATENATE("  - &amp;ProcessingLevelID",TEXT($A113,"0000"),
" {","ProcessingLevelCode:  ",CHAR(34),INDEX(ProcessingLevels[Processing Level Code],$A113),CHAR(34),
", Definition:  ",CHAR(34),INDEX(ProcessingLevels[Definition],$A113),CHAR(34),
", Explanation:  ",CHAR(34),INDEX(ProcessingLevels[Explanation],$A113),CHAR(34),"}"))</f>
        <v/>
      </c>
      <c r="T113" s="111" t="str">
        <f>IF($A113&gt;NumDataColumns,"",
IF(INDEX(DataColumns[Method Code],$A113)="","PLEASE FILL IN A METHOD FOR EACH DATA COLUMN",
CONCATENATE("  - &amp;ActionID",TEXT($A113,"0000"),
" {","ActionTypeCV:  ",CHAR(34),"Observation",CHAR(34),
", MethodID: *MethodID",TEXT(MATCH(INDEX(DataColumns[Method Code],$A113),Methods[Method Code],0),"0000"),
", BeginDateTime:  NULL",
", BeginDateTimeUTCOffset:  NULL",
", EndDateTime:  NULL",
", EndDateTimeUTCOffset:  NULL",
", ActionDescription:  ",CHAR(34),"Generic observation action generated by YODA TimeSeries Template",CHAR(34),
", ActionFileLink:  ",CHAR(34),CHAR(34),"}")))</f>
        <v/>
      </c>
      <c r="U113" s="111" t="str">
        <f>IF($A113&gt;NumDataColumns,"",
IF(INDEX(DataColumns[Method Code],$A113)="","PLEASE FILL IN A SAMPLING FEATURE FOR EACH DATA COLUMN",
CONCATENATE("  - &amp;FeatureActionID",TEXT($A113,"0000"),
" {","SamplingFeatureID:  *SamplingFeatureID",TEXT(MATCH(INDEX(DataColumns[Sampling Feature Code],$A113),SamplingFeatures[Feature Code],0),"0000"),
", ActionID:  *ActionID",TEXT($A113,"0000"),"}")))</f>
        <v/>
      </c>
      <c r="V113" s="111" t="str">
        <f>IF($A113&gt;NumDataColumns,"",
CONCATENATE("  - &amp;ResultID",TEXT($A113,"0000"),
" {","ResultUUID:  ",CHAR(34),INDEX(DataColumns[ResultUUID],$A113),CHAR(34),
", FeatureActionID: *FeatureActionID",TEXT($A113,"0000"),
", ResultTypeCV:  ",CHAR(34),INDEX(DataColumns[Result Type],$A113),CHAR(34),
", VariableID:  *VariableID",TEXT(MATCH(INDEX(DataColumns[Variable Code],$A113),Variables[Variable Code],0),"0000"),
", UnitsID:  ",CHAR(34),INDEX(DataColumns[Unit Name],$A113),CHAR(34),
", TaxonomicClassifierID:  ",CHAR(34),CHAR(34),
", ProcessingLevelID:  *ProcessingLevelID",TEXT(MATCH(INDEX(DataColumns[Processing Level],$A113),ProcessingLevels[Processing Level Code],0),"0000"),
", ResultDateTime:  ",CHAR(34),CHAR(34),
", ResultDateTimeUTCOffset:  ",CHAR(34),CHAR(34),
", ValidDateTime:  ",CHAR(34),CHAR(34),
", ValidDateTimeUTCOffset:  ",CHAR(34),CHAR(34),
", StatusCV:  ",CHAR(34),CHAR(34),
", SampledMediumCV:  ",CHAR(34),INDEX(DataColumns[Sampled Medium],$A113),CHAR(34),
", ValueCount:  ",NumDataValues,"}"))</f>
        <v/>
      </c>
      <c r="W113" s="111" t="str">
        <f>IF($A113&gt;NumDataColumns,"",
CONCATENATE("  - &amp;TimeSeriesResultID001",TEXT($A113,"0000"),
" {","ResultID: *ResultID",TEXT($A113,"0000"),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Statistic],$A113),CHAR(34),"}"))</f>
        <v/>
      </c>
      <c r="X113" s="111" t="str">
        <f>IF($A113-3&gt;NumDataColumns,"",
CONCATENATE("    - {ColumnNumber: ",TEXT($A113-1,"0000"),
", Label:  ",CHAR(34),INDEX(DataColumns[Column Label],$A113-3),CHAR(34),
", ODM2Field:  ",CHAR(34),"DataValue",CHAR(34),
", CensorCodeCV:  ",CHAR(34),INDEX(DataColumns[Censor Code],$A113-3),CHAR(34),
", QualiatyCodeCV:  ",CHAR(34),INDEX(DataColumns[Quality Code],$A113-3),CHAR(34),
", TimeAggregationInterval:  ",INDEX(DataColumns[Time Aggregation Interval],$A113-3),
", TimeAggregationIntervalUnitsID:  ",CHAR(34),INDEX(DataColumns[Time Aggregation Unit],$A113-3),CHAR(34),"}"))</f>
        <v/>
      </c>
      <c r="AA113" s="111" t="str">
        <f>IF($A113&gt;NumDataColumns,
"",
CONCATENATE(AA112,", ",INDEX(DataColumns[Column Label],$A113)))</f>
        <v/>
      </c>
    </row>
    <row r="114" spans="1:27" x14ac:dyDescent="0.25">
      <c r="A114">
        <v>111</v>
      </c>
      <c r="D114" s="111" t="str">
        <f>IF($A114&gt;NumPeople,"",
CONCATENATE("  - &amp;PersonID",TEXT($A114,"0000"),
" {","PersonFirstName:  ",CHAR(34),INDEX(People[First Name],$A114),CHAR(34),
", PersonMiddleName:  ",CHAR(34),INDEX(People[Middle Name],$A114),CHAR(34),
", PersonLastName:  ",CHAR(34),INDEX(People[Last Name],$A114),CHAR(34),"}"))</f>
        <v/>
      </c>
      <c r="E114" s="111" t="str">
        <f>IF($A114&gt;NumOrganizations,"",
CONCATENATE("  - &amp;OrganizationID",TEXT($A114,"0000"),
" {","OrganizationTypeCV:  ",CHAR(34),INDEX(Organizations[Organization Type '[CV']],$A114),CHAR(34),
", OrganizationCode:  ",CHAR(34),INDEX(Organizations[Organization Code],$A114),CHAR(34),
", OrganizationName:  ",CHAR(34),INDEX(Organizations[Organization Name],$A114),CHAR(34),
", OrganizationDescription:  ",CHAR(34),INDEX(Organizations[Organization Description],$A114),CHAR(34),
", OrganizationLink:  ",CHAR(34),INDEX(Organizations[Organization Link],$A114),CHAR(34),"}"))</f>
        <v/>
      </c>
      <c r="F114" s="111" t="str">
        <f>IF($A114&gt;NumPeople,"",
CONCATENATE("  - &amp;AffiliationID",TEXT($A114,"0000"),
" {PersonID: *PersonID",TEXT($A114,"0000"),
", OrganizationID: *OrganizationID",TEXT(MATCH(INDEX(People[Organization Name],$A114),Organizations[Organization Name],0),"0000"),
", IsPrimaryOrganizationContact: , AffiliationStartDate: , AffiliationEndDate: , PrimaryPhone: ",
", PrimaryEmail: ",CHAR(34),INDEX(People[Primary Email],$A114),CHAR(34),
", PrimaryAddress: ",CHAR(34),INDEX(People[Primary Address],$A114),CHAR(34),
", PersonLink: }"))</f>
        <v/>
      </c>
      <c r="H114" s="111" t="str">
        <f>IF(COUNTA(CitationInformation)=0,"",
IF($A114&gt;NumAuthors,"",
CONCATENATE("  - &amp;AuthorListID",TEXT($A114,"0000"),
"  {CitationID: *CitationID0001",
", PersonID: *PersonID",TEXT(MATCH(INDEX(AuthorList[Author Name],$A114),People[Full Name],0),"0000"),
", AuthorOrder: ",INDEX(AuthorList[Author Number],$A114),"}")))</f>
        <v/>
      </c>
      <c r="K114" s="111" t="str">
        <f>IF($A114&gt;NumSamplingFeatures,"",
CONCATENATE("  - &amp;SamplingFeatureID",TEXT($A114,"0000"),
" {","SamplingFeatureUUID:  ",CHAR(34),INDEX(SamplingFeatures[Sampling Feature UUID],$A114),CHAR(34),
", SamplingFeatureTypeCV:  ",CHAR(34),INDEX(SamplingFeatures[Sampling Feature Type],$A114),CHAR(34),
", SamplingFeatureCode:  ",CHAR(34),INDEX(SamplingFeatures[Feature Code],$A114),CHAR(34),
", SamplingFeatureName:  ",CHAR(34),INDEX(SamplingFeatures[Feature Name],$A114),CHAR(34),
", SamplingFeatureDescription:  ",CHAR(34),INDEX(SamplingFeatures[Feature Description],$A114),CHAR(34),
", SamplingFeatureGeotypeCV:  ",CHAR(34),INDEX(SamplingFeatures[Feature Geo Type],$A114),CHAR(34),
", FeatureGeometry:  ",CHAR(34),INDEX(SamplingFeatures[Feature Geometry],$A114),CHAR(34),
", Elevation_m:  ",CHAR(34),INDEX(SamplingFeatures[Elevation_m],$A114),CHAR(34),
", ElevationDatumCV:  ",CHAR(34),ElevationDatum,CHAR(34),"}"))</f>
        <v/>
      </c>
      <c r="L114" s="111" t="str">
        <f>IF(NumSites=0,"",
IF(NumSites&lt;$A114,"",
CONCATENATE("  - &amp;SiteID",TEXT($A114,"0000"),
" {","SamplingFeatureID:  *SamplingFeatureID",TEXT(MATCH($A114,Sites[SiteID],0),"0000"),
", SiteTypeCV:  ",CHAR(34),INDEX(Sites[Site Type],MATCH($A114,Sites[SiteID],0)),CHAR(34),
", Latitude:  ",INDEX(Sites[Latitude],MATCH($A114,Sites[SiteID],0)),
", Longitude:  ",INDEX(Sites[Longitude],MATCH($A114,Sites[SiteID],0)),
", SpatialReferenceID:  *SRSID0001}")))</f>
        <v/>
      </c>
      <c r="M114" s="111" t="str">
        <f>IF(NumSpecimens=0,"",
IF(NumSpecimens&lt;$A114,"",
CONCATENATE("  - &amp;SpecimenID",TEXT($A114,"0000"),
" {","SamplingFeatureID:  *SamplingFeatureID",TEXT(MATCH($A114,Specimens[SpecimenID],0),"0000"),
", SpecimenTypeCV:  ",CHAR(34),INDEX(Specimens[Specimen Type],MATCH($A114,Specimens[SpecimenID],0)),CHAR(34),
", SpecimenMediumCV:  ",INDEX(Specimens[Specimen Medium],MATCH($A114,Specimens[SpecimenID],0)),
", IsFieldSpecimen:  ",CHAR(34),INDEX(Specimens[Is Field Specimen?],MATCH($A114,Specimens[SpecimenID],0)),CHAR(34),"}")))</f>
        <v/>
      </c>
      <c r="N114" s="111" t="str">
        <f>IF(NumSpatialOffsets=0,"",
IF(NumSpatialOffsets&lt;$A114,"",
CONCATENATE("  - &amp;SpatialOffsetID",TEXT($A114,"0000"),
" {","SpatialOffsetTypeCV:  ",CHAR(34),INDEX(RelatedFeatures[Spatial Offset Type],MATCH($A114,RelatedFeatures[OffsetID],0)),CHAR(34),
", Offset1Value:  ",INDEX(RelatedFeatures[Offset 1 Value],MATCH($A114,RelatedFeatures[OffsetID],0)),
", Offset1UnitID:  ",CHAR(34),INDEX(RelatedFeatures[Offset 1 Unit],MATCH($A114,RelatedFeatures[OffsetID],0)),CHAR(34),
", Offset2Value:  ",IF(INDEX(RelatedFeatures[Offset 2 Value],MATCH($A114,RelatedFeatures[OffsetID],0))="","NULL",INDEX(RelatedFeatures[Offset 2 Value],MATCH($A114,RelatedFeatures[OffsetID],0))),
", Offset2UnitID:  ",CHAR(34),INDEX(RelatedFeatures[Offset 2 Unit],MATCH($A114,RelatedFeatures[OffsetID],0)),,CHAR(34),
", Offset3Value:  ",IF(INDEX(RelatedFeatures[Offset 3 Value],MATCH($A114,RelatedFeatures[OffsetID],0))="","NULL",INDEX(RelatedFeatures[Offset 3 Value],MATCH($A114,RelatedFeatures[OffsetID],0))),
", Offset3UnitID:  ",CHAR(34),INDEX(RelatedFeatures[Offset 3 Unit],MATCH($A114,RelatedFeatures[OffsetID],0)),CHAR(34),"}")))</f>
        <v/>
      </c>
      <c r="O114" s="111" t="str">
        <f>IF(NumRelatedFeatures=0,"",
IF($A114&gt;NumRelatedFeatures,"",
CONCATENATE("  - &amp;RelationID",TEXT($A114,"0000"),
" {","SamplingFeatureID:  *SamplingFeatureID",TEXT(MATCH(INDEX(RelatedFeatures[First Sampling Feature Code],$A114),SamplingFeatures[Feature Code],0),"0000"),
", RelationshipTypeCV:  ",CHAR(34),INDEX(RelatedFeatures[Relationship Type],$A114),CHAR(34),
", RelatedFeatureID: *SamplingFeatureID",TEXT(MATCH(INDEX(RelatedFeatures[Second Sampling Feature Code],$A114),SamplingFeatures[Feature Code],0),"0000"),
", SpatialOffsetID:  ",IF(INDEX(RelatedFeatures[OffsetID],$A114)="",CONCATENATE(CHAR(34),CHAR(34)),CONCATENATE("*SpatialOffsetID",TEXT(INDEX(RelatedFeatures[OffsetID],$A114),"0000"))),"}")))</f>
        <v/>
      </c>
      <c r="P114" s="111" t="str">
        <f>IF($A114&gt;NumMethods,"",
CONCATENATE("  - &amp;MethodID",TEXT($A114,"0000"),
" {","MethodTypeCV:  ",CHAR(34),INDEX(Methods[Method Type],$A114),CHAR(34),
", MethodCode:  ",CHAR(34),INDEX(Methods[Method Code],$A114),CHAR(34),
", MethodName:  ",CHAR(34),INDEX(Methods[Method Name],$A114),CHAR(34),
", MethodDescription:  ",CHAR(34),INDEX(Methods[Method Description],$A114),CHAR(34),
", MethodLink:  ",CHAR(34),INDEX(Methods[Method Link],$A114),CHAR(34),
", OrganizationID: *OrganizationID",TEXT(MATCH(INDEX(Methods[Organization Name],$A114),Organizations[Organization Name],0),"0000"),"}"))</f>
        <v/>
      </c>
      <c r="Q114" s="111" t="str">
        <f>IF($A114&gt;NumVariables,"",
CONCATENATE("  - &amp;VariableID",TEXT($A114,"0000"),
" {","VariableTypeCV:  ",CHAR(34),INDEX(Variables[Variable Type],$A114),CHAR(34),
", VariableCode:  ",CHAR(34),INDEX(Variables[Variable Code],$A114),CHAR(34),
", VariableNameCV:  ",CHAR(34),INDEX(Variables[Variable Name],$A114),CHAR(34),
", VariableDefinition:  ",CHAR(34),INDEX(Variables[Variable Definition],$A114),CHAR(34),
", SpecciationCV:  ",CHAR(34),INDEX(Variables[Speciation],$A114),CHAR(34),
", NoDataValue:  ",CHAR(34),INDEX(Variables[No Data Value],$A114),CHAR(34),"}"))</f>
        <v/>
      </c>
      <c r="S114" s="111" t="str">
        <f>IF($A114&gt;NumProcessingLevels,"",
CONCATENATE("  - &amp;ProcessingLevelID",TEXT($A114,"0000"),
" {","ProcessingLevelCode:  ",CHAR(34),INDEX(ProcessingLevels[Processing Level Code],$A114),CHAR(34),
", Definition:  ",CHAR(34),INDEX(ProcessingLevels[Definition],$A114),CHAR(34),
", Explanation:  ",CHAR(34),INDEX(ProcessingLevels[Explanation],$A114),CHAR(34),"}"))</f>
        <v/>
      </c>
      <c r="T114" s="111" t="str">
        <f>IF($A114&gt;NumDataColumns,"",
IF(INDEX(DataColumns[Method Code],$A114)="","PLEASE FILL IN A METHOD FOR EACH DATA COLUMN",
CONCATENATE("  - &amp;ActionID",TEXT($A114,"0000"),
" {","ActionTypeCV:  ",CHAR(34),"Observation",CHAR(34),
", MethodID: *MethodID",TEXT(MATCH(INDEX(DataColumns[Method Code],$A114),Methods[Method Code],0),"0000"),
", BeginDateTime:  NULL",
", BeginDateTimeUTCOffset:  NULL",
", EndDateTime:  NULL",
", EndDateTimeUTCOffset:  NULL",
", ActionDescription:  ",CHAR(34),"Generic observation action generated by YODA TimeSeries Template",CHAR(34),
", ActionFileLink:  ",CHAR(34),CHAR(34),"}")))</f>
        <v/>
      </c>
      <c r="U114" s="111" t="str">
        <f>IF($A114&gt;NumDataColumns,"",
IF(INDEX(DataColumns[Method Code],$A114)="","PLEASE FILL IN A SAMPLING FEATURE FOR EACH DATA COLUMN",
CONCATENATE("  - &amp;FeatureActionID",TEXT($A114,"0000"),
" {","SamplingFeatureID:  *SamplingFeatureID",TEXT(MATCH(INDEX(DataColumns[Sampling Feature Code],$A114),SamplingFeatures[Feature Code],0),"0000"),
", ActionID:  *ActionID",TEXT($A114,"0000"),"}")))</f>
        <v/>
      </c>
      <c r="V114" s="111" t="str">
        <f>IF($A114&gt;NumDataColumns,"",
CONCATENATE("  - &amp;ResultID",TEXT($A114,"0000"),
" {","ResultUUID:  ",CHAR(34),INDEX(DataColumns[ResultUUID],$A114),CHAR(34),
", FeatureActionID: *FeatureActionID",TEXT($A114,"0000"),
", ResultTypeCV:  ",CHAR(34),INDEX(DataColumns[Result Type],$A114),CHAR(34),
", VariableID:  *VariableID",TEXT(MATCH(INDEX(DataColumns[Variable Code],$A114),Variables[Variable Code],0),"0000"),
", UnitsID:  ",CHAR(34),INDEX(DataColumns[Unit Name],$A114),CHAR(34),
", TaxonomicClassifierID:  ",CHAR(34),CHAR(34),
", ProcessingLevelID:  *ProcessingLevelID",TEXT(MATCH(INDEX(DataColumns[Processing Level],$A114),ProcessingLevels[Processing Level Code],0),"0000"),
", ResultDateTime:  ",CHAR(34),CHAR(34),
", ResultDateTimeUTCOffset:  ",CHAR(34),CHAR(34),
", ValidDateTime:  ",CHAR(34),CHAR(34),
", ValidDateTimeUTCOffset:  ",CHAR(34),CHAR(34),
", StatusCV:  ",CHAR(34),CHAR(34),
", SampledMediumCV:  ",CHAR(34),INDEX(DataColumns[Sampled Medium],$A114),CHAR(34),
", ValueCount:  ",NumDataValues,"}"))</f>
        <v/>
      </c>
      <c r="W114" s="111" t="str">
        <f>IF($A114&gt;NumDataColumns,"",
CONCATENATE("  - &amp;TimeSeriesResultID001",TEXT($A114,"0000"),
" {","ResultID: *ResultID",TEXT($A114,"0000"),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Statistic],$A114),CHAR(34),"}"))</f>
        <v/>
      </c>
      <c r="X114" s="111" t="str">
        <f>IF($A114-3&gt;NumDataColumns,"",
CONCATENATE("    - {ColumnNumber: ",TEXT($A114-1,"0000"),
", Label:  ",CHAR(34),INDEX(DataColumns[Column Label],$A114-3),CHAR(34),
", ODM2Field:  ",CHAR(34),"DataValue",CHAR(34),
", CensorCodeCV:  ",CHAR(34),INDEX(DataColumns[Censor Code],$A114-3),CHAR(34),
", QualiatyCodeCV:  ",CHAR(34),INDEX(DataColumns[Quality Code],$A114-3),CHAR(34),
", TimeAggregationInterval:  ",INDEX(DataColumns[Time Aggregation Interval],$A114-3),
", TimeAggregationIntervalUnitsID:  ",CHAR(34),INDEX(DataColumns[Time Aggregation Unit],$A114-3),CHAR(34),"}"))</f>
        <v/>
      </c>
      <c r="AA114" s="111" t="str">
        <f>IF($A114&gt;NumDataColumns,
"",
CONCATENATE(AA113,", ",INDEX(DataColumns[Column Label],$A114)))</f>
        <v/>
      </c>
    </row>
    <row r="115" spans="1:27" x14ac:dyDescent="0.25">
      <c r="A115">
        <v>112</v>
      </c>
      <c r="D115" s="111" t="str">
        <f>IF($A115&gt;NumPeople,"",
CONCATENATE("  - &amp;PersonID",TEXT($A115,"0000"),
" {","PersonFirstName:  ",CHAR(34),INDEX(People[First Name],$A115),CHAR(34),
", PersonMiddleName:  ",CHAR(34),INDEX(People[Middle Name],$A115),CHAR(34),
", PersonLastName:  ",CHAR(34),INDEX(People[Last Name],$A115),CHAR(34),"}"))</f>
        <v/>
      </c>
      <c r="E115" s="111" t="str">
        <f>IF($A115&gt;NumOrganizations,"",
CONCATENATE("  - &amp;OrganizationID",TEXT($A115,"0000"),
" {","OrganizationTypeCV:  ",CHAR(34),INDEX(Organizations[Organization Type '[CV']],$A115),CHAR(34),
", OrganizationCode:  ",CHAR(34),INDEX(Organizations[Organization Code],$A115),CHAR(34),
", OrganizationName:  ",CHAR(34),INDEX(Organizations[Organization Name],$A115),CHAR(34),
", OrganizationDescription:  ",CHAR(34),INDEX(Organizations[Organization Description],$A115),CHAR(34),
", OrganizationLink:  ",CHAR(34),INDEX(Organizations[Organization Link],$A115),CHAR(34),"}"))</f>
        <v/>
      </c>
      <c r="F115" s="111" t="str">
        <f>IF($A115&gt;NumPeople,"",
CONCATENATE("  - &amp;AffiliationID",TEXT($A115,"0000"),
" {PersonID: *PersonID",TEXT($A115,"0000"),
", OrganizationID: *OrganizationID",TEXT(MATCH(INDEX(People[Organization Name],$A115),Organizations[Organization Name],0),"0000"),
", IsPrimaryOrganizationContact: , AffiliationStartDate: , AffiliationEndDate: , PrimaryPhone: ",
", PrimaryEmail: ",CHAR(34),INDEX(People[Primary Email],$A115),CHAR(34),
", PrimaryAddress: ",CHAR(34),INDEX(People[Primary Address],$A115),CHAR(34),
", PersonLink: }"))</f>
        <v/>
      </c>
      <c r="H115" s="111" t="str">
        <f>IF(COUNTA(CitationInformation)=0,"",
IF($A115&gt;NumAuthors,"",
CONCATENATE("  - &amp;AuthorListID",TEXT($A115,"0000"),
"  {CitationID: *CitationID0001",
", PersonID: *PersonID",TEXT(MATCH(INDEX(AuthorList[Author Name],$A115),People[Full Name],0),"0000"),
", AuthorOrder: ",INDEX(AuthorList[Author Number],$A115),"}")))</f>
        <v/>
      </c>
      <c r="K115" s="111" t="str">
        <f>IF($A115&gt;NumSamplingFeatures,"",
CONCATENATE("  - &amp;SamplingFeatureID",TEXT($A115,"0000"),
" {","SamplingFeatureUUID:  ",CHAR(34),INDEX(SamplingFeatures[Sampling Feature UUID],$A115),CHAR(34),
", SamplingFeatureTypeCV:  ",CHAR(34),INDEX(SamplingFeatures[Sampling Feature Type],$A115),CHAR(34),
", SamplingFeatureCode:  ",CHAR(34),INDEX(SamplingFeatures[Feature Code],$A115),CHAR(34),
", SamplingFeatureName:  ",CHAR(34),INDEX(SamplingFeatures[Feature Name],$A115),CHAR(34),
", SamplingFeatureDescription:  ",CHAR(34),INDEX(SamplingFeatures[Feature Description],$A115),CHAR(34),
", SamplingFeatureGeotypeCV:  ",CHAR(34),INDEX(SamplingFeatures[Feature Geo Type],$A115),CHAR(34),
", FeatureGeometry:  ",CHAR(34),INDEX(SamplingFeatures[Feature Geometry],$A115),CHAR(34),
", Elevation_m:  ",CHAR(34),INDEX(SamplingFeatures[Elevation_m],$A115),CHAR(34),
", ElevationDatumCV:  ",CHAR(34),ElevationDatum,CHAR(34),"}"))</f>
        <v/>
      </c>
      <c r="L115" s="111" t="str">
        <f>IF(NumSites=0,"",
IF(NumSites&lt;$A115,"",
CONCATENATE("  - &amp;SiteID",TEXT($A115,"0000"),
" {","SamplingFeatureID:  *SamplingFeatureID",TEXT(MATCH($A115,Sites[SiteID],0),"0000"),
", SiteTypeCV:  ",CHAR(34),INDEX(Sites[Site Type],MATCH($A115,Sites[SiteID],0)),CHAR(34),
", Latitude:  ",INDEX(Sites[Latitude],MATCH($A115,Sites[SiteID],0)),
", Longitude:  ",INDEX(Sites[Longitude],MATCH($A115,Sites[SiteID],0)),
", SpatialReferenceID:  *SRSID0001}")))</f>
        <v/>
      </c>
      <c r="M115" s="111" t="str">
        <f>IF(NumSpecimens=0,"",
IF(NumSpecimens&lt;$A115,"",
CONCATENATE("  - &amp;SpecimenID",TEXT($A115,"0000"),
" {","SamplingFeatureID:  *SamplingFeatureID",TEXT(MATCH($A115,Specimens[SpecimenID],0),"0000"),
", SpecimenTypeCV:  ",CHAR(34),INDEX(Specimens[Specimen Type],MATCH($A115,Specimens[SpecimenID],0)),CHAR(34),
", SpecimenMediumCV:  ",INDEX(Specimens[Specimen Medium],MATCH($A115,Specimens[SpecimenID],0)),
", IsFieldSpecimen:  ",CHAR(34),INDEX(Specimens[Is Field Specimen?],MATCH($A115,Specimens[SpecimenID],0)),CHAR(34),"}")))</f>
        <v/>
      </c>
      <c r="N115" s="111" t="str">
        <f>IF(NumSpatialOffsets=0,"",
IF(NumSpatialOffsets&lt;$A115,"",
CONCATENATE("  - &amp;SpatialOffsetID",TEXT($A115,"0000"),
" {","SpatialOffsetTypeCV:  ",CHAR(34),INDEX(RelatedFeatures[Spatial Offset Type],MATCH($A115,RelatedFeatures[OffsetID],0)),CHAR(34),
", Offset1Value:  ",INDEX(RelatedFeatures[Offset 1 Value],MATCH($A115,RelatedFeatures[OffsetID],0)),
", Offset1UnitID:  ",CHAR(34),INDEX(RelatedFeatures[Offset 1 Unit],MATCH($A115,RelatedFeatures[OffsetID],0)),CHAR(34),
", Offset2Value:  ",IF(INDEX(RelatedFeatures[Offset 2 Value],MATCH($A115,RelatedFeatures[OffsetID],0))="","NULL",INDEX(RelatedFeatures[Offset 2 Value],MATCH($A115,RelatedFeatures[OffsetID],0))),
", Offset2UnitID:  ",CHAR(34),INDEX(RelatedFeatures[Offset 2 Unit],MATCH($A115,RelatedFeatures[OffsetID],0)),,CHAR(34),
", Offset3Value:  ",IF(INDEX(RelatedFeatures[Offset 3 Value],MATCH($A115,RelatedFeatures[OffsetID],0))="","NULL",INDEX(RelatedFeatures[Offset 3 Value],MATCH($A115,RelatedFeatures[OffsetID],0))),
", Offset3UnitID:  ",CHAR(34),INDEX(RelatedFeatures[Offset 3 Unit],MATCH($A115,RelatedFeatures[OffsetID],0)),CHAR(34),"}")))</f>
        <v/>
      </c>
      <c r="O115" s="111" t="str">
        <f>IF(NumRelatedFeatures=0,"",
IF($A115&gt;NumRelatedFeatures,"",
CONCATENATE("  - &amp;RelationID",TEXT($A115,"0000"),
" {","SamplingFeatureID:  *SamplingFeatureID",TEXT(MATCH(INDEX(RelatedFeatures[First Sampling Feature Code],$A115),SamplingFeatures[Feature Code],0),"0000"),
", RelationshipTypeCV:  ",CHAR(34),INDEX(RelatedFeatures[Relationship Type],$A115),CHAR(34),
", RelatedFeatureID: *SamplingFeatureID",TEXT(MATCH(INDEX(RelatedFeatures[Second Sampling Feature Code],$A115),SamplingFeatures[Feature Code],0),"0000"),
", SpatialOffsetID:  ",IF(INDEX(RelatedFeatures[OffsetID],$A115)="",CONCATENATE(CHAR(34),CHAR(34)),CONCATENATE("*SpatialOffsetID",TEXT(INDEX(RelatedFeatures[OffsetID],$A115),"0000"))),"}")))</f>
        <v/>
      </c>
      <c r="P115" s="111" t="str">
        <f>IF($A115&gt;NumMethods,"",
CONCATENATE("  - &amp;MethodID",TEXT($A115,"0000"),
" {","MethodTypeCV:  ",CHAR(34),INDEX(Methods[Method Type],$A115),CHAR(34),
", MethodCode:  ",CHAR(34),INDEX(Methods[Method Code],$A115),CHAR(34),
", MethodName:  ",CHAR(34),INDEX(Methods[Method Name],$A115),CHAR(34),
", MethodDescription:  ",CHAR(34),INDEX(Methods[Method Description],$A115),CHAR(34),
", MethodLink:  ",CHAR(34),INDEX(Methods[Method Link],$A115),CHAR(34),
", OrganizationID: *OrganizationID",TEXT(MATCH(INDEX(Methods[Organization Name],$A115),Organizations[Organization Name],0),"0000"),"}"))</f>
        <v/>
      </c>
      <c r="Q115" s="111" t="str">
        <f>IF($A115&gt;NumVariables,"",
CONCATENATE("  - &amp;VariableID",TEXT($A115,"0000"),
" {","VariableTypeCV:  ",CHAR(34),INDEX(Variables[Variable Type],$A115),CHAR(34),
", VariableCode:  ",CHAR(34),INDEX(Variables[Variable Code],$A115),CHAR(34),
", VariableNameCV:  ",CHAR(34),INDEX(Variables[Variable Name],$A115),CHAR(34),
", VariableDefinition:  ",CHAR(34),INDEX(Variables[Variable Definition],$A115),CHAR(34),
", SpecciationCV:  ",CHAR(34),INDEX(Variables[Speciation],$A115),CHAR(34),
", NoDataValue:  ",CHAR(34),INDEX(Variables[No Data Value],$A115),CHAR(34),"}"))</f>
        <v/>
      </c>
      <c r="S115" s="111" t="str">
        <f>IF($A115&gt;NumProcessingLevels,"",
CONCATENATE("  - &amp;ProcessingLevelID",TEXT($A115,"0000"),
" {","ProcessingLevelCode:  ",CHAR(34),INDEX(ProcessingLevels[Processing Level Code],$A115),CHAR(34),
", Definition:  ",CHAR(34),INDEX(ProcessingLevels[Definition],$A115),CHAR(34),
", Explanation:  ",CHAR(34),INDEX(ProcessingLevels[Explanation],$A115),CHAR(34),"}"))</f>
        <v/>
      </c>
      <c r="T115" s="111" t="str">
        <f>IF($A115&gt;NumDataColumns,"",
IF(INDEX(DataColumns[Method Code],$A115)="","PLEASE FILL IN A METHOD FOR EACH DATA COLUMN",
CONCATENATE("  - &amp;ActionID",TEXT($A115,"0000"),
" {","ActionTypeCV:  ",CHAR(34),"Observation",CHAR(34),
", MethodID: *MethodID",TEXT(MATCH(INDEX(DataColumns[Method Code],$A115),Methods[Method Code],0),"0000"),
", BeginDateTime:  NULL",
", BeginDateTimeUTCOffset:  NULL",
", EndDateTime:  NULL",
", EndDateTimeUTCOffset:  NULL",
", ActionDescription:  ",CHAR(34),"Generic observation action generated by YODA TimeSeries Template",CHAR(34),
", ActionFileLink:  ",CHAR(34),CHAR(34),"}")))</f>
        <v/>
      </c>
      <c r="U115" s="111" t="str">
        <f>IF($A115&gt;NumDataColumns,"",
IF(INDEX(DataColumns[Method Code],$A115)="","PLEASE FILL IN A SAMPLING FEATURE FOR EACH DATA COLUMN",
CONCATENATE("  - &amp;FeatureActionID",TEXT($A115,"0000"),
" {","SamplingFeatureID:  *SamplingFeatureID",TEXT(MATCH(INDEX(DataColumns[Sampling Feature Code],$A115),SamplingFeatures[Feature Code],0),"0000"),
", ActionID:  *ActionID",TEXT($A115,"0000"),"}")))</f>
        <v/>
      </c>
      <c r="V115" s="111" t="str">
        <f>IF($A115&gt;NumDataColumns,"",
CONCATENATE("  - &amp;ResultID",TEXT($A115,"0000"),
" {","ResultUUID:  ",CHAR(34),INDEX(DataColumns[ResultUUID],$A115),CHAR(34),
", FeatureActionID: *FeatureActionID",TEXT($A115,"0000"),
", ResultTypeCV:  ",CHAR(34),INDEX(DataColumns[Result Type],$A115),CHAR(34),
", VariableID:  *VariableID",TEXT(MATCH(INDEX(DataColumns[Variable Code],$A115),Variables[Variable Code],0),"0000"),
", UnitsID:  ",CHAR(34),INDEX(DataColumns[Unit Name],$A115),CHAR(34),
", TaxonomicClassifierID:  ",CHAR(34),CHAR(34),
", ProcessingLevelID:  *ProcessingLevelID",TEXT(MATCH(INDEX(DataColumns[Processing Level],$A115),ProcessingLevels[Processing Level Code],0),"0000"),
", ResultDateTime:  ",CHAR(34),CHAR(34),
", ResultDateTimeUTCOffset:  ",CHAR(34),CHAR(34),
", ValidDateTime:  ",CHAR(34),CHAR(34),
", ValidDateTimeUTCOffset:  ",CHAR(34),CHAR(34),
", StatusCV:  ",CHAR(34),CHAR(34),
", SampledMediumCV:  ",CHAR(34),INDEX(DataColumns[Sampled Medium],$A115),CHAR(34),
", ValueCount:  ",NumDataValues,"}"))</f>
        <v/>
      </c>
      <c r="W115" s="111" t="str">
        <f>IF($A115&gt;NumDataColumns,"",
CONCATENATE("  - &amp;TimeSeriesResultID001",TEXT($A115,"0000"),
" {","ResultID: *ResultID",TEXT($A115,"0000"),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Statistic],$A115),CHAR(34),"}"))</f>
        <v/>
      </c>
      <c r="X115" s="111" t="str">
        <f>IF($A115-3&gt;NumDataColumns,"",
CONCATENATE("    - {ColumnNumber: ",TEXT($A115-1,"0000"),
", Label:  ",CHAR(34),INDEX(DataColumns[Column Label],$A115-3),CHAR(34),
", ODM2Field:  ",CHAR(34),"DataValue",CHAR(34),
", CensorCodeCV:  ",CHAR(34),INDEX(DataColumns[Censor Code],$A115-3),CHAR(34),
", QualiatyCodeCV:  ",CHAR(34),INDEX(DataColumns[Quality Code],$A115-3),CHAR(34),
", TimeAggregationInterval:  ",INDEX(DataColumns[Time Aggregation Interval],$A115-3),
", TimeAggregationIntervalUnitsID:  ",CHAR(34),INDEX(DataColumns[Time Aggregation Unit],$A115-3),CHAR(34),"}"))</f>
        <v/>
      </c>
      <c r="AA115" s="111" t="str">
        <f>IF($A115&gt;NumDataColumns,
"",
CONCATENATE(AA114,", ",INDEX(DataColumns[Column Label],$A115)))</f>
        <v/>
      </c>
    </row>
    <row r="116" spans="1:27" x14ac:dyDescent="0.25">
      <c r="A116">
        <v>113</v>
      </c>
      <c r="D116" s="111" t="str">
        <f>IF($A116&gt;NumPeople,"",
CONCATENATE("  - &amp;PersonID",TEXT($A116,"0000"),
" {","PersonFirstName:  ",CHAR(34),INDEX(People[First Name],$A116),CHAR(34),
", PersonMiddleName:  ",CHAR(34),INDEX(People[Middle Name],$A116),CHAR(34),
", PersonLastName:  ",CHAR(34),INDEX(People[Last Name],$A116),CHAR(34),"}"))</f>
        <v/>
      </c>
      <c r="E116" s="111" t="str">
        <f>IF($A116&gt;NumOrganizations,"",
CONCATENATE("  - &amp;OrganizationID",TEXT($A116,"0000"),
" {","OrganizationTypeCV:  ",CHAR(34),INDEX(Organizations[Organization Type '[CV']],$A116),CHAR(34),
", OrganizationCode:  ",CHAR(34),INDEX(Organizations[Organization Code],$A116),CHAR(34),
", OrganizationName:  ",CHAR(34),INDEX(Organizations[Organization Name],$A116),CHAR(34),
", OrganizationDescription:  ",CHAR(34),INDEX(Organizations[Organization Description],$A116),CHAR(34),
", OrganizationLink:  ",CHAR(34),INDEX(Organizations[Organization Link],$A116),CHAR(34),"}"))</f>
        <v/>
      </c>
      <c r="F116" s="111" t="str">
        <f>IF($A116&gt;NumPeople,"",
CONCATENATE("  - &amp;AffiliationID",TEXT($A116,"0000"),
" {PersonID: *PersonID",TEXT($A116,"0000"),
", OrganizationID: *OrganizationID",TEXT(MATCH(INDEX(People[Organization Name],$A116),Organizations[Organization Name],0),"0000"),
", IsPrimaryOrganizationContact: , AffiliationStartDate: , AffiliationEndDate: , PrimaryPhone: ",
", PrimaryEmail: ",CHAR(34),INDEX(People[Primary Email],$A116),CHAR(34),
", PrimaryAddress: ",CHAR(34),INDEX(People[Primary Address],$A116),CHAR(34),
", PersonLink: }"))</f>
        <v/>
      </c>
      <c r="H116" s="111" t="str">
        <f>IF(COUNTA(CitationInformation)=0,"",
IF($A116&gt;NumAuthors,"",
CONCATENATE("  - &amp;AuthorListID",TEXT($A116,"0000"),
"  {CitationID: *CitationID0001",
", PersonID: *PersonID",TEXT(MATCH(INDEX(AuthorList[Author Name],$A116),People[Full Name],0),"0000"),
", AuthorOrder: ",INDEX(AuthorList[Author Number],$A116),"}")))</f>
        <v/>
      </c>
      <c r="K116" s="111" t="str">
        <f>IF($A116&gt;NumSamplingFeatures,"",
CONCATENATE("  - &amp;SamplingFeatureID",TEXT($A116,"0000"),
" {","SamplingFeatureUUID:  ",CHAR(34),INDEX(SamplingFeatures[Sampling Feature UUID],$A116),CHAR(34),
", SamplingFeatureTypeCV:  ",CHAR(34),INDEX(SamplingFeatures[Sampling Feature Type],$A116),CHAR(34),
", SamplingFeatureCode:  ",CHAR(34),INDEX(SamplingFeatures[Feature Code],$A116),CHAR(34),
", SamplingFeatureName:  ",CHAR(34),INDEX(SamplingFeatures[Feature Name],$A116),CHAR(34),
", SamplingFeatureDescription:  ",CHAR(34),INDEX(SamplingFeatures[Feature Description],$A116),CHAR(34),
", SamplingFeatureGeotypeCV:  ",CHAR(34),INDEX(SamplingFeatures[Feature Geo Type],$A116),CHAR(34),
", FeatureGeometry:  ",CHAR(34),INDEX(SamplingFeatures[Feature Geometry],$A116),CHAR(34),
", Elevation_m:  ",CHAR(34),INDEX(SamplingFeatures[Elevation_m],$A116),CHAR(34),
", ElevationDatumCV:  ",CHAR(34),ElevationDatum,CHAR(34),"}"))</f>
        <v/>
      </c>
      <c r="L116" s="111" t="str">
        <f>IF(NumSites=0,"",
IF(NumSites&lt;$A116,"",
CONCATENATE("  - &amp;SiteID",TEXT($A116,"0000"),
" {","SamplingFeatureID:  *SamplingFeatureID",TEXT(MATCH($A116,Sites[SiteID],0),"0000"),
", SiteTypeCV:  ",CHAR(34),INDEX(Sites[Site Type],MATCH($A116,Sites[SiteID],0)),CHAR(34),
", Latitude:  ",INDEX(Sites[Latitude],MATCH($A116,Sites[SiteID],0)),
", Longitude:  ",INDEX(Sites[Longitude],MATCH($A116,Sites[SiteID],0)),
", SpatialReferenceID:  *SRSID0001}")))</f>
        <v/>
      </c>
      <c r="M116" s="111" t="str">
        <f>IF(NumSpecimens=0,"",
IF(NumSpecimens&lt;$A116,"",
CONCATENATE("  - &amp;SpecimenID",TEXT($A116,"0000"),
" {","SamplingFeatureID:  *SamplingFeatureID",TEXT(MATCH($A116,Specimens[SpecimenID],0),"0000"),
", SpecimenTypeCV:  ",CHAR(34),INDEX(Specimens[Specimen Type],MATCH($A116,Specimens[SpecimenID],0)),CHAR(34),
", SpecimenMediumCV:  ",INDEX(Specimens[Specimen Medium],MATCH($A116,Specimens[SpecimenID],0)),
", IsFieldSpecimen:  ",CHAR(34),INDEX(Specimens[Is Field Specimen?],MATCH($A116,Specimens[SpecimenID],0)),CHAR(34),"}")))</f>
        <v/>
      </c>
      <c r="N116" s="111" t="str">
        <f>IF(NumSpatialOffsets=0,"",
IF(NumSpatialOffsets&lt;$A116,"",
CONCATENATE("  - &amp;SpatialOffsetID",TEXT($A116,"0000"),
" {","SpatialOffsetTypeCV:  ",CHAR(34),INDEX(RelatedFeatures[Spatial Offset Type],MATCH($A116,RelatedFeatures[OffsetID],0)),CHAR(34),
", Offset1Value:  ",INDEX(RelatedFeatures[Offset 1 Value],MATCH($A116,RelatedFeatures[OffsetID],0)),
", Offset1UnitID:  ",CHAR(34),INDEX(RelatedFeatures[Offset 1 Unit],MATCH($A116,RelatedFeatures[OffsetID],0)),CHAR(34),
", Offset2Value:  ",IF(INDEX(RelatedFeatures[Offset 2 Value],MATCH($A116,RelatedFeatures[OffsetID],0))="","NULL",INDEX(RelatedFeatures[Offset 2 Value],MATCH($A116,RelatedFeatures[OffsetID],0))),
", Offset2UnitID:  ",CHAR(34),INDEX(RelatedFeatures[Offset 2 Unit],MATCH($A116,RelatedFeatures[OffsetID],0)),,CHAR(34),
", Offset3Value:  ",IF(INDEX(RelatedFeatures[Offset 3 Value],MATCH($A116,RelatedFeatures[OffsetID],0))="","NULL",INDEX(RelatedFeatures[Offset 3 Value],MATCH($A116,RelatedFeatures[OffsetID],0))),
", Offset3UnitID:  ",CHAR(34),INDEX(RelatedFeatures[Offset 3 Unit],MATCH($A116,RelatedFeatures[OffsetID],0)),CHAR(34),"}")))</f>
        <v/>
      </c>
      <c r="O116" s="111" t="str">
        <f>IF(NumRelatedFeatures=0,"",
IF($A116&gt;NumRelatedFeatures,"",
CONCATENATE("  - &amp;RelationID",TEXT($A116,"0000"),
" {","SamplingFeatureID:  *SamplingFeatureID",TEXT(MATCH(INDEX(RelatedFeatures[First Sampling Feature Code],$A116),SamplingFeatures[Feature Code],0),"0000"),
", RelationshipTypeCV:  ",CHAR(34),INDEX(RelatedFeatures[Relationship Type],$A116),CHAR(34),
", RelatedFeatureID: *SamplingFeatureID",TEXT(MATCH(INDEX(RelatedFeatures[Second Sampling Feature Code],$A116),SamplingFeatures[Feature Code],0),"0000"),
", SpatialOffsetID:  ",IF(INDEX(RelatedFeatures[OffsetID],$A116)="",CONCATENATE(CHAR(34),CHAR(34)),CONCATENATE("*SpatialOffsetID",TEXT(INDEX(RelatedFeatures[OffsetID],$A116),"0000"))),"}")))</f>
        <v/>
      </c>
      <c r="P116" s="111" t="str">
        <f>IF($A116&gt;NumMethods,"",
CONCATENATE("  - &amp;MethodID",TEXT($A116,"0000"),
" {","MethodTypeCV:  ",CHAR(34),INDEX(Methods[Method Type],$A116),CHAR(34),
", MethodCode:  ",CHAR(34),INDEX(Methods[Method Code],$A116),CHAR(34),
", MethodName:  ",CHAR(34),INDEX(Methods[Method Name],$A116),CHAR(34),
", MethodDescription:  ",CHAR(34),INDEX(Methods[Method Description],$A116),CHAR(34),
", MethodLink:  ",CHAR(34),INDEX(Methods[Method Link],$A116),CHAR(34),
", OrganizationID: *OrganizationID",TEXT(MATCH(INDEX(Methods[Organization Name],$A116),Organizations[Organization Name],0),"0000"),"}"))</f>
        <v/>
      </c>
      <c r="Q116" s="111" t="str">
        <f>IF($A116&gt;NumVariables,"",
CONCATENATE("  - &amp;VariableID",TEXT($A116,"0000"),
" {","VariableTypeCV:  ",CHAR(34),INDEX(Variables[Variable Type],$A116),CHAR(34),
", VariableCode:  ",CHAR(34),INDEX(Variables[Variable Code],$A116),CHAR(34),
", VariableNameCV:  ",CHAR(34),INDEX(Variables[Variable Name],$A116),CHAR(34),
", VariableDefinition:  ",CHAR(34),INDEX(Variables[Variable Definition],$A116),CHAR(34),
", SpecciationCV:  ",CHAR(34),INDEX(Variables[Speciation],$A116),CHAR(34),
", NoDataValue:  ",CHAR(34),INDEX(Variables[No Data Value],$A116),CHAR(34),"}"))</f>
        <v/>
      </c>
      <c r="S116" s="111" t="str">
        <f>IF($A116&gt;NumProcessingLevels,"",
CONCATENATE("  - &amp;ProcessingLevelID",TEXT($A116,"0000"),
" {","ProcessingLevelCode:  ",CHAR(34),INDEX(ProcessingLevels[Processing Level Code],$A116),CHAR(34),
", Definition:  ",CHAR(34),INDEX(ProcessingLevels[Definition],$A116),CHAR(34),
", Explanation:  ",CHAR(34),INDEX(ProcessingLevels[Explanation],$A116),CHAR(34),"}"))</f>
        <v/>
      </c>
      <c r="T116" s="111" t="str">
        <f>IF($A116&gt;NumDataColumns,"",
IF(INDEX(DataColumns[Method Code],$A116)="","PLEASE FILL IN A METHOD FOR EACH DATA COLUMN",
CONCATENATE("  - &amp;ActionID",TEXT($A116,"0000"),
" {","ActionTypeCV:  ",CHAR(34),"Observation",CHAR(34),
", MethodID: *MethodID",TEXT(MATCH(INDEX(DataColumns[Method Code],$A116),Methods[Method Code],0),"0000"),
", BeginDateTime:  NULL",
", BeginDateTimeUTCOffset:  NULL",
", EndDateTime:  NULL",
", EndDateTimeUTCOffset:  NULL",
", ActionDescription:  ",CHAR(34),"Generic observation action generated by YODA TimeSeries Template",CHAR(34),
", ActionFileLink:  ",CHAR(34),CHAR(34),"}")))</f>
        <v/>
      </c>
      <c r="U116" s="111" t="str">
        <f>IF($A116&gt;NumDataColumns,"",
IF(INDEX(DataColumns[Method Code],$A116)="","PLEASE FILL IN A SAMPLING FEATURE FOR EACH DATA COLUMN",
CONCATENATE("  - &amp;FeatureActionID",TEXT($A116,"0000"),
" {","SamplingFeatureID:  *SamplingFeatureID",TEXT(MATCH(INDEX(DataColumns[Sampling Feature Code],$A116),SamplingFeatures[Feature Code],0),"0000"),
", ActionID:  *ActionID",TEXT($A116,"0000"),"}")))</f>
        <v/>
      </c>
      <c r="V116" s="111" t="str">
        <f>IF($A116&gt;NumDataColumns,"",
CONCATENATE("  - &amp;ResultID",TEXT($A116,"0000"),
" {","ResultUUID:  ",CHAR(34),INDEX(DataColumns[ResultUUID],$A116),CHAR(34),
", FeatureActionID: *FeatureActionID",TEXT($A116,"0000"),
", ResultTypeCV:  ",CHAR(34),INDEX(DataColumns[Result Type],$A116),CHAR(34),
", VariableID:  *VariableID",TEXT(MATCH(INDEX(DataColumns[Variable Code],$A116),Variables[Variable Code],0),"0000"),
", UnitsID:  ",CHAR(34),INDEX(DataColumns[Unit Name],$A116),CHAR(34),
", TaxonomicClassifierID:  ",CHAR(34),CHAR(34),
", ProcessingLevelID:  *ProcessingLevelID",TEXT(MATCH(INDEX(DataColumns[Processing Level],$A116),ProcessingLevels[Processing Level Code],0),"0000"),
", ResultDateTime:  ",CHAR(34),CHAR(34),
", ResultDateTimeUTCOffset:  ",CHAR(34),CHAR(34),
", ValidDateTime:  ",CHAR(34),CHAR(34),
", ValidDateTimeUTCOffset:  ",CHAR(34),CHAR(34),
", StatusCV:  ",CHAR(34),CHAR(34),
", SampledMediumCV:  ",CHAR(34),INDEX(DataColumns[Sampled Medium],$A116),CHAR(34),
", ValueCount:  ",NumDataValues,"}"))</f>
        <v/>
      </c>
      <c r="W116" s="111" t="str">
        <f>IF($A116&gt;NumDataColumns,"",
CONCATENATE("  - &amp;TimeSeriesResultID001",TEXT($A116,"0000"),
" {","ResultID: *ResultID",TEXT($A116,"0000"),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Statistic],$A116),CHAR(34),"}"))</f>
        <v/>
      </c>
      <c r="X116" s="111" t="str">
        <f>IF($A116-3&gt;NumDataColumns,"",
CONCATENATE("    - {ColumnNumber: ",TEXT($A116-1,"0000"),
", Label:  ",CHAR(34),INDEX(DataColumns[Column Label],$A116-3),CHAR(34),
", ODM2Field:  ",CHAR(34),"DataValue",CHAR(34),
", CensorCodeCV:  ",CHAR(34),INDEX(DataColumns[Censor Code],$A116-3),CHAR(34),
", QualiatyCodeCV:  ",CHAR(34),INDEX(DataColumns[Quality Code],$A116-3),CHAR(34),
", TimeAggregationInterval:  ",INDEX(DataColumns[Time Aggregation Interval],$A116-3),
", TimeAggregationIntervalUnitsID:  ",CHAR(34),INDEX(DataColumns[Time Aggregation Unit],$A116-3),CHAR(34),"}"))</f>
        <v/>
      </c>
      <c r="AA116" s="111" t="str">
        <f>IF($A116&gt;NumDataColumns,
"",
CONCATENATE(AA115,", ",INDEX(DataColumns[Column Label],$A116)))</f>
        <v/>
      </c>
    </row>
    <row r="117" spans="1:27" x14ac:dyDescent="0.25">
      <c r="A117">
        <v>114</v>
      </c>
      <c r="D117" s="111" t="str">
        <f>IF($A117&gt;NumPeople,"",
CONCATENATE("  - &amp;PersonID",TEXT($A117,"0000"),
" {","PersonFirstName:  ",CHAR(34),INDEX(People[First Name],$A117),CHAR(34),
", PersonMiddleName:  ",CHAR(34),INDEX(People[Middle Name],$A117),CHAR(34),
", PersonLastName:  ",CHAR(34),INDEX(People[Last Name],$A117),CHAR(34),"}"))</f>
        <v/>
      </c>
      <c r="E117" s="111" t="str">
        <f>IF($A117&gt;NumOrganizations,"",
CONCATENATE("  - &amp;OrganizationID",TEXT($A117,"0000"),
" {","OrganizationTypeCV:  ",CHAR(34),INDEX(Organizations[Organization Type '[CV']],$A117),CHAR(34),
", OrganizationCode:  ",CHAR(34),INDEX(Organizations[Organization Code],$A117),CHAR(34),
", OrganizationName:  ",CHAR(34),INDEX(Organizations[Organization Name],$A117),CHAR(34),
", OrganizationDescription:  ",CHAR(34),INDEX(Organizations[Organization Description],$A117),CHAR(34),
", OrganizationLink:  ",CHAR(34),INDEX(Organizations[Organization Link],$A117),CHAR(34),"}"))</f>
        <v/>
      </c>
      <c r="F117" s="111" t="str">
        <f>IF($A117&gt;NumPeople,"",
CONCATENATE("  - &amp;AffiliationID",TEXT($A117,"0000"),
" {PersonID: *PersonID",TEXT($A117,"0000"),
", OrganizationID: *OrganizationID",TEXT(MATCH(INDEX(People[Organization Name],$A117),Organizations[Organization Name],0),"0000"),
", IsPrimaryOrganizationContact: , AffiliationStartDate: , AffiliationEndDate: , PrimaryPhone: ",
", PrimaryEmail: ",CHAR(34),INDEX(People[Primary Email],$A117),CHAR(34),
", PrimaryAddress: ",CHAR(34),INDEX(People[Primary Address],$A117),CHAR(34),
", PersonLink: }"))</f>
        <v/>
      </c>
      <c r="H117" s="111" t="str">
        <f>IF(COUNTA(CitationInformation)=0,"",
IF($A117&gt;NumAuthors,"",
CONCATENATE("  - &amp;AuthorListID",TEXT($A117,"0000"),
"  {CitationID: *CitationID0001",
", PersonID: *PersonID",TEXT(MATCH(INDEX(AuthorList[Author Name],$A117),People[Full Name],0),"0000"),
", AuthorOrder: ",INDEX(AuthorList[Author Number],$A117),"}")))</f>
        <v/>
      </c>
      <c r="K117" s="111" t="str">
        <f>IF($A117&gt;NumSamplingFeatures,"",
CONCATENATE("  - &amp;SamplingFeatureID",TEXT($A117,"0000"),
" {","SamplingFeatureUUID:  ",CHAR(34),INDEX(SamplingFeatures[Sampling Feature UUID],$A117),CHAR(34),
", SamplingFeatureTypeCV:  ",CHAR(34),INDEX(SamplingFeatures[Sampling Feature Type],$A117),CHAR(34),
", SamplingFeatureCode:  ",CHAR(34),INDEX(SamplingFeatures[Feature Code],$A117),CHAR(34),
", SamplingFeatureName:  ",CHAR(34),INDEX(SamplingFeatures[Feature Name],$A117),CHAR(34),
", SamplingFeatureDescription:  ",CHAR(34),INDEX(SamplingFeatures[Feature Description],$A117),CHAR(34),
", SamplingFeatureGeotypeCV:  ",CHAR(34),INDEX(SamplingFeatures[Feature Geo Type],$A117),CHAR(34),
", FeatureGeometry:  ",CHAR(34),INDEX(SamplingFeatures[Feature Geometry],$A117),CHAR(34),
", Elevation_m:  ",CHAR(34),INDEX(SamplingFeatures[Elevation_m],$A117),CHAR(34),
", ElevationDatumCV:  ",CHAR(34),ElevationDatum,CHAR(34),"}"))</f>
        <v/>
      </c>
      <c r="L117" s="111" t="str">
        <f>IF(NumSites=0,"",
IF(NumSites&lt;$A117,"",
CONCATENATE("  - &amp;SiteID",TEXT($A117,"0000"),
" {","SamplingFeatureID:  *SamplingFeatureID",TEXT(MATCH($A117,Sites[SiteID],0),"0000"),
", SiteTypeCV:  ",CHAR(34),INDEX(Sites[Site Type],MATCH($A117,Sites[SiteID],0)),CHAR(34),
", Latitude:  ",INDEX(Sites[Latitude],MATCH($A117,Sites[SiteID],0)),
", Longitude:  ",INDEX(Sites[Longitude],MATCH($A117,Sites[SiteID],0)),
", SpatialReferenceID:  *SRSID0001}")))</f>
        <v/>
      </c>
      <c r="M117" s="111" t="str">
        <f>IF(NumSpecimens=0,"",
IF(NumSpecimens&lt;$A117,"",
CONCATENATE("  - &amp;SpecimenID",TEXT($A117,"0000"),
" {","SamplingFeatureID:  *SamplingFeatureID",TEXT(MATCH($A117,Specimens[SpecimenID],0),"0000"),
", SpecimenTypeCV:  ",CHAR(34),INDEX(Specimens[Specimen Type],MATCH($A117,Specimens[SpecimenID],0)),CHAR(34),
", SpecimenMediumCV:  ",INDEX(Specimens[Specimen Medium],MATCH($A117,Specimens[SpecimenID],0)),
", IsFieldSpecimen:  ",CHAR(34),INDEX(Specimens[Is Field Specimen?],MATCH($A117,Specimens[SpecimenID],0)),CHAR(34),"}")))</f>
        <v/>
      </c>
      <c r="N117" s="111" t="str">
        <f>IF(NumSpatialOffsets=0,"",
IF(NumSpatialOffsets&lt;$A117,"",
CONCATENATE("  - &amp;SpatialOffsetID",TEXT($A117,"0000"),
" {","SpatialOffsetTypeCV:  ",CHAR(34),INDEX(RelatedFeatures[Spatial Offset Type],MATCH($A117,RelatedFeatures[OffsetID],0)),CHAR(34),
", Offset1Value:  ",INDEX(RelatedFeatures[Offset 1 Value],MATCH($A117,RelatedFeatures[OffsetID],0)),
", Offset1UnitID:  ",CHAR(34),INDEX(RelatedFeatures[Offset 1 Unit],MATCH($A117,RelatedFeatures[OffsetID],0)),CHAR(34),
", Offset2Value:  ",IF(INDEX(RelatedFeatures[Offset 2 Value],MATCH($A117,RelatedFeatures[OffsetID],0))="","NULL",INDEX(RelatedFeatures[Offset 2 Value],MATCH($A117,RelatedFeatures[OffsetID],0))),
", Offset2UnitID:  ",CHAR(34),INDEX(RelatedFeatures[Offset 2 Unit],MATCH($A117,RelatedFeatures[OffsetID],0)),,CHAR(34),
", Offset3Value:  ",IF(INDEX(RelatedFeatures[Offset 3 Value],MATCH($A117,RelatedFeatures[OffsetID],0))="","NULL",INDEX(RelatedFeatures[Offset 3 Value],MATCH($A117,RelatedFeatures[OffsetID],0))),
", Offset3UnitID:  ",CHAR(34),INDEX(RelatedFeatures[Offset 3 Unit],MATCH($A117,RelatedFeatures[OffsetID],0)),CHAR(34),"}")))</f>
        <v/>
      </c>
      <c r="O117" s="111" t="str">
        <f>IF(NumRelatedFeatures=0,"",
IF($A117&gt;NumRelatedFeatures,"",
CONCATENATE("  - &amp;RelationID",TEXT($A117,"0000"),
" {","SamplingFeatureID:  *SamplingFeatureID",TEXT(MATCH(INDEX(RelatedFeatures[First Sampling Feature Code],$A117),SamplingFeatures[Feature Code],0),"0000"),
", RelationshipTypeCV:  ",CHAR(34),INDEX(RelatedFeatures[Relationship Type],$A117),CHAR(34),
", RelatedFeatureID: *SamplingFeatureID",TEXT(MATCH(INDEX(RelatedFeatures[Second Sampling Feature Code],$A117),SamplingFeatures[Feature Code],0),"0000"),
", SpatialOffsetID:  ",IF(INDEX(RelatedFeatures[OffsetID],$A117)="",CONCATENATE(CHAR(34),CHAR(34)),CONCATENATE("*SpatialOffsetID",TEXT(INDEX(RelatedFeatures[OffsetID],$A117),"0000"))),"}")))</f>
        <v/>
      </c>
      <c r="P117" s="111" t="str">
        <f>IF($A117&gt;NumMethods,"",
CONCATENATE("  - &amp;MethodID",TEXT($A117,"0000"),
" {","MethodTypeCV:  ",CHAR(34),INDEX(Methods[Method Type],$A117),CHAR(34),
", MethodCode:  ",CHAR(34),INDEX(Methods[Method Code],$A117),CHAR(34),
", MethodName:  ",CHAR(34),INDEX(Methods[Method Name],$A117),CHAR(34),
", MethodDescription:  ",CHAR(34),INDEX(Methods[Method Description],$A117),CHAR(34),
", MethodLink:  ",CHAR(34),INDEX(Methods[Method Link],$A117),CHAR(34),
", OrganizationID: *OrganizationID",TEXT(MATCH(INDEX(Methods[Organization Name],$A117),Organizations[Organization Name],0),"0000"),"}"))</f>
        <v/>
      </c>
      <c r="Q117" s="111" t="str">
        <f>IF($A117&gt;NumVariables,"",
CONCATENATE("  - &amp;VariableID",TEXT($A117,"0000"),
" {","VariableTypeCV:  ",CHAR(34),INDEX(Variables[Variable Type],$A117),CHAR(34),
", VariableCode:  ",CHAR(34),INDEX(Variables[Variable Code],$A117),CHAR(34),
", VariableNameCV:  ",CHAR(34),INDEX(Variables[Variable Name],$A117),CHAR(34),
", VariableDefinition:  ",CHAR(34),INDEX(Variables[Variable Definition],$A117),CHAR(34),
", SpecciationCV:  ",CHAR(34),INDEX(Variables[Speciation],$A117),CHAR(34),
", NoDataValue:  ",CHAR(34),INDEX(Variables[No Data Value],$A117),CHAR(34),"}"))</f>
        <v/>
      </c>
      <c r="S117" s="111" t="str">
        <f>IF($A117&gt;NumProcessingLevels,"",
CONCATENATE("  - &amp;ProcessingLevelID",TEXT($A117,"0000"),
" {","ProcessingLevelCode:  ",CHAR(34),INDEX(ProcessingLevels[Processing Level Code],$A117),CHAR(34),
", Definition:  ",CHAR(34),INDEX(ProcessingLevels[Definition],$A117),CHAR(34),
", Explanation:  ",CHAR(34),INDEX(ProcessingLevels[Explanation],$A117),CHAR(34),"}"))</f>
        <v/>
      </c>
      <c r="T117" s="111" t="str">
        <f>IF($A117&gt;NumDataColumns,"",
IF(INDEX(DataColumns[Method Code],$A117)="","PLEASE FILL IN A METHOD FOR EACH DATA COLUMN",
CONCATENATE("  - &amp;ActionID",TEXT($A117,"0000"),
" {","ActionTypeCV:  ",CHAR(34),"Observation",CHAR(34),
", MethodID: *MethodID",TEXT(MATCH(INDEX(DataColumns[Method Code],$A117),Methods[Method Code],0),"0000"),
", BeginDateTime:  NULL",
", BeginDateTimeUTCOffset:  NULL",
", EndDateTime:  NULL",
", EndDateTimeUTCOffset:  NULL",
", ActionDescription:  ",CHAR(34),"Generic observation action generated by YODA TimeSeries Template",CHAR(34),
", ActionFileLink:  ",CHAR(34),CHAR(34),"}")))</f>
        <v/>
      </c>
      <c r="U117" s="111" t="str">
        <f>IF($A117&gt;NumDataColumns,"",
IF(INDEX(DataColumns[Method Code],$A117)="","PLEASE FILL IN A SAMPLING FEATURE FOR EACH DATA COLUMN",
CONCATENATE("  - &amp;FeatureActionID",TEXT($A117,"0000"),
" {","SamplingFeatureID:  *SamplingFeatureID",TEXT(MATCH(INDEX(DataColumns[Sampling Feature Code],$A117),SamplingFeatures[Feature Code],0),"0000"),
", ActionID:  *ActionID",TEXT($A117,"0000"),"}")))</f>
        <v/>
      </c>
      <c r="V117" s="111" t="str">
        <f>IF($A117&gt;NumDataColumns,"",
CONCATENATE("  - &amp;ResultID",TEXT($A117,"0000"),
" {","ResultUUID:  ",CHAR(34),INDEX(DataColumns[ResultUUID],$A117),CHAR(34),
", FeatureActionID: *FeatureActionID",TEXT($A117,"0000"),
", ResultTypeCV:  ",CHAR(34),INDEX(DataColumns[Result Type],$A117),CHAR(34),
", VariableID:  *VariableID",TEXT(MATCH(INDEX(DataColumns[Variable Code],$A117),Variables[Variable Code],0),"0000"),
", UnitsID:  ",CHAR(34),INDEX(DataColumns[Unit Name],$A117),CHAR(34),
", TaxonomicClassifierID:  ",CHAR(34),CHAR(34),
", ProcessingLevelID:  *ProcessingLevelID",TEXT(MATCH(INDEX(DataColumns[Processing Level],$A117),ProcessingLevels[Processing Level Code],0),"0000"),
", ResultDateTime:  ",CHAR(34),CHAR(34),
", ResultDateTimeUTCOffset:  ",CHAR(34),CHAR(34),
", ValidDateTime:  ",CHAR(34),CHAR(34),
", ValidDateTimeUTCOffset:  ",CHAR(34),CHAR(34),
", StatusCV:  ",CHAR(34),CHAR(34),
", SampledMediumCV:  ",CHAR(34),INDEX(DataColumns[Sampled Medium],$A117),CHAR(34),
", ValueCount:  ",NumDataValues,"}"))</f>
        <v/>
      </c>
      <c r="W117" s="111" t="str">
        <f>IF($A117&gt;NumDataColumns,"",
CONCATENATE("  - &amp;TimeSeriesResultID001",TEXT($A117,"0000"),
" {","ResultID: *ResultID",TEXT($A117,"0000"),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Statistic],$A117),CHAR(34),"}"))</f>
        <v/>
      </c>
      <c r="X117" s="111" t="str">
        <f>IF($A117-3&gt;NumDataColumns,"",
CONCATENATE("    - {ColumnNumber: ",TEXT($A117-1,"0000"),
", Label:  ",CHAR(34),INDEX(DataColumns[Column Label],$A117-3),CHAR(34),
", ODM2Field:  ",CHAR(34),"DataValue",CHAR(34),
", CensorCodeCV:  ",CHAR(34),INDEX(DataColumns[Censor Code],$A117-3),CHAR(34),
", QualiatyCodeCV:  ",CHAR(34),INDEX(DataColumns[Quality Code],$A117-3),CHAR(34),
", TimeAggregationInterval:  ",INDEX(DataColumns[Time Aggregation Interval],$A117-3),
", TimeAggregationIntervalUnitsID:  ",CHAR(34),INDEX(DataColumns[Time Aggregation Unit],$A117-3),CHAR(34),"}"))</f>
        <v/>
      </c>
      <c r="AA117" s="111" t="str">
        <f>IF($A117&gt;NumDataColumns,
"",
CONCATENATE(AA116,", ",INDEX(DataColumns[Column Label],$A117)))</f>
        <v/>
      </c>
    </row>
    <row r="118" spans="1:27" x14ac:dyDescent="0.25">
      <c r="A118">
        <v>115</v>
      </c>
      <c r="D118" s="111" t="str">
        <f>IF($A118&gt;NumPeople,"",
CONCATENATE("  - &amp;PersonID",TEXT($A118,"0000"),
" {","PersonFirstName:  ",CHAR(34),INDEX(People[First Name],$A118),CHAR(34),
", PersonMiddleName:  ",CHAR(34),INDEX(People[Middle Name],$A118),CHAR(34),
", PersonLastName:  ",CHAR(34),INDEX(People[Last Name],$A118),CHAR(34),"}"))</f>
        <v/>
      </c>
      <c r="E118" s="111" t="str">
        <f>IF($A118&gt;NumOrganizations,"",
CONCATENATE("  - &amp;OrganizationID",TEXT($A118,"0000"),
" {","OrganizationTypeCV:  ",CHAR(34),INDEX(Organizations[Organization Type '[CV']],$A118),CHAR(34),
", OrganizationCode:  ",CHAR(34),INDEX(Organizations[Organization Code],$A118),CHAR(34),
", OrganizationName:  ",CHAR(34),INDEX(Organizations[Organization Name],$A118),CHAR(34),
", OrganizationDescription:  ",CHAR(34),INDEX(Organizations[Organization Description],$A118),CHAR(34),
", OrganizationLink:  ",CHAR(34),INDEX(Organizations[Organization Link],$A118),CHAR(34),"}"))</f>
        <v/>
      </c>
      <c r="F118" s="111" t="str">
        <f>IF($A118&gt;NumPeople,"",
CONCATENATE("  - &amp;AffiliationID",TEXT($A118,"0000"),
" {PersonID: *PersonID",TEXT($A118,"0000"),
", OrganizationID: *OrganizationID",TEXT(MATCH(INDEX(People[Organization Name],$A118),Organizations[Organization Name],0),"0000"),
", IsPrimaryOrganizationContact: , AffiliationStartDate: , AffiliationEndDate: , PrimaryPhone: ",
", PrimaryEmail: ",CHAR(34),INDEX(People[Primary Email],$A118),CHAR(34),
", PrimaryAddress: ",CHAR(34),INDEX(People[Primary Address],$A118),CHAR(34),
", PersonLink: }"))</f>
        <v/>
      </c>
      <c r="H118" s="111" t="str">
        <f>IF(COUNTA(CitationInformation)=0,"",
IF($A118&gt;NumAuthors,"",
CONCATENATE("  - &amp;AuthorListID",TEXT($A118,"0000"),
"  {CitationID: *CitationID0001",
", PersonID: *PersonID",TEXT(MATCH(INDEX(AuthorList[Author Name],$A118),People[Full Name],0),"0000"),
", AuthorOrder: ",INDEX(AuthorList[Author Number],$A118),"}")))</f>
        <v/>
      </c>
      <c r="K118" s="111" t="str">
        <f>IF($A118&gt;NumSamplingFeatures,"",
CONCATENATE("  - &amp;SamplingFeatureID",TEXT($A118,"0000"),
" {","SamplingFeatureUUID:  ",CHAR(34),INDEX(SamplingFeatures[Sampling Feature UUID],$A118),CHAR(34),
", SamplingFeatureTypeCV:  ",CHAR(34),INDEX(SamplingFeatures[Sampling Feature Type],$A118),CHAR(34),
", SamplingFeatureCode:  ",CHAR(34),INDEX(SamplingFeatures[Feature Code],$A118),CHAR(34),
", SamplingFeatureName:  ",CHAR(34),INDEX(SamplingFeatures[Feature Name],$A118),CHAR(34),
", SamplingFeatureDescription:  ",CHAR(34),INDEX(SamplingFeatures[Feature Description],$A118),CHAR(34),
", SamplingFeatureGeotypeCV:  ",CHAR(34),INDEX(SamplingFeatures[Feature Geo Type],$A118),CHAR(34),
", FeatureGeometry:  ",CHAR(34),INDEX(SamplingFeatures[Feature Geometry],$A118),CHAR(34),
", Elevation_m:  ",CHAR(34),INDEX(SamplingFeatures[Elevation_m],$A118),CHAR(34),
", ElevationDatumCV:  ",CHAR(34),ElevationDatum,CHAR(34),"}"))</f>
        <v/>
      </c>
      <c r="L118" s="111" t="str">
        <f>IF(NumSites=0,"",
IF(NumSites&lt;$A118,"",
CONCATENATE("  - &amp;SiteID",TEXT($A118,"0000"),
" {","SamplingFeatureID:  *SamplingFeatureID",TEXT(MATCH($A118,Sites[SiteID],0),"0000"),
", SiteTypeCV:  ",CHAR(34),INDEX(Sites[Site Type],MATCH($A118,Sites[SiteID],0)),CHAR(34),
", Latitude:  ",INDEX(Sites[Latitude],MATCH($A118,Sites[SiteID],0)),
", Longitude:  ",INDEX(Sites[Longitude],MATCH($A118,Sites[SiteID],0)),
", SpatialReferenceID:  *SRSID0001}")))</f>
        <v/>
      </c>
      <c r="M118" s="111" t="str">
        <f>IF(NumSpecimens=0,"",
IF(NumSpecimens&lt;$A118,"",
CONCATENATE("  - &amp;SpecimenID",TEXT($A118,"0000"),
" {","SamplingFeatureID:  *SamplingFeatureID",TEXT(MATCH($A118,Specimens[SpecimenID],0),"0000"),
", SpecimenTypeCV:  ",CHAR(34),INDEX(Specimens[Specimen Type],MATCH($A118,Specimens[SpecimenID],0)),CHAR(34),
", SpecimenMediumCV:  ",INDEX(Specimens[Specimen Medium],MATCH($A118,Specimens[SpecimenID],0)),
", IsFieldSpecimen:  ",CHAR(34),INDEX(Specimens[Is Field Specimen?],MATCH($A118,Specimens[SpecimenID],0)),CHAR(34),"}")))</f>
        <v/>
      </c>
      <c r="N118" s="111" t="str">
        <f>IF(NumSpatialOffsets=0,"",
IF(NumSpatialOffsets&lt;$A118,"",
CONCATENATE("  - &amp;SpatialOffsetID",TEXT($A118,"0000"),
" {","SpatialOffsetTypeCV:  ",CHAR(34),INDEX(RelatedFeatures[Spatial Offset Type],MATCH($A118,RelatedFeatures[OffsetID],0)),CHAR(34),
", Offset1Value:  ",INDEX(RelatedFeatures[Offset 1 Value],MATCH($A118,RelatedFeatures[OffsetID],0)),
", Offset1UnitID:  ",CHAR(34),INDEX(RelatedFeatures[Offset 1 Unit],MATCH($A118,RelatedFeatures[OffsetID],0)),CHAR(34),
", Offset2Value:  ",IF(INDEX(RelatedFeatures[Offset 2 Value],MATCH($A118,RelatedFeatures[OffsetID],0))="","NULL",INDEX(RelatedFeatures[Offset 2 Value],MATCH($A118,RelatedFeatures[OffsetID],0))),
", Offset2UnitID:  ",CHAR(34),INDEX(RelatedFeatures[Offset 2 Unit],MATCH($A118,RelatedFeatures[OffsetID],0)),,CHAR(34),
", Offset3Value:  ",IF(INDEX(RelatedFeatures[Offset 3 Value],MATCH($A118,RelatedFeatures[OffsetID],0))="","NULL",INDEX(RelatedFeatures[Offset 3 Value],MATCH($A118,RelatedFeatures[OffsetID],0))),
", Offset3UnitID:  ",CHAR(34),INDEX(RelatedFeatures[Offset 3 Unit],MATCH($A118,RelatedFeatures[OffsetID],0)),CHAR(34),"}")))</f>
        <v/>
      </c>
      <c r="O118" s="111" t="str">
        <f>IF(NumRelatedFeatures=0,"",
IF($A118&gt;NumRelatedFeatures,"",
CONCATENATE("  - &amp;RelationID",TEXT($A118,"0000"),
" {","SamplingFeatureID:  *SamplingFeatureID",TEXT(MATCH(INDEX(RelatedFeatures[First Sampling Feature Code],$A118),SamplingFeatures[Feature Code],0),"0000"),
", RelationshipTypeCV:  ",CHAR(34),INDEX(RelatedFeatures[Relationship Type],$A118),CHAR(34),
", RelatedFeatureID: *SamplingFeatureID",TEXT(MATCH(INDEX(RelatedFeatures[Second Sampling Feature Code],$A118),SamplingFeatures[Feature Code],0),"0000"),
", SpatialOffsetID:  ",IF(INDEX(RelatedFeatures[OffsetID],$A118)="",CONCATENATE(CHAR(34),CHAR(34)),CONCATENATE("*SpatialOffsetID",TEXT(INDEX(RelatedFeatures[OffsetID],$A118),"0000"))),"}")))</f>
        <v/>
      </c>
      <c r="P118" s="111" t="str">
        <f>IF($A118&gt;NumMethods,"",
CONCATENATE("  - &amp;MethodID",TEXT($A118,"0000"),
" {","MethodTypeCV:  ",CHAR(34),INDEX(Methods[Method Type],$A118),CHAR(34),
", MethodCode:  ",CHAR(34),INDEX(Methods[Method Code],$A118),CHAR(34),
", MethodName:  ",CHAR(34),INDEX(Methods[Method Name],$A118),CHAR(34),
", MethodDescription:  ",CHAR(34),INDEX(Methods[Method Description],$A118),CHAR(34),
", MethodLink:  ",CHAR(34),INDEX(Methods[Method Link],$A118),CHAR(34),
", OrganizationID: *OrganizationID",TEXT(MATCH(INDEX(Methods[Organization Name],$A118),Organizations[Organization Name],0),"0000"),"}"))</f>
        <v/>
      </c>
      <c r="Q118" s="111" t="str">
        <f>IF($A118&gt;NumVariables,"",
CONCATENATE("  - &amp;VariableID",TEXT($A118,"0000"),
" {","VariableTypeCV:  ",CHAR(34),INDEX(Variables[Variable Type],$A118),CHAR(34),
", VariableCode:  ",CHAR(34),INDEX(Variables[Variable Code],$A118),CHAR(34),
", VariableNameCV:  ",CHAR(34),INDEX(Variables[Variable Name],$A118),CHAR(34),
", VariableDefinition:  ",CHAR(34),INDEX(Variables[Variable Definition],$A118),CHAR(34),
", SpecciationCV:  ",CHAR(34),INDEX(Variables[Speciation],$A118),CHAR(34),
", NoDataValue:  ",CHAR(34),INDEX(Variables[No Data Value],$A118),CHAR(34),"}"))</f>
        <v/>
      </c>
      <c r="S118" s="111" t="str">
        <f>IF($A118&gt;NumProcessingLevels,"",
CONCATENATE("  - &amp;ProcessingLevelID",TEXT($A118,"0000"),
" {","ProcessingLevelCode:  ",CHAR(34),INDEX(ProcessingLevels[Processing Level Code],$A118),CHAR(34),
", Definition:  ",CHAR(34),INDEX(ProcessingLevels[Definition],$A118),CHAR(34),
", Explanation:  ",CHAR(34),INDEX(ProcessingLevels[Explanation],$A118),CHAR(34),"}"))</f>
        <v/>
      </c>
      <c r="T118" s="111" t="str">
        <f>IF($A118&gt;NumDataColumns,"",
IF(INDEX(DataColumns[Method Code],$A118)="","PLEASE FILL IN A METHOD FOR EACH DATA COLUMN",
CONCATENATE("  - &amp;ActionID",TEXT($A118,"0000"),
" {","ActionTypeCV:  ",CHAR(34),"Observation",CHAR(34),
", MethodID: *MethodID",TEXT(MATCH(INDEX(DataColumns[Method Code],$A118),Methods[Method Code],0),"0000"),
", BeginDateTime:  NULL",
", BeginDateTimeUTCOffset:  NULL",
", EndDateTime:  NULL",
", EndDateTimeUTCOffset:  NULL",
", ActionDescription:  ",CHAR(34),"Generic observation action generated by YODA TimeSeries Template",CHAR(34),
", ActionFileLink:  ",CHAR(34),CHAR(34),"}")))</f>
        <v/>
      </c>
      <c r="U118" s="111" t="str">
        <f>IF($A118&gt;NumDataColumns,"",
IF(INDEX(DataColumns[Method Code],$A118)="","PLEASE FILL IN A SAMPLING FEATURE FOR EACH DATA COLUMN",
CONCATENATE("  - &amp;FeatureActionID",TEXT($A118,"0000"),
" {","SamplingFeatureID:  *SamplingFeatureID",TEXT(MATCH(INDEX(DataColumns[Sampling Feature Code],$A118),SamplingFeatures[Feature Code],0),"0000"),
", ActionID:  *ActionID",TEXT($A118,"0000"),"}")))</f>
        <v/>
      </c>
      <c r="V118" s="111" t="str">
        <f>IF($A118&gt;NumDataColumns,"",
CONCATENATE("  - &amp;ResultID",TEXT($A118,"0000"),
" {","ResultUUID:  ",CHAR(34),INDEX(DataColumns[ResultUUID],$A118),CHAR(34),
", FeatureActionID: *FeatureActionID",TEXT($A118,"0000"),
", ResultTypeCV:  ",CHAR(34),INDEX(DataColumns[Result Type],$A118),CHAR(34),
", VariableID:  *VariableID",TEXT(MATCH(INDEX(DataColumns[Variable Code],$A118),Variables[Variable Code],0),"0000"),
", UnitsID:  ",CHAR(34),INDEX(DataColumns[Unit Name],$A118),CHAR(34),
", TaxonomicClassifierID:  ",CHAR(34),CHAR(34),
", ProcessingLevelID:  *ProcessingLevelID",TEXT(MATCH(INDEX(DataColumns[Processing Level],$A118),ProcessingLevels[Processing Level Code],0),"0000"),
", ResultDateTime:  ",CHAR(34),CHAR(34),
", ResultDateTimeUTCOffset:  ",CHAR(34),CHAR(34),
", ValidDateTime:  ",CHAR(34),CHAR(34),
", ValidDateTimeUTCOffset:  ",CHAR(34),CHAR(34),
", StatusCV:  ",CHAR(34),CHAR(34),
", SampledMediumCV:  ",CHAR(34),INDEX(DataColumns[Sampled Medium],$A118),CHAR(34),
", ValueCount:  ",NumDataValues,"}"))</f>
        <v/>
      </c>
      <c r="W118" s="111" t="str">
        <f>IF($A118&gt;NumDataColumns,"",
CONCATENATE("  - &amp;TimeSeriesResultID001",TEXT($A118,"0000"),
" {","ResultID: *ResultID",TEXT($A118,"0000"),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Statistic],$A118),CHAR(34),"}"))</f>
        <v/>
      </c>
      <c r="X118" s="111" t="str">
        <f>IF($A118-3&gt;NumDataColumns,"",
CONCATENATE("    - {ColumnNumber: ",TEXT($A118-1,"0000"),
", Label:  ",CHAR(34),INDEX(DataColumns[Column Label],$A118-3),CHAR(34),
", ODM2Field:  ",CHAR(34),"DataValue",CHAR(34),
", CensorCodeCV:  ",CHAR(34),INDEX(DataColumns[Censor Code],$A118-3),CHAR(34),
", QualiatyCodeCV:  ",CHAR(34),INDEX(DataColumns[Quality Code],$A118-3),CHAR(34),
", TimeAggregationInterval:  ",INDEX(DataColumns[Time Aggregation Interval],$A118-3),
", TimeAggregationIntervalUnitsID:  ",CHAR(34),INDEX(DataColumns[Time Aggregation Unit],$A118-3),CHAR(34),"}"))</f>
        <v/>
      </c>
      <c r="AA118" s="111" t="str">
        <f>IF($A118&gt;NumDataColumns,
"",
CONCATENATE(AA117,", ",INDEX(DataColumns[Column Label],$A118)))</f>
        <v/>
      </c>
    </row>
    <row r="119" spans="1:27" x14ac:dyDescent="0.25">
      <c r="A119">
        <v>116</v>
      </c>
      <c r="D119" s="111" t="str">
        <f>IF($A119&gt;NumPeople,"",
CONCATENATE("  - &amp;PersonID",TEXT($A119,"0000"),
" {","PersonFirstName:  ",CHAR(34),INDEX(People[First Name],$A119),CHAR(34),
", PersonMiddleName:  ",CHAR(34),INDEX(People[Middle Name],$A119),CHAR(34),
", PersonLastName:  ",CHAR(34),INDEX(People[Last Name],$A119),CHAR(34),"}"))</f>
        <v/>
      </c>
      <c r="E119" s="111" t="str">
        <f>IF($A119&gt;NumOrganizations,"",
CONCATENATE("  - &amp;OrganizationID",TEXT($A119,"0000"),
" {","OrganizationTypeCV:  ",CHAR(34),INDEX(Organizations[Organization Type '[CV']],$A119),CHAR(34),
", OrganizationCode:  ",CHAR(34),INDEX(Organizations[Organization Code],$A119),CHAR(34),
", OrganizationName:  ",CHAR(34),INDEX(Organizations[Organization Name],$A119),CHAR(34),
", OrganizationDescription:  ",CHAR(34),INDEX(Organizations[Organization Description],$A119),CHAR(34),
", OrganizationLink:  ",CHAR(34),INDEX(Organizations[Organization Link],$A119),CHAR(34),"}"))</f>
        <v/>
      </c>
      <c r="F119" s="111" t="str">
        <f>IF($A119&gt;NumPeople,"",
CONCATENATE("  - &amp;AffiliationID",TEXT($A119,"0000"),
" {PersonID: *PersonID",TEXT($A119,"0000"),
", OrganizationID: *OrganizationID",TEXT(MATCH(INDEX(People[Organization Name],$A119),Organizations[Organization Name],0),"0000"),
", IsPrimaryOrganizationContact: , AffiliationStartDate: , AffiliationEndDate: , PrimaryPhone: ",
", PrimaryEmail: ",CHAR(34),INDEX(People[Primary Email],$A119),CHAR(34),
", PrimaryAddress: ",CHAR(34),INDEX(People[Primary Address],$A119),CHAR(34),
", PersonLink: }"))</f>
        <v/>
      </c>
      <c r="H119" s="111" t="str">
        <f>IF(COUNTA(CitationInformation)=0,"",
IF($A119&gt;NumAuthors,"",
CONCATENATE("  - &amp;AuthorListID",TEXT($A119,"0000"),
"  {CitationID: *CitationID0001",
", PersonID: *PersonID",TEXT(MATCH(INDEX(AuthorList[Author Name],$A119),People[Full Name],0),"0000"),
", AuthorOrder: ",INDEX(AuthorList[Author Number],$A119),"}")))</f>
        <v/>
      </c>
      <c r="K119" s="111" t="str">
        <f>IF($A119&gt;NumSamplingFeatures,"",
CONCATENATE("  - &amp;SamplingFeatureID",TEXT($A119,"0000"),
" {","SamplingFeatureUUID:  ",CHAR(34),INDEX(SamplingFeatures[Sampling Feature UUID],$A119),CHAR(34),
", SamplingFeatureTypeCV:  ",CHAR(34),INDEX(SamplingFeatures[Sampling Feature Type],$A119),CHAR(34),
", SamplingFeatureCode:  ",CHAR(34),INDEX(SamplingFeatures[Feature Code],$A119),CHAR(34),
", SamplingFeatureName:  ",CHAR(34),INDEX(SamplingFeatures[Feature Name],$A119),CHAR(34),
", SamplingFeatureDescription:  ",CHAR(34),INDEX(SamplingFeatures[Feature Description],$A119),CHAR(34),
", SamplingFeatureGeotypeCV:  ",CHAR(34),INDEX(SamplingFeatures[Feature Geo Type],$A119),CHAR(34),
", FeatureGeometry:  ",CHAR(34),INDEX(SamplingFeatures[Feature Geometry],$A119),CHAR(34),
", Elevation_m:  ",CHAR(34),INDEX(SamplingFeatures[Elevation_m],$A119),CHAR(34),
", ElevationDatumCV:  ",CHAR(34),ElevationDatum,CHAR(34),"}"))</f>
        <v/>
      </c>
      <c r="L119" s="111" t="str">
        <f>IF(NumSites=0,"",
IF(NumSites&lt;$A119,"",
CONCATENATE("  - &amp;SiteID",TEXT($A119,"0000"),
" {","SamplingFeatureID:  *SamplingFeatureID",TEXT(MATCH($A119,Sites[SiteID],0),"0000"),
", SiteTypeCV:  ",CHAR(34),INDEX(Sites[Site Type],MATCH($A119,Sites[SiteID],0)),CHAR(34),
", Latitude:  ",INDEX(Sites[Latitude],MATCH($A119,Sites[SiteID],0)),
", Longitude:  ",INDEX(Sites[Longitude],MATCH($A119,Sites[SiteID],0)),
", SpatialReferenceID:  *SRSID0001}")))</f>
        <v/>
      </c>
      <c r="M119" s="111" t="str">
        <f>IF(NumSpecimens=0,"",
IF(NumSpecimens&lt;$A119,"",
CONCATENATE("  - &amp;SpecimenID",TEXT($A119,"0000"),
" {","SamplingFeatureID:  *SamplingFeatureID",TEXT(MATCH($A119,Specimens[SpecimenID],0),"0000"),
", SpecimenTypeCV:  ",CHAR(34),INDEX(Specimens[Specimen Type],MATCH($A119,Specimens[SpecimenID],0)),CHAR(34),
", SpecimenMediumCV:  ",INDEX(Specimens[Specimen Medium],MATCH($A119,Specimens[SpecimenID],0)),
", IsFieldSpecimen:  ",CHAR(34),INDEX(Specimens[Is Field Specimen?],MATCH($A119,Specimens[SpecimenID],0)),CHAR(34),"}")))</f>
        <v/>
      </c>
      <c r="N119" s="111" t="str">
        <f>IF(NumSpatialOffsets=0,"",
IF(NumSpatialOffsets&lt;$A119,"",
CONCATENATE("  - &amp;SpatialOffsetID",TEXT($A119,"0000"),
" {","SpatialOffsetTypeCV:  ",CHAR(34),INDEX(RelatedFeatures[Spatial Offset Type],MATCH($A119,RelatedFeatures[OffsetID],0)),CHAR(34),
", Offset1Value:  ",INDEX(RelatedFeatures[Offset 1 Value],MATCH($A119,RelatedFeatures[OffsetID],0)),
", Offset1UnitID:  ",CHAR(34),INDEX(RelatedFeatures[Offset 1 Unit],MATCH($A119,RelatedFeatures[OffsetID],0)),CHAR(34),
", Offset2Value:  ",IF(INDEX(RelatedFeatures[Offset 2 Value],MATCH($A119,RelatedFeatures[OffsetID],0))="","NULL",INDEX(RelatedFeatures[Offset 2 Value],MATCH($A119,RelatedFeatures[OffsetID],0))),
", Offset2UnitID:  ",CHAR(34),INDEX(RelatedFeatures[Offset 2 Unit],MATCH($A119,RelatedFeatures[OffsetID],0)),,CHAR(34),
", Offset3Value:  ",IF(INDEX(RelatedFeatures[Offset 3 Value],MATCH($A119,RelatedFeatures[OffsetID],0))="","NULL",INDEX(RelatedFeatures[Offset 3 Value],MATCH($A119,RelatedFeatures[OffsetID],0))),
", Offset3UnitID:  ",CHAR(34),INDEX(RelatedFeatures[Offset 3 Unit],MATCH($A119,RelatedFeatures[OffsetID],0)),CHAR(34),"}")))</f>
        <v/>
      </c>
      <c r="O119" s="111" t="str">
        <f>IF(NumRelatedFeatures=0,"",
IF($A119&gt;NumRelatedFeatures,"",
CONCATENATE("  - &amp;RelationID",TEXT($A119,"0000"),
" {","SamplingFeatureID:  *SamplingFeatureID",TEXT(MATCH(INDEX(RelatedFeatures[First Sampling Feature Code],$A119),SamplingFeatures[Feature Code],0),"0000"),
", RelationshipTypeCV:  ",CHAR(34),INDEX(RelatedFeatures[Relationship Type],$A119),CHAR(34),
", RelatedFeatureID: *SamplingFeatureID",TEXT(MATCH(INDEX(RelatedFeatures[Second Sampling Feature Code],$A119),SamplingFeatures[Feature Code],0),"0000"),
", SpatialOffsetID:  ",IF(INDEX(RelatedFeatures[OffsetID],$A119)="",CONCATENATE(CHAR(34),CHAR(34)),CONCATENATE("*SpatialOffsetID",TEXT(INDEX(RelatedFeatures[OffsetID],$A119),"0000"))),"}")))</f>
        <v/>
      </c>
      <c r="P119" s="111" t="str">
        <f>IF($A119&gt;NumMethods,"",
CONCATENATE("  - &amp;MethodID",TEXT($A119,"0000"),
" {","MethodTypeCV:  ",CHAR(34),INDEX(Methods[Method Type],$A119),CHAR(34),
", MethodCode:  ",CHAR(34),INDEX(Methods[Method Code],$A119),CHAR(34),
", MethodName:  ",CHAR(34),INDEX(Methods[Method Name],$A119),CHAR(34),
", MethodDescription:  ",CHAR(34),INDEX(Methods[Method Description],$A119),CHAR(34),
", MethodLink:  ",CHAR(34),INDEX(Methods[Method Link],$A119),CHAR(34),
", OrganizationID: *OrganizationID",TEXT(MATCH(INDEX(Methods[Organization Name],$A119),Organizations[Organization Name],0),"0000"),"}"))</f>
        <v/>
      </c>
      <c r="Q119" s="111" t="str">
        <f>IF($A119&gt;NumVariables,"",
CONCATENATE("  - &amp;VariableID",TEXT($A119,"0000"),
" {","VariableTypeCV:  ",CHAR(34),INDEX(Variables[Variable Type],$A119),CHAR(34),
", VariableCode:  ",CHAR(34),INDEX(Variables[Variable Code],$A119),CHAR(34),
", VariableNameCV:  ",CHAR(34),INDEX(Variables[Variable Name],$A119),CHAR(34),
", VariableDefinition:  ",CHAR(34),INDEX(Variables[Variable Definition],$A119),CHAR(34),
", SpecciationCV:  ",CHAR(34),INDEX(Variables[Speciation],$A119),CHAR(34),
", NoDataValue:  ",CHAR(34),INDEX(Variables[No Data Value],$A119),CHAR(34),"}"))</f>
        <v/>
      </c>
      <c r="S119" s="111" t="str">
        <f>IF($A119&gt;NumProcessingLevels,"",
CONCATENATE("  - &amp;ProcessingLevelID",TEXT($A119,"0000"),
" {","ProcessingLevelCode:  ",CHAR(34),INDEX(ProcessingLevels[Processing Level Code],$A119),CHAR(34),
", Definition:  ",CHAR(34),INDEX(ProcessingLevels[Definition],$A119),CHAR(34),
", Explanation:  ",CHAR(34),INDEX(ProcessingLevels[Explanation],$A119),CHAR(34),"}"))</f>
        <v/>
      </c>
      <c r="T119" s="111" t="str">
        <f>IF($A119&gt;NumDataColumns,"",
IF(INDEX(DataColumns[Method Code],$A119)="","PLEASE FILL IN A METHOD FOR EACH DATA COLUMN",
CONCATENATE("  - &amp;ActionID",TEXT($A119,"0000"),
" {","ActionTypeCV:  ",CHAR(34),"Observation",CHAR(34),
", MethodID: *MethodID",TEXT(MATCH(INDEX(DataColumns[Method Code],$A119),Methods[Method Code],0),"0000"),
", BeginDateTime:  NULL",
", BeginDateTimeUTCOffset:  NULL",
", EndDateTime:  NULL",
", EndDateTimeUTCOffset:  NULL",
", ActionDescription:  ",CHAR(34),"Generic observation action generated by YODA TimeSeries Template",CHAR(34),
", ActionFileLink:  ",CHAR(34),CHAR(34),"}")))</f>
        <v/>
      </c>
      <c r="U119" s="111" t="str">
        <f>IF($A119&gt;NumDataColumns,"",
IF(INDEX(DataColumns[Method Code],$A119)="","PLEASE FILL IN A SAMPLING FEATURE FOR EACH DATA COLUMN",
CONCATENATE("  - &amp;FeatureActionID",TEXT($A119,"0000"),
" {","SamplingFeatureID:  *SamplingFeatureID",TEXT(MATCH(INDEX(DataColumns[Sampling Feature Code],$A119),SamplingFeatures[Feature Code],0),"0000"),
", ActionID:  *ActionID",TEXT($A119,"0000"),"}")))</f>
        <v/>
      </c>
      <c r="V119" s="111" t="str">
        <f>IF($A119&gt;NumDataColumns,"",
CONCATENATE("  - &amp;ResultID",TEXT($A119,"0000"),
" {","ResultUUID:  ",CHAR(34),INDEX(DataColumns[ResultUUID],$A119),CHAR(34),
", FeatureActionID: *FeatureActionID",TEXT($A119,"0000"),
", ResultTypeCV:  ",CHAR(34),INDEX(DataColumns[Result Type],$A119),CHAR(34),
", VariableID:  *VariableID",TEXT(MATCH(INDEX(DataColumns[Variable Code],$A119),Variables[Variable Code],0),"0000"),
", UnitsID:  ",CHAR(34),INDEX(DataColumns[Unit Name],$A119),CHAR(34),
", TaxonomicClassifierID:  ",CHAR(34),CHAR(34),
", ProcessingLevelID:  *ProcessingLevelID",TEXT(MATCH(INDEX(DataColumns[Processing Level],$A119),ProcessingLevels[Processing Level Code],0),"0000"),
", ResultDateTime:  ",CHAR(34),CHAR(34),
", ResultDateTimeUTCOffset:  ",CHAR(34),CHAR(34),
", ValidDateTime:  ",CHAR(34),CHAR(34),
", ValidDateTimeUTCOffset:  ",CHAR(34),CHAR(34),
", StatusCV:  ",CHAR(34),CHAR(34),
", SampledMediumCV:  ",CHAR(34),INDEX(DataColumns[Sampled Medium],$A119),CHAR(34),
", ValueCount:  ",NumDataValues,"}"))</f>
        <v/>
      </c>
      <c r="W119" s="111" t="str">
        <f>IF($A119&gt;NumDataColumns,"",
CONCATENATE("  - &amp;TimeSeriesResultID001",TEXT($A119,"0000"),
" {","ResultID: *ResultID",TEXT($A119,"0000"),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Statistic],$A119),CHAR(34),"}"))</f>
        <v/>
      </c>
      <c r="X119" s="111" t="str">
        <f>IF($A119-3&gt;NumDataColumns,"",
CONCATENATE("    - {ColumnNumber: ",TEXT($A119-1,"0000"),
", Label:  ",CHAR(34),INDEX(DataColumns[Column Label],$A119-3),CHAR(34),
", ODM2Field:  ",CHAR(34),"DataValue",CHAR(34),
", CensorCodeCV:  ",CHAR(34),INDEX(DataColumns[Censor Code],$A119-3),CHAR(34),
", QualiatyCodeCV:  ",CHAR(34),INDEX(DataColumns[Quality Code],$A119-3),CHAR(34),
", TimeAggregationInterval:  ",INDEX(DataColumns[Time Aggregation Interval],$A119-3),
", TimeAggregationIntervalUnitsID:  ",CHAR(34),INDEX(DataColumns[Time Aggregation Unit],$A119-3),CHAR(34),"}"))</f>
        <v/>
      </c>
      <c r="AA119" s="111" t="str">
        <f>IF($A119&gt;NumDataColumns,
"",
CONCATENATE(AA118,", ",INDEX(DataColumns[Column Label],$A119)))</f>
        <v/>
      </c>
    </row>
    <row r="120" spans="1:27" x14ac:dyDescent="0.25">
      <c r="A120">
        <v>117</v>
      </c>
      <c r="D120" s="111" t="str">
        <f>IF($A120&gt;NumPeople,"",
CONCATENATE("  - &amp;PersonID",TEXT($A120,"0000"),
" {","PersonFirstName:  ",CHAR(34),INDEX(People[First Name],$A120),CHAR(34),
", PersonMiddleName:  ",CHAR(34),INDEX(People[Middle Name],$A120),CHAR(34),
", PersonLastName:  ",CHAR(34),INDEX(People[Last Name],$A120),CHAR(34),"}"))</f>
        <v/>
      </c>
      <c r="E120" s="111" t="str">
        <f>IF($A120&gt;NumOrganizations,"",
CONCATENATE("  - &amp;OrganizationID",TEXT($A120,"0000"),
" {","OrganizationTypeCV:  ",CHAR(34),INDEX(Organizations[Organization Type '[CV']],$A120),CHAR(34),
", OrganizationCode:  ",CHAR(34),INDEX(Organizations[Organization Code],$A120),CHAR(34),
", OrganizationName:  ",CHAR(34),INDEX(Organizations[Organization Name],$A120),CHAR(34),
", OrganizationDescription:  ",CHAR(34),INDEX(Organizations[Organization Description],$A120),CHAR(34),
", OrganizationLink:  ",CHAR(34),INDEX(Organizations[Organization Link],$A120),CHAR(34),"}"))</f>
        <v/>
      </c>
      <c r="F120" s="111" t="str">
        <f>IF($A120&gt;NumPeople,"",
CONCATENATE("  - &amp;AffiliationID",TEXT($A120,"0000"),
" {PersonID: *PersonID",TEXT($A120,"0000"),
", OrganizationID: *OrganizationID",TEXT(MATCH(INDEX(People[Organization Name],$A120),Organizations[Organization Name],0),"0000"),
", IsPrimaryOrganizationContact: , AffiliationStartDate: , AffiliationEndDate: , PrimaryPhone: ",
", PrimaryEmail: ",CHAR(34),INDEX(People[Primary Email],$A120),CHAR(34),
", PrimaryAddress: ",CHAR(34),INDEX(People[Primary Address],$A120),CHAR(34),
", PersonLink: }"))</f>
        <v/>
      </c>
      <c r="H120" s="111" t="str">
        <f>IF(COUNTA(CitationInformation)=0,"",
IF($A120&gt;NumAuthors,"",
CONCATENATE("  - &amp;AuthorListID",TEXT($A120,"0000"),
"  {CitationID: *CitationID0001",
", PersonID: *PersonID",TEXT(MATCH(INDEX(AuthorList[Author Name],$A120),People[Full Name],0),"0000"),
", AuthorOrder: ",INDEX(AuthorList[Author Number],$A120),"}")))</f>
        <v/>
      </c>
      <c r="K120" s="111" t="str">
        <f>IF($A120&gt;NumSamplingFeatures,"",
CONCATENATE("  - &amp;SamplingFeatureID",TEXT($A120,"0000"),
" {","SamplingFeatureUUID:  ",CHAR(34),INDEX(SamplingFeatures[Sampling Feature UUID],$A120),CHAR(34),
", SamplingFeatureTypeCV:  ",CHAR(34),INDEX(SamplingFeatures[Sampling Feature Type],$A120),CHAR(34),
", SamplingFeatureCode:  ",CHAR(34),INDEX(SamplingFeatures[Feature Code],$A120),CHAR(34),
", SamplingFeatureName:  ",CHAR(34),INDEX(SamplingFeatures[Feature Name],$A120),CHAR(34),
", SamplingFeatureDescription:  ",CHAR(34),INDEX(SamplingFeatures[Feature Description],$A120),CHAR(34),
", SamplingFeatureGeotypeCV:  ",CHAR(34),INDEX(SamplingFeatures[Feature Geo Type],$A120),CHAR(34),
", FeatureGeometry:  ",CHAR(34),INDEX(SamplingFeatures[Feature Geometry],$A120),CHAR(34),
", Elevation_m:  ",CHAR(34),INDEX(SamplingFeatures[Elevation_m],$A120),CHAR(34),
", ElevationDatumCV:  ",CHAR(34),ElevationDatum,CHAR(34),"}"))</f>
        <v/>
      </c>
      <c r="L120" s="111" t="str">
        <f>IF(NumSites=0,"",
IF(NumSites&lt;$A120,"",
CONCATENATE("  - &amp;SiteID",TEXT($A120,"0000"),
" {","SamplingFeatureID:  *SamplingFeatureID",TEXT(MATCH($A120,Sites[SiteID],0),"0000"),
", SiteTypeCV:  ",CHAR(34),INDEX(Sites[Site Type],MATCH($A120,Sites[SiteID],0)),CHAR(34),
", Latitude:  ",INDEX(Sites[Latitude],MATCH($A120,Sites[SiteID],0)),
", Longitude:  ",INDEX(Sites[Longitude],MATCH($A120,Sites[SiteID],0)),
", SpatialReferenceID:  *SRSID0001}")))</f>
        <v/>
      </c>
      <c r="M120" s="111" t="str">
        <f>IF(NumSpecimens=0,"",
IF(NumSpecimens&lt;$A120,"",
CONCATENATE("  - &amp;SpecimenID",TEXT($A120,"0000"),
" {","SamplingFeatureID:  *SamplingFeatureID",TEXT(MATCH($A120,Specimens[SpecimenID],0),"0000"),
", SpecimenTypeCV:  ",CHAR(34),INDEX(Specimens[Specimen Type],MATCH($A120,Specimens[SpecimenID],0)),CHAR(34),
", SpecimenMediumCV:  ",INDEX(Specimens[Specimen Medium],MATCH($A120,Specimens[SpecimenID],0)),
", IsFieldSpecimen:  ",CHAR(34),INDEX(Specimens[Is Field Specimen?],MATCH($A120,Specimens[SpecimenID],0)),CHAR(34),"}")))</f>
        <v/>
      </c>
      <c r="N120" s="111" t="str">
        <f>IF(NumSpatialOffsets=0,"",
IF(NumSpatialOffsets&lt;$A120,"",
CONCATENATE("  - &amp;SpatialOffsetID",TEXT($A120,"0000"),
" {","SpatialOffsetTypeCV:  ",CHAR(34),INDEX(RelatedFeatures[Spatial Offset Type],MATCH($A120,RelatedFeatures[OffsetID],0)),CHAR(34),
", Offset1Value:  ",INDEX(RelatedFeatures[Offset 1 Value],MATCH($A120,RelatedFeatures[OffsetID],0)),
", Offset1UnitID:  ",CHAR(34),INDEX(RelatedFeatures[Offset 1 Unit],MATCH($A120,RelatedFeatures[OffsetID],0)),CHAR(34),
", Offset2Value:  ",IF(INDEX(RelatedFeatures[Offset 2 Value],MATCH($A120,RelatedFeatures[OffsetID],0))="","NULL",INDEX(RelatedFeatures[Offset 2 Value],MATCH($A120,RelatedFeatures[OffsetID],0))),
", Offset2UnitID:  ",CHAR(34),INDEX(RelatedFeatures[Offset 2 Unit],MATCH($A120,RelatedFeatures[OffsetID],0)),,CHAR(34),
", Offset3Value:  ",IF(INDEX(RelatedFeatures[Offset 3 Value],MATCH($A120,RelatedFeatures[OffsetID],0))="","NULL",INDEX(RelatedFeatures[Offset 3 Value],MATCH($A120,RelatedFeatures[OffsetID],0))),
", Offset3UnitID:  ",CHAR(34),INDEX(RelatedFeatures[Offset 3 Unit],MATCH($A120,RelatedFeatures[OffsetID],0)),CHAR(34),"}")))</f>
        <v/>
      </c>
      <c r="O120" s="111" t="str">
        <f>IF(NumRelatedFeatures=0,"",
IF($A120&gt;NumRelatedFeatures,"",
CONCATENATE("  - &amp;RelationID",TEXT($A120,"0000"),
" {","SamplingFeatureID:  *SamplingFeatureID",TEXT(MATCH(INDEX(RelatedFeatures[First Sampling Feature Code],$A120),SamplingFeatures[Feature Code],0),"0000"),
", RelationshipTypeCV:  ",CHAR(34),INDEX(RelatedFeatures[Relationship Type],$A120),CHAR(34),
", RelatedFeatureID: *SamplingFeatureID",TEXT(MATCH(INDEX(RelatedFeatures[Second Sampling Feature Code],$A120),SamplingFeatures[Feature Code],0),"0000"),
", SpatialOffsetID:  ",IF(INDEX(RelatedFeatures[OffsetID],$A120)="",CONCATENATE(CHAR(34),CHAR(34)),CONCATENATE("*SpatialOffsetID",TEXT(INDEX(RelatedFeatures[OffsetID],$A120),"0000"))),"}")))</f>
        <v/>
      </c>
      <c r="P120" s="111" t="str">
        <f>IF($A120&gt;NumMethods,"",
CONCATENATE("  - &amp;MethodID",TEXT($A120,"0000"),
" {","MethodTypeCV:  ",CHAR(34),INDEX(Methods[Method Type],$A120),CHAR(34),
", MethodCode:  ",CHAR(34),INDEX(Methods[Method Code],$A120),CHAR(34),
", MethodName:  ",CHAR(34),INDEX(Methods[Method Name],$A120),CHAR(34),
", MethodDescription:  ",CHAR(34),INDEX(Methods[Method Description],$A120),CHAR(34),
", MethodLink:  ",CHAR(34),INDEX(Methods[Method Link],$A120),CHAR(34),
", OrganizationID: *OrganizationID",TEXT(MATCH(INDEX(Methods[Organization Name],$A120),Organizations[Organization Name],0),"0000"),"}"))</f>
        <v/>
      </c>
      <c r="Q120" s="111" t="str">
        <f>IF($A120&gt;NumVariables,"",
CONCATENATE("  - &amp;VariableID",TEXT($A120,"0000"),
" {","VariableTypeCV:  ",CHAR(34),INDEX(Variables[Variable Type],$A120),CHAR(34),
", VariableCode:  ",CHAR(34),INDEX(Variables[Variable Code],$A120),CHAR(34),
", VariableNameCV:  ",CHAR(34),INDEX(Variables[Variable Name],$A120),CHAR(34),
", VariableDefinition:  ",CHAR(34),INDEX(Variables[Variable Definition],$A120),CHAR(34),
", SpecciationCV:  ",CHAR(34),INDEX(Variables[Speciation],$A120),CHAR(34),
", NoDataValue:  ",CHAR(34),INDEX(Variables[No Data Value],$A120),CHAR(34),"}"))</f>
        <v/>
      </c>
      <c r="S120" s="111" t="str">
        <f>IF($A120&gt;NumProcessingLevels,"",
CONCATENATE("  - &amp;ProcessingLevelID",TEXT($A120,"0000"),
" {","ProcessingLevelCode:  ",CHAR(34),INDEX(ProcessingLevels[Processing Level Code],$A120),CHAR(34),
", Definition:  ",CHAR(34),INDEX(ProcessingLevels[Definition],$A120),CHAR(34),
", Explanation:  ",CHAR(34),INDEX(ProcessingLevels[Explanation],$A120),CHAR(34),"}"))</f>
        <v/>
      </c>
      <c r="T120" s="111" t="str">
        <f>IF($A120&gt;NumDataColumns,"",
IF(INDEX(DataColumns[Method Code],$A120)="","PLEASE FILL IN A METHOD FOR EACH DATA COLUMN",
CONCATENATE("  - &amp;ActionID",TEXT($A120,"0000"),
" {","ActionTypeCV:  ",CHAR(34),"Observation",CHAR(34),
", MethodID: *MethodID",TEXT(MATCH(INDEX(DataColumns[Method Code],$A120),Methods[Method Code],0),"0000"),
", BeginDateTime:  NULL",
", BeginDateTimeUTCOffset:  NULL",
", EndDateTime:  NULL",
", EndDateTimeUTCOffset:  NULL",
", ActionDescription:  ",CHAR(34),"Generic observation action generated by YODA TimeSeries Template",CHAR(34),
", ActionFileLink:  ",CHAR(34),CHAR(34),"}")))</f>
        <v/>
      </c>
      <c r="U120" s="111" t="str">
        <f>IF($A120&gt;NumDataColumns,"",
IF(INDEX(DataColumns[Method Code],$A120)="","PLEASE FILL IN A SAMPLING FEATURE FOR EACH DATA COLUMN",
CONCATENATE("  - &amp;FeatureActionID",TEXT($A120,"0000"),
" {","SamplingFeatureID:  *SamplingFeatureID",TEXT(MATCH(INDEX(DataColumns[Sampling Feature Code],$A120),SamplingFeatures[Feature Code],0),"0000"),
", ActionID:  *ActionID",TEXT($A120,"0000"),"}")))</f>
        <v/>
      </c>
      <c r="V120" s="111" t="str">
        <f>IF($A120&gt;NumDataColumns,"",
CONCATENATE("  - &amp;ResultID",TEXT($A120,"0000"),
" {","ResultUUID:  ",CHAR(34),INDEX(DataColumns[ResultUUID],$A120),CHAR(34),
", FeatureActionID: *FeatureActionID",TEXT($A120,"0000"),
", ResultTypeCV:  ",CHAR(34),INDEX(DataColumns[Result Type],$A120),CHAR(34),
", VariableID:  *VariableID",TEXT(MATCH(INDEX(DataColumns[Variable Code],$A120),Variables[Variable Code],0),"0000"),
", UnitsID:  ",CHAR(34),INDEX(DataColumns[Unit Name],$A120),CHAR(34),
", TaxonomicClassifierID:  ",CHAR(34),CHAR(34),
", ProcessingLevelID:  *ProcessingLevelID",TEXT(MATCH(INDEX(DataColumns[Processing Level],$A120),ProcessingLevels[Processing Level Code],0),"0000"),
", ResultDateTime:  ",CHAR(34),CHAR(34),
", ResultDateTimeUTCOffset:  ",CHAR(34),CHAR(34),
", ValidDateTime:  ",CHAR(34),CHAR(34),
", ValidDateTimeUTCOffset:  ",CHAR(34),CHAR(34),
", StatusCV:  ",CHAR(34),CHAR(34),
", SampledMediumCV:  ",CHAR(34),INDEX(DataColumns[Sampled Medium],$A120),CHAR(34),
", ValueCount:  ",NumDataValues,"}"))</f>
        <v/>
      </c>
      <c r="W120" s="111" t="str">
        <f>IF($A120&gt;NumDataColumns,"",
CONCATENATE("  - &amp;TimeSeriesResultID001",TEXT($A120,"0000"),
" {","ResultID: *ResultID",TEXT($A120,"0000"),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Statistic],$A120),CHAR(34),"}"))</f>
        <v/>
      </c>
      <c r="X120" s="111" t="str">
        <f>IF($A120-3&gt;NumDataColumns,"",
CONCATENATE("    - {ColumnNumber: ",TEXT($A120-1,"0000"),
", Label:  ",CHAR(34),INDEX(DataColumns[Column Label],$A120-3),CHAR(34),
", ODM2Field:  ",CHAR(34),"DataValue",CHAR(34),
", CensorCodeCV:  ",CHAR(34),INDEX(DataColumns[Censor Code],$A120-3),CHAR(34),
", QualiatyCodeCV:  ",CHAR(34),INDEX(DataColumns[Quality Code],$A120-3),CHAR(34),
", TimeAggregationInterval:  ",INDEX(DataColumns[Time Aggregation Interval],$A120-3),
", TimeAggregationIntervalUnitsID:  ",CHAR(34),INDEX(DataColumns[Time Aggregation Unit],$A120-3),CHAR(34),"}"))</f>
        <v/>
      </c>
      <c r="AA120" s="111" t="str">
        <f>IF($A120&gt;NumDataColumns,
"",
CONCATENATE(AA119,", ",INDEX(DataColumns[Column Label],$A120)))</f>
        <v/>
      </c>
    </row>
    <row r="121" spans="1:27" x14ac:dyDescent="0.25">
      <c r="A121">
        <v>118</v>
      </c>
      <c r="D121" s="111" t="str">
        <f>IF($A121&gt;NumPeople,"",
CONCATENATE("  - &amp;PersonID",TEXT($A121,"0000"),
" {","PersonFirstName:  ",CHAR(34),INDEX(People[First Name],$A121),CHAR(34),
", PersonMiddleName:  ",CHAR(34),INDEX(People[Middle Name],$A121),CHAR(34),
", PersonLastName:  ",CHAR(34),INDEX(People[Last Name],$A121),CHAR(34),"}"))</f>
        <v/>
      </c>
      <c r="E121" s="111" t="str">
        <f>IF($A121&gt;NumOrganizations,"",
CONCATENATE("  - &amp;OrganizationID",TEXT($A121,"0000"),
" {","OrganizationTypeCV:  ",CHAR(34),INDEX(Organizations[Organization Type '[CV']],$A121),CHAR(34),
", OrganizationCode:  ",CHAR(34),INDEX(Organizations[Organization Code],$A121),CHAR(34),
", OrganizationName:  ",CHAR(34),INDEX(Organizations[Organization Name],$A121),CHAR(34),
", OrganizationDescription:  ",CHAR(34),INDEX(Organizations[Organization Description],$A121),CHAR(34),
", OrganizationLink:  ",CHAR(34),INDEX(Organizations[Organization Link],$A121),CHAR(34),"}"))</f>
        <v/>
      </c>
      <c r="F121" s="111" t="str">
        <f>IF($A121&gt;NumPeople,"",
CONCATENATE("  - &amp;AffiliationID",TEXT($A121,"0000"),
" {PersonID: *PersonID",TEXT($A121,"0000"),
", OrganizationID: *OrganizationID",TEXT(MATCH(INDEX(People[Organization Name],$A121),Organizations[Organization Name],0),"0000"),
", IsPrimaryOrganizationContact: , AffiliationStartDate: , AffiliationEndDate: , PrimaryPhone: ",
", PrimaryEmail: ",CHAR(34),INDEX(People[Primary Email],$A121),CHAR(34),
", PrimaryAddress: ",CHAR(34),INDEX(People[Primary Address],$A121),CHAR(34),
", PersonLink: }"))</f>
        <v/>
      </c>
      <c r="H121" s="111" t="str">
        <f>IF(COUNTA(CitationInformation)=0,"",
IF($A121&gt;NumAuthors,"",
CONCATENATE("  - &amp;AuthorListID",TEXT($A121,"0000"),
"  {CitationID: *CitationID0001",
", PersonID: *PersonID",TEXT(MATCH(INDEX(AuthorList[Author Name],$A121),People[Full Name],0),"0000"),
", AuthorOrder: ",INDEX(AuthorList[Author Number],$A121),"}")))</f>
        <v/>
      </c>
      <c r="K121" s="111" t="str">
        <f>IF($A121&gt;NumSamplingFeatures,"",
CONCATENATE("  - &amp;SamplingFeatureID",TEXT($A121,"0000"),
" {","SamplingFeatureUUID:  ",CHAR(34),INDEX(SamplingFeatures[Sampling Feature UUID],$A121),CHAR(34),
", SamplingFeatureTypeCV:  ",CHAR(34),INDEX(SamplingFeatures[Sampling Feature Type],$A121),CHAR(34),
", SamplingFeatureCode:  ",CHAR(34),INDEX(SamplingFeatures[Feature Code],$A121),CHAR(34),
", SamplingFeatureName:  ",CHAR(34),INDEX(SamplingFeatures[Feature Name],$A121),CHAR(34),
", SamplingFeatureDescription:  ",CHAR(34),INDEX(SamplingFeatures[Feature Description],$A121),CHAR(34),
", SamplingFeatureGeotypeCV:  ",CHAR(34),INDEX(SamplingFeatures[Feature Geo Type],$A121),CHAR(34),
", FeatureGeometry:  ",CHAR(34),INDEX(SamplingFeatures[Feature Geometry],$A121),CHAR(34),
", Elevation_m:  ",CHAR(34),INDEX(SamplingFeatures[Elevation_m],$A121),CHAR(34),
", ElevationDatumCV:  ",CHAR(34),ElevationDatum,CHAR(34),"}"))</f>
        <v/>
      </c>
      <c r="L121" s="111" t="str">
        <f>IF(NumSites=0,"",
IF(NumSites&lt;$A121,"",
CONCATENATE("  - &amp;SiteID",TEXT($A121,"0000"),
" {","SamplingFeatureID:  *SamplingFeatureID",TEXT(MATCH($A121,Sites[SiteID],0),"0000"),
", SiteTypeCV:  ",CHAR(34),INDEX(Sites[Site Type],MATCH($A121,Sites[SiteID],0)),CHAR(34),
", Latitude:  ",INDEX(Sites[Latitude],MATCH($A121,Sites[SiteID],0)),
", Longitude:  ",INDEX(Sites[Longitude],MATCH($A121,Sites[SiteID],0)),
", SpatialReferenceID:  *SRSID0001}")))</f>
        <v/>
      </c>
      <c r="M121" s="111" t="str">
        <f>IF(NumSpecimens=0,"",
IF(NumSpecimens&lt;$A121,"",
CONCATENATE("  - &amp;SpecimenID",TEXT($A121,"0000"),
" {","SamplingFeatureID:  *SamplingFeatureID",TEXT(MATCH($A121,Specimens[SpecimenID],0),"0000"),
", SpecimenTypeCV:  ",CHAR(34),INDEX(Specimens[Specimen Type],MATCH($A121,Specimens[SpecimenID],0)),CHAR(34),
", SpecimenMediumCV:  ",INDEX(Specimens[Specimen Medium],MATCH($A121,Specimens[SpecimenID],0)),
", IsFieldSpecimen:  ",CHAR(34),INDEX(Specimens[Is Field Specimen?],MATCH($A121,Specimens[SpecimenID],0)),CHAR(34),"}")))</f>
        <v/>
      </c>
      <c r="N121" s="111" t="str">
        <f>IF(NumSpatialOffsets=0,"",
IF(NumSpatialOffsets&lt;$A121,"",
CONCATENATE("  - &amp;SpatialOffsetID",TEXT($A121,"0000"),
" {","SpatialOffsetTypeCV:  ",CHAR(34),INDEX(RelatedFeatures[Spatial Offset Type],MATCH($A121,RelatedFeatures[OffsetID],0)),CHAR(34),
", Offset1Value:  ",INDEX(RelatedFeatures[Offset 1 Value],MATCH($A121,RelatedFeatures[OffsetID],0)),
", Offset1UnitID:  ",CHAR(34),INDEX(RelatedFeatures[Offset 1 Unit],MATCH($A121,RelatedFeatures[OffsetID],0)),CHAR(34),
", Offset2Value:  ",IF(INDEX(RelatedFeatures[Offset 2 Value],MATCH($A121,RelatedFeatures[OffsetID],0))="","NULL",INDEX(RelatedFeatures[Offset 2 Value],MATCH($A121,RelatedFeatures[OffsetID],0))),
", Offset2UnitID:  ",CHAR(34),INDEX(RelatedFeatures[Offset 2 Unit],MATCH($A121,RelatedFeatures[OffsetID],0)),,CHAR(34),
", Offset3Value:  ",IF(INDEX(RelatedFeatures[Offset 3 Value],MATCH($A121,RelatedFeatures[OffsetID],0))="","NULL",INDEX(RelatedFeatures[Offset 3 Value],MATCH($A121,RelatedFeatures[OffsetID],0))),
", Offset3UnitID:  ",CHAR(34),INDEX(RelatedFeatures[Offset 3 Unit],MATCH($A121,RelatedFeatures[OffsetID],0)),CHAR(34),"}")))</f>
        <v/>
      </c>
      <c r="O121" s="111" t="str">
        <f>IF(NumRelatedFeatures=0,"",
IF($A121&gt;NumRelatedFeatures,"",
CONCATENATE("  - &amp;RelationID",TEXT($A121,"0000"),
" {","SamplingFeatureID:  *SamplingFeatureID",TEXT(MATCH(INDEX(RelatedFeatures[First Sampling Feature Code],$A121),SamplingFeatures[Feature Code],0),"0000"),
", RelationshipTypeCV:  ",CHAR(34),INDEX(RelatedFeatures[Relationship Type],$A121),CHAR(34),
", RelatedFeatureID: *SamplingFeatureID",TEXT(MATCH(INDEX(RelatedFeatures[Second Sampling Feature Code],$A121),SamplingFeatures[Feature Code],0),"0000"),
", SpatialOffsetID:  ",IF(INDEX(RelatedFeatures[OffsetID],$A121)="",CONCATENATE(CHAR(34),CHAR(34)),CONCATENATE("*SpatialOffsetID",TEXT(INDEX(RelatedFeatures[OffsetID],$A121),"0000"))),"}")))</f>
        <v/>
      </c>
      <c r="P121" s="111" t="str">
        <f>IF($A121&gt;NumMethods,"",
CONCATENATE("  - &amp;MethodID",TEXT($A121,"0000"),
" {","MethodTypeCV:  ",CHAR(34),INDEX(Methods[Method Type],$A121),CHAR(34),
", MethodCode:  ",CHAR(34),INDEX(Methods[Method Code],$A121),CHAR(34),
", MethodName:  ",CHAR(34),INDEX(Methods[Method Name],$A121),CHAR(34),
", MethodDescription:  ",CHAR(34),INDEX(Methods[Method Description],$A121),CHAR(34),
", MethodLink:  ",CHAR(34),INDEX(Methods[Method Link],$A121),CHAR(34),
", OrganizationID: *OrganizationID",TEXT(MATCH(INDEX(Methods[Organization Name],$A121),Organizations[Organization Name],0),"0000"),"}"))</f>
        <v/>
      </c>
      <c r="Q121" s="111" t="str">
        <f>IF($A121&gt;NumVariables,"",
CONCATENATE("  - &amp;VariableID",TEXT($A121,"0000"),
" {","VariableTypeCV:  ",CHAR(34),INDEX(Variables[Variable Type],$A121),CHAR(34),
", VariableCode:  ",CHAR(34),INDEX(Variables[Variable Code],$A121),CHAR(34),
", VariableNameCV:  ",CHAR(34),INDEX(Variables[Variable Name],$A121),CHAR(34),
", VariableDefinition:  ",CHAR(34),INDEX(Variables[Variable Definition],$A121),CHAR(34),
", SpecciationCV:  ",CHAR(34),INDEX(Variables[Speciation],$A121),CHAR(34),
", NoDataValue:  ",CHAR(34),INDEX(Variables[No Data Value],$A121),CHAR(34),"}"))</f>
        <v/>
      </c>
      <c r="S121" s="111" t="str">
        <f>IF($A121&gt;NumProcessingLevels,"",
CONCATENATE("  - &amp;ProcessingLevelID",TEXT($A121,"0000"),
" {","ProcessingLevelCode:  ",CHAR(34),INDEX(ProcessingLevels[Processing Level Code],$A121),CHAR(34),
", Definition:  ",CHAR(34),INDEX(ProcessingLevels[Definition],$A121),CHAR(34),
", Explanation:  ",CHAR(34),INDEX(ProcessingLevels[Explanation],$A121),CHAR(34),"}"))</f>
        <v/>
      </c>
      <c r="T121" s="111" t="str">
        <f>IF($A121&gt;NumDataColumns,"",
IF(INDEX(DataColumns[Method Code],$A121)="","PLEASE FILL IN A METHOD FOR EACH DATA COLUMN",
CONCATENATE("  - &amp;ActionID",TEXT($A121,"0000"),
" {","ActionTypeCV:  ",CHAR(34),"Observation",CHAR(34),
", MethodID: *MethodID",TEXT(MATCH(INDEX(DataColumns[Method Code],$A121),Methods[Method Code],0),"0000"),
", BeginDateTime:  NULL",
", BeginDateTimeUTCOffset:  NULL",
", EndDateTime:  NULL",
", EndDateTimeUTCOffset:  NULL",
", ActionDescription:  ",CHAR(34),"Generic observation action generated by YODA TimeSeries Template",CHAR(34),
", ActionFileLink:  ",CHAR(34),CHAR(34),"}")))</f>
        <v/>
      </c>
      <c r="U121" s="111" t="str">
        <f>IF($A121&gt;NumDataColumns,"",
IF(INDEX(DataColumns[Method Code],$A121)="","PLEASE FILL IN A SAMPLING FEATURE FOR EACH DATA COLUMN",
CONCATENATE("  - &amp;FeatureActionID",TEXT($A121,"0000"),
" {","SamplingFeatureID:  *SamplingFeatureID",TEXT(MATCH(INDEX(DataColumns[Sampling Feature Code],$A121),SamplingFeatures[Feature Code],0),"0000"),
", ActionID:  *ActionID",TEXT($A121,"0000"),"}")))</f>
        <v/>
      </c>
      <c r="V121" s="111" t="str">
        <f>IF($A121&gt;NumDataColumns,"",
CONCATENATE("  - &amp;ResultID",TEXT($A121,"0000"),
" {","ResultUUID:  ",CHAR(34),INDEX(DataColumns[ResultUUID],$A121),CHAR(34),
", FeatureActionID: *FeatureActionID",TEXT($A121,"0000"),
", ResultTypeCV:  ",CHAR(34),INDEX(DataColumns[Result Type],$A121),CHAR(34),
", VariableID:  *VariableID",TEXT(MATCH(INDEX(DataColumns[Variable Code],$A121),Variables[Variable Code],0),"0000"),
", UnitsID:  ",CHAR(34),INDEX(DataColumns[Unit Name],$A121),CHAR(34),
", TaxonomicClassifierID:  ",CHAR(34),CHAR(34),
", ProcessingLevelID:  *ProcessingLevelID",TEXT(MATCH(INDEX(DataColumns[Processing Level],$A121),ProcessingLevels[Processing Level Code],0),"0000"),
", ResultDateTime:  ",CHAR(34),CHAR(34),
", ResultDateTimeUTCOffset:  ",CHAR(34),CHAR(34),
", ValidDateTime:  ",CHAR(34),CHAR(34),
", ValidDateTimeUTCOffset:  ",CHAR(34),CHAR(34),
", StatusCV:  ",CHAR(34),CHAR(34),
", SampledMediumCV:  ",CHAR(34),INDEX(DataColumns[Sampled Medium],$A121),CHAR(34),
", ValueCount:  ",NumDataValues,"}"))</f>
        <v/>
      </c>
      <c r="W121" s="111" t="str">
        <f>IF($A121&gt;NumDataColumns,"",
CONCATENATE("  - &amp;TimeSeriesResultID001",TEXT($A121,"0000"),
" {","ResultID: *ResultID",TEXT($A121,"0000"),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Statistic],$A121),CHAR(34),"}"))</f>
        <v/>
      </c>
      <c r="X121" s="111" t="str">
        <f>IF($A121-3&gt;NumDataColumns,"",
CONCATENATE("    - {ColumnNumber: ",TEXT($A121-1,"0000"),
", Label:  ",CHAR(34),INDEX(DataColumns[Column Label],$A121-3),CHAR(34),
", ODM2Field:  ",CHAR(34),"DataValue",CHAR(34),
", CensorCodeCV:  ",CHAR(34),INDEX(DataColumns[Censor Code],$A121-3),CHAR(34),
", QualiatyCodeCV:  ",CHAR(34),INDEX(DataColumns[Quality Code],$A121-3),CHAR(34),
", TimeAggregationInterval:  ",INDEX(DataColumns[Time Aggregation Interval],$A121-3),
", TimeAggregationIntervalUnitsID:  ",CHAR(34),INDEX(DataColumns[Time Aggregation Unit],$A121-3),CHAR(34),"}"))</f>
        <v/>
      </c>
      <c r="AA121" s="111" t="str">
        <f>IF($A121&gt;NumDataColumns,
"",
CONCATENATE(AA120,", ",INDEX(DataColumns[Column Label],$A121)))</f>
        <v/>
      </c>
    </row>
    <row r="122" spans="1:27" x14ac:dyDescent="0.25">
      <c r="A122">
        <v>119</v>
      </c>
      <c r="D122" s="111" t="str">
        <f>IF($A122&gt;NumPeople,"",
CONCATENATE("  - &amp;PersonID",TEXT($A122,"0000"),
" {","PersonFirstName:  ",CHAR(34),INDEX(People[First Name],$A122),CHAR(34),
", PersonMiddleName:  ",CHAR(34),INDEX(People[Middle Name],$A122),CHAR(34),
", PersonLastName:  ",CHAR(34),INDEX(People[Last Name],$A122),CHAR(34),"}"))</f>
        <v/>
      </c>
      <c r="E122" s="111" t="str">
        <f>IF($A122&gt;NumOrganizations,"",
CONCATENATE("  - &amp;OrganizationID",TEXT($A122,"0000"),
" {","OrganizationTypeCV:  ",CHAR(34),INDEX(Organizations[Organization Type '[CV']],$A122),CHAR(34),
", OrganizationCode:  ",CHAR(34),INDEX(Organizations[Organization Code],$A122),CHAR(34),
", OrganizationName:  ",CHAR(34),INDEX(Organizations[Organization Name],$A122),CHAR(34),
", OrganizationDescription:  ",CHAR(34),INDEX(Organizations[Organization Description],$A122),CHAR(34),
", OrganizationLink:  ",CHAR(34),INDEX(Organizations[Organization Link],$A122),CHAR(34),"}"))</f>
        <v/>
      </c>
      <c r="F122" s="111" t="str">
        <f>IF($A122&gt;NumPeople,"",
CONCATENATE("  - &amp;AffiliationID",TEXT($A122,"0000"),
" {PersonID: *PersonID",TEXT($A122,"0000"),
", OrganizationID: *OrganizationID",TEXT(MATCH(INDEX(People[Organization Name],$A122),Organizations[Organization Name],0),"0000"),
", IsPrimaryOrganizationContact: , AffiliationStartDate: , AffiliationEndDate: , PrimaryPhone: ",
", PrimaryEmail: ",CHAR(34),INDEX(People[Primary Email],$A122),CHAR(34),
", PrimaryAddress: ",CHAR(34),INDEX(People[Primary Address],$A122),CHAR(34),
", PersonLink: }"))</f>
        <v/>
      </c>
      <c r="H122" s="111" t="str">
        <f>IF(COUNTA(CitationInformation)=0,"",
IF($A122&gt;NumAuthors,"",
CONCATENATE("  - &amp;AuthorListID",TEXT($A122,"0000"),
"  {CitationID: *CitationID0001",
", PersonID: *PersonID",TEXT(MATCH(INDEX(AuthorList[Author Name],$A122),People[Full Name],0),"0000"),
", AuthorOrder: ",INDEX(AuthorList[Author Number],$A122),"}")))</f>
        <v/>
      </c>
      <c r="K122" s="111" t="str">
        <f>IF($A122&gt;NumSamplingFeatures,"",
CONCATENATE("  - &amp;SamplingFeatureID",TEXT($A122,"0000"),
" {","SamplingFeatureUUID:  ",CHAR(34),INDEX(SamplingFeatures[Sampling Feature UUID],$A122),CHAR(34),
", SamplingFeatureTypeCV:  ",CHAR(34),INDEX(SamplingFeatures[Sampling Feature Type],$A122),CHAR(34),
", SamplingFeatureCode:  ",CHAR(34),INDEX(SamplingFeatures[Feature Code],$A122),CHAR(34),
", SamplingFeatureName:  ",CHAR(34),INDEX(SamplingFeatures[Feature Name],$A122),CHAR(34),
", SamplingFeatureDescription:  ",CHAR(34),INDEX(SamplingFeatures[Feature Description],$A122),CHAR(34),
", SamplingFeatureGeotypeCV:  ",CHAR(34),INDEX(SamplingFeatures[Feature Geo Type],$A122),CHAR(34),
", FeatureGeometry:  ",CHAR(34),INDEX(SamplingFeatures[Feature Geometry],$A122),CHAR(34),
", Elevation_m:  ",CHAR(34),INDEX(SamplingFeatures[Elevation_m],$A122),CHAR(34),
", ElevationDatumCV:  ",CHAR(34),ElevationDatum,CHAR(34),"}"))</f>
        <v/>
      </c>
      <c r="L122" s="111" t="str">
        <f>IF(NumSites=0,"",
IF(NumSites&lt;$A122,"",
CONCATENATE("  - &amp;SiteID",TEXT($A122,"0000"),
" {","SamplingFeatureID:  *SamplingFeatureID",TEXT(MATCH($A122,Sites[SiteID],0),"0000"),
", SiteTypeCV:  ",CHAR(34),INDEX(Sites[Site Type],MATCH($A122,Sites[SiteID],0)),CHAR(34),
", Latitude:  ",INDEX(Sites[Latitude],MATCH($A122,Sites[SiteID],0)),
", Longitude:  ",INDEX(Sites[Longitude],MATCH($A122,Sites[SiteID],0)),
", SpatialReferenceID:  *SRSID0001}")))</f>
        <v/>
      </c>
      <c r="M122" s="111" t="str">
        <f>IF(NumSpecimens=0,"",
IF(NumSpecimens&lt;$A122,"",
CONCATENATE("  - &amp;SpecimenID",TEXT($A122,"0000"),
" {","SamplingFeatureID:  *SamplingFeatureID",TEXT(MATCH($A122,Specimens[SpecimenID],0),"0000"),
", SpecimenTypeCV:  ",CHAR(34),INDEX(Specimens[Specimen Type],MATCH($A122,Specimens[SpecimenID],0)),CHAR(34),
", SpecimenMediumCV:  ",INDEX(Specimens[Specimen Medium],MATCH($A122,Specimens[SpecimenID],0)),
", IsFieldSpecimen:  ",CHAR(34),INDEX(Specimens[Is Field Specimen?],MATCH($A122,Specimens[SpecimenID],0)),CHAR(34),"}")))</f>
        <v/>
      </c>
      <c r="N122" s="111" t="str">
        <f>IF(NumSpatialOffsets=0,"",
IF(NumSpatialOffsets&lt;$A122,"",
CONCATENATE("  - &amp;SpatialOffsetID",TEXT($A122,"0000"),
" {","SpatialOffsetTypeCV:  ",CHAR(34),INDEX(RelatedFeatures[Spatial Offset Type],MATCH($A122,RelatedFeatures[OffsetID],0)),CHAR(34),
", Offset1Value:  ",INDEX(RelatedFeatures[Offset 1 Value],MATCH($A122,RelatedFeatures[OffsetID],0)),
", Offset1UnitID:  ",CHAR(34),INDEX(RelatedFeatures[Offset 1 Unit],MATCH($A122,RelatedFeatures[OffsetID],0)),CHAR(34),
", Offset2Value:  ",IF(INDEX(RelatedFeatures[Offset 2 Value],MATCH($A122,RelatedFeatures[OffsetID],0))="","NULL",INDEX(RelatedFeatures[Offset 2 Value],MATCH($A122,RelatedFeatures[OffsetID],0))),
", Offset2UnitID:  ",CHAR(34),INDEX(RelatedFeatures[Offset 2 Unit],MATCH($A122,RelatedFeatures[OffsetID],0)),,CHAR(34),
", Offset3Value:  ",IF(INDEX(RelatedFeatures[Offset 3 Value],MATCH($A122,RelatedFeatures[OffsetID],0))="","NULL",INDEX(RelatedFeatures[Offset 3 Value],MATCH($A122,RelatedFeatures[OffsetID],0))),
", Offset3UnitID:  ",CHAR(34),INDEX(RelatedFeatures[Offset 3 Unit],MATCH($A122,RelatedFeatures[OffsetID],0)),CHAR(34),"}")))</f>
        <v/>
      </c>
      <c r="O122" s="111" t="str">
        <f>IF(NumRelatedFeatures=0,"",
IF($A122&gt;NumRelatedFeatures,"",
CONCATENATE("  - &amp;RelationID",TEXT($A122,"0000"),
" {","SamplingFeatureID:  *SamplingFeatureID",TEXT(MATCH(INDEX(RelatedFeatures[First Sampling Feature Code],$A122),SamplingFeatures[Feature Code],0),"0000"),
", RelationshipTypeCV:  ",CHAR(34),INDEX(RelatedFeatures[Relationship Type],$A122),CHAR(34),
", RelatedFeatureID: *SamplingFeatureID",TEXT(MATCH(INDEX(RelatedFeatures[Second Sampling Feature Code],$A122),SamplingFeatures[Feature Code],0),"0000"),
", SpatialOffsetID:  ",IF(INDEX(RelatedFeatures[OffsetID],$A122)="",CONCATENATE(CHAR(34),CHAR(34)),CONCATENATE("*SpatialOffsetID",TEXT(INDEX(RelatedFeatures[OffsetID],$A122),"0000"))),"}")))</f>
        <v/>
      </c>
      <c r="P122" s="111" t="str">
        <f>IF($A122&gt;NumMethods,"",
CONCATENATE("  - &amp;MethodID",TEXT($A122,"0000"),
" {","MethodTypeCV:  ",CHAR(34),INDEX(Methods[Method Type],$A122),CHAR(34),
", MethodCode:  ",CHAR(34),INDEX(Methods[Method Code],$A122),CHAR(34),
", MethodName:  ",CHAR(34),INDEX(Methods[Method Name],$A122),CHAR(34),
", MethodDescription:  ",CHAR(34),INDEX(Methods[Method Description],$A122),CHAR(34),
", MethodLink:  ",CHAR(34),INDEX(Methods[Method Link],$A122),CHAR(34),
", OrganizationID: *OrganizationID",TEXT(MATCH(INDEX(Methods[Organization Name],$A122),Organizations[Organization Name],0),"0000"),"}"))</f>
        <v/>
      </c>
      <c r="Q122" s="111" t="str">
        <f>IF($A122&gt;NumVariables,"",
CONCATENATE("  - &amp;VariableID",TEXT($A122,"0000"),
" {","VariableTypeCV:  ",CHAR(34),INDEX(Variables[Variable Type],$A122),CHAR(34),
", VariableCode:  ",CHAR(34),INDEX(Variables[Variable Code],$A122),CHAR(34),
", VariableNameCV:  ",CHAR(34),INDEX(Variables[Variable Name],$A122),CHAR(34),
", VariableDefinition:  ",CHAR(34),INDEX(Variables[Variable Definition],$A122),CHAR(34),
", SpecciationCV:  ",CHAR(34),INDEX(Variables[Speciation],$A122),CHAR(34),
", NoDataValue:  ",CHAR(34),INDEX(Variables[No Data Value],$A122),CHAR(34),"}"))</f>
        <v/>
      </c>
      <c r="S122" s="111" t="str">
        <f>IF($A122&gt;NumProcessingLevels,"",
CONCATENATE("  - &amp;ProcessingLevelID",TEXT($A122,"0000"),
" {","ProcessingLevelCode:  ",CHAR(34),INDEX(ProcessingLevels[Processing Level Code],$A122),CHAR(34),
", Definition:  ",CHAR(34),INDEX(ProcessingLevels[Definition],$A122),CHAR(34),
", Explanation:  ",CHAR(34),INDEX(ProcessingLevels[Explanation],$A122),CHAR(34),"}"))</f>
        <v/>
      </c>
      <c r="T122" s="111" t="str">
        <f>IF($A122&gt;NumDataColumns,"",
IF(INDEX(DataColumns[Method Code],$A122)="","PLEASE FILL IN A METHOD FOR EACH DATA COLUMN",
CONCATENATE("  - &amp;ActionID",TEXT($A122,"0000"),
" {","ActionTypeCV:  ",CHAR(34),"Observation",CHAR(34),
", MethodID: *MethodID",TEXT(MATCH(INDEX(DataColumns[Method Code],$A122),Methods[Method Code],0),"0000"),
", BeginDateTime:  NULL",
", BeginDateTimeUTCOffset:  NULL",
", EndDateTime:  NULL",
", EndDateTimeUTCOffset:  NULL",
", ActionDescription:  ",CHAR(34),"Generic observation action generated by YODA TimeSeries Template",CHAR(34),
", ActionFileLink:  ",CHAR(34),CHAR(34),"}")))</f>
        <v/>
      </c>
      <c r="U122" s="111" t="str">
        <f>IF($A122&gt;NumDataColumns,"",
IF(INDEX(DataColumns[Method Code],$A122)="","PLEASE FILL IN A SAMPLING FEATURE FOR EACH DATA COLUMN",
CONCATENATE("  - &amp;FeatureActionID",TEXT($A122,"0000"),
" {","SamplingFeatureID:  *SamplingFeatureID",TEXT(MATCH(INDEX(DataColumns[Sampling Feature Code],$A122),SamplingFeatures[Feature Code],0),"0000"),
", ActionID:  *ActionID",TEXT($A122,"0000"),"}")))</f>
        <v/>
      </c>
      <c r="V122" s="111" t="str">
        <f>IF($A122&gt;NumDataColumns,"",
CONCATENATE("  - &amp;ResultID",TEXT($A122,"0000"),
" {","ResultUUID:  ",CHAR(34),INDEX(DataColumns[ResultUUID],$A122),CHAR(34),
", FeatureActionID: *FeatureActionID",TEXT($A122,"0000"),
", ResultTypeCV:  ",CHAR(34),INDEX(DataColumns[Result Type],$A122),CHAR(34),
", VariableID:  *VariableID",TEXT(MATCH(INDEX(DataColumns[Variable Code],$A122),Variables[Variable Code],0),"0000"),
", UnitsID:  ",CHAR(34),INDEX(DataColumns[Unit Name],$A122),CHAR(34),
", TaxonomicClassifierID:  ",CHAR(34),CHAR(34),
", ProcessingLevelID:  *ProcessingLevelID",TEXT(MATCH(INDEX(DataColumns[Processing Level],$A122),ProcessingLevels[Processing Level Code],0),"0000"),
", ResultDateTime:  ",CHAR(34),CHAR(34),
", ResultDateTimeUTCOffset:  ",CHAR(34),CHAR(34),
", ValidDateTime:  ",CHAR(34),CHAR(34),
", ValidDateTimeUTCOffset:  ",CHAR(34),CHAR(34),
", StatusCV:  ",CHAR(34),CHAR(34),
", SampledMediumCV:  ",CHAR(34),INDEX(DataColumns[Sampled Medium],$A122),CHAR(34),
", ValueCount:  ",NumDataValues,"}"))</f>
        <v/>
      </c>
      <c r="W122" s="111" t="str">
        <f>IF($A122&gt;NumDataColumns,"",
CONCATENATE("  - &amp;TimeSeriesResultID001",TEXT($A122,"0000"),
" {","ResultID: *ResultID",TEXT($A122,"0000"),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Statistic],$A122),CHAR(34),"}"))</f>
        <v/>
      </c>
      <c r="X122" s="111" t="str">
        <f>IF($A122-3&gt;NumDataColumns,"",
CONCATENATE("    - {ColumnNumber: ",TEXT($A122-1,"0000"),
", Label:  ",CHAR(34),INDEX(DataColumns[Column Label],$A122-3),CHAR(34),
", ODM2Field:  ",CHAR(34),"DataValue",CHAR(34),
", CensorCodeCV:  ",CHAR(34),INDEX(DataColumns[Censor Code],$A122-3),CHAR(34),
", QualiatyCodeCV:  ",CHAR(34),INDEX(DataColumns[Quality Code],$A122-3),CHAR(34),
", TimeAggregationInterval:  ",INDEX(DataColumns[Time Aggregation Interval],$A122-3),
", TimeAggregationIntervalUnitsID:  ",CHAR(34),INDEX(DataColumns[Time Aggregation Unit],$A122-3),CHAR(34),"}"))</f>
        <v/>
      </c>
      <c r="AA122" s="111" t="str">
        <f>IF($A122&gt;NumDataColumns,
"",
CONCATENATE(AA121,", ",INDEX(DataColumns[Column Label],$A122)))</f>
        <v/>
      </c>
    </row>
    <row r="123" spans="1:27" x14ac:dyDescent="0.25">
      <c r="A123">
        <v>120</v>
      </c>
      <c r="D123" s="111" t="str">
        <f>IF($A123&gt;NumPeople,"",
CONCATENATE("  - &amp;PersonID",TEXT($A123,"0000"),
" {","PersonFirstName:  ",CHAR(34),INDEX(People[First Name],$A123),CHAR(34),
", PersonMiddleName:  ",CHAR(34),INDEX(People[Middle Name],$A123),CHAR(34),
", PersonLastName:  ",CHAR(34),INDEX(People[Last Name],$A123),CHAR(34),"}"))</f>
        <v/>
      </c>
      <c r="E123" s="111" t="str">
        <f>IF($A123&gt;NumOrganizations,"",
CONCATENATE("  - &amp;OrganizationID",TEXT($A123,"0000"),
" {","OrganizationTypeCV:  ",CHAR(34),INDEX(Organizations[Organization Type '[CV']],$A123),CHAR(34),
", OrganizationCode:  ",CHAR(34),INDEX(Organizations[Organization Code],$A123),CHAR(34),
", OrganizationName:  ",CHAR(34),INDEX(Organizations[Organization Name],$A123),CHAR(34),
", OrganizationDescription:  ",CHAR(34),INDEX(Organizations[Organization Description],$A123),CHAR(34),
", OrganizationLink:  ",CHAR(34),INDEX(Organizations[Organization Link],$A123),CHAR(34),"}"))</f>
        <v/>
      </c>
      <c r="F123" s="111" t="str">
        <f>IF($A123&gt;NumPeople,"",
CONCATENATE("  - &amp;AffiliationID",TEXT($A123,"0000"),
" {PersonID: *PersonID",TEXT($A123,"0000"),
", OrganizationID: *OrganizationID",TEXT(MATCH(INDEX(People[Organization Name],$A123),Organizations[Organization Name],0),"0000"),
", IsPrimaryOrganizationContact: , AffiliationStartDate: , AffiliationEndDate: , PrimaryPhone: ",
", PrimaryEmail: ",CHAR(34),INDEX(People[Primary Email],$A123),CHAR(34),
", PrimaryAddress: ",CHAR(34),INDEX(People[Primary Address],$A123),CHAR(34),
", PersonLink: }"))</f>
        <v/>
      </c>
      <c r="H123" s="111" t="str">
        <f>IF(COUNTA(CitationInformation)=0,"",
IF($A123&gt;NumAuthors,"",
CONCATENATE("  - &amp;AuthorListID",TEXT($A123,"0000"),
"  {CitationID: *CitationID0001",
", PersonID: *PersonID",TEXT(MATCH(INDEX(AuthorList[Author Name],$A123),People[Full Name],0),"0000"),
", AuthorOrder: ",INDEX(AuthorList[Author Number],$A123),"}")))</f>
        <v/>
      </c>
      <c r="K123" s="111" t="str">
        <f>IF($A123&gt;NumSamplingFeatures,"",
CONCATENATE("  - &amp;SamplingFeatureID",TEXT($A123,"0000"),
" {","SamplingFeatureUUID:  ",CHAR(34),INDEX(SamplingFeatures[Sampling Feature UUID],$A123),CHAR(34),
", SamplingFeatureTypeCV:  ",CHAR(34),INDEX(SamplingFeatures[Sampling Feature Type],$A123),CHAR(34),
", SamplingFeatureCode:  ",CHAR(34),INDEX(SamplingFeatures[Feature Code],$A123),CHAR(34),
", SamplingFeatureName:  ",CHAR(34),INDEX(SamplingFeatures[Feature Name],$A123),CHAR(34),
", SamplingFeatureDescription:  ",CHAR(34),INDEX(SamplingFeatures[Feature Description],$A123),CHAR(34),
", SamplingFeatureGeotypeCV:  ",CHAR(34),INDEX(SamplingFeatures[Feature Geo Type],$A123),CHAR(34),
", FeatureGeometry:  ",CHAR(34),INDEX(SamplingFeatures[Feature Geometry],$A123),CHAR(34),
", Elevation_m:  ",CHAR(34),INDEX(SamplingFeatures[Elevation_m],$A123),CHAR(34),
", ElevationDatumCV:  ",CHAR(34),ElevationDatum,CHAR(34),"}"))</f>
        <v/>
      </c>
      <c r="L123" s="111" t="str">
        <f>IF(NumSites=0,"",
IF(NumSites&lt;$A123,"",
CONCATENATE("  - &amp;SiteID",TEXT($A123,"0000"),
" {","SamplingFeatureID:  *SamplingFeatureID",TEXT(MATCH($A123,Sites[SiteID],0),"0000"),
", SiteTypeCV:  ",CHAR(34),INDEX(Sites[Site Type],MATCH($A123,Sites[SiteID],0)),CHAR(34),
", Latitude:  ",INDEX(Sites[Latitude],MATCH($A123,Sites[SiteID],0)),
", Longitude:  ",INDEX(Sites[Longitude],MATCH($A123,Sites[SiteID],0)),
", SpatialReferenceID:  *SRSID0001}")))</f>
        <v/>
      </c>
      <c r="M123" s="111" t="str">
        <f>IF(NumSpecimens=0,"",
IF(NumSpecimens&lt;$A123,"",
CONCATENATE("  - &amp;SpecimenID",TEXT($A123,"0000"),
" {","SamplingFeatureID:  *SamplingFeatureID",TEXT(MATCH($A123,Specimens[SpecimenID],0),"0000"),
", SpecimenTypeCV:  ",CHAR(34),INDEX(Specimens[Specimen Type],MATCH($A123,Specimens[SpecimenID],0)),CHAR(34),
", SpecimenMediumCV:  ",INDEX(Specimens[Specimen Medium],MATCH($A123,Specimens[SpecimenID],0)),
", IsFieldSpecimen:  ",CHAR(34),INDEX(Specimens[Is Field Specimen?],MATCH($A123,Specimens[SpecimenID],0)),CHAR(34),"}")))</f>
        <v/>
      </c>
      <c r="N123" s="111" t="str">
        <f>IF(NumSpatialOffsets=0,"",
IF(NumSpatialOffsets&lt;$A123,"",
CONCATENATE("  - &amp;SpatialOffsetID",TEXT($A123,"0000"),
" {","SpatialOffsetTypeCV:  ",CHAR(34),INDEX(RelatedFeatures[Spatial Offset Type],MATCH($A123,RelatedFeatures[OffsetID],0)),CHAR(34),
", Offset1Value:  ",INDEX(RelatedFeatures[Offset 1 Value],MATCH($A123,RelatedFeatures[OffsetID],0)),
", Offset1UnitID:  ",CHAR(34),INDEX(RelatedFeatures[Offset 1 Unit],MATCH($A123,RelatedFeatures[OffsetID],0)),CHAR(34),
", Offset2Value:  ",IF(INDEX(RelatedFeatures[Offset 2 Value],MATCH($A123,RelatedFeatures[OffsetID],0))="","NULL",INDEX(RelatedFeatures[Offset 2 Value],MATCH($A123,RelatedFeatures[OffsetID],0))),
", Offset2UnitID:  ",CHAR(34),INDEX(RelatedFeatures[Offset 2 Unit],MATCH($A123,RelatedFeatures[OffsetID],0)),,CHAR(34),
", Offset3Value:  ",IF(INDEX(RelatedFeatures[Offset 3 Value],MATCH($A123,RelatedFeatures[OffsetID],0))="","NULL",INDEX(RelatedFeatures[Offset 3 Value],MATCH($A123,RelatedFeatures[OffsetID],0))),
", Offset3UnitID:  ",CHAR(34),INDEX(RelatedFeatures[Offset 3 Unit],MATCH($A123,RelatedFeatures[OffsetID],0)),CHAR(34),"}")))</f>
        <v/>
      </c>
      <c r="O123" s="111" t="str">
        <f>IF(NumRelatedFeatures=0,"",
IF($A123&gt;NumRelatedFeatures,"",
CONCATENATE("  - &amp;RelationID",TEXT($A123,"0000"),
" {","SamplingFeatureID:  *SamplingFeatureID",TEXT(MATCH(INDEX(RelatedFeatures[First Sampling Feature Code],$A123),SamplingFeatures[Feature Code],0),"0000"),
", RelationshipTypeCV:  ",CHAR(34),INDEX(RelatedFeatures[Relationship Type],$A123),CHAR(34),
", RelatedFeatureID: *SamplingFeatureID",TEXT(MATCH(INDEX(RelatedFeatures[Second Sampling Feature Code],$A123),SamplingFeatures[Feature Code],0),"0000"),
", SpatialOffsetID:  ",IF(INDEX(RelatedFeatures[OffsetID],$A123)="",CONCATENATE(CHAR(34),CHAR(34)),CONCATENATE("*SpatialOffsetID",TEXT(INDEX(RelatedFeatures[OffsetID],$A123),"0000"))),"}")))</f>
        <v/>
      </c>
      <c r="P123" s="111" t="str">
        <f>IF($A123&gt;NumMethods,"",
CONCATENATE("  - &amp;MethodID",TEXT($A123,"0000"),
" {","MethodTypeCV:  ",CHAR(34),INDEX(Methods[Method Type],$A123),CHAR(34),
", MethodCode:  ",CHAR(34),INDEX(Methods[Method Code],$A123),CHAR(34),
", MethodName:  ",CHAR(34),INDEX(Methods[Method Name],$A123),CHAR(34),
", MethodDescription:  ",CHAR(34),INDEX(Methods[Method Description],$A123),CHAR(34),
", MethodLink:  ",CHAR(34),INDEX(Methods[Method Link],$A123),CHAR(34),
", OrganizationID: *OrganizationID",TEXT(MATCH(INDEX(Methods[Organization Name],$A123),Organizations[Organization Name],0),"0000"),"}"))</f>
        <v/>
      </c>
      <c r="Q123" s="111" t="str">
        <f>IF($A123&gt;NumVariables,"",
CONCATENATE("  - &amp;VariableID",TEXT($A123,"0000"),
" {","VariableTypeCV:  ",CHAR(34),INDEX(Variables[Variable Type],$A123),CHAR(34),
", VariableCode:  ",CHAR(34),INDEX(Variables[Variable Code],$A123),CHAR(34),
", VariableNameCV:  ",CHAR(34),INDEX(Variables[Variable Name],$A123),CHAR(34),
", VariableDefinition:  ",CHAR(34),INDEX(Variables[Variable Definition],$A123),CHAR(34),
", SpecciationCV:  ",CHAR(34),INDEX(Variables[Speciation],$A123),CHAR(34),
", NoDataValue:  ",CHAR(34),INDEX(Variables[No Data Value],$A123),CHAR(34),"}"))</f>
        <v/>
      </c>
      <c r="S123" s="111" t="str">
        <f>IF($A123&gt;NumProcessingLevels,"",
CONCATENATE("  - &amp;ProcessingLevelID",TEXT($A123,"0000"),
" {","ProcessingLevelCode:  ",CHAR(34),INDEX(ProcessingLevels[Processing Level Code],$A123),CHAR(34),
", Definition:  ",CHAR(34),INDEX(ProcessingLevels[Definition],$A123),CHAR(34),
", Explanation:  ",CHAR(34),INDEX(ProcessingLevels[Explanation],$A123),CHAR(34),"}"))</f>
        <v/>
      </c>
      <c r="T123" s="111" t="str">
        <f>IF($A123&gt;NumDataColumns,"",
IF(INDEX(DataColumns[Method Code],$A123)="","PLEASE FILL IN A METHOD FOR EACH DATA COLUMN",
CONCATENATE("  - &amp;ActionID",TEXT($A123,"0000"),
" {","ActionTypeCV:  ",CHAR(34),"Observation",CHAR(34),
", MethodID: *MethodID",TEXT(MATCH(INDEX(DataColumns[Method Code],$A123),Methods[Method Code],0),"0000"),
", BeginDateTime:  NULL",
", BeginDateTimeUTCOffset:  NULL",
", EndDateTime:  NULL",
", EndDateTimeUTCOffset:  NULL",
", ActionDescription:  ",CHAR(34),"Generic observation action generated by YODA TimeSeries Template",CHAR(34),
", ActionFileLink:  ",CHAR(34),CHAR(34),"}")))</f>
        <v/>
      </c>
      <c r="U123" s="111" t="str">
        <f>IF($A123&gt;NumDataColumns,"",
IF(INDEX(DataColumns[Method Code],$A123)="","PLEASE FILL IN A SAMPLING FEATURE FOR EACH DATA COLUMN",
CONCATENATE("  - &amp;FeatureActionID",TEXT($A123,"0000"),
" {","SamplingFeatureID:  *SamplingFeatureID",TEXT(MATCH(INDEX(DataColumns[Sampling Feature Code],$A123),SamplingFeatures[Feature Code],0),"0000"),
", ActionID:  *ActionID",TEXT($A123,"0000"),"}")))</f>
        <v/>
      </c>
      <c r="V123" s="111" t="str">
        <f>IF($A123&gt;NumDataColumns,"",
CONCATENATE("  - &amp;ResultID",TEXT($A123,"0000"),
" {","ResultUUID:  ",CHAR(34),INDEX(DataColumns[ResultUUID],$A123),CHAR(34),
", FeatureActionID: *FeatureActionID",TEXT($A123,"0000"),
", ResultTypeCV:  ",CHAR(34),INDEX(DataColumns[Result Type],$A123),CHAR(34),
", VariableID:  *VariableID",TEXT(MATCH(INDEX(DataColumns[Variable Code],$A123),Variables[Variable Code],0),"0000"),
", UnitsID:  ",CHAR(34),INDEX(DataColumns[Unit Name],$A123),CHAR(34),
", TaxonomicClassifierID:  ",CHAR(34),CHAR(34),
", ProcessingLevelID:  *ProcessingLevelID",TEXT(MATCH(INDEX(DataColumns[Processing Level],$A123),ProcessingLevels[Processing Level Code],0),"0000"),
", ResultDateTime:  ",CHAR(34),CHAR(34),
", ResultDateTimeUTCOffset:  ",CHAR(34),CHAR(34),
", ValidDateTime:  ",CHAR(34),CHAR(34),
", ValidDateTimeUTCOffset:  ",CHAR(34),CHAR(34),
", StatusCV:  ",CHAR(34),CHAR(34),
", SampledMediumCV:  ",CHAR(34),INDEX(DataColumns[Sampled Medium],$A123),CHAR(34),
", ValueCount:  ",NumDataValues,"}"))</f>
        <v/>
      </c>
      <c r="W123" s="111" t="str">
        <f>IF($A123&gt;NumDataColumns,"",
CONCATENATE("  - &amp;TimeSeriesResultID001",TEXT($A123,"0000"),
" {","ResultID: *ResultID",TEXT($A123,"0000"),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Statistic],$A123),CHAR(34),"}"))</f>
        <v/>
      </c>
      <c r="X123" s="111" t="str">
        <f>IF($A123-3&gt;NumDataColumns,"",
CONCATENATE("    - {ColumnNumber: ",TEXT($A123-1,"0000"),
", Label:  ",CHAR(34),INDEX(DataColumns[Column Label],$A123-3),CHAR(34),
", ODM2Field:  ",CHAR(34),"DataValue",CHAR(34),
", CensorCodeCV:  ",CHAR(34),INDEX(DataColumns[Censor Code],$A123-3),CHAR(34),
", QualiatyCodeCV:  ",CHAR(34),INDEX(DataColumns[Quality Code],$A123-3),CHAR(34),
", TimeAggregationInterval:  ",INDEX(DataColumns[Time Aggregation Interval],$A123-3),
", TimeAggregationIntervalUnitsID:  ",CHAR(34),INDEX(DataColumns[Time Aggregation Unit],$A123-3),CHAR(34),"}"))</f>
        <v/>
      </c>
      <c r="AA123" s="111" t="str">
        <f>IF($A123&gt;NumDataColumns,
"",
CONCATENATE(AA122,", ",INDEX(DataColumns[Column Label],$A123)))</f>
        <v/>
      </c>
    </row>
    <row r="124" spans="1:27" x14ac:dyDescent="0.25">
      <c r="A124">
        <v>121</v>
      </c>
      <c r="D124" s="111" t="str">
        <f>IF($A124&gt;NumPeople,"",
CONCATENATE("  - &amp;PersonID",TEXT($A124,"0000"),
" {","PersonFirstName:  ",CHAR(34),INDEX(People[First Name],$A124),CHAR(34),
", PersonMiddleName:  ",CHAR(34),INDEX(People[Middle Name],$A124),CHAR(34),
", PersonLastName:  ",CHAR(34),INDEX(People[Last Name],$A124),CHAR(34),"}"))</f>
        <v/>
      </c>
      <c r="E124" s="111" t="str">
        <f>IF($A124&gt;NumOrganizations,"",
CONCATENATE("  - &amp;OrganizationID",TEXT($A124,"0000"),
" {","OrganizationTypeCV:  ",CHAR(34),INDEX(Organizations[Organization Type '[CV']],$A124),CHAR(34),
", OrganizationCode:  ",CHAR(34),INDEX(Organizations[Organization Code],$A124),CHAR(34),
", OrganizationName:  ",CHAR(34),INDEX(Organizations[Organization Name],$A124),CHAR(34),
", OrganizationDescription:  ",CHAR(34),INDEX(Organizations[Organization Description],$A124),CHAR(34),
", OrganizationLink:  ",CHAR(34),INDEX(Organizations[Organization Link],$A124),CHAR(34),"}"))</f>
        <v/>
      </c>
      <c r="F124" s="111" t="str">
        <f>IF($A124&gt;NumPeople,"",
CONCATENATE("  - &amp;AffiliationID",TEXT($A124,"0000"),
" {PersonID: *PersonID",TEXT($A124,"0000"),
", OrganizationID: *OrganizationID",TEXT(MATCH(INDEX(People[Organization Name],$A124),Organizations[Organization Name],0),"0000"),
", IsPrimaryOrganizationContact: , AffiliationStartDate: , AffiliationEndDate: , PrimaryPhone: ",
", PrimaryEmail: ",CHAR(34),INDEX(People[Primary Email],$A124),CHAR(34),
", PrimaryAddress: ",CHAR(34),INDEX(People[Primary Address],$A124),CHAR(34),
", PersonLink: }"))</f>
        <v/>
      </c>
      <c r="H124" s="111" t="str">
        <f>IF(COUNTA(CitationInformation)=0,"",
IF($A124&gt;NumAuthors,"",
CONCATENATE("  - &amp;AuthorListID",TEXT($A124,"0000"),
"  {CitationID: *CitationID0001",
", PersonID: *PersonID",TEXT(MATCH(INDEX(AuthorList[Author Name],$A124),People[Full Name],0),"0000"),
", AuthorOrder: ",INDEX(AuthorList[Author Number],$A124),"}")))</f>
        <v/>
      </c>
      <c r="K124" s="111" t="str">
        <f>IF($A124&gt;NumSamplingFeatures,"",
CONCATENATE("  - &amp;SamplingFeatureID",TEXT($A124,"0000"),
" {","SamplingFeatureUUID:  ",CHAR(34),INDEX(SamplingFeatures[Sampling Feature UUID],$A124),CHAR(34),
", SamplingFeatureTypeCV:  ",CHAR(34),INDEX(SamplingFeatures[Sampling Feature Type],$A124),CHAR(34),
", SamplingFeatureCode:  ",CHAR(34),INDEX(SamplingFeatures[Feature Code],$A124),CHAR(34),
", SamplingFeatureName:  ",CHAR(34),INDEX(SamplingFeatures[Feature Name],$A124),CHAR(34),
", SamplingFeatureDescription:  ",CHAR(34),INDEX(SamplingFeatures[Feature Description],$A124),CHAR(34),
", SamplingFeatureGeotypeCV:  ",CHAR(34),INDEX(SamplingFeatures[Feature Geo Type],$A124),CHAR(34),
", FeatureGeometry:  ",CHAR(34),INDEX(SamplingFeatures[Feature Geometry],$A124),CHAR(34),
", Elevation_m:  ",CHAR(34),INDEX(SamplingFeatures[Elevation_m],$A124),CHAR(34),
", ElevationDatumCV:  ",CHAR(34),ElevationDatum,CHAR(34),"}"))</f>
        <v/>
      </c>
      <c r="L124" s="111" t="str">
        <f>IF(NumSites=0,"",
IF(NumSites&lt;$A124,"",
CONCATENATE("  - &amp;SiteID",TEXT($A124,"0000"),
" {","SamplingFeatureID:  *SamplingFeatureID",TEXT(MATCH($A124,Sites[SiteID],0),"0000"),
", SiteTypeCV:  ",CHAR(34),INDEX(Sites[Site Type],MATCH($A124,Sites[SiteID],0)),CHAR(34),
", Latitude:  ",INDEX(Sites[Latitude],MATCH($A124,Sites[SiteID],0)),
", Longitude:  ",INDEX(Sites[Longitude],MATCH($A124,Sites[SiteID],0)),
", SpatialReferenceID:  *SRSID0001}")))</f>
        <v/>
      </c>
      <c r="M124" s="111" t="str">
        <f>IF(NumSpecimens=0,"",
IF(NumSpecimens&lt;$A124,"",
CONCATENATE("  - &amp;SpecimenID",TEXT($A124,"0000"),
" {","SamplingFeatureID:  *SamplingFeatureID",TEXT(MATCH($A124,Specimens[SpecimenID],0),"0000"),
", SpecimenTypeCV:  ",CHAR(34),INDEX(Specimens[Specimen Type],MATCH($A124,Specimens[SpecimenID],0)),CHAR(34),
", SpecimenMediumCV:  ",INDEX(Specimens[Specimen Medium],MATCH($A124,Specimens[SpecimenID],0)),
", IsFieldSpecimen:  ",CHAR(34),INDEX(Specimens[Is Field Specimen?],MATCH($A124,Specimens[SpecimenID],0)),CHAR(34),"}")))</f>
        <v/>
      </c>
      <c r="N124" s="111" t="str">
        <f>IF(NumSpatialOffsets=0,"",
IF(NumSpatialOffsets&lt;$A124,"",
CONCATENATE("  - &amp;SpatialOffsetID",TEXT($A124,"0000"),
" {","SpatialOffsetTypeCV:  ",CHAR(34),INDEX(RelatedFeatures[Spatial Offset Type],MATCH($A124,RelatedFeatures[OffsetID],0)),CHAR(34),
", Offset1Value:  ",INDEX(RelatedFeatures[Offset 1 Value],MATCH($A124,RelatedFeatures[OffsetID],0)),
", Offset1UnitID:  ",CHAR(34),INDEX(RelatedFeatures[Offset 1 Unit],MATCH($A124,RelatedFeatures[OffsetID],0)),CHAR(34),
", Offset2Value:  ",IF(INDEX(RelatedFeatures[Offset 2 Value],MATCH($A124,RelatedFeatures[OffsetID],0))="","NULL",INDEX(RelatedFeatures[Offset 2 Value],MATCH($A124,RelatedFeatures[OffsetID],0))),
", Offset2UnitID:  ",CHAR(34),INDEX(RelatedFeatures[Offset 2 Unit],MATCH($A124,RelatedFeatures[OffsetID],0)),,CHAR(34),
", Offset3Value:  ",IF(INDEX(RelatedFeatures[Offset 3 Value],MATCH($A124,RelatedFeatures[OffsetID],0))="","NULL",INDEX(RelatedFeatures[Offset 3 Value],MATCH($A124,RelatedFeatures[OffsetID],0))),
", Offset3UnitID:  ",CHAR(34),INDEX(RelatedFeatures[Offset 3 Unit],MATCH($A124,RelatedFeatures[OffsetID],0)),CHAR(34),"}")))</f>
        <v/>
      </c>
      <c r="O124" s="111" t="str">
        <f>IF(NumRelatedFeatures=0,"",
IF($A124&gt;NumRelatedFeatures,"",
CONCATENATE("  - &amp;RelationID",TEXT($A124,"0000"),
" {","SamplingFeatureID:  *SamplingFeatureID",TEXT(MATCH(INDEX(RelatedFeatures[First Sampling Feature Code],$A124),SamplingFeatures[Feature Code],0),"0000"),
", RelationshipTypeCV:  ",CHAR(34),INDEX(RelatedFeatures[Relationship Type],$A124),CHAR(34),
", RelatedFeatureID: *SamplingFeatureID",TEXT(MATCH(INDEX(RelatedFeatures[Second Sampling Feature Code],$A124),SamplingFeatures[Feature Code],0),"0000"),
", SpatialOffsetID:  ",IF(INDEX(RelatedFeatures[OffsetID],$A124)="",CONCATENATE(CHAR(34),CHAR(34)),CONCATENATE("*SpatialOffsetID",TEXT(INDEX(RelatedFeatures[OffsetID],$A124),"0000"))),"}")))</f>
        <v/>
      </c>
      <c r="P124" s="111" t="str">
        <f>IF($A124&gt;NumMethods,"",
CONCATENATE("  - &amp;MethodID",TEXT($A124,"0000"),
" {","MethodTypeCV:  ",CHAR(34),INDEX(Methods[Method Type],$A124),CHAR(34),
", MethodCode:  ",CHAR(34),INDEX(Methods[Method Code],$A124),CHAR(34),
", MethodName:  ",CHAR(34),INDEX(Methods[Method Name],$A124),CHAR(34),
", MethodDescription:  ",CHAR(34),INDEX(Methods[Method Description],$A124),CHAR(34),
", MethodLink:  ",CHAR(34),INDEX(Methods[Method Link],$A124),CHAR(34),
", OrganizationID: *OrganizationID",TEXT(MATCH(INDEX(Methods[Organization Name],$A124),Organizations[Organization Name],0),"0000"),"}"))</f>
        <v/>
      </c>
      <c r="Q124" s="111" t="str">
        <f>IF($A124&gt;NumVariables,"",
CONCATENATE("  - &amp;VariableID",TEXT($A124,"0000"),
" {","VariableTypeCV:  ",CHAR(34),INDEX(Variables[Variable Type],$A124),CHAR(34),
", VariableCode:  ",CHAR(34),INDEX(Variables[Variable Code],$A124),CHAR(34),
", VariableNameCV:  ",CHAR(34),INDEX(Variables[Variable Name],$A124),CHAR(34),
", VariableDefinition:  ",CHAR(34),INDEX(Variables[Variable Definition],$A124),CHAR(34),
", SpecciationCV:  ",CHAR(34),INDEX(Variables[Speciation],$A124),CHAR(34),
", NoDataValue:  ",CHAR(34),INDEX(Variables[No Data Value],$A124),CHAR(34),"}"))</f>
        <v/>
      </c>
      <c r="S124" s="111" t="str">
        <f>IF($A124&gt;NumProcessingLevels,"",
CONCATENATE("  - &amp;ProcessingLevelID",TEXT($A124,"0000"),
" {","ProcessingLevelCode:  ",CHAR(34),INDEX(ProcessingLevels[Processing Level Code],$A124),CHAR(34),
", Definition:  ",CHAR(34),INDEX(ProcessingLevels[Definition],$A124),CHAR(34),
", Explanation:  ",CHAR(34),INDEX(ProcessingLevels[Explanation],$A124),CHAR(34),"}"))</f>
        <v/>
      </c>
      <c r="T124" s="111" t="str">
        <f>IF($A124&gt;NumDataColumns,"",
IF(INDEX(DataColumns[Method Code],$A124)="","PLEASE FILL IN A METHOD FOR EACH DATA COLUMN",
CONCATENATE("  - &amp;ActionID",TEXT($A124,"0000"),
" {","ActionTypeCV:  ",CHAR(34),"Observation",CHAR(34),
", MethodID: *MethodID",TEXT(MATCH(INDEX(DataColumns[Method Code],$A124),Methods[Method Code],0),"0000"),
", BeginDateTime:  NULL",
", BeginDateTimeUTCOffset:  NULL",
", EndDateTime:  NULL",
", EndDateTimeUTCOffset:  NULL",
", ActionDescription:  ",CHAR(34),"Generic observation action generated by YODA TimeSeries Template",CHAR(34),
", ActionFileLink:  ",CHAR(34),CHAR(34),"}")))</f>
        <v/>
      </c>
      <c r="U124" s="111" t="str">
        <f>IF($A124&gt;NumDataColumns,"",
IF(INDEX(DataColumns[Method Code],$A124)="","PLEASE FILL IN A SAMPLING FEATURE FOR EACH DATA COLUMN",
CONCATENATE("  - &amp;FeatureActionID",TEXT($A124,"0000"),
" {","SamplingFeatureID:  *SamplingFeatureID",TEXT(MATCH(INDEX(DataColumns[Sampling Feature Code],$A124),SamplingFeatures[Feature Code],0),"0000"),
", ActionID:  *ActionID",TEXT($A124,"0000"),"}")))</f>
        <v/>
      </c>
      <c r="V124" s="111" t="str">
        <f>IF($A124&gt;NumDataColumns,"",
CONCATENATE("  - &amp;ResultID",TEXT($A124,"0000"),
" {","ResultUUID:  ",CHAR(34),INDEX(DataColumns[ResultUUID],$A124),CHAR(34),
", FeatureActionID: *FeatureActionID",TEXT($A124,"0000"),
", ResultTypeCV:  ",CHAR(34),INDEX(DataColumns[Result Type],$A124),CHAR(34),
", VariableID:  *VariableID",TEXT(MATCH(INDEX(DataColumns[Variable Code],$A124),Variables[Variable Code],0),"0000"),
", UnitsID:  ",CHAR(34),INDEX(DataColumns[Unit Name],$A124),CHAR(34),
", TaxonomicClassifierID:  ",CHAR(34),CHAR(34),
", ProcessingLevelID:  *ProcessingLevelID",TEXT(MATCH(INDEX(DataColumns[Processing Level],$A124),ProcessingLevels[Processing Level Code],0),"0000"),
", ResultDateTime:  ",CHAR(34),CHAR(34),
", ResultDateTimeUTCOffset:  ",CHAR(34),CHAR(34),
", ValidDateTime:  ",CHAR(34),CHAR(34),
", ValidDateTimeUTCOffset:  ",CHAR(34),CHAR(34),
", StatusCV:  ",CHAR(34),CHAR(34),
", SampledMediumCV:  ",CHAR(34),INDEX(DataColumns[Sampled Medium],$A124),CHAR(34),
", ValueCount:  ",NumDataValues,"}"))</f>
        <v/>
      </c>
      <c r="W124" s="111" t="str">
        <f>IF($A124&gt;NumDataColumns,"",
CONCATENATE("  - &amp;TimeSeriesResultID001",TEXT($A124,"0000"),
" {","ResultID: *ResultID",TEXT($A124,"0000"),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Statistic],$A124),CHAR(34),"}"))</f>
        <v/>
      </c>
      <c r="X124" s="111" t="str">
        <f>IF($A124-3&gt;NumDataColumns,"",
CONCATENATE("    - {ColumnNumber: ",TEXT($A124-1,"0000"),
", Label:  ",CHAR(34),INDEX(DataColumns[Column Label],$A124-3),CHAR(34),
", ODM2Field:  ",CHAR(34),"DataValue",CHAR(34),
", CensorCodeCV:  ",CHAR(34),INDEX(DataColumns[Censor Code],$A124-3),CHAR(34),
", QualiatyCodeCV:  ",CHAR(34),INDEX(DataColumns[Quality Code],$A124-3),CHAR(34),
", TimeAggregationInterval:  ",INDEX(DataColumns[Time Aggregation Interval],$A124-3),
", TimeAggregationIntervalUnitsID:  ",CHAR(34),INDEX(DataColumns[Time Aggregation Unit],$A124-3),CHAR(34),"}"))</f>
        <v/>
      </c>
      <c r="AA124" s="111" t="str">
        <f>IF($A124&gt;NumDataColumns,
"",
CONCATENATE(AA123,", ",INDEX(DataColumns[Column Label],$A124)))</f>
        <v/>
      </c>
    </row>
    <row r="125" spans="1:27" x14ac:dyDescent="0.25">
      <c r="A125">
        <v>122</v>
      </c>
      <c r="D125" s="111" t="str">
        <f>IF($A125&gt;NumPeople,"",
CONCATENATE("  - &amp;PersonID",TEXT($A125,"0000"),
" {","PersonFirstName:  ",CHAR(34),INDEX(People[First Name],$A125),CHAR(34),
", PersonMiddleName:  ",CHAR(34),INDEX(People[Middle Name],$A125),CHAR(34),
", PersonLastName:  ",CHAR(34),INDEX(People[Last Name],$A125),CHAR(34),"}"))</f>
        <v/>
      </c>
      <c r="E125" s="111" t="str">
        <f>IF($A125&gt;NumOrganizations,"",
CONCATENATE("  - &amp;OrganizationID",TEXT($A125,"0000"),
" {","OrganizationTypeCV:  ",CHAR(34),INDEX(Organizations[Organization Type '[CV']],$A125),CHAR(34),
", OrganizationCode:  ",CHAR(34),INDEX(Organizations[Organization Code],$A125),CHAR(34),
", OrganizationName:  ",CHAR(34),INDEX(Organizations[Organization Name],$A125),CHAR(34),
", OrganizationDescription:  ",CHAR(34),INDEX(Organizations[Organization Description],$A125),CHAR(34),
", OrganizationLink:  ",CHAR(34),INDEX(Organizations[Organization Link],$A125),CHAR(34),"}"))</f>
        <v/>
      </c>
      <c r="F125" s="111" t="str">
        <f>IF($A125&gt;NumPeople,"",
CONCATENATE("  - &amp;AffiliationID",TEXT($A125,"0000"),
" {PersonID: *PersonID",TEXT($A125,"0000"),
", OrganizationID: *OrganizationID",TEXT(MATCH(INDEX(People[Organization Name],$A125),Organizations[Organization Name],0),"0000"),
", IsPrimaryOrganizationContact: , AffiliationStartDate: , AffiliationEndDate: , PrimaryPhone: ",
", PrimaryEmail: ",CHAR(34),INDEX(People[Primary Email],$A125),CHAR(34),
", PrimaryAddress: ",CHAR(34),INDEX(People[Primary Address],$A125),CHAR(34),
", PersonLink: }"))</f>
        <v/>
      </c>
      <c r="H125" s="111" t="str">
        <f>IF(COUNTA(CitationInformation)=0,"",
IF($A125&gt;NumAuthors,"",
CONCATENATE("  - &amp;AuthorListID",TEXT($A125,"0000"),
"  {CitationID: *CitationID0001",
", PersonID: *PersonID",TEXT(MATCH(INDEX(AuthorList[Author Name],$A125),People[Full Name],0),"0000"),
", AuthorOrder: ",INDEX(AuthorList[Author Number],$A125),"}")))</f>
        <v/>
      </c>
      <c r="K125" s="111" t="str">
        <f>IF($A125&gt;NumSamplingFeatures,"",
CONCATENATE("  - &amp;SamplingFeatureID",TEXT($A125,"0000"),
" {","SamplingFeatureUUID:  ",CHAR(34),INDEX(SamplingFeatures[Sampling Feature UUID],$A125),CHAR(34),
", SamplingFeatureTypeCV:  ",CHAR(34),INDEX(SamplingFeatures[Sampling Feature Type],$A125),CHAR(34),
", SamplingFeatureCode:  ",CHAR(34),INDEX(SamplingFeatures[Feature Code],$A125),CHAR(34),
", SamplingFeatureName:  ",CHAR(34),INDEX(SamplingFeatures[Feature Name],$A125),CHAR(34),
", SamplingFeatureDescription:  ",CHAR(34),INDEX(SamplingFeatures[Feature Description],$A125),CHAR(34),
", SamplingFeatureGeotypeCV:  ",CHAR(34),INDEX(SamplingFeatures[Feature Geo Type],$A125),CHAR(34),
", FeatureGeometry:  ",CHAR(34),INDEX(SamplingFeatures[Feature Geometry],$A125),CHAR(34),
", Elevation_m:  ",CHAR(34),INDEX(SamplingFeatures[Elevation_m],$A125),CHAR(34),
", ElevationDatumCV:  ",CHAR(34),ElevationDatum,CHAR(34),"}"))</f>
        <v/>
      </c>
      <c r="L125" s="111" t="str">
        <f>IF(NumSites=0,"",
IF(NumSites&lt;$A125,"",
CONCATENATE("  - &amp;SiteID",TEXT($A125,"0000"),
" {","SamplingFeatureID:  *SamplingFeatureID",TEXT(MATCH($A125,Sites[SiteID],0),"0000"),
", SiteTypeCV:  ",CHAR(34),INDEX(Sites[Site Type],MATCH($A125,Sites[SiteID],0)),CHAR(34),
", Latitude:  ",INDEX(Sites[Latitude],MATCH($A125,Sites[SiteID],0)),
", Longitude:  ",INDEX(Sites[Longitude],MATCH($A125,Sites[SiteID],0)),
", SpatialReferenceID:  *SRSID0001}")))</f>
        <v/>
      </c>
      <c r="M125" s="111" t="str">
        <f>IF(NumSpecimens=0,"",
IF(NumSpecimens&lt;$A125,"",
CONCATENATE("  - &amp;SpecimenID",TEXT($A125,"0000"),
" {","SamplingFeatureID:  *SamplingFeatureID",TEXT(MATCH($A125,Specimens[SpecimenID],0),"0000"),
", SpecimenTypeCV:  ",CHAR(34),INDEX(Specimens[Specimen Type],MATCH($A125,Specimens[SpecimenID],0)),CHAR(34),
", SpecimenMediumCV:  ",INDEX(Specimens[Specimen Medium],MATCH($A125,Specimens[SpecimenID],0)),
", IsFieldSpecimen:  ",CHAR(34),INDEX(Specimens[Is Field Specimen?],MATCH($A125,Specimens[SpecimenID],0)),CHAR(34),"}")))</f>
        <v/>
      </c>
      <c r="N125" s="111" t="str">
        <f>IF(NumSpatialOffsets=0,"",
IF(NumSpatialOffsets&lt;$A125,"",
CONCATENATE("  - &amp;SpatialOffsetID",TEXT($A125,"0000"),
" {","SpatialOffsetTypeCV:  ",CHAR(34),INDEX(RelatedFeatures[Spatial Offset Type],MATCH($A125,RelatedFeatures[OffsetID],0)),CHAR(34),
", Offset1Value:  ",INDEX(RelatedFeatures[Offset 1 Value],MATCH($A125,RelatedFeatures[OffsetID],0)),
", Offset1UnitID:  ",CHAR(34),INDEX(RelatedFeatures[Offset 1 Unit],MATCH($A125,RelatedFeatures[OffsetID],0)),CHAR(34),
", Offset2Value:  ",IF(INDEX(RelatedFeatures[Offset 2 Value],MATCH($A125,RelatedFeatures[OffsetID],0))="","NULL",INDEX(RelatedFeatures[Offset 2 Value],MATCH($A125,RelatedFeatures[OffsetID],0))),
", Offset2UnitID:  ",CHAR(34),INDEX(RelatedFeatures[Offset 2 Unit],MATCH($A125,RelatedFeatures[OffsetID],0)),,CHAR(34),
", Offset3Value:  ",IF(INDEX(RelatedFeatures[Offset 3 Value],MATCH($A125,RelatedFeatures[OffsetID],0))="","NULL",INDEX(RelatedFeatures[Offset 3 Value],MATCH($A125,RelatedFeatures[OffsetID],0))),
", Offset3UnitID:  ",CHAR(34),INDEX(RelatedFeatures[Offset 3 Unit],MATCH($A125,RelatedFeatures[OffsetID],0)),CHAR(34),"}")))</f>
        <v/>
      </c>
      <c r="O125" s="111" t="str">
        <f>IF(NumRelatedFeatures=0,"",
IF($A125&gt;NumRelatedFeatures,"",
CONCATENATE("  - &amp;RelationID",TEXT($A125,"0000"),
" {","SamplingFeatureID:  *SamplingFeatureID",TEXT(MATCH(INDEX(RelatedFeatures[First Sampling Feature Code],$A125),SamplingFeatures[Feature Code],0),"0000"),
", RelationshipTypeCV:  ",CHAR(34),INDEX(RelatedFeatures[Relationship Type],$A125),CHAR(34),
", RelatedFeatureID: *SamplingFeatureID",TEXT(MATCH(INDEX(RelatedFeatures[Second Sampling Feature Code],$A125),SamplingFeatures[Feature Code],0),"0000"),
", SpatialOffsetID:  ",IF(INDEX(RelatedFeatures[OffsetID],$A125)="",CONCATENATE(CHAR(34),CHAR(34)),CONCATENATE("*SpatialOffsetID",TEXT(INDEX(RelatedFeatures[OffsetID],$A125),"0000"))),"}")))</f>
        <v/>
      </c>
      <c r="P125" s="111" t="str">
        <f>IF($A125&gt;NumMethods,"",
CONCATENATE("  - &amp;MethodID",TEXT($A125,"0000"),
" {","MethodTypeCV:  ",CHAR(34),INDEX(Methods[Method Type],$A125),CHAR(34),
", MethodCode:  ",CHAR(34),INDEX(Methods[Method Code],$A125),CHAR(34),
", MethodName:  ",CHAR(34),INDEX(Methods[Method Name],$A125),CHAR(34),
", MethodDescription:  ",CHAR(34),INDEX(Methods[Method Description],$A125),CHAR(34),
", MethodLink:  ",CHAR(34),INDEX(Methods[Method Link],$A125),CHAR(34),
", OrganizationID: *OrganizationID",TEXT(MATCH(INDEX(Methods[Organization Name],$A125),Organizations[Organization Name],0),"0000"),"}"))</f>
        <v/>
      </c>
      <c r="Q125" s="111" t="str">
        <f>IF($A125&gt;NumVariables,"",
CONCATENATE("  - &amp;VariableID",TEXT($A125,"0000"),
" {","VariableTypeCV:  ",CHAR(34),INDEX(Variables[Variable Type],$A125),CHAR(34),
", VariableCode:  ",CHAR(34),INDEX(Variables[Variable Code],$A125),CHAR(34),
", VariableNameCV:  ",CHAR(34),INDEX(Variables[Variable Name],$A125),CHAR(34),
", VariableDefinition:  ",CHAR(34),INDEX(Variables[Variable Definition],$A125),CHAR(34),
", SpecciationCV:  ",CHAR(34),INDEX(Variables[Speciation],$A125),CHAR(34),
", NoDataValue:  ",CHAR(34),INDEX(Variables[No Data Value],$A125),CHAR(34),"}"))</f>
        <v/>
      </c>
      <c r="S125" s="111" t="str">
        <f>IF($A125&gt;NumProcessingLevels,"",
CONCATENATE("  - &amp;ProcessingLevelID",TEXT($A125,"0000"),
" {","ProcessingLevelCode:  ",CHAR(34),INDEX(ProcessingLevels[Processing Level Code],$A125),CHAR(34),
", Definition:  ",CHAR(34),INDEX(ProcessingLevels[Definition],$A125),CHAR(34),
", Explanation:  ",CHAR(34),INDEX(ProcessingLevels[Explanation],$A125),CHAR(34),"}"))</f>
        <v/>
      </c>
      <c r="T125" s="111" t="str">
        <f>IF($A125&gt;NumDataColumns,"",
IF(INDEX(DataColumns[Method Code],$A125)="","PLEASE FILL IN A METHOD FOR EACH DATA COLUMN",
CONCATENATE("  - &amp;ActionID",TEXT($A125,"0000"),
" {","ActionTypeCV:  ",CHAR(34),"Observation",CHAR(34),
", MethodID: *MethodID",TEXT(MATCH(INDEX(DataColumns[Method Code],$A125),Methods[Method Code],0),"0000"),
", BeginDateTime:  NULL",
", BeginDateTimeUTCOffset:  NULL",
", EndDateTime:  NULL",
", EndDateTimeUTCOffset:  NULL",
", ActionDescription:  ",CHAR(34),"Generic observation action generated by YODA TimeSeries Template",CHAR(34),
", ActionFileLink:  ",CHAR(34),CHAR(34),"}")))</f>
        <v/>
      </c>
      <c r="U125" s="111" t="str">
        <f>IF($A125&gt;NumDataColumns,"",
IF(INDEX(DataColumns[Method Code],$A125)="","PLEASE FILL IN A SAMPLING FEATURE FOR EACH DATA COLUMN",
CONCATENATE("  - &amp;FeatureActionID",TEXT($A125,"0000"),
" {","SamplingFeatureID:  *SamplingFeatureID",TEXT(MATCH(INDEX(DataColumns[Sampling Feature Code],$A125),SamplingFeatures[Feature Code],0),"0000"),
", ActionID:  *ActionID",TEXT($A125,"0000"),"}")))</f>
        <v/>
      </c>
      <c r="V125" s="111" t="str">
        <f>IF($A125&gt;NumDataColumns,"",
CONCATENATE("  - &amp;ResultID",TEXT($A125,"0000"),
" {","ResultUUID:  ",CHAR(34),INDEX(DataColumns[ResultUUID],$A125),CHAR(34),
", FeatureActionID: *FeatureActionID",TEXT($A125,"0000"),
", ResultTypeCV:  ",CHAR(34),INDEX(DataColumns[Result Type],$A125),CHAR(34),
", VariableID:  *VariableID",TEXT(MATCH(INDEX(DataColumns[Variable Code],$A125),Variables[Variable Code],0),"0000"),
", UnitsID:  ",CHAR(34),INDEX(DataColumns[Unit Name],$A125),CHAR(34),
", TaxonomicClassifierID:  ",CHAR(34),CHAR(34),
", ProcessingLevelID:  *ProcessingLevelID",TEXT(MATCH(INDEX(DataColumns[Processing Level],$A125),ProcessingLevels[Processing Level Code],0),"0000"),
", ResultDateTime:  ",CHAR(34),CHAR(34),
", ResultDateTimeUTCOffset:  ",CHAR(34),CHAR(34),
", ValidDateTime:  ",CHAR(34),CHAR(34),
", ValidDateTimeUTCOffset:  ",CHAR(34),CHAR(34),
", StatusCV:  ",CHAR(34),CHAR(34),
", SampledMediumCV:  ",CHAR(34),INDEX(DataColumns[Sampled Medium],$A125),CHAR(34),
", ValueCount:  ",NumDataValues,"}"))</f>
        <v/>
      </c>
      <c r="W125" s="111" t="str">
        <f>IF($A125&gt;NumDataColumns,"",
CONCATENATE("  - &amp;TimeSeriesResultID001",TEXT($A125,"0000"),
" {","ResultID: *ResultID",TEXT($A125,"0000"),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Statistic],$A125),CHAR(34),"}"))</f>
        <v/>
      </c>
      <c r="X125" s="111" t="str">
        <f>IF($A125-3&gt;NumDataColumns,"",
CONCATENATE("    - {ColumnNumber: ",TEXT($A125-1,"0000"),
", Label:  ",CHAR(34),INDEX(DataColumns[Column Label],$A125-3),CHAR(34),
", ODM2Field:  ",CHAR(34),"DataValue",CHAR(34),
", CensorCodeCV:  ",CHAR(34),INDEX(DataColumns[Censor Code],$A125-3),CHAR(34),
", QualiatyCodeCV:  ",CHAR(34),INDEX(DataColumns[Quality Code],$A125-3),CHAR(34),
", TimeAggregationInterval:  ",INDEX(DataColumns[Time Aggregation Interval],$A125-3),
", TimeAggregationIntervalUnitsID:  ",CHAR(34),INDEX(DataColumns[Time Aggregation Unit],$A125-3),CHAR(34),"}"))</f>
        <v/>
      </c>
      <c r="AA125" s="111" t="str">
        <f>IF($A125&gt;NumDataColumns,
"",
CONCATENATE(AA124,", ",INDEX(DataColumns[Column Label],$A125)))</f>
        <v/>
      </c>
    </row>
    <row r="126" spans="1:27" x14ac:dyDescent="0.25">
      <c r="A126">
        <v>123</v>
      </c>
      <c r="D126" s="111" t="str">
        <f>IF($A126&gt;NumPeople,"",
CONCATENATE("  - &amp;PersonID",TEXT($A126,"0000"),
" {","PersonFirstName:  ",CHAR(34),INDEX(People[First Name],$A126),CHAR(34),
", PersonMiddleName:  ",CHAR(34),INDEX(People[Middle Name],$A126),CHAR(34),
", PersonLastName:  ",CHAR(34),INDEX(People[Last Name],$A126),CHAR(34),"}"))</f>
        <v/>
      </c>
      <c r="E126" s="111" t="str">
        <f>IF($A126&gt;NumOrganizations,"",
CONCATENATE("  - &amp;OrganizationID",TEXT($A126,"0000"),
" {","OrganizationTypeCV:  ",CHAR(34),INDEX(Organizations[Organization Type '[CV']],$A126),CHAR(34),
", OrganizationCode:  ",CHAR(34),INDEX(Organizations[Organization Code],$A126),CHAR(34),
", OrganizationName:  ",CHAR(34),INDEX(Organizations[Organization Name],$A126),CHAR(34),
", OrganizationDescription:  ",CHAR(34),INDEX(Organizations[Organization Description],$A126),CHAR(34),
", OrganizationLink:  ",CHAR(34),INDEX(Organizations[Organization Link],$A126),CHAR(34),"}"))</f>
        <v/>
      </c>
      <c r="F126" s="111" t="str">
        <f>IF($A126&gt;NumPeople,"",
CONCATENATE("  - &amp;AffiliationID",TEXT($A126,"0000"),
" {PersonID: *PersonID",TEXT($A126,"0000"),
", OrganizationID: *OrganizationID",TEXT(MATCH(INDEX(People[Organization Name],$A126),Organizations[Organization Name],0),"0000"),
", IsPrimaryOrganizationContact: , AffiliationStartDate: , AffiliationEndDate: , PrimaryPhone: ",
", PrimaryEmail: ",CHAR(34),INDEX(People[Primary Email],$A126),CHAR(34),
", PrimaryAddress: ",CHAR(34),INDEX(People[Primary Address],$A126),CHAR(34),
", PersonLink: }"))</f>
        <v/>
      </c>
      <c r="H126" s="111" t="str">
        <f>IF(COUNTA(CitationInformation)=0,"",
IF($A126&gt;NumAuthors,"",
CONCATENATE("  - &amp;AuthorListID",TEXT($A126,"0000"),
"  {CitationID: *CitationID0001",
", PersonID: *PersonID",TEXT(MATCH(INDEX(AuthorList[Author Name],$A126),People[Full Name],0),"0000"),
", AuthorOrder: ",INDEX(AuthorList[Author Number],$A126),"}")))</f>
        <v/>
      </c>
      <c r="K126" s="111" t="str">
        <f>IF($A126&gt;NumSamplingFeatures,"",
CONCATENATE("  - &amp;SamplingFeatureID",TEXT($A126,"0000"),
" {","SamplingFeatureUUID:  ",CHAR(34),INDEX(SamplingFeatures[Sampling Feature UUID],$A126),CHAR(34),
", SamplingFeatureTypeCV:  ",CHAR(34),INDEX(SamplingFeatures[Sampling Feature Type],$A126),CHAR(34),
", SamplingFeatureCode:  ",CHAR(34),INDEX(SamplingFeatures[Feature Code],$A126),CHAR(34),
", SamplingFeatureName:  ",CHAR(34),INDEX(SamplingFeatures[Feature Name],$A126),CHAR(34),
", SamplingFeatureDescription:  ",CHAR(34),INDEX(SamplingFeatures[Feature Description],$A126),CHAR(34),
", SamplingFeatureGeotypeCV:  ",CHAR(34),INDEX(SamplingFeatures[Feature Geo Type],$A126),CHAR(34),
", FeatureGeometry:  ",CHAR(34),INDEX(SamplingFeatures[Feature Geometry],$A126),CHAR(34),
", Elevation_m:  ",CHAR(34),INDEX(SamplingFeatures[Elevation_m],$A126),CHAR(34),
", ElevationDatumCV:  ",CHAR(34),ElevationDatum,CHAR(34),"}"))</f>
        <v/>
      </c>
      <c r="L126" s="111" t="str">
        <f>IF(NumSites=0,"",
IF(NumSites&lt;$A126,"",
CONCATENATE("  - &amp;SiteID",TEXT($A126,"0000"),
" {","SamplingFeatureID:  *SamplingFeatureID",TEXT(MATCH($A126,Sites[SiteID],0),"0000"),
", SiteTypeCV:  ",CHAR(34),INDEX(Sites[Site Type],MATCH($A126,Sites[SiteID],0)),CHAR(34),
", Latitude:  ",INDEX(Sites[Latitude],MATCH($A126,Sites[SiteID],0)),
", Longitude:  ",INDEX(Sites[Longitude],MATCH($A126,Sites[SiteID],0)),
", SpatialReferenceID:  *SRSID0001}")))</f>
        <v/>
      </c>
      <c r="M126" s="111" t="str">
        <f>IF(NumSpecimens=0,"",
IF(NumSpecimens&lt;$A126,"",
CONCATENATE("  - &amp;SpecimenID",TEXT($A126,"0000"),
" {","SamplingFeatureID:  *SamplingFeatureID",TEXT(MATCH($A126,Specimens[SpecimenID],0),"0000"),
", SpecimenTypeCV:  ",CHAR(34),INDEX(Specimens[Specimen Type],MATCH($A126,Specimens[SpecimenID],0)),CHAR(34),
", SpecimenMediumCV:  ",INDEX(Specimens[Specimen Medium],MATCH($A126,Specimens[SpecimenID],0)),
", IsFieldSpecimen:  ",CHAR(34),INDEX(Specimens[Is Field Specimen?],MATCH($A126,Specimens[SpecimenID],0)),CHAR(34),"}")))</f>
        <v/>
      </c>
      <c r="N126" s="111" t="str">
        <f>IF(NumSpatialOffsets=0,"",
IF(NumSpatialOffsets&lt;$A126,"",
CONCATENATE("  - &amp;SpatialOffsetID",TEXT($A126,"0000"),
" {","SpatialOffsetTypeCV:  ",CHAR(34),INDEX(RelatedFeatures[Spatial Offset Type],MATCH($A126,RelatedFeatures[OffsetID],0)),CHAR(34),
", Offset1Value:  ",INDEX(RelatedFeatures[Offset 1 Value],MATCH($A126,RelatedFeatures[OffsetID],0)),
", Offset1UnitID:  ",CHAR(34),INDEX(RelatedFeatures[Offset 1 Unit],MATCH($A126,RelatedFeatures[OffsetID],0)),CHAR(34),
", Offset2Value:  ",IF(INDEX(RelatedFeatures[Offset 2 Value],MATCH($A126,RelatedFeatures[OffsetID],0))="","NULL",INDEX(RelatedFeatures[Offset 2 Value],MATCH($A126,RelatedFeatures[OffsetID],0))),
", Offset2UnitID:  ",CHAR(34),INDEX(RelatedFeatures[Offset 2 Unit],MATCH($A126,RelatedFeatures[OffsetID],0)),,CHAR(34),
", Offset3Value:  ",IF(INDEX(RelatedFeatures[Offset 3 Value],MATCH($A126,RelatedFeatures[OffsetID],0))="","NULL",INDEX(RelatedFeatures[Offset 3 Value],MATCH($A126,RelatedFeatures[OffsetID],0))),
", Offset3UnitID:  ",CHAR(34),INDEX(RelatedFeatures[Offset 3 Unit],MATCH($A126,RelatedFeatures[OffsetID],0)),CHAR(34),"}")))</f>
        <v/>
      </c>
      <c r="O126" s="111" t="str">
        <f>IF(NumRelatedFeatures=0,"",
IF($A126&gt;NumRelatedFeatures,"",
CONCATENATE("  - &amp;RelationID",TEXT($A126,"0000"),
" {","SamplingFeatureID:  *SamplingFeatureID",TEXT(MATCH(INDEX(RelatedFeatures[First Sampling Feature Code],$A126),SamplingFeatures[Feature Code],0),"0000"),
", RelationshipTypeCV:  ",CHAR(34),INDEX(RelatedFeatures[Relationship Type],$A126),CHAR(34),
", RelatedFeatureID: *SamplingFeatureID",TEXT(MATCH(INDEX(RelatedFeatures[Second Sampling Feature Code],$A126),SamplingFeatures[Feature Code],0),"0000"),
", SpatialOffsetID:  ",IF(INDEX(RelatedFeatures[OffsetID],$A126)="",CONCATENATE(CHAR(34),CHAR(34)),CONCATENATE("*SpatialOffsetID",TEXT(INDEX(RelatedFeatures[OffsetID],$A126),"0000"))),"}")))</f>
        <v/>
      </c>
      <c r="P126" s="111" t="str">
        <f>IF($A126&gt;NumMethods,"",
CONCATENATE("  - &amp;MethodID",TEXT($A126,"0000"),
" {","MethodTypeCV:  ",CHAR(34),INDEX(Methods[Method Type],$A126),CHAR(34),
", MethodCode:  ",CHAR(34),INDEX(Methods[Method Code],$A126),CHAR(34),
", MethodName:  ",CHAR(34),INDEX(Methods[Method Name],$A126),CHAR(34),
", MethodDescription:  ",CHAR(34),INDEX(Methods[Method Description],$A126),CHAR(34),
", MethodLink:  ",CHAR(34),INDEX(Methods[Method Link],$A126),CHAR(34),
", OrganizationID: *OrganizationID",TEXT(MATCH(INDEX(Methods[Organization Name],$A126),Organizations[Organization Name],0),"0000"),"}"))</f>
        <v/>
      </c>
      <c r="Q126" s="111" t="str">
        <f>IF($A126&gt;NumVariables,"",
CONCATENATE("  - &amp;VariableID",TEXT($A126,"0000"),
" {","VariableTypeCV:  ",CHAR(34),INDEX(Variables[Variable Type],$A126),CHAR(34),
", VariableCode:  ",CHAR(34),INDEX(Variables[Variable Code],$A126),CHAR(34),
", VariableNameCV:  ",CHAR(34),INDEX(Variables[Variable Name],$A126),CHAR(34),
", VariableDefinition:  ",CHAR(34),INDEX(Variables[Variable Definition],$A126),CHAR(34),
", SpecciationCV:  ",CHAR(34),INDEX(Variables[Speciation],$A126),CHAR(34),
", NoDataValue:  ",CHAR(34),INDEX(Variables[No Data Value],$A126),CHAR(34),"}"))</f>
        <v/>
      </c>
      <c r="S126" s="111" t="str">
        <f>IF($A126&gt;NumProcessingLevels,"",
CONCATENATE("  - &amp;ProcessingLevelID",TEXT($A126,"0000"),
" {","ProcessingLevelCode:  ",CHAR(34),INDEX(ProcessingLevels[Processing Level Code],$A126),CHAR(34),
", Definition:  ",CHAR(34),INDEX(ProcessingLevels[Definition],$A126),CHAR(34),
", Explanation:  ",CHAR(34),INDEX(ProcessingLevels[Explanation],$A126),CHAR(34),"}"))</f>
        <v/>
      </c>
      <c r="T126" s="111" t="str">
        <f>IF($A126&gt;NumDataColumns,"",
IF(INDEX(DataColumns[Method Code],$A126)="","PLEASE FILL IN A METHOD FOR EACH DATA COLUMN",
CONCATENATE("  - &amp;ActionID",TEXT($A126,"0000"),
" {","ActionTypeCV:  ",CHAR(34),"Observation",CHAR(34),
", MethodID: *MethodID",TEXT(MATCH(INDEX(DataColumns[Method Code],$A126),Methods[Method Code],0),"0000"),
", BeginDateTime:  NULL",
", BeginDateTimeUTCOffset:  NULL",
", EndDateTime:  NULL",
", EndDateTimeUTCOffset:  NULL",
", ActionDescription:  ",CHAR(34),"Generic observation action generated by YODA TimeSeries Template",CHAR(34),
", ActionFileLink:  ",CHAR(34),CHAR(34),"}")))</f>
        <v/>
      </c>
      <c r="U126" s="111" t="str">
        <f>IF($A126&gt;NumDataColumns,"",
IF(INDEX(DataColumns[Method Code],$A126)="","PLEASE FILL IN A SAMPLING FEATURE FOR EACH DATA COLUMN",
CONCATENATE("  - &amp;FeatureActionID",TEXT($A126,"0000"),
" {","SamplingFeatureID:  *SamplingFeatureID",TEXT(MATCH(INDEX(DataColumns[Sampling Feature Code],$A126),SamplingFeatures[Feature Code],0),"0000"),
", ActionID:  *ActionID",TEXT($A126,"0000"),"}")))</f>
        <v/>
      </c>
      <c r="V126" s="111" t="str">
        <f>IF($A126&gt;NumDataColumns,"",
CONCATENATE("  - &amp;ResultID",TEXT($A126,"0000"),
" {","ResultUUID:  ",CHAR(34),INDEX(DataColumns[ResultUUID],$A126),CHAR(34),
", FeatureActionID: *FeatureActionID",TEXT($A126,"0000"),
", ResultTypeCV:  ",CHAR(34),INDEX(DataColumns[Result Type],$A126),CHAR(34),
", VariableID:  *VariableID",TEXT(MATCH(INDEX(DataColumns[Variable Code],$A126),Variables[Variable Code],0),"0000"),
", UnitsID:  ",CHAR(34),INDEX(DataColumns[Unit Name],$A126),CHAR(34),
", TaxonomicClassifierID:  ",CHAR(34),CHAR(34),
", ProcessingLevelID:  *ProcessingLevelID",TEXT(MATCH(INDEX(DataColumns[Processing Level],$A126),ProcessingLevels[Processing Level Code],0),"0000"),
", ResultDateTime:  ",CHAR(34),CHAR(34),
", ResultDateTimeUTCOffset:  ",CHAR(34),CHAR(34),
", ValidDateTime:  ",CHAR(34),CHAR(34),
", ValidDateTimeUTCOffset:  ",CHAR(34),CHAR(34),
", StatusCV:  ",CHAR(34),CHAR(34),
", SampledMediumCV:  ",CHAR(34),INDEX(DataColumns[Sampled Medium],$A126),CHAR(34),
", ValueCount:  ",NumDataValues,"}"))</f>
        <v/>
      </c>
      <c r="W126" s="111" t="str">
        <f>IF($A126&gt;NumDataColumns,"",
CONCATENATE("  - &amp;TimeSeriesResultID001",TEXT($A126,"0000"),
" {","ResultID: *ResultID",TEXT($A126,"0000"),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Statistic],$A126),CHAR(34),"}"))</f>
        <v/>
      </c>
      <c r="X126" s="111" t="str">
        <f>IF($A126-3&gt;NumDataColumns,"",
CONCATENATE("    - {ColumnNumber: ",TEXT($A126-1,"0000"),
", Label:  ",CHAR(34),INDEX(DataColumns[Column Label],$A126-3),CHAR(34),
", ODM2Field:  ",CHAR(34),"DataValue",CHAR(34),
", CensorCodeCV:  ",CHAR(34),INDEX(DataColumns[Censor Code],$A126-3),CHAR(34),
", QualiatyCodeCV:  ",CHAR(34),INDEX(DataColumns[Quality Code],$A126-3),CHAR(34),
", TimeAggregationInterval:  ",INDEX(DataColumns[Time Aggregation Interval],$A126-3),
", TimeAggregationIntervalUnitsID:  ",CHAR(34),INDEX(DataColumns[Time Aggregation Unit],$A126-3),CHAR(34),"}"))</f>
        <v/>
      </c>
      <c r="AA126" s="111" t="str">
        <f>IF($A126&gt;NumDataColumns,
"",
CONCATENATE(AA125,", ",INDEX(DataColumns[Column Label],$A126)))</f>
        <v/>
      </c>
    </row>
    <row r="127" spans="1:27" x14ac:dyDescent="0.25">
      <c r="A127">
        <v>124</v>
      </c>
      <c r="D127" s="111" t="str">
        <f>IF($A127&gt;NumPeople,"",
CONCATENATE("  - &amp;PersonID",TEXT($A127,"0000"),
" {","PersonFirstName:  ",CHAR(34),INDEX(People[First Name],$A127),CHAR(34),
", PersonMiddleName:  ",CHAR(34),INDEX(People[Middle Name],$A127),CHAR(34),
", PersonLastName:  ",CHAR(34),INDEX(People[Last Name],$A127),CHAR(34),"}"))</f>
        <v/>
      </c>
      <c r="E127" s="111" t="str">
        <f>IF($A127&gt;NumOrganizations,"",
CONCATENATE("  - &amp;OrganizationID",TEXT($A127,"0000"),
" {","OrganizationTypeCV:  ",CHAR(34),INDEX(Organizations[Organization Type '[CV']],$A127),CHAR(34),
", OrganizationCode:  ",CHAR(34),INDEX(Organizations[Organization Code],$A127),CHAR(34),
", OrganizationName:  ",CHAR(34),INDEX(Organizations[Organization Name],$A127),CHAR(34),
", OrganizationDescription:  ",CHAR(34),INDEX(Organizations[Organization Description],$A127),CHAR(34),
", OrganizationLink:  ",CHAR(34),INDEX(Organizations[Organization Link],$A127),CHAR(34),"}"))</f>
        <v/>
      </c>
      <c r="F127" s="111" t="str">
        <f>IF($A127&gt;NumPeople,"",
CONCATENATE("  - &amp;AffiliationID",TEXT($A127,"0000"),
" {PersonID: *PersonID",TEXT($A127,"0000"),
", OrganizationID: *OrganizationID",TEXT(MATCH(INDEX(People[Organization Name],$A127),Organizations[Organization Name],0),"0000"),
", IsPrimaryOrganizationContact: , AffiliationStartDate: , AffiliationEndDate: , PrimaryPhone: ",
", PrimaryEmail: ",CHAR(34),INDEX(People[Primary Email],$A127),CHAR(34),
", PrimaryAddress: ",CHAR(34),INDEX(People[Primary Address],$A127),CHAR(34),
", PersonLink: }"))</f>
        <v/>
      </c>
      <c r="H127" s="111" t="str">
        <f>IF(COUNTA(CitationInformation)=0,"",
IF($A127&gt;NumAuthors,"",
CONCATENATE("  - &amp;AuthorListID",TEXT($A127,"0000"),
"  {CitationID: *CitationID0001",
", PersonID: *PersonID",TEXT(MATCH(INDEX(AuthorList[Author Name],$A127),People[Full Name],0),"0000"),
", AuthorOrder: ",INDEX(AuthorList[Author Number],$A127),"}")))</f>
        <v/>
      </c>
      <c r="K127" s="111" t="str">
        <f>IF($A127&gt;NumSamplingFeatures,"",
CONCATENATE("  - &amp;SamplingFeatureID",TEXT($A127,"0000"),
" {","SamplingFeatureUUID:  ",CHAR(34),INDEX(SamplingFeatures[Sampling Feature UUID],$A127),CHAR(34),
", SamplingFeatureTypeCV:  ",CHAR(34),INDEX(SamplingFeatures[Sampling Feature Type],$A127),CHAR(34),
", SamplingFeatureCode:  ",CHAR(34),INDEX(SamplingFeatures[Feature Code],$A127),CHAR(34),
", SamplingFeatureName:  ",CHAR(34),INDEX(SamplingFeatures[Feature Name],$A127),CHAR(34),
", SamplingFeatureDescription:  ",CHAR(34),INDEX(SamplingFeatures[Feature Description],$A127),CHAR(34),
", SamplingFeatureGeotypeCV:  ",CHAR(34),INDEX(SamplingFeatures[Feature Geo Type],$A127),CHAR(34),
", FeatureGeometry:  ",CHAR(34),INDEX(SamplingFeatures[Feature Geometry],$A127),CHAR(34),
", Elevation_m:  ",CHAR(34),INDEX(SamplingFeatures[Elevation_m],$A127),CHAR(34),
", ElevationDatumCV:  ",CHAR(34),ElevationDatum,CHAR(34),"}"))</f>
        <v/>
      </c>
      <c r="L127" s="111" t="str">
        <f>IF(NumSites=0,"",
IF(NumSites&lt;$A127,"",
CONCATENATE("  - &amp;SiteID",TEXT($A127,"0000"),
" {","SamplingFeatureID:  *SamplingFeatureID",TEXT(MATCH($A127,Sites[SiteID],0),"0000"),
", SiteTypeCV:  ",CHAR(34),INDEX(Sites[Site Type],MATCH($A127,Sites[SiteID],0)),CHAR(34),
", Latitude:  ",INDEX(Sites[Latitude],MATCH($A127,Sites[SiteID],0)),
", Longitude:  ",INDEX(Sites[Longitude],MATCH($A127,Sites[SiteID],0)),
", SpatialReferenceID:  *SRSID0001}")))</f>
        <v/>
      </c>
      <c r="M127" s="111" t="str">
        <f>IF(NumSpecimens=0,"",
IF(NumSpecimens&lt;$A127,"",
CONCATENATE("  - &amp;SpecimenID",TEXT($A127,"0000"),
" {","SamplingFeatureID:  *SamplingFeatureID",TEXT(MATCH($A127,Specimens[SpecimenID],0),"0000"),
", SpecimenTypeCV:  ",CHAR(34),INDEX(Specimens[Specimen Type],MATCH($A127,Specimens[SpecimenID],0)),CHAR(34),
", SpecimenMediumCV:  ",INDEX(Specimens[Specimen Medium],MATCH($A127,Specimens[SpecimenID],0)),
", IsFieldSpecimen:  ",CHAR(34),INDEX(Specimens[Is Field Specimen?],MATCH($A127,Specimens[SpecimenID],0)),CHAR(34),"}")))</f>
        <v/>
      </c>
      <c r="N127" s="111" t="str">
        <f>IF(NumSpatialOffsets=0,"",
IF(NumSpatialOffsets&lt;$A127,"",
CONCATENATE("  - &amp;SpatialOffsetID",TEXT($A127,"0000"),
" {","SpatialOffsetTypeCV:  ",CHAR(34),INDEX(RelatedFeatures[Spatial Offset Type],MATCH($A127,RelatedFeatures[OffsetID],0)),CHAR(34),
", Offset1Value:  ",INDEX(RelatedFeatures[Offset 1 Value],MATCH($A127,RelatedFeatures[OffsetID],0)),
", Offset1UnitID:  ",CHAR(34),INDEX(RelatedFeatures[Offset 1 Unit],MATCH($A127,RelatedFeatures[OffsetID],0)),CHAR(34),
", Offset2Value:  ",IF(INDEX(RelatedFeatures[Offset 2 Value],MATCH($A127,RelatedFeatures[OffsetID],0))="","NULL",INDEX(RelatedFeatures[Offset 2 Value],MATCH($A127,RelatedFeatures[OffsetID],0))),
", Offset2UnitID:  ",CHAR(34),INDEX(RelatedFeatures[Offset 2 Unit],MATCH($A127,RelatedFeatures[OffsetID],0)),,CHAR(34),
", Offset3Value:  ",IF(INDEX(RelatedFeatures[Offset 3 Value],MATCH($A127,RelatedFeatures[OffsetID],0))="","NULL",INDEX(RelatedFeatures[Offset 3 Value],MATCH($A127,RelatedFeatures[OffsetID],0))),
", Offset3UnitID:  ",CHAR(34),INDEX(RelatedFeatures[Offset 3 Unit],MATCH($A127,RelatedFeatures[OffsetID],0)),CHAR(34),"}")))</f>
        <v/>
      </c>
      <c r="O127" s="111" t="str">
        <f>IF(NumRelatedFeatures=0,"",
IF($A127&gt;NumRelatedFeatures,"",
CONCATENATE("  - &amp;RelationID",TEXT($A127,"0000"),
" {","SamplingFeatureID:  *SamplingFeatureID",TEXT(MATCH(INDEX(RelatedFeatures[First Sampling Feature Code],$A127),SamplingFeatures[Feature Code],0),"0000"),
", RelationshipTypeCV:  ",CHAR(34),INDEX(RelatedFeatures[Relationship Type],$A127),CHAR(34),
", RelatedFeatureID: *SamplingFeatureID",TEXT(MATCH(INDEX(RelatedFeatures[Second Sampling Feature Code],$A127),SamplingFeatures[Feature Code],0),"0000"),
", SpatialOffsetID:  ",IF(INDEX(RelatedFeatures[OffsetID],$A127)="",CONCATENATE(CHAR(34),CHAR(34)),CONCATENATE("*SpatialOffsetID",TEXT(INDEX(RelatedFeatures[OffsetID],$A127),"0000"))),"}")))</f>
        <v/>
      </c>
      <c r="P127" s="111" t="str">
        <f>IF($A127&gt;NumMethods,"",
CONCATENATE("  - &amp;MethodID",TEXT($A127,"0000"),
" {","MethodTypeCV:  ",CHAR(34),INDEX(Methods[Method Type],$A127),CHAR(34),
", MethodCode:  ",CHAR(34),INDEX(Methods[Method Code],$A127),CHAR(34),
", MethodName:  ",CHAR(34),INDEX(Methods[Method Name],$A127),CHAR(34),
", MethodDescription:  ",CHAR(34),INDEX(Methods[Method Description],$A127),CHAR(34),
", MethodLink:  ",CHAR(34),INDEX(Methods[Method Link],$A127),CHAR(34),
", OrganizationID: *OrganizationID",TEXT(MATCH(INDEX(Methods[Organization Name],$A127),Organizations[Organization Name],0),"0000"),"}"))</f>
        <v/>
      </c>
      <c r="Q127" s="111" t="str">
        <f>IF($A127&gt;NumVariables,"",
CONCATENATE("  - &amp;VariableID",TEXT($A127,"0000"),
" {","VariableTypeCV:  ",CHAR(34),INDEX(Variables[Variable Type],$A127),CHAR(34),
", VariableCode:  ",CHAR(34),INDEX(Variables[Variable Code],$A127),CHAR(34),
", VariableNameCV:  ",CHAR(34),INDEX(Variables[Variable Name],$A127),CHAR(34),
", VariableDefinition:  ",CHAR(34),INDEX(Variables[Variable Definition],$A127),CHAR(34),
", SpecciationCV:  ",CHAR(34),INDEX(Variables[Speciation],$A127),CHAR(34),
", NoDataValue:  ",CHAR(34),INDEX(Variables[No Data Value],$A127),CHAR(34),"}"))</f>
        <v/>
      </c>
      <c r="S127" s="111" t="str">
        <f>IF($A127&gt;NumProcessingLevels,"",
CONCATENATE("  - &amp;ProcessingLevelID",TEXT($A127,"0000"),
" {","ProcessingLevelCode:  ",CHAR(34),INDEX(ProcessingLevels[Processing Level Code],$A127),CHAR(34),
", Definition:  ",CHAR(34),INDEX(ProcessingLevels[Definition],$A127),CHAR(34),
", Explanation:  ",CHAR(34),INDEX(ProcessingLevels[Explanation],$A127),CHAR(34),"}"))</f>
        <v/>
      </c>
      <c r="T127" s="111" t="str">
        <f>IF($A127&gt;NumDataColumns,"",
IF(INDEX(DataColumns[Method Code],$A127)="","PLEASE FILL IN A METHOD FOR EACH DATA COLUMN",
CONCATENATE("  - &amp;ActionID",TEXT($A127,"0000"),
" {","ActionTypeCV:  ",CHAR(34),"Observation",CHAR(34),
", MethodID: *MethodID",TEXT(MATCH(INDEX(DataColumns[Method Code],$A127),Methods[Method Code],0),"0000"),
", BeginDateTime:  NULL",
", BeginDateTimeUTCOffset:  NULL",
", EndDateTime:  NULL",
", EndDateTimeUTCOffset:  NULL",
", ActionDescription:  ",CHAR(34),"Generic observation action generated by YODA TimeSeries Template",CHAR(34),
", ActionFileLink:  ",CHAR(34),CHAR(34),"}")))</f>
        <v/>
      </c>
      <c r="U127" s="111" t="str">
        <f>IF($A127&gt;NumDataColumns,"",
IF(INDEX(DataColumns[Method Code],$A127)="","PLEASE FILL IN A SAMPLING FEATURE FOR EACH DATA COLUMN",
CONCATENATE("  - &amp;FeatureActionID",TEXT($A127,"0000"),
" {","SamplingFeatureID:  *SamplingFeatureID",TEXT(MATCH(INDEX(DataColumns[Sampling Feature Code],$A127),SamplingFeatures[Feature Code],0),"0000"),
", ActionID:  *ActionID",TEXT($A127,"0000"),"}")))</f>
        <v/>
      </c>
      <c r="V127" s="111" t="str">
        <f>IF($A127&gt;NumDataColumns,"",
CONCATENATE("  - &amp;ResultID",TEXT($A127,"0000"),
" {","ResultUUID:  ",CHAR(34),INDEX(DataColumns[ResultUUID],$A127),CHAR(34),
", FeatureActionID: *FeatureActionID",TEXT($A127,"0000"),
", ResultTypeCV:  ",CHAR(34),INDEX(DataColumns[Result Type],$A127),CHAR(34),
", VariableID:  *VariableID",TEXT(MATCH(INDEX(DataColumns[Variable Code],$A127),Variables[Variable Code],0),"0000"),
", UnitsID:  ",CHAR(34),INDEX(DataColumns[Unit Name],$A127),CHAR(34),
", TaxonomicClassifierID:  ",CHAR(34),CHAR(34),
", ProcessingLevelID:  *ProcessingLevelID",TEXT(MATCH(INDEX(DataColumns[Processing Level],$A127),ProcessingLevels[Processing Level Code],0),"0000"),
", ResultDateTime:  ",CHAR(34),CHAR(34),
", ResultDateTimeUTCOffset:  ",CHAR(34),CHAR(34),
", ValidDateTime:  ",CHAR(34),CHAR(34),
", ValidDateTimeUTCOffset:  ",CHAR(34),CHAR(34),
", StatusCV:  ",CHAR(34),CHAR(34),
", SampledMediumCV:  ",CHAR(34),INDEX(DataColumns[Sampled Medium],$A127),CHAR(34),
", ValueCount:  ",NumDataValues,"}"))</f>
        <v/>
      </c>
      <c r="W127" s="111" t="str">
        <f>IF($A127&gt;NumDataColumns,"",
CONCATENATE("  - &amp;TimeSeriesResultID001",TEXT($A127,"0000"),
" {","ResultID: *ResultID",TEXT($A127,"0000"),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Statistic],$A127),CHAR(34),"}"))</f>
        <v/>
      </c>
      <c r="X127" s="111" t="str">
        <f>IF($A127-3&gt;NumDataColumns,"",
CONCATENATE("    - {ColumnNumber: ",TEXT($A127-1,"0000"),
", Label:  ",CHAR(34),INDEX(DataColumns[Column Label],$A127-3),CHAR(34),
", ODM2Field:  ",CHAR(34),"DataValue",CHAR(34),
", CensorCodeCV:  ",CHAR(34),INDEX(DataColumns[Censor Code],$A127-3),CHAR(34),
", QualiatyCodeCV:  ",CHAR(34),INDEX(DataColumns[Quality Code],$A127-3),CHAR(34),
", TimeAggregationInterval:  ",INDEX(DataColumns[Time Aggregation Interval],$A127-3),
", TimeAggregationIntervalUnitsID:  ",CHAR(34),INDEX(DataColumns[Time Aggregation Unit],$A127-3),CHAR(34),"}"))</f>
        <v/>
      </c>
      <c r="AA127" s="111" t="str">
        <f>IF($A127&gt;NumDataColumns,
"",
CONCATENATE(AA126,", ",INDEX(DataColumns[Column Label],$A127)))</f>
        <v/>
      </c>
    </row>
    <row r="128" spans="1:27" x14ac:dyDescent="0.25">
      <c r="A128">
        <v>125</v>
      </c>
      <c r="D128" s="111" t="str">
        <f>IF($A128&gt;NumPeople,"",
CONCATENATE("  - &amp;PersonID",TEXT($A128,"0000"),
" {","PersonFirstName:  ",CHAR(34),INDEX(People[First Name],$A128),CHAR(34),
", PersonMiddleName:  ",CHAR(34),INDEX(People[Middle Name],$A128),CHAR(34),
", PersonLastName:  ",CHAR(34),INDEX(People[Last Name],$A128),CHAR(34),"}"))</f>
        <v/>
      </c>
      <c r="E128" s="111" t="str">
        <f>IF($A128&gt;NumOrganizations,"",
CONCATENATE("  - &amp;OrganizationID",TEXT($A128,"0000"),
" {","OrganizationTypeCV:  ",CHAR(34),INDEX(Organizations[Organization Type '[CV']],$A128),CHAR(34),
", OrganizationCode:  ",CHAR(34),INDEX(Organizations[Organization Code],$A128),CHAR(34),
", OrganizationName:  ",CHAR(34),INDEX(Organizations[Organization Name],$A128),CHAR(34),
", OrganizationDescription:  ",CHAR(34),INDEX(Organizations[Organization Description],$A128),CHAR(34),
", OrganizationLink:  ",CHAR(34),INDEX(Organizations[Organization Link],$A128),CHAR(34),"}"))</f>
        <v/>
      </c>
      <c r="F128" s="111" t="str">
        <f>IF($A128&gt;NumPeople,"",
CONCATENATE("  - &amp;AffiliationID",TEXT($A128,"0000"),
" {PersonID: *PersonID",TEXT($A128,"0000"),
", OrganizationID: *OrganizationID",TEXT(MATCH(INDEX(People[Organization Name],$A128),Organizations[Organization Name],0),"0000"),
", IsPrimaryOrganizationContact: , AffiliationStartDate: , AffiliationEndDate: , PrimaryPhone: ",
", PrimaryEmail: ",CHAR(34),INDEX(People[Primary Email],$A128),CHAR(34),
", PrimaryAddress: ",CHAR(34),INDEX(People[Primary Address],$A128),CHAR(34),
", PersonLink: }"))</f>
        <v/>
      </c>
      <c r="H128" s="111" t="str">
        <f>IF(COUNTA(CitationInformation)=0,"",
IF($A128&gt;NumAuthors,"",
CONCATENATE("  - &amp;AuthorListID",TEXT($A128,"0000"),
"  {CitationID: *CitationID0001",
", PersonID: *PersonID",TEXT(MATCH(INDEX(AuthorList[Author Name],$A128),People[Full Name],0),"0000"),
", AuthorOrder: ",INDEX(AuthorList[Author Number],$A128),"}")))</f>
        <v/>
      </c>
      <c r="K128" s="111" t="str">
        <f>IF($A128&gt;NumSamplingFeatures,"",
CONCATENATE("  - &amp;SamplingFeatureID",TEXT($A128,"0000"),
" {","SamplingFeatureUUID:  ",CHAR(34),INDEX(SamplingFeatures[Sampling Feature UUID],$A128),CHAR(34),
", SamplingFeatureTypeCV:  ",CHAR(34),INDEX(SamplingFeatures[Sampling Feature Type],$A128),CHAR(34),
", SamplingFeatureCode:  ",CHAR(34),INDEX(SamplingFeatures[Feature Code],$A128),CHAR(34),
", SamplingFeatureName:  ",CHAR(34),INDEX(SamplingFeatures[Feature Name],$A128),CHAR(34),
", SamplingFeatureDescription:  ",CHAR(34),INDEX(SamplingFeatures[Feature Description],$A128),CHAR(34),
", SamplingFeatureGeotypeCV:  ",CHAR(34),INDEX(SamplingFeatures[Feature Geo Type],$A128),CHAR(34),
", FeatureGeometry:  ",CHAR(34),INDEX(SamplingFeatures[Feature Geometry],$A128),CHAR(34),
", Elevation_m:  ",CHAR(34),INDEX(SamplingFeatures[Elevation_m],$A128),CHAR(34),
", ElevationDatumCV:  ",CHAR(34),ElevationDatum,CHAR(34),"}"))</f>
        <v/>
      </c>
      <c r="L128" s="111" t="str">
        <f>IF(NumSites=0,"",
IF(NumSites&lt;$A128,"",
CONCATENATE("  - &amp;SiteID",TEXT($A128,"0000"),
" {","SamplingFeatureID:  *SamplingFeatureID",TEXT(MATCH($A128,Sites[SiteID],0),"0000"),
", SiteTypeCV:  ",CHAR(34),INDEX(Sites[Site Type],MATCH($A128,Sites[SiteID],0)),CHAR(34),
", Latitude:  ",INDEX(Sites[Latitude],MATCH($A128,Sites[SiteID],0)),
", Longitude:  ",INDEX(Sites[Longitude],MATCH($A128,Sites[SiteID],0)),
", SpatialReferenceID:  *SRSID0001}")))</f>
        <v/>
      </c>
      <c r="M128" s="111" t="str">
        <f>IF(NumSpecimens=0,"",
IF(NumSpecimens&lt;$A128,"",
CONCATENATE("  - &amp;SpecimenID",TEXT($A128,"0000"),
" {","SamplingFeatureID:  *SamplingFeatureID",TEXT(MATCH($A128,Specimens[SpecimenID],0),"0000"),
", SpecimenTypeCV:  ",CHAR(34),INDEX(Specimens[Specimen Type],MATCH($A128,Specimens[SpecimenID],0)),CHAR(34),
", SpecimenMediumCV:  ",INDEX(Specimens[Specimen Medium],MATCH($A128,Specimens[SpecimenID],0)),
", IsFieldSpecimen:  ",CHAR(34),INDEX(Specimens[Is Field Specimen?],MATCH($A128,Specimens[SpecimenID],0)),CHAR(34),"}")))</f>
        <v/>
      </c>
      <c r="N128" s="111" t="str">
        <f>IF(NumSpatialOffsets=0,"",
IF(NumSpatialOffsets&lt;$A128,"",
CONCATENATE("  - &amp;SpatialOffsetID",TEXT($A128,"0000"),
" {","SpatialOffsetTypeCV:  ",CHAR(34),INDEX(RelatedFeatures[Spatial Offset Type],MATCH($A128,RelatedFeatures[OffsetID],0)),CHAR(34),
", Offset1Value:  ",INDEX(RelatedFeatures[Offset 1 Value],MATCH($A128,RelatedFeatures[OffsetID],0)),
", Offset1UnitID:  ",CHAR(34),INDEX(RelatedFeatures[Offset 1 Unit],MATCH($A128,RelatedFeatures[OffsetID],0)),CHAR(34),
", Offset2Value:  ",IF(INDEX(RelatedFeatures[Offset 2 Value],MATCH($A128,RelatedFeatures[OffsetID],0))="","NULL",INDEX(RelatedFeatures[Offset 2 Value],MATCH($A128,RelatedFeatures[OffsetID],0))),
", Offset2UnitID:  ",CHAR(34),INDEX(RelatedFeatures[Offset 2 Unit],MATCH($A128,RelatedFeatures[OffsetID],0)),,CHAR(34),
", Offset3Value:  ",IF(INDEX(RelatedFeatures[Offset 3 Value],MATCH($A128,RelatedFeatures[OffsetID],0))="","NULL",INDEX(RelatedFeatures[Offset 3 Value],MATCH($A128,RelatedFeatures[OffsetID],0))),
", Offset3UnitID:  ",CHAR(34),INDEX(RelatedFeatures[Offset 3 Unit],MATCH($A128,RelatedFeatures[OffsetID],0)),CHAR(34),"}")))</f>
        <v/>
      </c>
      <c r="O128" s="111" t="str">
        <f>IF(NumRelatedFeatures=0,"",
IF($A128&gt;NumRelatedFeatures,"",
CONCATENATE("  - &amp;RelationID",TEXT($A128,"0000"),
" {","SamplingFeatureID:  *SamplingFeatureID",TEXT(MATCH(INDEX(RelatedFeatures[First Sampling Feature Code],$A128),SamplingFeatures[Feature Code],0),"0000"),
", RelationshipTypeCV:  ",CHAR(34),INDEX(RelatedFeatures[Relationship Type],$A128),CHAR(34),
", RelatedFeatureID: *SamplingFeatureID",TEXT(MATCH(INDEX(RelatedFeatures[Second Sampling Feature Code],$A128),SamplingFeatures[Feature Code],0),"0000"),
", SpatialOffsetID:  ",IF(INDEX(RelatedFeatures[OffsetID],$A128)="",CONCATENATE(CHAR(34),CHAR(34)),CONCATENATE("*SpatialOffsetID",TEXT(INDEX(RelatedFeatures[OffsetID],$A128),"0000"))),"}")))</f>
        <v/>
      </c>
      <c r="P128" s="111" t="str">
        <f>IF($A128&gt;NumMethods,"",
CONCATENATE("  - &amp;MethodID",TEXT($A128,"0000"),
" {","MethodTypeCV:  ",CHAR(34),INDEX(Methods[Method Type],$A128),CHAR(34),
", MethodCode:  ",CHAR(34),INDEX(Methods[Method Code],$A128),CHAR(34),
", MethodName:  ",CHAR(34),INDEX(Methods[Method Name],$A128),CHAR(34),
", MethodDescription:  ",CHAR(34),INDEX(Methods[Method Description],$A128),CHAR(34),
", MethodLink:  ",CHAR(34),INDEX(Methods[Method Link],$A128),CHAR(34),
", OrganizationID: *OrganizationID",TEXT(MATCH(INDEX(Methods[Organization Name],$A128),Organizations[Organization Name],0),"0000"),"}"))</f>
        <v/>
      </c>
      <c r="Q128" s="111" t="str">
        <f>IF($A128&gt;NumVariables,"",
CONCATENATE("  - &amp;VariableID",TEXT($A128,"0000"),
" {","VariableTypeCV:  ",CHAR(34),INDEX(Variables[Variable Type],$A128),CHAR(34),
", VariableCode:  ",CHAR(34),INDEX(Variables[Variable Code],$A128),CHAR(34),
", VariableNameCV:  ",CHAR(34),INDEX(Variables[Variable Name],$A128),CHAR(34),
", VariableDefinition:  ",CHAR(34),INDEX(Variables[Variable Definition],$A128),CHAR(34),
", SpecciationCV:  ",CHAR(34),INDEX(Variables[Speciation],$A128),CHAR(34),
", NoDataValue:  ",CHAR(34),INDEX(Variables[No Data Value],$A128),CHAR(34),"}"))</f>
        <v/>
      </c>
      <c r="S128" s="111" t="str">
        <f>IF($A128&gt;NumProcessingLevels,"",
CONCATENATE("  - &amp;ProcessingLevelID",TEXT($A128,"0000"),
" {","ProcessingLevelCode:  ",CHAR(34),INDEX(ProcessingLevels[Processing Level Code],$A128),CHAR(34),
", Definition:  ",CHAR(34),INDEX(ProcessingLevels[Definition],$A128),CHAR(34),
", Explanation:  ",CHAR(34),INDEX(ProcessingLevels[Explanation],$A128),CHAR(34),"}"))</f>
        <v/>
      </c>
      <c r="T128" s="111" t="str">
        <f>IF($A128&gt;NumDataColumns,"",
IF(INDEX(DataColumns[Method Code],$A128)="","PLEASE FILL IN A METHOD FOR EACH DATA COLUMN",
CONCATENATE("  - &amp;ActionID",TEXT($A128,"0000"),
" {","ActionTypeCV:  ",CHAR(34),"Observation",CHAR(34),
", MethodID: *MethodID",TEXT(MATCH(INDEX(DataColumns[Method Code],$A128),Methods[Method Code],0),"0000"),
", BeginDateTime:  NULL",
", BeginDateTimeUTCOffset:  NULL",
", EndDateTime:  NULL",
", EndDateTimeUTCOffset:  NULL",
", ActionDescription:  ",CHAR(34),"Generic observation action generated by YODA TimeSeries Template",CHAR(34),
", ActionFileLink:  ",CHAR(34),CHAR(34),"}")))</f>
        <v/>
      </c>
      <c r="U128" s="111" t="str">
        <f>IF($A128&gt;NumDataColumns,"",
IF(INDEX(DataColumns[Method Code],$A128)="","PLEASE FILL IN A SAMPLING FEATURE FOR EACH DATA COLUMN",
CONCATENATE("  - &amp;FeatureActionID",TEXT($A128,"0000"),
" {","SamplingFeatureID:  *SamplingFeatureID",TEXT(MATCH(INDEX(DataColumns[Sampling Feature Code],$A128),SamplingFeatures[Feature Code],0),"0000"),
", ActionID:  *ActionID",TEXT($A128,"0000"),"}")))</f>
        <v/>
      </c>
      <c r="V128" s="111" t="str">
        <f>IF($A128&gt;NumDataColumns,"",
CONCATENATE("  - &amp;ResultID",TEXT($A128,"0000"),
" {","ResultUUID:  ",CHAR(34),INDEX(DataColumns[ResultUUID],$A128),CHAR(34),
", FeatureActionID: *FeatureActionID",TEXT($A128,"0000"),
", ResultTypeCV:  ",CHAR(34),INDEX(DataColumns[Result Type],$A128),CHAR(34),
", VariableID:  *VariableID",TEXT(MATCH(INDEX(DataColumns[Variable Code],$A128),Variables[Variable Code],0),"0000"),
", UnitsID:  ",CHAR(34),INDEX(DataColumns[Unit Name],$A128),CHAR(34),
", TaxonomicClassifierID:  ",CHAR(34),CHAR(34),
", ProcessingLevelID:  *ProcessingLevelID",TEXT(MATCH(INDEX(DataColumns[Processing Level],$A128),ProcessingLevels[Processing Level Code],0),"0000"),
", ResultDateTime:  ",CHAR(34),CHAR(34),
", ResultDateTimeUTCOffset:  ",CHAR(34),CHAR(34),
", ValidDateTime:  ",CHAR(34),CHAR(34),
", ValidDateTimeUTCOffset:  ",CHAR(34),CHAR(34),
", StatusCV:  ",CHAR(34),CHAR(34),
", SampledMediumCV:  ",CHAR(34),INDEX(DataColumns[Sampled Medium],$A128),CHAR(34),
", ValueCount:  ",NumDataValues,"}"))</f>
        <v/>
      </c>
      <c r="W128" s="111" t="str">
        <f>IF($A128&gt;NumDataColumns,"",
CONCATENATE("  - &amp;TimeSeriesResultID001",TEXT($A128,"0000"),
" {","ResultID: *ResultID",TEXT($A128,"0000"),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Statistic],$A128),CHAR(34),"}"))</f>
        <v/>
      </c>
      <c r="X128" s="111" t="str">
        <f>IF($A128-3&gt;NumDataColumns,"",
CONCATENATE("    - {ColumnNumber: ",TEXT($A128-1,"0000"),
", Label:  ",CHAR(34),INDEX(DataColumns[Column Label],$A128-3),CHAR(34),
", ODM2Field:  ",CHAR(34),"DataValue",CHAR(34),
", CensorCodeCV:  ",CHAR(34),INDEX(DataColumns[Censor Code],$A128-3),CHAR(34),
", QualiatyCodeCV:  ",CHAR(34),INDEX(DataColumns[Quality Code],$A128-3),CHAR(34),
", TimeAggregationInterval:  ",INDEX(DataColumns[Time Aggregation Interval],$A128-3),
", TimeAggregationIntervalUnitsID:  ",CHAR(34),INDEX(DataColumns[Time Aggregation Unit],$A128-3),CHAR(34),"}"))</f>
        <v/>
      </c>
      <c r="AA128" s="111" t="str">
        <f>IF($A128&gt;NumDataColumns,
"",
CONCATENATE(AA127,", ",INDEX(DataColumns[Column Label],$A128)))</f>
        <v/>
      </c>
    </row>
    <row r="129" spans="1:27" x14ac:dyDescent="0.25">
      <c r="A129">
        <v>126</v>
      </c>
      <c r="D129" s="111" t="str">
        <f>IF($A129&gt;NumPeople,"",
CONCATENATE("  - &amp;PersonID",TEXT($A129,"0000"),
" {","PersonFirstName:  ",CHAR(34),INDEX(People[First Name],$A129),CHAR(34),
", PersonMiddleName:  ",CHAR(34),INDEX(People[Middle Name],$A129),CHAR(34),
", PersonLastName:  ",CHAR(34),INDEX(People[Last Name],$A129),CHAR(34),"}"))</f>
        <v/>
      </c>
      <c r="E129" s="111" t="str">
        <f>IF($A129&gt;NumOrganizations,"",
CONCATENATE("  - &amp;OrganizationID",TEXT($A129,"0000"),
" {","OrganizationTypeCV:  ",CHAR(34),INDEX(Organizations[Organization Type '[CV']],$A129),CHAR(34),
", OrganizationCode:  ",CHAR(34),INDEX(Organizations[Organization Code],$A129),CHAR(34),
", OrganizationName:  ",CHAR(34),INDEX(Organizations[Organization Name],$A129),CHAR(34),
", OrganizationDescription:  ",CHAR(34),INDEX(Organizations[Organization Description],$A129),CHAR(34),
", OrganizationLink:  ",CHAR(34),INDEX(Organizations[Organization Link],$A129),CHAR(34),"}"))</f>
        <v/>
      </c>
      <c r="F129" s="111" t="str">
        <f>IF($A129&gt;NumPeople,"",
CONCATENATE("  - &amp;AffiliationID",TEXT($A129,"0000"),
" {PersonID: *PersonID",TEXT($A129,"0000"),
", OrganizationID: *OrganizationID",TEXT(MATCH(INDEX(People[Organization Name],$A129),Organizations[Organization Name],0),"0000"),
", IsPrimaryOrganizationContact: , AffiliationStartDate: , AffiliationEndDate: , PrimaryPhone: ",
", PrimaryEmail: ",CHAR(34),INDEX(People[Primary Email],$A129),CHAR(34),
", PrimaryAddress: ",CHAR(34),INDEX(People[Primary Address],$A129),CHAR(34),
", PersonLink: }"))</f>
        <v/>
      </c>
      <c r="H129" s="111" t="str">
        <f>IF(COUNTA(CitationInformation)=0,"",
IF($A129&gt;NumAuthors,"",
CONCATENATE("  - &amp;AuthorListID",TEXT($A129,"0000"),
"  {CitationID: *CitationID0001",
", PersonID: *PersonID",TEXT(MATCH(INDEX(AuthorList[Author Name],$A129),People[Full Name],0),"0000"),
", AuthorOrder: ",INDEX(AuthorList[Author Number],$A129),"}")))</f>
        <v/>
      </c>
      <c r="K129" s="111" t="str">
        <f>IF($A129&gt;NumSamplingFeatures,"",
CONCATENATE("  - &amp;SamplingFeatureID",TEXT($A129,"0000"),
" {","SamplingFeatureUUID:  ",CHAR(34),INDEX(SamplingFeatures[Sampling Feature UUID],$A129),CHAR(34),
", SamplingFeatureTypeCV:  ",CHAR(34),INDEX(SamplingFeatures[Sampling Feature Type],$A129),CHAR(34),
", SamplingFeatureCode:  ",CHAR(34),INDEX(SamplingFeatures[Feature Code],$A129),CHAR(34),
", SamplingFeatureName:  ",CHAR(34),INDEX(SamplingFeatures[Feature Name],$A129),CHAR(34),
", SamplingFeatureDescription:  ",CHAR(34),INDEX(SamplingFeatures[Feature Description],$A129),CHAR(34),
", SamplingFeatureGeotypeCV:  ",CHAR(34),INDEX(SamplingFeatures[Feature Geo Type],$A129),CHAR(34),
", FeatureGeometry:  ",CHAR(34),INDEX(SamplingFeatures[Feature Geometry],$A129),CHAR(34),
", Elevation_m:  ",CHAR(34),INDEX(SamplingFeatures[Elevation_m],$A129),CHAR(34),
", ElevationDatumCV:  ",CHAR(34),ElevationDatum,CHAR(34),"}"))</f>
        <v/>
      </c>
      <c r="L129" s="111" t="str">
        <f>IF(NumSites=0,"",
IF(NumSites&lt;$A129,"",
CONCATENATE("  - &amp;SiteID",TEXT($A129,"0000"),
" {","SamplingFeatureID:  *SamplingFeatureID",TEXT(MATCH($A129,Sites[SiteID],0),"0000"),
", SiteTypeCV:  ",CHAR(34),INDEX(Sites[Site Type],MATCH($A129,Sites[SiteID],0)),CHAR(34),
", Latitude:  ",INDEX(Sites[Latitude],MATCH($A129,Sites[SiteID],0)),
", Longitude:  ",INDEX(Sites[Longitude],MATCH($A129,Sites[SiteID],0)),
", SpatialReferenceID:  *SRSID0001}")))</f>
        <v/>
      </c>
      <c r="M129" s="111" t="str">
        <f>IF(NumSpecimens=0,"",
IF(NumSpecimens&lt;$A129,"",
CONCATENATE("  - &amp;SpecimenID",TEXT($A129,"0000"),
" {","SamplingFeatureID:  *SamplingFeatureID",TEXT(MATCH($A129,Specimens[SpecimenID],0),"0000"),
", SpecimenTypeCV:  ",CHAR(34),INDEX(Specimens[Specimen Type],MATCH($A129,Specimens[SpecimenID],0)),CHAR(34),
", SpecimenMediumCV:  ",INDEX(Specimens[Specimen Medium],MATCH($A129,Specimens[SpecimenID],0)),
", IsFieldSpecimen:  ",CHAR(34),INDEX(Specimens[Is Field Specimen?],MATCH($A129,Specimens[SpecimenID],0)),CHAR(34),"}")))</f>
        <v/>
      </c>
      <c r="N129" s="111" t="str">
        <f>IF(NumSpatialOffsets=0,"",
IF(NumSpatialOffsets&lt;$A129,"",
CONCATENATE("  - &amp;SpatialOffsetID",TEXT($A129,"0000"),
" {","SpatialOffsetTypeCV:  ",CHAR(34),INDEX(RelatedFeatures[Spatial Offset Type],MATCH($A129,RelatedFeatures[OffsetID],0)),CHAR(34),
", Offset1Value:  ",INDEX(RelatedFeatures[Offset 1 Value],MATCH($A129,RelatedFeatures[OffsetID],0)),
", Offset1UnitID:  ",CHAR(34),INDEX(RelatedFeatures[Offset 1 Unit],MATCH($A129,RelatedFeatures[OffsetID],0)),CHAR(34),
", Offset2Value:  ",IF(INDEX(RelatedFeatures[Offset 2 Value],MATCH($A129,RelatedFeatures[OffsetID],0))="","NULL",INDEX(RelatedFeatures[Offset 2 Value],MATCH($A129,RelatedFeatures[OffsetID],0))),
", Offset2UnitID:  ",CHAR(34),INDEX(RelatedFeatures[Offset 2 Unit],MATCH($A129,RelatedFeatures[OffsetID],0)),,CHAR(34),
", Offset3Value:  ",IF(INDEX(RelatedFeatures[Offset 3 Value],MATCH($A129,RelatedFeatures[OffsetID],0))="","NULL",INDEX(RelatedFeatures[Offset 3 Value],MATCH($A129,RelatedFeatures[OffsetID],0))),
", Offset3UnitID:  ",CHAR(34),INDEX(RelatedFeatures[Offset 3 Unit],MATCH($A129,RelatedFeatures[OffsetID],0)),CHAR(34),"}")))</f>
        <v/>
      </c>
      <c r="O129" s="111" t="str">
        <f>IF(NumRelatedFeatures=0,"",
IF($A129&gt;NumRelatedFeatures,"",
CONCATENATE("  - &amp;RelationID",TEXT($A129,"0000"),
" {","SamplingFeatureID:  *SamplingFeatureID",TEXT(MATCH(INDEX(RelatedFeatures[First Sampling Feature Code],$A129),SamplingFeatures[Feature Code],0),"0000"),
", RelationshipTypeCV:  ",CHAR(34),INDEX(RelatedFeatures[Relationship Type],$A129),CHAR(34),
", RelatedFeatureID: *SamplingFeatureID",TEXT(MATCH(INDEX(RelatedFeatures[Second Sampling Feature Code],$A129),SamplingFeatures[Feature Code],0),"0000"),
", SpatialOffsetID:  ",IF(INDEX(RelatedFeatures[OffsetID],$A129)="",CONCATENATE(CHAR(34),CHAR(34)),CONCATENATE("*SpatialOffsetID",TEXT(INDEX(RelatedFeatures[OffsetID],$A129),"0000"))),"}")))</f>
        <v/>
      </c>
      <c r="P129" s="111" t="str">
        <f>IF($A129&gt;NumMethods,"",
CONCATENATE("  - &amp;MethodID",TEXT($A129,"0000"),
" {","MethodTypeCV:  ",CHAR(34),INDEX(Methods[Method Type],$A129),CHAR(34),
", MethodCode:  ",CHAR(34),INDEX(Methods[Method Code],$A129),CHAR(34),
", MethodName:  ",CHAR(34),INDEX(Methods[Method Name],$A129),CHAR(34),
", MethodDescription:  ",CHAR(34),INDEX(Methods[Method Description],$A129),CHAR(34),
", MethodLink:  ",CHAR(34),INDEX(Methods[Method Link],$A129),CHAR(34),
", OrganizationID: *OrganizationID",TEXT(MATCH(INDEX(Methods[Organization Name],$A129),Organizations[Organization Name],0),"0000"),"}"))</f>
        <v/>
      </c>
      <c r="Q129" s="111" t="str">
        <f>IF($A129&gt;NumVariables,"",
CONCATENATE("  - &amp;VariableID",TEXT($A129,"0000"),
" {","VariableTypeCV:  ",CHAR(34),INDEX(Variables[Variable Type],$A129),CHAR(34),
", VariableCode:  ",CHAR(34),INDEX(Variables[Variable Code],$A129),CHAR(34),
", VariableNameCV:  ",CHAR(34),INDEX(Variables[Variable Name],$A129),CHAR(34),
", VariableDefinition:  ",CHAR(34),INDEX(Variables[Variable Definition],$A129),CHAR(34),
", SpecciationCV:  ",CHAR(34),INDEX(Variables[Speciation],$A129),CHAR(34),
", NoDataValue:  ",CHAR(34),INDEX(Variables[No Data Value],$A129),CHAR(34),"}"))</f>
        <v/>
      </c>
      <c r="S129" s="111" t="str">
        <f>IF($A129&gt;NumProcessingLevels,"",
CONCATENATE("  - &amp;ProcessingLevelID",TEXT($A129,"0000"),
" {","ProcessingLevelCode:  ",CHAR(34),INDEX(ProcessingLevels[Processing Level Code],$A129),CHAR(34),
", Definition:  ",CHAR(34),INDEX(ProcessingLevels[Definition],$A129),CHAR(34),
", Explanation:  ",CHAR(34),INDEX(ProcessingLevels[Explanation],$A129),CHAR(34),"}"))</f>
        <v/>
      </c>
      <c r="T129" s="111" t="str">
        <f>IF($A129&gt;NumDataColumns,"",
IF(INDEX(DataColumns[Method Code],$A129)="","PLEASE FILL IN A METHOD FOR EACH DATA COLUMN",
CONCATENATE("  - &amp;ActionID",TEXT($A129,"0000"),
" {","ActionTypeCV:  ",CHAR(34),"Observation",CHAR(34),
", MethodID: *MethodID",TEXT(MATCH(INDEX(DataColumns[Method Code],$A129),Methods[Method Code],0),"0000"),
", BeginDateTime:  NULL",
", BeginDateTimeUTCOffset:  NULL",
", EndDateTime:  NULL",
", EndDateTimeUTCOffset:  NULL",
", ActionDescription:  ",CHAR(34),"Generic observation action generated by YODA TimeSeries Template",CHAR(34),
", ActionFileLink:  ",CHAR(34),CHAR(34),"}")))</f>
        <v/>
      </c>
      <c r="U129" s="111" t="str">
        <f>IF($A129&gt;NumDataColumns,"",
IF(INDEX(DataColumns[Method Code],$A129)="","PLEASE FILL IN A SAMPLING FEATURE FOR EACH DATA COLUMN",
CONCATENATE("  - &amp;FeatureActionID",TEXT($A129,"0000"),
" {","SamplingFeatureID:  *SamplingFeatureID",TEXT(MATCH(INDEX(DataColumns[Sampling Feature Code],$A129),SamplingFeatures[Feature Code],0),"0000"),
", ActionID:  *ActionID",TEXT($A129,"0000"),"}")))</f>
        <v/>
      </c>
      <c r="V129" s="111" t="str">
        <f>IF($A129&gt;NumDataColumns,"",
CONCATENATE("  - &amp;ResultID",TEXT($A129,"0000"),
" {","ResultUUID:  ",CHAR(34),INDEX(DataColumns[ResultUUID],$A129),CHAR(34),
", FeatureActionID: *FeatureActionID",TEXT($A129,"0000"),
", ResultTypeCV:  ",CHAR(34),INDEX(DataColumns[Result Type],$A129),CHAR(34),
", VariableID:  *VariableID",TEXT(MATCH(INDEX(DataColumns[Variable Code],$A129),Variables[Variable Code],0),"0000"),
", UnitsID:  ",CHAR(34),INDEX(DataColumns[Unit Name],$A129),CHAR(34),
", TaxonomicClassifierID:  ",CHAR(34),CHAR(34),
", ProcessingLevelID:  *ProcessingLevelID",TEXT(MATCH(INDEX(DataColumns[Processing Level],$A129),ProcessingLevels[Processing Level Code],0),"0000"),
", ResultDateTime:  ",CHAR(34),CHAR(34),
", ResultDateTimeUTCOffset:  ",CHAR(34),CHAR(34),
", ValidDateTime:  ",CHAR(34),CHAR(34),
", ValidDateTimeUTCOffset:  ",CHAR(34),CHAR(34),
", StatusCV:  ",CHAR(34),CHAR(34),
", SampledMediumCV:  ",CHAR(34),INDEX(DataColumns[Sampled Medium],$A129),CHAR(34),
", ValueCount:  ",NumDataValues,"}"))</f>
        <v/>
      </c>
      <c r="W129" s="111" t="str">
        <f>IF($A129&gt;NumDataColumns,"",
CONCATENATE("  - &amp;TimeSeriesResultID001",TEXT($A129,"0000"),
" {","ResultID: *ResultID",TEXT($A129,"0000"),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Statistic],$A129),CHAR(34),"}"))</f>
        <v/>
      </c>
      <c r="X129" s="111" t="str">
        <f>IF($A129-3&gt;NumDataColumns,"",
CONCATENATE("    - {ColumnNumber: ",TEXT($A129-1,"0000"),
", Label:  ",CHAR(34),INDEX(DataColumns[Column Label],$A129-3),CHAR(34),
", ODM2Field:  ",CHAR(34),"DataValue",CHAR(34),
", CensorCodeCV:  ",CHAR(34),INDEX(DataColumns[Censor Code],$A129-3),CHAR(34),
", QualiatyCodeCV:  ",CHAR(34),INDEX(DataColumns[Quality Code],$A129-3),CHAR(34),
", TimeAggregationInterval:  ",INDEX(DataColumns[Time Aggregation Interval],$A129-3),
", TimeAggregationIntervalUnitsID:  ",CHAR(34),INDEX(DataColumns[Time Aggregation Unit],$A129-3),CHAR(34),"}"))</f>
        <v/>
      </c>
      <c r="AA129" s="111" t="str">
        <f>IF($A129&gt;NumDataColumns,
"",
CONCATENATE(AA128,", ",INDEX(DataColumns[Column Label],$A129)))</f>
        <v/>
      </c>
    </row>
    <row r="130" spans="1:27" x14ac:dyDescent="0.25">
      <c r="A130">
        <v>127</v>
      </c>
      <c r="D130" s="111" t="str">
        <f>IF($A130&gt;NumPeople,"",
CONCATENATE("  - &amp;PersonID",TEXT($A130,"0000"),
" {","PersonFirstName:  ",CHAR(34),INDEX(People[First Name],$A130),CHAR(34),
", PersonMiddleName:  ",CHAR(34),INDEX(People[Middle Name],$A130),CHAR(34),
", PersonLastName:  ",CHAR(34),INDEX(People[Last Name],$A130),CHAR(34),"}"))</f>
        <v/>
      </c>
      <c r="E130" s="111" t="str">
        <f>IF($A130&gt;NumOrganizations,"",
CONCATENATE("  - &amp;OrganizationID",TEXT($A130,"0000"),
" {","OrganizationTypeCV:  ",CHAR(34),INDEX(Organizations[Organization Type '[CV']],$A130),CHAR(34),
", OrganizationCode:  ",CHAR(34),INDEX(Organizations[Organization Code],$A130),CHAR(34),
", OrganizationName:  ",CHAR(34),INDEX(Organizations[Organization Name],$A130),CHAR(34),
", OrganizationDescription:  ",CHAR(34),INDEX(Organizations[Organization Description],$A130),CHAR(34),
", OrganizationLink:  ",CHAR(34),INDEX(Organizations[Organization Link],$A130),CHAR(34),"}"))</f>
        <v/>
      </c>
      <c r="F130" s="111" t="str">
        <f>IF($A130&gt;NumPeople,"",
CONCATENATE("  - &amp;AffiliationID",TEXT($A130,"0000"),
" {PersonID: *PersonID",TEXT($A130,"0000"),
", OrganizationID: *OrganizationID",TEXT(MATCH(INDEX(People[Organization Name],$A130),Organizations[Organization Name],0),"0000"),
", IsPrimaryOrganizationContact: , AffiliationStartDate: , AffiliationEndDate: , PrimaryPhone: ",
", PrimaryEmail: ",CHAR(34),INDEX(People[Primary Email],$A130),CHAR(34),
", PrimaryAddress: ",CHAR(34),INDEX(People[Primary Address],$A130),CHAR(34),
", PersonLink: }"))</f>
        <v/>
      </c>
      <c r="H130" s="111" t="str">
        <f>IF(COUNTA(CitationInformation)=0,"",
IF($A130&gt;NumAuthors,"",
CONCATENATE("  - &amp;AuthorListID",TEXT($A130,"0000"),
"  {CitationID: *CitationID0001",
", PersonID: *PersonID",TEXT(MATCH(INDEX(AuthorList[Author Name],$A130),People[Full Name],0),"0000"),
", AuthorOrder: ",INDEX(AuthorList[Author Number],$A130),"}")))</f>
        <v/>
      </c>
      <c r="K130" s="111" t="str">
        <f>IF($A130&gt;NumSamplingFeatures,"",
CONCATENATE("  - &amp;SamplingFeatureID",TEXT($A130,"0000"),
" {","SamplingFeatureUUID:  ",CHAR(34),INDEX(SamplingFeatures[Sampling Feature UUID],$A130),CHAR(34),
", SamplingFeatureTypeCV:  ",CHAR(34),INDEX(SamplingFeatures[Sampling Feature Type],$A130),CHAR(34),
", SamplingFeatureCode:  ",CHAR(34),INDEX(SamplingFeatures[Feature Code],$A130),CHAR(34),
", SamplingFeatureName:  ",CHAR(34),INDEX(SamplingFeatures[Feature Name],$A130),CHAR(34),
", SamplingFeatureDescription:  ",CHAR(34),INDEX(SamplingFeatures[Feature Description],$A130),CHAR(34),
", SamplingFeatureGeotypeCV:  ",CHAR(34),INDEX(SamplingFeatures[Feature Geo Type],$A130),CHAR(34),
", FeatureGeometry:  ",CHAR(34),INDEX(SamplingFeatures[Feature Geometry],$A130),CHAR(34),
", Elevation_m:  ",CHAR(34),INDEX(SamplingFeatures[Elevation_m],$A130),CHAR(34),
", ElevationDatumCV:  ",CHAR(34),ElevationDatum,CHAR(34),"}"))</f>
        <v/>
      </c>
      <c r="L130" s="111" t="str">
        <f>IF(NumSites=0,"",
IF(NumSites&lt;$A130,"",
CONCATENATE("  - &amp;SiteID",TEXT($A130,"0000"),
" {","SamplingFeatureID:  *SamplingFeatureID",TEXT(MATCH($A130,Sites[SiteID],0),"0000"),
", SiteTypeCV:  ",CHAR(34),INDEX(Sites[Site Type],MATCH($A130,Sites[SiteID],0)),CHAR(34),
", Latitude:  ",INDEX(Sites[Latitude],MATCH($A130,Sites[SiteID],0)),
", Longitude:  ",INDEX(Sites[Longitude],MATCH($A130,Sites[SiteID],0)),
", SpatialReferenceID:  *SRSID0001}")))</f>
        <v/>
      </c>
      <c r="M130" s="111" t="str">
        <f>IF(NumSpecimens=0,"",
IF(NumSpecimens&lt;$A130,"",
CONCATENATE("  - &amp;SpecimenID",TEXT($A130,"0000"),
" {","SamplingFeatureID:  *SamplingFeatureID",TEXT(MATCH($A130,Specimens[SpecimenID],0),"0000"),
", SpecimenTypeCV:  ",CHAR(34),INDEX(Specimens[Specimen Type],MATCH($A130,Specimens[SpecimenID],0)),CHAR(34),
", SpecimenMediumCV:  ",INDEX(Specimens[Specimen Medium],MATCH($A130,Specimens[SpecimenID],0)),
", IsFieldSpecimen:  ",CHAR(34),INDEX(Specimens[Is Field Specimen?],MATCH($A130,Specimens[SpecimenID],0)),CHAR(34),"}")))</f>
        <v/>
      </c>
      <c r="N130" s="111" t="str">
        <f>IF(NumSpatialOffsets=0,"",
IF(NumSpatialOffsets&lt;$A130,"",
CONCATENATE("  - &amp;SpatialOffsetID",TEXT($A130,"0000"),
" {","SpatialOffsetTypeCV:  ",CHAR(34),INDEX(RelatedFeatures[Spatial Offset Type],MATCH($A130,RelatedFeatures[OffsetID],0)),CHAR(34),
", Offset1Value:  ",INDEX(RelatedFeatures[Offset 1 Value],MATCH($A130,RelatedFeatures[OffsetID],0)),
", Offset1UnitID:  ",CHAR(34),INDEX(RelatedFeatures[Offset 1 Unit],MATCH($A130,RelatedFeatures[OffsetID],0)),CHAR(34),
", Offset2Value:  ",IF(INDEX(RelatedFeatures[Offset 2 Value],MATCH($A130,RelatedFeatures[OffsetID],0))="","NULL",INDEX(RelatedFeatures[Offset 2 Value],MATCH($A130,RelatedFeatures[OffsetID],0))),
", Offset2UnitID:  ",CHAR(34),INDEX(RelatedFeatures[Offset 2 Unit],MATCH($A130,RelatedFeatures[OffsetID],0)),,CHAR(34),
", Offset3Value:  ",IF(INDEX(RelatedFeatures[Offset 3 Value],MATCH($A130,RelatedFeatures[OffsetID],0))="","NULL",INDEX(RelatedFeatures[Offset 3 Value],MATCH($A130,RelatedFeatures[OffsetID],0))),
", Offset3UnitID:  ",CHAR(34),INDEX(RelatedFeatures[Offset 3 Unit],MATCH($A130,RelatedFeatures[OffsetID],0)),CHAR(34),"}")))</f>
        <v/>
      </c>
      <c r="O130" s="111" t="str">
        <f>IF(NumRelatedFeatures=0,"",
IF($A130&gt;NumRelatedFeatures,"",
CONCATENATE("  - &amp;RelationID",TEXT($A130,"0000"),
" {","SamplingFeatureID:  *SamplingFeatureID",TEXT(MATCH(INDEX(RelatedFeatures[First Sampling Feature Code],$A130),SamplingFeatures[Feature Code],0),"0000"),
", RelationshipTypeCV:  ",CHAR(34),INDEX(RelatedFeatures[Relationship Type],$A130),CHAR(34),
", RelatedFeatureID: *SamplingFeatureID",TEXT(MATCH(INDEX(RelatedFeatures[Second Sampling Feature Code],$A130),SamplingFeatures[Feature Code],0),"0000"),
", SpatialOffsetID:  ",IF(INDEX(RelatedFeatures[OffsetID],$A130)="",CONCATENATE(CHAR(34),CHAR(34)),CONCATENATE("*SpatialOffsetID",TEXT(INDEX(RelatedFeatures[OffsetID],$A130),"0000"))),"}")))</f>
        <v/>
      </c>
      <c r="P130" s="111" t="str">
        <f>IF($A130&gt;NumMethods,"",
CONCATENATE("  - &amp;MethodID",TEXT($A130,"0000"),
" {","MethodTypeCV:  ",CHAR(34),INDEX(Methods[Method Type],$A130),CHAR(34),
", MethodCode:  ",CHAR(34),INDEX(Methods[Method Code],$A130),CHAR(34),
", MethodName:  ",CHAR(34),INDEX(Methods[Method Name],$A130),CHAR(34),
", MethodDescription:  ",CHAR(34),INDEX(Methods[Method Description],$A130),CHAR(34),
", MethodLink:  ",CHAR(34),INDEX(Methods[Method Link],$A130),CHAR(34),
", OrganizationID: *OrganizationID",TEXT(MATCH(INDEX(Methods[Organization Name],$A130),Organizations[Organization Name],0),"0000"),"}"))</f>
        <v/>
      </c>
      <c r="Q130" s="111" t="str">
        <f>IF($A130&gt;NumVariables,"",
CONCATENATE("  - &amp;VariableID",TEXT($A130,"0000"),
" {","VariableTypeCV:  ",CHAR(34),INDEX(Variables[Variable Type],$A130),CHAR(34),
", VariableCode:  ",CHAR(34),INDEX(Variables[Variable Code],$A130),CHAR(34),
", VariableNameCV:  ",CHAR(34),INDEX(Variables[Variable Name],$A130),CHAR(34),
", VariableDefinition:  ",CHAR(34),INDEX(Variables[Variable Definition],$A130),CHAR(34),
", SpecciationCV:  ",CHAR(34),INDEX(Variables[Speciation],$A130),CHAR(34),
", NoDataValue:  ",CHAR(34),INDEX(Variables[No Data Value],$A130),CHAR(34),"}"))</f>
        <v/>
      </c>
      <c r="S130" s="111" t="str">
        <f>IF($A130&gt;NumProcessingLevels,"",
CONCATENATE("  - &amp;ProcessingLevelID",TEXT($A130,"0000"),
" {","ProcessingLevelCode:  ",CHAR(34),INDEX(ProcessingLevels[Processing Level Code],$A130),CHAR(34),
", Definition:  ",CHAR(34),INDEX(ProcessingLevels[Definition],$A130),CHAR(34),
", Explanation:  ",CHAR(34),INDEX(ProcessingLevels[Explanation],$A130),CHAR(34),"}"))</f>
        <v/>
      </c>
      <c r="T130" s="111" t="str">
        <f>IF($A130&gt;NumDataColumns,"",
IF(INDEX(DataColumns[Method Code],$A130)="","PLEASE FILL IN A METHOD FOR EACH DATA COLUMN",
CONCATENATE("  - &amp;ActionID",TEXT($A130,"0000"),
" {","ActionTypeCV:  ",CHAR(34),"Observation",CHAR(34),
", MethodID: *MethodID",TEXT(MATCH(INDEX(DataColumns[Method Code],$A130),Methods[Method Code],0),"0000"),
", BeginDateTime:  NULL",
", BeginDateTimeUTCOffset:  NULL",
", EndDateTime:  NULL",
", EndDateTimeUTCOffset:  NULL",
", ActionDescription:  ",CHAR(34),"Generic observation action generated by YODA TimeSeries Template",CHAR(34),
", ActionFileLink:  ",CHAR(34),CHAR(34),"}")))</f>
        <v/>
      </c>
      <c r="U130" s="111" t="str">
        <f>IF($A130&gt;NumDataColumns,"",
IF(INDEX(DataColumns[Method Code],$A130)="","PLEASE FILL IN A SAMPLING FEATURE FOR EACH DATA COLUMN",
CONCATENATE("  - &amp;FeatureActionID",TEXT($A130,"0000"),
" {","SamplingFeatureID:  *SamplingFeatureID",TEXT(MATCH(INDEX(DataColumns[Sampling Feature Code],$A130),SamplingFeatures[Feature Code],0),"0000"),
", ActionID:  *ActionID",TEXT($A130,"0000"),"}")))</f>
        <v/>
      </c>
      <c r="V130" s="111" t="str">
        <f>IF($A130&gt;NumDataColumns,"",
CONCATENATE("  - &amp;ResultID",TEXT($A130,"0000"),
" {","ResultUUID:  ",CHAR(34),INDEX(DataColumns[ResultUUID],$A130),CHAR(34),
", FeatureActionID: *FeatureActionID",TEXT($A130,"0000"),
", ResultTypeCV:  ",CHAR(34),INDEX(DataColumns[Result Type],$A130),CHAR(34),
", VariableID:  *VariableID",TEXT(MATCH(INDEX(DataColumns[Variable Code],$A130),Variables[Variable Code],0),"0000"),
", UnitsID:  ",CHAR(34),INDEX(DataColumns[Unit Name],$A130),CHAR(34),
", TaxonomicClassifierID:  ",CHAR(34),CHAR(34),
", ProcessingLevelID:  *ProcessingLevelID",TEXT(MATCH(INDEX(DataColumns[Processing Level],$A130),ProcessingLevels[Processing Level Code],0),"0000"),
", ResultDateTime:  ",CHAR(34),CHAR(34),
", ResultDateTimeUTCOffset:  ",CHAR(34),CHAR(34),
", ValidDateTime:  ",CHAR(34),CHAR(34),
", ValidDateTimeUTCOffset:  ",CHAR(34),CHAR(34),
", StatusCV:  ",CHAR(34),CHAR(34),
", SampledMediumCV:  ",CHAR(34),INDEX(DataColumns[Sampled Medium],$A130),CHAR(34),
", ValueCount:  ",NumDataValues,"}"))</f>
        <v/>
      </c>
      <c r="W130" s="111" t="str">
        <f>IF($A130&gt;NumDataColumns,"",
CONCATENATE("  - &amp;TimeSeriesResultID001",TEXT($A130,"0000"),
" {","ResultID: *ResultID",TEXT($A130,"0000"),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Statistic],$A130),CHAR(34),"}"))</f>
        <v/>
      </c>
      <c r="X130" s="111" t="str">
        <f>IF($A130-3&gt;NumDataColumns,"",
CONCATENATE("    - {ColumnNumber: ",TEXT($A130-1,"0000"),
", Label:  ",CHAR(34),INDEX(DataColumns[Column Label],$A130-3),CHAR(34),
", ODM2Field:  ",CHAR(34),"DataValue",CHAR(34),
", CensorCodeCV:  ",CHAR(34),INDEX(DataColumns[Censor Code],$A130-3),CHAR(34),
", QualiatyCodeCV:  ",CHAR(34),INDEX(DataColumns[Quality Code],$A130-3),CHAR(34),
", TimeAggregationInterval:  ",INDEX(DataColumns[Time Aggregation Interval],$A130-3),
", TimeAggregationIntervalUnitsID:  ",CHAR(34),INDEX(DataColumns[Time Aggregation Unit],$A130-3),CHAR(34),"}"))</f>
        <v/>
      </c>
      <c r="AA130" s="111" t="str">
        <f>IF($A130&gt;NumDataColumns,
"",
CONCATENATE(AA129,", ",INDEX(DataColumns[Column Label],$A130)))</f>
        <v/>
      </c>
    </row>
    <row r="131" spans="1:27" x14ac:dyDescent="0.25">
      <c r="A131">
        <v>128</v>
      </c>
      <c r="D131" s="111" t="str">
        <f>IF($A131&gt;NumPeople,"",
CONCATENATE("  - &amp;PersonID",TEXT($A131,"0000"),
" {","PersonFirstName:  ",CHAR(34),INDEX(People[First Name],$A131),CHAR(34),
", PersonMiddleName:  ",CHAR(34),INDEX(People[Middle Name],$A131),CHAR(34),
", PersonLastName:  ",CHAR(34),INDEX(People[Last Name],$A131),CHAR(34),"}"))</f>
        <v/>
      </c>
      <c r="E131" s="111" t="str">
        <f>IF($A131&gt;NumOrganizations,"",
CONCATENATE("  - &amp;OrganizationID",TEXT($A131,"0000"),
" {","OrganizationTypeCV:  ",CHAR(34),INDEX(Organizations[Organization Type '[CV']],$A131),CHAR(34),
", OrganizationCode:  ",CHAR(34),INDEX(Organizations[Organization Code],$A131),CHAR(34),
", OrganizationName:  ",CHAR(34),INDEX(Organizations[Organization Name],$A131),CHAR(34),
", OrganizationDescription:  ",CHAR(34),INDEX(Organizations[Organization Description],$A131),CHAR(34),
", OrganizationLink:  ",CHAR(34),INDEX(Organizations[Organization Link],$A131),CHAR(34),"}"))</f>
        <v/>
      </c>
      <c r="F131" s="111" t="str">
        <f>IF($A131&gt;NumPeople,"",
CONCATENATE("  - &amp;AffiliationID",TEXT($A131,"0000"),
" {PersonID: *PersonID",TEXT($A131,"0000"),
", OrganizationID: *OrganizationID",TEXT(MATCH(INDEX(People[Organization Name],$A131),Organizations[Organization Name],0),"0000"),
", IsPrimaryOrganizationContact: , AffiliationStartDate: , AffiliationEndDate: , PrimaryPhone: ",
", PrimaryEmail: ",CHAR(34),INDEX(People[Primary Email],$A131),CHAR(34),
", PrimaryAddress: ",CHAR(34),INDEX(People[Primary Address],$A131),CHAR(34),
", PersonLink: }"))</f>
        <v/>
      </c>
      <c r="H131" s="111" t="str">
        <f>IF(COUNTA(CitationInformation)=0,"",
IF($A131&gt;NumAuthors,"",
CONCATENATE("  - &amp;AuthorListID",TEXT($A131,"0000"),
"  {CitationID: *CitationID0001",
", PersonID: *PersonID",TEXT(MATCH(INDEX(AuthorList[Author Name],$A131),People[Full Name],0),"0000"),
", AuthorOrder: ",INDEX(AuthorList[Author Number],$A131),"}")))</f>
        <v/>
      </c>
      <c r="K131" s="111" t="str">
        <f>IF($A131&gt;NumSamplingFeatures,"",
CONCATENATE("  - &amp;SamplingFeatureID",TEXT($A131,"0000"),
" {","SamplingFeatureUUID:  ",CHAR(34),INDEX(SamplingFeatures[Sampling Feature UUID],$A131),CHAR(34),
", SamplingFeatureTypeCV:  ",CHAR(34),INDEX(SamplingFeatures[Sampling Feature Type],$A131),CHAR(34),
", SamplingFeatureCode:  ",CHAR(34),INDEX(SamplingFeatures[Feature Code],$A131),CHAR(34),
", SamplingFeatureName:  ",CHAR(34),INDEX(SamplingFeatures[Feature Name],$A131),CHAR(34),
", SamplingFeatureDescription:  ",CHAR(34),INDEX(SamplingFeatures[Feature Description],$A131),CHAR(34),
", SamplingFeatureGeotypeCV:  ",CHAR(34),INDEX(SamplingFeatures[Feature Geo Type],$A131),CHAR(34),
", FeatureGeometry:  ",CHAR(34),INDEX(SamplingFeatures[Feature Geometry],$A131),CHAR(34),
", Elevation_m:  ",CHAR(34),INDEX(SamplingFeatures[Elevation_m],$A131),CHAR(34),
", ElevationDatumCV:  ",CHAR(34),ElevationDatum,CHAR(34),"}"))</f>
        <v/>
      </c>
      <c r="L131" s="111" t="str">
        <f>IF(NumSites=0,"",
IF(NumSites&lt;$A131,"",
CONCATENATE("  - &amp;SiteID",TEXT($A131,"0000"),
" {","SamplingFeatureID:  *SamplingFeatureID",TEXT(MATCH($A131,Sites[SiteID],0),"0000"),
", SiteTypeCV:  ",CHAR(34),INDEX(Sites[Site Type],MATCH($A131,Sites[SiteID],0)),CHAR(34),
", Latitude:  ",INDEX(Sites[Latitude],MATCH($A131,Sites[SiteID],0)),
", Longitude:  ",INDEX(Sites[Longitude],MATCH($A131,Sites[SiteID],0)),
", SpatialReferenceID:  *SRSID0001}")))</f>
        <v/>
      </c>
      <c r="M131" s="111" t="str">
        <f>IF(NumSpecimens=0,"",
IF(NumSpecimens&lt;$A131,"",
CONCATENATE("  - &amp;SpecimenID",TEXT($A131,"0000"),
" {","SamplingFeatureID:  *SamplingFeatureID",TEXT(MATCH($A131,Specimens[SpecimenID],0),"0000"),
", SpecimenTypeCV:  ",CHAR(34),INDEX(Specimens[Specimen Type],MATCH($A131,Specimens[SpecimenID],0)),CHAR(34),
", SpecimenMediumCV:  ",INDEX(Specimens[Specimen Medium],MATCH($A131,Specimens[SpecimenID],0)),
", IsFieldSpecimen:  ",CHAR(34),INDEX(Specimens[Is Field Specimen?],MATCH($A131,Specimens[SpecimenID],0)),CHAR(34),"}")))</f>
        <v/>
      </c>
      <c r="N131" s="111" t="str">
        <f>IF(NumSpatialOffsets=0,"",
IF(NumSpatialOffsets&lt;$A131,"",
CONCATENATE("  - &amp;SpatialOffsetID",TEXT($A131,"0000"),
" {","SpatialOffsetTypeCV:  ",CHAR(34),INDEX(RelatedFeatures[Spatial Offset Type],MATCH($A131,RelatedFeatures[OffsetID],0)),CHAR(34),
", Offset1Value:  ",INDEX(RelatedFeatures[Offset 1 Value],MATCH($A131,RelatedFeatures[OffsetID],0)),
", Offset1UnitID:  ",CHAR(34),INDEX(RelatedFeatures[Offset 1 Unit],MATCH($A131,RelatedFeatures[OffsetID],0)),CHAR(34),
", Offset2Value:  ",IF(INDEX(RelatedFeatures[Offset 2 Value],MATCH($A131,RelatedFeatures[OffsetID],0))="","NULL",INDEX(RelatedFeatures[Offset 2 Value],MATCH($A131,RelatedFeatures[OffsetID],0))),
", Offset2UnitID:  ",CHAR(34),INDEX(RelatedFeatures[Offset 2 Unit],MATCH($A131,RelatedFeatures[OffsetID],0)),,CHAR(34),
", Offset3Value:  ",IF(INDEX(RelatedFeatures[Offset 3 Value],MATCH($A131,RelatedFeatures[OffsetID],0))="","NULL",INDEX(RelatedFeatures[Offset 3 Value],MATCH($A131,RelatedFeatures[OffsetID],0))),
", Offset3UnitID:  ",CHAR(34),INDEX(RelatedFeatures[Offset 3 Unit],MATCH($A131,RelatedFeatures[OffsetID],0)),CHAR(34),"}")))</f>
        <v/>
      </c>
      <c r="O131" s="111" t="str">
        <f>IF(NumRelatedFeatures=0,"",
IF($A131&gt;NumRelatedFeatures,"",
CONCATENATE("  - &amp;RelationID",TEXT($A131,"0000"),
" {","SamplingFeatureID:  *SamplingFeatureID",TEXT(MATCH(INDEX(RelatedFeatures[First Sampling Feature Code],$A131),SamplingFeatures[Feature Code],0),"0000"),
", RelationshipTypeCV:  ",CHAR(34),INDEX(RelatedFeatures[Relationship Type],$A131),CHAR(34),
", RelatedFeatureID: *SamplingFeatureID",TEXT(MATCH(INDEX(RelatedFeatures[Second Sampling Feature Code],$A131),SamplingFeatures[Feature Code],0),"0000"),
", SpatialOffsetID:  ",IF(INDEX(RelatedFeatures[OffsetID],$A131)="",CONCATENATE(CHAR(34),CHAR(34)),CONCATENATE("*SpatialOffsetID",TEXT(INDEX(RelatedFeatures[OffsetID],$A131),"0000"))),"}")))</f>
        <v/>
      </c>
      <c r="P131" s="111" t="str">
        <f>IF($A131&gt;NumMethods,"",
CONCATENATE("  - &amp;MethodID",TEXT($A131,"0000"),
" {","MethodTypeCV:  ",CHAR(34),INDEX(Methods[Method Type],$A131),CHAR(34),
", MethodCode:  ",CHAR(34),INDEX(Methods[Method Code],$A131),CHAR(34),
", MethodName:  ",CHAR(34),INDEX(Methods[Method Name],$A131),CHAR(34),
", MethodDescription:  ",CHAR(34),INDEX(Methods[Method Description],$A131),CHAR(34),
", MethodLink:  ",CHAR(34),INDEX(Methods[Method Link],$A131),CHAR(34),
", OrganizationID: *OrganizationID",TEXT(MATCH(INDEX(Methods[Organization Name],$A131),Organizations[Organization Name],0),"0000"),"}"))</f>
        <v/>
      </c>
      <c r="Q131" s="111" t="str">
        <f>IF($A131&gt;NumVariables,"",
CONCATENATE("  - &amp;VariableID",TEXT($A131,"0000"),
" {","VariableTypeCV:  ",CHAR(34),INDEX(Variables[Variable Type],$A131),CHAR(34),
", VariableCode:  ",CHAR(34),INDEX(Variables[Variable Code],$A131),CHAR(34),
", VariableNameCV:  ",CHAR(34),INDEX(Variables[Variable Name],$A131),CHAR(34),
", VariableDefinition:  ",CHAR(34),INDEX(Variables[Variable Definition],$A131),CHAR(34),
", SpecciationCV:  ",CHAR(34),INDEX(Variables[Speciation],$A131),CHAR(34),
", NoDataValue:  ",CHAR(34),INDEX(Variables[No Data Value],$A131),CHAR(34),"}"))</f>
        <v/>
      </c>
      <c r="S131" s="111" t="str">
        <f>IF($A131&gt;NumProcessingLevels,"",
CONCATENATE("  - &amp;ProcessingLevelID",TEXT($A131,"0000"),
" {","ProcessingLevelCode:  ",CHAR(34),INDEX(ProcessingLevels[Processing Level Code],$A131),CHAR(34),
", Definition:  ",CHAR(34),INDEX(ProcessingLevels[Definition],$A131),CHAR(34),
", Explanation:  ",CHAR(34),INDEX(ProcessingLevels[Explanation],$A131),CHAR(34),"}"))</f>
        <v/>
      </c>
      <c r="T131" s="111" t="str">
        <f>IF($A131&gt;NumDataColumns,"",
IF(INDEX(DataColumns[Method Code],$A131)="","PLEASE FILL IN A METHOD FOR EACH DATA COLUMN",
CONCATENATE("  - &amp;ActionID",TEXT($A131,"0000"),
" {","ActionTypeCV:  ",CHAR(34),"Observation",CHAR(34),
", MethodID: *MethodID",TEXT(MATCH(INDEX(DataColumns[Method Code],$A131),Methods[Method Code],0),"0000"),
", BeginDateTime:  NULL",
", BeginDateTimeUTCOffset:  NULL",
", EndDateTime:  NULL",
", EndDateTimeUTCOffset:  NULL",
", ActionDescription:  ",CHAR(34),"Generic observation action generated by YODA TimeSeries Template",CHAR(34),
", ActionFileLink:  ",CHAR(34),CHAR(34),"}")))</f>
        <v/>
      </c>
      <c r="U131" s="111" t="str">
        <f>IF($A131&gt;NumDataColumns,"",
IF(INDEX(DataColumns[Method Code],$A131)="","PLEASE FILL IN A SAMPLING FEATURE FOR EACH DATA COLUMN",
CONCATENATE("  - &amp;FeatureActionID",TEXT($A131,"0000"),
" {","SamplingFeatureID:  *SamplingFeatureID",TEXT(MATCH(INDEX(DataColumns[Sampling Feature Code],$A131),SamplingFeatures[Feature Code],0),"0000"),
", ActionID:  *ActionID",TEXT($A131,"0000"),"}")))</f>
        <v/>
      </c>
      <c r="V131" s="111" t="str">
        <f>IF($A131&gt;NumDataColumns,"",
CONCATENATE("  - &amp;ResultID",TEXT($A131,"0000"),
" {","ResultUUID:  ",CHAR(34),INDEX(DataColumns[ResultUUID],$A131),CHAR(34),
", FeatureActionID: *FeatureActionID",TEXT($A131,"0000"),
", ResultTypeCV:  ",CHAR(34),INDEX(DataColumns[Result Type],$A131),CHAR(34),
", VariableID:  *VariableID",TEXT(MATCH(INDEX(DataColumns[Variable Code],$A131),Variables[Variable Code],0),"0000"),
", UnitsID:  ",CHAR(34),INDEX(DataColumns[Unit Name],$A131),CHAR(34),
", TaxonomicClassifierID:  ",CHAR(34),CHAR(34),
", ProcessingLevelID:  *ProcessingLevelID",TEXT(MATCH(INDEX(DataColumns[Processing Level],$A131),ProcessingLevels[Processing Level Code],0),"0000"),
", ResultDateTime:  ",CHAR(34),CHAR(34),
", ResultDateTimeUTCOffset:  ",CHAR(34),CHAR(34),
", ValidDateTime:  ",CHAR(34),CHAR(34),
", ValidDateTimeUTCOffset:  ",CHAR(34),CHAR(34),
", StatusCV:  ",CHAR(34),CHAR(34),
", SampledMediumCV:  ",CHAR(34),INDEX(DataColumns[Sampled Medium],$A131),CHAR(34),
", ValueCount:  ",NumDataValues,"}"))</f>
        <v/>
      </c>
      <c r="W131" s="111" t="str">
        <f>IF($A131&gt;NumDataColumns,"",
CONCATENATE("  - &amp;TimeSeriesResultID001",TEXT($A131,"0000"),
" {","ResultID: *ResultID",TEXT($A131,"0000"),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Statistic],$A131),CHAR(34),"}"))</f>
        <v/>
      </c>
      <c r="X131" s="111" t="str">
        <f>IF($A131-3&gt;NumDataColumns,"",
CONCATENATE("    - {ColumnNumber: ",TEXT($A131-1,"0000"),
", Label:  ",CHAR(34),INDEX(DataColumns[Column Label],$A131-3),CHAR(34),
", ODM2Field:  ",CHAR(34),"DataValue",CHAR(34),
", CensorCodeCV:  ",CHAR(34),INDEX(DataColumns[Censor Code],$A131-3),CHAR(34),
", QualiatyCodeCV:  ",CHAR(34),INDEX(DataColumns[Quality Code],$A131-3),CHAR(34),
", TimeAggregationInterval:  ",INDEX(DataColumns[Time Aggregation Interval],$A131-3),
", TimeAggregationIntervalUnitsID:  ",CHAR(34),INDEX(DataColumns[Time Aggregation Unit],$A131-3),CHAR(34),"}"))</f>
        <v/>
      </c>
      <c r="AA131" s="111" t="str">
        <f>IF($A131&gt;NumDataColumns,
"",
CONCATENATE(AA130,", ",INDEX(DataColumns[Column Label],$A131)))</f>
        <v/>
      </c>
    </row>
    <row r="132" spans="1:27" x14ac:dyDescent="0.25">
      <c r="A132">
        <v>129</v>
      </c>
      <c r="D132" s="111" t="str">
        <f>IF($A132&gt;NumPeople,"",
CONCATENATE("  - &amp;PersonID",TEXT($A132,"0000"),
" {","PersonFirstName:  ",CHAR(34),INDEX(People[First Name],$A132),CHAR(34),
", PersonMiddleName:  ",CHAR(34),INDEX(People[Middle Name],$A132),CHAR(34),
", PersonLastName:  ",CHAR(34),INDEX(People[Last Name],$A132),CHAR(34),"}"))</f>
        <v/>
      </c>
      <c r="E132" s="111" t="str">
        <f>IF($A132&gt;NumOrganizations,"",
CONCATENATE("  - &amp;OrganizationID",TEXT($A132,"0000"),
" {","OrganizationTypeCV:  ",CHAR(34),INDEX(Organizations[Organization Type '[CV']],$A132),CHAR(34),
", OrganizationCode:  ",CHAR(34),INDEX(Organizations[Organization Code],$A132),CHAR(34),
", OrganizationName:  ",CHAR(34),INDEX(Organizations[Organization Name],$A132),CHAR(34),
", OrganizationDescription:  ",CHAR(34),INDEX(Organizations[Organization Description],$A132),CHAR(34),
", OrganizationLink:  ",CHAR(34),INDEX(Organizations[Organization Link],$A132),CHAR(34),"}"))</f>
        <v/>
      </c>
      <c r="F132" s="111" t="str">
        <f>IF($A132&gt;NumPeople,"",
CONCATENATE("  - &amp;AffiliationID",TEXT($A132,"0000"),
" {PersonID: *PersonID",TEXT($A132,"0000"),
", OrganizationID: *OrganizationID",TEXT(MATCH(INDEX(People[Organization Name],$A132),Organizations[Organization Name],0),"0000"),
", IsPrimaryOrganizationContact: , AffiliationStartDate: , AffiliationEndDate: , PrimaryPhone: ",
", PrimaryEmail: ",CHAR(34),INDEX(People[Primary Email],$A132),CHAR(34),
", PrimaryAddress: ",CHAR(34),INDEX(People[Primary Address],$A132),CHAR(34),
", PersonLink: }"))</f>
        <v/>
      </c>
      <c r="H132" s="111" t="str">
        <f>IF(COUNTA(CitationInformation)=0,"",
IF($A132&gt;NumAuthors,"",
CONCATENATE("  - &amp;AuthorListID",TEXT($A132,"0000"),
"  {CitationID: *CitationID0001",
", PersonID: *PersonID",TEXT(MATCH(INDEX(AuthorList[Author Name],$A132),People[Full Name],0),"0000"),
", AuthorOrder: ",INDEX(AuthorList[Author Number],$A132),"}")))</f>
        <v/>
      </c>
      <c r="K132" s="111" t="str">
        <f>IF($A132&gt;NumSamplingFeatures,"",
CONCATENATE("  - &amp;SamplingFeatureID",TEXT($A132,"0000"),
" {","SamplingFeatureUUID:  ",CHAR(34),INDEX(SamplingFeatures[Sampling Feature UUID],$A132),CHAR(34),
", SamplingFeatureTypeCV:  ",CHAR(34),INDEX(SamplingFeatures[Sampling Feature Type],$A132),CHAR(34),
", SamplingFeatureCode:  ",CHAR(34),INDEX(SamplingFeatures[Feature Code],$A132),CHAR(34),
", SamplingFeatureName:  ",CHAR(34),INDEX(SamplingFeatures[Feature Name],$A132),CHAR(34),
", SamplingFeatureDescription:  ",CHAR(34),INDEX(SamplingFeatures[Feature Description],$A132),CHAR(34),
", SamplingFeatureGeotypeCV:  ",CHAR(34),INDEX(SamplingFeatures[Feature Geo Type],$A132),CHAR(34),
", FeatureGeometry:  ",CHAR(34),INDEX(SamplingFeatures[Feature Geometry],$A132),CHAR(34),
", Elevation_m:  ",CHAR(34),INDEX(SamplingFeatures[Elevation_m],$A132),CHAR(34),
", ElevationDatumCV:  ",CHAR(34),ElevationDatum,CHAR(34),"}"))</f>
        <v/>
      </c>
      <c r="L132" s="111" t="str">
        <f>IF(NumSites=0,"",
IF(NumSites&lt;$A132,"",
CONCATENATE("  - &amp;SiteID",TEXT($A132,"0000"),
" {","SamplingFeatureID:  *SamplingFeatureID",TEXT(MATCH($A132,Sites[SiteID],0),"0000"),
", SiteTypeCV:  ",CHAR(34),INDEX(Sites[Site Type],MATCH($A132,Sites[SiteID],0)),CHAR(34),
", Latitude:  ",INDEX(Sites[Latitude],MATCH($A132,Sites[SiteID],0)),
", Longitude:  ",INDEX(Sites[Longitude],MATCH($A132,Sites[SiteID],0)),
", SpatialReferenceID:  *SRSID0001}")))</f>
        <v/>
      </c>
      <c r="M132" s="111" t="str">
        <f>IF(NumSpecimens=0,"",
IF(NumSpecimens&lt;$A132,"",
CONCATENATE("  - &amp;SpecimenID",TEXT($A132,"0000"),
" {","SamplingFeatureID:  *SamplingFeatureID",TEXT(MATCH($A132,Specimens[SpecimenID],0),"0000"),
", SpecimenTypeCV:  ",CHAR(34),INDEX(Specimens[Specimen Type],MATCH($A132,Specimens[SpecimenID],0)),CHAR(34),
", SpecimenMediumCV:  ",INDEX(Specimens[Specimen Medium],MATCH($A132,Specimens[SpecimenID],0)),
", IsFieldSpecimen:  ",CHAR(34),INDEX(Specimens[Is Field Specimen?],MATCH($A132,Specimens[SpecimenID],0)),CHAR(34),"}")))</f>
        <v/>
      </c>
      <c r="N132" s="111" t="str">
        <f>IF(NumSpatialOffsets=0,"",
IF(NumSpatialOffsets&lt;$A132,"",
CONCATENATE("  - &amp;SpatialOffsetID",TEXT($A132,"0000"),
" {","SpatialOffsetTypeCV:  ",CHAR(34),INDEX(RelatedFeatures[Spatial Offset Type],MATCH($A132,RelatedFeatures[OffsetID],0)),CHAR(34),
", Offset1Value:  ",INDEX(RelatedFeatures[Offset 1 Value],MATCH($A132,RelatedFeatures[OffsetID],0)),
", Offset1UnitID:  ",CHAR(34),INDEX(RelatedFeatures[Offset 1 Unit],MATCH($A132,RelatedFeatures[OffsetID],0)),CHAR(34),
", Offset2Value:  ",IF(INDEX(RelatedFeatures[Offset 2 Value],MATCH($A132,RelatedFeatures[OffsetID],0))="","NULL",INDEX(RelatedFeatures[Offset 2 Value],MATCH($A132,RelatedFeatures[OffsetID],0))),
", Offset2UnitID:  ",CHAR(34),INDEX(RelatedFeatures[Offset 2 Unit],MATCH($A132,RelatedFeatures[OffsetID],0)),,CHAR(34),
", Offset3Value:  ",IF(INDEX(RelatedFeatures[Offset 3 Value],MATCH($A132,RelatedFeatures[OffsetID],0))="","NULL",INDEX(RelatedFeatures[Offset 3 Value],MATCH($A132,RelatedFeatures[OffsetID],0))),
", Offset3UnitID:  ",CHAR(34),INDEX(RelatedFeatures[Offset 3 Unit],MATCH($A132,RelatedFeatures[OffsetID],0)),CHAR(34),"}")))</f>
        <v/>
      </c>
      <c r="O132" s="111" t="str">
        <f>IF(NumRelatedFeatures=0,"",
IF($A132&gt;NumRelatedFeatures,"",
CONCATENATE("  - &amp;RelationID",TEXT($A132,"0000"),
" {","SamplingFeatureID:  *SamplingFeatureID",TEXT(MATCH(INDEX(RelatedFeatures[First Sampling Feature Code],$A132),SamplingFeatures[Feature Code],0),"0000"),
", RelationshipTypeCV:  ",CHAR(34),INDEX(RelatedFeatures[Relationship Type],$A132),CHAR(34),
", RelatedFeatureID: *SamplingFeatureID",TEXT(MATCH(INDEX(RelatedFeatures[Second Sampling Feature Code],$A132),SamplingFeatures[Feature Code],0),"0000"),
", SpatialOffsetID:  ",IF(INDEX(RelatedFeatures[OffsetID],$A132)="",CONCATENATE(CHAR(34),CHAR(34)),CONCATENATE("*SpatialOffsetID",TEXT(INDEX(RelatedFeatures[OffsetID],$A132),"0000"))),"}")))</f>
        <v/>
      </c>
      <c r="P132" s="111" t="str">
        <f>IF($A132&gt;NumMethods,"",
CONCATENATE("  - &amp;MethodID",TEXT($A132,"0000"),
" {","MethodTypeCV:  ",CHAR(34),INDEX(Methods[Method Type],$A132),CHAR(34),
", MethodCode:  ",CHAR(34),INDEX(Methods[Method Code],$A132),CHAR(34),
", MethodName:  ",CHAR(34),INDEX(Methods[Method Name],$A132),CHAR(34),
", MethodDescription:  ",CHAR(34),INDEX(Methods[Method Description],$A132),CHAR(34),
", MethodLink:  ",CHAR(34),INDEX(Methods[Method Link],$A132),CHAR(34),
", OrganizationID: *OrganizationID",TEXT(MATCH(INDEX(Methods[Organization Name],$A132),Organizations[Organization Name],0),"0000"),"}"))</f>
        <v/>
      </c>
      <c r="Q132" s="111" t="str">
        <f>IF($A132&gt;NumVariables,"",
CONCATENATE("  - &amp;VariableID",TEXT($A132,"0000"),
" {","VariableTypeCV:  ",CHAR(34),INDEX(Variables[Variable Type],$A132),CHAR(34),
", VariableCode:  ",CHAR(34),INDEX(Variables[Variable Code],$A132),CHAR(34),
", VariableNameCV:  ",CHAR(34),INDEX(Variables[Variable Name],$A132),CHAR(34),
", VariableDefinition:  ",CHAR(34),INDEX(Variables[Variable Definition],$A132),CHAR(34),
", SpecciationCV:  ",CHAR(34),INDEX(Variables[Speciation],$A132),CHAR(34),
", NoDataValue:  ",CHAR(34),INDEX(Variables[No Data Value],$A132),CHAR(34),"}"))</f>
        <v/>
      </c>
      <c r="S132" s="111" t="str">
        <f>IF($A132&gt;NumProcessingLevels,"",
CONCATENATE("  - &amp;ProcessingLevelID",TEXT($A132,"0000"),
" {","ProcessingLevelCode:  ",CHAR(34),INDEX(ProcessingLevels[Processing Level Code],$A132),CHAR(34),
", Definition:  ",CHAR(34),INDEX(ProcessingLevels[Definition],$A132),CHAR(34),
", Explanation:  ",CHAR(34),INDEX(ProcessingLevels[Explanation],$A132),CHAR(34),"}"))</f>
        <v/>
      </c>
      <c r="T132" s="111" t="str">
        <f>IF($A132&gt;NumDataColumns,"",
IF(INDEX(DataColumns[Method Code],$A132)="","PLEASE FILL IN A METHOD FOR EACH DATA COLUMN",
CONCATENATE("  - &amp;ActionID",TEXT($A132,"0000"),
" {","ActionTypeCV:  ",CHAR(34),"Observation",CHAR(34),
", MethodID: *MethodID",TEXT(MATCH(INDEX(DataColumns[Method Code],$A132),Methods[Method Code],0),"0000"),
", BeginDateTime:  NULL",
", BeginDateTimeUTCOffset:  NULL",
", EndDateTime:  NULL",
", EndDateTimeUTCOffset:  NULL",
", ActionDescription:  ",CHAR(34),"Generic observation action generated by YODA TimeSeries Template",CHAR(34),
", ActionFileLink:  ",CHAR(34),CHAR(34),"}")))</f>
        <v/>
      </c>
      <c r="U132" s="111" t="str">
        <f>IF($A132&gt;NumDataColumns,"",
IF(INDEX(DataColumns[Method Code],$A132)="","PLEASE FILL IN A SAMPLING FEATURE FOR EACH DATA COLUMN",
CONCATENATE("  - &amp;FeatureActionID",TEXT($A132,"0000"),
" {","SamplingFeatureID:  *SamplingFeatureID",TEXT(MATCH(INDEX(DataColumns[Sampling Feature Code],$A132),SamplingFeatures[Feature Code],0),"0000"),
", ActionID:  *ActionID",TEXT($A132,"0000"),"}")))</f>
        <v/>
      </c>
      <c r="V132" s="111" t="str">
        <f>IF($A132&gt;NumDataColumns,"",
CONCATENATE("  - &amp;ResultID",TEXT($A132,"0000"),
" {","ResultUUID:  ",CHAR(34),INDEX(DataColumns[ResultUUID],$A132),CHAR(34),
", FeatureActionID: *FeatureActionID",TEXT($A132,"0000"),
", ResultTypeCV:  ",CHAR(34),INDEX(DataColumns[Result Type],$A132),CHAR(34),
", VariableID:  *VariableID",TEXT(MATCH(INDEX(DataColumns[Variable Code],$A132),Variables[Variable Code],0),"0000"),
", UnitsID:  ",CHAR(34),INDEX(DataColumns[Unit Name],$A132),CHAR(34),
", TaxonomicClassifierID:  ",CHAR(34),CHAR(34),
", ProcessingLevelID:  *ProcessingLevelID",TEXT(MATCH(INDEX(DataColumns[Processing Level],$A132),ProcessingLevels[Processing Level Code],0),"0000"),
", ResultDateTime:  ",CHAR(34),CHAR(34),
", ResultDateTimeUTCOffset:  ",CHAR(34),CHAR(34),
", ValidDateTime:  ",CHAR(34),CHAR(34),
", ValidDateTimeUTCOffset:  ",CHAR(34),CHAR(34),
", StatusCV:  ",CHAR(34),CHAR(34),
", SampledMediumCV:  ",CHAR(34),INDEX(DataColumns[Sampled Medium],$A132),CHAR(34),
", ValueCount:  ",NumDataValues,"}"))</f>
        <v/>
      </c>
      <c r="W132" s="111" t="str">
        <f>IF($A132&gt;NumDataColumns,"",
CONCATENATE("  - &amp;TimeSeriesResultID001",TEXT($A132,"0000"),
" {","ResultID: *ResultID",TEXT($A132,"0000"),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Statistic],$A132),CHAR(34),"}"))</f>
        <v/>
      </c>
      <c r="X132" s="111" t="str">
        <f>IF($A132-3&gt;NumDataColumns,"",
CONCATENATE("    - {ColumnNumber: ",TEXT($A132-1,"0000"),
", Label:  ",CHAR(34),INDEX(DataColumns[Column Label],$A132-3),CHAR(34),
", ODM2Field:  ",CHAR(34),"DataValue",CHAR(34),
", CensorCodeCV:  ",CHAR(34),INDEX(DataColumns[Censor Code],$A132-3),CHAR(34),
", QualiatyCodeCV:  ",CHAR(34),INDEX(DataColumns[Quality Code],$A132-3),CHAR(34),
", TimeAggregationInterval:  ",INDEX(DataColumns[Time Aggregation Interval],$A132-3),
", TimeAggregationIntervalUnitsID:  ",CHAR(34),INDEX(DataColumns[Time Aggregation Unit],$A132-3),CHAR(34),"}"))</f>
        <v/>
      </c>
      <c r="AA132" s="111" t="str">
        <f>IF($A132&gt;NumDataColumns,
"",
CONCATENATE(AA131,", ",INDEX(DataColumns[Column Label],$A132)))</f>
        <v/>
      </c>
    </row>
    <row r="133" spans="1:27" x14ac:dyDescent="0.25">
      <c r="A133">
        <v>130</v>
      </c>
      <c r="D133" s="111" t="str">
        <f>IF($A133&gt;NumPeople,"",
CONCATENATE("  - &amp;PersonID",TEXT($A133,"0000"),
" {","PersonFirstName:  ",CHAR(34),INDEX(People[First Name],$A133),CHAR(34),
", PersonMiddleName:  ",CHAR(34),INDEX(People[Middle Name],$A133),CHAR(34),
", PersonLastName:  ",CHAR(34),INDEX(People[Last Name],$A133),CHAR(34),"}"))</f>
        <v/>
      </c>
      <c r="E133" s="111" t="str">
        <f>IF($A133&gt;NumOrganizations,"",
CONCATENATE("  - &amp;OrganizationID",TEXT($A133,"0000"),
" {","OrganizationTypeCV:  ",CHAR(34),INDEX(Organizations[Organization Type '[CV']],$A133),CHAR(34),
", OrganizationCode:  ",CHAR(34),INDEX(Organizations[Organization Code],$A133),CHAR(34),
", OrganizationName:  ",CHAR(34),INDEX(Organizations[Organization Name],$A133),CHAR(34),
", OrganizationDescription:  ",CHAR(34),INDEX(Organizations[Organization Description],$A133),CHAR(34),
", OrganizationLink:  ",CHAR(34),INDEX(Organizations[Organization Link],$A133),CHAR(34),"}"))</f>
        <v/>
      </c>
      <c r="F133" s="111" t="str">
        <f>IF($A133&gt;NumPeople,"",
CONCATENATE("  - &amp;AffiliationID",TEXT($A133,"0000"),
" {PersonID: *PersonID",TEXT($A133,"0000"),
", OrganizationID: *OrganizationID",TEXT(MATCH(INDEX(People[Organization Name],$A133),Organizations[Organization Name],0),"0000"),
", IsPrimaryOrganizationContact: , AffiliationStartDate: , AffiliationEndDate: , PrimaryPhone: ",
", PrimaryEmail: ",CHAR(34),INDEX(People[Primary Email],$A133),CHAR(34),
", PrimaryAddress: ",CHAR(34),INDEX(People[Primary Address],$A133),CHAR(34),
", PersonLink: }"))</f>
        <v/>
      </c>
      <c r="H133" s="111" t="str">
        <f>IF(COUNTA(CitationInformation)=0,"",
IF($A133&gt;NumAuthors,"",
CONCATENATE("  - &amp;AuthorListID",TEXT($A133,"0000"),
"  {CitationID: *CitationID0001",
", PersonID: *PersonID",TEXT(MATCH(INDEX(AuthorList[Author Name],$A133),People[Full Name],0),"0000"),
", AuthorOrder: ",INDEX(AuthorList[Author Number],$A133),"}")))</f>
        <v/>
      </c>
      <c r="K133" s="111" t="str">
        <f>IF($A133&gt;NumSamplingFeatures,"",
CONCATENATE("  - &amp;SamplingFeatureID",TEXT($A133,"0000"),
" {","SamplingFeatureUUID:  ",CHAR(34),INDEX(SamplingFeatures[Sampling Feature UUID],$A133),CHAR(34),
", SamplingFeatureTypeCV:  ",CHAR(34),INDEX(SamplingFeatures[Sampling Feature Type],$A133),CHAR(34),
", SamplingFeatureCode:  ",CHAR(34),INDEX(SamplingFeatures[Feature Code],$A133),CHAR(34),
", SamplingFeatureName:  ",CHAR(34),INDEX(SamplingFeatures[Feature Name],$A133),CHAR(34),
", SamplingFeatureDescription:  ",CHAR(34),INDEX(SamplingFeatures[Feature Description],$A133),CHAR(34),
", SamplingFeatureGeotypeCV:  ",CHAR(34),INDEX(SamplingFeatures[Feature Geo Type],$A133),CHAR(34),
", FeatureGeometry:  ",CHAR(34),INDEX(SamplingFeatures[Feature Geometry],$A133),CHAR(34),
", Elevation_m:  ",CHAR(34),INDEX(SamplingFeatures[Elevation_m],$A133),CHAR(34),
", ElevationDatumCV:  ",CHAR(34),ElevationDatum,CHAR(34),"}"))</f>
        <v/>
      </c>
      <c r="L133" s="111" t="str">
        <f>IF(NumSites=0,"",
IF(NumSites&lt;$A133,"",
CONCATENATE("  - &amp;SiteID",TEXT($A133,"0000"),
" {","SamplingFeatureID:  *SamplingFeatureID",TEXT(MATCH($A133,Sites[SiteID],0),"0000"),
", SiteTypeCV:  ",CHAR(34),INDEX(Sites[Site Type],MATCH($A133,Sites[SiteID],0)),CHAR(34),
", Latitude:  ",INDEX(Sites[Latitude],MATCH($A133,Sites[SiteID],0)),
", Longitude:  ",INDEX(Sites[Longitude],MATCH($A133,Sites[SiteID],0)),
", SpatialReferenceID:  *SRSID0001}")))</f>
        <v/>
      </c>
      <c r="M133" s="111" t="str">
        <f>IF(NumSpecimens=0,"",
IF(NumSpecimens&lt;$A133,"",
CONCATENATE("  - &amp;SpecimenID",TEXT($A133,"0000"),
" {","SamplingFeatureID:  *SamplingFeatureID",TEXT(MATCH($A133,Specimens[SpecimenID],0),"0000"),
", SpecimenTypeCV:  ",CHAR(34),INDEX(Specimens[Specimen Type],MATCH($A133,Specimens[SpecimenID],0)),CHAR(34),
", SpecimenMediumCV:  ",INDEX(Specimens[Specimen Medium],MATCH($A133,Specimens[SpecimenID],0)),
", IsFieldSpecimen:  ",CHAR(34),INDEX(Specimens[Is Field Specimen?],MATCH($A133,Specimens[SpecimenID],0)),CHAR(34),"}")))</f>
        <v/>
      </c>
      <c r="N133" s="111" t="str">
        <f>IF(NumSpatialOffsets=0,"",
IF(NumSpatialOffsets&lt;$A133,"",
CONCATENATE("  - &amp;SpatialOffsetID",TEXT($A133,"0000"),
" {","SpatialOffsetTypeCV:  ",CHAR(34),INDEX(RelatedFeatures[Spatial Offset Type],MATCH($A133,RelatedFeatures[OffsetID],0)),CHAR(34),
", Offset1Value:  ",INDEX(RelatedFeatures[Offset 1 Value],MATCH($A133,RelatedFeatures[OffsetID],0)),
", Offset1UnitID:  ",CHAR(34),INDEX(RelatedFeatures[Offset 1 Unit],MATCH($A133,RelatedFeatures[OffsetID],0)),CHAR(34),
", Offset2Value:  ",IF(INDEX(RelatedFeatures[Offset 2 Value],MATCH($A133,RelatedFeatures[OffsetID],0))="","NULL",INDEX(RelatedFeatures[Offset 2 Value],MATCH($A133,RelatedFeatures[OffsetID],0))),
", Offset2UnitID:  ",CHAR(34),INDEX(RelatedFeatures[Offset 2 Unit],MATCH($A133,RelatedFeatures[OffsetID],0)),,CHAR(34),
", Offset3Value:  ",IF(INDEX(RelatedFeatures[Offset 3 Value],MATCH($A133,RelatedFeatures[OffsetID],0))="","NULL",INDEX(RelatedFeatures[Offset 3 Value],MATCH($A133,RelatedFeatures[OffsetID],0))),
", Offset3UnitID:  ",CHAR(34),INDEX(RelatedFeatures[Offset 3 Unit],MATCH($A133,RelatedFeatures[OffsetID],0)),CHAR(34),"}")))</f>
        <v/>
      </c>
      <c r="O133" s="111" t="str">
        <f>IF(NumRelatedFeatures=0,"",
IF($A133&gt;NumRelatedFeatures,"",
CONCATENATE("  - &amp;RelationID",TEXT($A133,"0000"),
" {","SamplingFeatureID:  *SamplingFeatureID",TEXT(MATCH(INDEX(RelatedFeatures[First Sampling Feature Code],$A133),SamplingFeatures[Feature Code],0),"0000"),
", RelationshipTypeCV:  ",CHAR(34),INDEX(RelatedFeatures[Relationship Type],$A133),CHAR(34),
", RelatedFeatureID: *SamplingFeatureID",TEXT(MATCH(INDEX(RelatedFeatures[Second Sampling Feature Code],$A133),SamplingFeatures[Feature Code],0),"0000"),
", SpatialOffsetID:  ",IF(INDEX(RelatedFeatures[OffsetID],$A133)="",CONCATENATE(CHAR(34),CHAR(34)),CONCATENATE("*SpatialOffsetID",TEXT(INDEX(RelatedFeatures[OffsetID],$A133),"0000"))),"}")))</f>
        <v/>
      </c>
      <c r="P133" s="111" t="str">
        <f>IF($A133&gt;NumMethods,"",
CONCATENATE("  - &amp;MethodID",TEXT($A133,"0000"),
" {","MethodTypeCV:  ",CHAR(34),INDEX(Methods[Method Type],$A133),CHAR(34),
", MethodCode:  ",CHAR(34),INDEX(Methods[Method Code],$A133),CHAR(34),
", MethodName:  ",CHAR(34),INDEX(Methods[Method Name],$A133),CHAR(34),
", MethodDescription:  ",CHAR(34),INDEX(Methods[Method Description],$A133),CHAR(34),
", MethodLink:  ",CHAR(34),INDEX(Methods[Method Link],$A133),CHAR(34),
", OrganizationID: *OrganizationID",TEXT(MATCH(INDEX(Methods[Organization Name],$A133),Organizations[Organization Name],0),"0000"),"}"))</f>
        <v/>
      </c>
      <c r="Q133" s="111" t="str">
        <f>IF($A133&gt;NumVariables,"",
CONCATENATE("  - &amp;VariableID",TEXT($A133,"0000"),
" {","VariableTypeCV:  ",CHAR(34),INDEX(Variables[Variable Type],$A133),CHAR(34),
", VariableCode:  ",CHAR(34),INDEX(Variables[Variable Code],$A133),CHAR(34),
", VariableNameCV:  ",CHAR(34),INDEX(Variables[Variable Name],$A133),CHAR(34),
", VariableDefinition:  ",CHAR(34),INDEX(Variables[Variable Definition],$A133),CHAR(34),
", SpecciationCV:  ",CHAR(34),INDEX(Variables[Speciation],$A133),CHAR(34),
", NoDataValue:  ",CHAR(34),INDEX(Variables[No Data Value],$A133),CHAR(34),"}"))</f>
        <v/>
      </c>
      <c r="S133" s="111" t="str">
        <f>IF($A133&gt;NumProcessingLevels,"",
CONCATENATE("  - &amp;ProcessingLevelID",TEXT($A133,"0000"),
" {","ProcessingLevelCode:  ",CHAR(34),INDEX(ProcessingLevels[Processing Level Code],$A133),CHAR(34),
", Definition:  ",CHAR(34),INDEX(ProcessingLevels[Definition],$A133),CHAR(34),
", Explanation:  ",CHAR(34),INDEX(ProcessingLevels[Explanation],$A133),CHAR(34),"}"))</f>
        <v/>
      </c>
      <c r="T133" s="111" t="str">
        <f>IF($A133&gt;NumDataColumns,"",
IF(INDEX(DataColumns[Method Code],$A133)="","PLEASE FILL IN A METHOD FOR EACH DATA COLUMN",
CONCATENATE("  - &amp;ActionID",TEXT($A133,"0000"),
" {","ActionTypeCV:  ",CHAR(34),"Observation",CHAR(34),
", MethodID: *MethodID",TEXT(MATCH(INDEX(DataColumns[Method Code],$A133),Methods[Method Code],0),"0000"),
", BeginDateTime:  NULL",
", BeginDateTimeUTCOffset:  NULL",
", EndDateTime:  NULL",
", EndDateTimeUTCOffset:  NULL",
", ActionDescription:  ",CHAR(34),"Generic observation action generated by YODA TimeSeries Template",CHAR(34),
", ActionFileLink:  ",CHAR(34),CHAR(34),"}")))</f>
        <v/>
      </c>
      <c r="U133" s="111" t="str">
        <f>IF($A133&gt;NumDataColumns,"",
IF(INDEX(DataColumns[Method Code],$A133)="","PLEASE FILL IN A SAMPLING FEATURE FOR EACH DATA COLUMN",
CONCATENATE("  - &amp;FeatureActionID",TEXT($A133,"0000"),
" {","SamplingFeatureID:  *SamplingFeatureID",TEXT(MATCH(INDEX(DataColumns[Sampling Feature Code],$A133),SamplingFeatures[Feature Code],0),"0000"),
", ActionID:  *ActionID",TEXT($A133,"0000"),"}")))</f>
        <v/>
      </c>
      <c r="V133" s="111" t="str">
        <f>IF($A133&gt;NumDataColumns,"",
CONCATENATE("  - &amp;ResultID",TEXT($A133,"0000"),
" {","ResultUUID:  ",CHAR(34),INDEX(DataColumns[ResultUUID],$A133),CHAR(34),
", FeatureActionID: *FeatureActionID",TEXT($A133,"0000"),
", ResultTypeCV:  ",CHAR(34),INDEX(DataColumns[Result Type],$A133),CHAR(34),
", VariableID:  *VariableID",TEXT(MATCH(INDEX(DataColumns[Variable Code],$A133),Variables[Variable Code],0),"0000"),
", UnitsID:  ",CHAR(34),INDEX(DataColumns[Unit Name],$A133),CHAR(34),
", TaxonomicClassifierID:  ",CHAR(34),CHAR(34),
", ProcessingLevelID:  *ProcessingLevelID",TEXT(MATCH(INDEX(DataColumns[Processing Level],$A133),ProcessingLevels[Processing Level Code],0),"0000"),
", ResultDateTime:  ",CHAR(34),CHAR(34),
", ResultDateTimeUTCOffset:  ",CHAR(34),CHAR(34),
", ValidDateTime:  ",CHAR(34),CHAR(34),
", ValidDateTimeUTCOffset:  ",CHAR(34),CHAR(34),
", StatusCV:  ",CHAR(34),CHAR(34),
", SampledMediumCV:  ",CHAR(34),INDEX(DataColumns[Sampled Medium],$A133),CHAR(34),
", ValueCount:  ",NumDataValues,"}"))</f>
        <v/>
      </c>
      <c r="W133" s="111" t="str">
        <f>IF($A133&gt;NumDataColumns,"",
CONCATENATE("  - &amp;TimeSeriesResultID001",TEXT($A133,"0000"),
" {","ResultID: *ResultID",TEXT($A133,"0000"),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Statistic],$A133),CHAR(34),"}"))</f>
        <v/>
      </c>
      <c r="X133" s="111" t="str">
        <f>IF($A133-3&gt;NumDataColumns,"",
CONCATENATE("    - {ColumnNumber: ",TEXT($A133-1,"0000"),
", Label:  ",CHAR(34),INDEX(DataColumns[Column Label],$A133-3),CHAR(34),
", ODM2Field:  ",CHAR(34),"DataValue",CHAR(34),
", CensorCodeCV:  ",CHAR(34),INDEX(DataColumns[Censor Code],$A133-3),CHAR(34),
", QualiatyCodeCV:  ",CHAR(34),INDEX(DataColumns[Quality Code],$A133-3),CHAR(34),
", TimeAggregationInterval:  ",INDEX(DataColumns[Time Aggregation Interval],$A133-3),
", TimeAggregationIntervalUnitsID:  ",CHAR(34),INDEX(DataColumns[Time Aggregation Unit],$A133-3),CHAR(34),"}"))</f>
        <v/>
      </c>
      <c r="AA133" s="111" t="str">
        <f>IF($A133&gt;NumDataColumns,
"",
CONCATENATE(AA132,", ",INDEX(DataColumns[Column Label],$A133)))</f>
        <v/>
      </c>
    </row>
    <row r="134" spans="1:27" x14ac:dyDescent="0.25">
      <c r="A134">
        <v>131</v>
      </c>
      <c r="D134" s="111" t="str">
        <f>IF($A134&gt;NumPeople,"",
CONCATENATE("  - &amp;PersonID",TEXT($A134,"0000"),
" {","PersonFirstName:  ",CHAR(34),INDEX(People[First Name],$A134),CHAR(34),
", PersonMiddleName:  ",CHAR(34),INDEX(People[Middle Name],$A134),CHAR(34),
", PersonLastName:  ",CHAR(34),INDEX(People[Last Name],$A134),CHAR(34),"}"))</f>
        <v/>
      </c>
      <c r="E134" s="111" t="str">
        <f>IF($A134&gt;NumOrganizations,"",
CONCATENATE("  - &amp;OrganizationID",TEXT($A134,"0000"),
" {","OrganizationTypeCV:  ",CHAR(34),INDEX(Organizations[Organization Type '[CV']],$A134),CHAR(34),
", OrganizationCode:  ",CHAR(34),INDEX(Organizations[Organization Code],$A134),CHAR(34),
", OrganizationName:  ",CHAR(34),INDEX(Organizations[Organization Name],$A134),CHAR(34),
", OrganizationDescription:  ",CHAR(34),INDEX(Organizations[Organization Description],$A134),CHAR(34),
", OrganizationLink:  ",CHAR(34),INDEX(Organizations[Organization Link],$A134),CHAR(34),"}"))</f>
        <v/>
      </c>
      <c r="F134" s="111" t="str">
        <f>IF($A134&gt;NumPeople,"",
CONCATENATE("  - &amp;AffiliationID",TEXT($A134,"0000"),
" {PersonID: *PersonID",TEXT($A134,"0000"),
", OrganizationID: *OrganizationID",TEXT(MATCH(INDEX(People[Organization Name],$A134),Organizations[Organization Name],0),"0000"),
", IsPrimaryOrganizationContact: , AffiliationStartDate: , AffiliationEndDate: , PrimaryPhone: ",
", PrimaryEmail: ",CHAR(34),INDEX(People[Primary Email],$A134),CHAR(34),
", PrimaryAddress: ",CHAR(34),INDEX(People[Primary Address],$A134),CHAR(34),
", PersonLink: }"))</f>
        <v/>
      </c>
      <c r="H134" s="111" t="str">
        <f>IF(COUNTA(CitationInformation)=0,"",
IF($A134&gt;NumAuthors,"",
CONCATENATE("  - &amp;AuthorListID",TEXT($A134,"0000"),
"  {CitationID: *CitationID0001",
", PersonID: *PersonID",TEXT(MATCH(INDEX(AuthorList[Author Name],$A134),People[Full Name],0),"0000"),
", AuthorOrder: ",INDEX(AuthorList[Author Number],$A134),"}")))</f>
        <v/>
      </c>
      <c r="K134" s="111" t="str">
        <f>IF($A134&gt;NumSamplingFeatures,"",
CONCATENATE("  - &amp;SamplingFeatureID",TEXT($A134,"0000"),
" {","SamplingFeatureUUID:  ",CHAR(34),INDEX(SamplingFeatures[Sampling Feature UUID],$A134),CHAR(34),
", SamplingFeatureTypeCV:  ",CHAR(34),INDEX(SamplingFeatures[Sampling Feature Type],$A134),CHAR(34),
", SamplingFeatureCode:  ",CHAR(34),INDEX(SamplingFeatures[Feature Code],$A134),CHAR(34),
", SamplingFeatureName:  ",CHAR(34),INDEX(SamplingFeatures[Feature Name],$A134),CHAR(34),
", SamplingFeatureDescription:  ",CHAR(34),INDEX(SamplingFeatures[Feature Description],$A134),CHAR(34),
", SamplingFeatureGeotypeCV:  ",CHAR(34),INDEX(SamplingFeatures[Feature Geo Type],$A134),CHAR(34),
", FeatureGeometry:  ",CHAR(34),INDEX(SamplingFeatures[Feature Geometry],$A134),CHAR(34),
", Elevation_m:  ",CHAR(34),INDEX(SamplingFeatures[Elevation_m],$A134),CHAR(34),
", ElevationDatumCV:  ",CHAR(34),ElevationDatum,CHAR(34),"}"))</f>
        <v/>
      </c>
      <c r="L134" s="111" t="str">
        <f>IF(NumSites=0,"",
IF(NumSites&lt;$A134,"",
CONCATENATE("  - &amp;SiteID",TEXT($A134,"0000"),
" {","SamplingFeatureID:  *SamplingFeatureID",TEXT(MATCH($A134,Sites[SiteID],0),"0000"),
", SiteTypeCV:  ",CHAR(34),INDEX(Sites[Site Type],MATCH($A134,Sites[SiteID],0)),CHAR(34),
", Latitude:  ",INDEX(Sites[Latitude],MATCH($A134,Sites[SiteID],0)),
", Longitude:  ",INDEX(Sites[Longitude],MATCH($A134,Sites[SiteID],0)),
", SpatialReferenceID:  *SRSID0001}")))</f>
        <v/>
      </c>
      <c r="M134" s="111" t="str">
        <f>IF(NumSpecimens=0,"",
IF(NumSpecimens&lt;$A134,"",
CONCATENATE("  - &amp;SpecimenID",TEXT($A134,"0000"),
" {","SamplingFeatureID:  *SamplingFeatureID",TEXT(MATCH($A134,Specimens[SpecimenID],0),"0000"),
", SpecimenTypeCV:  ",CHAR(34),INDEX(Specimens[Specimen Type],MATCH($A134,Specimens[SpecimenID],0)),CHAR(34),
", SpecimenMediumCV:  ",INDEX(Specimens[Specimen Medium],MATCH($A134,Specimens[SpecimenID],0)),
", IsFieldSpecimen:  ",CHAR(34),INDEX(Specimens[Is Field Specimen?],MATCH($A134,Specimens[SpecimenID],0)),CHAR(34),"}")))</f>
        <v/>
      </c>
      <c r="N134" s="111" t="str">
        <f>IF(NumSpatialOffsets=0,"",
IF(NumSpatialOffsets&lt;$A134,"",
CONCATENATE("  - &amp;SpatialOffsetID",TEXT($A134,"0000"),
" {","SpatialOffsetTypeCV:  ",CHAR(34),INDEX(RelatedFeatures[Spatial Offset Type],MATCH($A134,RelatedFeatures[OffsetID],0)),CHAR(34),
", Offset1Value:  ",INDEX(RelatedFeatures[Offset 1 Value],MATCH($A134,RelatedFeatures[OffsetID],0)),
", Offset1UnitID:  ",CHAR(34),INDEX(RelatedFeatures[Offset 1 Unit],MATCH($A134,RelatedFeatures[OffsetID],0)),CHAR(34),
", Offset2Value:  ",IF(INDEX(RelatedFeatures[Offset 2 Value],MATCH($A134,RelatedFeatures[OffsetID],0))="","NULL",INDEX(RelatedFeatures[Offset 2 Value],MATCH($A134,RelatedFeatures[OffsetID],0))),
", Offset2UnitID:  ",CHAR(34),INDEX(RelatedFeatures[Offset 2 Unit],MATCH($A134,RelatedFeatures[OffsetID],0)),,CHAR(34),
", Offset3Value:  ",IF(INDEX(RelatedFeatures[Offset 3 Value],MATCH($A134,RelatedFeatures[OffsetID],0))="","NULL",INDEX(RelatedFeatures[Offset 3 Value],MATCH($A134,RelatedFeatures[OffsetID],0))),
", Offset3UnitID:  ",CHAR(34),INDEX(RelatedFeatures[Offset 3 Unit],MATCH($A134,RelatedFeatures[OffsetID],0)),CHAR(34),"}")))</f>
        <v/>
      </c>
      <c r="O134" s="111" t="str">
        <f>IF(NumRelatedFeatures=0,"",
IF($A134&gt;NumRelatedFeatures,"",
CONCATENATE("  - &amp;RelationID",TEXT($A134,"0000"),
" {","SamplingFeatureID:  *SamplingFeatureID",TEXT(MATCH(INDEX(RelatedFeatures[First Sampling Feature Code],$A134),SamplingFeatures[Feature Code],0),"0000"),
", RelationshipTypeCV:  ",CHAR(34),INDEX(RelatedFeatures[Relationship Type],$A134),CHAR(34),
", RelatedFeatureID: *SamplingFeatureID",TEXT(MATCH(INDEX(RelatedFeatures[Second Sampling Feature Code],$A134),SamplingFeatures[Feature Code],0),"0000"),
", SpatialOffsetID:  ",IF(INDEX(RelatedFeatures[OffsetID],$A134)="",CONCATENATE(CHAR(34),CHAR(34)),CONCATENATE("*SpatialOffsetID",TEXT(INDEX(RelatedFeatures[OffsetID],$A134),"0000"))),"}")))</f>
        <v/>
      </c>
      <c r="P134" s="111" t="str">
        <f>IF($A134&gt;NumMethods,"",
CONCATENATE("  - &amp;MethodID",TEXT($A134,"0000"),
" {","MethodTypeCV:  ",CHAR(34),INDEX(Methods[Method Type],$A134),CHAR(34),
", MethodCode:  ",CHAR(34),INDEX(Methods[Method Code],$A134),CHAR(34),
", MethodName:  ",CHAR(34),INDEX(Methods[Method Name],$A134),CHAR(34),
", MethodDescription:  ",CHAR(34),INDEX(Methods[Method Description],$A134),CHAR(34),
", MethodLink:  ",CHAR(34),INDEX(Methods[Method Link],$A134),CHAR(34),
", OrganizationID: *OrganizationID",TEXT(MATCH(INDEX(Methods[Organization Name],$A134),Organizations[Organization Name],0),"0000"),"}"))</f>
        <v/>
      </c>
      <c r="Q134" s="111" t="str">
        <f>IF($A134&gt;NumVariables,"",
CONCATENATE("  - &amp;VariableID",TEXT($A134,"0000"),
" {","VariableTypeCV:  ",CHAR(34),INDEX(Variables[Variable Type],$A134),CHAR(34),
", VariableCode:  ",CHAR(34),INDEX(Variables[Variable Code],$A134),CHAR(34),
", VariableNameCV:  ",CHAR(34),INDEX(Variables[Variable Name],$A134),CHAR(34),
", VariableDefinition:  ",CHAR(34),INDEX(Variables[Variable Definition],$A134),CHAR(34),
", SpecciationCV:  ",CHAR(34),INDEX(Variables[Speciation],$A134),CHAR(34),
", NoDataValue:  ",CHAR(34),INDEX(Variables[No Data Value],$A134),CHAR(34),"}"))</f>
        <v/>
      </c>
      <c r="S134" s="111" t="str">
        <f>IF($A134&gt;NumProcessingLevels,"",
CONCATENATE("  - &amp;ProcessingLevelID",TEXT($A134,"0000"),
" {","ProcessingLevelCode:  ",CHAR(34),INDEX(ProcessingLevels[Processing Level Code],$A134),CHAR(34),
", Definition:  ",CHAR(34),INDEX(ProcessingLevels[Definition],$A134),CHAR(34),
", Explanation:  ",CHAR(34),INDEX(ProcessingLevels[Explanation],$A134),CHAR(34),"}"))</f>
        <v/>
      </c>
      <c r="T134" s="111" t="str">
        <f>IF($A134&gt;NumDataColumns,"",
IF(INDEX(DataColumns[Method Code],$A134)="","PLEASE FILL IN A METHOD FOR EACH DATA COLUMN",
CONCATENATE("  - &amp;ActionID",TEXT($A134,"0000"),
" {","ActionTypeCV:  ",CHAR(34),"Observation",CHAR(34),
", MethodID: *MethodID",TEXT(MATCH(INDEX(DataColumns[Method Code],$A134),Methods[Method Code],0),"0000"),
", BeginDateTime:  NULL",
", BeginDateTimeUTCOffset:  NULL",
", EndDateTime:  NULL",
", EndDateTimeUTCOffset:  NULL",
", ActionDescription:  ",CHAR(34),"Generic observation action generated by YODA TimeSeries Template",CHAR(34),
", ActionFileLink:  ",CHAR(34),CHAR(34),"}")))</f>
        <v/>
      </c>
      <c r="U134" s="111" t="str">
        <f>IF($A134&gt;NumDataColumns,"",
IF(INDEX(DataColumns[Method Code],$A134)="","PLEASE FILL IN A SAMPLING FEATURE FOR EACH DATA COLUMN",
CONCATENATE("  - &amp;FeatureActionID",TEXT($A134,"0000"),
" {","SamplingFeatureID:  *SamplingFeatureID",TEXT(MATCH(INDEX(DataColumns[Sampling Feature Code],$A134),SamplingFeatures[Feature Code],0),"0000"),
", ActionID:  *ActionID",TEXT($A134,"0000"),"}")))</f>
        <v/>
      </c>
      <c r="V134" s="111" t="str">
        <f>IF($A134&gt;NumDataColumns,"",
CONCATENATE("  - &amp;ResultID",TEXT($A134,"0000"),
" {","ResultUUID:  ",CHAR(34),INDEX(DataColumns[ResultUUID],$A134),CHAR(34),
", FeatureActionID: *FeatureActionID",TEXT($A134,"0000"),
", ResultTypeCV:  ",CHAR(34),INDEX(DataColumns[Result Type],$A134),CHAR(34),
", VariableID:  *VariableID",TEXT(MATCH(INDEX(DataColumns[Variable Code],$A134),Variables[Variable Code],0),"0000"),
", UnitsID:  ",CHAR(34),INDEX(DataColumns[Unit Name],$A134),CHAR(34),
", TaxonomicClassifierID:  ",CHAR(34),CHAR(34),
", ProcessingLevelID:  *ProcessingLevelID",TEXT(MATCH(INDEX(DataColumns[Processing Level],$A134),ProcessingLevels[Processing Level Code],0),"0000"),
", ResultDateTime:  ",CHAR(34),CHAR(34),
", ResultDateTimeUTCOffset:  ",CHAR(34),CHAR(34),
", ValidDateTime:  ",CHAR(34),CHAR(34),
", ValidDateTimeUTCOffset:  ",CHAR(34),CHAR(34),
", StatusCV:  ",CHAR(34),CHAR(34),
", SampledMediumCV:  ",CHAR(34),INDEX(DataColumns[Sampled Medium],$A134),CHAR(34),
", ValueCount:  ",NumDataValues,"}"))</f>
        <v/>
      </c>
      <c r="W134" s="111" t="str">
        <f>IF($A134&gt;NumDataColumns,"",
CONCATENATE("  - &amp;TimeSeriesResultID001",TEXT($A134,"0000"),
" {","ResultID: *ResultID",TEXT($A134,"0000"),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Statistic],$A134),CHAR(34),"}"))</f>
        <v/>
      </c>
      <c r="X134" s="111" t="str">
        <f>IF($A134-3&gt;NumDataColumns,"",
CONCATENATE("    - {ColumnNumber: ",TEXT($A134-1,"0000"),
", Label:  ",CHAR(34),INDEX(DataColumns[Column Label],$A134-3),CHAR(34),
", ODM2Field:  ",CHAR(34),"DataValue",CHAR(34),
", CensorCodeCV:  ",CHAR(34),INDEX(DataColumns[Censor Code],$A134-3),CHAR(34),
", QualiatyCodeCV:  ",CHAR(34),INDEX(DataColumns[Quality Code],$A134-3),CHAR(34),
", TimeAggregationInterval:  ",INDEX(DataColumns[Time Aggregation Interval],$A134-3),
", TimeAggregationIntervalUnitsID:  ",CHAR(34),INDEX(DataColumns[Time Aggregation Unit],$A134-3),CHAR(34),"}"))</f>
        <v/>
      </c>
      <c r="AA134" s="111" t="str">
        <f>IF($A134&gt;NumDataColumns,
"",
CONCATENATE(AA133,", ",INDEX(DataColumns[Column Label],$A134)))</f>
        <v/>
      </c>
    </row>
    <row r="135" spans="1:27" x14ac:dyDescent="0.25">
      <c r="A135">
        <v>132</v>
      </c>
      <c r="D135" s="111" t="str">
        <f>IF($A135&gt;NumPeople,"",
CONCATENATE("  - &amp;PersonID",TEXT($A135,"0000"),
" {","PersonFirstName:  ",CHAR(34),INDEX(People[First Name],$A135),CHAR(34),
", PersonMiddleName:  ",CHAR(34),INDEX(People[Middle Name],$A135),CHAR(34),
", PersonLastName:  ",CHAR(34),INDEX(People[Last Name],$A135),CHAR(34),"}"))</f>
        <v/>
      </c>
      <c r="E135" s="111" t="str">
        <f>IF($A135&gt;NumOrganizations,"",
CONCATENATE("  - &amp;OrganizationID",TEXT($A135,"0000"),
" {","OrganizationTypeCV:  ",CHAR(34),INDEX(Organizations[Organization Type '[CV']],$A135),CHAR(34),
", OrganizationCode:  ",CHAR(34),INDEX(Organizations[Organization Code],$A135),CHAR(34),
", OrganizationName:  ",CHAR(34),INDEX(Organizations[Organization Name],$A135),CHAR(34),
", OrganizationDescription:  ",CHAR(34),INDEX(Organizations[Organization Description],$A135),CHAR(34),
", OrganizationLink:  ",CHAR(34),INDEX(Organizations[Organization Link],$A135),CHAR(34),"}"))</f>
        <v/>
      </c>
      <c r="F135" s="111" t="str">
        <f>IF($A135&gt;NumPeople,"",
CONCATENATE("  - &amp;AffiliationID",TEXT($A135,"0000"),
" {PersonID: *PersonID",TEXT($A135,"0000"),
", OrganizationID: *OrganizationID",TEXT(MATCH(INDEX(People[Organization Name],$A135),Organizations[Organization Name],0),"0000"),
", IsPrimaryOrganizationContact: , AffiliationStartDate: , AffiliationEndDate: , PrimaryPhone: ",
", PrimaryEmail: ",CHAR(34),INDEX(People[Primary Email],$A135),CHAR(34),
", PrimaryAddress: ",CHAR(34),INDEX(People[Primary Address],$A135),CHAR(34),
", PersonLink: }"))</f>
        <v/>
      </c>
      <c r="H135" s="111" t="str">
        <f>IF(COUNTA(CitationInformation)=0,"",
IF($A135&gt;NumAuthors,"",
CONCATENATE("  - &amp;AuthorListID",TEXT($A135,"0000"),
"  {CitationID: *CitationID0001",
", PersonID: *PersonID",TEXT(MATCH(INDEX(AuthorList[Author Name],$A135),People[Full Name],0),"0000"),
", AuthorOrder: ",INDEX(AuthorList[Author Number],$A135),"}")))</f>
        <v/>
      </c>
      <c r="K135" s="111" t="str">
        <f>IF($A135&gt;NumSamplingFeatures,"",
CONCATENATE("  - &amp;SamplingFeatureID",TEXT($A135,"0000"),
" {","SamplingFeatureUUID:  ",CHAR(34),INDEX(SamplingFeatures[Sampling Feature UUID],$A135),CHAR(34),
", SamplingFeatureTypeCV:  ",CHAR(34),INDEX(SamplingFeatures[Sampling Feature Type],$A135),CHAR(34),
", SamplingFeatureCode:  ",CHAR(34),INDEX(SamplingFeatures[Feature Code],$A135),CHAR(34),
", SamplingFeatureName:  ",CHAR(34),INDEX(SamplingFeatures[Feature Name],$A135),CHAR(34),
", SamplingFeatureDescription:  ",CHAR(34),INDEX(SamplingFeatures[Feature Description],$A135),CHAR(34),
", SamplingFeatureGeotypeCV:  ",CHAR(34),INDEX(SamplingFeatures[Feature Geo Type],$A135),CHAR(34),
", FeatureGeometry:  ",CHAR(34),INDEX(SamplingFeatures[Feature Geometry],$A135),CHAR(34),
", Elevation_m:  ",CHAR(34),INDEX(SamplingFeatures[Elevation_m],$A135),CHAR(34),
", ElevationDatumCV:  ",CHAR(34),ElevationDatum,CHAR(34),"}"))</f>
        <v/>
      </c>
      <c r="L135" s="111" t="str">
        <f>IF(NumSites=0,"",
IF(NumSites&lt;$A135,"",
CONCATENATE("  - &amp;SiteID",TEXT($A135,"0000"),
" {","SamplingFeatureID:  *SamplingFeatureID",TEXT(MATCH($A135,Sites[SiteID],0),"0000"),
", SiteTypeCV:  ",CHAR(34),INDEX(Sites[Site Type],MATCH($A135,Sites[SiteID],0)),CHAR(34),
", Latitude:  ",INDEX(Sites[Latitude],MATCH($A135,Sites[SiteID],0)),
", Longitude:  ",INDEX(Sites[Longitude],MATCH($A135,Sites[SiteID],0)),
", SpatialReferenceID:  *SRSID0001}")))</f>
        <v/>
      </c>
      <c r="M135" s="111" t="str">
        <f>IF(NumSpecimens=0,"",
IF(NumSpecimens&lt;$A135,"",
CONCATENATE("  - &amp;SpecimenID",TEXT($A135,"0000"),
" {","SamplingFeatureID:  *SamplingFeatureID",TEXT(MATCH($A135,Specimens[SpecimenID],0),"0000"),
", SpecimenTypeCV:  ",CHAR(34),INDEX(Specimens[Specimen Type],MATCH($A135,Specimens[SpecimenID],0)),CHAR(34),
", SpecimenMediumCV:  ",INDEX(Specimens[Specimen Medium],MATCH($A135,Specimens[SpecimenID],0)),
", IsFieldSpecimen:  ",CHAR(34),INDEX(Specimens[Is Field Specimen?],MATCH($A135,Specimens[SpecimenID],0)),CHAR(34),"}")))</f>
        <v/>
      </c>
      <c r="N135" s="111" t="str">
        <f>IF(NumSpatialOffsets=0,"",
IF(NumSpatialOffsets&lt;$A135,"",
CONCATENATE("  - &amp;SpatialOffsetID",TEXT($A135,"0000"),
" {","SpatialOffsetTypeCV:  ",CHAR(34),INDEX(RelatedFeatures[Spatial Offset Type],MATCH($A135,RelatedFeatures[OffsetID],0)),CHAR(34),
", Offset1Value:  ",INDEX(RelatedFeatures[Offset 1 Value],MATCH($A135,RelatedFeatures[OffsetID],0)),
", Offset1UnitID:  ",CHAR(34),INDEX(RelatedFeatures[Offset 1 Unit],MATCH($A135,RelatedFeatures[OffsetID],0)),CHAR(34),
", Offset2Value:  ",IF(INDEX(RelatedFeatures[Offset 2 Value],MATCH($A135,RelatedFeatures[OffsetID],0))="","NULL",INDEX(RelatedFeatures[Offset 2 Value],MATCH($A135,RelatedFeatures[OffsetID],0))),
", Offset2UnitID:  ",CHAR(34),INDEX(RelatedFeatures[Offset 2 Unit],MATCH($A135,RelatedFeatures[OffsetID],0)),,CHAR(34),
", Offset3Value:  ",IF(INDEX(RelatedFeatures[Offset 3 Value],MATCH($A135,RelatedFeatures[OffsetID],0))="","NULL",INDEX(RelatedFeatures[Offset 3 Value],MATCH($A135,RelatedFeatures[OffsetID],0))),
", Offset3UnitID:  ",CHAR(34),INDEX(RelatedFeatures[Offset 3 Unit],MATCH($A135,RelatedFeatures[OffsetID],0)),CHAR(34),"}")))</f>
        <v/>
      </c>
      <c r="O135" s="111" t="str">
        <f>IF(NumRelatedFeatures=0,"",
IF($A135&gt;NumRelatedFeatures,"",
CONCATENATE("  - &amp;RelationID",TEXT($A135,"0000"),
" {","SamplingFeatureID:  *SamplingFeatureID",TEXT(MATCH(INDEX(RelatedFeatures[First Sampling Feature Code],$A135),SamplingFeatures[Feature Code],0),"0000"),
", RelationshipTypeCV:  ",CHAR(34),INDEX(RelatedFeatures[Relationship Type],$A135),CHAR(34),
", RelatedFeatureID: *SamplingFeatureID",TEXT(MATCH(INDEX(RelatedFeatures[Second Sampling Feature Code],$A135),SamplingFeatures[Feature Code],0),"0000"),
", SpatialOffsetID:  ",IF(INDEX(RelatedFeatures[OffsetID],$A135)="",CONCATENATE(CHAR(34),CHAR(34)),CONCATENATE("*SpatialOffsetID",TEXT(INDEX(RelatedFeatures[OffsetID],$A135),"0000"))),"}")))</f>
        <v/>
      </c>
      <c r="P135" s="111" t="str">
        <f>IF($A135&gt;NumMethods,"",
CONCATENATE("  - &amp;MethodID",TEXT($A135,"0000"),
" {","MethodTypeCV:  ",CHAR(34),INDEX(Methods[Method Type],$A135),CHAR(34),
", MethodCode:  ",CHAR(34),INDEX(Methods[Method Code],$A135),CHAR(34),
", MethodName:  ",CHAR(34),INDEX(Methods[Method Name],$A135),CHAR(34),
", MethodDescription:  ",CHAR(34),INDEX(Methods[Method Description],$A135),CHAR(34),
", MethodLink:  ",CHAR(34),INDEX(Methods[Method Link],$A135),CHAR(34),
", OrganizationID: *OrganizationID",TEXT(MATCH(INDEX(Methods[Organization Name],$A135),Organizations[Organization Name],0),"0000"),"}"))</f>
        <v/>
      </c>
      <c r="Q135" s="111" t="str">
        <f>IF($A135&gt;NumVariables,"",
CONCATENATE("  - &amp;VariableID",TEXT($A135,"0000"),
" {","VariableTypeCV:  ",CHAR(34),INDEX(Variables[Variable Type],$A135),CHAR(34),
", VariableCode:  ",CHAR(34),INDEX(Variables[Variable Code],$A135),CHAR(34),
", VariableNameCV:  ",CHAR(34),INDEX(Variables[Variable Name],$A135),CHAR(34),
", VariableDefinition:  ",CHAR(34),INDEX(Variables[Variable Definition],$A135),CHAR(34),
", SpecciationCV:  ",CHAR(34),INDEX(Variables[Speciation],$A135),CHAR(34),
", NoDataValue:  ",CHAR(34),INDEX(Variables[No Data Value],$A135),CHAR(34),"}"))</f>
        <v/>
      </c>
      <c r="S135" s="111" t="str">
        <f>IF($A135&gt;NumProcessingLevels,"",
CONCATENATE("  - &amp;ProcessingLevelID",TEXT($A135,"0000"),
" {","ProcessingLevelCode:  ",CHAR(34),INDEX(ProcessingLevels[Processing Level Code],$A135),CHAR(34),
", Definition:  ",CHAR(34),INDEX(ProcessingLevels[Definition],$A135),CHAR(34),
", Explanation:  ",CHAR(34),INDEX(ProcessingLevels[Explanation],$A135),CHAR(34),"}"))</f>
        <v/>
      </c>
      <c r="T135" s="111" t="str">
        <f>IF($A135&gt;NumDataColumns,"",
IF(INDEX(DataColumns[Method Code],$A135)="","PLEASE FILL IN A METHOD FOR EACH DATA COLUMN",
CONCATENATE("  - &amp;ActionID",TEXT($A135,"0000"),
" {","ActionTypeCV:  ",CHAR(34),"Observation",CHAR(34),
", MethodID: *MethodID",TEXT(MATCH(INDEX(DataColumns[Method Code],$A135),Methods[Method Code],0),"0000"),
", BeginDateTime:  NULL",
", BeginDateTimeUTCOffset:  NULL",
", EndDateTime:  NULL",
", EndDateTimeUTCOffset:  NULL",
", ActionDescription:  ",CHAR(34),"Generic observation action generated by YODA TimeSeries Template",CHAR(34),
", ActionFileLink:  ",CHAR(34),CHAR(34),"}")))</f>
        <v/>
      </c>
      <c r="U135" s="111" t="str">
        <f>IF($A135&gt;NumDataColumns,"",
IF(INDEX(DataColumns[Method Code],$A135)="","PLEASE FILL IN A SAMPLING FEATURE FOR EACH DATA COLUMN",
CONCATENATE("  - &amp;FeatureActionID",TEXT($A135,"0000"),
" {","SamplingFeatureID:  *SamplingFeatureID",TEXT(MATCH(INDEX(DataColumns[Sampling Feature Code],$A135),SamplingFeatures[Feature Code],0),"0000"),
", ActionID:  *ActionID",TEXT($A135,"0000"),"}")))</f>
        <v/>
      </c>
      <c r="V135" s="111" t="str">
        <f>IF($A135&gt;NumDataColumns,"",
CONCATENATE("  - &amp;ResultID",TEXT($A135,"0000"),
" {","ResultUUID:  ",CHAR(34),INDEX(DataColumns[ResultUUID],$A135),CHAR(34),
", FeatureActionID: *FeatureActionID",TEXT($A135,"0000"),
", ResultTypeCV:  ",CHAR(34),INDEX(DataColumns[Result Type],$A135),CHAR(34),
", VariableID:  *VariableID",TEXT(MATCH(INDEX(DataColumns[Variable Code],$A135),Variables[Variable Code],0),"0000"),
", UnitsID:  ",CHAR(34),INDEX(DataColumns[Unit Name],$A135),CHAR(34),
", TaxonomicClassifierID:  ",CHAR(34),CHAR(34),
", ProcessingLevelID:  *ProcessingLevelID",TEXT(MATCH(INDEX(DataColumns[Processing Level],$A135),ProcessingLevels[Processing Level Code],0),"0000"),
", ResultDateTime:  ",CHAR(34),CHAR(34),
", ResultDateTimeUTCOffset:  ",CHAR(34),CHAR(34),
", ValidDateTime:  ",CHAR(34),CHAR(34),
", ValidDateTimeUTCOffset:  ",CHAR(34),CHAR(34),
", StatusCV:  ",CHAR(34),CHAR(34),
", SampledMediumCV:  ",CHAR(34),INDEX(DataColumns[Sampled Medium],$A135),CHAR(34),
", ValueCount:  ",NumDataValues,"}"))</f>
        <v/>
      </c>
      <c r="W135" s="111" t="str">
        <f>IF($A135&gt;NumDataColumns,"",
CONCATENATE("  - &amp;TimeSeriesResultID001",TEXT($A135,"0000"),
" {","ResultID: *ResultID",TEXT($A135,"0000"),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Statistic],$A135),CHAR(34),"}"))</f>
        <v/>
      </c>
      <c r="X135" s="111" t="str">
        <f>IF($A135-3&gt;NumDataColumns,"",
CONCATENATE("    - {ColumnNumber: ",TEXT($A135-1,"0000"),
", Label:  ",CHAR(34),INDEX(DataColumns[Column Label],$A135-3),CHAR(34),
", ODM2Field:  ",CHAR(34),"DataValue",CHAR(34),
", CensorCodeCV:  ",CHAR(34),INDEX(DataColumns[Censor Code],$A135-3),CHAR(34),
", QualiatyCodeCV:  ",CHAR(34),INDEX(DataColumns[Quality Code],$A135-3),CHAR(34),
", TimeAggregationInterval:  ",INDEX(DataColumns[Time Aggregation Interval],$A135-3),
", TimeAggregationIntervalUnitsID:  ",CHAR(34),INDEX(DataColumns[Time Aggregation Unit],$A135-3),CHAR(34),"}"))</f>
        <v/>
      </c>
      <c r="AA135" s="111" t="str">
        <f>IF($A135&gt;NumDataColumns,
"",
CONCATENATE(AA134,", ",INDEX(DataColumns[Column Label],$A135)))</f>
        <v/>
      </c>
    </row>
    <row r="136" spans="1:27" x14ac:dyDescent="0.25">
      <c r="A136">
        <v>133</v>
      </c>
      <c r="D136" s="111" t="str">
        <f>IF($A136&gt;NumPeople,"",
CONCATENATE("  - &amp;PersonID",TEXT($A136,"0000"),
" {","PersonFirstName:  ",CHAR(34),INDEX(People[First Name],$A136),CHAR(34),
", PersonMiddleName:  ",CHAR(34),INDEX(People[Middle Name],$A136),CHAR(34),
", PersonLastName:  ",CHAR(34),INDEX(People[Last Name],$A136),CHAR(34),"}"))</f>
        <v/>
      </c>
      <c r="E136" s="111" t="str">
        <f>IF($A136&gt;NumOrganizations,"",
CONCATENATE("  - &amp;OrganizationID",TEXT($A136,"0000"),
" {","OrganizationTypeCV:  ",CHAR(34),INDEX(Organizations[Organization Type '[CV']],$A136),CHAR(34),
", OrganizationCode:  ",CHAR(34),INDEX(Organizations[Organization Code],$A136),CHAR(34),
", OrganizationName:  ",CHAR(34),INDEX(Organizations[Organization Name],$A136),CHAR(34),
", OrganizationDescription:  ",CHAR(34),INDEX(Organizations[Organization Description],$A136),CHAR(34),
", OrganizationLink:  ",CHAR(34),INDEX(Organizations[Organization Link],$A136),CHAR(34),"}"))</f>
        <v/>
      </c>
      <c r="F136" s="111" t="str">
        <f>IF($A136&gt;NumPeople,"",
CONCATENATE("  - &amp;AffiliationID",TEXT($A136,"0000"),
" {PersonID: *PersonID",TEXT($A136,"0000"),
", OrganizationID: *OrganizationID",TEXT(MATCH(INDEX(People[Organization Name],$A136),Organizations[Organization Name],0),"0000"),
", IsPrimaryOrganizationContact: , AffiliationStartDate: , AffiliationEndDate: , PrimaryPhone: ",
", PrimaryEmail: ",CHAR(34),INDEX(People[Primary Email],$A136),CHAR(34),
", PrimaryAddress: ",CHAR(34),INDEX(People[Primary Address],$A136),CHAR(34),
", PersonLink: }"))</f>
        <v/>
      </c>
      <c r="H136" s="111" t="str">
        <f>IF(COUNTA(CitationInformation)=0,"",
IF($A136&gt;NumAuthors,"",
CONCATENATE("  - &amp;AuthorListID",TEXT($A136,"0000"),
"  {CitationID: *CitationID0001",
", PersonID: *PersonID",TEXT(MATCH(INDEX(AuthorList[Author Name],$A136),People[Full Name],0),"0000"),
", AuthorOrder: ",INDEX(AuthorList[Author Number],$A136),"}")))</f>
        <v/>
      </c>
      <c r="K136" s="111" t="str">
        <f>IF($A136&gt;NumSamplingFeatures,"",
CONCATENATE("  - &amp;SamplingFeatureID",TEXT($A136,"0000"),
" {","SamplingFeatureUUID:  ",CHAR(34),INDEX(SamplingFeatures[Sampling Feature UUID],$A136),CHAR(34),
", SamplingFeatureTypeCV:  ",CHAR(34),INDEX(SamplingFeatures[Sampling Feature Type],$A136),CHAR(34),
", SamplingFeatureCode:  ",CHAR(34),INDEX(SamplingFeatures[Feature Code],$A136),CHAR(34),
", SamplingFeatureName:  ",CHAR(34),INDEX(SamplingFeatures[Feature Name],$A136),CHAR(34),
", SamplingFeatureDescription:  ",CHAR(34),INDEX(SamplingFeatures[Feature Description],$A136),CHAR(34),
", SamplingFeatureGeotypeCV:  ",CHAR(34),INDEX(SamplingFeatures[Feature Geo Type],$A136),CHAR(34),
", FeatureGeometry:  ",CHAR(34),INDEX(SamplingFeatures[Feature Geometry],$A136),CHAR(34),
", Elevation_m:  ",CHAR(34),INDEX(SamplingFeatures[Elevation_m],$A136),CHAR(34),
", ElevationDatumCV:  ",CHAR(34),ElevationDatum,CHAR(34),"}"))</f>
        <v/>
      </c>
      <c r="L136" s="111" t="str">
        <f>IF(NumSites=0,"",
IF(NumSites&lt;$A136,"",
CONCATENATE("  - &amp;SiteID",TEXT($A136,"0000"),
" {","SamplingFeatureID:  *SamplingFeatureID",TEXT(MATCH($A136,Sites[SiteID],0),"0000"),
", SiteTypeCV:  ",CHAR(34),INDEX(Sites[Site Type],MATCH($A136,Sites[SiteID],0)),CHAR(34),
", Latitude:  ",INDEX(Sites[Latitude],MATCH($A136,Sites[SiteID],0)),
", Longitude:  ",INDEX(Sites[Longitude],MATCH($A136,Sites[SiteID],0)),
", SpatialReferenceID:  *SRSID0001}")))</f>
        <v/>
      </c>
      <c r="M136" s="111" t="str">
        <f>IF(NumSpecimens=0,"",
IF(NumSpecimens&lt;$A136,"",
CONCATENATE("  - &amp;SpecimenID",TEXT($A136,"0000"),
" {","SamplingFeatureID:  *SamplingFeatureID",TEXT(MATCH($A136,Specimens[SpecimenID],0),"0000"),
", SpecimenTypeCV:  ",CHAR(34),INDEX(Specimens[Specimen Type],MATCH($A136,Specimens[SpecimenID],0)),CHAR(34),
", SpecimenMediumCV:  ",INDEX(Specimens[Specimen Medium],MATCH($A136,Specimens[SpecimenID],0)),
", IsFieldSpecimen:  ",CHAR(34),INDEX(Specimens[Is Field Specimen?],MATCH($A136,Specimens[SpecimenID],0)),CHAR(34),"}")))</f>
        <v/>
      </c>
      <c r="N136" s="111" t="str">
        <f>IF(NumSpatialOffsets=0,"",
IF(NumSpatialOffsets&lt;$A136,"",
CONCATENATE("  - &amp;SpatialOffsetID",TEXT($A136,"0000"),
" {","SpatialOffsetTypeCV:  ",CHAR(34),INDEX(RelatedFeatures[Spatial Offset Type],MATCH($A136,RelatedFeatures[OffsetID],0)),CHAR(34),
", Offset1Value:  ",INDEX(RelatedFeatures[Offset 1 Value],MATCH($A136,RelatedFeatures[OffsetID],0)),
", Offset1UnitID:  ",CHAR(34),INDEX(RelatedFeatures[Offset 1 Unit],MATCH($A136,RelatedFeatures[OffsetID],0)),CHAR(34),
", Offset2Value:  ",IF(INDEX(RelatedFeatures[Offset 2 Value],MATCH($A136,RelatedFeatures[OffsetID],0))="","NULL",INDEX(RelatedFeatures[Offset 2 Value],MATCH($A136,RelatedFeatures[OffsetID],0))),
", Offset2UnitID:  ",CHAR(34),INDEX(RelatedFeatures[Offset 2 Unit],MATCH($A136,RelatedFeatures[OffsetID],0)),,CHAR(34),
", Offset3Value:  ",IF(INDEX(RelatedFeatures[Offset 3 Value],MATCH($A136,RelatedFeatures[OffsetID],0))="","NULL",INDEX(RelatedFeatures[Offset 3 Value],MATCH($A136,RelatedFeatures[OffsetID],0))),
", Offset3UnitID:  ",CHAR(34),INDEX(RelatedFeatures[Offset 3 Unit],MATCH($A136,RelatedFeatures[OffsetID],0)),CHAR(34),"}")))</f>
        <v/>
      </c>
      <c r="O136" s="111" t="str">
        <f>IF(NumRelatedFeatures=0,"",
IF($A136&gt;NumRelatedFeatures,"",
CONCATENATE("  - &amp;RelationID",TEXT($A136,"0000"),
" {","SamplingFeatureID:  *SamplingFeatureID",TEXT(MATCH(INDEX(RelatedFeatures[First Sampling Feature Code],$A136),SamplingFeatures[Feature Code],0),"0000"),
", RelationshipTypeCV:  ",CHAR(34),INDEX(RelatedFeatures[Relationship Type],$A136),CHAR(34),
", RelatedFeatureID: *SamplingFeatureID",TEXT(MATCH(INDEX(RelatedFeatures[Second Sampling Feature Code],$A136),SamplingFeatures[Feature Code],0),"0000"),
", SpatialOffsetID:  ",IF(INDEX(RelatedFeatures[OffsetID],$A136)="",CONCATENATE(CHAR(34),CHAR(34)),CONCATENATE("*SpatialOffsetID",TEXT(INDEX(RelatedFeatures[OffsetID],$A136),"0000"))),"}")))</f>
        <v/>
      </c>
      <c r="P136" s="111" t="str">
        <f>IF($A136&gt;NumMethods,"",
CONCATENATE("  - &amp;MethodID",TEXT($A136,"0000"),
" {","MethodTypeCV:  ",CHAR(34),INDEX(Methods[Method Type],$A136),CHAR(34),
", MethodCode:  ",CHAR(34),INDEX(Methods[Method Code],$A136),CHAR(34),
", MethodName:  ",CHAR(34),INDEX(Methods[Method Name],$A136),CHAR(34),
", MethodDescription:  ",CHAR(34),INDEX(Methods[Method Description],$A136),CHAR(34),
", MethodLink:  ",CHAR(34),INDEX(Methods[Method Link],$A136),CHAR(34),
", OrganizationID: *OrganizationID",TEXT(MATCH(INDEX(Methods[Organization Name],$A136),Organizations[Organization Name],0),"0000"),"}"))</f>
        <v/>
      </c>
      <c r="Q136" s="111" t="str">
        <f>IF($A136&gt;NumVariables,"",
CONCATENATE("  - &amp;VariableID",TEXT($A136,"0000"),
" {","VariableTypeCV:  ",CHAR(34),INDEX(Variables[Variable Type],$A136),CHAR(34),
", VariableCode:  ",CHAR(34),INDEX(Variables[Variable Code],$A136),CHAR(34),
", VariableNameCV:  ",CHAR(34),INDEX(Variables[Variable Name],$A136),CHAR(34),
", VariableDefinition:  ",CHAR(34),INDEX(Variables[Variable Definition],$A136),CHAR(34),
", SpecciationCV:  ",CHAR(34),INDEX(Variables[Speciation],$A136),CHAR(34),
", NoDataValue:  ",CHAR(34),INDEX(Variables[No Data Value],$A136),CHAR(34),"}"))</f>
        <v/>
      </c>
      <c r="S136" s="111" t="str">
        <f>IF($A136&gt;NumProcessingLevels,"",
CONCATENATE("  - &amp;ProcessingLevelID",TEXT($A136,"0000"),
" {","ProcessingLevelCode:  ",CHAR(34),INDEX(ProcessingLevels[Processing Level Code],$A136),CHAR(34),
", Definition:  ",CHAR(34),INDEX(ProcessingLevels[Definition],$A136),CHAR(34),
", Explanation:  ",CHAR(34),INDEX(ProcessingLevels[Explanation],$A136),CHAR(34),"}"))</f>
        <v/>
      </c>
      <c r="T136" s="111" t="str">
        <f>IF($A136&gt;NumDataColumns,"",
IF(INDEX(DataColumns[Method Code],$A136)="","PLEASE FILL IN A METHOD FOR EACH DATA COLUMN",
CONCATENATE("  - &amp;ActionID",TEXT($A136,"0000"),
" {","ActionTypeCV:  ",CHAR(34),"Observation",CHAR(34),
", MethodID: *MethodID",TEXT(MATCH(INDEX(DataColumns[Method Code],$A136),Methods[Method Code],0),"0000"),
", BeginDateTime:  NULL",
", BeginDateTimeUTCOffset:  NULL",
", EndDateTime:  NULL",
", EndDateTimeUTCOffset:  NULL",
", ActionDescription:  ",CHAR(34),"Generic observation action generated by YODA TimeSeries Template",CHAR(34),
", ActionFileLink:  ",CHAR(34),CHAR(34),"}")))</f>
        <v/>
      </c>
      <c r="U136" s="111" t="str">
        <f>IF($A136&gt;NumDataColumns,"",
IF(INDEX(DataColumns[Method Code],$A136)="","PLEASE FILL IN A SAMPLING FEATURE FOR EACH DATA COLUMN",
CONCATENATE("  - &amp;FeatureActionID",TEXT($A136,"0000"),
" {","SamplingFeatureID:  *SamplingFeatureID",TEXT(MATCH(INDEX(DataColumns[Sampling Feature Code],$A136),SamplingFeatures[Feature Code],0),"0000"),
", ActionID:  *ActionID",TEXT($A136,"0000"),"}")))</f>
        <v/>
      </c>
      <c r="V136" s="111" t="str">
        <f>IF($A136&gt;NumDataColumns,"",
CONCATENATE("  - &amp;ResultID",TEXT($A136,"0000"),
" {","ResultUUID:  ",CHAR(34),INDEX(DataColumns[ResultUUID],$A136),CHAR(34),
", FeatureActionID: *FeatureActionID",TEXT($A136,"0000"),
", ResultTypeCV:  ",CHAR(34),INDEX(DataColumns[Result Type],$A136),CHAR(34),
", VariableID:  *VariableID",TEXT(MATCH(INDEX(DataColumns[Variable Code],$A136),Variables[Variable Code],0),"0000"),
", UnitsID:  ",CHAR(34),INDEX(DataColumns[Unit Name],$A136),CHAR(34),
", TaxonomicClassifierID:  ",CHAR(34),CHAR(34),
", ProcessingLevelID:  *ProcessingLevelID",TEXT(MATCH(INDEX(DataColumns[Processing Level],$A136),ProcessingLevels[Processing Level Code],0),"0000"),
", ResultDateTime:  ",CHAR(34),CHAR(34),
", ResultDateTimeUTCOffset:  ",CHAR(34),CHAR(34),
", ValidDateTime:  ",CHAR(34),CHAR(34),
", ValidDateTimeUTCOffset:  ",CHAR(34),CHAR(34),
", StatusCV:  ",CHAR(34),CHAR(34),
", SampledMediumCV:  ",CHAR(34),INDEX(DataColumns[Sampled Medium],$A136),CHAR(34),
", ValueCount:  ",NumDataValues,"}"))</f>
        <v/>
      </c>
      <c r="W136" s="111" t="str">
        <f>IF($A136&gt;NumDataColumns,"",
CONCATENATE("  - &amp;TimeSeriesResultID001",TEXT($A136,"0000"),
" {","ResultID: *ResultID",TEXT($A136,"0000"),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Statistic],$A136),CHAR(34),"}"))</f>
        <v/>
      </c>
      <c r="X136" s="111" t="str">
        <f>IF($A136-3&gt;NumDataColumns,"",
CONCATENATE("    - {ColumnNumber: ",TEXT($A136-1,"0000"),
", Label:  ",CHAR(34),INDEX(DataColumns[Column Label],$A136-3),CHAR(34),
", ODM2Field:  ",CHAR(34),"DataValue",CHAR(34),
", CensorCodeCV:  ",CHAR(34),INDEX(DataColumns[Censor Code],$A136-3),CHAR(34),
", QualiatyCodeCV:  ",CHAR(34),INDEX(DataColumns[Quality Code],$A136-3),CHAR(34),
", TimeAggregationInterval:  ",INDEX(DataColumns[Time Aggregation Interval],$A136-3),
", TimeAggregationIntervalUnitsID:  ",CHAR(34),INDEX(DataColumns[Time Aggregation Unit],$A136-3),CHAR(34),"}"))</f>
        <v/>
      </c>
      <c r="AA136" s="111" t="str">
        <f>IF($A136&gt;NumDataColumns,
"",
CONCATENATE(AA135,", ",INDEX(DataColumns[Column Label],$A136)))</f>
        <v/>
      </c>
    </row>
    <row r="137" spans="1:27" x14ac:dyDescent="0.25">
      <c r="A137">
        <v>134</v>
      </c>
      <c r="D137" s="111" t="str">
        <f>IF($A137&gt;NumPeople,"",
CONCATENATE("  - &amp;PersonID",TEXT($A137,"0000"),
" {","PersonFirstName:  ",CHAR(34),INDEX(People[First Name],$A137),CHAR(34),
", PersonMiddleName:  ",CHAR(34),INDEX(People[Middle Name],$A137),CHAR(34),
", PersonLastName:  ",CHAR(34),INDEX(People[Last Name],$A137),CHAR(34),"}"))</f>
        <v/>
      </c>
      <c r="E137" s="111" t="str">
        <f>IF($A137&gt;NumOrganizations,"",
CONCATENATE("  - &amp;OrganizationID",TEXT($A137,"0000"),
" {","OrganizationTypeCV:  ",CHAR(34),INDEX(Organizations[Organization Type '[CV']],$A137),CHAR(34),
", OrganizationCode:  ",CHAR(34),INDEX(Organizations[Organization Code],$A137),CHAR(34),
", OrganizationName:  ",CHAR(34),INDEX(Organizations[Organization Name],$A137),CHAR(34),
", OrganizationDescription:  ",CHAR(34),INDEX(Organizations[Organization Description],$A137),CHAR(34),
", OrganizationLink:  ",CHAR(34),INDEX(Organizations[Organization Link],$A137),CHAR(34),"}"))</f>
        <v/>
      </c>
      <c r="F137" s="111" t="str">
        <f>IF($A137&gt;NumPeople,"",
CONCATENATE("  - &amp;AffiliationID",TEXT($A137,"0000"),
" {PersonID: *PersonID",TEXT($A137,"0000"),
", OrganizationID: *OrganizationID",TEXT(MATCH(INDEX(People[Organization Name],$A137),Organizations[Organization Name],0),"0000"),
", IsPrimaryOrganizationContact: , AffiliationStartDate: , AffiliationEndDate: , PrimaryPhone: ",
", PrimaryEmail: ",CHAR(34),INDEX(People[Primary Email],$A137),CHAR(34),
", PrimaryAddress: ",CHAR(34),INDEX(People[Primary Address],$A137),CHAR(34),
", PersonLink: }"))</f>
        <v/>
      </c>
      <c r="H137" s="111" t="str">
        <f>IF(COUNTA(CitationInformation)=0,"",
IF($A137&gt;NumAuthors,"",
CONCATENATE("  - &amp;AuthorListID",TEXT($A137,"0000"),
"  {CitationID: *CitationID0001",
", PersonID: *PersonID",TEXT(MATCH(INDEX(AuthorList[Author Name],$A137),People[Full Name],0),"0000"),
", AuthorOrder: ",INDEX(AuthorList[Author Number],$A137),"}")))</f>
        <v/>
      </c>
      <c r="K137" s="111" t="str">
        <f>IF($A137&gt;NumSamplingFeatures,"",
CONCATENATE("  - &amp;SamplingFeatureID",TEXT($A137,"0000"),
" {","SamplingFeatureUUID:  ",CHAR(34),INDEX(SamplingFeatures[Sampling Feature UUID],$A137),CHAR(34),
", SamplingFeatureTypeCV:  ",CHAR(34),INDEX(SamplingFeatures[Sampling Feature Type],$A137),CHAR(34),
", SamplingFeatureCode:  ",CHAR(34),INDEX(SamplingFeatures[Feature Code],$A137),CHAR(34),
", SamplingFeatureName:  ",CHAR(34),INDEX(SamplingFeatures[Feature Name],$A137),CHAR(34),
", SamplingFeatureDescription:  ",CHAR(34),INDEX(SamplingFeatures[Feature Description],$A137),CHAR(34),
", SamplingFeatureGeotypeCV:  ",CHAR(34),INDEX(SamplingFeatures[Feature Geo Type],$A137),CHAR(34),
", FeatureGeometry:  ",CHAR(34),INDEX(SamplingFeatures[Feature Geometry],$A137),CHAR(34),
", Elevation_m:  ",CHAR(34),INDEX(SamplingFeatures[Elevation_m],$A137),CHAR(34),
", ElevationDatumCV:  ",CHAR(34),ElevationDatum,CHAR(34),"}"))</f>
        <v/>
      </c>
      <c r="L137" s="111" t="str">
        <f>IF(NumSites=0,"",
IF(NumSites&lt;$A137,"",
CONCATENATE("  - &amp;SiteID",TEXT($A137,"0000"),
" {","SamplingFeatureID:  *SamplingFeatureID",TEXT(MATCH($A137,Sites[SiteID],0),"0000"),
", SiteTypeCV:  ",CHAR(34),INDEX(Sites[Site Type],MATCH($A137,Sites[SiteID],0)),CHAR(34),
", Latitude:  ",INDEX(Sites[Latitude],MATCH($A137,Sites[SiteID],0)),
", Longitude:  ",INDEX(Sites[Longitude],MATCH($A137,Sites[SiteID],0)),
", SpatialReferenceID:  *SRSID0001}")))</f>
        <v/>
      </c>
      <c r="M137" s="111" t="str">
        <f>IF(NumSpecimens=0,"",
IF(NumSpecimens&lt;$A137,"",
CONCATENATE("  - &amp;SpecimenID",TEXT($A137,"0000"),
" {","SamplingFeatureID:  *SamplingFeatureID",TEXT(MATCH($A137,Specimens[SpecimenID],0),"0000"),
", SpecimenTypeCV:  ",CHAR(34),INDEX(Specimens[Specimen Type],MATCH($A137,Specimens[SpecimenID],0)),CHAR(34),
", SpecimenMediumCV:  ",INDEX(Specimens[Specimen Medium],MATCH($A137,Specimens[SpecimenID],0)),
", IsFieldSpecimen:  ",CHAR(34),INDEX(Specimens[Is Field Specimen?],MATCH($A137,Specimens[SpecimenID],0)),CHAR(34),"}")))</f>
        <v/>
      </c>
      <c r="N137" s="111" t="str">
        <f>IF(NumSpatialOffsets=0,"",
IF(NumSpatialOffsets&lt;$A137,"",
CONCATENATE("  - &amp;SpatialOffsetID",TEXT($A137,"0000"),
" {","SpatialOffsetTypeCV:  ",CHAR(34),INDEX(RelatedFeatures[Spatial Offset Type],MATCH($A137,RelatedFeatures[OffsetID],0)),CHAR(34),
", Offset1Value:  ",INDEX(RelatedFeatures[Offset 1 Value],MATCH($A137,RelatedFeatures[OffsetID],0)),
", Offset1UnitID:  ",CHAR(34),INDEX(RelatedFeatures[Offset 1 Unit],MATCH($A137,RelatedFeatures[OffsetID],0)),CHAR(34),
", Offset2Value:  ",IF(INDEX(RelatedFeatures[Offset 2 Value],MATCH($A137,RelatedFeatures[OffsetID],0))="","NULL",INDEX(RelatedFeatures[Offset 2 Value],MATCH($A137,RelatedFeatures[OffsetID],0))),
", Offset2UnitID:  ",CHAR(34),INDEX(RelatedFeatures[Offset 2 Unit],MATCH($A137,RelatedFeatures[OffsetID],0)),,CHAR(34),
", Offset3Value:  ",IF(INDEX(RelatedFeatures[Offset 3 Value],MATCH($A137,RelatedFeatures[OffsetID],0))="","NULL",INDEX(RelatedFeatures[Offset 3 Value],MATCH($A137,RelatedFeatures[OffsetID],0))),
", Offset3UnitID:  ",CHAR(34),INDEX(RelatedFeatures[Offset 3 Unit],MATCH($A137,RelatedFeatures[OffsetID],0)),CHAR(34),"}")))</f>
        <v/>
      </c>
      <c r="O137" s="111" t="str">
        <f>IF(NumRelatedFeatures=0,"",
IF($A137&gt;NumRelatedFeatures,"",
CONCATENATE("  - &amp;RelationID",TEXT($A137,"0000"),
" {","SamplingFeatureID:  *SamplingFeatureID",TEXT(MATCH(INDEX(RelatedFeatures[First Sampling Feature Code],$A137),SamplingFeatures[Feature Code],0),"0000"),
", RelationshipTypeCV:  ",CHAR(34),INDEX(RelatedFeatures[Relationship Type],$A137),CHAR(34),
", RelatedFeatureID: *SamplingFeatureID",TEXT(MATCH(INDEX(RelatedFeatures[Second Sampling Feature Code],$A137),SamplingFeatures[Feature Code],0),"0000"),
", SpatialOffsetID:  ",IF(INDEX(RelatedFeatures[OffsetID],$A137)="",CONCATENATE(CHAR(34),CHAR(34)),CONCATENATE("*SpatialOffsetID",TEXT(INDEX(RelatedFeatures[OffsetID],$A137),"0000"))),"}")))</f>
        <v/>
      </c>
      <c r="P137" s="111" t="str">
        <f>IF($A137&gt;NumMethods,"",
CONCATENATE("  - &amp;MethodID",TEXT($A137,"0000"),
" {","MethodTypeCV:  ",CHAR(34),INDEX(Methods[Method Type],$A137),CHAR(34),
", MethodCode:  ",CHAR(34),INDEX(Methods[Method Code],$A137),CHAR(34),
", MethodName:  ",CHAR(34),INDEX(Methods[Method Name],$A137),CHAR(34),
", MethodDescription:  ",CHAR(34),INDEX(Methods[Method Description],$A137),CHAR(34),
", MethodLink:  ",CHAR(34),INDEX(Methods[Method Link],$A137),CHAR(34),
", OrganizationID: *OrganizationID",TEXT(MATCH(INDEX(Methods[Organization Name],$A137),Organizations[Organization Name],0),"0000"),"}"))</f>
        <v/>
      </c>
      <c r="Q137" s="111" t="str">
        <f>IF($A137&gt;NumVariables,"",
CONCATENATE("  - &amp;VariableID",TEXT($A137,"0000"),
" {","VariableTypeCV:  ",CHAR(34),INDEX(Variables[Variable Type],$A137),CHAR(34),
", VariableCode:  ",CHAR(34),INDEX(Variables[Variable Code],$A137),CHAR(34),
", VariableNameCV:  ",CHAR(34),INDEX(Variables[Variable Name],$A137),CHAR(34),
", VariableDefinition:  ",CHAR(34),INDEX(Variables[Variable Definition],$A137),CHAR(34),
", SpecciationCV:  ",CHAR(34),INDEX(Variables[Speciation],$A137),CHAR(34),
", NoDataValue:  ",CHAR(34),INDEX(Variables[No Data Value],$A137),CHAR(34),"}"))</f>
        <v/>
      </c>
      <c r="S137" s="111" t="str">
        <f>IF($A137&gt;NumProcessingLevels,"",
CONCATENATE("  - &amp;ProcessingLevelID",TEXT($A137,"0000"),
" {","ProcessingLevelCode:  ",CHAR(34),INDEX(ProcessingLevels[Processing Level Code],$A137),CHAR(34),
", Definition:  ",CHAR(34),INDEX(ProcessingLevels[Definition],$A137),CHAR(34),
", Explanation:  ",CHAR(34),INDEX(ProcessingLevels[Explanation],$A137),CHAR(34),"}"))</f>
        <v/>
      </c>
      <c r="T137" s="111" t="str">
        <f>IF($A137&gt;NumDataColumns,"",
IF(INDEX(DataColumns[Method Code],$A137)="","PLEASE FILL IN A METHOD FOR EACH DATA COLUMN",
CONCATENATE("  - &amp;ActionID",TEXT($A137,"0000"),
" {","ActionTypeCV:  ",CHAR(34),"Observation",CHAR(34),
", MethodID: *MethodID",TEXT(MATCH(INDEX(DataColumns[Method Code],$A137),Methods[Method Code],0),"0000"),
", BeginDateTime:  NULL",
", BeginDateTimeUTCOffset:  NULL",
", EndDateTime:  NULL",
", EndDateTimeUTCOffset:  NULL",
", ActionDescription:  ",CHAR(34),"Generic observation action generated by YODA TimeSeries Template",CHAR(34),
", ActionFileLink:  ",CHAR(34),CHAR(34),"}")))</f>
        <v/>
      </c>
      <c r="U137" s="111" t="str">
        <f>IF($A137&gt;NumDataColumns,"",
IF(INDEX(DataColumns[Method Code],$A137)="","PLEASE FILL IN A SAMPLING FEATURE FOR EACH DATA COLUMN",
CONCATENATE("  - &amp;FeatureActionID",TEXT($A137,"0000"),
" {","SamplingFeatureID:  *SamplingFeatureID",TEXT(MATCH(INDEX(DataColumns[Sampling Feature Code],$A137),SamplingFeatures[Feature Code],0),"0000"),
", ActionID:  *ActionID",TEXT($A137,"0000"),"}")))</f>
        <v/>
      </c>
      <c r="V137" s="111" t="str">
        <f>IF($A137&gt;NumDataColumns,"",
CONCATENATE("  - &amp;ResultID",TEXT($A137,"0000"),
" {","ResultUUID:  ",CHAR(34),INDEX(DataColumns[ResultUUID],$A137),CHAR(34),
", FeatureActionID: *FeatureActionID",TEXT($A137,"0000"),
", ResultTypeCV:  ",CHAR(34),INDEX(DataColumns[Result Type],$A137),CHAR(34),
", VariableID:  *VariableID",TEXT(MATCH(INDEX(DataColumns[Variable Code],$A137),Variables[Variable Code],0),"0000"),
", UnitsID:  ",CHAR(34),INDEX(DataColumns[Unit Name],$A137),CHAR(34),
", TaxonomicClassifierID:  ",CHAR(34),CHAR(34),
", ProcessingLevelID:  *ProcessingLevelID",TEXT(MATCH(INDEX(DataColumns[Processing Level],$A137),ProcessingLevels[Processing Level Code],0),"0000"),
", ResultDateTime:  ",CHAR(34),CHAR(34),
", ResultDateTimeUTCOffset:  ",CHAR(34),CHAR(34),
", ValidDateTime:  ",CHAR(34),CHAR(34),
", ValidDateTimeUTCOffset:  ",CHAR(34),CHAR(34),
", StatusCV:  ",CHAR(34),CHAR(34),
", SampledMediumCV:  ",CHAR(34),INDEX(DataColumns[Sampled Medium],$A137),CHAR(34),
", ValueCount:  ",NumDataValues,"}"))</f>
        <v/>
      </c>
      <c r="W137" s="111" t="str">
        <f>IF($A137&gt;NumDataColumns,"",
CONCATENATE("  - &amp;TimeSeriesResultID001",TEXT($A137,"0000"),
" {","ResultID: *ResultID",TEXT($A137,"0000"),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Statistic],$A137),CHAR(34),"}"))</f>
        <v/>
      </c>
      <c r="X137" s="111" t="str">
        <f>IF($A137-3&gt;NumDataColumns,"",
CONCATENATE("    - {ColumnNumber: ",TEXT($A137-1,"0000"),
", Label:  ",CHAR(34),INDEX(DataColumns[Column Label],$A137-3),CHAR(34),
", ODM2Field:  ",CHAR(34),"DataValue",CHAR(34),
", CensorCodeCV:  ",CHAR(34),INDEX(DataColumns[Censor Code],$A137-3),CHAR(34),
", QualiatyCodeCV:  ",CHAR(34),INDEX(DataColumns[Quality Code],$A137-3),CHAR(34),
", TimeAggregationInterval:  ",INDEX(DataColumns[Time Aggregation Interval],$A137-3),
", TimeAggregationIntervalUnitsID:  ",CHAR(34),INDEX(DataColumns[Time Aggregation Unit],$A137-3),CHAR(34),"}"))</f>
        <v/>
      </c>
      <c r="AA137" s="111" t="str">
        <f>IF($A137&gt;NumDataColumns,
"",
CONCATENATE(AA136,", ",INDEX(DataColumns[Column Label],$A137)))</f>
        <v/>
      </c>
    </row>
    <row r="138" spans="1:27" x14ac:dyDescent="0.25">
      <c r="A138">
        <v>135</v>
      </c>
      <c r="D138" s="111" t="str">
        <f>IF($A138&gt;NumPeople,"",
CONCATENATE("  - &amp;PersonID",TEXT($A138,"0000"),
" {","PersonFirstName:  ",CHAR(34),INDEX(People[First Name],$A138),CHAR(34),
", PersonMiddleName:  ",CHAR(34),INDEX(People[Middle Name],$A138),CHAR(34),
", PersonLastName:  ",CHAR(34),INDEX(People[Last Name],$A138),CHAR(34),"}"))</f>
        <v/>
      </c>
      <c r="E138" s="111" t="str">
        <f>IF($A138&gt;NumOrganizations,"",
CONCATENATE("  - &amp;OrganizationID",TEXT($A138,"0000"),
" {","OrganizationTypeCV:  ",CHAR(34),INDEX(Organizations[Organization Type '[CV']],$A138),CHAR(34),
", OrganizationCode:  ",CHAR(34),INDEX(Organizations[Organization Code],$A138),CHAR(34),
", OrganizationName:  ",CHAR(34),INDEX(Organizations[Organization Name],$A138),CHAR(34),
", OrganizationDescription:  ",CHAR(34),INDEX(Organizations[Organization Description],$A138),CHAR(34),
", OrganizationLink:  ",CHAR(34),INDEX(Organizations[Organization Link],$A138),CHAR(34),"}"))</f>
        <v/>
      </c>
      <c r="F138" s="111" t="str">
        <f>IF($A138&gt;NumPeople,"",
CONCATENATE("  - &amp;AffiliationID",TEXT($A138,"0000"),
" {PersonID: *PersonID",TEXT($A138,"0000"),
", OrganizationID: *OrganizationID",TEXT(MATCH(INDEX(People[Organization Name],$A138),Organizations[Organization Name],0),"0000"),
", IsPrimaryOrganizationContact: , AffiliationStartDate: , AffiliationEndDate: , PrimaryPhone: ",
", PrimaryEmail: ",CHAR(34),INDEX(People[Primary Email],$A138),CHAR(34),
", PrimaryAddress: ",CHAR(34),INDEX(People[Primary Address],$A138),CHAR(34),
", PersonLink: }"))</f>
        <v/>
      </c>
      <c r="H138" s="111" t="str">
        <f>IF(COUNTA(CitationInformation)=0,"",
IF($A138&gt;NumAuthors,"",
CONCATENATE("  - &amp;AuthorListID",TEXT($A138,"0000"),
"  {CitationID: *CitationID0001",
", PersonID: *PersonID",TEXT(MATCH(INDEX(AuthorList[Author Name],$A138),People[Full Name],0),"0000"),
", AuthorOrder: ",INDEX(AuthorList[Author Number],$A138),"}")))</f>
        <v/>
      </c>
      <c r="K138" s="111" t="str">
        <f>IF($A138&gt;NumSamplingFeatures,"",
CONCATENATE("  - &amp;SamplingFeatureID",TEXT($A138,"0000"),
" {","SamplingFeatureUUID:  ",CHAR(34),INDEX(SamplingFeatures[Sampling Feature UUID],$A138),CHAR(34),
", SamplingFeatureTypeCV:  ",CHAR(34),INDEX(SamplingFeatures[Sampling Feature Type],$A138),CHAR(34),
", SamplingFeatureCode:  ",CHAR(34),INDEX(SamplingFeatures[Feature Code],$A138),CHAR(34),
", SamplingFeatureName:  ",CHAR(34),INDEX(SamplingFeatures[Feature Name],$A138),CHAR(34),
", SamplingFeatureDescription:  ",CHAR(34),INDEX(SamplingFeatures[Feature Description],$A138),CHAR(34),
", SamplingFeatureGeotypeCV:  ",CHAR(34),INDEX(SamplingFeatures[Feature Geo Type],$A138),CHAR(34),
", FeatureGeometry:  ",CHAR(34),INDEX(SamplingFeatures[Feature Geometry],$A138),CHAR(34),
", Elevation_m:  ",CHAR(34),INDEX(SamplingFeatures[Elevation_m],$A138),CHAR(34),
", ElevationDatumCV:  ",CHAR(34),ElevationDatum,CHAR(34),"}"))</f>
        <v/>
      </c>
      <c r="L138" s="111" t="str">
        <f>IF(NumSites=0,"",
IF(NumSites&lt;$A138,"",
CONCATENATE("  - &amp;SiteID",TEXT($A138,"0000"),
" {","SamplingFeatureID:  *SamplingFeatureID",TEXT(MATCH($A138,Sites[SiteID],0),"0000"),
", SiteTypeCV:  ",CHAR(34),INDEX(Sites[Site Type],MATCH($A138,Sites[SiteID],0)),CHAR(34),
", Latitude:  ",INDEX(Sites[Latitude],MATCH($A138,Sites[SiteID],0)),
", Longitude:  ",INDEX(Sites[Longitude],MATCH($A138,Sites[SiteID],0)),
", SpatialReferenceID:  *SRSID0001}")))</f>
        <v/>
      </c>
      <c r="M138" s="111" t="str">
        <f>IF(NumSpecimens=0,"",
IF(NumSpecimens&lt;$A138,"",
CONCATENATE("  - &amp;SpecimenID",TEXT($A138,"0000"),
" {","SamplingFeatureID:  *SamplingFeatureID",TEXT(MATCH($A138,Specimens[SpecimenID],0),"0000"),
", SpecimenTypeCV:  ",CHAR(34),INDEX(Specimens[Specimen Type],MATCH($A138,Specimens[SpecimenID],0)),CHAR(34),
", SpecimenMediumCV:  ",INDEX(Specimens[Specimen Medium],MATCH($A138,Specimens[SpecimenID],0)),
", IsFieldSpecimen:  ",CHAR(34),INDEX(Specimens[Is Field Specimen?],MATCH($A138,Specimens[SpecimenID],0)),CHAR(34),"}")))</f>
        <v/>
      </c>
      <c r="N138" s="111" t="str">
        <f>IF(NumSpatialOffsets=0,"",
IF(NumSpatialOffsets&lt;$A138,"",
CONCATENATE("  - &amp;SpatialOffsetID",TEXT($A138,"0000"),
" {","SpatialOffsetTypeCV:  ",CHAR(34),INDEX(RelatedFeatures[Spatial Offset Type],MATCH($A138,RelatedFeatures[OffsetID],0)),CHAR(34),
", Offset1Value:  ",INDEX(RelatedFeatures[Offset 1 Value],MATCH($A138,RelatedFeatures[OffsetID],0)),
", Offset1UnitID:  ",CHAR(34),INDEX(RelatedFeatures[Offset 1 Unit],MATCH($A138,RelatedFeatures[OffsetID],0)),CHAR(34),
", Offset2Value:  ",IF(INDEX(RelatedFeatures[Offset 2 Value],MATCH($A138,RelatedFeatures[OffsetID],0))="","NULL",INDEX(RelatedFeatures[Offset 2 Value],MATCH($A138,RelatedFeatures[OffsetID],0))),
", Offset2UnitID:  ",CHAR(34),INDEX(RelatedFeatures[Offset 2 Unit],MATCH($A138,RelatedFeatures[OffsetID],0)),,CHAR(34),
", Offset3Value:  ",IF(INDEX(RelatedFeatures[Offset 3 Value],MATCH($A138,RelatedFeatures[OffsetID],0))="","NULL",INDEX(RelatedFeatures[Offset 3 Value],MATCH($A138,RelatedFeatures[OffsetID],0))),
", Offset3UnitID:  ",CHAR(34),INDEX(RelatedFeatures[Offset 3 Unit],MATCH($A138,RelatedFeatures[OffsetID],0)),CHAR(34),"}")))</f>
        <v/>
      </c>
      <c r="O138" s="111" t="str">
        <f>IF(NumRelatedFeatures=0,"",
IF($A138&gt;NumRelatedFeatures,"",
CONCATENATE("  - &amp;RelationID",TEXT($A138,"0000"),
" {","SamplingFeatureID:  *SamplingFeatureID",TEXT(MATCH(INDEX(RelatedFeatures[First Sampling Feature Code],$A138),SamplingFeatures[Feature Code],0),"0000"),
", RelationshipTypeCV:  ",CHAR(34),INDEX(RelatedFeatures[Relationship Type],$A138),CHAR(34),
", RelatedFeatureID: *SamplingFeatureID",TEXT(MATCH(INDEX(RelatedFeatures[Second Sampling Feature Code],$A138),SamplingFeatures[Feature Code],0),"0000"),
", SpatialOffsetID:  ",IF(INDEX(RelatedFeatures[OffsetID],$A138)="",CONCATENATE(CHAR(34),CHAR(34)),CONCATENATE("*SpatialOffsetID",TEXT(INDEX(RelatedFeatures[OffsetID],$A138),"0000"))),"}")))</f>
        <v/>
      </c>
      <c r="P138" s="111" t="str">
        <f>IF($A138&gt;NumMethods,"",
CONCATENATE("  - &amp;MethodID",TEXT($A138,"0000"),
" {","MethodTypeCV:  ",CHAR(34),INDEX(Methods[Method Type],$A138),CHAR(34),
", MethodCode:  ",CHAR(34),INDEX(Methods[Method Code],$A138),CHAR(34),
", MethodName:  ",CHAR(34),INDEX(Methods[Method Name],$A138),CHAR(34),
", MethodDescription:  ",CHAR(34),INDEX(Methods[Method Description],$A138),CHAR(34),
", MethodLink:  ",CHAR(34),INDEX(Methods[Method Link],$A138),CHAR(34),
", OrganizationID: *OrganizationID",TEXT(MATCH(INDEX(Methods[Organization Name],$A138),Organizations[Organization Name],0),"0000"),"}"))</f>
        <v/>
      </c>
      <c r="Q138" s="111" t="str">
        <f>IF($A138&gt;NumVariables,"",
CONCATENATE("  - &amp;VariableID",TEXT($A138,"0000"),
" {","VariableTypeCV:  ",CHAR(34),INDEX(Variables[Variable Type],$A138),CHAR(34),
", VariableCode:  ",CHAR(34),INDEX(Variables[Variable Code],$A138),CHAR(34),
", VariableNameCV:  ",CHAR(34),INDEX(Variables[Variable Name],$A138),CHAR(34),
", VariableDefinition:  ",CHAR(34),INDEX(Variables[Variable Definition],$A138),CHAR(34),
", SpecciationCV:  ",CHAR(34),INDEX(Variables[Speciation],$A138),CHAR(34),
", NoDataValue:  ",CHAR(34),INDEX(Variables[No Data Value],$A138),CHAR(34),"}"))</f>
        <v/>
      </c>
      <c r="S138" s="111" t="str">
        <f>IF($A138&gt;NumProcessingLevels,"",
CONCATENATE("  - &amp;ProcessingLevelID",TEXT($A138,"0000"),
" {","ProcessingLevelCode:  ",CHAR(34),INDEX(ProcessingLevels[Processing Level Code],$A138),CHAR(34),
", Definition:  ",CHAR(34),INDEX(ProcessingLevels[Definition],$A138),CHAR(34),
", Explanation:  ",CHAR(34),INDEX(ProcessingLevels[Explanation],$A138),CHAR(34),"}"))</f>
        <v/>
      </c>
      <c r="T138" s="111" t="str">
        <f>IF($A138&gt;NumDataColumns,"",
IF(INDEX(DataColumns[Method Code],$A138)="","PLEASE FILL IN A METHOD FOR EACH DATA COLUMN",
CONCATENATE("  - &amp;ActionID",TEXT($A138,"0000"),
" {","ActionTypeCV:  ",CHAR(34),"Observation",CHAR(34),
", MethodID: *MethodID",TEXT(MATCH(INDEX(DataColumns[Method Code],$A138),Methods[Method Code],0),"0000"),
", BeginDateTime:  NULL",
", BeginDateTimeUTCOffset:  NULL",
", EndDateTime:  NULL",
", EndDateTimeUTCOffset:  NULL",
", ActionDescription:  ",CHAR(34),"Generic observation action generated by YODA TimeSeries Template",CHAR(34),
", ActionFileLink:  ",CHAR(34),CHAR(34),"}")))</f>
        <v/>
      </c>
      <c r="U138" s="111" t="str">
        <f>IF($A138&gt;NumDataColumns,"",
IF(INDEX(DataColumns[Method Code],$A138)="","PLEASE FILL IN A SAMPLING FEATURE FOR EACH DATA COLUMN",
CONCATENATE("  - &amp;FeatureActionID",TEXT($A138,"0000"),
" {","SamplingFeatureID:  *SamplingFeatureID",TEXT(MATCH(INDEX(DataColumns[Sampling Feature Code],$A138),SamplingFeatures[Feature Code],0),"0000"),
", ActionID:  *ActionID",TEXT($A138,"0000"),"}")))</f>
        <v/>
      </c>
      <c r="V138" s="111" t="str">
        <f>IF($A138&gt;NumDataColumns,"",
CONCATENATE("  - &amp;ResultID",TEXT($A138,"0000"),
" {","ResultUUID:  ",CHAR(34),INDEX(DataColumns[ResultUUID],$A138),CHAR(34),
", FeatureActionID: *FeatureActionID",TEXT($A138,"0000"),
", ResultTypeCV:  ",CHAR(34),INDEX(DataColumns[Result Type],$A138),CHAR(34),
", VariableID:  *VariableID",TEXT(MATCH(INDEX(DataColumns[Variable Code],$A138),Variables[Variable Code],0),"0000"),
", UnitsID:  ",CHAR(34),INDEX(DataColumns[Unit Name],$A138),CHAR(34),
", TaxonomicClassifierID:  ",CHAR(34),CHAR(34),
", ProcessingLevelID:  *ProcessingLevelID",TEXT(MATCH(INDEX(DataColumns[Processing Level],$A138),ProcessingLevels[Processing Level Code],0),"0000"),
", ResultDateTime:  ",CHAR(34),CHAR(34),
", ResultDateTimeUTCOffset:  ",CHAR(34),CHAR(34),
", ValidDateTime:  ",CHAR(34),CHAR(34),
", ValidDateTimeUTCOffset:  ",CHAR(34),CHAR(34),
", StatusCV:  ",CHAR(34),CHAR(34),
", SampledMediumCV:  ",CHAR(34),INDEX(DataColumns[Sampled Medium],$A138),CHAR(34),
", ValueCount:  ",NumDataValues,"}"))</f>
        <v/>
      </c>
      <c r="W138" s="111" t="str">
        <f>IF($A138&gt;NumDataColumns,"",
CONCATENATE("  - &amp;TimeSeriesResultID001",TEXT($A138,"0000"),
" {","ResultID: *ResultID",TEXT($A138,"0000"),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Statistic],$A138),CHAR(34),"}"))</f>
        <v/>
      </c>
      <c r="X138" s="111" t="str">
        <f>IF($A138-3&gt;NumDataColumns,"",
CONCATENATE("    - {ColumnNumber: ",TEXT($A138-1,"0000"),
", Label:  ",CHAR(34),INDEX(DataColumns[Column Label],$A138-3),CHAR(34),
", ODM2Field:  ",CHAR(34),"DataValue",CHAR(34),
", CensorCodeCV:  ",CHAR(34),INDEX(DataColumns[Censor Code],$A138-3),CHAR(34),
", QualiatyCodeCV:  ",CHAR(34),INDEX(DataColumns[Quality Code],$A138-3),CHAR(34),
", TimeAggregationInterval:  ",INDEX(DataColumns[Time Aggregation Interval],$A138-3),
", TimeAggregationIntervalUnitsID:  ",CHAR(34),INDEX(DataColumns[Time Aggregation Unit],$A138-3),CHAR(34),"}"))</f>
        <v/>
      </c>
      <c r="AA138" s="111" t="str">
        <f>IF($A138&gt;NumDataColumns,
"",
CONCATENATE(AA137,", ",INDEX(DataColumns[Column Label],$A138)))</f>
        <v/>
      </c>
    </row>
    <row r="139" spans="1:27" x14ac:dyDescent="0.25">
      <c r="A139">
        <v>136</v>
      </c>
      <c r="D139" s="111" t="str">
        <f>IF($A139&gt;NumPeople,"",
CONCATENATE("  - &amp;PersonID",TEXT($A139,"0000"),
" {","PersonFirstName:  ",CHAR(34),INDEX(People[First Name],$A139),CHAR(34),
", PersonMiddleName:  ",CHAR(34),INDEX(People[Middle Name],$A139),CHAR(34),
", PersonLastName:  ",CHAR(34),INDEX(People[Last Name],$A139),CHAR(34),"}"))</f>
        <v/>
      </c>
      <c r="E139" s="111" t="str">
        <f>IF($A139&gt;NumOrganizations,"",
CONCATENATE("  - &amp;OrganizationID",TEXT($A139,"0000"),
" {","OrganizationTypeCV:  ",CHAR(34),INDEX(Organizations[Organization Type '[CV']],$A139),CHAR(34),
", OrganizationCode:  ",CHAR(34),INDEX(Organizations[Organization Code],$A139),CHAR(34),
", OrganizationName:  ",CHAR(34),INDEX(Organizations[Organization Name],$A139),CHAR(34),
", OrganizationDescription:  ",CHAR(34),INDEX(Organizations[Organization Description],$A139),CHAR(34),
", OrganizationLink:  ",CHAR(34),INDEX(Organizations[Organization Link],$A139),CHAR(34),"}"))</f>
        <v/>
      </c>
      <c r="F139" s="111" t="str">
        <f>IF($A139&gt;NumPeople,"",
CONCATENATE("  - &amp;AffiliationID",TEXT($A139,"0000"),
" {PersonID: *PersonID",TEXT($A139,"0000"),
", OrganizationID: *OrganizationID",TEXT(MATCH(INDEX(People[Organization Name],$A139),Organizations[Organization Name],0),"0000"),
", IsPrimaryOrganizationContact: , AffiliationStartDate: , AffiliationEndDate: , PrimaryPhone: ",
", PrimaryEmail: ",CHAR(34),INDEX(People[Primary Email],$A139),CHAR(34),
", PrimaryAddress: ",CHAR(34),INDEX(People[Primary Address],$A139),CHAR(34),
", PersonLink: }"))</f>
        <v/>
      </c>
      <c r="H139" s="111" t="str">
        <f>IF(COUNTA(CitationInformation)=0,"",
IF($A139&gt;NumAuthors,"",
CONCATENATE("  - &amp;AuthorListID",TEXT($A139,"0000"),
"  {CitationID: *CitationID0001",
", PersonID: *PersonID",TEXT(MATCH(INDEX(AuthorList[Author Name],$A139),People[Full Name],0),"0000"),
", AuthorOrder: ",INDEX(AuthorList[Author Number],$A139),"}")))</f>
        <v/>
      </c>
      <c r="K139" s="111" t="str">
        <f>IF($A139&gt;NumSamplingFeatures,"",
CONCATENATE("  - &amp;SamplingFeatureID",TEXT($A139,"0000"),
" {","SamplingFeatureUUID:  ",CHAR(34),INDEX(SamplingFeatures[Sampling Feature UUID],$A139),CHAR(34),
", SamplingFeatureTypeCV:  ",CHAR(34),INDEX(SamplingFeatures[Sampling Feature Type],$A139),CHAR(34),
", SamplingFeatureCode:  ",CHAR(34),INDEX(SamplingFeatures[Feature Code],$A139),CHAR(34),
", SamplingFeatureName:  ",CHAR(34),INDEX(SamplingFeatures[Feature Name],$A139),CHAR(34),
", SamplingFeatureDescription:  ",CHAR(34),INDEX(SamplingFeatures[Feature Description],$A139),CHAR(34),
", SamplingFeatureGeotypeCV:  ",CHAR(34),INDEX(SamplingFeatures[Feature Geo Type],$A139),CHAR(34),
", FeatureGeometry:  ",CHAR(34),INDEX(SamplingFeatures[Feature Geometry],$A139),CHAR(34),
", Elevation_m:  ",CHAR(34),INDEX(SamplingFeatures[Elevation_m],$A139),CHAR(34),
", ElevationDatumCV:  ",CHAR(34),ElevationDatum,CHAR(34),"}"))</f>
        <v/>
      </c>
      <c r="L139" s="111" t="str">
        <f>IF(NumSites=0,"",
IF(NumSites&lt;$A139,"",
CONCATENATE("  - &amp;SiteID",TEXT($A139,"0000"),
" {","SamplingFeatureID:  *SamplingFeatureID",TEXT(MATCH($A139,Sites[SiteID],0),"0000"),
", SiteTypeCV:  ",CHAR(34),INDEX(Sites[Site Type],MATCH($A139,Sites[SiteID],0)),CHAR(34),
", Latitude:  ",INDEX(Sites[Latitude],MATCH($A139,Sites[SiteID],0)),
", Longitude:  ",INDEX(Sites[Longitude],MATCH($A139,Sites[SiteID],0)),
", SpatialReferenceID:  *SRSID0001}")))</f>
        <v/>
      </c>
      <c r="M139" s="111" t="str">
        <f>IF(NumSpecimens=0,"",
IF(NumSpecimens&lt;$A139,"",
CONCATENATE("  - &amp;SpecimenID",TEXT($A139,"0000"),
" {","SamplingFeatureID:  *SamplingFeatureID",TEXT(MATCH($A139,Specimens[SpecimenID],0),"0000"),
", SpecimenTypeCV:  ",CHAR(34),INDEX(Specimens[Specimen Type],MATCH($A139,Specimens[SpecimenID],0)),CHAR(34),
", SpecimenMediumCV:  ",INDEX(Specimens[Specimen Medium],MATCH($A139,Specimens[SpecimenID],0)),
", IsFieldSpecimen:  ",CHAR(34),INDEX(Specimens[Is Field Specimen?],MATCH($A139,Specimens[SpecimenID],0)),CHAR(34),"}")))</f>
        <v/>
      </c>
      <c r="N139" s="111" t="str">
        <f>IF(NumSpatialOffsets=0,"",
IF(NumSpatialOffsets&lt;$A139,"",
CONCATENATE("  - &amp;SpatialOffsetID",TEXT($A139,"0000"),
" {","SpatialOffsetTypeCV:  ",CHAR(34),INDEX(RelatedFeatures[Spatial Offset Type],MATCH($A139,RelatedFeatures[OffsetID],0)),CHAR(34),
", Offset1Value:  ",INDEX(RelatedFeatures[Offset 1 Value],MATCH($A139,RelatedFeatures[OffsetID],0)),
", Offset1UnitID:  ",CHAR(34),INDEX(RelatedFeatures[Offset 1 Unit],MATCH($A139,RelatedFeatures[OffsetID],0)),CHAR(34),
", Offset2Value:  ",IF(INDEX(RelatedFeatures[Offset 2 Value],MATCH($A139,RelatedFeatures[OffsetID],0))="","NULL",INDEX(RelatedFeatures[Offset 2 Value],MATCH($A139,RelatedFeatures[OffsetID],0))),
", Offset2UnitID:  ",CHAR(34),INDEX(RelatedFeatures[Offset 2 Unit],MATCH($A139,RelatedFeatures[OffsetID],0)),,CHAR(34),
", Offset3Value:  ",IF(INDEX(RelatedFeatures[Offset 3 Value],MATCH($A139,RelatedFeatures[OffsetID],0))="","NULL",INDEX(RelatedFeatures[Offset 3 Value],MATCH($A139,RelatedFeatures[OffsetID],0))),
", Offset3UnitID:  ",CHAR(34),INDEX(RelatedFeatures[Offset 3 Unit],MATCH($A139,RelatedFeatures[OffsetID],0)),CHAR(34),"}")))</f>
        <v/>
      </c>
      <c r="O139" s="111" t="str">
        <f>IF(NumRelatedFeatures=0,"",
IF($A139&gt;NumRelatedFeatures,"",
CONCATENATE("  - &amp;RelationID",TEXT($A139,"0000"),
" {","SamplingFeatureID:  *SamplingFeatureID",TEXT(MATCH(INDEX(RelatedFeatures[First Sampling Feature Code],$A139),SamplingFeatures[Feature Code],0),"0000"),
", RelationshipTypeCV:  ",CHAR(34),INDEX(RelatedFeatures[Relationship Type],$A139),CHAR(34),
", RelatedFeatureID: *SamplingFeatureID",TEXT(MATCH(INDEX(RelatedFeatures[Second Sampling Feature Code],$A139),SamplingFeatures[Feature Code],0),"0000"),
", SpatialOffsetID:  ",IF(INDEX(RelatedFeatures[OffsetID],$A139)="",CONCATENATE(CHAR(34),CHAR(34)),CONCATENATE("*SpatialOffsetID",TEXT(INDEX(RelatedFeatures[OffsetID],$A139),"0000"))),"}")))</f>
        <v/>
      </c>
      <c r="P139" s="111" t="str">
        <f>IF($A139&gt;NumMethods,"",
CONCATENATE("  - &amp;MethodID",TEXT($A139,"0000"),
" {","MethodTypeCV:  ",CHAR(34),INDEX(Methods[Method Type],$A139),CHAR(34),
", MethodCode:  ",CHAR(34),INDEX(Methods[Method Code],$A139),CHAR(34),
", MethodName:  ",CHAR(34),INDEX(Methods[Method Name],$A139),CHAR(34),
", MethodDescription:  ",CHAR(34),INDEX(Methods[Method Description],$A139),CHAR(34),
", MethodLink:  ",CHAR(34),INDEX(Methods[Method Link],$A139),CHAR(34),
", OrganizationID: *OrganizationID",TEXT(MATCH(INDEX(Methods[Organization Name],$A139),Organizations[Organization Name],0),"0000"),"}"))</f>
        <v/>
      </c>
      <c r="Q139" s="111" t="str">
        <f>IF($A139&gt;NumVariables,"",
CONCATENATE("  - &amp;VariableID",TEXT($A139,"0000"),
" {","VariableTypeCV:  ",CHAR(34),INDEX(Variables[Variable Type],$A139),CHAR(34),
", VariableCode:  ",CHAR(34),INDEX(Variables[Variable Code],$A139),CHAR(34),
", VariableNameCV:  ",CHAR(34),INDEX(Variables[Variable Name],$A139),CHAR(34),
", VariableDefinition:  ",CHAR(34),INDEX(Variables[Variable Definition],$A139),CHAR(34),
", SpecciationCV:  ",CHAR(34),INDEX(Variables[Speciation],$A139),CHAR(34),
", NoDataValue:  ",CHAR(34),INDEX(Variables[No Data Value],$A139),CHAR(34),"}"))</f>
        <v/>
      </c>
      <c r="S139" s="111" t="str">
        <f>IF($A139&gt;NumProcessingLevels,"",
CONCATENATE("  - &amp;ProcessingLevelID",TEXT($A139,"0000"),
" {","ProcessingLevelCode:  ",CHAR(34),INDEX(ProcessingLevels[Processing Level Code],$A139),CHAR(34),
", Definition:  ",CHAR(34),INDEX(ProcessingLevels[Definition],$A139),CHAR(34),
", Explanation:  ",CHAR(34),INDEX(ProcessingLevels[Explanation],$A139),CHAR(34),"}"))</f>
        <v/>
      </c>
      <c r="T139" s="111" t="str">
        <f>IF($A139&gt;NumDataColumns,"",
IF(INDEX(DataColumns[Method Code],$A139)="","PLEASE FILL IN A METHOD FOR EACH DATA COLUMN",
CONCATENATE("  - &amp;ActionID",TEXT($A139,"0000"),
" {","ActionTypeCV:  ",CHAR(34),"Observation",CHAR(34),
", MethodID: *MethodID",TEXT(MATCH(INDEX(DataColumns[Method Code],$A139),Methods[Method Code],0),"0000"),
", BeginDateTime:  NULL",
", BeginDateTimeUTCOffset:  NULL",
", EndDateTime:  NULL",
", EndDateTimeUTCOffset:  NULL",
", ActionDescription:  ",CHAR(34),"Generic observation action generated by YODA TimeSeries Template",CHAR(34),
", ActionFileLink:  ",CHAR(34),CHAR(34),"}")))</f>
        <v/>
      </c>
      <c r="U139" s="111" t="str">
        <f>IF($A139&gt;NumDataColumns,"",
IF(INDEX(DataColumns[Method Code],$A139)="","PLEASE FILL IN A SAMPLING FEATURE FOR EACH DATA COLUMN",
CONCATENATE("  - &amp;FeatureActionID",TEXT($A139,"0000"),
" {","SamplingFeatureID:  *SamplingFeatureID",TEXT(MATCH(INDEX(DataColumns[Sampling Feature Code],$A139),SamplingFeatures[Feature Code],0),"0000"),
", ActionID:  *ActionID",TEXT($A139,"0000"),"}")))</f>
        <v/>
      </c>
      <c r="V139" s="111" t="str">
        <f>IF($A139&gt;NumDataColumns,"",
CONCATENATE("  - &amp;ResultID",TEXT($A139,"0000"),
" {","ResultUUID:  ",CHAR(34),INDEX(DataColumns[ResultUUID],$A139),CHAR(34),
", FeatureActionID: *FeatureActionID",TEXT($A139,"0000"),
", ResultTypeCV:  ",CHAR(34),INDEX(DataColumns[Result Type],$A139),CHAR(34),
", VariableID:  *VariableID",TEXT(MATCH(INDEX(DataColumns[Variable Code],$A139),Variables[Variable Code],0),"0000"),
", UnitsID:  ",CHAR(34),INDEX(DataColumns[Unit Name],$A139),CHAR(34),
", TaxonomicClassifierID:  ",CHAR(34),CHAR(34),
", ProcessingLevelID:  *ProcessingLevelID",TEXT(MATCH(INDEX(DataColumns[Processing Level],$A139),ProcessingLevels[Processing Level Code],0),"0000"),
", ResultDateTime:  ",CHAR(34),CHAR(34),
", ResultDateTimeUTCOffset:  ",CHAR(34),CHAR(34),
", ValidDateTime:  ",CHAR(34),CHAR(34),
", ValidDateTimeUTCOffset:  ",CHAR(34),CHAR(34),
", StatusCV:  ",CHAR(34),CHAR(34),
", SampledMediumCV:  ",CHAR(34),INDEX(DataColumns[Sampled Medium],$A139),CHAR(34),
", ValueCount:  ",NumDataValues,"}"))</f>
        <v/>
      </c>
      <c r="W139" s="111" t="str">
        <f>IF($A139&gt;NumDataColumns,"",
CONCATENATE("  - &amp;TimeSeriesResultID001",TEXT($A139,"0000"),
" {","ResultID: *ResultID",TEXT($A139,"0000"),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Statistic],$A139),CHAR(34),"}"))</f>
        <v/>
      </c>
      <c r="X139" s="111" t="str">
        <f>IF($A139-3&gt;NumDataColumns,"",
CONCATENATE("    - {ColumnNumber: ",TEXT($A139-1,"0000"),
", Label:  ",CHAR(34),INDEX(DataColumns[Column Label],$A139-3),CHAR(34),
", ODM2Field:  ",CHAR(34),"DataValue",CHAR(34),
", CensorCodeCV:  ",CHAR(34),INDEX(DataColumns[Censor Code],$A139-3),CHAR(34),
", QualiatyCodeCV:  ",CHAR(34),INDEX(DataColumns[Quality Code],$A139-3),CHAR(34),
", TimeAggregationInterval:  ",INDEX(DataColumns[Time Aggregation Interval],$A139-3),
", TimeAggregationIntervalUnitsID:  ",CHAR(34),INDEX(DataColumns[Time Aggregation Unit],$A139-3),CHAR(34),"}"))</f>
        <v/>
      </c>
      <c r="AA139" s="111" t="str">
        <f>IF($A139&gt;NumDataColumns,
"",
CONCATENATE(AA138,", ",INDEX(DataColumns[Column Label],$A139)))</f>
        <v/>
      </c>
    </row>
    <row r="140" spans="1:27" x14ac:dyDescent="0.25">
      <c r="A140">
        <v>137</v>
      </c>
      <c r="D140" s="111" t="str">
        <f>IF($A140&gt;NumPeople,"",
CONCATENATE("  - &amp;PersonID",TEXT($A140,"0000"),
" {","PersonFirstName:  ",CHAR(34),INDEX(People[First Name],$A140),CHAR(34),
", PersonMiddleName:  ",CHAR(34),INDEX(People[Middle Name],$A140),CHAR(34),
", PersonLastName:  ",CHAR(34),INDEX(People[Last Name],$A140),CHAR(34),"}"))</f>
        <v/>
      </c>
      <c r="E140" s="111" t="str">
        <f>IF($A140&gt;NumOrganizations,"",
CONCATENATE("  - &amp;OrganizationID",TEXT($A140,"0000"),
" {","OrganizationTypeCV:  ",CHAR(34),INDEX(Organizations[Organization Type '[CV']],$A140),CHAR(34),
", OrganizationCode:  ",CHAR(34),INDEX(Organizations[Organization Code],$A140),CHAR(34),
", OrganizationName:  ",CHAR(34),INDEX(Organizations[Organization Name],$A140),CHAR(34),
", OrganizationDescription:  ",CHAR(34),INDEX(Organizations[Organization Description],$A140),CHAR(34),
", OrganizationLink:  ",CHAR(34),INDEX(Organizations[Organization Link],$A140),CHAR(34),"}"))</f>
        <v/>
      </c>
      <c r="F140" s="111" t="str">
        <f>IF($A140&gt;NumPeople,"",
CONCATENATE("  - &amp;AffiliationID",TEXT($A140,"0000"),
" {PersonID: *PersonID",TEXT($A140,"0000"),
", OrganizationID: *OrganizationID",TEXT(MATCH(INDEX(People[Organization Name],$A140),Organizations[Organization Name],0),"0000"),
", IsPrimaryOrganizationContact: , AffiliationStartDate: , AffiliationEndDate: , PrimaryPhone: ",
", PrimaryEmail: ",CHAR(34),INDEX(People[Primary Email],$A140),CHAR(34),
", PrimaryAddress: ",CHAR(34),INDEX(People[Primary Address],$A140),CHAR(34),
", PersonLink: }"))</f>
        <v/>
      </c>
      <c r="H140" s="111" t="str">
        <f>IF(COUNTA(CitationInformation)=0,"",
IF($A140&gt;NumAuthors,"",
CONCATENATE("  - &amp;AuthorListID",TEXT($A140,"0000"),
"  {CitationID: *CitationID0001",
", PersonID: *PersonID",TEXT(MATCH(INDEX(AuthorList[Author Name],$A140),People[Full Name],0),"0000"),
", AuthorOrder: ",INDEX(AuthorList[Author Number],$A140),"}")))</f>
        <v/>
      </c>
      <c r="K140" s="111" t="str">
        <f>IF($A140&gt;NumSamplingFeatures,"",
CONCATENATE("  - &amp;SamplingFeatureID",TEXT($A140,"0000"),
" {","SamplingFeatureUUID:  ",CHAR(34),INDEX(SamplingFeatures[Sampling Feature UUID],$A140),CHAR(34),
", SamplingFeatureTypeCV:  ",CHAR(34),INDEX(SamplingFeatures[Sampling Feature Type],$A140),CHAR(34),
", SamplingFeatureCode:  ",CHAR(34),INDEX(SamplingFeatures[Feature Code],$A140),CHAR(34),
", SamplingFeatureName:  ",CHAR(34),INDEX(SamplingFeatures[Feature Name],$A140),CHAR(34),
", SamplingFeatureDescription:  ",CHAR(34),INDEX(SamplingFeatures[Feature Description],$A140),CHAR(34),
", SamplingFeatureGeotypeCV:  ",CHAR(34),INDEX(SamplingFeatures[Feature Geo Type],$A140),CHAR(34),
", FeatureGeometry:  ",CHAR(34),INDEX(SamplingFeatures[Feature Geometry],$A140),CHAR(34),
", Elevation_m:  ",CHAR(34),INDEX(SamplingFeatures[Elevation_m],$A140),CHAR(34),
", ElevationDatumCV:  ",CHAR(34),ElevationDatum,CHAR(34),"}"))</f>
        <v/>
      </c>
      <c r="L140" s="111" t="str">
        <f>IF(NumSites=0,"",
IF(NumSites&lt;$A140,"",
CONCATENATE("  - &amp;SiteID",TEXT($A140,"0000"),
" {","SamplingFeatureID:  *SamplingFeatureID",TEXT(MATCH($A140,Sites[SiteID],0),"0000"),
", SiteTypeCV:  ",CHAR(34),INDEX(Sites[Site Type],MATCH($A140,Sites[SiteID],0)),CHAR(34),
", Latitude:  ",INDEX(Sites[Latitude],MATCH($A140,Sites[SiteID],0)),
", Longitude:  ",INDEX(Sites[Longitude],MATCH($A140,Sites[SiteID],0)),
", SpatialReferenceID:  *SRSID0001}")))</f>
        <v/>
      </c>
      <c r="M140" s="111" t="str">
        <f>IF(NumSpecimens=0,"",
IF(NumSpecimens&lt;$A140,"",
CONCATENATE("  - &amp;SpecimenID",TEXT($A140,"0000"),
" {","SamplingFeatureID:  *SamplingFeatureID",TEXT(MATCH($A140,Specimens[SpecimenID],0),"0000"),
", SpecimenTypeCV:  ",CHAR(34),INDEX(Specimens[Specimen Type],MATCH($A140,Specimens[SpecimenID],0)),CHAR(34),
", SpecimenMediumCV:  ",INDEX(Specimens[Specimen Medium],MATCH($A140,Specimens[SpecimenID],0)),
", IsFieldSpecimen:  ",CHAR(34),INDEX(Specimens[Is Field Specimen?],MATCH($A140,Specimens[SpecimenID],0)),CHAR(34),"}")))</f>
        <v/>
      </c>
      <c r="N140" s="111" t="str">
        <f>IF(NumSpatialOffsets=0,"",
IF(NumSpatialOffsets&lt;$A140,"",
CONCATENATE("  - &amp;SpatialOffsetID",TEXT($A140,"0000"),
" {","SpatialOffsetTypeCV:  ",CHAR(34),INDEX(RelatedFeatures[Spatial Offset Type],MATCH($A140,RelatedFeatures[OffsetID],0)),CHAR(34),
", Offset1Value:  ",INDEX(RelatedFeatures[Offset 1 Value],MATCH($A140,RelatedFeatures[OffsetID],0)),
", Offset1UnitID:  ",CHAR(34),INDEX(RelatedFeatures[Offset 1 Unit],MATCH($A140,RelatedFeatures[OffsetID],0)),CHAR(34),
", Offset2Value:  ",IF(INDEX(RelatedFeatures[Offset 2 Value],MATCH($A140,RelatedFeatures[OffsetID],0))="","NULL",INDEX(RelatedFeatures[Offset 2 Value],MATCH($A140,RelatedFeatures[OffsetID],0))),
", Offset2UnitID:  ",CHAR(34),INDEX(RelatedFeatures[Offset 2 Unit],MATCH($A140,RelatedFeatures[OffsetID],0)),,CHAR(34),
", Offset3Value:  ",IF(INDEX(RelatedFeatures[Offset 3 Value],MATCH($A140,RelatedFeatures[OffsetID],0))="","NULL",INDEX(RelatedFeatures[Offset 3 Value],MATCH($A140,RelatedFeatures[OffsetID],0))),
", Offset3UnitID:  ",CHAR(34),INDEX(RelatedFeatures[Offset 3 Unit],MATCH($A140,RelatedFeatures[OffsetID],0)),CHAR(34),"}")))</f>
        <v/>
      </c>
      <c r="O140" s="111" t="str">
        <f>IF(NumRelatedFeatures=0,"",
IF($A140&gt;NumRelatedFeatures,"",
CONCATENATE("  - &amp;RelationID",TEXT($A140,"0000"),
" {","SamplingFeatureID:  *SamplingFeatureID",TEXT(MATCH(INDEX(RelatedFeatures[First Sampling Feature Code],$A140),SamplingFeatures[Feature Code],0),"0000"),
", RelationshipTypeCV:  ",CHAR(34),INDEX(RelatedFeatures[Relationship Type],$A140),CHAR(34),
", RelatedFeatureID: *SamplingFeatureID",TEXT(MATCH(INDEX(RelatedFeatures[Second Sampling Feature Code],$A140),SamplingFeatures[Feature Code],0),"0000"),
", SpatialOffsetID:  ",IF(INDEX(RelatedFeatures[OffsetID],$A140)="",CONCATENATE(CHAR(34),CHAR(34)),CONCATENATE("*SpatialOffsetID",TEXT(INDEX(RelatedFeatures[OffsetID],$A140),"0000"))),"}")))</f>
        <v/>
      </c>
      <c r="P140" s="111" t="str">
        <f>IF($A140&gt;NumMethods,"",
CONCATENATE("  - &amp;MethodID",TEXT($A140,"0000"),
" {","MethodTypeCV:  ",CHAR(34),INDEX(Methods[Method Type],$A140),CHAR(34),
", MethodCode:  ",CHAR(34),INDEX(Methods[Method Code],$A140),CHAR(34),
", MethodName:  ",CHAR(34),INDEX(Methods[Method Name],$A140),CHAR(34),
", MethodDescription:  ",CHAR(34),INDEX(Methods[Method Description],$A140),CHAR(34),
", MethodLink:  ",CHAR(34),INDEX(Methods[Method Link],$A140),CHAR(34),
", OrganizationID: *OrganizationID",TEXT(MATCH(INDEX(Methods[Organization Name],$A140),Organizations[Organization Name],0),"0000"),"}"))</f>
        <v/>
      </c>
      <c r="Q140" s="111" t="str">
        <f>IF($A140&gt;NumVariables,"",
CONCATENATE("  - &amp;VariableID",TEXT($A140,"0000"),
" {","VariableTypeCV:  ",CHAR(34),INDEX(Variables[Variable Type],$A140),CHAR(34),
", VariableCode:  ",CHAR(34),INDEX(Variables[Variable Code],$A140),CHAR(34),
", VariableNameCV:  ",CHAR(34),INDEX(Variables[Variable Name],$A140),CHAR(34),
", VariableDefinition:  ",CHAR(34),INDEX(Variables[Variable Definition],$A140),CHAR(34),
", SpecciationCV:  ",CHAR(34),INDEX(Variables[Speciation],$A140),CHAR(34),
", NoDataValue:  ",CHAR(34),INDEX(Variables[No Data Value],$A140),CHAR(34),"}"))</f>
        <v/>
      </c>
      <c r="S140" s="111" t="str">
        <f>IF($A140&gt;NumProcessingLevels,"",
CONCATENATE("  - &amp;ProcessingLevelID",TEXT($A140,"0000"),
" {","ProcessingLevelCode:  ",CHAR(34),INDEX(ProcessingLevels[Processing Level Code],$A140),CHAR(34),
", Definition:  ",CHAR(34),INDEX(ProcessingLevels[Definition],$A140),CHAR(34),
", Explanation:  ",CHAR(34),INDEX(ProcessingLevels[Explanation],$A140),CHAR(34),"}"))</f>
        <v/>
      </c>
      <c r="T140" s="111" t="str">
        <f>IF($A140&gt;NumDataColumns,"",
IF(INDEX(DataColumns[Method Code],$A140)="","PLEASE FILL IN A METHOD FOR EACH DATA COLUMN",
CONCATENATE("  - &amp;ActionID",TEXT($A140,"0000"),
" {","ActionTypeCV:  ",CHAR(34),"Observation",CHAR(34),
", MethodID: *MethodID",TEXT(MATCH(INDEX(DataColumns[Method Code],$A140),Methods[Method Code],0),"0000"),
", BeginDateTime:  NULL",
", BeginDateTimeUTCOffset:  NULL",
", EndDateTime:  NULL",
", EndDateTimeUTCOffset:  NULL",
", ActionDescription:  ",CHAR(34),"Generic observation action generated by YODA TimeSeries Template",CHAR(34),
", ActionFileLink:  ",CHAR(34),CHAR(34),"}")))</f>
        <v/>
      </c>
      <c r="U140" s="111" t="str">
        <f>IF($A140&gt;NumDataColumns,"",
IF(INDEX(DataColumns[Method Code],$A140)="","PLEASE FILL IN A SAMPLING FEATURE FOR EACH DATA COLUMN",
CONCATENATE("  - &amp;FeatureActionID",TEXT($A140,"0000"),
" {","SamplingFeatureID:  *SamplingFeatureID",TEXT(MATCH(INDEX(DataColumns[Sampling Feature Code],$A140),SamplingFeatures[Feature Code],0),"0000"),
", ActionID:  *ActionID",TEXT($A140,"0000"),"}")))</f>
        <v/>
      </c>
      <c r="V140" s="111" t="str">
        <f>IF($A140&gt;NumDataColumns,"",
CONCATENATE("  - &amp;ResultID",TEXT($A140,"0000"),
" {","ResultUUID:  ",CHAR(34),INDEX(DataColumns[ResultUUID],$A140),CHAR(34),
", FeatureActionID: *FeatureActionID",TEXT($A140,"0000"),
", ResultTypeCV:  ",CHAR(34),INDEX(DataColumns[Result Type],$A140),CHAR(34),
", VariableID:  *VariableID",TEXT(MATCH(INDEX(DataColumns[Variable Code],$A140),Variables[Variable Code],0),"0000"),
", UnitsID:  ",CHAR(34),INDEX(DataColumns[Unit Name],$A140),CHAR(34),
", TaxonomicClassifierID:  ",CHAR(34),CHAR(34),
", ProcessingLevelID:  *ProcessingLevelID",TEXT(MATCH(INDEX(DataColumns[Processing Level],$A140),ProcessingLevels[Processing Level Code],0),"0000"),
", ResultDateTime:  ",CHAR(34),CHAR(34),
", ResultDateTimeUTCOffset:  ",CHAR(34),CHAR(34),
", ValidDateTime:  ",CHAR(34),CHAR(34),
", ValidDateTimeUTCOffset:  ",CHAR(34),CHAR(34),
", StatusCV:  ",CHAR(34),CHAR(34),
", SampledMediumCV:  ",CHAR(34),INDEX(DataColumns[Sampled Medium],$A140),CHAR(34),
", ValueCount:  ",NumDataValues,"}"))</f>
        <v/>
      </c>
      <c r="W140" s="111" t="str">
        <f>IF($A140&gt;NumDataColumns,"",
CONCATENATE("  - &amp;TimeSeriesResultID001",TEXT($A140,"0000"),
" {","ResultID: *ResultID",TEXT($A140,"0000"),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Statistic],$A140),CHAR(34),"}"))</f>
        <v/>
      </c>
      <c r="X140" s="111" t="str">
        <f>IF($A140-3&gt;NumDataColumns,"",
CONCATENATE("    - {ColumnNumber: ",TEXT($A140-1,"0000"),
", Label:  ",CHAR(34),INDEX(DataColumns[Column Label],$A140-3),CHAR(34),
", ODM2Field:  ",CHAR(34),"DataValue",CHAR(34),
", CensorCodeCV:  ",CHAR(34),INDEX(DataColumns[Censor Code],$A140-3),CHAR(34),
", QualiatyCodeCV:  ",CHAR(34),INDEX(DataColumns[Quality Code],$A140-3),CHAR(34),
", TimeAggregationInterval:  ",INDEX(DataColumns[Time Aggregation Interval],$A140-3),
", TimeAggregationIntervalUnitsID:  ",CHAR(34),INDEX(DataColumns[Time Aggregation Unit],$A140-3),CHAR(34),"}"))</f>
        <v/>
      </c>
      <c r="AA140" s="111" t="str">
        <f>IF($A140&gt;NumDataColumns,
"",
CONCATENATE(AA139,", ",INDEX(DataColumns[Column Label],$A140)))</f>
        <v/>
      </c>
    </row>
    <row r="141" spans="1:27" x14ac:dyDescent="0.25">
      <c r="A141">
        <v>138</v>
      </c>
      <c r="D141" s="111" t="str">
        <f>IF($A141&gt;NumPeople,"",
CONCATENATE("  - &amp;PersonID",TEXT($A141,"0000"),
" {","PersonFirstName:  ",CHAR(34),INDEX(People[First Name],$A141),CHAR(34),
", PersonMiddleName:  ",CHAR(34),INDEX(People[Middle Name],$A141),CHAR(34),
", PersonLastName:  ",CHAR(34),INDEX(People[Last Name],$A141),CHAR(34),"}"))</f>
        <v/>
      </c>
      <c r="E141" s="111" t="str">
        <f>IF($A141&gt;NumOrganizations,"",
CONCATENATE("  - &amp;OrganizationID",TEXT($A141,"0000"),
" {","OrganizationTypeCV:  ",CHAR(34),INDEX(Organizations[Organization Type '[CV']],$A141),CHAR(34),
", OrganizationCode:  ",CHAR(34),INDEX(Organizations[Organization Code],$A141),CHAR(34),
", OrganizationName:  ",CHAR(34),INDEX(Organizations[Organization Name],$A141),CHAR(34),
", OrganizationDescription:  ",CHAR(34),INDEX(Organizations[Organization Description],$A141),CHAR(34),
", OrganizationLink:  ",CHAR(34),INDEX(Organizations[Organization Link],$A141),CHAR(34),"}"))</f>
        <v/>
      </c>
      <c r="F141" s="111" t="str">
        <f>IF($A141&gt;NumPeople,"",
CONCATENATE("  - &amp;AffiliationID",TEXT($A141,"0000"),
" {PersonID: *PersonID",TEXT($A141,"0000"),
", OrganizationID: *OrganizationID",TEXT(MATCH(INDEX(People[Organization Name],$A141),Organizations[Organization Name],0),"0000"),
", IsPrimaryOrganizationContact: , AffiliationStartDate: , AffiliationEndDate: , PrimaryPhone: ",
", PrimaryEmail: ",CHAR(34),INDEX(People[Primary Email],$A141),CHAR(34),
", PrimaryAddress: ",CHAR(34),INDEX(People[Primary Address],$A141),CHAR(34),
", PersonLink: }"))</f>
        <v/>
      </c>
      <c r="H141" s="111" t="str">
        <f>IF(COUNTA(CitationInformation)=0,"",
IF($A141&gt;NumAuthors,"",
CONCATENATE("  - &amp;AuthorListID",TEXT($A141,"0000"),
"  {CitationID: *CitationID0001",
", PersonID: *PersonID",TEXT(MATCH(INDEX(AuthorList[Author Name],$A141),People[Full Name],0),"0000"),
", AuthorOrder: ",INDEX(AuthorList[Author Number],$A141),"}")))</f>
        <v/>
      </c>
      <c r="K141" s="111" t="str">
        <f>IF($A141&gt;NumSamplingFeatures,"",
CONCATENATE("  - &amp;SamplingFeatureID",TEXT($A141,"0000"),
" {","SamplingFeatureUUID:  ",CHAR(34),INDEX(SamplingFeatures[Sampling Feature UUID],$A141),CHAR(34),
", SamplingFeatureTypeCV:  ",CHAR(34),INDEX(SamplingFeatures[Sampling Feature Type],$A141),CHAR(34),
", SamplingFeatureCode:  ",CHAR(34),INDEX(SamplingFeatures[Feature Code],$A141),CHAR(34),
", SamplingFeatureName:  ",CHAR(34),INDEX(SamplingFeatures[Feature Name],$A141),CHAR(34),
", SamplingFeatureDescription:  ",CHAR(34),INDEX(SamplingFeatures[Feature Description],$A141),CHAR(34),
", SamplingFeatureGeotypeCV:  ",CHAR(34),INDEX(SamplingFeatures[Feature Geo Type],$A141),CHAR(34),
", FeatureGeometry:  ",CHAR(34),INDEX(SamplingFeatures[Feature Geometry],$A141),CHAR(34),
", Elevation_m:  ",CHAR(34),INDEX(SamplingFeatures[Elevation_m],$A141),CHAR(34),
", ElevationDatumCV:  ",CHAR(34),ElevationDatum,CHAR(34),"}"))</f>
        <v/>
      </c>
      <c r="L141" s="111" t="str">
        <f>IF(NumSites=0,"",
IF(NumSites&lt;$A141,"",
CONCATENATE("  - &amp;SiteID",TEXT($A141,"0000"),
" {","SamplingFeatureID:  *SamplingFeatureID",TEXT(MATCH($A141,Sites[SiteID],0),"0000"),
", SiteTypeCV:  ",CHAR(34),INDEX(Sites[Site Type],MATCH($A141,Sites[SiteID],0)),CHAR(34),
", Latitude:  ",INDEX(Sites[Latitude],MATCH($A141,Sites[SiteID],0)),
", Longitude:  ",INDEX(Sites[Longitude],MATCH($A141,Sites[SiteID],0)),
", SpatialReferenceID:  *SRSID0001}")))</f>
        <v/>
      </c>
      <c r="M141" s="111" t="str">
        <f>IF(NumSpecimens=0,"",
IF(NumSpecimens&lt;$A141,"",
CONCATENATE("  - &amp;SpecimenID",TEXT($A141,"0000"),
" {","SamplingFeatureID:  *SamplingFeatureID",TEXT(MATCH($A141,Specimens[SpecimenID],0),"0000"),
", SpecimenTypeCV:  ",CHAR(34),INDEX(Specimens[Specimen Type],MATCH($A141,Specimens[SpecimenID],0)),CHAR(34),
", SpecimenMediumCV:  ",INDEX(Specimens[Specimen Medium],MATCH($A141,Specimens[SpecimenID],0)),
", IsFieldSpecimen:  ",CHAR(34),INDEX(Specimens[Is Field Specimen?],MATCH($A141,Specimens[SpecimenID],0)),CHAR(34),"}")))</f>
        <v/>
      </c>
      <c r="N141" s="111" t="str">
        <f>IF(NumSpatialOffsets=0,"",
IF(NumSpatialOffsets&lt;$A141,"",
CONCATENATE("  - &amp;SpatialOffsetID",TEXT($A141,"0000"),
" {","SpatialOffsetTypeCV:  ",CHAR(34),INDEX(RelatedFeatures[Spatial Offset Type],MATCH($A141,RelatedFeatures[OffsetID],0)),CHAR(34),
", Offset1Value:  ",INDEX(RelatedFeatures[Offset 1 Value],MATCH($A141,RelatedFeatures[OffsetID],0)),
", Offset1UnitID:  ",CHAR(34),INDEX(RelatedFeatures[Offset 1 Unit],MATCH($A141,RelatedFeatures[OffsetID],0)),CHAR(34),
", Offset2Value:  ",IF(INDEX(RelatedFeatures[Offset 2 Value],MATCH($A141,RelatedFeatures[OffsetID],0))="","NULL",INDEX(RelatedFeatures[Offset 2 Value],MATCH($A141,RelatedFeatures[OffsetID],0))),
", Offset2UnitID:  ",CHAR(34),INDEX(RelatedFeatures[Offset 2 Unit],MATCH($A141,RelatedFeatures[OffsetID],0)),,CHAR(34),
", Offset3Value:  ",IF(INDEX(RelatedFeatures[Offset 3 Value],MATCH($A141,RelatedFeatures[OffsetID],0))="","NULL",INDEX(RelatedFeatures[Offset 3 Value],MATCH($A141,RelatedFeatures[OffsetID],0))),
", Offset3UnitID:  ",CHAR(34),INDEX(RelatedFeatures[Offset 3 Unit],MATCH($A141,RelatedFeatures[OffsetID],0)),CHAR(34),"}")))</f>
        <v/>
      </c>
      <c r="O141" s="111" t="str">
        <f>IF(NumRelatedFeatures=0,"",
IF($A141&gt;NumRelatedFeatures,"",
CONCATENATE("  - &amp;RelationID",TEXT($A141,"0000"),
" {","SamplingFeatureID:  *SamplingFeatureID",TEXT(MATCH(INDEX(RelatedFeatures[First Sampling Feature Code],$A141),SamplingFeatures[Feature Code],0),"0000"),
", RelationshipTypeCV:  ",CHAR(34),INDEX(RelatedFeatures[Relationship Type],$A141),CHAR(34),
", RelatedFeatureID: *SamplingFeatureID",TEXT(MATCH(INDEX(RelatedFeatures[Second Sampling Feature Code],$A141),SamplingFeatures[Feature Code],0),"0000"),
", SpatialOffsetID:  ",IF(INDEX(RelatedFeatures[OffsetID],$A141)="",CONCATENATE(CHAR(34),CHAR(34)),CONCATENATE("*SpatialOffsetID",TEXT(INDEX(RelatedFeatures[OffsetID],$A141),"0000"))),"}")))</f>
        <v/>
      </c>
      <c r="P141" s="111" t="str">
        <f>IF($A141&gt;NumMethods,"",
CONCATENATE("  - &amp;MethodID",TEXT($A141,"0000"),
" {","MethodTypeCV:  ",CHAR(34),INDEX(Methods[Method Type],$A141),CHAR(34),
", MethodCode:  ",CHAR(34),INDEX(Methods[Method Code],$A141),CHAR(34),
", MethodName:  ",CHAR(34),INDEX(Methods[Method Name],$A141),CHAR(34),
", MethodDescription:  ",CHAR(34),INDEX(Methods[Method Description],$A141),CHAR(34),
", MethodLink:  ",CHAR(34),INDEX(Methods[Method Link],$A141),CHAR(34),
", OrganizationID: *OrganizationID",TEXT(MATCH(INDEX(Methods[Organization Name],$A141),Organizations[Organization Name],0),"0000"),"}"))</f>
        <v/>
      </c>
      <c r="Q141" s="111" t="str">
        <f>IF($A141&gt;NumVariables,"",
CONCATENATE("  - &amp;VariableID",TEXT($A141,"0000"),
" {","VariableTypeCV:  ",CHAR(34),INDEX(Variables[Variable Type],$A141),CHAR(34),
", VariableCode:  ",CHAR(34),INDEX(Variables[Variable Code],$A141),CHAR(34),
", VariableNameCV:  ",CHAR(34),INDEX(Variables[Variable Name],$A141),CHAR(34),
", VariableDefinition:  ",CHAR(34),INDEX(Variables[Variable Definition],$A141),CHAR(34),
", SpecciationCV:  ",CHAR(34),INDEX(Variables[Speciation],$A141),CHAR(34),
", NoDataValue:  ",CHAR(34),INDEX(Variables[No Data Value],$A141),CHAR(34),"}"))</f>
        <v/>
      </c>
      <c r="S141" s="111" t="str">
        <f>IF($A141&gt;NumProcessingLevels,"",
CONCATENATE("  - &amp;ProcessingLevelID",TEXT($A141,"0000"),
" {","ProcessingLevelCode:  ",CHAR(34),INDEX(ProcessingLevels[Processing Level Code],$A141),CHAR(34),
", Definition:  ",CHAR(34),INDEX(ProcessingLevels[Definition],$A141),CHAR(34),
", Explanation:  ",CHAR(34),INDEX(ProcessingLevels[Explanation],$A141),CHAR(34),"}"))</f>
        <v/>
      </c>
      <c r="T141" s="111" t="str">
        <f>IF($A141&gt;NumDataColumns,"",
IF(INDEX(DataColumns[Method Code],$A141)="","PLEASE FILL IN A METHOD FOR EACH DATA COLUMN",
CONCATENATE("  - &amp;ActionID",TEXT($A141,"0000"),
" {","ActionTypeCV:  ",CHAR(34),"Observation",CHAR(34),
", MethodID: *MethodID",TEXT(MATCH(INDEX(DataColumns[Method Code],$A141),Methods[Method Code],0),"0000"),
", BeginDateTime:  NULL",
", BeginDateTimeUTCOffset:  NULL",
", EndDateTime:  NULL",
", EndDateTimeUTCOffset:  NULL",
", ActionDescription:  ",CHAR(34),"Generic observation action generated by YODA TimeSeries Template",CHAR(34),
", ActionFileLink:  ",CHAR(34),CHAR(34),"}")))</f>
        <v/>
      </c>
      <c r="U141" s="111" t="str">
        <f>IF($A141&gt;NumDataColumns,"",
IF(INDEX(DataColumns[Method Code],$A141)="","PLEASE FILL IN A SAMPLING FEATURE FOR EACH DATA COLUMN",
CONCATENATE("  - &amp;FeatureActionID",TEXT($A141,"0000"),
" {","SamplingFeatureID:  *SamplingFeatureID",TEXT(MATCH(INDEX(DataColumns[Sampling Feature Code],$A141),SamplingFeatures[Feature Code],0),"0000"),
", ActionID:  *ActionID",TEXT($A141,"0000"),"}")))</f>
        <v/>
      </c>
      <c r="V141" s="111" t="str">
        <f>IF($A141&gt;NumDataColumns,"",
CONCATENATE("  - &amp;ResultID",TEXT($A141,"0000"),
" {","ResultUUID:  ",CHAR(34),INDEX(DataColumns[ResultUUID],$A141),CHAR(34),
", FeatureActionID: *FeatureActionID",TEXT($A141,"0000"),
", ResultTypeCV:  ",CHAR(34),INDEX(DataColumns[Result Type],$A141),CHAR(34),
", VariableID:  *VariableID",TEXT(MATCH(INDEX(DataColumns[Variable Code],$A141),Variables[Variable Code],0),"0000"),
", UnitsID:  ",CHAR(34),INDEX(DataColumns[Unit Name],$A141),CHAR(34),
", TaxonomicClassifierID:  ",CHAR(34),CHAR(34),
", ProcessingLevelID:  *ProcessingLevelID",TEXT(MATCH(INDEX(DataColumns[Processing Level],$A141),ProcessingLevels[Processing Level Code],0),"0000"),
", ResultDateTime:  ",CHAR(34),CHAR(34),
", ResultDateTimeUTCOffset:  ",CHAR(34),CHAR(34),
", ValidDateTime:  ",CHAR(34),CHAR(34),
", ValidDateTimeUTCOffset:  ",CHAR(34),CHAR(34),
", StatusCV:  ",CHAR(34),CHAR(34),
", SampledMediumCV:  ",CHAR(34),INDEX(DataColumns[Sampled Medium],$A141),CHAR(34),
", ValueCount:  ",NumDataValues,"}"))</f>
        <v/>
      </c>
      <c r="W141" s="111" t="str">
        <f>IF($A141&gt;NumDataColumns,"",
CONCATENATE("  - &amp;TimeSeriesResultID001",TEXT($A141,"0000"),
" {","ResultID: *ResultID",TEXT($A141,"0000"),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Statistic],$A141),CHAR(34),"}"))</f>
        <v/>
      </c>
      <c r="X141" s="111" t="str">
        <f>IF($A141-3&gt;NumDataColumns,"",
CONCATENATE("    - {ColumnNumber: ",TEXT($A141-1,"0000"),
", Label:  ",CHAR(34),INDEX(DataColumns[Column Label],$A141-3),CHAR(34),
", ODM2Field:  ",CHAR(34),"DataValue",CHAR(34),
", CensorCodeCV:  ",CHAR(34),INDEX(DataColumns[Censor Code],$A141-3),CHAR(34),
", QualiatyCodeCV:  ",CHAR(34),INDEX(DataColumns[Quality Code],$A141-3),CHAR(34),
", TimeAggregationInterval:  ",INDEX(DataColumns[Time Aggregation Interval],$A141-3),
", TimeAggregationIntervalUnitsID:  ",CHAR(34),INDEX(DataColumns[Time Aggregation Unit],$A141-3),CHAR(34),"}"))</f>
        <v/>
      </c>
      <c r="AA141" s="111" t="str">
        <f>IF($A141&gt;NumDataColumns,
"",
CONCATENATE(AA140,", ",INDEX(DataColumns[Column Label],$A141)))</f>
        <v/>
      </c>
    </row>
    <row r="142" spans="1:27" x14ac:dyDescent="0.25">
      <c r="A142">
        <v>139</v>
      </c>
      <c r="D142" s="111" t="str">
        <f>IF($A142&gt;NumPeople,"",
CONCATENATE("  - &amp;PersonID",TEXT($A142,"0000"),
" {","PersonFirstName:  ",CHAR(34),INDEX(People[First Name],$A142),CHAR(34),
", PersonMiddleName:  ",CHAR(34),INDEX(People[Middle Name],$A142),CHAR(34),
", PersonLastName:  ",CHAR(34),INDEX(People[Last Name],$A142),CHAR(34),"}"))</f>
        <v/>
      </c>
      <c r="E142" s="111" t="str">
        <f>IF($A142&gt;NumOrganizations,"",
CONCATENATE("  - &amp;OrganizationID",TEXT($A142,"0000"),
" {","OrganizationTypeCV:  ",CHAR(34),INDEX(Organizations[Organization Type '[CV']],$A142),CHAR(34),
", OrganizationCode:  ",CHAR(34),INDEX(Organizations[Organization Code],$A142),CHAR(34),
", OrganizationName:  ",CHAR(34),INDEX(Organizations[Organization Name],$A142),CHAR(34),
", OrganizationDescription:  ",CHAR(34),INDEX(Organizations[Organization Description],$A142),CHAR(34),
", OrganizationLink:  ",CHAR(34),INDEX(Organizations[Organization Link],$A142),CHAR(34),"}"))</f>
        <v/>
      </c>
      <c r="F142" s="111" t="str">
        <f>IF($A142&gt;NumPeople,"",
CONCATENATE("  - &amp;AffiliationID",TEXT($A142,"0000"),
" {PersonID: *PersonID",TEXT($A142,"0000"),
", OrganizationID: *OrganizationID",TEXT(MATCH(INDEX(People[Organization Name],$A142),Organizations[Organization Name],0),"0000"),
", IsPrimaryOrganizationContact: , AffiliationStartDate: , AffiliationEndDate: , PrimaryPhone: ",
", PrimaryEmail: ",CHAR(34),INDEX(People[Primary Email],$A142),CHAR(34),
", PrimaryAddress: ",CHAR(34),INDEX(People[Primary Address],$A142),CHAR(34),
", PersonLink: }"))</f>
        <v/>
      </c>
      <c r="H142" s="111" t="str">
        <f>IF(COUNTA(CitationInformation)=0,"",
IF($A142&gt;NumAuthors,"",
CONCATENATE("  - &amp;AuthorListID",TEXT($A142,"0000"),
"  {CitationID: *CitationID0001",
", PersonID: *PersonID",TEXT(MATCH(INDEX(AuthorList[Author Name],$A142),People[Full Name],0),"0000"),
", AuthorOrder: ",INDEX(AuthorList[Author Number],$A142),"}")))</f>
        <v/>
      </c>
      <c r="K142" s="111" t="str">
        <f>IF($A142&gt;NumSamplingFeatures,"",
CONCATENATE("  - &amp;SamplingFeatureID",TEXT($A142,"0000"),
" {","SamplingFeatureUUID:  ",CHAR(34),INDEX(SamplingFeatures[Sampling Feature UUID],$A142),CHAR(34),
", SamplingFeatureTypeCV:  ",CHAR(34),INDEX(SamplingFeatures[Sampling Feature Type],$A142),CHAR(34),
", SamplingFeatureCode:  ",CHAR(34),INDEX(SamplingFeatures[Feature Code],$A142),CHAR(34),
", SamplingFeatureName:  ",CHAR(34),INDEX(SamplingFeatures[Feature Name],$A142),CHAR(34),
", SamplingFeatureDescription:  ",CHAR(34),INDEX(SamplingFeatures[Feature Description],$A142),CHAR(34),
", SamplingFeatureGeotypeCV:  ",CHAR(34),INDEX(SamplingFeatures[Feature Geo Type],$A142),CHAR(34),
", FeatureGeometry:  ",CHAR(34),INDEX(SamplingFeatures[Feature Geometry],$A142),CHAR(34),
", Elevation_m:  ",CHAR(34),INDEX(SamplingFeatures[Elevation_m],$A142),CHAR(34),
", ElevationDatumCV:  ",CHAR(34),ElevationDatum,CHAR(34),"}"))</f>
        <v/>
      </c>
      <c r="L142" s="111" t="str">
        <f>IF(NumSites=0,"",
IF(NumSites&lt;$A142,"",
CONCATENATE("  - &amp;SiteID",TEXT($A142,"0000"),
" {","SamplingFeatureID:  *SamplingFeatureID",TEXT(MATCH($A142,Sites[SiteID],0),"0000"),
", SiteTypeCV:  ",CHAR(34),INDEX(Sites[Site Type],MATCH($A142,Sites[SiteID],0)),CHAR(34),
", Latitude:  ",INDEX(Sites[Latitude],MATCH($A142,Sites[SiteID],0)),
", Longitude:  ",INDEX(Sites[Longitude],MATCH($A142,Sites[SiteID],0)),
", SpatialReferenceID:  *SRSID0001}")))</f>
        <v/>
      </c>
      <c r="M142" s="111" t="str">
        <f>IF(NumSpecimens=0,"",
IF(NumSpecimens&lt;$A142,"",
CONCATENATE("  - &amp;SpecimenID",TEXT($A142,"0000"),
" {","SamplingFeatureID:  *SamplingFeatureID",TEXT(MATCH($A142,Specimens[SpecimenID],0),"0000"),
", SpecimenTypeCV:  ",CHAR(34),INDEX(Specimens[Specimen Type],MATCH($A142,Specimens[SpecimenID],0)),CHAR(34),
", SpecimenMediumCV:  ",INDEX(Specimens[Specimen Medium],MATCH($A142,Specimens[SpecimenID],0)),
", IsFieldSpecimen:  ",CHAR(34),INDEX(Specimens[Is Field Specimen?],MATCH($A142,Specimens[SpecimenID],0)),CHAR(34),"}")))</f>
        <v/>
      </c>
      <c r="N142" s="111" t="str">
        <f>IF(NumSpatialOffsets=0,"",
IF(NumSpatialOffsets&lt;$A142,"",
CONCATENATE("  - &amp;SpatialOffsetID",TEXT($A142,"0000"),
" {","SpatialOffsetTypeCV:  ",CHAR(34),INDEX(RelatedFeatures[Spatial Offset Type],MATCH($A142,RelatedFeatures[OffsetID],0)),CHAR(34),
", Offset1Value:  ",INDEX(RelatedFeatures[Offset 1 Value],MATCH($A142,RelatedFeatures[OffsetID],0)),
", Offset1UnitID:  ",CHAR(34),INDEX(RelatedFeatures[Offset 1 Unit],MATCH($A142,RelatedFeatures[OffsetID],0)),CHAR(34),
", Offset2Value:  ",IF(INDEX(RelatedFeatures[Offset 2 Value],MATCH($A142,RelatedFeatures[OffsetID],0))="","NULL",INDEX(RelatedFeatures[Offset 2 Value],MATCH($A142,RelatedFeatures[OffsetID],0))),
", Offset2UnitID:  ",CHAR(34),INDEX(RelatedFeatures[Offset 2 Unit],MATCH($A142,RelatedFeatures[OffsetID],0)),,CHAR(34),
", Offset3Value:  ",IF(INDEX(RelatedFeatures[Offset 3 Value],MATCH($A142,RelatedFeatures[OffsetID],0))="","NULL",INDEX(RelatedFeatures[Offset 3 Value],MATCH($A142,RelatedFeatures[OffsetID],0))),
", Offset3UnitID:  ",CHAR(34),INDEX(RelatedFeatures[Offset 3 Unit],MATCH($A142,RelatedFeatures[OffsetID],0)),CHAR(34),"}")))</f>
        <v/>
      </c>
      <c r="O142" s="111" t="str">
        <f>IF(NumRelatedFeatures=0,"",
IF($A142&gt;NumRelatedFeatures,"",
CONCATENATE("  - &amp;RelationID",TEXT($A142,"0000"),
" {","SamplingFeatureID:  *SamplingFeatureID",TEXT(MATCH(INDEX(RelatedFeatures[First Sampling Feature Code],$A142),SamplingFeatures[Feature Code],0),"0000"),
", RelationshipTypeCV:  ",CHAR(34),INDEX(RelatedFeatures[Relationship Type],$A142),CHAR(34),
", RelatedFeatureID: *SamplingFeatureID",TEXT(MATCH(INDEX(RelatedFeatures[Second Sampling Feature Code],$A142),SamplingFeatures[Feature Code],0),"0000"),
", SpatialOffsetID:  ",IF(INDEX(RelatedFeatures[OffsetID],$A142)="",CONCATENATE(CHAR(34),CHAR(34)),CONCATENATE("*SpatialOffsetID",TEXT(INDEX(RelatedFeatures[OffsetID],$A142),"0000"))),"}")))</f>
        <v/>
      </c>
      <c r="P142" s="111" t="str">
        <f>IF($A142&gt;NumMethods,"",
CONCATENATE("  - &amp;MethodID",TEXT($A142,"0000"),
" {","MethodTypeCV:  ",CHAR(34),INDEX(Methods[Method Type],$A142),CHAR(34),
", MethodCode:  ",CHAR(34),INDEX(Methods[Method Code],$A142),CHAR(34),
", MethodName:  ",CHAR(34),INDEX(Methods[Method Name],$A142),CHAR(34),
", MethodDescription:  ",CHAR(34),INDEX(Methods[Method Description],$A142),CHAR(34),
", MethodLink:  ",CHAR(34),INDEX(Methods[Method Link],$A142),CHAR(34),
", OrganizationID: *OrganizationID",TEXT(MATCH(INDEX(Methods[Organization Name],$A142),Organizations[Organization Name],0),"0000"),"}"))</f>
        <v/>
      </c>
      <c r="Q142" s="111" t="str">
        <f>IF($A142&gt;NumVariables,"",
CONCATENATE("  - &amp;VariableID",TEXT($A142,"0000"),
" {","VariableTypeCV:  ",CHAR(34),INDEX(Variables[Variable Type],$A142),CHAR(34),
", VariableCode:  ",CHAR(34),INDEX(Variables[Variable Code],$A142),CHAR(34),
", VariableNameCV:  ",CHAR(34),INDEX(Variables[Variable Name],$A142),CHAR(34),
", VariableDefinition:  ",CHAR(34),INDEX(Variables[Variable Definition],$A142),CHAR(34),
", SpecciationCV:  ",CHAR(34),INDEX(Variables[Speciation],$A142),CHAR(34),
", NoDataValue:  ",CHAR(34),INDEX(Variables[No Data Value],$A142),CHAR(34),"}"))</f>
        <v/>
      </c>
      <c r="S142" s="111" t="str">
        <f>IF($A142&gt;NumProcessingLevels,"",
CONCATENATE("  - &amp;ProcessingLevelID",TEXT($A142,"0000"),
" {","ProcessingLevelCode:  ",CHAR(34),INDEX(ProcessingLevels[Processing Level Code],$A142),CHAR(34),
", Definition:  ",CHAR(34),INDEX(ProcessingLevels[Definition],$A142),CHAR(34),
", Explanation:  ",CHAR(34),INDEX(ProcessingLevels[Explanation],$A142),CHAR(34),"}"))</f>
        <v/>
      </c>
      <c r="T142" s="111" t="str">
        <f>IF($A142&gt;NumDataColumns,"",
IF(INDEX(DataColumns[Method Code],$A142)="","PLEASE FILL IN A METHOD FOR EACH DATA COLUMN",
CONCATENATE("  - &amp;ActionID",TEXT($A142,"0000"),
" {","ActionTypeCV:  ",CHAR(34),"Observation",CHAR(34),
", MethodID: *MethodID",TEXT(MATCH(INDEX(DataColumns[Method Code],$A142),Methods[Method Code],0),"0000"),
", BeginDateTime:  NULL",
", BeginDateTimeUTCOffset:  NULL",
", EndDateTime:  NULL",
", EndDateTimeUTCOffset:  NULL",
", ActionDescription:  ",CHAR(34),"Generic observation action generated by YODA TimeSeries Template",CHAR(34),
", ActionFileLink:  ",CHAR(34),CHAR(34),"}")))</f>
        <v/>
      </c>
      <c r="U142" s="111" t="str">
        <f>IF($A142&gt;NumDataColumns,"",
IF(INDEX(DataColumns[Method Code],$A142)="","PLEASE FILL IN A SAMPLING FEATURE FOR EACH DATA COLUMN",
CONCATENATE("  - &amp;FeatureActionID",TEXT($A142,"0000"),
" {","SamplingFeatureID:  *SamplingFeatureID",TEXT(MATCH(INDEX(DataColumns[Sampling Feature Code],$A142),SamplingFeatures[Feature Code],0),"0000"),
", ActionID:  *ActionID",TEXT($A142,"0000"),"}")))</f>
        <v/>
      </c>
      <c r="V142" s="111" t="str">
        <f>IF($A142&gt;NumDataColumns,"",
CONCATENATE("  - &amp;ResultID",TEXT($A142,"0000"),
" {","ResultUUID:  ",CHAR(34),INDEX(DataColumns[ResultUUID],$A142),CHAR(34),
", FeatureActionID: *FeatureActionID",TEXT($A142,"0000"),
", ResultTypeCV:  ",CHAR(34),INDEX(DataColumns[Result Type],$A142),CHAR(34),
", VariableID:  *VariableID",TEXT(MATCH(INDEX(DataColumns[Variable Code],$A142),Variables[Variable Code],0),"0000"),
", UnitsID:  ",CHAR(34),INDEX(DataColumns[Unit Name],$A142),CHAR(34),
", TaxonomicClassifierID:  ",CHAR(34),CHAR(34),
", ProcessingLevelID:  *ProcessingLevelID",TEXT(MATCH(INDEX(DataColumns[Processing Level],$A142),ProcessingLevels[Processing Level Code],0),"0000"),
", ResultDateTime:  ",CHAR(34),CHAR(34),
", ResultDateTimeUTCOffset:  ",CHAR(34),CHAR(34),
", ValidDateTime:  ",CHAR(34),CHAR(34),
", ValidDateTimeUTCOffset:  ",CHAR(34),CHAR(34),
", StatusCV:  ",CHAR(34),CHAR(34),
", SampledMediumCV:  ",CHAR(34),INDEX(DataColumns[Sampled Medium],$A142),CHAR(34),
", ValueCount:  ",NumDataValues,"}"))</f>
        <v/>
      </c>
      <c r="W142" s="111" t="str">
        <f>IF($A142&gt;NumDataColumns,"",
CONCATENATE("  - &amp;TimeSeriesResultID001",TEXT($A142,"0000"),
" {","ResultID: *ResultID",TEXT($A142,"0000"),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Statistic],$A142),CHAR(34),"}"))</f>
        <v/>
      </c>
      <c r="X142" s="111" t="str">
        <f>IF($A142-3&gt;NumDataColumns,"",
CONCATENATE("    - {ColumnNumber: ",TEXT($A142-1,"0000"),
", Label:  ",CHAR(34),INDEX(DataColumns[Column Label],$A142-3),CHAR(34),
", ODM2Field:  ",CHAR(34),"DataValue",CHAR(34),
", CensorCodeCV:  ",CHAR(34),INDEX(DataColumns[Censor Code],$A142-3),CHAR(34),
", QualiatyCodeCV:  ",CHAR(34),INDEX(DataColumns[Quality Code],$A142-3),CHAR(34),
", TimeAggregationInterval:  ",INDEX(DataColumns[Time Aggregation Interval],$A142-3),
", TimeAggregationIntervalUnitsID:  ",CHAR(34),INDEX(DataColumns[Time Aggregation Unit],$A142-3),CHAR(34),"}"))</f>
        <v/>
      </c>
      <c r="AA142" s="111" t="str">
        <f>IF($A142&gt;NumDataColumns,
"",
CONCATENATE(AA141,", ",INDEX(DataColumns[Column Label],$A142)))</f>
        <v/>
      </c>
    </row>
    <row r="143" spans="1:27" x14ac:dyDescent="0.25">
      <c r="A143">
        <v>140</v>
      </c>
      <c r="D143" s="111" t="str">
        <f>IF($A143&gt;NumPeople,"",
CONCATENATE("  - &amp;PersonID",TEXT($A143,"0000"),
" {","PersonFirstName:  ",CHAR(34),INDEX(People[First Name],$A143),CHAR(34),
", PersonMiddleName:  ",CHAR(34),INDEX(People[Middle Name],$A143),CHAR(34),
", PersonLastName:  ",CHAR(34),INDEX(People[Last Name],$A143),CHAR(34),"}"))</f>
        <v/>
      </c>
      <c r="E143" s="111" t="str">
        <f>IF($A143&gt;NumOrganizations,"",
CONCATENATE("  - &amp;OrganizationID",TEXT($A143,"0000"),
" {","OrganizationTypeCV:  ",CHAR(34),INDEX(Organizations[Organization Type '[CV']],$A143),CHAR(34),
", OrganizationCode:  ",CHAR(34),INDEX(Organizations[Organization Code],$A143),CHAR(34),
", OrganizationName:  ",CHAR(34),INDEX(Organizations[Organization Name],$A143),CHAR(34),
", OrganizationDescription:  ",CHAR(34),INDEX(Organizations[Organization Description],$A143),CHAR(34),
", OrganizationLink:  ",CHAR(34),INDEX(Organizations[Organization Link],$A143),CHAR(34),"}"))</f>
        <v/>
      </c>
      <c r="F143" s="111" t="str">
        <f>IF($A143&gt;NumPeople,"",
CONCATENATE("  - &amp;AffiliationID",TEXT($A143,"0000"),
" {PersonID: *PersonID",TEXT($A143,"0000"),
", OrganizationID: *OrganizationID",TEXT(MATCH(INDEX(People[Organization Name],$A143),Organizations[Organization Name],0),"0000"),
", IsPrimaryOrganizationContact: , AffiliationStartDate: , AffiliationEndDate: , PrimaryPhone: ",
", PrimaryEmail: ",CHAR(34),INDEX(People[Primary Email],$A143),CHAR(34),
", PrimaryAddress: ",CHAR(34),INDEX(People[Primary Address],$A143),CHAR(34),
", PersonLink: }"))</f>
        <v/>
      </c>
      <c r="H143" s="111" t="str">
        <f>IF(COUNTA(CitationInformation)=0,"",
IF($A143&gt;NumAuthors,"",
CONCATENATE("  - &amp;AuthorListID",TEXT($A143,"0000"),
"  {CitationID: *CitationID0001",
", PersonID: *PersonID",TEXT(MATCH(INDEX(AuthorList[Author Name],$A143),People[Full Name],0),"0000"),
", AuthorOrder: ",INDEX(AuthorList[Author Number],$A143),"}")))</f>
        <v/>
      </c>
      <c r="K143" s="111" t="str">
        <f>IF($A143&gt;NumSamplingFeatures,"",
CONCATENATE("  - &amp;SamplingFeatureID",TEXT($A143,"0000"),
" {","SamplingFeatureUUID:  ",CHAR(34),INDEX(SamplingFeatures[Sampling Feature UUID],$A143),CHAR(34),
", SamplingFeatureTypeCV:  ",CHAR(34),INDEX(SamplingFeatures[Sampling Feature Type],$A143),CHAR(34),
", SamplingFeatureCode:  ",CHAR(34),INDEX(SamplingFeatures[Feature Code],$A143),CHAR(34),
", SamplingFeatureName:  ",CHAR(34),INDEX(SamplingFeatures[Feature Name],$A143),CHAR(34),
", SamplingFeatureDescription:  ",CHAR(34),INDEX(SamplingFeatures[Feature Description],$A143),CHAR(34),
", SamplingFeatureGeotypeCV:  ",CHAR(34),INDEX(SamplingFeatures[Feature Geo Type],$A143),CHAR(34),
", FeatureGeometry:  ",CHAR(34),INDEX(SamplingFeatures[Feature Geometry],$A143),CHAR(34),
", Elevation_m:  ",CHAR(34),INDEX(SamplingFeatures[Elevation_m],$A143),CHAR(34),
", ElevationDatumCV:  ",CHAR(34),ElevationDatum,CHAR(34),"}"))</f>
        <v/>
      </c>
      <c r="L143" s="111" t="str">
        <f>IF(NumSites=0,"",
IF(NumSites&lt;$A143,"",
CONCATENATE("  - &amp;SiteID",TEXT($A143,"0000"),
" {","SamplingFeatureID:  *SamplingFeatureID",TEXT(MATCH($A143,Sites[SiteID],0),"0000"),
", SiteTypeCV:  ",CHAR(34),INDEX(Sites[Site Type],MATCH($A143,Sites[SiteID],0)),CHAR(34),
", Latitude:  ",INDEX(Sites[Latitude],MATCH($A143,Sites[SiteID],0)),
", Longitude:  ",INDEX(Sites[Longitude],MATCH($A143,Sites[SiteID],0)),
", SpatialReferenceID:  *SRSID0001}")))</f>
        <v/>
      </c>
      <c r="M143" s="111" t="str">
        <f>IF(NumSpecimens=0,"",
IF(NumSpecimens&lt;$A143,"",
CONCATENATE("  - &amp;SpecimenID",TEXT($A143,"0000"),
" {","SamplingFeatureID:  *SamplingFeatureID",TEXT(MATCH($A143,Specimens[SpecimenID],0),"0000"),
", SpecimenTypeCV:  ",CHAR(34),INDEX(Specimens[Specimen Type],MATCH($A143,Specimens[SpecimenID],0)),CHAR(34),
", SpecimenMediumCV:  ",INDEX(Specimens[Specimen Medium],MATCH($A143,Specimens[SpecimenID],0)),
", IsFieldSpecimen:  ",CHAR(34),INDEX(Specimens[Is Field Specimen?],MATCH($A143,Specimens[SpecimenID],0)),CHAR(34),"}")))</f>
        <v/>
      </c>
      <c r="N143" s="111" t="str">
        <f>IF(NumSpatialOffsets=0,"",
IF(NumSpatialOffsets&lt;$A143,"",
CONCATENATE("  - &amp;SpatialOffsetID",TEXT($A143,"0000"),
" {","SpatialOffsetTypeCV:  ",CHAR(34),INDEX(RelatedFeatures[Spatial Offset Type],MATCH($A143,RelatedFeatures[OffsetID],0)),CHAR(34),
", Offset1Value:  ",INDEX(RelatedFeatures[Offset 1 Value],MATCH($A143,RelatedFeatures[OffsetID],0)),
", Offset1UnitID:  ",CHAR(34),INDEX(RelatedFeatures[Offset 1 Unit],MATCH($A143,RelatedFeatures[OffsetID],0)),CHAR(34),
", Offset2Value:  ",IF(INDEX(RelatedFeatures[Offset 2 Value],MATCH($A143,RelatedFeatures[OffsetID],0))="","NULL",INDEX(RelatedFeatures[Offset 2 Value],MATCH($A143,RelatedFeatures[OffsetID],0))),
", Offset2UnitID:  ",CHAR(34),INDEX(RelatedFeatures[Offset 2 Unit],MATCH($A143,RelatedFeatures[OffsetID],0)),,CHAR(34),
", Offset3Value:  ",IF(INDEX(RelatedFeatures[Offset 3 Value],MATCH($A143,RelatedFeatures[OffsetID],0))="","NULL",INDEX(RelatedFeatures[Offset 3 Value],MATCH($A143,RelatedFeatures[OffsetID],0))),
", Offset3UnitID:  ",CHAR(34),INDEX(RelatedFeatures[Offset 3 Unit],MATCH($A143,RelatedFeatures[OffsetID],0)),CHAR(34),"}")))</f>
        <v/>
      </c>
      <c r="O143" s="111" t="str">
        <f>IF(NumRelatedFeatures=0,"",
IF($A143&gt;NumRelatedFeatures,"",
CONCATENATE("  - &amp;RelationID",TEXT($A143,"0000"),
" {","SamplingFeatureID:  *SamplingFeatureID",TEXT(MATCH(INDEX(RelatedFeatures[First Sampling Feature Code],$A143),SamplingFeatures[Feature Code],0),"0000"),
", RelationshipTypeCV:  ",CHAR(34),INDEX(RelatedFeatures[Relationship Type],$A143),CHAR(34),
", RelatedFeatureID: *SamplingFeatureID",TEXT(MATCH(INDEX(RelatedFeatures[Second Sampling Feature Code],$A143),SamplingFeatures[Feature Code],0),"0000"),
", SpatialOffsetID:  ",IF(INDEX(RelatedFeatures[OffsetID],$A143)="",CONCATENATE(CHAR(34),CHAR(34)),CONCATENATE("*SpatialOffsetID",TEXT(INDEX(RelatedFeatures[OffsetID],$A143),"0000"))),"}")))</f>
        <v/>
      </c>
      <c r="P143" s="111" t="str">
        <f>IF($A143&gt;NumMethods,"",
CONCATENATE("  - &amp;MethodID",TEXT($A143,"0000"),
" {","MethodTypeCV:  ",CHAR(34),INDEX(Methods[Method Type],$A143),CHAR(34),
", MethodCode:  ",CHAR(34),INDEX(Methods[Method Code],$A143),CHAR(34),
", MethodName:  ",CHAR(34),INDEX(Methods[Method Name],$A143),CHAR(34),
", MethodDescription:  ",CHAR(34),INDEX(Methods[Method Description],$A143),CHAR(34),
", MethodLink:  ",CHAR(34),INDEX(Methods[Method Link],$A143),CHAR(34),
", OrganizationID: *OrganizationID",TEXT(MATCH(INDEX(Methods[Organization Name],$A143),Organizations[Organization Name],0),"0000"),"}"))</f>
        <v/>
      </c>
      <c r="Q143" s="111" t="str">
        <f>IF($A143&gt;NumVariables,"",
CONCATENATE("  - &amp;VariableID",TEXT($A143,"0000"),
" {","VariableTypeCV:  ",CHAR(34),INDEX(Variables[Variable Type],$A143),CHAR(34),
", VariableCode:  ",CHAR(34),INDEX(Variables[Variable Code],$A143),CHAR(34),
", VariableNameCV:  ",CHAR(34),INDEX(Variables[Variable Name],$A143),CHAR(34),
", VariableDefinition:  ",CHAR(34),INDEX(Variables[Variable Definition],$A143),CHAR(34),
", SpecciationCV:  ",CHAR(34),INDEX(Variables[Speciation],$A143),CHAR(34),
", NoDataValue:  ",CHAR(34),INDEX(Variables[No Data Value],$A143),CHAR(34),"}"))</f>
        <v/>
      </c>
      <c r="S143" s="111" t="str">
        <f>IF($A143&gt;NumProcessingLevels,"",
CONCATENATE("  - &amp;ProcessingLevelID",TEXT($A143,"0000"),
" {","ProcessingLevelCode:  ",CHAR(34),INDEX(ProcessingLevels[Processing Level Code],$A143),CHAR(34),
", Definition:  ",CHAR(34),INDEX(ProcessingLevels[Definition],$A143),CHAR(34),
", Explanation:  ",CHAR(34),INDEX(ProcessingLevels[Explanation],$A143),CHAR(34),"}"))</f>
        <v/>
      </c>
      <c r="T143" s="111" t="str">
        <f>IF($A143&gt;NumDataColumns,"",
IF(INDEX(DataColumns[Method Code],$A143)="","PLEASE FILL IN A METHOD FOR EACH DATA COLUMN",
CONCATENATE("  - &amp;ActionID",TEXT($A143,"0000"),
" {","ActionTypeCV:  ",CHAR(34),"Observation",CHAR(34),
", MethodID: *MethodID",TEXT(MATCH(INDEX(DataColumns[Method Code],$A143),Methods[Method Code],0),"0000"),
", BeginDateTime:  NULL",
", BeginDateTimeUTCOffset:  NULL",
", EndDateTime:  NULL",
", EndDateTimeUTCOffset:  NULL",
", ActionDescription:  ",CHAR(34),"Generic observation action generated by YODA TimeSeries Template",CHAR(34),
", ActionFileLink:  ",CHAR(34),CHAR(34),"}")))</f>
        <v/>
      </c>
      <c r="U143" s="111" t="str">
        <f>IF($A143&gt;NumDataColumns,"",
IF(INDEX(DataColumns[Method Code],$A143)="","PLEASE FILL IN A SAMPLING FEATURE FOR EACH DATA COLUMN",
CONCATENATE("  - &amp;FeatureActionID",TEXT($A143,"0000"),
" {","SamplingFeatureID:  *SamplingFeatureID",TEXT(MATCH(INDEX(DataColumns[Sampling Feature Code],$A143),SamplingFeatures[Feature Code],0),"0000"),
", ActionID:  *ActionID",TEXT($A143,"0000"),"}")))</f>
        <v/>
      </c>
      <c r="V143" s="111" t="str">
        <f>IF($A143&gt;NumDataColumns,"",
CONCATENATE("  - &amp;ResultID",TEXT($A143,"0000"),
" {","ResultUUID:  ",CHAR(34),INDEX(DataColumns[ResultUUID],$A143),CHAR(34),
", FeatureActionID: *FeatureActionID",TEXT($A143,"0000"),
", ResultTypeCV:  ",CHAR(34),INDEX(DataColumns[Result Type],$A143),CHAR(34),
", VariableID:  *VariableID",TEXT(MATCH(INDEX(DataColumns[Variable Code],$A143),Variables[Variable Code],0),"0000"),
", UnitsID:  ",CHAR(34),INDEX(DataColumns[Unit Name],$A143),CHAR(34),
", TaxonomicClassifierID:  ",CHAR(34),CHAR(34),
", ProcessingLevelID:  *ProcessingLevelID",TEXT(MATCH(INDEX(DataColumns[Processing Level],$A143),ProcessingLevels[Processing Level Code],0),"0000"),
", ResultDateTime:  ",CHAR(34),CHAR(34),
", ResultDateTimeUTCOffset:  ",CHAR(34),CHAR(34),
", ValidDateTime:  ",CHAR(34),CHAR(34),
", ValidDateTimeUTCOffset:  ",CHAR(34),CHAR(34),
", StatusCV:  ",CHAR(34),CHAR(34),
", SampledMediumCV:  ",CHAR(34),INDEX(DataColumns[Sampled Medium],$A143),CHAR(34),
", ValueCount:  ",NumDataValues,"}"))</f>
        <v/>
      </c>
      <c r="W143" s="111" t="str">
        <f>IF($A143&gt;NumDataColumns,"",
CONCATENATE("  - &amp;TimeSeriesResultID001",TEXT($A143,"0000"),
" {","ResultID: *ResultID",TEXT($A143,"0000"),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Statistic],$A143),CHAR(34),"}"))</f>
        <v/>
      </c>
      <c r="X143" s="111" t="str">
        <f>IF($A143-3&gt;NumDataColumns,"",
CONCATENATE("    - {ColumnNumber: ",TEXT($A143-1,"0000"),
", Label:  ",CHAR(34),INDEX(DataColumns[Column Label],$A143-3),CHAR(34),
", ODM2Field:  ",CHAR(34),"DataValue",CHAR(34),
", CensorCodeCV:  ",CHAR(34),INDEX(DataColumns[Censor Code],$A143-3),CHAR(34),
", QualiatyCodeCV:  ",CHAR(34),INDEX(DataColumns[Quality Code],$A143-3),CHAR(34),
", TimeAggregationInterval:  ",INDEX(DataColumns[Time Aggregation Interval],$A143-3),
", TimeAggregationIntervalUnitsID:  ",CHAR(34),INDEX(DataColumns[Time Aggregation Unit],$A143-3),CHAR(34),"}"))</f>
        <v/>
      </c>
      <c r="AA143" s="111" t="str">
        <f>IF($A143&gt;NumDataColumns,
"",
CONCATENATE(AA142,", ",INDEX(DataColumns[Column Label],$A143)))</f>
        <v/>
      </c>
    </row>
    <row r="144" spans="1:27" x14ac:dyDescent="0.25">
      <c r="A144">
        <v>141</v>
      </c>
      <c r="D144" s="111" t="str">
        <f>IF($A144&gt;NumPeople,"",
CONCATENATE("  - &amp;PersonID",TEXT($A144,"0000"),
" {","PersonFirstName:  ",CHAR(34),INDEX(People[First Name],$A144),CHAR(34),
", PersonMiddleName:  ",CHAR(34),INDEX(People[Middle Name],$A144),CHAR(34),
", PersonLastName:  ",CHAR(34),INDEX(People[Last Name],$A144),CHAR(34),"}"))</f>
        <v/>
      </c>
      <c r="E144" s="111" t="str">
        <f>IF($A144&gt;NumOrganizations,"",
CONCATENATE("  - &amp;OrganizationID",TEXT($A144,"0000"),
" {","OrganizationTypeCV:  ",CHAR(34),INDEX(Organizations[Organization Type '[CV']],$A144),CHAR(34),
", OrganizationCode:  ",CHAR(34),INDEX(Organizations[Organization Code],$A144),CHAR(34),
", OrganizationName:  ",CHAR(34),INDEX(Organizations[Organization Name],$A144),CHAR(34),
", OrganizationDescription:  ",CHAR(34),INDEX(Organizations[Organization Description],$A144),CHAR(34),
", OrganizationLink:  ",CHAR(34),INDEX(Organizations[Organization Link],$A144),CHAR(34),"}"))</f>
        <v/>
      </c>
      <c r="F144" s="111" t="str">
        <f>IF($A144&gt;NumPeople,"",
CONCATENATE("  - &amp;AffiliationID",TEXT($A144,"0000"),
" {PersonID: *PersonID",TEXT($A144,"0000"),
", OrganizationID: *OrganizationID",TEXT(MATCH(INDEX(People[Organization Name],$A144),Organizations[Organization Name],0),"0000"),
", IsPrimaryOrganizationContact: , AffiliationStartDate: , AffiliationEndDate: , PrimaryPhone: ",
", PrimaryEmail: ",CHAR(34),INDEX(People[Primary Email],$A144),CHAR(34),
", PrimaryAddress: ",CHAR(34),INDEX(People[Primary Address],$A144),CHAR(34),
", PersonLink: }"))</f>
        <v/>
      </c>
      <c r="H144" s="111" t="str">
        <f>IF(COUNTA(CitationInformation)=0,"",
IF($A144&gt;NumAuthors,"",
CONCATENATE("  - &amp;AuthorListID",TEXT($A144,"0000"),
"  {CitationID: *CitationID0001",
", PersonID: *PersonID",TEXT(MATCH(INDEX(AuthorList[Author Name],$A144),People[Full Name],0),"0000"),
", AuthorOrder: ",INDEX(AuthorList[Author Number],$A144),"}")))</f>
        <v/>
      </c>
      <c r="K144" s="111" t="str">
        <f>IF($A144&gt;NumSamplingFeatures,"",
CONCATENATE("  - &amp;SamplingFeatureID",TEXT($A144,"0000"),
" {","SamplingFeatureUUID:  ",CHAR(34),INDEX(SamplingFeatures[Sampling Feature UUID],$A144),CHAR(34),
", SamplingFeatureTypeCV:  ",CHAR(34),INDEX(SamplingFeatures[Sampling Feature Type],$A144),CHAR(34),
", SamplingFeatureCode:  ",CHAR(34),INDEX(SamplingFeatures[Feature Code],$A144),CHAR(34),
", SamplingFeatureName:  ",CHAR(34),INDEX(SamplingFeatures[Feature Name],$A144),CHAR(34),
", SamplingFeatureDescription:  ",CHAR(34),INDEX(SamplingFeatures[Feature Description],$A144),CHAR(34),
", SamplingFeatureGeotypeCV:  ",CHAR(34),INDEX(SamplingFeatures[Feature Geo Type],$A144),CHAR(34),
", FeatureGeometry:  ",CHAR(34),INDEX(SamplingFeatures[Feature Geometry],$A144),CHAR(34),
", Elevation_m:  ",CHAR(34),INDEX(SamplingFeatures[Elevation_m],$A144),CHAR(34),
", ElevationDatumCV:  ",CHAR(34),ElevationDatum,CHAR(34),"}"))</f>
        <v/>
      </c>
      <c r="L144" s="111" t="str">
        <f>IF(NumSites=0,"",
IF(NumSites&lt;$A144,"",
CONCATENATE("  - &amp;SiteID",TEXT($A144,"0000"),
" {","SamplingFeatureID:  *SamplingFeatureID",TEXT(MATCH($A144,Sites[SiteID],0),"0000"),
", SiteTypeCV:  ",CHAR(34),INDEX(Sites[Site Type],MATCH($A144,Sites[SiteID],0)),CHAR(34),
", Latitude:  ",INDEX(Sites[Latitude],MATCH($A144,Sites[SiteID],0)),
", Longitude:  ",INDEX(Sites[Longitude],MATCH($A144,Sites[SiteID],0)),
", SpatialReferenceID:  *SRSID0001}")))</f>
        <v/>
      </c>
      <c r="M144" s="111" t="str">
        <f>IF(NumSpecimens=0,"",
IF(NumSpecimens&lt;$A144,"",
CONCATENATE("  - &amp;SpecimenID",TEXT($A144,"0000"),
" {","SamplingFeatureID:  *SamplingFeatureID",TEXT(MATCH($A144,Specimens[SpecimenID],0),"0000"),
", SpecimenTypeCV:  ",CHAR(34),INDEX(Specimens[Specimen Type],MATCH($A144,Specimens[SpecimenID],0)),CHAR(34),
", SpecimenMediumCV:  ",INDEX(Specimens[Specimen Medium],MATCH($A144,Specimens[SpecimenID],0)),
", IsFieldSpecimen:  ",CHAR(34),INDEX(Specimens[Is Field Specimen?],MATCH($A144,Specimens[SpecimenID],0)),CHAR(34),"}")))</f>
        <v/>
      </c>
      <c r="N144" s="111" t="str">
        <f>IF(NumSpatialOffsets=0,"",
IF(NumSpatialOffsets&lt;$A144,"",
CONCATENATE("  - &amp;SpatialOffsetID",TEXT($A144,"0000"),
" {","SpatialOffsetTypeCV:  ",CHAR(34),INDEX(RelatedFeatures[Spatial Offset Type],MATCH($A144,RelatedFeatures[OffsetID],0)),CHAR(34),
", Offset1Value:  ",INDEX(RelatedFeatures[Offset 1 Value],MATCH($A144,RelatedFeatures[OffsetID],0)),
", Offset1UnitID:  ",CHAR(34),INDEX(RelatedFeatures[Offset 1 Unit],MATCH($A144,RelatedFeatures[OffsetID],0)),CHAR(34),
", Offset2Value:  ",IF(INDEX(RelatedFeatures[Offset 2 Value],MATCH($A144,RelatedFeatures[OffsetID],0))="","NULL",INDEX(RelatedFeatures[Offset 2 Value],MATCH($A144,RelatedFeatures[OffsetID],0))),
", Offset2UnitID:  ",CHAR(34),INDEX(RelatedFeatures[Offset 2 Unit],MATCH($A144,RelatedFeatures[OffsetID],0)),,CHAR(34),
", Offset3Value:  ",IF(INDEX(RelatedFeatures[Offset 3 Value],MATCH($A144,RelatedFeatures[OffsetID],0))="","NULL",INDEX(RelatedFeatures[Offset 3 Value],MATCH($A144,RelatedFeatures[OffsetID],0))),
", Offset3UnitID:  ",CHAR(34),INDEX(RelatedFeatures[Offset 3 Unit],MATCH($A144,RelatedFeatures[OffsetID],0)),CHAR(34),"}")))</f>
        <v/>
      </c>
      <c r="O144" s="111" t="str">
        <f>IF(NumRelatedFeatures=0,"",
IF($A144&gt;NumRelatedFeatures,"",
CONCATENATE("  - &amp;RelationID",TEXT($A144,"0000"),
" {","SamplingFeatureID:  *SamplingFeatureID",TEXT(MATCH(INDEX(RelatedFeatures[First Sampling Feature Code],$A144),SamplingFeatures[Feature Code],0),"0000"),
", RelationshipTypeCV:  ",CHAR(34),INDEX(RelatedFeatures[Relationship Type],$A144),CHAR(34),
", RelatedFeatureID: *SamplingFeatureID",TEXT(MATCH(INDEX(RelatedFeatures[Second Sampling Feature Code],$A144),SamplingFeatures[Feature Code],0),"0000"),
", SpatialOffsetID:  ",IF(INDEX(RelatedFeatures[OffsetID],$A144)="",CONCATENATE(CHAR(34),CHAR(34)),CONCATENATE("*SpatialOffsetID",TEXT(INDEX(RelatedFeatures[OffsetID],$A144),"0000"))),"}")))</f>
        <v/>
      </c>
      <c r="P144" s="111" t="str">
        <f>IF($A144&gt;NumMethods,"",
CONCATENATE("  - &amp;MethodID",TEXT($A144,"0000"),
" {","MethodTypeCV:  ",CHAR(34),INDEX(Methods[Method Type],$A144),CHAR(34),
", MethodCode:  ",CHAR(34),INDEX(Methods[Method Code],$A144),CHAR(34),
", MethodName:  ",CHAR(34),INDEX(Methods[Method Name],$A144),CHAR(34),
", MethodDescription:  ",CHAR(34),INDEX(Methods[Method Description],$A144),CHAR(34),
", MethodLink:  ",CHAR(34),INDEX(Methods[Method Link],$A144),CHAR(34),
", OrganizationID: *OrganizationID",TEXT(MATCH(INDEX(Methods[Organization Name],$A144),Organizations[Organization Name],0),"0000"),"}"))</f>
        <v/>
      </c>
      <c r="Q144" s="111" t="str">
        <f>IF($A144&gt;NumVariables,"",
CONCATENATE("  - &amp;VariableID",TEXT($A144,"0000"),
" {","VariableTypeCV:  ",CHAR(34),INDEX(Variables[Variable Type],$A144),CHAR(34),
", VariableCode:  ",CHAR(34),INDEX(Variables[Variable Code],$A144),CHAR(34),
", VariableNameCV:  ",CHAR(34),INDEX(Variables[Variable Name],$A144),CHAR(34),
", VariableDefinition:  ",CHAR(34),INDEX(Variables[Variable Definition],$A144),CHAR(34),
", SpecciationCV:  ",CHAR(34),INDEX(Variables[Speciation],$A144),CHAR(34),
", NoDataValue:  ",CHAR(34),INDEX(Variables[No Data Value],$A144),CHAR(34),"}"))</f>
        <v/>
      </c>
      <c r="S144" s="111" t="str">
        <f>IF($A144&gt;NumProcessingLevels,"",
CONCATENATE("  - &amp;ProcessingLevelID",TEXT($A144,"0000"),
" {","ProcessingLevelCode:  ",CHAR(34),INDEX(ProcessingLevels[Processing Level Code],$A144),CHAR(34),
", Definition:  ",CHAR(34),INDEX(ProcessingLevels[Definition],$A144),CHAR(34),
", Explanation:  ",CHAR(34),INDEX(ProcessingLevels[Explanation],$A144),CHAR(34),"}"))</f>
        <v/>
      </c>
      <c r="T144" s="111" t="str">
        <f>IF($A144&gt;NumDataColumns,"",
IF(INDEX(DataColumns[Method Code],$A144)="","PLEASE FILL IN A METHOD FOR EACH DATA COLUMN",
CONCATENATE("  - &amp;ActionID",TEXT($A144,"0000"),
" {","ActionTypeCV:  ",CHAR(34),"Observation",CHAR(34),
", MethodID: *MethodID",TEXT(MATCH(INDEX(DataColumns[Method Code],$A144),Methods[Method Code],0),"0000"),
", BeginDateTime:  NULL",
", BeginDateTimeUTCOffset:  NULL",
", EndDateTime:  NULL",
", EndDateTimeUTCOffset:  NULL",
", ActionDescription:  ",CHAR(34),"Generic observation action generated by YODA TimeSeries Template",CHAR(34),
", ActionFileLink:  ",CHAR(34),CHAR(34),"}")))</f>
        <v/>
      </c>
      <c r="U144" s="111" t="str">
        <f>IF($A144&gt;NumDataColumns,"",
IF(INDEX(DataColumns[Method Code],$A144)="","PLEASE FILL IN A SAMPLING FEATURE FOR EACH DATA COLUMN",
CONCATENATE("  - &amp;FeatureActionID",TEXT($A144,"0000"),
" {","SamplingFeatureID:  *SamplingFeatureID",TEXT(MATCH(INDEX(DataColumns[Sampling Feature Code],$A144),SamplingFeatures[Feature Code],0),"0000"),
", ActionID:  *ActionID",TEXT($A144,"0000"),"}")))</f>
        <v/>
      </c>
      <c r="V144" s="111" t="str">
        <f>IF($A144&gt;NumDataColumns,"",
CONCATENATE("  - &amp;ResultID",TEXT($A144,"0000"),
" {","ResultUUID:  ",CHAR(34),INDEX(DataColumns[ResultUUID],$A144),CHAR(34),
", FeatureActionID: *FeatureActionID",TEXT($A144,"0000"),
", ResultTypeCV:  ",CHAR(34),INDEX(DataColumns[Result Type],$A144),CHAR(34),
", VariableID:  *VariableID",TEXT(MATCH(INDEX(DataColumns[Variable Code],$A144),Variables[Variable Code],0),"0000"),
", UnitsID:  ",CHAR(34),INDEX(DataColumns[Unit Name],$A144),CHAR(34),
", TaxonomicClassifierID:  ",CHAR(34),CHAR(34),
", ProcessingLevelID:  *ProcessingLevelID",TEXT(MATCH(INDEX(DataColumns[Processing Level],$A144),ProcessingLevels[Processing Level Code],0),"0000"),
", ResultDateTime:  ",CHAR(34),CHAR(34),
", ResultDateTimeUTCOffset:  ",CHAR(34),CHAR(34),
", ValidDateTime:  ",CHAR(34),CHAR(34),
", ValidDateTimeUTCOffset:  ",CHAR(34),CHAR(34),
", StatusCV:  ",CHAR(34),CHAR(34),
", SampledMediumCV:  ",CHAR(34),INDEX(DataColumns[Sampled Medium],$A144),CHAR(34),
", ValueCount:  ",NumDataValues,"}"))</f>
        <v/>
      </c>
      <c r="W144" s="111" t="str">
        <f>IF($A144&gt;NumDataColumns,"",
CONCATENATE("  - &amp;TimeSeriesResultID001",TEXT($A144,"0000"),
" {","ResultID: *ResultID",TEXT($A144,"0000"),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Statistic],$A144),CHAR(34),"}"))</f>
        <v/>
      </c>
      <c r="X144" s="111" t="str">
        <f>IF($A144-3&gt;NumDataColumns,"",
CONCATENATE("    - {ColumnNumber: ",TEXT($A144-1,"0000"),
", Label:  ",CHAR(34),INDEX(DataColumns[Column Label],$A144-3),CHAR(34),
", ODM2Field:  ",CHAR(34),"DataValue",CHAR(34),
", CensorCodeCV:  ",CHAR(34),INDEX(DataColumns[Censor Code],$A144-3),CHAR(34),
", QualiatyCodeCV:  ",CHAR(34),INDEX(DataColumns[Quality Code],$A144-3),CHAR(34),
", TimeAggregationInterval:  ",INDEX(DataColumns[Time Aggregation Interval],$A144-3),
", TimeAggregationIntervalUnitsID:  ",CHAR(34),INDEX(DataColumns[Time Aggregation Unit],$A144-3),CHAR(34),"}"))</f>
        <v/>
      </c>
      <c r="AA144" s="111" t="str">
        <f>IF($A144&gt;NumDataColumns,
"",
CONCATENATE(AA143,", ",INDEX(DataColumns[Column Label],$A144)))</f>
        <v/>
      </c>
    </row>
    <row r="145" spans="1:27" x14ac:dyDescent="0.25">
      <c r="A145">
        <v>142</v>
      </c>
      <c r="D145" s="111" t="str">
        <f>IF($A145&gt;NumPeople,"",
CONCATENATE("  - &amp;PersonID",TEXT($A145,"0000"),
" {","PersonFirstName:  ",CHAR(34),INDEX(People[First Name],$A145),CHAR(34),
", PersonMiddleName:  ",CHAR(34),INDEX(People[Middle Name],$A145),CHAR(34),
", PersonLastName:  ",CHAR(34),INDEX(People[Last Name],$A145),CHAR(34),"}"))</f>
        <v/>
      </c>
      <c r="E145" s="111" t="str">
        <f>IF($A145&gt;NumOrganizations,"",
CONCATENATE("  - &amp;OrganizationID",TEXT($A145,"0000"),
" {","OrganizationTypeCV:  ",CHAR(34),INDEX(Organizations[Organization Type '[CV']],$A145),CHAR(34),
", OrganizationCode:  ",CHAR(34),INDEX(Organizations[Organization Code],$A145),CHAR(34),
", OrganizationName:  ",CHAR(34),INDEX(Organizations[Organization Name],$A145),CHAR(34),
", OrganizationDescription:  ",CHAR(34),INDEX(Organizations[Organization Description],$A145),CHAR(34),
", OrganizationLink:  ",CHAR(34),INDEX(Organizations[Organization Link],$A145),CHAR(34),"}"))</f>
        <v/>
      </c>
      <c r="F145" s="111" t="str">
        <f>IF($A145&gt;NumPeople,"",
CONCATENATE("  - &amp;AffiliationID",TEXT($A145,"0000"),
" {PersonID: *PersonID",TEXT($A145,"0000"),
", OrganizationID: *OrganizationID",TEXT(MATCH(INDEX(People[Organization Name],$A145),Organizations[Organization Name],0),"0000"),
", IsPrimaryOrganizationContact: , AffiliationStartDate: , AffiliationEndDate: , PrimaryPhone: ",
", PrimaryEmail: ",CHAR(34),INDEX(People[Primary Email],$A145),CHAR(34),
", PrimaryAddress: ",CHAR(34),INDEX(People[Primary Address],$A145),CHAR(34),
", PersonLink: }"))</f>
        <v/>
      </c>
      <c r="H145" s="111" t="str">
        <f>IF(COUNTA(CitationInformation)=0,"",
IF($A145&gt;NumAuthors,"",
CONCATENATE("  - &amp;AuthorListID",TEXT($A145,"0000"),
"  {CitationID: *CitationID0001",
", PersonID: *PersonID",TEXT(MATCH(INDEX(AuthorList[Author Name],$A145),People[Full Name],0),"0000"),
", AuthorOrder: ",INDEX(AuthorList[Author Number],$A145),"}")))</f>
        <v/>
      </c>
      <c r="K145" s="111" t="str">
        <f>IF($A145&gt;NumSamplingFeatures,"",
CONCATENATE("  - &amp;SamplingFeatureID",TEXT($A145,"0000"),
" {","SamplingFeatureUUID:  ",CHAR(34),INDEX(SamplingFeatures[Sampling Feature UUID],$A145),CHAR(34),
", SamplingFeatureTypeCV:  ",CHAR(34),INDEX(SamplingFeatures[Sampling Feature Type],$A145),CHAR(34),
", SamplingFeatureCode:  ",CHAR(34),INDEX(SamplingFeatures[Feature Code],$A145),CHAR(34),
", SamplingFeatureName:  ",CHAR(34),INDEX(SamplingFeatures[Feature Name],$A145),CHAR(34),
", SamplingFeatureDescription:  ",CHAR(34),INDEX(SamplingFeatures[Feature Description],$A145),CHAR(34),
", SamplingFeatureGeotypeCV:  ",CHAR(34),INDEX(SamplingFeatures[Feature Geo Type],$A145),CHAR(34),
", FeatureGeometry:  ",CHAR(34),INDEX(SamplingFeatures[Feature Geometry],$A145),CHAR(34),
", Elevation_m:  ",CHAR(34),INDEX(SamplingFeatures[Elevation_m],$A145),CHAR(34),
", ElevationDatumCV:  ",CHAR(34),ElevationDatum,CHAR(34),"}"))</f>
        <v/>
      </c>
      <c r="L145" s="111" t="str">
        <f>IF(NumSites=0,"",
IF(NumSites&lt;$A145,"",
CONCATENATE("  - &amp;SiteID",TEXT($A145,"0000"),
" {","SamplingFeatureID:  *SamplingFeatureID",TEXT(MATCH($A145,Sites[SiteID],0),"0000"),
", SiteTypeCV:  ",CHAR(34),INDEX(Sites[Site Type],MATCH($A145,Sites[SiteID],0)),CHAR(34),
", Latitude:  ",INDEX(Sites[Latitude],MATCH($A145,Sites[SiteID],0)),
", Longitude:  ",INDEX(Sites[Longitude],MATCH($A145,Sites[SiteID],0)),
", SpatialReferenceID:  *SRSID0001}")))</f>
        <v/>
      </c>
      <c r="M145" s="111" t="str">
        <f>IF(NumSpecimens=0,"",
IF(NumSpecimens&lt;$A145,"",
CONCATENATE("  - &amp;SpecimenID",TEXT($A145,"0000"),
" {","SamplingFeatureID:  *SamplingFeatureID",TEXT(MATCH($A145,Specimens[SpecimenID],0),"0000"),
", SpecimenTypeCV:  ",CHAR(34),INDEX(Specimens[Specimen Type],MATCH($A145,Specimens[SpecimenID],0)),CHAR(34),
", SpecimenMediumCV:  ",INDEX(Specimens[Specimen Medium],MATCH($A145,Specimens[SpecimenID],0)),
", IsFieldSpecimen:  ",CHAR(34),INDEX(Specimens[Is Field Specimen?],MATCH($A145,Specimens[SpecimenID],0)),CHAR(34),"}")))</f>
        <v/>
      </c>
      <c r="N145" s="111" t="str">
        <f>IF(NumSpatialOffsets=0,"",
IF(NumSpatialOffsets&lt;$A145,"",
CONCATENATE("  - &amp;SpatialOffsetID",TEXT($A145,"0000"),
" {","SpatialOffsetTypeCV:  ",CHAR(34),INDEX(RelatedFeatures[Spatial Offset Type],MATCH($A145,RelatedFeatures[OffsetID],0)),CHAR(34),
", Offset1Value:  ",INDEX(RelatedFeatures[Offset 1 Value],MATCH($A145,RelatedFeatures[OffsetID],0)),
", Offset1UnitID:  ",CHAR(34),INDEX(RelatedFeatures[Offset 1 Unit],MATCH($A145,RelatedFeatures[OffsetID],0)),CHAR(34),
", Offset2Value:  ",IF(INDEX(RelatedFeatures[Offset 2 Value],MATCH($A145,RelatedFeatures[OffsetID],0))="","NULL",INDEX(RelatedFeatures[Offset 2 Value],MATCH($A145,RelatedFeatures[OffsetID],0))),
", Offset2UnitID:  ",CHAR(34),INDEX(RelatedFeatures[Offset 2 Unit],MATCH($A145,RelatedFeatures[OffsetID],0)),,CHAR(34),
", Offset3Value:  ",IF(INDEX(RelatedFeatures[Offset 3 Value],MATCH($A145,RelatedFeatures[OffsetID],0))="","NULL",INDEX(RelatedFeatures[Offset 3 Value],MATCH($A145,RelatedFeatures[OffsetID],0))),
", Offset3UnitID:  ",CHAR(34),INDEX(RelatedFeatures[Offset 3 Unit],MATCH($A145,RelatedFeatures[OffsetID],0)),CHAR(34),"}")))</f>
        <v/>
      </c>
      <c r="O145" s="111" t="str">
        <f>IF(NumRelatedFeatures=0,"",
IF($A145&gt;NumRelatedFeatures,"",
CONCATENATE("  - &amp;RelationID",TEXT($A145,"0000"),
" {","SamplingFeatureID:  *SamplingFeatureID",TEXT(MATCH(INDEX(RelatedFeatures[First Sampling Feature Code],$A145),SamplingFeatures[Feature Code],0),"0000"),
", RelationshipTypeCV:  ",CHAR(34),INDEX(RelatedFeatures[Relationship Type],$A145),CHAR(34),
", RelatedFeatureID: *SamplingFeatureID",TEXT(MATCH(INDEX(RelatedFeatures[Second Sampling Feature Code],$A145),SamplingFeatures[Feature Code],0),"0000"),
", SpatialOffsetID:  ",IF(INDEX(RelatedFeatures[OffsetID],$A145)="",CONCATENATE(CHAR(34),CHAR(34)),CONCATENATE("*SpatialOffsetID",TEXT(INDEX(RelatedFeatures[OffsetID],$A145),"0000"))),"}")))</f>
        <v/>
      </c>
      <c r="P145" s="111" t="str">
        <f>IF($A145&gt;NumMethods,"",
CONCATENATE("  - &amp;MethodID",TEXT($A145,"0000"),
" {","MethodTypeCV:  ",CHAR(34),INDEX(Methods[Method Type],$A145),CHAR(34),
", MethodCode:  ",CHAR(34),INDEX(Methods[Method Code],$A145),CHAR(34),
", MethodName:  ",CHAR(34),INDEX(Methods[Method Name],$A145),CHAR(34),
", MethodDescription:  ",CHAR(34),INDEX(Methods[Method Description],$A145),CHAR(34),
", MethodLink:  ",CHAR(34),INDEX(Methods[Method Link],$A145),CHAR(34),
", OrganizationID: *OrganizationID",TEXT(MATCH(INDEX(Methods[Organization Name],$A145),Organizations[Organization Name],0),"0000"),"}"))</f>
        <v/>
      </c>
      <c r="Q145" s="111" t="str">
        <f>IF($A145&gt;NumVariables,"",
CONCATENATE("  - &amp;VariableID",TEXT($A145,"0000"),
" {","VariableTypeCV:  ",CHAR(34),INDEX(Variables[Variable Type],$A145),CHAR(34),
", VariableCode:  ",CHAR(34),INDEX(Variables[Variable Code],$A145),CHAR(34),
", VariableNameCV:  ",CHAR(34),INDEX(Variables[Variable Name],$A145),CHAR(34),
", VariableDefinition:  ",CHAR(34),INDEX(Variables[Variable Definition],$A145),CHAR(34),
", SpecciationCV:  ",CHAR(34),INDEX(Variables[Speciation],$A145),CHAR(34),
", NoDataValue:  ",CHAR(34),INDEX(Variables[No Data Value],$A145),CHAR(34),"}"))</f>
        <v/>
      </c>
      <c r="S145" s="111" t="str">
        <f>IF($A145&gt;NumProcessingLevels,"",
CONCATENATE("  - &amp;ProcessingLevelID",TEXT($A145,"0000"),
" {","ProcessingLevelCode:  ",CHAR(34),INDEX(ProcessingLevels[Processing Level Code],$A145),CHAR(34),
", Definition:  ",CHAR(34),INDEX(ProcessingLevels[Definition],$A145),CHAR(34),
", Explanation:  ",CHAR(34),INDEX(ProcessingLevels[Explanation],$A145),CHAR(34),"}"))</f>
        <v/>
      </c>
      <c r="T145" s="111" t="str">
        <f>IF($A145&gt;NumDataColumns,"",
IF(INDEX(DataColumns[Method Code],$A145)="","PLEASE FILL IN A METHOD FOR EACH DATA COLUMN",
CONCATENATE("  - &amp;ActionID",TEXT($A145,"0000"),
" {","ActionTypeCV:  ",CHAR(34),"Observation",CHAR(34),
", MethodID: *MethodID",TEXT(MATCH(INDEX(DataColumns[Method Code],$A145),Methods[Method Code],0),"0000"),
", BeginDateTime:  NULL",
", BeginDateTimeUTCOffset:  NULL",
", EndDateTime:  NULL",
", EndDateTimeUTCOffset:  NULL",
", ActionDescription:  ",CHAR(34),"Generic observation action generated by YODA TimeSeries Template",CHAR(34),
", ActionFileLink:  ",CHAR(34),CHAR(34),"}")))</f>
        <v/>
      </c>
      <c r="U145" s="111" t="str">
        <f>IF($A145&gt;NumDataColumns,"",
IF(INDEX(DataColumns[Method Code],$A145)="","PLEASE FILL IN A SAMPLING FEATURE FOR EACH DATA COLUMN",
CONCATENATE("  - &amp;FeatureActionID",TEXT($A145,"0000"),
" {","SamplingFeatureID:  *SamplingFeatureID",TEXT(MATCH(INDEX(DataColumns[Sampling Feature Code],$A145),SamplingFeatures[Feature Code],0),"0000"),
", ActionID:  *ActionID",TEXT($A145,"0000"),"}")))</f>
        <v/>
      </c>
      <c r="V145" s="111" t="str">
        <f>IF($A145&gt;NumDataColumns,"",
CONCATENATE("  - &amp;ResultID",TEXT($A145,"0000"),
" {","ResultUUID:  ",CHAR(34),INDEX(DataColumns[ResultUUID],$A145),CHAR(34),
", FeatureActionID: *FeatureActionID",TEXT($A145,"0000"),
", ResultTypeCV:  ",CHAR(34),INDEX(DataColumns[Result Type],$A145),CHAR(34),
", VariableID:  *VariableID",TEXT(MATCH(INDEX(DataColumns[Variable Code],$A145),Variables[Variable Code],0),"0000"),
", UnitsID:  ",CHAR(34),INDEX(DataColumns[Unit Name],$A145),CHAR(34),
", TaxonomicClassifierID:  ",CHAR(34),CHAR(34),
", ProcessingLevelID:  *ProcessingLevelID",TEXT(MATCH(INDEX(DataColumns[Processing Level],$A145),ProcessingLevels[Processing Level Code],0),"0000"),
", ResultDateTime:  ",CHAR(34),CHAR(34),
", ResultDateTimeUTCOffset:  ",CHAR(34),CHAR(34),
", ValidDateTime:  ",CHAR(34),CHAR(34),
", ValidDateTimeUTCOffset:  ",CHAR(34),CHAR(34),
", StatusCV:  ",CHAR(34),CHAR(34),
", SampledMediumCV:  ",CHAR(34),INDEX(DataColumns[Sampled Medium],$A145),CHAR(34),
", ValueCount:  ",NumDataValues,"}"))</f>
        <v/>
      </c>
      <c r="W145" s="111" t="str">
        <f>IF($A145&gt;NumDataColumns,"",
CONCATENATE("  - &amp;TimeSeriesResultID001",TEXT($A145,"0000"),
" {","ResultID: *ResultID",TEXT($A145,"0000"),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Statistic],$A145),CHAR(34),"}"))</f>
        <v/>
      </c>
      <c r="X145" s="111" t="str">
        <f>IF($A145-3&gt;NumDataColumns,"",
CONCATENATE("    - {ColumnNumber: ",TEXT($A145-1,"0000"),
", Label:  ",CHAR(34),INDEX(DataColumns[Column Label],$A145-3),CHAR(34),
", ODM2Field:  ",CHAR(34),"DataValue",CHAR(34),
", CensorCodeCV:  ",CHAR(34),INDEX(DataColumns[Censor Code],$A145-3),CHAR(34),
", QualiatyCodeCV:  ",CHAR(34),INDEX(DataColumns[Quality Code],$A145-3),CHAR(34),
", TimeAggregationInterval:  ",INDEX(DataColumns[Time Aggregation Interval],$A145-3),
", TimeAggregationIntervalUnitsID:  ",CHAR(34),INDEX(DataColumns[Time Aggregation Unit],$A145-3),CHAR(34),"}"))</f>
        <v/>
      </c>
      <c r="AA145" s="111" t="str">
        <f>IF($A145&gt;NumDataColumns,
"",
CONCATENATE(AA144,", ",INDEX(DataColumns[Column Label],$A145)))</f>
        <v/>
      </c>
    </row>
    <row r="146" spans="1:27" x14ac:dyDescent="0.25">
      <c r="A146">
        <v>143</v>
      </c>
      <c r="D146" s="111" t="str">
        <f>IF($A146&gt;NumPeople,"",
CONCATENATE("  - &amp;PersonID",TEXT($A146,"0000"),
" {","PersonFirstName:  ",CHAR(34),INDEX(People[First Name],$A146),CHAR(34),
", PersonMiddleName:  ",CHAR(34),INDEX(People[Middle Name],$A146),CHAR(34),
", PersonLastName:  ",CHAR(34),INDEX(People[Last Name],$A146),CHAR(34),"}"))</f>
        <v/>
      </c>
      <c r="E146" s="111" t="str">
        <f>IF($A146&gt;NumOrganizations,"",
CONCATENATE("  - &amp;OrganizationID",TEXT($A146,"0000"),
" {","OrganizationTypeCV:  ",CHAR(34),INDEX(Organizations[Organization Type '[CV']],$A146),CHAR(34),
", OrganizationCode:  ",CHAR(34),INDEX(Organizations[Organization Code],$A146),CHAR(34),
", OrganizationName:  ",CHAR(34),INDEX(Organizations[Organization Name],$A146),CHAR(34),
", OrganizationDescription:  ",CHAR(34),INDEX(Organizations[Organization Description],$A146),CHAR(34),
", OrganizationLink:  ",CHAR(34),INDEX(Organizations[Organization Link],$A146),CHAR(34),"}"))</f>
        <v/>
      </c>
      <c r="F146" s="111" t="str">
        <f>IF($A146&gt;NumPeople,"",
CONCATENATE("  - &amp;AffiliationID",TEXT($A146,"0000"),
" {PersonID: *PersonID",TEXT($A146,"0000"),
", OrganizationID: *OrganizationID",TEXT(MATCH(INDEX(People[Organization Name],$A146),Organizations[Organization Name],0),"0000"),
", IsPrimaryOrganizationContact: , AffiliationStartDate: , AffiliationEndDate: , PrimaryPhone: ",
", PrimaryEmail: ",CHAR(34),INDEX(People[Primary Email],$A146),CHAR(34),
", PrimaryAddress: ",CHAR(34),INDEX(People[Primary Address],$A146),CHAR(34),
", PersonLink: }"))</f>
        <v/>
      </c>
      <c r="H146" s="111" t="str">
        <f>IF(COUNTA(CitationInformation)=0,"",
IF($A146&gt;NumAuthors,"",
CONCATENATE("  - &amp;AuthorListID",TEXT($A146,"0000"),
"  {CitationID: *CitationID0001",
", PersonID: *PersonID",TEXT(MATCH(INDEX(AuthorList[Author Name],$A146),People[Full Name],0),"0000"),
", AuthorOrder: ",INDEX(AuthorList[Author Number],$A146),"}")))</f>
        <v/>
      </c>
      <c r="K146" s="111" t="str">
        <f>IF($A146&gt;NumSamplingFeatures,"",
CONCATENATE("  - &amp;SamplingFeatureID",TEXT($A146,"0000"),
" {","SamplingFeatureUUID:  ",CHAR(34),INDEX(SamplingFeatures[Sampling Feature UUID],$A146),CHAR(34),
", SamplingFeatureTypeCV:  ",CHAR(34),INDEX(SamplingFeatures[Sampling Feature Type],$A146),CHAR(34),
", SamplingFeatureCode:  ",CHAR(34),INDEX(SamplingFeatures[Feature Code],$A146),CHAR(34),
", SamplingFeatureName:  ",CHAR(34),INDEX(SamplingFeatures[Feature Name],$A146),CHAR(34),
", SamplingFeatureDescription:  ",CHAR(34),INDEX(SamplingFeatures[Feature Description],$A146),CHAR(34),
", SamplingFeatureGeotypeCV:  ",CHAR(34),INDEX(SamplingFeatures[Feature Geo Type],$A146),CHAR(34),
", FeatureGeometry:  ",CHAR(34),INDEX(SamplingFeatures[Feature Geometry],$A146),CHAR(34),
", Elevation_m:  ",CHAR(34),INDEX(SamplingFeatures[Elevation_m],$A146),CHAR(34),
", ElevationDatumCV:  ",CHAR(34),ElevationDatum,CHAR(34),"}"))</f>
        <v/>
      </c>
      <c r="L146" s="111" t="str">
        <f>IF(NumSites=0,"",
IF(NumSites&lt;$A146,"",
CONCATENATE("  - &amp;SiteID",TEXT($A146,"0000"),
" {","SamplingFeatureID:  *SamplingFeatureID",TEXT(MATCH($A146,Sites[SiteID],0),"0000"),
", SiteTypeCV:  ",CHAR(34),INDEX(Sites[Site Type],MATCH($A146,Sites[SiteID],0)),CHAR(34),
", Latitude:  ",INDEX(Sites[Latitude],MATCH($A146,Sites[SiteID],0)),
", Longitude:  ",INDEX(Sites[Longitude],MATCH($A146,Sites[SiteID],0)),
", SpatialReferenceID:  *SRSID0001}")))</f>
        <v/>
      </c>
      <c r="M146" s="111" t="str">
        <f>IF(NumSpecimens=0,"",
IF(NumSpecimens&lt;$A146,"",
CONCATENATE("  - &amp;SpecimenID",TEXT($A146,"0000"),
" {","SamplingFeatureID:  *SamplingFeatureID",TEXT(MATCH($A146,Specimens[SpecimenID],0),"0000"),
", SpecimenTypeCV:  ",CHAR(34),INDEX(Specimens[Specimen Type],MATCH($A146,Specimens[SpecimenID],0)),CHAR(34),
", SpecimenMediumCV:  ",INDEX(Specimens[Specimen Medium],MATCH($A146,Specimens[SpecimenID],0)),
", IsFieldSpecimen:  ",CHAR(34),INDEX(Specimens[Is Field Specimen?],MATCH($A146,Specimens[SpecimenID],0)),CHAR(34),"}")))</f>
        <v/>
      </c>
      <c r="N146" s="111" t="str">
        <f>IF(NumSpatialOffsets=0,"",
IF(NumSpatialOffsets&lt;$A146,"",
CONCATENATE("  - &amp;SpatialOffsetID",TEXT($A146,"0000"),
" {","SpatialOffsetTypeCV:  ",CHAR(34),INDEX(RelatedFeatures[Spatial Offset Type],MATCH($A146,RelatedFeatures[OffsetID],0)),CHAR(34),
", Offset1Value:  ",INDEX(RelatedFeatures[Offset 1 Value],MATCH($A146,RelatedFeatures[OffsetID],0)),
", Offset1UnitID:  ",CHAR(34),INDEX(RelatedFeatures[Offset 1 Unit],MATCH($A146,RelatedFeatures[OffsetID],0)),CHAR(34),
", Offset2Value:  ",IF(INDEX(RelatedFeatures[Offset 2 Value],MATCH($A146,RelatedFeatures[OffsetID],0))="","NULL",INDEX(RelatedFeatures[Offset 2 Value],MATCH($A146,RelatedFeatures[OffsetID],0))),
", Offset2UnitID:  ",CHAR(34),INDEX(RelatedFeatures[Offset 2 Unit],MATCH($A146,RelatedFeatures[OffsetID],0)),,CHAR(34),
", Offset3Value:  ",IF(INDEX(RelatedFeatures[Offset 3 Value],MATCH($A146,RelatedFeatures[OffsetID],0))="","NULL",INDEX(RelatedFeatures[Offset 3 Value],MATCH($A146,RelatedFeatures[OffsetID],0))),
", Offset3UnitID:  ",CHAR(34),INDEX(RelatedFeatures[Offset 3 Unit],MATCH($A146,RelatedFeatures[OffsetID],0)),CHAR(34),"}")))</f>
        <v/>
      </c>
      <c r="O146" s="111" t="str">
        <f>IF(NumRelatedFeatures=0,"",
IF($A146&gt;NumRelatedFeatures,"",
CONCATENATE("  - &amp;RelationID",TEXT($A146,"0000"),
" {","SamplingFeatureID:  *SamplingFeatureID",TEXT(MATCH(INDEX(RelatedFeatures[First Sampling Feature Code],$A146),SamplingFeatures[Feature Code],0),"0000"),
", RelationshipTypeCV:  ",CHAR(34),INDEX(RelatedFeatures[Relationship Type],$A146),CHAR(34),
", RelatedFeatureID: *SamplingFeatureID",TEXT(MATCH(INDEX(RelatedFeatures[Second Sampling Feature Code],$A146),SamplingFeatures[Feature Code],0),"0000"),
", SpatialOffsetID:  ",IF(INDEX(RelatedFeatures[OffsetID],$A146)="",CONCATENATE(CHAR(34),CHAR(34)),CONCATENATE("*SpatialOffsetID",TEXT(INDEX(RelatedFeatures[OffsetID],$A146),"0000"))),"}")))</f>
        <v/>
      </c>
      <c r="P146" s="111" t="str">
        <f>IF($A146&gt;NumMethods,"",
CONCATENATE("  - &amp;MethodID",TEXT($A146,"0000"),
" {","MethodTypeCV:  ",CHAR(34),INDEX(Methods[Method Type],$A146),CHAR(34),
", MethodCode:  ",CHAR(34),INDEX(Methods[Method Code],$A146),CHAR(34),
", MethodName:  ",CHAR(34),INDEX(Methods[Method Name],$A146),CHAR(34),
", MethodDescription:  ",CHAR(34),INDEX(Methods[Method Description],$A146),CHAR(34),
", MethodLink:  ",CHAR(34),INDEX(Methods[Method Link],$A146),CHAR(34),
", OrganizationID: *OrganizationID",TEXT(MATCH(INDEX(Methods[Organization Name],$A146),Organizations[Organization Name],0),"0000"),"}"))</f>
        <v/>
      </c>
      <c r="Q146" s="111" t="str">
        <f>IF($A146&gt;NumVariables,"",
CONCATENATE("  - &amp;VariableID",TEXT($A146,"0000"),
" {","VariableTypeCV:  ",CHAR(34),INDEX(Variables[Variable Type],$A146),CHAR(34),
", VariableCode:  ",CHAR(34),INDEX(Variables[Variable Code],$A146),CHAR(34),
", VariableNameCV:  ",CHAR(34),INDEX(Variables[Variable Name],$A146),CHAR(34),
", VariableDefinition:  ",CHAR(34),INDEX(Variables[Variable Definition],$A146),CHAR(34),
", SpecciationCV:  ",CHAR(34),INDEX(Variables[Speciation],$A146),CHAR(34),
", NoDataValue:  ",CHAR(34),INDEX(Variables[No Data Value],$A146),CHAR(34),"}"))</f>
        <v/>
      </c>
      <c r="S146" s="111" t="str">
        <f>IF($A146&gt;NumProcessingLevels,"",
CONCATENATE("  - &amp;ProcessingLevelID",TEXT($A146,"0000"),
" {","ProcessingLevelCode:  ",CHAR(34),INDEX(ProcessingLevels[Processing Level Code],$A146),CHAR(34),
", Definition:  ",CHAR(34),INDEX(ProcessingLevels[Definition],$A146),CHAR(34),
", Explanation:  ",CHAR(34),INDEX(ProcessingLevels[Explanation],$A146),CHAR(34),"}"))</f>
        <v/>
      </c>
      <c r="T146" s="111" t="str">
        <f>IF($A146&gt;NumDataColumns,"",
IF(INDEX(DataColumns[Method Code],$A146)="","PLEASE FILL IN A METHOD FOR EACH DATA COLUMN",
CONCATENATE("  - &amp;ActionID",TEXT($A146,"0000"),
" {","ActionTypeCV:  ",CHAR(34),"Observation",CHAR(34),
", MethodID: *MethodID",TEXT(MATCH(INDEX(DataColumns[Method Code],$A146),Methods[Method Code],0),"0000"),
", BeginDateTime:  NULL",
", BeginDateTimeUTCOffset:  NULL",
", EndDateTime:  NULL",
", EndDateTimeUTCOffset:  NULL",
", ActionDescription:  ",CHAR(34),"Generic observation action generated by YODA TimeSeries Template",CHAR(34),
", ActionFileLink:  ",CHAR(34),CHAR(34),"}")))</f>
        <v/>
      </c>
      <c r="U146" s="111" t="str">
        <f>IF($A146&gt;NumDataColumns,"",
IF(INDEX(DataColumns[Method Code],$A146)="","PLEASE FILL IN A SAMPLING FEATURE FOR EACH DATA COLUMN",
CONCATENATE("  - &amp;FeatureActionID",TEXT($A146,"0000"),
" {","SamplingFeatureID:  *SamplingFeatureID",TEXT(MATCH(INDEX(DataColumns[Sampling Feature Code],$A146),SamplingFeatures[Feature Code],0),"0000"),
", ActionID:  *ActionID",TEXT($A146,"0000"),"}")))</f>
        <v/>
      </c>
      <c r="V146" s="111" t="str">
        <f>IF($A146&gt;NumDataColumns,"",
CONCATENATE("  - &amp;ResultID",TEXT($A146,"0000"),
" {","ResultUUID:  ",CHAR(34),INDEX(DataColumns[ResultUUID],$A146),CHAR(34),
", FeatureActionID: *FeatureActionID",TEXT($A146,"0000"),
", ResultTypeCV:  ",CHAR(34),INDEX(DataColumns[Result Type],$A146),CHAR(34),
", VariableID:  *VariableID",TEXT(MATCH(INDEX(DataColumns[Variable Code],$A146),Variables[Variable Code],0),"0000"),
", UnitsID:  ",CHAR(34),INDEX(DataColumns[Unit Name],$A146),CHAR(34),
", TaxonomicClassifierID:  ",CHAR(34),CHAR(34),
", ProcessingLevelID:  *ProcessingLevelID",TEXT(MATCH(INDEX(DataColumns[Processing Level],$A146),ProcessingLevels[Processing Level Code],0),"0000"),
", ResultDateTime:  ",CHAR(34),CHAR(34),
", ResultDateTimeUTCOffset:  ",CHAR(34),CHAR(34),
", ValidDateTime:  ",CHAR(34),CHAR(34),
", ValidDateTimeUTCOffset:  ",CHAR(34),CHAR(34),
", StatusCV:  ",CHAR(34),CHAR(34),
", SampledMediumCV:  ",CHAR(34),INDEX(DataColumns[Sampled Medium],$A146),CHAR(34),
", ValueCount:  ",NumDataValues,"}"))</f>
        <v/>
      </c>
      <c r="W146" s="111" t="str">
        <f>IF($A146&gt;NumDataColumns,"",
CONCATENATE("  - &amp;TimeSeriesResultID001",TEXT($A146,"0000"),
" {","ResultID: *ResultID",TEXT($A146,"0000"),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Statistic],$A146),CHAR(34),"}"))</f>
        <v/>
      </c>
      <c r="X146" s="111" t="str">
        <f>IF($A146-3&gt;NumDataColumns,"",
CONCATENATE("    - {ColumnNumber: ",TEXT($A146-1,"0000"),
", Label:  ",CHAR(34),INDEX(DataColumns[Column Label],$A146-3),CHAR(34),
", ODM2Field:  ",CHAR(34),"DataValue",CHAR(34),
", CensorCodeCV:  ",CHAR(34),INDEX(DataColumns[Censor Code],$A146-3),CHAR(34),
", QualiatyCodeCV:  ",CHAR(34),INDEX(DataColumns[Quality Code],$A146-3),CHAR(34),
", TimeAggregationInterval:  ",INDEX(DataColumns[Time Aggregation Interval],$A146-3),
", TimeAggregationIntervalUnitsID:  ",CHAR(34),INDEX(DataColumns[Time Aggregation Unit],$A146-3),CHAR(34),"}"))</f>
        <v/>
      </c>
      <c r="AA146" s="111" t="str">
        <f>IF($A146&gt;NumDataColumns,
"",
CONCATENATE(AA145,", ",INDEX(DataColumns[Column Label],$A146)))</f>
        <v/>
      </c>
    </row>
    <row r="147" spans="1:27" x14ac:dyDescent="0.25">
      <c r="A147">
        <v>144</v>
      </c>
      <c r="D147" s="111" t="str">
        <f>IF($A147&gt;NumPeople,"",
CONCATENATE("  - &amp;PersonID",TEXT($A147,"0000"),
" {","PersonFirstName:  ",CHAR(34),INDEX(People[First Name],$A147),CHAR(34),
", PersonMiddleName:  ",CHAR(34),INDEX(People[Middle Name],$A147),CHAR(34),
", PersonLastName:  ",CHAR(34),INDEX(People[Last Name],$A147),CHAR(34),"}"))</f>
        <v/>
      </c>
      <c r="E147" s="111" t="str">
        <f>IF($A147&gt;NumOrganizations,"",
CONCATENATE("  - &amp;OrganizationID",TEXT($A147,"0000"),
" {","OrganizationTypeCV:  ",CHAR(34),INDEX(Organizations[Organization Type '[CV']],$A147),CHAR(34),
", OrganizationCode:  ",CHAR(34),INDEX(Organizations[Organization Code],$A147),CHAR(34),
", OrganizationName:  ",CHAR(34),INDEX(Organizations[Organization Name],$A147),CHAR(34),
", OrganizationDescription:  ",CHAR(34),INDEX(Organizations[Organization Description],$A147),CHAR(34),
", OrganizationLink:  ",CHAR(34),INDEX(Organizations[Organization Link],$A147),CHAR(34),"}"))</f>
        <v/>
      </c>
      <c r="F147" s="111" t="str">
        <f>IF($A147&gt;NumPeople,"",
CONCATENATE("  - &amp;AffiliationID",TEXT($A147,"0000"),
" {PersonID: *PersonID",TEXT($A147,"0000"),
", OrganizationID: *OrganizationID",TEXT(MATCH(INDEX(People[Organization Name],$A147),Organizations[Organization Name],0),"0000"),
", IsPrimaryOrganizationContact: , AffiliationStartDate: , AffiliationEndDate: , PrimaryPhone: ",
", PrimaryEmail: ",CHAR(34),INDEX(People[Primary Email],$A147),CHAR(34),
", PrimaryAddress: ",CHAR(34),INDEX(People[Primary Address],$A147),CHAR(34),
", PersonLink: }"))</f>
        <v/>
      </c>
      <c r="H147" s="111" t="str">
        <f>IF(COUNTA(CitationInformation)=0,"",
IF($A147&gt;NumAuthors,"",
CONCATENATE("  - &amp;AuthorListID",TEXT($A147,"0000"),
"  {CitationID: *CitationID0001",
", PersonID: *PersonID",TEXT(MATCH(INDEX(AuthorList[Author Name],$A147),People[Full Name],0),"0000"),
", AuthorOrder: ",INDEX(AuthorList[Author Number],$A147),"}")))</f>
        <v/>
      </c>
      <c r="K147" s="111" t="str">
        <f>IF($A147&gt;NumSamplingFeatures,"",
CONCATENATE("  - &amp;SamplingFeatureID",TEXT($A147,"0000"),
" {","SamplingFeatureUUID:  ",CHAR(34),INDEX(SamplingFeatures[Sampling Feature UUID],$A147),CHAR(34),
", SamplingFeatureTypeCV:  ",CHAR(34),INDEX(SamplingFeatures[Sampling Feature Type],$A147),CHAR(34),
", SamplingFeatureCode:  ",CHAR(34),INDEX(SamplingFeatures[Feature Code],$A147),CHAR(34),
", SamplingFeatureName:  ",CHAR(34),INDEX(SamplingFeatures[Feature Name],$A147),CHAR(34),
", SamplingFeatureDescription:  ",CHAR(34),INDEX(SamplingFeatures[Feature Description],$A147),CHAR(34),
", SamplingFeatureGeotypeCV:  ",CHAR(34),INDEX(SamplingFeatures[Feature Geo Type],$A147),CHAR(34),
", FeatureGeometry:  ",CHAR(34),INDEX(SamplingFeatures[Feature Geometry],$A147),CHAR(34),
", Elevation_m:  ",CHAR(34),INDEX(SamplingFeatures[Elevation_m],$A147),CHAR(34),
", ElevationDatumCV:  ",CHAR(34),ElevationDatum,CHAR(34),"}"))</f>
        <v/>
      </c>
      <c r="L147" s="111" t="str">
        <f>IF(NumSites=0,"",
IF(NumSites&lt;$A147,"",
CONCATENATE("  - &amp;SiteID",TEXT($A147,"0000"),
" {","SamplingFeatureID:  *SamplingFeatureID",TEXT(MATCH($A147,Sites[SiteID],0),"0000"),
", SiteTypeCV:  ",CHAR(34),INDEX(Sites[Site Type],MATCH($A147,Sites[SiteID],0)),CHAR(34),
", Latitude:  ",INDEX(Sites[Latitude],MATCH($A147,Sites[SiteID],0)),
", Longitude:  ",INDEX(Sites[Longitude],MATCH($A147,Sites[SiteID],0)),
", SpatialReferenceID:  *SRSID0001}")))</f>
        <v/>
      </c>
      <c r="M147" s="111" t="str">
        <f>IF(NumSpecimens=0,"",
IF(NumSpecimens&lt;$A147,"",
CONCATENATE("  - &amp;SpecimenID",TEXT($A147,"0000"),
" {","SamplingFeatureID:  *SamplingFeatureID",TEXT(MATCH($A147,Specimens[SpecimenID],0),"0000"),
", SpecimenTypeCV:  ",CHAR(34),INDEX(Specimens[Specimen Type],MATCH($A147,Specimens[SpecimenID],0)),CHAR(34),
", SpecimenMediumCV:  ",INDEX(Specimens[Specimen Medium],MATCH($A147,Specimens[SpecimenID],0)),
", IsFieldSpecimen:  ",CHAR(34),INDEX(Specimens[Is Field Specimen?],MATCH($A147,Specimens[SpecimenID],0)),CHAR(34),"}")))</f>
        <v/>
      </c>
      <c r="N147" s="111" t="str">
        <f>IF(NumSpatialOffsets=0,"",
IF(NumSpatialOffsets&lt;$A147,"",
CONCATENATE("  - &amp;SpatialOffsetID",TEXT($A147,"0000"),
" {","SpatialOffsetTypeCV:  ",CHAR(34),INDEX(RelatedFeatures[Spatial Offset Type],MATCH($A147,RelatedFeatures[OffsetID],0)),CHAR(34),
", Offset1Value:  ",INDEX(RelatedFeatures[Offset 1 Value],MATCH($A147,RelatedFeatures[OffsetID],0)),
", Offset1UnitID:  ",CHAR(34),INDEX(RelatedFeatures[Offset 1 Unit],MATCH($A147,RelatedFeatures[OffsetID],0)),CHAR(34),
", Offset2Value:  ",IF(INDEX(RelatedFeatures[Offset 2 Value],MATCH($A147,RelatedFeatures[OffsetID],0))="","NULL",INDEX(RelatedFeatures[Offset 2 Value],MATCH($A147,RelatedFeatures[OffsetID],0))),
", Offset2UnitID:  ",CHAR(34),INDEX(RelatedFeatures[Offset 2 Unit],MATCH($A147,RelatedFeatures[OffsetID],0)),,CHAR(34),
", Offset3Value:  ",IF(INDEX(RelatedFeatures[Offset 3 Value],MATCH($A147,RelatedFeatures[OffsetID],0))="","NULL",INDEX(RelatedFeatures[Offset 3 Value],MATCH($A147,RelatedFeatures[OffsetID],0))),
", Offset3UnitID:  ",CHAR(34),INDEX(RelatedFeatures[Offset 3 Unit],MATCH($A147,RelatedFeatures[OffsetID],0)),CHAR(34),"}")))</f>
        <v/>
      </c>
      <c r="O147" s="111" t="str">
        <f>IF(NumRelatedFeatures=0,"",
IF($A147&gt;NumRelatedFeatures,"",
CONCATENATE("  - &amp;RelationID",TEXT($A147,"0000"),
" {","SamplingFeatureID:  *SamplingFeatureID",TEXT(MATCH(INDEX(RelatedFeatures[First Sampling Feature Code],$A147),SamplingFeatures[Feature Code],0),"0000"),
", RelationshipTypeCV:  ",CHAR(34),INDEX(RelatedFeatures[Relationship Type],$A147),CHAR(34),
", RelatedFeatureID: *SamplingFeatureID",TEXT(MATCH(INDEX(RelatedFeatures[Second Sampling Feature Code],$A147),SamplingFeatures[Feature Code],0),"0000"),
", SpatialOffsetID:  ",IF(INDEX(RelatedFeatures[OffsetID],$A147)="",CONCATENATE(CHAR(34),CHAR(34)),CONCATENATE("*SpatialOffsetID",TEXT(INDEX(RelatedFeatures[OffsetID],$A147),"0000"))),"}")))</f>
        <v/>
      </c>
      <c r="P147" s="111" t="str">
        <f>IF($A147&gt;NumMethods,"",
CONCATENATE("  - &amp;MethodID",TEXT($A147,"0000"),
" {","MethodTypeCV:  ",CHAR(34),INDEX(Methods[Method Type],$A147),CHAR(34),
", MethodCode:  ",CHAR(34),INDEX(Methods[Method Code],$A147),CHAR(34),
", MethodName:  ",CHAR(34),INDEX(Methods[Method Name],$A147),CHAR(34),
", MethodDescription:  ",CHAR(34),INDEX(Methods[Method Description],$A147),CHAR(34),
", MethodLink:  ",CHAR(34),INDEX(Methods[Method Link],$A147),CHAR(34),
", OrganizationID: *OrganizationID",TEXT(MATCH(INDEX(Methods[Organization Name],$A147),Organizations[Organization Name],0),"0000"),"}"))</f>
        <v/>
      </c>
      <c r="Q147" s="111" t="str">
        <f>IF($A147&gt;NumVariables,"",
CONCATENATE("  - &amp;VariableID",TEXT($A147,"0000"),
" {","VariableTypeCV:  ",CHAR(34),INDEX(Variables[Variable Type],$A147),CHAR(34),
", VariableCode:  ",CHAR(34),INDEX(Variables[Variable Code],$A147),CHAR(34),
", VariableNameCV:  ",CHAR(34),INDEX(Variables[Variable Name],$A147),CHAR(34),
", VariableDefinition:  ",CHAR(34),INDEX(Variables[Variable Definition],$A147),CHAR(34),
", SpecciationCV:  ",CHAR(34),INDEX(Variables[Speciation],$A147),CHAR(34),
", NoDataValue:  ",CHAR(34),INDEX(Variables[No Data Value],$A147),CHAR(34),"}"))</f>
        <v/>
      </c>
      <c r="S147" s="111" t="str">
        <f>IF($A147&gt;NumProcessingLevels,"",
CONCATENATE("  - &amp;ProcessingLevelID",TEXT($A147,"0000"),
" {","ProcessingLevelCode:  ",CHAR(34),INDEX(ProcessingLevels[Processing Level Code],$A147),CHAR(34),
", Definition:  ",CHAR(34),INDEX(ProcessingLevels[Definition],$A147),CHAR(34),
", Explanation:  ",CHAR(34),INDEX(ProcessingLevels[Explanation],$A147),CHAR(34),"}"))</f>
        <v/>
      </c>
      <c r="T147" s="111" t="str">
        <f>IF($A147&gt;NumDataColumns,"",
IF(INDEX(DataColumns[Method Code],$A147)="","PLEASE FILL IN A METHOD FOR EACH DATA COLUMN",
CONCATENATE("  - &amp;ActionID",TEXT($A147,"0000"),
" {","ActionTypeCV:  ",CHAR(34),"Observation",CHAR(34),
", MethodID: *MethodID",TEXT(MATCH(INDEX(DataColumns[Method Code],$A147),Methods[Method Code],0),"0000"),
", BeginDateTime:  NULL",
", BeginDateTimeUTCOffset:  NULL",
", EndDateTime:  NULL",
", EndDateTimeUTCOffset:  NULL",
", ActionDescription:  ",CHAR(34),"Generic observation action generated by YODA TimeSeries Template",CHAR(34),
", ActionFileLink:  ",CHAR(34),CHAR(34),"}")))</f>
        <v/>
      </c>
      <c r="U147" s="111" t="str">
        <f>IF($A147&gt;NumDataColumns,"",
IF(INDEX(DataColumns[Method Code],$A147)="","PLEASE FILL IN A SAMPLING FEATURE FOR EACH DATA COLUMN",
CONCATENATE("  - &amp;FeatureActionID",TEXT($A147,"0000"),
" {","SamplingFeatureID:  *SamplingFeatureID",TEXT(MATCH(INDEX(DataColumns[Sampling Feature Code],$A147),SamplingFeatures[Feature Code],0),"0000"),
", ActionID:  *ActionID",TEXT($A147,"0000"),"}")))</f>
        <v/>
      </c>
      <c r="V147" s="111" t="str">
        <f>IF($A147&gt;NumDataColumns,"",
CONCATENATE("  - &amp;ResultID",TEXT($A147,"0000"),
" {","ResultUUID:  ",CHAR(34),INDEX(DataColumns[ResultUUID],$A147),CHAR(34),
", FeatureActionID: *FeatureActionID",TEXT($A147,"0000"),
", ResultTypeCV:  ",CHAR(34),INDEX(DataColumns[Result Type],$A147),CHAR(34),
", VariableID:  *VariableID",TEXT(MATCH(INDEX(DataColumns[Variable Code],$A147),Variables[Variable Code],0),"0000"),
", UnitsID:  ",CHAR(34),INDEX(DataColumns[Unit Name],$A147),CHAR(34),
", TaxonomicClassifierID:  ",CHAR(34),CHAR(34),
", ProcessingLevelID:  *ProcessingLevelID",TEXT(MATCH(INDEX(DataColumns[Processing Level],$A147),ProcessingLevels[Processing Level Code],0),"0000"),
", ResultDateTime:  ",CHAR(34),CHAR(34),
", ResultDateTimeUTCOffset:  ",CHAR(34),CHAR(34),
", ValidDateTime:  ",CHAR(34),CHAR(34),
", ValidDateTimeUTCOffset:  ",CHAR(34),CHAR(34),
", StatusCV:  ",CHAR(34),CHAR(34),
", SampledMediumCV:  ",CHAR(34),INDEX(DataColumns[Sampled Medium],$A147),CHAR(34),
", ValueCount:  ",NumDataValues,"}"))</f>
        <v/>
      </c>
      <c r="W147" s="111" t="str">
        <f>IF($A147&gt;NumDataColumns,"",
CONCATENATE("  - &amp;TimeSeriesResultID001",TEXT($A147,"0000"),
" {","ResultID: *ResultID",TEXT($A147,"0000"),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Statistic],$A147),CHAR(34),"}"))</f>
        <v/>
      </c>
      <c r="X147" s="111" t="str">
        <f>IF($A147-3&gt;NumDataColumns,"",
CONCATENATE("    - {ColumnNumber: ",TEXT($A147-1,"0000"),
", Label:  ",CHAR(34),INDEX(DataColumns[Column Label],$A147-3),CHAR(34),
", ODM2Field:  ",CHAR(34),"DataValue",CHAR(34),
", CensorCodeCV:  ",CHAR(34),INDEX(DataColumns[Censor Code],$A147-3),CHAR(34),
", QualiatyCodeCV:  ",CHAR(34),INDEX(DataColumns[Quality Code],$A147-3),CHAR(34),
", TimeAggregationInterval:  ",INDEX(DataColumns[Time Aggregation Interval],$A147-3),
", TimeAggregationIntervalUnitsID:  ",CHAR(34),INDEX(DataColumns[Time Aggregation Unit],$A147-3),CHAR(34),"}"))</f>
        <v/>
      </c>
      <c r="AA147" s="111" t="str">
        <f>IF($A147&gt;NumDataColumns,
"",
CONCATENATE(AA146,", ",INDEX(DataColumns[Column Label],$A147)))</f>
        <v/>
      </c>
    </row>
    <row r="148" spans="1:27" x14ac:dyDescent="0.25">
      <c r="A148">
        <v>145</v>
      </c>
      <c r="D148" s="111" t="str">
        <f>IF($A148&gt;NumPeople,"",
CONCATENATE("  - &amp;PersonID",TEXT($A148,"0000"),
" {","PersonFirstName:  ",CHAR(34),INDEX(People[First Name],$A148),CHAR(34),
", PersonMiddleName:  ",CHAR(34),INDEX(People[Middle Name],$A148),CHAR(34),
", PersonLastName:  ",CHAR(34),INDEX(People[Last Name],$A148),CHAR(34),"}"))</f>
        <v/>
      </c>
      <c r="E148" s="111" t="str">
        <f>IF($A148&gt;NumOrganizations,"",
CONCATENATE("  - &amp;OrganizationID",TEXT($A148,"0000"),
" {","OrganizationTypeCV:  ",CHAR(34),INDEX(Organizations[Organization Type '[CV']],$A148),CHAR(34),
", OrganizationCode:  ",CHAR(34),INDEX(Organizations[Organization Code],$A148),CHAR(34),
", OrganizationName:  ",CHAR(34),INDEX(Organizations[Organization Name],$A148),CHAR(34),
", OrganizationDescription:  ",CHAR(34),INDEX(Organizations[Organization Description],$A148),CHAR(34),
", OrganizationLink:  ",CHAR(34),INDEX(Organizations[Organization Link],$A148),CHAR(34),"}"))</f>
        <v/>
      </c>
      <c r="F148" s="111" t="str">
        <f>IF($A148&gt;NumPeople,"",
CONCATENATE("  - &amp;AffiliationID",TEXT($A148,"0000"),
" {PersonID: *PersonID",TEXT($A148,"0000"),
", OrganizationID: *OrganizationID",TEXT(MATCH(INDEX(People[Organization Name],$A148),Organizations[Organization Name],0),"0000"),
", IsPrimaryOrganizationContact: , AffiliationStartDate: , AffiliationEndDate: , PrimaryPhone: ",
", PrimaryEmail: ",CHAR(34),INDEX(People[Primary Email],$A148),CHAR(34),
", PrimaryAddress: ",CHAR(34),INDEX(People[Primary Address],$A148),CHAR(34),
", PersonLink: }"))</f>
        <v/>
      </c>
      <c r="H148" s="111" t="str">
        <f>IF(COUNTA(CitationInformation)=0,"",
IF($A148&gt;NumAuthors,"",
CONCATENATE("  - &amp;AuthorListID",TEXT($A148,"0000"),
"  {CitationID: *CitationID0001",
", PersonID: *PersonID",TEXT(MATCH(INDEX(AuthorList[Author Name],$A148),People[Full Name],0),"0000"),
", AuthorOrder: ",INDEX(AuthorList[Author Number],$A148),"}")))</f>
        <v/>
      </c>
      <c r="K148" s="111" t="str">
        <f>IF($A148&gt;NumSamplingFeatures,"",
CONCATENATE("  - &amp;SamplingFeatureID",TEXT($A148,"0000"),
" {","SamplingFeatureUUID:  ",CHAR(34),INDEX(SamplingFeatures[Sampling Feature UUID],$A148),CHAR(34),
", SamplingFeatureTypeCV:  ",CHAR(34),INDEX(SamplingFeatures[Sampling Feature Type],$A148),CHAR(34),
", SamplingFeatureCode:  ",CHAR(34),INDEX(SamplingFeatures[Feature Code],$A148),CHAR(34),
", SamplingFeatureName:  ",CHAR(34),INDEX(SamplingFeatures[Feature Name],$A148),CHAR(34),
", SamplingFeatureDescription:  ",CHAR(34),INDEX(SamplingFeatures[Feature Description],$A148),CHAR(34),
", SamplingFeatureGeotypeCV:  ",CHAR(34),INDEX(SamplingFeatures[Feature Geo Type],$A148),CHAR(34),
", FeatureGeometry:  ",CHAR(34),INDEX(SamplingFeatures[Feature Geometry],$A148),CHAR(34),
", Elevation_m:  ",CHAR(34),INDEX(SamplingFeatures[Elevation_m],$A148),CHAR(34),
", ElevationDatumCV:  ",CHAR(34),ElevationDatum,CHAR(34),"}"))</f>
        <v/>
      </c>
      <c r="L148" s="111" t="str">
        <f>IF(NumSites=0,"",
IF(NumSites&lt;$A148,"",
CONCATENATE("  - &amp;SiteID",TEXT($A148,"0000"),
" {","SamplingFeatureID:  *SamplingFeatureID",TEXT(MATCH($A148,Sites[SiteID],0),"0000"),
", SiteTypeCV:  ",CHAR(34),INDEX(Sites[Site Type],MATCH($A148,Sites[SiteID],0)),CHAR(34),
", Latitude:  ",INDEX(Sites[Latitude],MATCH($A148,Sites[SiteID],0)),
", Longitude:  ",INDEX(Sites[Longitude],MATCH($A148,Sites[SiteID],0)),
", SpatialReferenceID:  *SRSID0001}")))</f>
        <v/>
      </c>
      <c r="M148" s="111" t="str">
        <f>IF(NumSpecimens=0,"",
IF(NumSpecimens&lt;$A148,"",
CONCATENATE("  - &amp;SpecimenID",TEXT($A148,"0000"),
" {","SamplingFeatureID:  *SamplingFeatureID",TEXT(MATCH($A148,Specimens[SpecimenID],0),"0000"),
", SpecimenTypeCV:  ",CHAR(34),INDEX(Specimens[Specimen Type],MATCH($A148,Specimens[SpecimenID],0)),CHAR(34),
", SpecimenMediumCV:  ",INDEX(Specimens[Specimen Medium],MATCH($A148,Specimens[SpecimenID],0)),
", IsFieldSpecimen:  ",CHAR(34),INDEX(Specimens[Is Field Specimen?],MATCH($A148,Specimens[SpecimenID],0)),CHAR(34),"}")))</f>
        <v/>
      </c>
      <c r="N148" s="111" t="str">
        <f>IF(NumSpatialOffsets=0,"",
IF(NumSpatialOffsets&lt;$A148,"",
CONCATENATE("  - &amp;SpatialOffsetID",TEXT($A148,"0000"),
" {","SpatialOffsetTypeCV:  ",CHAR(34),INDEX(RelatedFeatures[Spatial Offset Type],MATCH($A148,RelatedFeatures[OffsetID],0)),CHAR(34),
", Offset1Value:  ",INDEX(RelatedFeatures[Offset 1 Value],MATCH($A148,RelatedFeatures[OffsetID],0)),
", Offset1UnitID:  ",CHAR(34),INDEX(RelatedFeatures[Offset 1 Unit],MATCH($A148,RelatedFeatures[OffsetID],0)),CHAR(34),
", Offset2Value:  ",IF(INDEX(RelatedFeatures[Offset 2 Value],MATCH($A148,RelatedFeatures[OffsetID],0))="","NULL",INDEX(RelatedFeatures[Offset 2 Value],MATCH($A148,RelatedFeatures[OffsetID],0))),
", Offset2UnitID:  ",CHAR(34),INDEX(RelatedFeatures[Offset 2 Unit],MATCH($A148,RelatedFeatures[OffsetID],0)),,CHAR(34),
", Offset3Value:  ",IF(INDEX(RelatedFeatures[Offset 3 Value],MATCH($A148,RelatedFeatures[OffsetID],0))="","NULL",INDEX(RelatedFeatures[Offset 3 Value],MATCH($A148,RelatedFeatures[OffsetID],0))),
", Offset3UnitID:  ",CHAR(34),INDEX(RelatedFeatures[Offset 3 Unit],MATCH($A148,RelatedFeatures[OffsetID],0)),CHAR(34),"}")))</f>
        <v/>
      </c>
      <c r="O148" s="111" t="str">
        <f>IF(NumRelatedFeatures=0,"",
IF($A148&gt;NumRelatedFeatures,"",
CONCATENATE("  - &amp;RelationID",TEXT($A148,"0000"),
" {","SamplingFeatureID:  *SamplingFeatureID",TEXT(MATCH(INDEX(RelatedFeatures[First Sampling Feature Code],$A148),SamplingFeatures[Feature Code],0),"0000"),
", RelationshipTypeCV:  ",CHAR(34),INDEX(RelatedFeatures[Relationship Type],$A148),CHAR(34),
", RelatedFeatureID: *SamplingFeatureID",TEXT(MATCH(INDEX(RelatedFeatures[Second Sampling Feature Code],$A148),SamplingFeatures[Feature Code],0),"0000"),
", SpatialOffsetID:  ",IF(INDEX(RelatedFeatures[OffsetID],$A148)="",CONCATENATE(CHAR(34),CHAR(34)),CONCATENATE("*SpatialOffsetID",TEXT(INDEX(RelatedFeatures[OffsetID],$A148),"0000"))),"}")))</f>
        <v/>
      </c>
      <c r="P148" s="111" t="str">
        <f>IF($A148&gt;NumMethods,"",
CONCATENATE("  - &amp;MethodID",TEXT($A148,"0000"),
" {","MethodTypeCV:  ",CHAR(34),INDEX(Methods[Method Type],$A148),CHAR(34),
", MethodCode:  ",CHAR(34),INDEX(Methods[Method Code],$A148),CHAR(34),
", MethodName:  ",CHAR(34),INDEX(Methods[Method Name],$A148),CHAR(34),
", MethodDescription:  ",CHAR(34),INDEX(Methods[Method Description],$A148),CHAR(34),
", MethodLink:  ",CHAR(34),INDEX(Methods[Method Link],$A148),CHAR(34),
", OrganizationID: *OrganizationID",TEXT(MATCH(INDEX(Methods[Organization Name],$A148),Organizations[Organization Name],0),"0000"),"}"))</f>
        <v/>
      </c>
      <c r="Q148" s="111" t="str">
        <f>IF($A148&gt;NumVariables,"",
CONCATENATE("  - &amp;VariableID",TEXT($A148,"0000"),
" {","VariableTypeCV:  ",CHAR(34),INDEX(Variables[Variable Type],$A148),CHAR(34),
", VariableCode:  ",CHAR(34),INDEX(Variables[Variable Code],$A148),CHAR(34),
", VariableNameCV:  ",CHAR(34),INDEX(Variables[Variable Name],$A148),CHAR(34),
", VariableDefinition:  ",CHAR(34),INDEX(Variables[Variable Definition],$A148),CHAR(34),
", SpecciationCV:  ",CHAR(34),INDEX(Variables[Speciation],$A148),CHAR(34),
", NoDataValue:  ",CHAR(34),INDEX(Variables[No Data Value],$A148),CHAR(34),"}"))</f>
        <v/>
      </c>
      <c r="S148" s="111" t="str">
        <f>IF($A148&gt;NumProcessingLevels,"",
CONCATENATE("  - &amp;ProcessingLevelID",TEXT($A148,"0000"),
" {","ProcessingLevelCode:  ",CHAR(34),INDEX(ProcessingLevels[Processing Level Code],$A148),CHAR(34),
", Definition:  ",CHAR(34),INDEX(ProcessingLevels[Definition],$A148),CHAR(34),
", Explanation:  ",CHAR(34),INDEX(ProcessingLevels[Explanation],$A148),CHAR(34),"}"))</f>
        <v/>
      </c>
      <c r="T148" s="111" t="str">
        <f>IF($A148&gt;NumDataColumns,"",
IF(INDEX(DataColumns[Method Code],$A148)="","PLEASE FILL IN A METHOD FOR EACH DATA COLUMN",
CONCATENATE("  - &amp;ActionID",TEXT($A148,"0000"),
" {","ActionTypeCV:  ",CHAR(34),"Observation",CHAR(34),
", MethodID: *MethodID",TEXT(MATCH(INDEX(DataColumns[Method Code],$A148),Methods[Method Code],0),"0000"),
", BeginDateTime:  NULL",
", BeginDateTimeUTCOffset:  NULL",
", EndDateTime:  NULL",
", EndDateTimeUTCOffset:  NULL",
", ActionDescription:  ",CHAR(34),"Generic observation action generated by YODA TimeSeries Template",CHAR(34),
", ActionFileLink:  ",CHAR(34),CHAR(34),"}")))</f>
        <v/>
      </c>
      <c r="U148" s="111" t="str">
        <f>IF($A148&gt;NumDataColumns,"",
IF(INDEX(DataColumns[Method Code],$A148)="","PLEASE FILL IN A SAMPLING FEATURE FOR EACH DATA COLUMN",
CONCATENATE("  - &amp;FeatureActionID",TEXT($A148,"0000"),
" {","SamplingFeatureID:  *SamplingFeatureID",TEXT(MATCH(INDEX(DataColumns[Sampling Feature Code],$A148),SamplingFeatures[Feature Code],0),"0000"),
", ActionID:  *ActionID",TEXT($A148,"0000"),"}")))</f>
        <v/>
      </c>
      <c r="V148" s="111" t="str">
        <f>IF($A148&gt;NumDataColumns,"",
CONCATENATE("  - &amp;ResultID",TEXT($A148,"0000"),
" {","ResultUUID:  ",CHAR(34),INDEX(DataColumns[ResultUUID],$A148),CHAR(34),
", FeatureActionID: *FeatureActionID",TEXT($A148,"0000"),
", ResultTypeCV:  ",CHAR(34),INDEX(DataColumns[Result Type],$A148),CHAR(34),
", VariableID:  *VariableID",TEXT(MATCH(INDEX(DataColumns[Variable Code],$A148),Variables[Variable Code],0),"0000"),
", UnitsID:  ",CHAR(34),INDEX(DataColumns[Unit Name],$A148),CHAR(34),
", TaxonomicClassifierID:  ",CHAR(34),CHAR(34),
", ProcessingLevelID:  *ProcessingLevelID",TEXT(MATCH(INDEX(DataColumns[Processing Level],$A148),ProcessingLevels[Processing Level Code],0),"0000"),
", ResultDateTime:  ",CHAR(34),CHAR(34),
", ResultDateTimeUTCOffset:  ",CHAR(34),CHAR(34),
", ValidDateTime:  ",CHAR(34),CHAR(34),
", ValidDateTimeUTCOffset:  ",CHAR(34),CHAR(34),
", StatusCV:  ",CHAR(34),CHAR(34),
", SampledMediumCV:  ",CHAR(34),INDEX(DataColumns[Sampled Medium],$A148),CHAR(34),
", ValueCount:  ",NumDataValues,"}"))</f>
        <v/>
      </c>
      <c r="W148" s="111" t="str">
        <f>IF($A148&gt;NumDataColumns,"",
CONCATENATE("  - &amp;TimeSeriesResultID001",TEXT($A148,"0000"),
" {","ResultID: *ResultID",TEXT($A148,"0000"),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Statistic],$A148),CHAR(34),"}"))</f>
        <v/>
      </c>
      <c r="X148" s="111" t="str">
        <f>IF($A148-3&gt;NumDataColumns,"",
CONCATENATE("    - {ColumnNumber: ",TEXT($A148-1,"0000"),
", Label:  ",CHAR(34),INDEX(DataColumns[Column Label],$A148-3),CHAR(34),
", ODM2Field:  ",CHAR(34),"DataValue",CHAR(34),
", CensorCodeCV:  ",CHAR(34),INDEX(DataColumns[Censor Code],$A148-3),CHAR(34),
", QualiatyCodeCV:  ",CHAR(34),INDEX(DataColumns[Quality Code],$A148-3),CHAR(34),
", TimeAggregationInterval:  ",INDEX(DataColumns[Time Aggregation Interval],$A148-3),
", TimeAggregationIntervalUnitsID:  ",CHAR(34),INDEX(DataColumns[Time Aggregation Unit],$A148-3),CHAR(34),"}"))</f>
        <v/>
      </c>
      <c r="AA148" s="111" t="str">
        <f>IF($A148&gt;NumDataColumns,
"",
CONCATENATE(AA147,", ",INDEX(DataColumns[Column Label],$A148)))</f>
        <v/>
      </c>
    </row>
    <row r="149" spans="1:27" x14ac:dyDescent="0.25">
      <c r="A149">
        <v>146</v>
      </c>
      <c r="D149" s="111" t="str">
        <f>IF($A149&gt;NumPeople,"",
CONCATENATE("  - &amp;PersonID",TEXT($A149,"0000"),
" {","PersonFirstName:  ",CHAR(34),INDEX(People[First Name],$A149),CHAR(34),
", PersonMiddleName:  ",CHAR(34),INDEX(People[Middle Name],$A149),CHAR(34),
", PersonLastName:  ",CHAR(34),INDEX(People[Last Name],$A149),CHAR(34),"}"))</f>
        <v/>
      </c>
      <c r="E149" s="111" t="str">
        <f>IF($A149&gt;NumOrganizations,"",
CONCATENATE("  - &amp;OrganizationID",TEXT($A149,"0000"),
" {","OrganizationTypeCV:  ",CHAR(34),INDEX(Organizations[Organization Type '[CV']],$A149),CHAR(34),
", OrganizationCode:  ",CHAR(34),INDEX(Organizations[Organization Code],$A149),CHAR(34),
", OrganizationName:  ",CHAR(34),INDEX(Organizations[Organization Name],$A149),CHAR(34),
", OrganizationDescription:  ",CHAR(34),INDEX(Organizations[Organization Description],$A149),CHAR(34),
", OrganizationLink:  ",CHAR(34),INDEX(Organizations[Organization Link],$A149),CHAR(34),"}"))</f>
        <v/>
      </c>
      <c r="F149" s="111" t="str">
        <f>IF($A149&gt;NumPeople,"",
CONCATENATE("  - &amp;AffiliationID",TEXT($A149,"0000"),
" {PersonID: *PersonID",TEXT($A149,"0000"),
", OrganizationID: *OrganizationID",TEXT(MATCH(INDEX(People[Organization Name],$A149),Organizations[Organization Name],0),"0000"),
", IsPrimaryOrganizationContact: , AffiliationStartDate: , AffiliationEndDate: , PrimaryPhone: ",
", PrimaryEmail: ",CHAR(34),INDEX(People[Primary Email],$A149),CHAR(34),
", PrimaryAddress: ",CHAR(34),INDEX(People[Primary Address],$A149),CHAR(34),
", PersonLink: }"))</f>
        <v/>
      </c>
      <c r="H149" s="111" t="str">
        <f>IF(COUNTA(CitationInformation)=0,"",
IF($A149&gt;NumAuthors,"",
CONCATENATE("  - &amp;AuthorListID",TEXT($A149,"0000"),
"  {CitationID: *CitationID0001",
", PersonID: *PersonID",TEXT(MATCH(INDEX(AuthorList[Author Name],$A149),People[Full Name],0),"0000"),
", AuthorOrder: ",INDEX(AuthorList[Author Number],$A149),"}")))</f>
        <v/>
      </c>
      <c r="K149" s="111" t="str">
        <f>IF($A149&gt;NumSamplingFeatures,"",
CONCATENATE("  - &amp;SamplingFeatureID",TEXT($A149,"0000"),
" {","SamplingFeatureUUID:  ",CHAR(34),INDEX(SamplingFeatures[Sampling Feature UUID],$A149),CHAR(34),
", SamplingFeatureTypeCV:  ",CHAR(34),INDEX(SamplingFeatures[Sampling Feature Type],$A149),CHAR(34),
", SamplingFeatureCode:  ",CHAR(34),INDEX(SamplingFeatures[Feature Code],$A149),CHAR(34),
", SamplingFeatureName:  ",CHAR(34),INDEX(SamplingFeatures[Feature Name],$A149),CHAR(34),
", SamplingFeatureDescription:  ",CHAR(34),INDEX(SamplingFeatures[Feature Description],$A149),CHAR(34),
", SamplingFeatureGeotypeCV:  ",CHAR(34),INDEX(SamplingFeatures[Feature Geo Type],$A149),CHAR(34),
", FeatureGeometry:  ",CHAR(34),INDEX(SamplingFeatures[Feature Geometry],$A149),CHAR(34),
", Elevation_m:  ",CHAR(34),INDEX(SamplingFeatures[Elevation_m],$A149),CHAR(34),
", ElevationDatumCV:  ",CHAR(34),ElevationDatum,CHAR(34),"}"))</f>
        <v/>
      </c>
      <c r="L149" s="111" t="str">
        <f>IF(NumSites=0,"",
IF(NumSites&lt;$A149,"",
CONCATENATE("  - &amp;SiteID",TEXT($A149,"0000"),
" {","SamplingFeatureID:  *SamplingFeatureID",TEXT(MATCH($A149,Sites[SiteID],0),"0000"),
", SiteTypeCV:  ",CHAR(34),INDEX(Sites[Site Type],MATCH($A149,Sites[SiteID],0)),CHAR(34),
", Latitude:  ",INDEX(Sites[Latitude],MATCH($A149,Sites[SiteID],0)),
", Longitude:  ",INDEX(Sites[Longitude],MATCH($A149,Sites[SiteID],0)),
", SpatialReferenceID:  *SRSID0001}")))</f>
        <v/>
      </c>
      <c r="M149" s="111" t="str">
        <f>IF(NumSpecimens=0,"",
IF(NumSpecimens&lt;$A149,"",
CONCATENATE("  - &amp;SpecimenID",TEXT($A149,"0000"),
" {","SamplingFeatureID:  *SamplingFeatureID",TEXT(MATCH($A149,Specimens[SpecimenID],0),"0000"),
", SpecimenTypeCV:  ",CHAR(34),INDEX(Specimens[Specimen Type],MATCH($A149,Specimens[SpecimenID],0)),CHAR(34),
", SpecimenMediumCV:  ",INDEX(Specimens[Specimen Medium],MATCH($A149,Specimens[SpecimenID],0)),
", IsFieldSpecimen:  ",CHAR(34),INDEX(Specimens[Is Field Specimen?],MATCH($A149,Specimens[SpecimenID],0)),CHAR(34),"}")))</f>
        <v/>
      </c>
      <c r="N149" s="111" t="str">
        <f>IF(NumSpatialOffsets=0,"",
IF(NumSpatialOffsets&lt;$A149,"",
CONCATENATE("  - &amp;SpatialOffsetID",TEXT($A149,"0000"),
" {","SpatialOffsetTypeCV:  ",CHAR(34),INDEX(RelatedFeatures[Spatial Offset Type],MATCH($A149,RelatedFeatures[OffsetID],0)),CHAR(34),
", Offset1Value:  ",INDEX(RelatedFeatures[Offset 1 Value],MATCH($A149,RelatedFeatures[OffsetID],0)),
", Offset1UnitID:  ",CHAR(34),INDEX(RelatedFeatures[Offset 1 Unit],MATCH($A149,RelatedFeatures[OffsetID],0)),CHAR(34),
", Offset2Value:  ",IF(INDEX(RelatedFeatures[Offset 2 Value],MATCH($A149,RelatedFeatures[OffsetID],0))="","NULL",INDEX(RelatedFeatures[Offset 2 Value],MATCH($A149,RelatedFeatures[OffsetID],0))),
", Offset2UnitID:  ",CHAR(34),INDEX(RelatedFeatures[Offset 2 Unit],MATCH($A149,RelatedFeatures[OffsetID],0)),,CHAR(34),
", Offset3Value:  ",IF(INDEX(RelatedFeatures[Offset 3 Value],MATCH($A149,RelatedFeatures[OffsetID],0))="","NULL",INDEX(RelatedFeatures[Offset 3 Value],MATCH($A149,RelatedFeatures[OffsetID],0))),
", Offset3UnitID:  ",CHAR(34),INDEX(RelatedFeatures[Offset 3 Unit],MATCH($A149,RelatedFeatures[OffsetID],0)),CHAR(34),"}")))</f>
        <v/>
      </c>
      <c r="O149" s="111" t="str">
        <f>IF(NumRelatedFeatures=0,"",
IF($A149&gt;NumRelatedFeatures,"",
CONCATENATE("  - &amp;RelationID",TEXT($A149,"0000"),
" {","SamplingFeatureID:  *SamplingFeatureID",TEXT(MATCH(INDEX(RelatedFeatures[First Sampling Feature Code],$A149),SamplingFeatures[Feature Code],0),"0000"),
", RelationshipTypeCV:  ",CHAR(34),INDEX(RelatedFeatures[Relationship Type],$A149),CHAR(34),
", RelatedFeatureID: *SamplingFeatureID",TEXT(MATCH(INDEX(RelatedFeatures[Second Sampling Feature Code],$A149),SamplingFeatures[Feature Code],0),"0000"),
", SpatialOffsetID:  ",IF(INDEX(RelatedFeatures[OffsetID],$A149)="",CONCATENATE(CHAR(34),CHAR(34)),CONCATENATE("*SpatialOffsetID",TEXT(INDEX(RelatedFeatures[OffsetID],$A149),"0000"))),"}")))</f>
        <v/>
      </c>
      <c r="P149" s="111" t="str">
        <f>IF($A149&gt;NumMethods,"",
CONCATENATE("  - &amp;MethodID",TEXT($A149,"0000"),
" {","MethodTypeCV:  ",CHAR(34),INDEX(Methods[Method Type],$A149),CHAR(34),
", MethodCode:  ",CHAR(34),INDEX(Methods[Method Code],$A149),CHAR(34),
", MethodName:  ",CHAR(34),INDEX(Methods[Method Name],$A149),CHAR(34),
", MethodDescription:  ",CHAR(34),INDEX(Methods[Method Description],$A149),CHAR(34),
", MethodLink:  ",CHAR(34),INDEX(Methods[Method Link],$A149),CHAR(34),
", OrganizationID: *OrganizationID",TEXT(MATCH(INDEX(Methods[Organization Name],$A149),Organizations[Organization Name],0),"0000"),"}"))</f>
        <v/>
      </c>
      <c r="Q149" s="111" t="str">
        <f>IF($A149&gt;NumVariables,"",
CONCATENATE("  - &amp;VariableID",TEXT($A149,"0000"),
" {","VariableTypeCV:  ",CHAR(34),INDEX(Variables[Variable Type],$A149),CHAR(34),
", VariableCode:  ",CHAR(34),INDEX(Variables[Variable Code],$A149),CHAR(34),
", VariableNameCV:  ",CHAR(34),INDEX(Variables[Variable Name],$A149),CHAR(34),
", VariableDefinition:  ",CHAR(34),INDEX(Variables[Variable Definition],$A149),CHAR(34),
", SpecciationCV:  ",CHAR(34),INDEX(Variables[Speciation],$A149),CHAR(34),
", NoDataValue:  ",CHAR(34),INDEX(Variables[No Data Value],$A149),CHAR(34),"}"))</f>
        <v/>
      </c>
      <c r="S149" s="111" t="str">
        <f>IF($A149&gt;NumProcessingLevels,"",
CONCATENATE("  - &amp;ProcessingLevelID",TEXT($A149,"0000"),
" {","ProcessingLevelCode:  ",CHAR(34),INDEX(ProcessingLevels[Processing Level Code],$A149),CHAR(34),
", Definition:  ",CHAR(34),INDEX(ProcessingLevels[Definition],$A149),CHAR(34),
", Explanation:  ",CHAR(34),INDEX(ProcessingLevels[Explanation],$A149),CHAR(34),"}"))</f>
        <v/>
      </c>
      <c r="T149" s="111" t="str">
        <f>IF($A149&gt;NumDataColumns,"",
IF(INDEX(DataColumns[Method Code],$A149)="","PLEASE FILL IN A METHOD FOR EACH DATA COLUMN",
CONCATENATE("  - &amp;ActionID",TEXT($A149,"0000"),
" {","ActionTypeCV:  ",CHAR(34),"Observation",CHAR(34),
", MethodID: *MethodID",TEXT(MATCH(INDEX(DataColumns[Method Code],$A149),Methods[Method Code],0),"0000"),
", BeginDateTime:  NULL",
", BeginDateTimeUTCOffset:  NULL",
", EndDateTime:  NULL",
", EndDateTimeUTCOffset:  NULL",
", ActionDescription:  ",CHAR(34),"Generic observation action generated by YODA TimeSeries Template",CHAR(34),
", ActionFileLink:  ",CHAR(34),CHAR(34),"}")))</f>
        <v/>
      </c>
      <c r="U149" s="111" t="str">
        <f>IF($A149&gt;NumDataColumns,"",
IF(INDEX(DataColumns[Method Code],$A149)="","PLEASE FILL IN A SAMPLING FEATURE FOR EACH DATA COLUMN",
CONCATENATE("  - &amp;FeatureActionID",TEXT($A149,"0000"),
" {","SamplingFeatureID:  *SamplingFeatureID",TEXT(MATCH(INDEX(DataColumns[Sampling Feature Code],$A149),SamplingFeatures[Feature Code],0),"0000"),
", ActionID:  *ActionID",TEXT($A149,"0000"),"}")))</f>
        <v/>
      </c>
      <c r="V149" s="111" t="str">
        <f>IF($A149&gt;NumDataColumns,"",
CONCATENATE("  - &amp;ResultID",TEXT($A149,"0000"),
" {","ResultUUID:  ",CHAR(34),INDEX(DataColumns[ResultUUID],$A149),CHAR(34),
", FeatureActionID: *FeatureActionID",TEXT($A149,"0000"),
", ResultTypeCV:  ",CHAR(34),INDEX(DataColumns[Result Type],$A149),CHAR(34),
", VariableID:  *VariableID",TEXT(MATCH(INDEX(DataColumns[Variable Code],$A149),Variables[Variable Code],0),"0000"),
", UnitsID:  ",CHAR(34),INDEX(DataColumns[Unit Name],$A149),CHAR(34),
", TaxonomicClassifierID:  ",CHAR(34),CHAR(34),
", ProcessingLevelID:  *ProcessingLevelID",TEXT(MATCH(INDEX(DataColumns[Processing Level],$A149),ProcessingLevels[Processing Level Code],0),"0000"),
", ResultDateTime:  ",CHAR(34),CHAR(34),
", ResultDateTimeUTCOffset:  ",CHAR(34),CHAR(34),
", ValidDateTime:  ",CHAR(34),CHAR(34),
", ValidDateTimeUTCOffset:  ",CHAR(34),CHAR(34),
", StatusCV:  ",CHAR(34),CHAR(34),
", SampledMediumCV:  ",CHAR(34),INDEX(DataColumns[Sampled Medium],$A149),CHAR(34),
", ValueCount:  ",NumDataValues,"}"))</f>
        <v/>
      </c>
      <c r="W149" s="111" t="str">
        <f>IF($A149&gt;NumDataColumns,"",
CONCATENATE("  - &amp;TimeSeriesResultID001",TEXT($A149,"0000"),
" {","ResultID: *ResultID",TEXT($A149,"0000"),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Statistic],$A149),CHAR(34),"}"))</f>
        <v/>
      </c>
      <c r="X149" s="111" t="str">
        <f>IF($A149-3&gt;NumDataColumns,"",
CONCATENATE("    - {ColumnNumber: ",TEXT($A149-1,"0000"),
", Label:  ",CHAR(34),INDEX(DataColumns[Column Label],$A149-3),CHAR(34),
", ODM2Field:  ",CHAR(34),"DataValue",CHAR(34),
", CensorCodeCV:  ",CHAR(34),INDEX(DataColumns[Censor Code],$A149-3),CHAR(34),
", QualiatyCodeCV:  ",CHAR(34),INDEX(DataColumns[Quality Code],$A149-3),CHAR(34),
", TimeAggregationInterval:  ",INDEX(DataColumns[Time Aggregation Interval],$A149-3),
", TimeAggregationIntervalUnitsID:  ",CHAR(34),INDEX(DataColumns[Time Aggregation Unit],$A149-3),CHAR(34),"}"))</f>
        <v/>
      </c>
      <c r="AA149" s="111" t="str">
        <f>IF($A149&gt;NumDataColumns,
"",
CONCATENATE(AA148,", ",INDEX(DataColumns[Column Label],$A149)))</f>
        <v/>
      </c>
    </row>
    <row r="150" spans="1:27" x14ac:dyDescent="0.25">
      <c r="A150">
        <v>147</v>
      </c>
      <c r="D150" s="111" t="str">
        <f>IF($A150&gt;NumPeople,"",
CONCATENATE("  - &amp;PersonID",TEXT($A150,"0000"),
" {","PersonFirstName:  ",CHAR(34),INDEX(People[First Name],$A150),CHAR(34),
", PersonMiddleName:  ",CHAR(34),INDEX(People[Middle Name],$A150),CHAR(34),
", PersonLastName:  ",CHAR(34),INDEX(People[Last Name],$A150),CHAR(34),"}"))</f>
        <v/>
      </c>
      <c r="E150" s="111" t="str">
        <f>IF($A150&gt;NumOrganizations,"",
CONCATENATE("  - &amp;OrganizationID",TEXT($A150,"0000"),
" {","OrganizationTypeCV:  ",CHAR(34),INDEX(Organizations[Organization Type '[CV']],$A150),CHAR(34),
", OrganizationCode:  ",CHAR(34),INDEX(Organizations[Organization Code],$A150),CHAR(34),
", OrganizationName:  ",CHAR(34),INDEX(Organizations[Organization Name],$A150),CHAR(34),
", OrganizationDescription:  ",CHAR(34),INDEX(Organizations[Organization Description],$A150),CHAR(34),
", OrganizationLink:  ",CHAR(34),INDEX(Organizations[Organization Link],$A150),CHAR(34),"}"))</f>
        <v/>
      </c>
      <c r="F150" s="111" t="str">
        <f>IF($A150&gt;NumPeople,"",
CONCATENATE("  - &amp;AffiliationID",TEXT($A150,"0000"),
" {PersonID: *PersonID",TEXT($A150,"0000"),
", OrganizationID: *OrganizationID",TEXT(MATCH(INDEX(People[Organization Name],$A150),Organizations[Organization Name],0),"0000"),
", IsPrimaryOrganizationContact: , AffiliationStartDate: , AffiliationEndDate: , PrimaryPhone: ",
", PrimaryEmail: ",CHAR(34),INDEX(People[Primary Email],$A150),CHAR(34),
", PrimaryAddress: ",CHAR(34),INDEX(People[Primary Address],$A150),CHAR(34),
", PersonLink: }"))</f>
        <v/>
      </c>
      <c r="H150" s="111" t="str">
        <f>IF(COUNTA(CitationInformation)=0,"",
IF($A150&gt;NumAuthors,"",
CONCATENATE("  - &amp;AuthorListID",TEXT($A150,"0000"),
"  {CitationID: *CitationID0001",
", PersonID: *PersonID",TEXT(MATCH(INDEX(AuthorList[Author Name],$A150),People[Full Name],0),"0000"),
", AuthorOrder: ",INDEX(AuthorList[Author Number],$A150),"}")))</f>
        <v/>
      </c>
      <c r="K150" s="111" t="str">
        <f>IF($A150&gt;NumSamplingFeatures,"",
CONCATENATE("  - &amp;SamplingFeatureID",TEXT($A150,"0000"),
" {","SamplingFeatureUUID:  ",CHAR(34),INDEX(SamplingFeatures[Sampling Feature UUID],$A150),CHAR(34),
", SamplingFeatureTypeCV:  ",CHAR(34),INDEX(SamplingFeatures[Sampling Feature Type],$A150),CHAR(34),
", SamplingFeatureCode:  ",CHAR(34),INDEX(SamplingFeatures[Feature Code],$A150),CHAR(34),
", SamplingFeatureName:  ",CHAR(34),INDEX(SamplingFeatures[Feature Name],$A150),CHAR(34),
", SamplingFeatureDescription:  ",CHAR(34),INDEX(SamplingFeatures[Feature Description],$A150),CHAR(34),
", SamplingFeatureGeotypeCV:  ",CHAR(34),INDEX(SamplingFeatures[Feature Geo Type],$A150),CHAR(34),
", FeatureGeometry:  ",CHAR(34),INDEX(SamplingFeatures[Feature Geometry],$A150),CHAR(34),
", Elevation_m:  ",CHAR(34),INDEX(SamplingFeatures[Elevation_m],$A150),CHAR(34),
", ElevationDatumCV:  ",CHAR(34),ElevationDatum,CHAR(34),"}"))</f>
        <v/>
      </c>
      <c r="L150" s="111" t="str">
        <f>IF(NumSites=0,"",
IF(NumSites&lt;$A150,"",
CONCATENATE("  - &amp;SiteID",TEXT($A150,"0000"),
" {","SamplingFeatureID:  *SamplingFeatureID",TEXT(MATCH($A150,Sites[SiteID],0),"0000"),
", SiteTypeCV:  ",CHAR(34),INDEX(Sites[Site Type],MATCH($A150,Sites[SiteID],0)),CHAR(34),
", Latitude:  ",INDEX(Sites[Latitude],MATCH($A150,Sites[SiteID],0)),
", Longitude:  ",INDEX(Sites[Longitude],MATCH($A150,Sites[SiteID],0)),
", SpatialReferenceID:  *SRSID0001}")))</f>
        <v/>
      </c>
      <c r="M150" s="111" t="str">
        <f>IF(NumSpecimens=0,"",
IF(NumSpecimens&lt;$A150,"",
CONCATENATE("  - &amp;SpecimenID",TEXT($A150,"0000"),
" {","SamplingFeatureID:  *SamplingFeatureID",TEXT(MATCH($A150,Specimens[SpecimenID],0),"0000"),
", SpecimenTypeCV:  ",CHAR(34),INDEX(Specimens[Specimen Type],MATCH($A150,Specimens[SpecimenID],0)),CHAR(34),
", SpecimenMediumCV:  ",INDEX(Specimens[Specimen Medium],MATCH($A150,Specimens[SpecimenID],0)),
", IsFieldSpecimen:  ",CHAR(34),INDEX(Specimens[Is Field Specimen?],MATCH($A150,Specimens[SpecimenID],0)),CHAR(34),"}")))</f>
        <v/>
      </c>
      <c r="N150" s="111" t="str">
        <f>IF(NumSpatialOffsets=0,"",
IF(NumSpatialOffsets&lt;$A150,"",
CONCATENATE("  - &amp;SpatialOffsetID",TEXT($A150,"0000"),
" {","SpatialOffsetTypeCV:  ",CHAR(34),INDEX(RelatedFeatures[Spatial Offset Type],MATCH($A150,RelatedFeatures[OffsetID],0)),CHAR(34),
", Offset1Value:  ",INDEX(RelatedFeatures[Offset 1 Value],MATCH($A150,RelatedFeatures[OffsetID],0)),
", Offset1UnitID:  ",CHAR(34),INDEX(RelatedFeatures[Offset 1 Unit],MATCH($A150,RelatedFeatures[OffsetID],0)),CHAR(34),
", Offset2Value:  ",IF(INDEX(RelatedFeatures[Offset 2 Value],MATCH($A150,RelatedFeatures[OffsetID],0))="","NULL",INDEX(RelatedFeatures[Offset 2 Value],MATCH($A150,RelatedFeatures[OffsetID],0))),
", Offset2UnitID:  ",CHAR(34),INDEX(RelatedFeatures[Offset 2 Unit],MATCH($A150,RelatedFeatures[OffsetID],0)),,CHAR(34),
", Offset3Value:  ",IF(INDEX(RelatedFeatures[Offset 3 Value],MATCH($A150,RelatedFeatures[OffsetID],0))="","NULL",INDEX(RelatedFeatures[Offset 3 Value],MATCH($A150,RelatedFeatures[OffsetID],0))),
", Offset3UnitID:  ",CHAR(34),INDEX(RelatedFeatures[Offset 3 Unit],MATCH($A150,RelatedFeatures[OffsetID],0)),CHAR(34),"}")))</f>
        <v/>
      </c>
      <c r="O150" s="111" t="str">
        <f>IF(NumRelatedFeatures=0,"",
IF($A150&gt;NumRelatedFeatures,"",
CONCATENATE("  - &amp;RelationID",TEXT($A150,"0000"),
" {","SamplingFeatureID:  *SamplingFeatureID",TEXT(MATCH(INDEX(RelatedFeatures[First Sampling Feature Code],$A150),SamplingFeatures[Feature Code],0),"0000"),
", RelationshipTypeCV:  ",CHAR(34),INDEX(RelatedFeatures[Relationship Type],$A150),CHAR(34),
", RelatedFeatureID: *SamplingFeatureID",TEXT(MATCH(INDEX(RelatedFeatures[Second Sampling Feature Code],$A150),SamplingFeatures[Feature Code],0),"0000"),
", SpatialOffsetID:  ",IF(INDEX(RelatedFeatures[OffsetID],$A150)="",CONCATENATE(CHAR(34),CHAR(34)),CONCATENATE("*SpatialOffsetID",TEXT(INDEX(RelatedFeatures[OffsetID],$A150),"0000"))),"}")))</f>
        <v/>
      </c>
      <c r="P150" s="111" t="str">
        <f>IF($A150&gt;NumMethods,"",
CONCATENATE("  - &amp;MethodID",TEXT($A150,"0000"),
" {","MethodTypeCV:  ",CHAR(34),INDEX(Methods[Method Type],$A150),CHAR(34),
", MethodCode:  ",CHAR(34),INDEX(Methods[Method Code],$A150),CHAR(34),
", MethodName:  ",CHAR(34),INDEX(Methods[Method Name],$A150),CHAR(34),
", MethodDescription:  ",CHAR(34),INDEX(Methods[Method Description],$A150),CHAR(34),
", MethodLink:  ",CHAR(34),INDEX(Methods[Method Link],$A150),CHAR(34),
", OrganizationID: *OrganizationID",TEXT(MATCH(INDEX(Methods[Organization Name],$A150),Organizations[Organization Name],0),"0000"),"}"))</f>
        <v/>
      </c>
      <c r="Q150" s="111" t="str">
        <f>IF($A150&gt;NumVariables,"",
CONCATENATE("  - &amp;VariableID",TEXT($A150,"0000"),
" {","VariableTypeCV:  ",CHAR(34),INDEX(Variables[Variable Type],$A150),CHAR(34),
", VariableCode:  ",CHAR(34),INDEX(Variables[Variable Code],$A150),CHAR(34),
", VariableNameCV:  ",CHAR(34),INDEX(Variables[Variable Name],$A150),CHAR(34),
", VariableDefinition:  ",CHAR(34),INDEX(Variables[Variable Definition],$A150),CHAR(34),
", SpecciationCV:  ",CHAR(34),INDEX(Variables[Speciation],$A150),CHAR(34),
", NoDataValue:  ",CHAR(34),INDEX(Variables[No Data Value],$A150),CHAR(34),"}"))</f>
        <v/>
      </c>
      <c r="S150" s="111" t="str">
        <f>IF($A150&gt;NumProcessingLevels,"",
CONCATENATE("  - &amp;ProcessingLevelID",TEXT($A150,"0000"),
" {","ProcessingLevelCode:  ",CHAR(34),INDEX(ProcessingLevels[Processing Level Code],$A150),CHAR(34),
", Definition:  ",CHAR(34),INDEX(ProcessingLevels[Definition],$A150),CHAR(34),
", Explanation:  ",CHAR(34),INDEX(ProcessingLevels[Explanation],$A150),CHAR(34),"}"))</f>
        <v/>
      </c>
      <c r="T150" s="111" t="str">
        <f>IF($A150&gt;NumDataColumns,"",
IF(INDEX(DataColumns[Method Code],$A150)="","PLEASE FILL IN A METHOD FOR EACH DATA COLUMN",
CONCATENATE("  - &amp;ActionID",TEXT($A150,"0000"),
" {","ActionTypeCV:  ",CHAR(34),"Observation",CHAR(34),
", MethodID: *MethodID",TEXT(MATCH(INDEX(DataColumns[Method Code],$A150),Methods[Method Code],0),"0000"),
", BeginDateTime:  NULL",
", BeginDateTimeUTCOffset:  NULL",
", EndDateTime:  NULL",
", EndDateTimeUTCOffset:  NULL",
", ActionDescription:  ",CHAR(34),"Generic observation action generated by YODA TimeSeries Template",CHAR(34),
", ActionFileLink:  ",CHAR(34),CHAR(34),"}")))</f>
        <v/>
      </c>
      <c r="U150" s="111" t="str">
        <f>IF($A150&gt;NumDataColumns,"",
IF(INDEX(DataColumns[Method Code],$A150)="","PLEASE FILL IN A SAMPLING FEATURE FOR EACH DATA COLUMN",
CONCATENATE("  - &amp;FeatureActionID",TEXT($A150,"0000"),
" {","SamplingFeatureID:  *SamplingFeatureID",TEXT(MATCH(INDEX(DataColumns[Sampling Feature Code],$A150),SamplingFeatures[Feature Code],0),"0000"),
", ActionID:  *ActionID",TEXT($A150,"0000"),"}")))</f>
        <v/>
      </c>
      <c r="V150" s="111" t="str">
        <f>IF($A150&gt;NumDataColumns,"",
CONCATENATE("  - &amp;ResultID",TEXT($A150,"0000"),
" {","ResultUUID:  ",CHAR(34),INDEX(DataColumns[ResultUUID],$A150),CHAR(34),
", FeatureActionID: *FeatureActionID",TEXT($A150,"0000"),
", ResultTypeCV:  ",CHAR(34),INDEX(DataColumns[Result Type],$A150),CHAR(34),
", VariableID:  *VariableID",TEXT(MATCH(INDEX(DataColumns[Variable Code],$A150),Variables[Variable Code],0),"0000"),
", UnitsID:  ",CHAR(34),INDEX(DataColumns[Unit Name],$A150),CHAR(34),
", TaxonomicClassifierID:  ",CHAR(34),CHAR(34),
", ProcessingLevelID:  *ProcessingLevelID",TEXT(MATCH(INDEX(DataColumns[Processing Level],$A150),ProcessingLevels[Processing Level Code],0),"0000"),
", ResultDateTime:  ",CHAR(34),CHAR(34),
", ResultDateTimeUTCOffset:  ",CHAR(34),CHAR(34),
", ValidDateTime:  ",CHAR(34),CHAR(34),
", ValidDateTimeUTCOffset:  ",CHAR(34),CHAR(34),
", StatusCV:  ",CHAR(34),CHAR(34),
", SampledMediumCV:  ",CHAR(34),INDEX(DataColumns[Sampled Medium],$A150),CHAR(34),
", ValueCount:  ",NumDataValues,"}"))</f>
        <v/>
      </c>
      <c r="W150" s="111" t="str">
        <f>IF($A150&gt;NumDataColumns,"",
CONCATENATE("  - &amp;TimeSeriesResultID001",TEXT($A150,"0000"),
" {","ResultID: *ResultID",TEXT($A150,"0000"),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Statistic],$A150),CHAR(34),"}"))</f>
        <v/>
      </c>
      <c r="X150" s="111" t="str">
        <f>IF($A150-3&gt;NumDataColumns,"",
CONCATENATE("    - {ColumnNumber: ",TEXT($A150-1,"0000"),
", Label:  ",CHAR(34),INDEX(DataColumns[Column Label],$A150-3),CHAR(34),
", ODM2Field:  ",CHAR(34),"DataValue",CHAR(34),
", CensorCodeCV:  ",CHAR(34),INDEX(DataColumns[Censor Code],$A150-3),CHAR(34),
", QualiatyCodeCV:  ",CHAR(34),INDEX(DataColumns[Quality Code],$A150-3),CHAR(34),
", TimeAggregationInterval:  ",INDEX(DataColumns[Time Aggregation Interval],$A150-3),
", TimeAggregationIntervalUnitsID:  ",CHAR(34),INDEX(DataColumns[Time Aggregation Unit],$A150-3),CHAR(34),"}"))</f>
        <v/>
      </c>
      <c r="AA150" s="111" t="str">
        <f>IF($A150&gt;NumDataColumns,
"",
CONCATENATE(AA149,", ",INDEX(DataColumns[Column Label],$A150)))</f>
        <v/>
      </c>
    </row>
    <row r="151" spans="1:27" x14ac:dyDescent="0.25">
      <c r="A151">
        <v>148</v>
      </c>
      <c r="D151" s="111" t="str">
        <f>IF($A151&gt;NumPeople,"",
CONCATENATE("  - &amp;PersonID",TEXT($A151,"0000"),
" {","PersonFirstName:  ",CHAR(34),INDEX(People[First Name],$A151),CHAR(34),
", PersonMiddleName:  ",CHAR(34),INDEX(People[Middle Name],$A151),CHAR(34),
", PersonLastName:  ",CHAR(34),INDEX(People[Last Name],$A151),CHAR(34),"}"))</f>
        <v/>
      </c>
      <c r="E151" s="111" t="str">
        <f>IF($A151&gt;NumOrganizations,"",
CONCATENATE("  - &amp;OrganizationID",TEXT($A151,"0000"),
" {","OrganizationTypeCV:  ",CHAR(34),INDEX(Organizations[Organization Type '[CV']],$A151),CHAR(34),
", OrganizationCode:  ",CHAR(34),INDEX(Organizations[Organization Code],$A151),CHAR(34),
", OrganizationName:  ",CHAR(34),INDEX(Organizations[Organization Name],$A151),CHAR(34),
", OrganizationDescription:  ",CHAR(34),INDEX(Organizations[Organization Description],$A151),CHAR(34),
", OrganizationLink:  ",CHAR(34),INDEX(Organizations[Organization Link],$A151),CHAR(34),"}"))</f>
        <v/>
      </c>
      <c r="F151" s="111" t="str">
        <f>IF($A151&gt;NumPeople,"",
CONCATENATE("  - &amp;AffiliationID",TEXT($A151,"0000"),
" {PersonID: *PersonID",TEXT($A151,"0000"),
", OrganizationID: *OrganizationID",TEXT(MATCH(INDEX(People[Organization Name],$A151),Organizations[Organization Name],0),"0000"),
", IsPrimaryOrganizationContact: , AffiliationStartDate: , AffiliationEndDate: , PrimaryPhone: ",
", PrimaryEmail: ",CHAR(34),INDEX(People[Primary Email],$A151),CHAR(34),
", PrimaryAddress: ",CHAR(34),INDEX(People[Primary Address],$A151),CHAR(34),
", PersonLink: }"))</f>
        <v/>
      </c>
      <c r="H151" s="111" t="str">
        <f>IF(COUNTA(CitationInformation)=0,"",
IF($A151&gt;NumAuthors,"",
CONCATENATE("  - &amp;AuthorListID",TEXT($A151,"0000"),
"  {CitationID: *CitationID0001",
", PersonID: *PersonID",TEXT(MATCH(INDEX(AuthorList[Author Name],$A151),People[Full Name],0),"0000"),
", AuthorOrder: ",INDEX(AuthorList[Author Number],$A151),"}")))</f>
        <v/>
      </c>
      <c r="K151" s="111" t="str">
        <f>IF($A151&gt;NumSamplingFeatures,"",
CONCATENATE("  - &amp;SamplingFeatureID",TEXT($A151,"0000"),
" {","SamplingFeatureUUID:  ",CHAR(34),INDEX(SamplingFeatures[Sampling Feature UUID],$A151),CHAR(34),
", SamplingFeatureTypeCV:  ",CHAR(34),INDEX(SamplingFeatures[Sampling Feature Type],$A151),CHAR(34),
", SamplingFeatureCode:  ",CHAR(34),INDEX(SamplingFeatures[Feature Code],$A151),CHAR(34),
", SamplingFeatureName:  ",CHAR(34),INDEX(SamplingFeatures[Feature Name],$A151),CHAR(34),
", SamplingFeatureDescription:  ",CHAR(34),INDEX(SamplingFeatures[Feature Description],$A151),CHAR(34),
", SamplingFeatureGeotypeCV:  ",CHAR(34),INDEX(SamplingFeatures[Feature Geo Type],$A151),CHAR(34),
", FeatureGeometry:  ",CHAR(34),INDEX(SamplingFeatures[Feature Geometry],$A151),CHAR(34),
", Elevation_m:  ",CHAR(34),INDEX(SamplingFeatures[Elevation_m],$A151),CHAR(34),
", ElevationDatumCV:  ",CHAR(34),ElevationDatum,CHAR(34),"}"))</f>
        <v/>
      </c>
      <c r="L151" s="111" t="str">
        <f>IF(NumSites=0,"",
IF(NumSites&lt;$A151,"",
CONCATENATE("  - &amp;SiteID",TEXT($A151,"0000"),
" {","SamplingFeatureID:  *SamplingFeatureID",TEXT(MATCH($A151,Sites[SiteID],0),"0000"),
", SiteTypeCV:  ",CHAR(34),INDEX(Sites[Site Type],MATCH($A151,Sites[SiteID],0)),CHAR(34),
", Latitude:  ",INDEX(Sites[Latitude],MATCH($A151,Sites[SiteID],0)),
", Longitude:  ",INDEX(Sites[Longitude],MATCH($A151,Sites[SiteID],0)),
", SpatialReferenceID:  *SRSID0001}")))</f>
        <v/>
      </c>
      <c r="M151" s="111" t="str">
        <f>IF(NumSpecimens=0,"",
IF(NumSpecimens&lt;$A151,"",
CONCATENATE("  - &amp;SpecimenID",TEXT($A151,"0000"),
" {","SamplingFeatureID:  *SamplingFeatureID",TEXT(MATCH($A151,Specimens[SpecimenID],0),"0000"),
", SpecimenTypeCV:  ",CHAR(34),INDEX(Specimens[Specimen Type],MATCH($A151,Specimens[SpecimenID],0)),CHAR(34),
", SpecimenMediumCV:  ",INDEX(Specimens[Specimen Medium],MATCH($A151,Specimens[SpecimenID],0)),
", IsFieldSpecimen:  ",CHAR(34),INDEX(Specimens[Is Field Specimen?],MATCH($A151,Specimens[SpecimenID],0)),CHAR(34),"}")))</f>
        <v/>
      </c>
      <c r="N151" s="111" t="str">
        <f>IF(NumSpatialOffsets=0,"",
IF(NumSpatialOffsets&lt;$A151,"",
CONCATENATE("  - &amp;SpatialOffsetID",TEXT($A151,"0000"),
" {","SpatialOffsetTypeCV:  ",CHAR(34),INDEX(RelatedFeatures[Spatial Offset Type],MATCH($A151,RelatedFeatures[OffsetID],0)),CHAR(34),
", Offset1Value:  ",INDEX(RelatedFeatures[Offset 1 Value],MATCH($A151,RelatedFeatures[OffsetID],0)),
", Offset1UnitID:  ",CHAR(34),INDEX(RelatedFeatures[Offset 1 Unit],MATCH($A151,RelatedFeatures[OffsetID],0)),CHAR(34),
", Offset2Value:  ",IF(INDEX(RelatedFeatures[Offset 2 Value],MATCH($A151,RelatedFeatures[OffsetID],0))="","NULL",INDEX(RelatedFeatures[Offset 2 Value],MATCH($A151,RelatedFeatures[OffsetID],0))),
", Offset2UnitID:  ",CHAR(34),INDEX(RelatedFeatures[Offset 2 Unit],MATCH($A151,RelatedFeatures[OffsetID],0)),,CHAR(34),
", Offset3Value:  ",IF(INDEX(RelatedFeatures[Offset 3 Value],MATCH($A151,RelatedFeatures[OffsetID],0))="","NULL",INDEX(RelatedFeatures[Offset 3 Value],MATCH($A151,RelatedFeatures[OffsetID],0))),
", Offset3UnitID:  ",CHAR(34),INDEX(RelatedFeatures[Offset 3 Unit],MATCH($A151,RelatedFeatures[OffsetID],0)),CHAR(34),"}")))</f>
        <v/>
      </c>
      <c r="O151" s="111" t="str">
        <f>IF(NumRelatedFeatures=0,"",
IF($A151&gt;NumRelatedFeatures,"",
CONCATENATE("  - &amp;RelationID",TEXT($A151,"0000"),
" {","SamplingFeatureID:  *SamplingFeatureID",TEXT(MATCH(INDEX(RelatedFeatures[First Sampling Feature Code],$A151),SamplingFeatures[Feature Code],0),"0000"),
", RelationshipTypeCV:  ",CHAR(34),INDEX(RelatedFeatures[Relationship Type],$A151),CHAR(34),
", RelatedFeatureID: *SamplingFeatureID",TEXT(MATCH(INDEX(RelatedFeatures[Second Sampling Feature Code],$A151),SamplingFeatures[Feature Code],0),"0000"),
", SpatialOffsetID:  ",IF(INDEX(RelatedFeatures[OffsetID],$A151)="",CONCATENATE(CHAR(34),CHAR(34)),CONCATENATE("*SpatialOffsetID",TEXT(INDEX(RelatedFeatures[OffsetID],$A151),"0000"))),"}")))</f>
        <v/>
      </c>
      <c r="P151" s="111" t="str">
        <f>IF($A151&gt;NumMethods,"",
CONCATENATE("  - &amp;MethodID",TEXT($A151,"0000"),
" {","MethodTypeCV:  ",CHAR(34),INDEX(Methods[Method Type],$A151),CHAR(34),
", MethodCode:  ",CHAR(34),INDEX(Methods[Method Code],$A151),CHAR(34),
", MethodName:  ",CHAR(34),INDEX(Methods[Method Name],$A151),CHAR(34),
", MethodDescription:  ",CHAR(34),INDEX(Methods[Method Description],$A151),CHAR(34),
", MethodLink:  ",CHAR(34),INDEX(Methods[Method Link],$A151),CHAR(34),
", OrganizationID: *OrganizationID",TEXT(MATCH(INDEX(Methods[Organization Name],$A151),Organizations[Organization Name],0),"0000"),"}"))</f>
        <v/>
      </c>
      <c r="Q151" s="111" t="str">
        <f>IF($A151&gt;NumVariables,"",
CONCATENATE("  - &amp;VariableID",TEXT($A151,"0000"),
" {","VariableTypeCV:  ",CHAR(34),INDEX(Variables[Variable Type],$A151),CHAR(34),
", VariableCode:  ",CHAR(34),INDEX(Variables[Variable Code],$A151),CHAR(34),
", VariableNameCV:  ",CHAR(34),INDEX(Variables[Variable Name],$A151),CHAR(34),
", VariableDefinition:  ",CHAR(34),INDEX(Variables[Variable Definition],$A151),CHAR(34),
", SpecciationCV:  ",CHAR(34),INDEX(Variables[Speciation],$A151),CHAR(34),
", NoDataValue:  ",CHAR(34),INDEX(Variables[No Data Value],$A151),CHAR(34),"}"))</f>
        <v/>
      </c>
      <c r="S151" s="111" t="str">
        <f>IF($A151&gt;NumProcessingLevels,"",
CONCATENATE("  - &amp;ProcessingLevelID",TEXT($A151,"0000"),
" {","ProcessingLevelCode:  ",CHAR(34),INDEX(ProcessingLevels[Processing Level Code],$A151),CHAR(34),
", Definition:  ",CHAR(34),INDEX(ProcessingLevels[Definition],$A151),CHAR(34),
", Explanation:  ",CHAR(34),INDEX(ProcessingLevels[Explanation],$A151),CHAR(34),"}"))</f>
        <v/>
      </c>
      <c r="T151" s="111" t="str">
        <f>IF($A151&gt;NumDataColumns,"",
IF(INDEX(DataColumns[Method Code],$A151)="","PLEASE FILL IN A METHOD FOR EACH DATA COLUMN",
CONCATENATE("  - &amp;ActionID",TEXT($A151,"0000"),
" {","ActionTypeCV:  ",CHAR(34),"Observation",CHAR(34),
", MethodID: *MethodID",TEXT(MATCH(INDEX(DataColumns[Method Code],$A151),Methods[Method Code],0),"0000"),
", BeginDateTime:  NULL",
", BeginDateTimeUTCOffset:  NULL",
", EndDateTime:  NULL",
", EndDateTimeUTCOffset:  NULL",
", ActionDescription:  ",CHAR(34),"Generic observation action generated by YODA TimeSeries Template",CHAR(34),
", ActionFileLink:  ",CHAR(34),CHAR(34),"}")))</f>
        <v/>
      </c>
      <c r="U151" s="111" t="str">
        <f>IF($A151&gt;NumDataColumns,"",
IF(INDEX(DataColumns[Method Code],$A151)="","PLEASE FILL IN A SAMPLING FEATURE FOR EACH DATA COLUMN",
CONCATENATE("  - &amp;FeatureActionID",TEXT($A151,"0000"),
" {","SamplingFeatureID:  *SamplingFeatureID",TEXT(MATCH(INDEX(DataColumns[Sampling Feature Code],$A151),SamplingFeatures[Feature Code],0),"0000"),
", ActionID:  *ActionID",TEXT($A151,"0000"),"}")))</f>
        <v/>
      </c>
      <c r="V151" s="111" t="str">
        <f>IF($A151&gt;NumDataColumns,"",
CONCATENATE("  - &amp;ResultID",TEXT($A151,"0000"),
" {","ResultUUID:  ",CHAR(34),INDEX(DataColumns[ResultUUID],$A151),CHAR(34),
", FeatureActionID: *FeatureActionID",TEXT($A151,"0000"),
", ResultTypeCV:  ",CHAR(34),INDEX(DataColumns[Result Type],$A151),CHAR(34),
", VariableID:  *VariableID",TEXT(MATCH(INDEX(DataColumns[Variable Code],$A151),Variables[Variable Code],0),"0000"),
", UnitsID:  ",CHAR(34),INDEX(DataColumns[Unit Name],$A151),CHAR(34),
", TaxonomicClassifierID:  ",CHAR(34),CHAR(34),
", ProcessingLevelID:  *ProcessingLevelID",TEXT(MATCH(INDEX(DataColumns[Processing Level],$A151),ProcessingLevels[Processing Level Code],0),"0000"),
", ResultDateTime:  ",CHAR(34),CHAR(34),
", ResultDateTimeUTCOffset:  ",CHAR(34),CHAR(34),
", ValidDateTime:  ",CHAR(34),CHAR(34),
", ValidDateTimeUTCOffset:  ",CHAR(34),CHAR(34),
", StatusCV:  ",CHAR(34),CHAR(34),
", SampledMediumCV:  ",CHAR(34),INDEX(DataColumns[Sampled Medium],$A151),CHAR(34),
", ValueCount:  ",NumDataValues,"}"))</f>
        <v/>
      </c>
      <c r="W151" s="111" t="str">
        <f>IF($A151&gt;NumDataColumns,"",
CONCATENATE("  - &amp;TimeSeriesResultID001",TEXT($A151,"0000"),
" {","ResultID: *ResultID",TEXT($A151,"0000"),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Statistic],$A151),CHAR(34),"}"))</f>
        <v/>
      </c>
      <c r="X151" s="111" t="str">
        <f>IF($A151-3&gt;NumDataColumns,"",
CONCATENATE("    - {ColumnNumber: ",TEXT($A151-1,"0000"),
", Label:  ",CHAR(34),INDEX(DataColumns[Column Label],$A151-3),CHAR(34),
", ODM2Field:  ",CHAR(34),"DataValue",CHAR(34),
", CensorCodeCV:  ",CHAR(34),INDEX(DataColumns[Censor Code],$A151-3),CHAR(34),
", QualiatyCodeCV:  ",CHAR(34),INDEX(DataColumns[Quality Code],$A151-3),CHAR(34),
", TimeAggregationInterval:  ",INDEX(DataColumns[Time Aggregation Interval],$A151-3),
", TimeAggregationIntervalUnitsID:  ",CHAR(34),INDEX(DataColumns[Time Aggregation Unit],$A151-3),CHAR(34),"}"))</f>
        <v/>
      </c>
      <c r="AA151" s="111" t="str">
        <f>IF($A151&gt;NumDataColumns,
"",
CONCATENATE(AA150,", ",INDEX(DataColumns[Column Label],$A151)))</f>
        <v/>
      </c>
    </row>
    <row r="152" spans="1:27" x14ac:dyDescent="0.25">
      <c r="A152">
        <v>149</v>
      </c>
      <c r="D152" s="111" t="str">
        <f>IF($A152&gt;NumPeople,"",
CONCATENATE("  - &amp;PersonID",TEXT($A152,"0000"),
" {","PersonFirstName:  ",CHAR(34),INDEX(People[First Name],$A152),CHAR(34),
", PersonMiddleName:  ",CHAR(34),INDEX(People[Middle Name],$A152),CHAR(34),
", PersonLastName:  ",CHAR(34),INDEX(People[Last Name],$A152),CHAR(34),"}"))</f>
        <v/>
      </c>
      <c r="E152" s="111" t="str">
        <f>IF($A152&gt;NumOrganizations,"",
CONCATENATE("  - &amp;OrganizationID",TEXT($A152,"0000"),
" {","OrganizationTypeCV:  ",CHAR(34),INDEX(Organizations[Organization Type '[CV']],$A152),CHAR(34),
", OrganizationCode:  ",CHAR(34),INDEX(Organizations[Organization Code],$A152),CHAR(34),
", OrganizationName:  ",CHAR(34),INDEX(Organizations[Organization Name],$A152),CHAR(34),
", OrganizationDescription:  ",CHAR(34),INDEX(Organizations[Organization Description],$A152),CHAR(34),
", OrganizationLink:  ",CHAR(34),INDEX(Organizations[Organization Link],$A152),CHAR(34),"}"))</f>
        <v/>
      </c>
      <c r="F152" s="111" t="str">
        <f>IF($A152&gt;NumPeople,"",
CONCATENATE("  - &amp;AffiliationID",TEXT($A152,"0000"),
" {PersonID: *PersonID",TEXT($A152,"0000"),
", OrganizationID: *OrganizationID",TEXT(MATCH(INDEX(People[Organization Name],$A152),Organizations[Organization Name],0),"0000"),
", IsPrimaryOrganizationContact: , AffiliationStartDate: , AffiliationEndDate: , PrimaryPhone: ",
", PrimaryEmail: ",CHAR(34),INDEX(People[Primary Email],$A152),CHAR(34),
", PrimaryAddress: ",CHAR(34),INDEX(People[Primary Address],$A152),CHAR(34),
", PersonLink: }"))</f>
        <v/>
      </c>
      <c r="H152" s="111" t="str">
        <f>IF(COUNTA(CitationInformation)=0,"",
IF($A152&gt;NumAuthors,"",
CONCATENATE("  - &amp;AuthorListID",TEXT($A152,"0000"),
"  {CitationID: *CitationID0001",
", PersonID: *PersonID",TEXT(MATCH(INDEX(AuthorList[Author Name],$A152),People[Full Name],0),"0000"),
", AuthorOrder: ",INDEX(AuthorList[Author Number],$A152),"}")))</f>
        <v/>
      </c>
      <c r="K152" s="111" t="str">
        <f>IF($A152&gt;NumSamplingFeatures,"",
CONCATENATE("  - &amp;SamplingFeatureID",TEXT($A152,"0000"),
" {","SamplingFeatureUUID:  ",CHAR(34),INDEX(SamplingFeatures[Sampling Feature UUID],$A152),CHAR(34),
", SamplingFeatureTypeCV:  ",CHAR(34),INDEX(SamplingFeatures[Sampling Feature Type],$A152),CHAR(34),
", SamplingFeatureCode:  ",CHAR(34),INDEX(SamplingFeatures[Feature Code],$A152),CHAR(34),
", SamplingFeatureName:  ",CHAR(34),INDEX(SamplingFeatures[Feature Name],$A152),CHAR(34),
", SamplingFeatureDescription:  ",CHAR(34),INDEX(SamplingFeatures[Feature Description],$A152),CHAR(34),
", SamplingFeatureGeotypeCV:  ",CHAR(34),INDEX(SamplingFeatures[Feature Geo Type],$A152),CHAR(34),
", FeatureGeometry:  ",CHAR(34),INDEX(SamplingFeatures[Feature Geometry],$A152),CHAR(34),
", Elevation_m:  ",CHAR(34),INDEX(SamplingFeatures[Elevation_m],$A152),CHAR(34),
", ElevationDatumCV:  ",CHAR(34),ElevationDatum,CHAR(34),"}"))</f>
        <v/>
      </c>
      <c r="L152" s="111" t="str">
        <f>IF(NumSites=0,"",
IF(NumSites&lt;$A152,"",
CONCATENATE("  - &amp;SiteID",TEXT($A152,"0000"),
" {","SamplingFeatureID:  *SamplingFeatureID",TEXT(MATCH($A152,Sites[SiteID],0),"0000"),
", SiteTypeCV:  ",CHAR(34),INDEX(Sites[Site Type],MATCH($A152,Sites[SiteID],0)),CHAR(34),
", Latitude:  ",INDEX(Sites[Latitude],MATCH($A152,Sites[SiteID],0)),
", Longitude:  ",INDEX(Sites[Longitude],MATCH($A152,Sites[SiteID],0)),
", SpatialReferenceID:  *SRSID0001}")))</f>
        <v/>
      </c>
      <c r="M152" s="111" t="str">
        <f>IF(NumSpecimens=0,"",
IF(NumSpecimens&lt;$A152,"",
CONCATENATE("  - &amp;SpecimenID",TEXT($A152,"0000"),
" {","SamplingFeatureID:  *SamplingFeatureID",TEXT(MATCH($A152,Specimens[SpecimenID],0),"0000"),
", SpecimenTypeCV:  ",CHAR(34),INDEX(Specimens[Specimen Type],MATCH($A152,Specimens[SpecimenID],0)),CHAR(34),
", SpecimenMediumCV:  ",INDEX(Specimens[Specimen Medium],MATCH($A152,Specimens[SpecimenID],0)),
", IsFieldSpecimen:  ",CHAR(34),INDEX(Specimens[Is Field Specimen?],MATCH($A152,Specimens[SpecimenID],0)),CHAR(34),"}")))</f>
        <v/>
      </c>
      <c r="N152" s="111" t="str">
        <f>IF(NumSpatialOffsets=0,"",
IF(NumSpatialOffsets&lt;$A152,"",
CONCATENATE("  - &amp;SpatialOffsetID",TEXT($A152,"0000"),
" {","SpatialOffsetTypeCV:  ",CHAR(34),INDEX(RelatedFeatures[Spatial Offset Type],MATCH($A152,RelatedFeatures[OffsetID],0)),CHAR(34),
", Offset1Value:  ",INDEX(RelatedFeatures[Offset 1 Value],MATCH($A152,RelatedFeatures[OffsetID],0)),
", Offset1UnitID:  ",CHAR(34),INDEX(RelatedFeatures[Offset 1 Unit],MATCH($A152,RelatedFeatures[OffsetID],0)),CHAR(34),
", Offset2Value:  ",IF(INDEX(RelatedFeatures[Offset 2 Value],MATCH($A152,RelatedFeatures[OffsetID],0))="","NULL",INDEX(RelatedFeatures[Offset 2 Value],MATCH($A152,RelatedFeatures[OffsetID],0))),
", Offset2UnitID:  ",CHAR(34),INDEX(RelatedFeatures[Offset 2 Unit],MATCH($A152,RelatedFeatures[OffsetID],0)),,CHAR(34),
", Offset3Value:  ",IF(INDEX(RelatedFeatures[Offset 3 Value],MATCH($A152,RelatedFeatures[OffsetID],0))="","NULL",INDEX(RelatedFeatures[Offset 3 Value],MATCH($A152,RelatedFeatures[OffsetID],0))),
", Offset3UnitID:  ",CHAR(34),INDEX(RelatedFeatures[Offset 3 Unit],MATCH($A152,RelatedFeatures[OffsetID],0)),CHAR(34),"}")))</f>
        <v/>
      </c>
      <c r="O152" s="111" t="str">
        <f>IF(NumRelatedFeatures=0,"",
IF($A152&gt;NumRelatedFeatures,"",
CONCATENATE("  - &amp;RelationID",TEXT($A152,"0000"),
" {","SamplingFeatureID:  *SamplingFeatureID",TEXT(MATCH(INDEX(RelatedFeatures[First Sampling Feature Code],$A152),SamplingFeatures[Feature Code],0),"0000"),
", RelationshipTypeCV:  ",CHAR(34),INDEX(RelatedFeatures[Relationship Type],$A152),CHAR(34),
", RelatedFeatureID: *SamplingFeatureID",TEXT(MATCH(INDEX(RelatedFeatures[Second Sampling Feature Code],$A152),SamplingFeatures[Feature Code],0),"0000"),
", SpatialOffsetID:  ",IF(INDEX(RelatedFeatures[OffsetID],$A152)="",CONCATENATE(CHAR(34),CHAR(34)),CONCATENATE("*SpatialOffsetID",TEXT(INDEX(RelatedFeatures[OffsetID],$A152),"0000"))),"}")))</f>
        <v/>
      </c>
      <c r="P152" s="111" t="str">
        <f>IF($A152&gt;NumMethods,"",
CONCATENATE("  - &amp;MethodID",TEXT($A152,"0000"),
" {","MethodTypeCV:  ",CHAR(34),INDEX(Methods[Method Type],$A152),CHAR(34),
", MethodCode:  ",CHAR(34),INDEX(Methods[Method Code],$A152),CHAR(34),
", MethodName:  ",CHAR(34),INDEX(Methods[Method Name],$A152),CHAR(34),
", MethodDescription:  ",CHAR(34),INDEX(Methods[Method Description],$A152),CHAR(34),
", MethodLink:  ",CHAR(34),INDEX(Methods[Method Link],$A152),CHAR(34),
", OrganizationID: *OrganizationID",TEXT(MATCH(INDEX(Methods[Organization Name],$A152),Organizations[Organization Name],0),"0000"),"}"))</f>
        <v/>
      </c>
      <c r="Q152" s="111" t="str">
        <f>IF($A152&gt;NumVariables,"",
CONCATENATE("  - &amp;VariableID",TEXT($A152,"0000"),
" {","VariableTypeCV:  ",CHAR(34),INDEX(Variables[Variable Type],$A152),CHAR(34),
", VariableCode:  ",CHAR(34),INDEX(Variables[Variable Code],$A152),CHAR(34),
", VariableNameCV:  ",CHAR(34),INDEX(Variables[Variable Name],$A152),CHAR(34),
", VariableDefinition:  ",CHAR(34),INDEX(Variables[Variable Definition],$A152),CHAR(34),
", SpecciationCV:  ",CHAR(34),INDEX(Variables[Speciation],$A152),CHAR(34),
", NoDataValue:  ",CHAR(34),INDEX(Variables[No Data Value],$A152),CHAR(34),"}"))</f>
        <v/>
      </c>
      <c r="S152" s="111" t="str">
        <f>IF($A152&gt;NumProcessingLevels,"",
CONCATENATE("  - &amp;ProcessingLevelID",TEXT($A152,"0000"),
" {","ProcessingLevelCode:  ",CHAR(34),INDEX(ProcessingLevels[Processing Level Code],$A152),CHAR(34),
", Definition:  ",CHAR(34),INDEX(ProcessingLevels[Definition],$A152),CHAR(34),
", Explanation:  ",CHAR(34),INDEX(ProcessingLevels[Explanation],$A152),CHAR(34),"}"))</f>
        <v/>
      </c>
      <c r="T152" s="111" t="str">
        <f>IF($A152&gt;NumDataColumns,"",
IF(INDEX(DataColumns[Method Code],$A152)="","PLEASE FILL IN A METHOD FOR EACH DATA COLUMN",
CONCATENATE("  - &amp;ActionID",TEXT($A152,"0000"),
" {","ActionTypeCV:  ",CHAR(34),"Observation",CHAR(34),
", MethodID: *MethodID",TEXT(MATCH(INDEX(DataColumns[Method Code],$A152),Methods[Method Code],0),"0000"),
", BeginDateTime:  NULL",
", BeginDateTimeUTCOffset:  NULL",
", EndDateTime:  NULL",
", EndDateTimeUTCOffset:  NULL",
", ActionDescription:  ",CHAR(34),"Generic observation action generated by YODA TimeSeries Template",CHAR(34),
", ActionFileLink:  ",CHAR(34),CHAR(34),"}")))</f>
        <v/>
      </c>
      <c r="U152" s="111" t="str">
        <f>IF($A152&gt;NumDataColumns,"",
IF(INDEX(DataColumns[Method Code],$A152)="","PLEASE FILL IN A SAMPLING FEATURE FOR EACH DATA COLUMN",
CONCATENATE("  - &amp;FeatureActionID",TEXT($A152,"0000"),
" {","SamplingFeatureID:  *SamplingFeatureID",TEXT(MATCH(INDEX(DataColumns[Sampling Feature Code],$A152),SamplingFeatures[Feature Code],0),"0000"),
", ActionID:  *ActionID",TEXT($A152,"0000"),"}")))</f>
        <v/>
      </c>
      <c r="V152" s="111" t="str">
        <f>IF($A152&gt;NumDataColumns,"",
CONCATENATE("  - &amp;ResultID",TEXT($A152,"0000"),
" {","ResultUUID:  ",CHAR(34),INDEX(DataColumns[ResultUUID],$A152),CHAR(34),
", FeatureActionID: *FeatureActionID",TEXT($A152,"0000"),
", ResultTypeCV:  ",CHAR(34),INDEX(DataColumns[Result Type],$A152),CHAR(34),
", VariableID:  *VariableID",TEXT(MATCH(INDEX(DataColumns[Variable Code],$A152),Variables[Variable Code],0),"0000"),
", UnitsID:  ",CHAR(34),INDEX(DataColumns[Unit Name],$A152),CHAR(34),
", TaxonomicClassifierID:  ",CHAR(34),CHAR(34),
", ProcessingLevelID:  *ProcessingLevelID",TEXT(MATCH(INDEX(DataColumns[Processing Level],$A152),ProcessingLevels[Processing Level Code],0),"0000"),
", ResultDateTime:  ",CHAR(34),CHAR(34),
", ResultDateTimeUTCOffset:  ",CHAR(34),CHAR(34),
", ValidDateTime:  ",CHAR(34),CHAR(34),
", ValidDateTimeUTCOffset:  ",CHAR(34),CHAR(34),
", StatusCV:  ",CHAR(34),CHAR(34),
", SampledMediumCV:  ",CHAR(34),INDEX(DataColumns[Sampled Medium],$A152),CHAR(34),
", ValueCount:  ",NumDataValues,"}"))</f>
        <v/>
      </c>
      <c r="W152" s="111" t="str">
        <f>IF($A152&gt;NumDataColumns,"",
CONCATENATE("  - &amp;TimeSeriesResultID001",TEXT($A152,"0000"),
" {","ResultID: *ResultID",TEXT($A152,"0000"),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Statistic],$A152),CHAR(34),"}"))</f>
        <v/>
      </c>
      <c r="X152" s="111" t="str">
        <f>IF($A152-3&gt;NumDataColumns,"",
CONCATENATE("    - {ColumnNumber: ",TEXT($A152-1,"0000"),
", Label:  ",CHAR(34),INDEX(DataColumns[Column Label],$A152-3),CHAR(34),
", ODM2Field:  ",CHAR(34),"DataValue",CHAR(34),
", CensorCodeCV:  ",CHAR(34),INDEX(DataColumns[Censor Code],$A152-3),CHAR(34),
", QualiatyCodeCV:  ",CHAR(34),INDEX(DataColumns[Quality Code],$A152-3),CHAR(34),
", TimeAggregationInterval:  ",INDEX(DataColumns[Time Aggregation Interval],$A152-3),
", TimeAggregationIntervalUnitsID:  ",CHAR(34),INDEX(DataColumns[Time Aggregation Unit],$A152-3),CHAR(34),"}"))</f>
        <v/>
      </c>
      <c r="AA152" s="111" t="str">
        <f>IF($A152&gt;NumDataColumns,
"",
CONCATENATE(AA151,", ",INDEX(DataColumns[Column Label],$A152)))</f>
        <v/>
      </c>
    </row>
    <row r="153" spans="1:27" x14ac:dyDescent="0.25">
      <c r="A153">
        <v>150</v>
      </c>
      <c r="D153" s="111" t="str">
        <f>IF($A153&gt;NumPeople,"",
CONCATENATE("  - &amp;PersonID",TEXT($A153,"0000"),
" {","PersonFirstName:  ",CHAR(34),INDEX(People[First Name],$A153),CHAR(34),
", PersonMiddleName:  ",CHAR(34),INDEX(People[Middle Name],$A153),CHAR(34),
", PersonLastName:  ",CHAR(34),INDEX(People[Last Name],$A153),CHAR(34),"}"))</f>
        <v/>
      </c>
      <c r="E153" s="111" t="str">
        <f>IF($A153&gt;NumOrganizations,"",
CONCATENATE("  - &amp;OrganizationID",TEXT($A153,"0000"),
" {","OrganizationTypeCV:  ",CHAR(34),INDEX(Organizations[Organization Type '[CV']],$A153),CHAR(34),
", OrganizationCode:  ",CHAR(34),INDEX(Organizations[Organization Code],$A153),CHAR(34),
", OrganizationName:  ",CHAR(34),INDEX(Organizations[Organization Name],$A153),CHAR(34),
", OrganizationDescription:  ",CHAR(34),INDEX(Organizations[Organization Description],$A153),CHAR(34),
", OrganizationLink:  ",CHAR(34),INDEX(Organizations[Organization Link],$A153),CHAR(34),"}"))</f>
        <v/>
      </c>
      <c r="F153" s="111" t="str">
        <f>IF($A153&gt;NumPeople,"",
CONCATENATE("  - &amp;AffiliationID",TEXT($A153,"0000"),
" {PersonID: *PersonID",TEXT($A153,"0000"),
", OrganizationID: *OrganizationID",TEXT(MATCH(INDEX(People[Organization Name],$A153),Organizations[Organization Name],0),"0000"),
", IsPrimaryOrganizationContact: , AffiliationStartDate: , AffiliationEndDate: , PrimaryPhone: ",
", PrimaryEmail: ",CHAR(34),INDEX(People[Primary Email],$A153),CHAR(34),
", PrimaryAddress: ",CHAR(34),INDEX(People[Primary Address],$A153),CHAR(34),
", PersonLink: }"))</f>
        <v/>
      </c>
      <c r="H153" s="111" t="str">
        <f>IF(COUNTA(CitationInformation)=0,"",
IF($A153&gt;NumAuthors,"",
CONCATENATE("  - &amp;AuthorListID",TEXT($A153,"0000"),
"  {CitationID: *CitationID0001",
", PersonID: *PersonID",TEXT(MATCH(INDEX(AuthorList[Author Name],$A153),People[Full Name],0),"0000"),
", AuthorOrder: ",INDEX(AuthorList[Author Number],$A153),"}")))</f>
        <v/>
      </c>
      <c r="K153" s="111" t="str">
        <f>IF($A153&gt;NumSamplingFeatures,"",
CONCATENATE("  - &amp;SamplingFeatureID",TEXT($A153,"0000"),
" {","SamplingFeatureUUID:  ",CHAR(34),INDEX(SamplingFeatures[Sampling Feature UUID],$A153),CHAR(34),
", SamplingFeatureTypeCV:  ",CHAR(34),INDEX(SamplingFeatures[Sampling Feature Type],$A153),CHAR(34),
", SamplingFeatureCode:  ",CHAR(34),INDEX(SamplingFeatures[Feature Code],$A153),CHAR(34),
", SamplingFeatureName:  ",CHAR(34),INDEX(SamplingFeatures[Feature Name],$A153),CHAR(34),
", SamplingFeatureDescription:  ",CHAR(34),INDEX(SamplingFeatures[Feature Description],$A153),CHAR(34),
", SamplingFeatureGeotypeCV:  ",CHAR(34),INDEX(SamplingFeatures[Feature Geo Type],$A153),CHAR(34),
", FeatureGeometry:  ",CHAR(34),INDEX(SamplingFeatures[Feature Geometry],$A153),CHAR(34),
", Elevation_m:  ",CHAR(34),INDEX(SamplingFeatures[Elevation_m],$A153),CHAR(34),
", ElevationDatumCV:  ",CHAR(34),ElevationDatum,CHAR(34),"}"))</f>
        <v/>
      </c>
      <c r="L153" s="111" t="str">
        <f>IF(NumSites=0,"",
IF(NumSites&lt;$A153,"",
CONCATENATE("  - &amp;SiteID",TEXT($A153,"0000"),
" {","SamplingFeatureID:  *SamplingFeatureID",TEXT(MATCH($A153,Sites[SiteID],0),"0000"),
", SiteTypeCV:  ",CHAR(34),INDEX(Sites[Site Type],MATCH($A153,Sites[SiteID],0)),CHAR(34),
", Latitude:  ",INDEX(Sites[Latitude],MATCH($A153,Sites[SiteID],0)),
", Longitude:  ",INDEX(Sites[Longitude],MATCH($A153,Sites[SiteID],0)),
", SpatialReferenceID:  *SRSID0001}")))</f>
        <v/>
      </c>
      <c r="M153" s="111" t="str">
        <f>IF(NumSpecimens=0,"",
IF(NumSpecimens&lt;$A153,"",
CONCATENATE("  - &amp;SpecimenID",TEXT($A153,"0000"),
" {","SamplingFeatureID:  *SamplingFeatureID",TEXT(MATCH($A153,Specimens[SpecimenID],0),"0000"),
", SpecimenTypeCV:  ",CHAR(34),INDEX(Specimens[Specimen Type],MATCH($A153,Specimens[SpecimenID],0)),CHAR(34),
", SpecimenMediumCV:  ",INDEX(Specimens[Specimen Medium],MATCH($A153,Specimens[SpecimenID],0)),
", IsFieldSpecimen:  ",CHAR(34),INDEX(Specimens[Is Field Specimen?],MATCH($A153,Specimens[SpecimenID],0)),CHAR(34),"}")))</f>
        <v/>
      </c>
      <c r="N153" s="111" t="str">
        <f>IF(NumSpatialOffsets=0,"",
IF(NumSpatialOffsets&lt;$A153,"",
CONCATENATE("  - &amp;SpatialOffsetID",TEXT($A153,"0000"),
" {","SpatialOffsetTypeCV:  ",CHAR(34),INDEX(RelatedFeatures[Spatial Offset Type],MATCH($A153,RelatedFeatures[OffsetID],0)),CHAR(34),
", Offset1Value:  ",INDEX(RelatedFeatures[Offset 1 Value],MATCH($A153,RelatedFeatures[OffsetID],0)),
", Offset1UnitID:  ",CHAR(34),INDEX(RelatedFeatures[Offset 1 Unit],MATCH($A153,RelatedFeatures[OffsetID],0)),CHAR(34),
", Offset2Value:  ",IF(INDEX(RelatedFeatures[Offset 2 Value],MATCH($A153,RelatedFeatures[OffsetID],0))="","NULL",INDEX(RelatedFeatures[Offset 2 Value],MATCH($A153,RelatedFeatures[OffsetID],0))),
", Offset2UnitID:  ",CHAR(34),INDEX(RelatedFeatures[Offset 2 Unit],MATCH($A153,RelatedFeatures[OffsetID],0)),,CHAR(34),
", Offset3Value:  ",IF(INDEX(RelatedFeatures[Offset 3 Value],MATCH($A153,RelatedFeatures[OffsetID],0))="","NULL",INDEX(RelatedFeatures[Offset 3 Value],MATCH($A153,RelatedFeatures[OffsetID],0))),
", Offset3UnitID:  ",CHAR(34),INDEX(RelatedFeatures[Offset 3 Unit],MATCH($A153,RelatedFeatures[OffsetID],0)),CHAR(34),"}")))</f>
        <v/>
      </c>
      <c r="O153" s="111" t="str">
        <f>IF(NumRelatedFeatures=0,"",
IF($A153&gt;NumRelatedFeatures,"",
CONCATENATE("  - &amp;RelationID",TEXT($A153,"0000"),
" {","SamplingFeatureID:  *SamplingFeatureID",TEXT(MATCH(INDEX(RelatedFeatures[First Sampling Feature Code],$A153),SamplingFeatures[Feature Code],0),"0000"),
", RelationshipTypeCV:  ",CHAR(34),INDEX(RelatedFeatures[Relationship Type],$A153),CHAR(34),
", RelatedFeatureID: *SamplingFeatureID",TEXT(MATCH(INDEX(RelatedFeatures[Second Sampling Feature Code],$A153),SamplingFeatures[Feature Code],0),"0000"),
", SpatialOffsetID:  ",IF(INDEX(RelatedFeatures[OffsetID],$A153)="",CONCATENATE(CHAR(34),CHAR(34)),CONCATENATE("*SpatialOffsetID",TEXT(INDEX(RelatedFeatures[OffsetID],$A153),"0000"))),"}")))</f>
        <v/>
      </c>
      <c r="P153" s="111" t="str">
        <f>IF($A153&gt;NumMethods,"",
CONCATENATE("  - &amp;MethodID",TEXT($A153,"0000"),
" {","MethodTypeCV:  ",CHAR(34),INDEX(Methods[Method Type],$A153),CHAR(34),
", MethodCode:  ",CHAR(34),INDEX(Methods[Method Code],$A153),CHAR(34),
", MethodName:  ",CHAR(34),INDEX(Methods[Method Name],$A153),CHAR(34),
", MethodDescription:  ",CHAR(34),INDEX(Methods[Method Description],$A153),CHAR(34),
", MethodLink:  ",CHAR(34),INDEX(Methods[Method Link],$A153),CHAR(34),
", OrganizationID: *OrganizationID",TEXT(MATCH(INDEX(Methods[Organization Name],$A153),Organizations[Organization Name],0),"0000"),"}"))</f>
        <v/>
      </c>
      <c r="Q153" s="111" t="str">
        <f>IF($A153&gt;NumVariables,"",
CONCATENATE("  - &amp;VariableID",TEXT($A153,"0000"),
" {","VariableTypeCV:  ",CHAR(34),INDEX(Variables[Variable Type],$A153),CHAR(34),
", VariableCode:  ",CHAR(34),INDEX(Variables[Variable Code],$A153),CHAR(34),
", VariableNameCV:  ",CHAR(34),INDEX(Variables[Variable Name],$A153),CHAR(34),
", VariableDefinition:  ",CHAR(34),INDEX(Variables[Variable Definition],$A153),CHAR(34),
", SpecciationCV:  ",CHAR(34),INDEX(Variables[Speciation],$A153),CHAR(34),
", NoDataValue:  ",CHAR(34),INDEX(Variables[No Data Value],$A153),CHAR(34),"}"))</f>
        <v/>
      </c>
      <c r="S153" s="111" t="str">
        <f>IF($A153&gt;NumProcessingLevels,"",
CONCATENATE("  - &amp;ProcessingLevelID",TEXT($A153,"0000"),
" {","ProcessingLevelCode:  ",CHAR(34),INDEX(ProcessingLevels[Processing Level Code],$A153),CHAR(34),
", Definition:  ",CHAR(34),INDEX(ProcessingLevels[Definition],$A153),CHAR(34),
", Explanation:  ",CHAR(34),INDEX(ProcessingLevels[Explanation],$A153),CHAR(34),"}"))</f>
        <v/>
      </c>
      <c r="T153" s="111" t="str">
        <f>IF($A153&gt;NumDataColumns,"",
IF(INDEX(DataColumns[Method Code],$A153)="","PLEASE FILL IN A METHOD FOR EACH DATA COLUMN",
CONCATENATE("  - &amp;ActionID",TEXT($A153,"0000"),
" {","ActionTypeCV:  ",CHAR(34),"Observation",CHAR(34),
", MethodID: *MethodID",TEXT(MATCH(INDEX(DataColumns[Method Code],$A153),Methods[Method Code],0),"0000"),
", BeginDateTime:  NULL",
", BeginDateTimeUTCOffset:  NULL",
", EndDateTime:  NULL",
", EndDateTimeUTCOffset:  NULL",
", ActionDescription:  ",CHAR(34),"Generic observation action generated by YODA TimeSeries Template",CHAR(34),
", ActionFileLink:  ",CHAR(34),CHAR(34),"}")))</f>
        <v/>
      </c>
      <c r="U153" s="111" t="str">
        <f>IF($A153&gt;NumDataColumns,"",
IF(INDEX(DataColumns[Method Code],$A153)="","PLEASE FILL IN A SAMPLING FEATURE FOR EACH DATA COLUMN",
CONCATENATE("  - &amp;FeatureActionID",TEXT($A153,"0000"),
" {","SamplingFeatureID:  *SamplingFeatureID",TEXT(MATCH(INDEX(DataColumns[Sampling Feature Code],$A153),SamplingFeatures[Feature Code],0),"0000"),
", ActionID:  *ActionID",TEXT($A153,"0000"),"}")))</f>
        <v/>
      </c>
      <c r="V153" s="111" t="str">
        <f>IF($A153&gt;NumDataColumns,"",
CONCATENATE("  - &amp;ResultID",TEXT($A153,"0000"),
" {","ResultUUID:  ",CHAR(34),INDEX(DataColumns[ResultUUID],$A153),CHAR(34),
", FeatureActionID: *FeatureActionID",TEXT($A153,"0000"),
", ResultTypeCV:  ",CHAR(34),INDEX(DataColumns[Result Type],$A153),CHAR(34),
", VariableID:  *VariableID",TEXT(MATCH(INDEX(DataColumns[Variable Code],$A153),Variables[Variable Code],0),"0000"),
", UnitsID:  ",CHAR(34),INDEX(DataColumns[Unit Name],$A153),CHAR(34),
", TaxonomicClassifierID:  ",CHAR(34),CHAR(34),
", ProcessingLevelID:  *ProcessingLevelID",TEXT(MATCH(INDEX(DataColumns[Processing Level],$A153),ProcessingLevels[Processing Level Code],0),"0000"),
", ResultDateTime:  ",CHAR(34),CHAR(34),
", ResultDateTimeUTCOffset:  ",CHAR(34),CHAR(34),
", ValidDateTime:  ",CHAR(34),CHAR(34),
", ValidDateTimeUTCOffset:  ",CHAR(34),CHAR(34),
", StatusCV:  ",CHAR(34),CHAR(34),
", SampledMediumCV:  ",CHAR(34),INDEX(DataColumns[Sampled Medium],$A153),CHAR(34),
", ValueCount:  ",NumDataValues,"}"))</f>
        <v/>
      </c>
      <c r="W153" s="111" t="str">
        <f>IF($A153&gt;NumDataColumns,"",
CONCATENATE("  - &amp;TimeSeriesResultID001",TEXT($A153,"0000"),
" {","ResultID: *ResultID",TEXT($A153,"0000"),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Statistic],$A153),CHAR(34),"}"))</f>
        <v/>
      </c>
      <c r="X153" s="111" t="str">
        <f>IF($A153-3&gt;NumDataColumns,"",
CONCATENATE("    - {ColumnNumber: ",TEXT($A153-1,"0000"),
", Label:  ",CHAR(34),INDEX(DataColumns[Column Label],$A153-3),CHAR(34),
", ODM2Field:  ",CHAR(34),"DataValue",CHAR(34),
", CensorCodeCV:  ",CHAR(34),INDEX(DataColumns[Censor Code],$A153-3),CHAR(34),
", QualiatyCodeCV:  ",CHAR(34),INDEX(DataColumns[Quality Code],$A153-3),CHAR(34),
", TimeAggregationInterval:  ",INDEX(DataColumns[Time Aggregation Interval],$A153-3),
", TimeAggregationIntervalUnitsID:  ",CHAR(34),INDEX(DataColumns[Time Aggregation Unit],$A153-3),CHAR(34),"}"))</f>
        <v/>
      </c>
      <c r="AA153" s="111" t="str">
        <f>IF($A153&gt;NumDataColumns,
"",
CONCATENATE(AA152,", ",INDEX(DataColumns[Column Label],$A153)))</f>
        <v/>
      </c>
    </row>
    <row r="154" spans="1:27" x14ac:dyDescent="0.25">
      <c r="A154">
        <v>151</v>
      </c>
      <c r="D154" s="111" t="str">
        <f>IF($A154&gt;NumPeople,"",
CONCATENATE("  - &amp;PersonID",TEXT($A154,"0000"),
" {","PersonFirstName:  ",CHAR(34),INDEX(People[First Name],$A154),CHAR(34),
", PersonMiddleName:  ",CHAR(34),INDEX(People[Middle Name],$A154),CHAR(34),
", PersonLastName:  ",CHAR(34),INDEX(People[Last Name],$A154),CHAR(34),"}"))</f>
        <v/>
      </c>
      <c r="E154" s="111" t="str">
        <f>IF($A154&gt;NumOrganizations,"",
CONCATENATE("  - &amp;OrganizationID",TEXT($A154,"0000"),
" {","OrganizationTypeCV:  ",CHAR(34),INDEX(Organizations[Organization Type '[CV']],$A154),CHAR(34),
", OrganizationCode:  ",CHAR(34),INDEX(Organizations[Organization Code],$A154),CHAR(34),
", OrganizationName:  ",CHAR(34),INDEX(Organizations[Organization Name],$A154),CHAR(34),
", OrganizationDescription:  ",CHAR(34),INDEX(Organizations[Organization Description],$A154),CHAR(34),
", OrganizationLink:  ",CHAR(34),INDEX(Organizations[Organization Link],$A154),CHAR(34),"}"))</f>
        <v/>
      </c>
      <c r="F154" s="111" t="str">
        <f>IF($A154&gt;NumPeople,"",
CONCATENATE("  - &amp;AffiliationID",TEXT($A154,"0000"),
" {PersonID: *PersonID",TEXT($A154,"0000"),
", OrganizationID: *OrganizationID",TEXT(MATCH(INDEX(People[Organization Name],$A154),Organizations[Organization Name],0),"0000"),
", IsPrimaryOrganizationContact: , AffiliationStartDate: , AffiliationEndDate: , PrimaryPhone: ",
", PrimaryEmail: ",CHAR(34),INDEX(People[Primary Email],$A154),CHAR(34),
", PrimaryAddress: ",CHAR(34),INDEX(People[Primary Address],$A154),CHAR(34),
", PersonLink: }"))</f>
        <v/>
      </c>
      <c r="H154" s="111" t="str">
        <f>IF(COUNTA(CitationInformation)=0,"",
IF($A154&gt;NumAuthors,"",
CONCATENATE("  - &amp;AuthorListID",TEXT($A154,"0000"),
"  {CitationID: *CitationID0001",
", PersonID: *PersonID",TEXT(MATCH(INDEX(AuthorList[Author Name],$A154),People[Full Name],0),"0000"),
", AuthorOrder: ",INDEX(AuthorList[Author Number],$A154),"}")))</f>
        <v/>
      </c>
      <c r="K154" s="111" t="str">
        <f>IF($A154&gt;NumSamplingFeatures,"",
CONCATENATE("  - &amp;SamplingFeatureID",TEXT($A154,"0000"),
" {","SamplingFeatureUUID:  ",CHAR(34),INDEX(SamplingFeatures[Sampling Feature UUID],$A154),CHAR(34),
", SamplingFeatureTypeCV:  ",CHAR(34),INDEX(SamplingFeatures[Sampling Feature Type],$A154),CHAR(34),
", SamplingFeatureCode:  ",CHAR(34),INDEX(SamplingFeatures[Feature Code],$A154),CHAR(34),
", SamplingFeatureName:  ",CHAR(34),INDEX(SamplingFeatures[Feature Name],$A154),CHAR(34),
", SamplingFeatureDescription:  ",CHAR(34),INDEX(SamplingFeatures[Feature Description],$A154),CHAR(34),
", SamplingFeatureGeotypeCV:  ",CHAR(34),INDEX(SamplingFeatures[Feature Geo Type],$A154),CHAR(34),
", FeatureGeometry:  ",CHAR(34),INDEX(SamplingFeatures[Feature Geometry],$A154),CHAR(34),
", Elevation_m:  ",CHAR(34),INDEX(SamplingFeatures[Elevation_m],$A154),CHAR(34),
", ElevationDatumCV:  ",CHAR(34),ElevationDatum,CHAR(34),"}"))</f>
        <v/>
      </c>
      <c r="L154" s="111" t="str">
        <f>IF(NumSites=0,"",
IF(NumSites&lt;$A154,"",
CONCATENATE("  - &amp;SiteID",TEXT($A154,"0000"),
" {","SamplingFeatureID:  *SamplingFeatureID",TEXT(MATCH($A154,Sites[SiteID],0),"0000"),
", SiteTypeCV:  ",CHAR(34),INDEX(Sites[Site Type],MATCH($A154,Sites[SiteID],0)),CHAR(34),
", Latitude:  ",INDEX(Sites[Latitude],MATCH($A154,Sites[SiteID],0)),
", Longitude:  ",INDEX(Sites[Longitude],MATCH($A154,Sites[SiteID],0)),
", SpatialReferenceID:  *SRSID0001}")))</f>
        <v/>
      </c>
      <c r="M154" s="111" t="str">
        <f>IF(NumSpecimens=0,"",
IF(NumSpecimens&lt;$A154,"",
CONCATENATE("  - &amp;SpecimenID",TEXT($A154,"0000"),
" {","SamplingFeatureID:  *SamplingFeatureID",TEXT(MATCH($A154,Specimens[SpecimenID],0),"0000"),
", SpecimenTypeCV:  ",CHAR(34),INDEX(Specimens[Specimen Type],MATCH($A154,Specimens[SpecimenID],0)),CHAR(34),
", SpecimenMediumCV:  ",INDEX(Specimens[Specimen Medium],MATCH($A154,Specimens[SpecimenID],0)),
", IsFieldSpecimen:  ",CHAR(34),INDEX(Specimens[Is Field Specimen?],MATCH($A154,Specimens[SpecimenID],0)),CHAR(34),"}")))</f>
        <v/>
      </c>
      <c r="N154" s="111" t="str">
        <f>IF(NumSpatialOffsets=0,"",
IF(NumSpatialOffsets&lt;$A154,"",
CONCATENATE("  - &amp;SpatialOffsetID",TEXT($A154,"0000"),
" {","SpatialOffsetTypeCV:  ",CHAR(34),INDEX(RelatedFeatures[Spatial Offset Type],MATCH($A154,RelatedFeatures[OffsetID],0)),CHAR(34),
", Offset1Value:  ",INDEX(RelatedFeatures[Offset 1 Value],MATCH($A154,RelatedFeatures[OffsetID],0)),
", Offset1UnitID:  ",CHAR(34),INDEX(RelatedFeatures[Offset 1 Unit],MATCH($A154,RelatedFeatures[OffsetID],0)),CHAR(34),
", Offset2Value:  ",IF(INDEX(RelatedFeatures[Offset 2 Value],MATCH($A154,RelatedFeatures[OffsetID],0))="","NULL",INDEX(RelatedFeatures[Offset 2 Value],MATCH($A154,RelatedFeatures[OffsetID],0))),
", Offset2UnitID:  ",CHAR(34),INDEX(RelatedFeatures[Offset 2 Unit],MATCH($A154,RelatedFeatures[OffsetID],0)),,CHAR(34),
", Offset3Value:  ",IF(INDEX(RelatedFeatures[Offset 3 Value],MATCH($A154,RelatedFeatures[OffsetID],0))="","NULL",INDEX(RelatedFeatures[Offset 3 Value],MATCH($A154,RelatedFeatures[OffsetID],0))),
", Offset3UnitID:  ",CHAR(34),INDEX(RelatedFeatures[Offset 3 Unit],MATCH($A154,RelatedFeatures[OffsetID],0)),CHAR(34),"}")))</f>
        <v/>
      </c>
      <c r="O154" s="111" t="str">
        <f>IF(NumRelatedFeatures=0,"",
IF($A154&gt;NumRelatedFeatures,"",
CONCATENATE("  - &amp;RelationID",TEXT($A154,"0000"),
" {","SamplingFeatureID:  *SamplingFeatureID",TEXT(MATCH(INDEX(RelatedFeatures[First Sampling Feature Code],$A154),SamplingFeatures[Feature Code],0),"0000"),
", RelationshipTypeCV:  ",CHAR(34),INDEX(RelatedFeatures[Relationship Type],$A154),CHAR(34),
", RelatedFeatureID: *SamplingFeatureID",TEXT(MATCH(INDEX(RelatedFeatures[Second Sampling Feature Code],$A154),SamplingFeatures[Feature Code],0),"0000"),
", SpatialOffsetID:  ",IF(INDEX(RelatedFeatures[OffsetID],$A154)="",CONCATENATE(CHAR(34),CHAR(34)),CONCATENATE("*SpatialOffsetID",TEXT(INDEX(RelatedFeatures[OffsetID],$A154),"0000"))),"}")))</f>
        <v/>
      </c>
      <c r="P154" s="111" t="str">
        <f>IF($A154&gt;NumMethods,"",
CONCATENATE("  - &amp;MethodID",TEXT($A154,"0000"),
" {","MethodTypeCV:  ",CHAR(34),INDEX(Methods[Method Type],$A154),CHAR(34),
", MethodCode:  ",CHAR(34),INDEX(Methods[Method Code],$A154),CHAR(34),
", MethodName:  ",CHAR(34),INDEX(Methods[Method Name],$A154),CHAR(34),
", MethodDescription:  ",CHAR(34),INDEX(Methods[Method Description],$A154),CHAR(34),
", MethodLink:  ",CHAR(34),INDEX(Methods[Method Link],$A154),CHAR(34),
", OrganizationID: *OrganizationID",TEXT(MATCH(INDEX(Methods[Organization Name],$A154),Organizations[Organization Name],0),"0000"),"}"))</f>
        <v/>
      </c>
      <c r="Q154" s="111" t="str">
        <f>IF($A154&gt;NumVariables,"",
CONCATENATE("  - &amp;VariableID",TEXT($A154,"0000"),
" {","VariableTypeCV:  ",CHAR(34),INDEX(Variables[Variable Type],$A154),CHAR(34),
", VariableCode:  ",CHAR(34),INDEX(Variables[Variable Code],$A154),CHAR(34),
", VariableNameCV:  ",CHAR(34),INDEX(Variables[Variable Name],$A154),CHAR(34),
", VariableDefinition:  ",CHAR(34),INDEX(Variables[Variable Definition],$A154),CHAR(34),
", SpecciationCV:  ",CHAR(34),INDEX(Variables[Speciation],$A154),CHAR(34),
", NoDataValue:  ",CHAR(34),INDEX(Variables[No Data Value],$A154),CHAR(34),"}"))</f>
        <v/>
      </c>
      <c r="S154" s="111" t="str">
        <f>IF($A154&gt;NumProcessingLevels,"",
CONCATENATE("  - &amp;ProcessingLevelID",TEXT($A154,"0000"),
" {","ProcessingLevelCode:  ",CHAR(34),INDEX(ProcessingLevels[Processing Level Code],$A154),CHAR(34),
", Definition:  ",CHAR(34),INDEX(ProcessingLevels[Definition],$A154),CHAR(34),
", Explanation:  ",CHAR(34),INDEX(ProcessingLevels[Explanation],$A154),CHAR(34),"}"))</f>
        <v/>
      </c>
      <c r="T154" s="111" t="str">
        <f>IF($A154&gt;NumDataColumns,"",
IF(INDEX(DataColumns[Method Code],$A154)="","PLEASE FILL IN A METHOD FOR EACH DATA COLUMN",
CONCATENATE("  - &amp;ActionID",TEXT($A154,"0000"),
" {","ActionTypeCV:  ",CHAR(34),"Observation",CHAR(34),
", MethodID: *MethodID",TEXT(MATCH(INDEX(DataColumns[Method Code],$A154),Methods[Method Code],0),"0000"),
", BeginDateTime:  NULL",
", BeginDateTimeUTCOffset:  NULL",
", EndDateTime:  NULL",
", EndDateTimeUTCOffset:  NULL",
", ActionDescription:  ",CHAR(34),"Generic observation action generated by YODA TimeSeries Template",CHAR(34),
", ActionFileLink:  ",CHAR(34),CHAR(34),"}")))</f>
        <v/>
      </c>
      <c r="U154" s="111" t="str">
        <f>IF($A154&gt;NumDataColumns,"",
IF(INDEX(DataColumns[Method Code],$A154)="","PLEASE FILL IN A SAMPLING FEATURE FOR EACH DATA COLUMN",
CONCATENATE("  - &amp;FeatureActionID",TEXT($A154,"0000"),
" {","SamplingFeatureID:  *SamplingFeatureID",TEXT(MATCH(INDEX(DataColumns[Sampling Feature Code],$A154),SamplingFeatures[Feature Code],0),"0000"),
", ActionID:  *ActionID",TEXT($A154,"0000"),"}")))</f>
        <v/>
      </c>
      <c r="V154" s="111" t="str">
        <f>IF($A154&gt;NumDataColumns,"",
CONCATENATE("  - &amp;ResultID",TEXT($A154,"0000"),
" {","ResultUUID:  ",CHAR(34),INDEX(DataColumns[ResultUUID],$A154),CHAR(34),
", FeatureActionID: *FeatureActionID",TEXT($A154,"0000"),
", ResultTypeCV:  ",CHAR(34),INDEX(DataColumns[Result Type],$A154),CHAR(34),
", VariableID:  *VariableID",TEXT(MATCH(INDEX(DataColumns[Variable Code],$A154),Variables[Variable Code],0),"0000"),
", UnitsID:  ",CHAR(34),INDEX(DataColumns[Unit Name],$A154),CHAR(34),
", TaxonomicClassifierID:  ",CHAR(34),CHAR(34),
", ProcessingLevelID:  *ProcessingLevelID",TEXT(MATCH(INDEX(DataColumns[Processing Level],$A154),ProcessingLevels[Processing Level Code],0),"0000"),
", ResultDateTime:  ",CHAR(34),CHAR(34),
", ResultDateTimeUTCOffset:  ",CHAR(34),CHAR(34),
", ValidDateTime:  ",CHAR(34),CHAR(34),
", ValidDateTimeUTCOffset:  ",CHAR(34),CHAR(34),
", StatusCV:  ",CHAR(34),CHAR(34),
", SampledMediumCV:  ",CHAR(34),INDEX(DataColumns[Sampled Medium],$A154),CHAR(34),
", ValueCount:  ",NumDataValues,"}"))</f>
        <v/>
      </c>
      <c r="W154" s="111" t="str">
        <f>IF($A154&gt;NumDataColumns,"",
CONCATENATE("  - &amp;TimeSeriesResultID001",TEXT($A154,"0000"),
" {","ResultID: *ResultID",TEXT($A154,"0000"),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Statistic],$A154),CHAR(34),"}"))</f>
        <v/>
      </c>
      <c r="X154" s="111" t="str">
        <f>IF($A154-3&gt;NumDataColumns,"",
CONCATENATE("    - {ColumnNumber: ",TEXT($A154-1,"0000"),
", Label:  ",CHAR(34),INDEX(DataColumns[Column Label],$A154-3),CHAR(34),
", ODM2Field:  ",CHAR(34),"DataValue",CHAR(34),
", CensorCodeCV:  ",CHAR(34),INDEX(DataColumns[Censor Code],$A154-3),CHAR(34),
", QualiatyCodeCV:  ",CHAR(34),INDEX(DataColumns[Quality Code],$A154-3),CHAR(34),
", TimeAggregationInterval:  ",INDEX(DataColumns[Time Aggregation Interval],$A154-3),
", TimeAggregationIntervalUnitsID:  ",CHAR(34),INDEX(DataColumns[Time Aggregation Unit],$A154-3),CHAR(34),"}"))</f>
        <v/>
      </c>
      <c r="AA154" s="111" t="str">
        <f>IF($A154&gt;NumDataColumns,
"",
CONCATENATE(AA153,", ",INDEX(DataColumns[Column Label],$A154)))</f>
        <v/>
      </c>
    </row>
    <row r="155" spans="1:27" x14ac:dyDescent="0.25">
      <c r="A155">
        <v>152</v>
      </c>
      <c r="D155" s="111" t="str">
        <f>IF($A155&gt;NumPeople,"",
CONCATENATE("  - &amp;PersonID",TEXT($A155,"0000"),
" {","PersonFirstName:  ",CHAR(34),INDEX(People[First Name],$A155),CHAR(34),
", PersonMiddleName:  ",CHAR(34),INDEX(People[Middle Name],$A155),CHAR(34),
", PersonLastName:  ",CHAR(34),INDEX(People[Last Name],$A155),CHAR(34),"}"))</f>
        <v/>
      </c>
      <c r="E155" s="111" t="str">
        <f>IF($A155&gt;NumOrganizations,"",
CONCATENATE("  - &amp;OrganizationID",TEXT($A155,"0000"),
" {","OrganizationTypeCV:  ",CHAR(34),INDEX(Organizations[Organization Type '[CV']],$A155),CHAR(34),
", OrganizationCode:  ",CHAR(34),INDEX(Organizations[Organization Code],$A155),CHAR(34),
", OrganizationName:  ",CHAR(34),INDEX(Organizations[Organization Name],$A155),CHAR(34),
", OrganizationDescription:  ",CHAR(34),INDEX(Organizations[Organization Description],$A155),CHAR(34),
", OrganizationLink:  ",CHAR(34),INDEX(Organizations[Organization Link],$A155),CHAR(34),"}"))</f>
        <v/>
      </c>
      <c r="F155" s="111" t="str">
        <f>IF($A155&gt;NumPeople,"",
CONCATENATE("  - &amp;AffiliationID",TEXT($A155,"0000"),
" {PersonID: *PersonID",TEXT($A155,"0000"),
", OrganizationID: *OrganizationID",TEXT(MATCH(INDEX(People[Organization Name],$A155),Organizations[Organization Name],0),"0000"),
", IsPrimaryOrganizationContact: , AffiliationStartDate: , AffiliationEndDate: , PrimaryPhone: ",
", PrimaryEmail: ",CHAR(34),INDEX(People[Primary Email],$A155),CHAR(34),
", PrimaryAddress: ",CHAR(34),INDEX(People[Primary Address],$A155),CHAR(34),
", PersonLink: }"))</f>
        <v/>
      </c>
      <c r="H155" s="111" t="str">
        <f>IF(COUNTA(CitationInformation)=0,"",
IF($A155&gt;NumAuthors,"",
CONCATENATE("  - &amp;AuthorListID",TEXT($A155,"0000"),
"  {CitationID: *CitationID0001",
", PersonID: *PersonID",TEXT(MATCH(INDEX(AuthorList[Author Name],$A155),People[Full Name],0),"0000"),
", AuthorOrder: ",INDEX(AuthorList[Author Number],$A155),"}")))</f>
        <v/>
      </c>
      <c r="K155" s="111" t="str">
        <f>IF($A155&gt;NumSamplingFeatures,"",
CONCATENATE("  - &amp;SamplingFeatureID",TEXT($A155,"0000"),
" {","SamplingFeatureUUID:  ",CHAR(34),INDEX(SamplingFeatures[Sampling Feature UUID],$A155),CHAR(34),
", SamplingFeatureTypeCV:  ",CHAR(34),INDEX(SamplingFeatures[Sampling Feature Type],$A155),CHAR(34),
", SamplingFeatureCode:  ",CHAR(34),INDEX(SamplingFeatures[Feature Code],$A155),CHAR(34),
", SamplingFeatureName:  ",CHAR(34),INDEX(SamplingFeatures[Feature Name],$A155),CHAR(34),
", SamplingFeatureDescription:  ",CHAR(34),INDEX(SamplingFeatures[Feature Description],$A155),CHAR(34),
", SamplingFeatureGeotypeCV:  ",CHAR(34),INDEX(SamplingFeatures[Feature Geo Type],$A155),CHAR(34),
", FeatureGeometry:  ",CHAR(34),INDEX(SamplingFeatures[Feature Geometry],$A155),CHAR(34),
", Elevation_m:  ",CHAR(34),INDEX(SamplingFeatures[Elevation_m],$A155),CHAR(34),
", ElevationDatumCV:  ",CHAR(34),ElevationDatum,CHAR(34),"}"))</f>
        <v/>
      </c>
      <c r="L155" s="111" t="str">
        <f>IF(NumSites=0,"",
IF(NumSites&lt;$A155,"",
CONCATENATE("  - &amp;SiteID",TEXT($A155,"0000"),
" {","SamplingFeatureID:  *SamplingFeatureID",TEXT(MATCH($A155,Sites[SiteID],0),"0000"),
", SiteTypeCV:  ",CHAR(34),INDEX(Sites[Site Type],MATCH($A155,Sites[SiteID],0)),CHAR(34),
", Latitude:  ",INDEX(Sites[Latitude],MATCH($A155,Sites[SiteID],0)),
", Longitude:  ",INDEX(Sites[Longitude],MATCH($A155,Sites[SiteID],0)),
", SpatialReferenceID:  *SRSID0001}")))</f>
        <v/>
      </c>
      <c r="M155" s="111" t="str">
        <f>IF(NumSpecimens=0,"",
IF(NumSpecimens&lt;$A155,"",
CONCATENATE("  - &amp;SpecimenID",TEXT($A155,"0000"),
" {","SamplingFeatureID:  *SamplingFeatureID",TEXT(MATCH($A155,Specimens[SpecimenID],0),"0000"),
", SpecimenTypeCV:  ",CHAR(34),INDEX(Specimens[Specimen Type],MATCH($A155,Specimens[SpecimenID],0)),CHAR(34),
", SpecimenMediumCV:  ",INDEX(Specimens[Specimen Medium],MATCH($A155,Specimens[SpecimenID],0)),
", IsFieldSpecimen:  ",CHAR(34),INDEX(Specimens[Is Field Specimen?],MATCH($A155,Specimens[SpecimenID],0)),CHAR(34),"}")))</f>
        <v/>
      </c>
      <c r="N155" s="111" t="str">
        <f>IF(NumSpatialOffsets=0,"",
IF(NumSpatialOffsets&lt;$A155,"",
CONCATENATE("  - &amp;SpatialOffsetID",TEXT($A155,"0000"),
" {","SpatialOffsetTypeCV:  ",CHAR(34),INDEX(RelatedFeatures[Spatial Offset Type],MATCH($A155,RelatedFeatures[OffsetID],0)),CHAR(34),
", Offset1Value:  ",INDEX(RelatedFeatures[Offset 1 Value],MATCH($A155,RelatedFeatures[OffsetID],0)),
", Offset1UnitID:  ",CHAR(34),INDEX(RelatedFeatures[Offset 1 Unit],MATCH($A155,RelatedFeatures[OffsetID],0)),CHAR(34),
", Offset2Value:  ",IF(INDEX(RelatedFeatures[Offset 2 Value],MATCH($A155,RelatedFeatures[OffsetID],0))="","NULL",INDEX(RelatedFeatures[Offset 2 Value],MATCH($A155,RelatedFeatures[OffsetID],0))),
", Offset2UnitID:  ",CHAR(34),INDEX(RelatedFeatures[Offset 2 Unit],MATCH($A155,RelatedFeatures[OffsetID],0)),,CHAR(34),
", Offset3Value:  ",IF(INDEX(RelatedFeatures[Offset 3 Value],MATCH($A155,RelatedFeatures[OffsetID],0))="","NULL",INDEX(RelatedFeatures[Offset 3 Value],MATCH($A155,RelatedFeatures[OffsetID],0))),
", Offset3UnitID:  ",CHAR(34),INDEX(RelatedFeatures[Offset 3 Unit],MATCH($A155,RelatedFeatures[OffsetID],0)),CHAR(34),"}")))</f>
        <v/>
      </c>
      <c r="O155" s="111" t="str">
        <f>IF(NumRelatedFeatures=0,"",
IF($A155&gt;NumRelatedFeatures,"",
CONCATENATE("  - &amp;RelationID",TEXT($A155,"0000"),
" {","SamplingFeatureID:  *SamplingFeatureID",TEXT(MATCH(INDEX(RelatedFeatures[First Sampling Feature Code],$A155),SamplingFeatures[Feature Code],0),"0000"),
", RelationshipTypeCV:  ",CHAR(34),INDEX(RelatedFeatures[Relationship Type],$A155),CHAR(34),
", RelatedFeatureID: *SamplingFeatureID",TEXT(MATCH(INDEX(RelatedFeatures[Second Sampling Feature Code],$A155),SamplingFeatures[Feature Code],0),"0000"),
", SpatialOffsetID:  ",IF(INDEX(RelatedFeatures[OffsetID],$A155)="",CONCATENATE(CHAR(34),CHAR(34)),CONCATENATE("*SpatialOffsetID",TEXT(INDEX(RelatedFeatures[OffsetID],$A155),"0000"))),"}")))</f>
        <v/>
      </c>
      <c r="P155" s="111" t="str">
        <f>IF($A155&gt;NumMethods,"",
CONCATENATE("  - &amp;MethodID",TEXT($A155,"0000"),
" {","MethodTypeCV:  ",CHAR(34),INDEX(Methods[Method Type],$A155),CHAR(34),
", MethodCode:  ",CHAR(34),INDEX(Methods[Method Code],$A155),CHAR(34),
", MethodName:  ",CHAR(34),INDEX(Methods[Method Name],$A155),CHAR(34),
", MethodDescription:  ",CHAR(34),INDEX(Methods[Method Description],$A155),CHAR(34),
", MethodLink:  ",CHAR(34),INDEX(Methods[Method Link],$A155),CHAR(34),
", OrganizationID: *OrganizationID",TEXT(MATCH(INDEX(Methods[Organization Name],$A155),Organizations[Organization Name],0),"0000"),"}"))</f>
        <v/>
      </c>
      <c r="Q155" s="111" t="str">
        <f>IF($A155&gt;NumVariables,"",
CONCATENATE("  - &amp;VariableID",TEXT($A155,"0000"),
" {","VariableTypeCV:  ",CHAR(34),INDEX(Variables[Variable Type],$A155),CHAR(34),
", VariableCode:  ",CHAR(34),INDEX(Variables[Variable Code],$A155),CHAR(34),
", VariableNameCV:  ",CHAR(34),INDEX(Variables[Variable Name],$A155),CHAR(34),
", VariableDefinition:  ",CHAR(34),INDEX(Variables[Variable Definition],$A155),CHAR(34),
", SpecciationCV:  ",CHAR(34),INDEX(Variables[Speciation],$A155),CHAR(34),
", NoDataValue:  ",CHAR(34),INDEX(Variables[No Data Value],$A155),CHAR(34),"}"))</f>
        <v/>
      </c>
      <c r="S155" s="111" t="str">
        <f>IF($A155&gt;NumProcessingLevels,"",
CONCATENATE("  - &amp;ProcessingLevelID",TEXT($A155,"0000"),
" {","ProcessingLevelCode:  ",CHAR(34),INDEX(ProcessingLevels[Processing Level Code],$A155),CHAR(34),
", Definition:  ",CHAR(34),INDEX(ProcessingLevels[Definition],$A155),CHAR(34),
", Explanation:  ",CHAR(34),INDEX(ProcessingLevels[Explanation],$A155),CHAR(34),"}"))</f>
        <v/>
      </c>
      <c r="T155" s="111" t="str">
        <f>IF($A155&gt;NumDataColumns,"",
IF(INDEX(DataColumns[Method Code],$A155)="","PLEASE FILL IN A METHOD FOR EACH DATA COLUMN",
CONCATENATE("  - &amp;ActionID",TEXT($A155,"0000"),
" {","ActionTypeCV:  ",CHAR(34),"Observation",CHAR(34),
", MethodID: *MethodID",TEXT(MATCH(INDEX(DataColumns[Method Code],$A155),Methods[Method Code],0),"0000"),
", BeginDateTime:  NULL",
", BeginDateTimeUTCOffset:  NULL",
", EndDateTime:  NULL",
", EndDateTimeUTCOffset:  NULL",
", ActionDescription:  ",CHAR(34),"Generic observation action generated by YODA TimeSeries Template",CHAR(34),
", ActionFileLink:  ",CHAR(34),CHAR(34),"}")))</f>
        <v/>
      </c>
      <c r="U155" s="111" t="str">
        <f>IF($A155&gt;NumDataColumns,"",
IF(INDEX(DataColumns[Method Code],$A155)="","PLEASE FILL IN A SAMPLING FEATURE FOR EACH DATA COLUMN",
CONCATENATE("  - &amp;FeatureActionID",TEXT($A155,"0000"),
" {","SamplingFeatureID:  *SamplingFeatureID",TEXT(MATCH(INDEX(DataColumns[Sampling Feature Code],$A155),SamplingFeatures[Feature Code],0),"0000"),
", ActionID:  *ActionID",TEXT($A155,"0000"),"}")))</f>
        <v/>
      </c>
      <c r="V155" s="111" t="str">
        <f>IF($A155&gt;NumDataColumns,"",
CONCATENATE("  - &amp;ResultID",TEXT($A155,"0000"),
" {","ResultUUID:  ",CHAR(34),INDEX(DataColumns[ResultUUID],$A155),CHAR(34),
", FeatureActionID: *FeatureActionID",TEXT($A155,"0000"),
", ResultTypeCV:  ",CHAR(34),INDEX(DataColumns[Result Type],$A155),CHAR(34),
", VariableID:  *VariableID",TEXT(MATCH(INDEX(DataColumns[Variable Code],$A155),Variables[Variable Code],0),"0000"),
", UnitsID:  ",CHAR(34),INDEX(DataColumns[Unit Name],$A155),CHAR(34),
", TaxonomicClassifierID:  ",CHAR(34),CHAR(34),
", ProcessingLevelID:  *ProcessingLevelID",TEXT(MATCH(INDEX(DataColumns[Processing Level],$A155),ProcessingLevels[Processing Level Code],0),"0000"),
", ResultDateTime:  ",CHAR(34),CHAR(34),
", ResultDateTimeUTCOffset:  ",CHAR(34),CHAR(34),
", ValidDateTime:  ",CHAR(34),CHAR(34),
", ValidDateTimeUTCOffset:  ",CHAR(34),CHAR(34),
", StatusCV:  ",CHAR(34),CHAR(34),
", SampledMediumCV:  ",CHAR(34),INDEX(DataColumns[Sampled Medium],$A155),CHAR(34),
", ValueCount:  ",NumDataValues,"}"))</f>
        <v/>
      </c>
      <c r="W155" s="111" t="str">
        <f>IF($A155&gt;NumDataColumns,"",
CONCATENATE("  - &amp;TimeSeriesResultID001",TEXT($A155,"0000"),
" {","ResultID: *ResultID",TEXT($A155,"0000"),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Statistic],$A155),CHAR(34),"}"))</f>
        <v/>
      </c>
      <c r="X155" s="111" t="str">
        <f>IF($A155-3&gt;NumDataColumns,"",
CONCATENATE("    - {ColumnNumber: ",TEXT($A155-1,"0000"),
", Label:  ",CHAR(34),INDEX(DataColumns[Column Label],$A155-3),CHAR(34),
", ODM2Field:  ",CHAR(34),"DataValue",CHAR(34),
", CensorCodeCV:  ",CHAR(34),INDEX(DataColumns[Censor Code],$A155-3),CHAR(34),
", QualiatyCodeCV:  ",CHAR(34),INDEX(DataColumns[Quality Code],$A155-3),CHAR(34),
", TimeAggregationInterval:  ",INDEX(DataColumns[Time Aggregation Interval],$A155-3),
", TimeAggregationIntervalUnitsID:  ",CHAR(34),INDEX(DataColumns[Time Aggregation Unit],$A155-3),CHAR(34),"}"))</f>
        <v/>
      </c>
      <c r="AA155" s="111" t="str">
        <f>IF($A155&gt;NumDataColumns,
"",
CONCATENATE(AA154,", ",INDEX(DataColumns[Column Label],$A155)))</f>
        <v/>
      </c>
    </row>
    <row r="156" spans="1:27" x14ac:dyDescent="0.25">
      <c r="A156">
        <v>153</v>
      </c>
      <c r="D156" s="111" t="str">
        <f>IF($A156&gt;NumPeople,"",
CONCATENATE("  - &amp;PersonID",TEXT($A156,"0000"),
" {","PersonFirstName:  ",CHAR(34),INDEX(People[First Name],$A156),CHAR(34),
", PersonMiddleName:  ",CHAR(34),INDEX(People[Middle Name],$A156),CHAR(34),
", PersonLastName:  ",CHAR(34),INDEX(People[Last Name],$A156),CHAR(34),"}"))</f>
        <v/>
      </c>
      <c r="E156" s="111" t="str">
        <f>IF($A156&gt;NumOrganizations,"",
CONCATENATE("  - &amp;OrganizationID",TEXT($A156,"0000"),
" {","OrganizationTypeCV:  ",CHAR(34),INDEX(Organizations[Organization Type '[CV']],$A156),CHAR(34),
", OrganizationCode:  ",CHAR(34),INDEX(Organizations[Organization Code],$A156),CHAR(34),
", OrganizationName:  ",CHAR(34),INDEX(Organizations[Organization Name],$A156),CHAR(34),
", OrganizationDescription:  ",CHAR(34),INDEX(Organizations[Organization Description],$A156),CHAR(34),
", OrganizationLink:  ",CHAR(34),INDEX(Organizations[Organization Link],$A156),CHAR(34),"}"))</f>
        <v/>
      </c>
      <c r="F156" s="111" t="str">
        <f>IF($A156&gt;NumPeople,"",
CONCATENATE("  - &amp;AffiliationID",TEXT($A156,"0000"),
" {PersonID: *PersonID",TEXT($A156,"0000"),
", OrganizationID: *OrganizationID",TEXT(MATCH(INDEX(People[Organization Name],$A156),Organizations[Organization Name],0),"0000"),
", IsPrimaryOrganizationContact: , AffiliationStartDate: , AffiliationEndDate: , PrimaryPhone: ",
", PrimaryEmail: ",CHAR(34),INDEX(People[Primary Email],$A156),CHAR(34),
", PrimaryAddress: ",CHAR(34),INDEX(People[Primary Address],$A156),CHAR(34),
", PersonLink: }"))</f>
        <v/>
      </c>
      <c r="H156" s="111" t="str">
        <f>IF(COUNTA(CitationInformation)=0,"",
IF($A156&gt;NumAuthors,"",
CONCATENATE("  - &amp;AuthorListID",TEXT($A156,"0000"),
"  {CitationID: *CitationID0001",
", PersonID: *PersonID",TEXT(MATCH(INDEX(AuthorList[Author Name],$A156),People[Full Name],0),"0000"),
", AuthorOrder: ",INDEX(AuthorList[Author Number],$A156),"}")))</f>
        <v/>
      </c>
      <c r="K156" s="111" t="str">
        <f>IF($A156&gt;NumSamplingFeatures,"",
CONCATENATE("  - &amp;SamplingFeatureID",TEXT($A156,"0000"),
" {","SamplingFeatureUUID:  ",CHAR(34),INDEX(SamplingFeatures[Sampling Feature UUID],$A156),CHAR(34),
", SamplingFeatureTypeCV:  ",CHAR(34),INDEX(SamplingFeatures[Sampling Feature Type],$A156),CHAR(34),
", SamplingFeatureCode:  ",CHAR(34),INDEX(SamplingFeatures[Feature Code],$A156),CHAR(34),
", SamplingFeatureName:  ",CHAR(34),INDEX(SamplingFeatures[Feature Name],$A156),CHAR(34),
", SamplingFeatureDescription:  ",CHAR(34),INDEX(SamplingFeatures[Feature Description],$A156),CHAR(34),
", SamplingFeatureGeotypeCV:  ",CHAR(34),INDEX(SamplingFeatures[Feature Geo Type],$A156),CHAR(34),
", FeatureGeometry:  ",CHAR(34),INDEX(SamplingFeatures[Feature Geometry],$A156),CHAR(34),
", Elevation_m:  ",CHAR(34),INDEX(SamplingFeatures[Elevation_m],$A156),CHAR(34),
", ElevationDatumCV:  ",CHAR(34),ElevationDatum,CHAR(34),"}"))</f>
        <v/>
      </c>
      <c r="L156" s="111" t="str">
        <f>IF(NumSites=0,"",
IF(NumSites&lt;$A156,"",
CONCATENATE("  - &amp;SiteID",TEXT($A156,"0000"),
" {","SamplingFeatureID:  *SamplingFeatureID",TEXT(MATCH($A156,Sites[SiteID],0),"0000"),
", SiteTypeCV:  ",CHAR(34),INDEX(Sites[Site Type],MATCH($A156,Sites[SiteID],0)),CHAR(34),
", Latitude:  ",INDEX(Sites[Latitude],MATCH($A156,Sites[SiteID],0)),
", Longitude:  ",INDEX(Sites[Longitude],MATCH($A156,Sites[SiteID],0)),
", SpatialReferenceID:  *SRSID0001}")))</f>
        <v/>
      </c>
      <c r="M156" s="111" t="str">
        <f>IF(NumSpecimens=0,"",
IF(NumSpecimens&lt;$A156,"",
CONCATENATE("  - &amp;SpecimenID",TEXT($A156,"0000"),
" {","SamplingFeatureID:  *SamplingFeatureID",TEXT(MATCH($A156,Specimens[SpecimenID],0),"0000"),
", SpecimenTypeCV:  ",CHAR(34),INDEX(Specimens[Specimen Type],MATCH($A156,Specimens[SpecimenID],0)),CHAR(34),
", SpecimenMediumCV:  ",INDEX(Specimens[Specimen Medium],MATCH($A156,Specimens[SpecimenID],0)),
", IsFieldSpecimen:  ",CHAR(34),INDEX(Specimens[Is Field Specimen?],MATCH($A156,Specimens[SpecimenID],0)),CHAR(34),"}")))</f>
        <v/>
      </c>
      <c r="N156" s="111" t="str">
        <f>IF(NumSpatialOffsets=0,"",
IF(NumSpatialOffsets&lt;$A156,"",
CONCATENATE("  - &amp;SpatialOffsetID",TEXT($A156,"0000"),
" {","SpatialOffsetTypeCV:  ",CHAR(34),INDEX(RelatedFeatures[Spatial Offset Type],MATCH($A156,RelatedFeatures[OffsetID],0)),CHAR(34),
", Offset1Value:  ",INDEX(RelatedFeatures[Offset 1 Value],MATCH($A156,RelatedFeatures[OffsetID],0)),
", Offset1UnitID:  ",CHAR(34),INDEX(RelatedFeatures[Offset 1 Unit],MATCH($A156,RelatedFeatures[OffsetID],0)),CHAR(34),
", Offset2Value:  ",IF(INDEX(RelatedFeatures[Offset 2 Value],MATCH($A156,RelatedFeatures[OffsetID],0))="","NULL",INDEX(RelatedFeatures[Offset 2 Value],MATCH($A156,RelatedFeatures[OffsetID],0))),
", Offset2UnitID:  ",CHAR(34),INDEX(RelatedFeatures[Offset 2 Unit],MATCH($A156,RelatedFeatures[OffsetID],0)),,CHAR(34),
", Offset3Value:  ",IF(INDEX(RelatedFeatures[Offset 3 Value],MATCH($A156,RelatedFeatures[OffsetID],0))="","NULL",INDEX(RelatedFeatures[Offset 3 Value],MATCH($A156,RelatedFeatures[OffsetID],0))),
", Offset3UnitID:  ",CHAR(34),INDEX(RelatedFeatures[Offset 3 Unit],MATCH($A156,RelatedFeatures[OffsetID],0)),CHAR(34),"}")))</f>
        <v/>
      </c>
      <c r="O156" s="111" t="str">
        <f>IF(NumRelatedFeatures=0,"",
IF($A156&gt;NumRelatedFeatures,"",
CONCATENATE("  - &amp;RelationID",TEXT($A156,"0000"),
" {","SamplingFeatureID:  *SamplingFeatureID",TEXT(MATCH(INDEX(RelatedFeatures[First Sampling Feature Code],$A156),SamplingFeatures[Feature Code],0),"0000"),
", RelationshipTypeCV:  ",CHAR(34),INDEX(RelatedFeatures[Relationship Type],$A156),CHAR(34),
", RelatedFeatureID: *SamplingFeatureID",TEXT(MATCH(INDEX(RelatedFeatures[Second Sampling Feature Code],$A156),SamplingFeatures[Feature Code],0),"0000"),
", SpatialOffsetID:  ",IF(INDEX(RelatedFeatures[OffsetID],$A156)="",CONCATENATE(CHAR(34),CHAR(34)),CONCATENATE("*SpatialOffsetID",TEXT(INDEX(RelatedFeatures[OffsetID],$A156),"0000"))),"}")))</f>
        <v/>
      </c>
      <c r="P156" s="111" t="str">
        <f>IF($A156&gt;NumMethods,"",
CONCATENATE("  - &amp;MethodID",TEXT($A156,"0000"),
" {","MethodTypeCV:  ",CHAR(34),INDEX(Methods[Method Type],$A156),CHAR(34),
", MethodCode:  ",CHAR(34),INDEX(Methods[Method Code],$A156),CHAR(34),
", MethodName:  ",CHAR(34),INDEX(Methods[Method Name],$A156),CHAR(34),
", MethodDescription:  ",CHAR(34),INDEX(Methods[Method Description],$A156),CHAR(34),
", MethodLink:  ",CHAR(34),INDEX(Methods[Method Link],$A156),CHAR(34),
", OrganizationID: *OrganizationID",TEXT(MATCH(INDEX(Methods[Organization Name],$A156),Organizations[Organization Name],0),"0000"),"}"))</f>
        <v/>
      </c>
      <c r="Q156" s="111" t="str">
        <f>IF($A156&gt;NumVariables,"",
CONCATENATE("  - &amp;VariableID",TEXT($A156,"0000"),
" {","VariableTypeCV:  ",CHAR(34),INDEX(Variables[Variable Type],$A156),CHAR(34),
", VariableCode:  ",CHAR(34),INDEX(Variables[Variable Code],$A156),CHAR(34),
", VariableNameCV:  ",CHAR(34),INDEX(Variables[Variable Name],$A156),CHAR(34),
", VariableDefinition:  ",CHAR(34),INDEX(Variables[Variable Definition],$A156),CHAR(34),
", SpecciationCV:  ",CHAR(34),INDEX(Variables[Speciation],$A156),CHAR(34),
", NoDataValue:  ",CHAR(34),INDEX(Variables[No Data Value],$A156),CHAR(34),"}"))</f>
        <v/>
      </c>
      <c r="S156" s="111" t="str">
        <f>IF($A156&gt;NumProcessingLevels,"",
CONCATENATE("  - &amp;ProcessingLevelID",TEXT($A156,"0000"),
" {","ProcessingLevelCode:  ",CHAR(34),INDEX(ProcessingLevels[Processing Level Code],$A156),CHAR(34),
", Definition:  ",CHAR(34),INDEX(ProcessingLevels[Definition],$A156),CHAR(34),
", Explanation:  ",CHAR(34),INDEX(ProcessingLevels[Explanation],$A156),CHAR(34),"}"))</f>
        <v/>
      </c>
      <c r="T156" s="111" t="str">
        <f>IF($A156&gt;NumDataColumns,"",
IF(INDEX(DataColumns[Method Code],$A156)="","PLEASE FILL IN A METHOD FOR EACH DATA COLUMN",
CONCATENATE("  - &amp;ActionID",TEXT($A156,"0000"),
" {","ActionTypeCV:  ",CHAR(34),"Observation",CHAR(34),
", MethodID: *MethodID",TEXT(MATCH(INDEX(DataColumns[Method Code],$A156),Methods[Method Code],0),"0000"),
", BeginDateTime:  NULL",
", BeginDateTimeUTCOffset:  NULL",
", EndDateTime:  NULL",
", EndDateTimeUTCOffset:  NULL",
", ActionDescription:  ",CHAR(34),"Generic observation action generated by YODA TimeSeries Template",CHAR(34),
", ActionFileLink:  ",CHAR(34),CHAR(34),"}")))</f>
        <v/>
      </c>
      <c r="U156" s="111" t="str">
        <f>IF($A156&gt;NumDataColumns,"",
IF(INDEX(DataColumns[Method Code],$A156)="","PLEASE FILL IN A SAMPLING FEATURE FOR EACH DATA COLUMN",
CONCATENATE("  - &amp;FeatureActionID",TEXT($A156,"0000"),
" {","SamplingFeatureID:  *SamplingFeatureID",TEXT(MATCH(INDEX(DataColumns[Sampling Feature Code],$A156),SamplingFeatures[Feature Code],0),"0000"),
", ActionID:  *ActionID",TEXT($A156,"0000"),"}")))</f>
        <v/>
      </c>
      <c r="V156" s="111" t="str">
        <f>IF($A156&gt;NumDataColumns,"",
CONCATENATE("  - &amp;ResultID",TEXT($A156,"0000"),
" {","ResultUUID:  ",CHAR(34),INDEX(DataColumns[ResultUUID],$A156),CHAR(34),
", FeatureActionID: *FeatureActionID",TEXT($A156,"0000"),
", ResultTypeCV:  ",CHAR(34),INDEX(DataColumns[Result Type],$A156),CHAR(34),
", VariableID:  *VariableID",TEXT(MATCH(INDEX(DataColumns[Variable Code],$A156),Variables[Variable Code],0),"0000"),
", UnitsID:  ",CHAR(34),INDEX(DataColumns[Unit Name],$A156),CHAR(34),
", TaxonomicClassifierID:  ",CHAR(34),CHAR(34),
", ProcessingLevelID:  *ProcessingLevelID",TEXT(MATCH(INDEX(DataColumns[Processing Level],$A156),ProcessingLevels[Processing Level Code],0),"0000"),
", ResultDateTime:  ",CHAR(34),CHAR(34),
", ResultDateTimeUTCOffset:  ",CHAR(34),CHAR(34),
", ValidDateTime:  ",CHAR(34),CHAR(34),
", ValidDateTimeUTCOffset:  ",CHAR(34),CHAR(34),
", StatusCV:  ",CHAR(34),CHAR(34),
", SampledMediumCV:  ",CHAR(34),INDEX(DataColumns[Sampled Medium],$A156),CHAR(34),
", ValueCount:  ",NumDataValues,"}"))</f>
        <v/>
      </c>
      <c r="W156" s="111" t="str">
        <f>IF($A156&gt;NumDataColumns,"",
CONCATENATE("  - &amp;TimeSeriesResultID001",TEXT($A156,"0000"),
" {","ResultID: *ResultID",TEXT($A156,"0000"),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Statistic],$A156),CHAR(34),"}"))</f>
        <v/>
      </c>
      <c r="X156" s="111" t="str">
        <f>IF($A156-3&gt;NumDataColumns,"",
CONCATENATE("    - {ColumnNumber: ",TEXT($A156-1,"0000"),
", Label:  ",CHAR(34),INDEX(DataColumns[Column Label],$A156-3),CHAR(34),
", ODM2Field:  ",CHAR(34),"DataValue",CHAR(34),
", CensorCodeCV:  ",CHAR(34),INDEX(DataColumns[Censor Code],$A156-3),CHAR(34),
", QualiatyCodeCV:  ",CHAR(34),INDEX(DataColumns[Quality Code],$A156-3),CHAR(34),
", TimeAggregationInterval:  ",INDEX(DataColumns[Time Aggregation Interval],$A156-3),
", TimeAggregationIntervalUnitsID:  ",CHAR(34),INDEX(DataColumns[Time Aggregation Unit],$A156-3),CHAR(34),"}"))</f>
        <v/>
      </c>
      <c r="AA156" s="111" t="str">
        <f>IF($A156&gt;NumDataColumns,
"",
CONCATENATE(AA155,", ",INDEX(DataColumns[Column Label],$A156)))</f>
        <v/>
      </c>
    </row>
    <row r="157" spans="1:27" x14ac:dyDescent="0.25">
      <c r="A157">
        <v>154</v>
      </c>
      <c r="D157" s="111" t="str">
        <f>IF($A157&gt;NumPeople,"",
CONCATENATE("  - &amp;PersonID",TEXT($A157,"0000"),
" {","PersonFirstName:  ",CHAR(34),INDEX(People[First Name],$A157),CHAR(34),
", PersonMiddleName:  ",CHAR(34),INDEX(People[Middle Name],$A157),CHAR(34),
", PersonLastName:  ",CHAR(34),INDEX(People[Last Name],$A157),CHAR(34),"}"))</f>
        <v/>
      </c>
      <c r="E157" s="111" t="str">
        <f>IF($A157&gt;NumOrganizations,"",
CONCATENATE("  - &amp;OrganizationID",TEXT($A157,"0000"),
" {","OrganizationTypeCV:  ",CHAR(34),INDEX(Organizations[Organization Type '[CV']],$A157),CHAR(34),
", OrganizationCode:  ",CHAR(34),INDEX(Organizations[Organization Code],$A157),CHAR(34),
", OrganizationName:  ",CHAR(34),INDEX(Organizations[Organization Name],$A157),CHAR(34),
", OrganizationDescription:  ",CHAR(34),INDEX(Organizations[Organization Description],$A157),CHAR(34),
", OrganizationLink:  ",CHAR(34),INDEX(Organizations[Organization Link],$A157),CHAR(34),"}"))</f>
        <v/>
      </c>
      <c r="F157" s="111" t="str">
        <f>IF($A157&gt;NumPeople,"",
CONCATENATE("  - &amp;AffiliationID",TEXT($A157,"0000"),
" {PersonID: *PersonID",TEXT($A157,"0000"),
", OrganizationID: *OrganizationID",TEXT(MATCH(INDEX(People[Organization Name],$A157),Organizations[Organization Name],0),"0000"),
", IsPrimaryOrganizationContact: , AffiliationStartDate: , AffiliationEndDate: , PrimaryPhone: ",
", PrimaryEmail: ",CHAR(34),INDEX(People[Primary Email],$A157),CHAR(34),
", PrimaryAddress: ",CHAR(34),INDEX(People[Primary Address],$A157),CHAR(34),
", PersonLink: }"))</f>
        <v/>
      </c>
      <c r="H157" s="111" t="str">
        <f>IF(COUNTA(CitationInformation)=0,"",
IF($A157&gt;NumAuthors,"",
CONCATENATE("  - &amp;AuthorListID",TEXT($A157,"0000"),
"  {CitationID: *CitationID0001",
", PersonID: *PersonID",TEXT(MATCH(INDEX(AuthorList[Author Name],$A157),People[Full Name],0),"0000"),
", AuthorOrder: ",INDEX(AuthorList[Author Number],$A157),"}")))</f>
        <v/>
      </c>
      <c r="K157" s="111" t="str">
        <f>IF($A157&gt;NumSamplingFeatures,"",
CONCATENATE("  - &amp;SamplingFeatureID",TEXT($A157,"0000"),
" {","SamplingFeatureUUID:  ",CHAR(34),INDEX(SamplingFeatures[Sampling Feature UUID],$A157),CHAR(34),
", SamplingFeatureTypeCV:  ",CHAR(34),INDEX(SamplingFeatures[Sampling Feature Type],$A157),CHAR(34),
", SamplingFeatureCode:  ",CHAR(34),INDEX(SamplingFeatures[Feature Code],$A157),CHAR(34),
", SamplingFeatureName:  ",CHAR(34),INDEX(SamplingFeatures[Feature Name],$A157),CHAR(34),
", SamplingFeatureDescription:  ",CHAR(34),INDEX(SamplingFeatures[Feature Description],$A157),CHAR(34),
", SamplingFeatureGeotypeCV:  ",CHAR(34),INDEX(SamplingFeatures[Feature Geo Type],$A157),CHAR(34),
", FeatureGeometry:  ",CHAR(34),INDEX(SamplingFeatures[Feature Geometry],$A157),CHAR(34),
", Elevation_m:  ",CHAR(34),INDEX(SamplingFeatures[Elevation_m],$A157),CHAR(34),
", ElevationDatumCV:  ",CHAR(34),ElevationDatum,CHAR(34),"}"))</f>
        <v/>
      </c>
      <c r="L157" s="111" t="str">
        <f>IF(NumSites=0,"",
IF(NumSites&lt;$A157,"",
CONCATENATE("  - &amp;SiteID",TEXT($A157,"0000"),
" {","SamplingFeatureID:  *SamplingFeatureID",TEXT(MATCH($A157,Sites[SiteID],0),"0000"),
", SiteTypeCV:  ",CHAR(34),INDEX(Sites[Site Type],MATCH($A157,Sites[SiteID],0)),CHAR(34),
", Latitude:  ",INDEX(Sites[Latitude],MATCH($A157,Sites[SiteID],0)),
", Longitude:  ",INDEX(Sites[Longitude],MATCH($A157,Sites[SiteID],0)),
", SpatialReferenceID:  *SRSID0001}")))</f>
        <v/>
      </c>
      <c r="M157" s="111" t="str">
        <f>IF(NumSpecimens=0,"",
IF(NumSpecimens&lt;$A157,"",
CONCATENATE("  - &amp;SpecimenID",TEXT($A157,"0000"),
" {","SamplingFeatureID:  *SamplingFeatureID",TEXT(MATCH($A157,Specimens[SpecimenID],0),"0000"),
", SpecimenTypeCV:  ",CHAR(34),INDEX(Specimens[Specimen Type],MATCH($A157,Specimens[SpecimenID],0)),CHAR(34),
", SpecimenMediumCV:  ",INDEX(Specimens[Specimen Medium],MATCH($A157,Specimens[SpecimenID],0)),
", IsFieldSpecimen:  ",CHAR(34),INDEX(Specimens[Is Field Specimen?],MATCH($A157,Specimens[SpecimenID],0)),CHAR(34),"}")))</f>
        <v/>
      </c>
      <c r="N157" s="111" t="str">
        <f>IF(NumSpatialOffsets=0,"",
IF(NumSpatialOffsets&lt;$A157,"",
CONCATENATE("  - &amp;SpatialOffsetID",TEXT($A157,"0000"),
" {","SpatialOffsetTypeCV:  ",CHAR(34),INDEX(RelatedFeatures[Spatial Offset Type],MATCH($A157,RelatedFeatures[OffsetID],0)),CHAR(34),
", Offset1Value:  ",INDEX(RelatedFeatures[Offset 1 Value],MATCH($A157,RelatedFeatures[OffsetID],0)),
", Offset1UnitID:  ",CHAR(34),INDEX(RelatedFeatures[Offset 1 Unit],MATCH($A157,RelatedFeatures[OffsetID],0)),CHAR(34),
", Offset2Value:  ",IF(INDEX(RelatedFeatures[Offset 2 Value],MATCH($A157,RelatedFeatures[OffsetID],0))="","NULL",INDEX(RelatedFeatures[Offset 2 Value],MATCH($A157,RelatedFeatures[OffsetID],0))),
", Offset2UnitID:  ",CHAR(34),INDEX(RelatedFeatures[Offset 2 Unit],MATCH($A157,RelatedFeatures[OffsetID],0)),,CHAR(34),
", Offset3Value:  ",IF(INDEX(RelatedFeatures[Offset 3 Value],MATCH($A157,RelatedFeatures[OffsetID],0))="","NULL",INDEX(RelatedFeatures[Offset 3 Value],MATCH($A157,RelatedFeatures[OffsetID],0))),
", Offset3UnitID:  ",CHAR(34),INDEX(RelatedFeatures[Offset 3 Unit],MATCH($A157,RelatedFeatures[OffsetID],0)),CHAR(34),"}")))</f>
        <v/>
      </c>
      <c r="O157" s="111" t="str">
        <f>IF(NumRelatedFeatures=0,"",
IF($A157&gt;NumRelatedFeatures,"",
CONCATENATE("  - &amp;RelationID",TEXT($A157,"0000"),
" {","SamplingFeatureID:  *SamplingFeatureID",TEXT(MATCH(INDEX(RelatedFeatures[First Sampling Feature Code],$A157),SamplingFeatures[Feature Code],0),"0000"),
", RelationshipTypeCV:  ",CHAR(34),INDEX(RelatedFeatures[Relationship Type],$A157),CHAR(34),
", RelatedFeatureID: *SamplingFeatureID",TEXT(MATCH(INDEX(RelatedFeatures[Second Sampling Feature Code],$A157),SamplingFeatures[Feature Code],0),"0000"),
", SpatialOffsetID:  ",IF(INDEX(RelatedFeatures[OffsetID],$A157)="",CONCATENATE(CHAR(34),CHAR(34)),CONCATENATE("*SpatialOffsetID",TEXT(INDEX(RelatedFeatures[OffsetID],$A157),"0000"))),"}")))</f>
        <v/>
      </c>
      <c r="P157" s="111" t="str">
        <f>IF($A157&gt;NumMethods,"",
CONCATENATE("  - &amp;MethodID",TEXT($A157,"0000"),
" {","MethodTypeCV:  ",CHAR(34),INDEX(Methods[Method Type],$A157),CHAR(34),
", MethodCode:  ",CHAR(34),INDEX(Methods[Method Code],$A157),CHAR(34),
", MethodName:  ",CHAR(34),INDEX(Methods[Method Name],$A157),CHAR(34),
", MethodDescription:  ",CHAR(34),INDEX(Methods[Method Description],$A157),CHAR(34),
", MethodLink:  ",CHAR(34),INDEX(Methods[Method Link],$A157),CHAR(34),
", OrganizationID: *OrganizationID",TEXT(MATCH(INDEX(Methods[Organization Name],$A157),Organizations[Organization Name],0),"0000"),"}"))</f>
        <v/>
      </c>
      <c r="Q157" s="111" t="str">
        <f>IF($A157&gt;NumVariables,"",
CONCATENATE("  - &amp;VariableID",TEXT($A157,"0000"),
" {","VariableTypeCV:  ",CHAR(34),INDEX(Variables[Variable Type],$A157),CHAR(34),
", VariableCode:  ",CHAR(34),INDEX(Variables[Variable Code],$A157),CHAR(34),
", VariableNameCV:  ",CHAR(34),INDEX(Variables[Variable Name],$A157),CHAR(34),
", VariableDefinition:  ",CHAR(34),INDEX(Variables[Variable Definition],$A157),CHAR(34),
", SpecciationCV:  ",CHAR(34),INDEX(Variables[Speciation],$A157),CHAR(34),
", NoDataValue:  ",CHAR(34),INDEX(Variables[No Data Value],$A157),CHAR(34),"}"))</f>
        <v/>
      </c>
      <c r="S157" s="111" t="str">
        <f>IF($A157&gt;NumProcessingLevels,"",
CONCATENATE("  - &amp;ProcessingLevelID",TEXT($A157,"0000"),
" {","ProcessingLevelCode:  ",CHAR(34),INDEX(ProcessingLevels[Processing Level Code],$A157),CHAR(34),
", Definition:  ",CHAR(34),INDEX(ProcessingLevels[Definition],$A157),CHAR(34),
", Explanation:  ",CHAR(34),INDEX(ProcessingLevels[Explanation],$A157),CHAR(34),"}"))</f>
        <v/>
      </c>
      <c r="T157" s="111" t="str">
        <f>IF($A157&gt;NumDataColumns,"",
IF(INDEX(DataColumns[Method Code],$A157)="","PLEASE FILL IN A METHOD FOR EACH DATA COLUMN",
CONCATENATE("  - &amp;ActionID",TEXT($A157,"0000"),
" {","ActionTypeCV:  ",CHAR(34),"Observation",CHAR(34),
", MethodID: *MethodID",TEXT(MATCH(INDEX(DataColumns[Method Code],$A157),Methods[Method Code],0),"0000"),
", BeginDateTime:  NULL",
", BeginDateTimeUTCOffset:  NULL",
", EndDateTime:  NULL",
", EndDateTimeUTCOffset:  NULL",
", ActionDescription:  ",CHAR(34),"Generic observation action generated by YODA TimeSeries Template",CHAR(34),
", ActionFileLink:  ",CHAR(34),CHAR(34),"}")))</f>
        <v/>
      </c>
      <c r="U157" s="111" t="str">
        <f>IF($A157&gt;NumDataColumns,"",
IF(INDEX(DataColumns[Method Code],$A157)="","PLEASE FILL IN A SAMPLING FEATURE FOR EACH DATA COLUMN",
CONCATENATE("  - &amp;FeatureActionID",TEXT($A157,"0000"),
" {","SamplingFeatureID:  *SamplingFeatureID",TEXT(MATCH(INDEX(DataColumns[Sampling Feature Code],$A157),SamplingFeatures[Feature Code],0),"0000"),
", ActionID:  *ActionID",TEXT($A157,"0000"),"}")))</f>
        <v/>
      </c>
      <c r="V157" s="111" t="str">
        <f>IF($A157&gt;NumDataColumns,"",
CONCATENATE("  - &amp;ResultID",TEXT($A157,"0000"),
" {","ResultUUID:  ",CHAR(34),INDEX(DataColumns[ResultUUID],$A157),CHAR(34),
", FeatureActionID: *FeatureActionID",TEXT($A157,"0000"),
", ResultTypeCV:  ",CHAR(34),INDEX(DataColumns[Result Type],$A157),CHAR(34),
", VariableID:  *VariableID",TEXT(MATCH(INDEX(DataColumns[Variable Code],$A157),Variables[Variable Code],0),"0000"),
", UnitsID:  ",CHAR(34),INDEX(DataColumns[Unit Name],$A157),CHAR(34),
", TaxonomicClassifierID:  ",CHAR(34),CHAR(34),
", ProcessingLevelID:  *ProcessingLevelID",TEXT(MATCH(INDEX(DataColumns[Processing Level],$A157),ProcessingLevels[Processing Level Code],0),"0000"),
", ResultDateTime:  ",CHAR(34),CHAR(34),
", ResultDateTimeUTCOffset:  ",CHAR(34),CHAR(34),
", ValidDateTime:  ",CHAR(34),CHAR(34),
", ValidDateTimeUTCOffset:  ",CHAR(34),CHAR(34),
", StatusCV:  ",CHAR(34),CHAR(34),
", SampledMediumCV:  ",CHAR(34),INDEX(DataColumns[Sampled Medium],$A157),CHAR(34),
", ValueCount:  ",NumDataValues,"}"))</f>
        <v/>
      </c>
      <c r="W157" s="111" t="str">
        <f>IF($A157&gt;NumDataColumns,"",
CONCATENATE("  - &amp;TimeSeriesResultID001",TEXT($A157,"0000"),
" {","ResultID: *ResultID",TEXT($A157,"0000"),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Statistic],$A157),CHAR(34),"}"))</f>
        <v/>
      </c>
      <c r="X157" s="111" t="str">
        <f>IF($A157-3&gt;NumDataColumns,"",
CONCATENATE("    - {ColumnNumber: ",TEXT($A157-1,"0000"),
", Label:  ",CHAR(34),INDEX(DataColumns[Column Label],$A157-3),CHAR(34),
", ODM2Field:  ",CHAR(34),"DataValue",CHAR(34),
", CensorCodeCV:  ",CHAR(34),INDEX(DataColumns[Censor Code],$A157-3),CHAR(34),
", QualiatyCodeCV:  ",CHAR(34),INDEX(DataColumns[Quality Code],$A157-3),CHAR(34),
", TimeAggregationInterval:  ",INDEX(DataColumns[Time Aggregation Interval],$A157-3),
", TimeAggregationIntervalUnitsID:  ",CHAR(34),INDEX(DataColumns[Time Aggregation Unit],$A157-3),CHAR(34),"}"))</f>
        <v/>
      </c>
      <c r="AA157" s="111" t="str">
        <f>IF($A157&gt;NumDataColumns,
"",
CONCATENATE(AA156,", ",INDEX(DataColumns[Column Label],$A157)))</f>
        <v/>
      </c>
    </row>
    <row r="158" spans="1:27" x14ac:dyDescent="0.25">
      <c r="A158">
        <v>155</v>
      </c>
      <c r="D158" s="111" t="str">
        <f>IF($A158&gt;NumPeople,"",
CONCATENATE("  - &amp;PersonID",TEXT($A158,"0000"),
" {","PersonFirstName:  ",CHAR(34),INDEX(People[First Name],$A158),CHAR(34),
", PersonMiddleName:  ",CHAR(34),INDEX(People[Middle Name],$A158),CHAR(34),
", PersonLastName:  ",CHAR(34),INDEX(People[Last Name],$A158),CHAR(34),"}"))</f>
        <v/>
      </c>
      <c r="E158" s="111" t="str">
        <f>IF($A158&gt;NumOrganizations,"",
CONCATENATE("  - &amp;OrganizationID",TEXT($A158,"0000"),
" {","OrganizationTypeCV:  ",CHAR(34),INDEX(Organizations[Organization Type '[CV']],$A158),CHAR(34),
", OrganizationCode:  ",CHAR(34),INDEX(Organizations[Organization Code],$A158),CHAR(34),
", OrganizationName:  ",CHAR(34),INDEX(Organizations[Organization Name],$A158),CHAR(34),
", OrganizationDescription:  ",CHAR(34),INDEX(Organizations[Organization Description],$A158),CHAR(34),
", OrganizationLink:  ",CHAR(34),INDEX(Organizations[Organization Link],$A158),CHAR(34),"}"))</f>
        <v/>
      </c>
      <c r="F158" s="111" t="str">
        <f>IF($A158&gt;NumPeople,"",
CONCATENATE("  - &amp;AffiliationID",TEXT($A158,"0000"),
" {PersonID: *PersonID",TEXT($A158,"0000"),
", OrganizationID: *OrganizationID",TEXT(MATCH(INDEX(People[Organization Name],$A158),Organizations[Organization Name],0),"0000"),
", IsPrimaryOrganizationContact: , AffiliationStartDate: , AffiliationEndDate: , PrimaryPhone: ",
", PrimaryEmail: ",CHAR(34),INDEX(People[Primary Email],$A158),CHAR(34),
", PrimaryAddress: ",CHAR(34),INDEX(People[Primary Address],$A158),CHAR(34),
", PersonLink: }"))</f>
        <v/>
      </c>
      <c r="H158" s="111" t="str">
        <f>IF(COUNTA(CitationInformation)=0,"",
IF($A158&gt;NumAuthors,"",
CONCATENATE("  - &amp;AuthorListID",TEXT($A158,"0000"),
"  {CitationID: *CitationID0001",
", PersonID: *PersonID",TEXT(MATCH(INDEX(AuthorList[Author Name],$A158),People[Full Name],0),"0000"),
", AuthorOrder: ",INDEX(AuthorList[Author Number],$A158),"}")))</f>
        <v/>
      </c>
      <c r="K158" s="111" t="str">
        <f>IF($A158&gt;NumSamplingFeatures,"",
CONCATENATE("  - &amp;SamplingFeatureID",TEXT($A158,"0000"),
" {","SamplingFeatureUUID:  ",CHAR(34),INDEX(SamplingFeatures[Sampling Feature UUID],$A158),CHAR(34),
", SamplingFeatureTypeCV:  ",CHAR(34),INDEX(SamplingFeatures[Sampling Feature Type],$A158),CHAR(34),
", SamplingFeatureCode:  ",CHAR(34),INDEX(SamplingFeatures[Feature Code],$A158),CHAR(34),
", SamplingFeatureName:  ",CHAR(34),INDEX(SamplingFeatures[Feature Name],$A158),CHAR(34),
", SamplingFeatureDescription:  ",CHAR(34),INDEX(SamplingFeatures[Feature Description],$A158),CHAR(34),
", SamplingFeatureGeotypeCV:  ",CHAR(34),INDEX(SamplingFeatures[Feature Geo Type],$A158),CHAR(34),
", FeatureGeometry:  ",CHAR(34),INDEX(SamplingFeatures[Feature Geometry],$A158),CHAR(34),
", Elevation_m:  ",CHAR(34),INDEX(SamplingFeatures[Elevation_m],$A158),CHAR(34),
", ElevationDatumCV:  ",CHAR(34),ElevationDatum,CHAR(34),"}"))</f>
        <v/>
      </c>
      <c r="L158" s="111" t="str">
        <f>IF(NumSites=0,"",
IF(NumSites&lt;$A158,"",
CONCATENATE("  - &amp;SiteID",TEXT($A158,"0000"),
" {","SamplingFeatureID:  *SamplingFeatureID",TEXT(MATCH($A158,Sites[SiteID],0),"0000"),
", SiteTypeCV:  ",CHAR(34),INDEX(Sites[Site Type],MATCH($A158,Sites[SiteID],0)),CHAR(34),
", Latitude:  ",INDEX(Sites[Latitude],MATCH($A158,Sites[SiteID],0)),
", Longitude:  ",INDEX(Sites[Longitude],MATCH($A158,Sites[SiteID],0)),
", SpatialReferenceID:  *SRSID0001}")))</f>
        <v/>
      </c>
      <c r="M158" s="111" t="str">
        <f>IF(NumSpecimens=0,"",
IF(NumSpecimens&lt;$A158,"",
CONCATENATE("  - &amp;SpecimenID",TEXT($A158,"0000"),
" {","SamplingFeatureID:  *SamplingFeatureID",TEXT(MATCH($A158,Specimens[SpecimenID],0),"0000"),
", SpecimenTypeCV:  ",CHAR(34),INDEX(Specimens[Specimen Type],MATCH($A158,Specimens[SpecimenID],0)),CHAR(34),
", SpecimenMediumCV:  ",INDEX(Specimens[Specimen Medium],MATCH($A158,Specimens[SpecimenID],0)),
", IsFieldSpecimen:  ",CHAR(34),INDEX(Specimens[Is Field Specimen?],MATCH($A158,Specimens[SpecimenID],0)),CHAR(34),"}")))</f>
        <v/>
      </c>
      <c r="N158" s="111" t="str">
        <f>IF(NumSpatialOffsets=0,"",
IF(NumSpatialOffsets&lt;$A158,"",
CONCATENATE("  - &amp;SpatialOffsetID",TEXT($A158,"0000"),
" {","SpatialOffsetTypeCV:  ",CHAR(34),INDEX(RelatedFeatures[Spatial Offset Type],MATCH($A158,RelatedFeatures[OffsetID],0)),CHAR(34),
", Offset1Value:  ",INDEX(RelatedFeatures[Offset 1 Value],MATCH($A158,RelatedFeatures[OffsetID],0)),
", Offset1UnitID:  ",CHAR(34),INDEX(RelatedFeatures[Offset 1 Unit],MATCH($A158,RelatedFeatures[OffsetID],0)),CHAR(34),
", Offset2Value:  ",IF(INDEX(RelatedFeatures[Offset 2 Value],MATCH($A158,RelatedFeatures[OffsetID],0))="","NULL",INDEX(RelatedFeatures[Offset 2 Value],MATCH($A158,RelatedFeatures[OffsetID],0))),
", Offset2UnitID:  ",CHAR(34),INDEX(RelatedFeatures[Offset 2 Unit],MATCH($A158,RelatedFeatures[OffsetID],0)),,CHAR(34),
", Offset3Value:  ",IF(INDEX(RelatedFeatures[Offset 3 Value],MATCH($A158,RelatedFeatures[OffsetID],0))="","NULL",INDEX(RelatedFeatures[Offset 3 Value],MATCH($A158,RelatedFeatures[OffsetID],0))),
", Offset3UnitID:  ",CHAR(34),INDEX(RelatedFeatures[Offset 3 Unit],MATCH($A158,RelatedFeatures[OffsetID],0)),CHAR(34),"}")))</f>
        <v/>
      </c>
      <c r="O158" s="111" t="str">
        <f>IF(NumRelatedFeatures=0,"",
IF($A158&gt;NumRelatedFeatures,"",
CONCATENATE("  - &amp;RelationID",TEXT($A158,"0000"),
" {","SamplingFeatureID:  *SamplingFeatureID",TEXT(MATCH(INDEX(RelatedFeatures[First Sampling Feature Code],$A158),SamplingFeatures[Feature Code],0),"0000"),
", RelationshipTypeCV:  ",CHAR(34),INDEX(RelatedFeatures[Relationship Type],$A158),CHAR(34),
", RelatedFeatureID: *SamplingFeatureID",TEXT(MATCH(INDEX(RelatedFeatures[Second Sampling Feature Code],$A158),SamplingFeatures[Feature Code],0),"0000"),
", SpatialOffsetID:  ",IF(INDEX(RelatedFeatures[OffsetID],$A158)="",CONCATENATE(CHAR(34),CHAR(34)),CONCATENATE("*SpatialOffsetID",TEXT(INDEX(RelatedFeatures[OffsetID],$A158),"0000"))),"}")))</f>
        <v/>
      </c>
      <c r="P158" s="111" t="str">
        <f>IF($A158&gt;NumMethods,"",
CONCATENATE("  - &amp;MethodID",TEXT($A158,"0000"),
" {","MethodTypeCV:  ",CHAR(34),INDEX(Methods[Method Type],$A158),CHAR(34),
", MethodCode:  ",CHAR(34),INDEX(Methods[Method Code],$A158),CHAR(34),
", MethodName:  ",CHAR(34),INDEX(Methods[Method Name],$A158),CHAR(34),
", MethodDescription:  ",CHAR(34),INDEX(Methods[Method Description],$A158),CHAR(34),
", MethodLink:  ",CHAR(34),INDEX(Methods[Method Link],$A158),CHAR(34),
", OrganizationID: *OrganizationID",TEXT(MATCH(INDEX(Methods[Organization Name],$A158),Organizations[Organization Name],0),"0000"),"}"))</f>
        <v/>
      </c>
      <c r="Q158" s="111" t="str">
        <f>IF($A158&gt;NumVariables,"",
CONCATENATE("  - &amp;VariableID",TEXT($A158,"0000"),
" {","VariableTypeCV:  ",CHAR(34),INDEX(Variables[Variable Type],$A158),CHAR(34),
", VariableCode:  ",CHAR(34),INDEX(Variables[Variable Code],$A158),CHAR(34),
", VariableNameCV:  ",CHAR(34),INDEX(Variables[Variable Name],$A158),CHAR(34),
", VariableDefinition:  ",CHAR(34),INDEX(Variables[Variable Definition],$A158),CHAR(34),
", SpecciationCV:  ",CHAR(34),INDEX(Variables[Speciation],$A158),CHAR(34),
", NoDataValue:  ",CHAR(34),INDEX(Variables[No Data Value],$A158),CHAR(34),"}"))</f>
        <v/>
      </c>
      <c r="S158" s="111" t="str">
        <f>IF($A158&gt;NumProcessingLevels,"",
CONCATENATE("  - &amp;ProcessingLevelID",TEXT($A158,"0000"),
" {","ProcessingLevelCode:  ",CHAR(34),INDEX(ProcessingLevels[Processing Level Code],$A158),CHAR(34),
", Definition:  ",CHAR(34),INDEX(ProcessingLevels[Definition],$A158),CHAR(34),
", Explanation:  ",CHAR(34),INDEX(ProcessingLevels[Explanation],$A158),CHAR(34),"}"))</f>
        <v/>
      </c>
      <c r="T158" s="111" t="str">
        <f>IF($A158&gt;NumDataColumns,"",
IF(INDEX(DataColumns[Method Code],$A158)="","PLEASE FILL IN A METHOD FOR EACH DATA COLUMN",
CONCATENATE("  - &amp;ActionID",TEXT($A158,"0000"),
" {","ActionTypeCV:  ",CHAR(34),"Observation",CHAR(34),
", MethodID: *MethodID",TEXT(MATCH(INDEX(DataColumns[Method Code],$A158),Methods[Method Code],0),"0000"),
", BeginDateTime:  NULL",
", BeginDateTimeUTCOffset:  NULL",
", EndDateTime:  NULL",
", EndDateTimeUTCOffset:  NULL",
", ActionDescription:  ",CHAR(34),"Generic observation action generated by YODA TimeSeries Template",CHAR(34),
", ActionFileLink:  ",CHAR(34),CHAR(34),"}")))</f>
        <v/>
      </c>
      <c r="U158" s="111" t="str">
        <f>IF($A158&gt;NumDataColumns,"",
IF(INDEX(DataColumns[Method Code],$A158)="","PLEASE FILL IN A SAMPLING FEATURE FOR EACH DATA COLUMN",
CONCATENATE("  - &amp;FeatureActionID",TEXT($A158,"0000"),
" {","SamplingFeatureID:  *SamplingFeatureID",TEXT(MATCH(INDEX(DataColumns[Sampling Feature Code],$A158),SamplingFeatures[Feature Code],0),"0000"),
", ActionID:  *ActionID",TEXT($A158,"0000"),"}")))</f>
        <v/>
      </c>
      <c r="V158" s="111" t="str">
        <f>IF($A158&gt;NumDataColumns,"",
CONCATENATE("  - &amp;ResultID",TEXT($A158,"0000"),
" {","ResultUUID:  ",CHAR(34),INDEX(DataColumns[ResultUUID],$A158),CHAR(34),
", FeatureActionID: *FeatureActionID",TEXT($A158,"0000"),
", ResultTypeCV:  ",CHAR(34),INDEX(DataColumns[Result Type],$A158),CHAR(34),
", VariableID:  *VariableID",TEXT(MATCH(INDEX(DataColumns[Variable Code],$A158),Variables[Variable Code],0),"0000"),
", UnitsID:  ",CHAR(34),INDEX(DataColumns[Unit Name],$A158),CHAR(34),
", TaxonomicClassifierID:  ",CHAR(34),CHAR(34),
", ProcessingLevelID:  *ProcessingLevelID",TEXT(MATCH(INDEX(DataColumns[Processing Level],$A158),ProcessingLevels[Processing Level Code],0),"0000"),
", ResultDateTime:  ",CHAR(34),CHAR(34),
", ResultDateTimeUTCOffset:  ",CHAR(34),CHAR(34),
", ValidDateTime:  ",CHAR(34),CHAR(34),
", ValidDateTimeUTCOffset:  ",CHAR(34),CHAR(34),
", StatusCV:  ",CHAR(34),CHAR(34),
", SampledMediumCV:  ",CHAR(34),INDEX(DataColumns[Sampled Medium],$A158),CHAR(34),
", ValueCount:  ",NumDataValues,"}"))</f>
        <v/>
      </c>
      <c r="W158" s="111" t="str">
        <f>IF($A158&gt;NumDataColumns,"",
CONCATENATE("  - &amp;TimeSeriesResultID001",TEXT($A158,"0000"),
" {","ResultID: *ResultID",TEXT($A158,"0000"),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Statistic],$A158),CHAR(34),"}"))</f>
        <v/>
      </c>
      <c r="X158" s="111" t="str">
        <f>IF($A158-3&gt;NumDataColumns,"",
CONCATENATE("    - {ColumnNumber: ",TEXT($A158-1,"0000"),
", Label:  ",CHAR(34),INDEX(DataColumns[Column Label],$A158-3),CHAR(34),
", ODM2Field:  ",CHAR(34),"DataValue",CHAR(34),
", CensorCodeCV:  ",CHAR(34),INDEX(DataColumns[Censor Code],$A158-3),CHAR(34),
", QualiatyCodeCV:  ",CHAR(34),INDEX(DataColumns[Quality Code],$A158-3),CHAR(34),
", TimeAggregationInterval:  ",INDEX(DataColumns[Time Aggregation Interval],$A158-3),
", TimeAggregationIntervalUnitsID:  ",CHAR(34),INDEX(DataColumns[Time Aggregation Unit],$A158-3),CHAR(34),"}"))</f>
        <v/>
      </c>
      <c r="AA158" s="111" t="str">
        <f>IF($A158&gt;NumDataColumns,
"",
CONCATENATE(AA157,", ",INDEX(DataColumns[Column Label],$A158)))</f>
        <v/>
      </c>
    </row>
    <row r="159" spans="1:27" x14ac:dyDescent="0.25">
      <c r="A159">
        <v>156</v>
      </c>
      <c r="D159" s="111" t="str">
        <f>IF($A159&gt;NumPeople,"",
CONCATENATE("  - &amp;PersonID",TEXT($A159,"0000"),
" {","PersonFirstName:  ",CHAR(34),INDEX(People[First Name],$A159),CHAR(34),
", PersonMiddleName:  ",CHAR(34),INDEX(People[Middle Name],$A159),CHAR(34),
", PersonLastName:  ",CHAR(34),INDEX(People[Last Name],$A159),CHAR(34),"}"))</f>
        <v/>
      </c>
      <c r="E159" s="111" t="str">
        <f>IF($A159&gt;NumOrganizations,"",
CONCATENATE("  - &amp;OrganizationID",TEXT($A159,"0000"),
" {","OrganizationTypeCV:  ",CHAR(34),INDEX(Organizations[Organization Type '[CV']],$A159),CHAR(34),
", OrganizationCode:  ",CHAR(34),INDEX(Organizations[Organization Code],$A159),CHAR(34),
", OrganizationName:  ",CHAR(34),INDEX(Organizations[Organization Name],$A159),CHAR(34),
", OrganizationDescription:  ",CHAR(34),INDEX(Organizations[Organization Description],$A159),CHAR(34),
", OrganizationLink:  ",CHAR(34),INDEX(Organizations[Organization Link],$A159),CHAR(34),"}"))</f>
        <v/>
      </c>
      <c r="F159" s="111" t="str">
        <f>IF($A159&gt;NumPeople,"",
CONCATENATE("  - &amp;AffiliationID",TEXT($A159,"0000"),
" {PersonID: *PersonID",TEXT($A159,"0000"),
", OrganizationID: *OrganizationID",TEXT(MATCH(INDEX(People[Organization Name],$A159),Organizations[Organization Name],0),"0000"),
", IsPrimaryOrganizationContact: , AffiliationStartDate: , AffiliationEndDate: , PrimaryPhone: ",
", PrimaryEmail: ",CHAR(34),INDEX(People[Primary Email],$A159),CHAR(34),
", PrimaryAddress: ",CHAR(34),INDEX(People[Primary Address],$A159),CHAR(34),
", PersonLink: }"))</f>
        <v/>
      </c>
      <c r="H159" s="111" t="str">
        <f>IF(COUNTA(CitationInformation)=0,"",
IF($A159&gt;NumAuthors,"",
CONCATENATE("  - &amp;AuthorListID",TEXT($A159,"0000"),
"  {CitationID: *CitationID0001",
", PersonID: *PersonID",TEXT(MATCH(INDEX(AuthorList[Author Name],$A159),People[Full Name],0),"0000"),
", AuthorOrder: ",INDEX(AuthorList[Author Number],$A159),"}")))</f>
        <v/>
      </c>
      <c r="K159" s="111" t="str">
        <f>IF($A159&gt;NumSamplingFeatures,"",
CONCATENATE("  - &amp;SamplingFeatureID",TEXT($A159,"0000"),
" {","SamplingFeatureUUID:  ",CHAR(34),INDEX(SamplingFeatures[Sampling Feature UUID],$A159),CHAR(34),
", SamplingFeatureTypeCV:  ",CHAR(34),INDEX(SamplingFeatures[Sampling Feature Type],$A159),CHAR(34),
", SamplingFeatureCode:  ",CHAR(34),INDEX(SamplingFeatures[Feature Code],$A159),CHAR(34),
", SamplingFeatureName:  ",CHAR(34),INDEX(SamplingFeatures[Feature Name],$A159),CHAR(34),
", SamplingFeatureDescription:  ",CHAR(34),INDEX(SamplingFeatures[Feature Description],$A159),CHAR(34),
", SamplingFeatureGeotypeCV:  ",CHAR(34),INDEX(SamplingFeatures[Feature Geo Type],$A159),CHAR(34),
", FeatureGeometry:  ",CHAR(34),INDEX(SamplingFeatures[Feature Geometry],$A159),CHAR(34),
", Elevation_m:  ",CHAR(34),INDEX(SamplingFeatures[Elevation_m],$A159),CHAR(34),
", ElevationDatumCV:  ",CHAR(34),ElevationDatum,CHAR(34),"}"))</f>
        <v/>
      </c>
      <c r="L159" s="111" t="str">
        <f>IF(NumSites=0,"",
IF(NumSites&lt;$A159,"",
CONCATENATE("  - &amp;SiteID",TEXT($A159,"0000"),
" {","SamplingFeatureID:  *SamplingFeatureID",TEXT(MATCH($A159,Sites[SiteID],0),"0000"),
", SiteTypeCV:  ",CHAR(34),INDEX(Sites[Site Type],MATCH($A159,Sites[SiteID],0)),CHAR(34),
", Latitude:  ",INDEX(Sites[Latitude],MATCH($A159,Sites[SiteID],0)),
", Longitude:  ",INDEX(Sites[Longitude],MATCH($A159,Sites[SiteID],0)),
", SpatialReferenceID:  *SRSID0001}")))</f>
        <v/>
      </c>
      <c r="M159" s="111" t="str">
        <f>IF(NumSpecimens=0,"",
IF(NumSpecimens&lt;$A159,"",
CONCATENATE("  - &amp;SpecimenID",TEXT($A159,"0000"),
" {","SamplingFeatureID:  *SamplingFeatureID",TEXT(MATCH($A159,Specimens[SpecimenID],0),"0000"),
", SpecimenTypeCV:  ",CHAR(34),INDEX(Specimens[Specimen Type],MATCH($A159,Specimens[SpecimenID],0)),CHAR(34),
", SpecimenMediumCV:  ",INDEX(Specimens[Specimen Medium],MATCH($A159,Specimens[SpecimenID],0)),
", IsFieldSpecimen:  ",CHAR(34),INDEX(Specimens[Is Field Specimen?],MATCH($A159,Specimens[SpecimenID],0)),CHAR(34),"}")))</f>
        <v/>
      </c>
      <c r="N159" s="111" t="str">
        <f>IF(NumSpatialOffsets=0,"",
IF(NumSpatialOffsets&lt;$A159,"",
CONCATENATE("  - &amp;SpatialOffsetID",TEXT($A159,"0000"),
" {","SpatialOffsetTypeCV:  ",CHAR(34),INDEX(RelatedFeatures[Spatial Offset Type],MATCH($A159,RelatedFeatures[OffsetID],0)),CHAR(34),
", Offset1Value:  ",INDEX(RelatedFeatures[Offset 1 Value],MATCH($A159,RelatedFeatures[OffsetID],0)),
", Offset1UnitID:  ",CHAR(34),INDEX(RelatedFeatures[Offset 1 Unit],MATCH($A159,RelatedFeatures[OffsetID],0)),CHAR(34),
", Offset2Value:  ",IF(INDEX(RelatedFeatures[Offset 2 Value],MATCH($A159,RelatedFeatures[OffsetID],0))="","NULL",INDEX(RelatedFeatures[Offset 2 Value],MATCH($A159,RelatedFeatures[OffsetID],0))),
", Offset2UnitID:  ",CHAR(34),INDEX(RelatedFeatures[Offset 2 Unit],MATCH($A159,RelatedFeatures[OffsetID],0)),,CHAR(34),
", Offset3Value:  ",IF(INDEX(RelatedFeatures[Offset 3 Value],MATCH($A159,RelatedFeatures[OffsetID],0))="","NULL",INDEX(RelatedFeatures[Offset 3 Value],MATCH($A159,RelatedFeatures[OffsetID],0))),
", Offset3UnitID:  ",CHAR(34),INDEX(RelatedFeatures[Offset 3 Unit],MATCH($A159,RelatedFeatures[OffsetID],0)),CHAR(34),"}")))</f>
        <v/>
      </c>
      <c r="O159" s="111" t="str">
        <f>IF(NumRelatedFeatures=0,"",
IF($A159&gt;NumRelatedFeatures,"",
CONCATENATE("  - &amp;RelationID",TEXT($A159,"0000"),
" {","SamplingFeatureID:  *SamplingFeatureID",TEXT(MATCH(INDEX(RelatedFeatures[First Sampling Feature Code],$A159),SamplingFeatures[Feature Code],0),"0000"),
", RelationshipTypeCV:  ",CHAR(34),INDEX(RelatedFeatures[Relationship Type],$A159),CHAR(34),
", RelatedFeatureID: *SamplingFeatureID",TEXT(MATCH(INDEX(RelatedFeatures[Second Sampling Feature Code],$A159),SamplingFeatures[Feature Code],0),"0000"),
", SpatialOffsetID:  ",IF(INDEX(RelatedFeatures[OffsetID],$A159)="",CONCATENATE(CHAR(34),CHAR(34)),CONCATENATE("*SpatialOffsetID",TEXT(INDEX(RelatedFeatures[OffsetID],$A159),"0000"))),"}")))</f>
        <v/>
      </c>
      <c r="P159" s="111" t="str">
        <f>IF($A159&gt;NumMethods,"",
CONCATENATE("  - &amp;MethodID",TEXT($A159,"0000"),
" {","MethodTypeCV:  ",CHAR(34),INDEX(Methods[Method Type],$A159),CHAR(34),
", MethodCode:  ",CHAR(34),INDEX(Methods[Method Code],$A159),CHAR(34),
", MethodName:  ",CHAR(34),INDEX(Methods[Method Name],$A159),CHAR(34),
", MethodDescription:  ",CHAR(34),INDEX(Methods[Method Description],$A159),CHAR(34),
", MethodLink:  ",CHAR(34),INDEX(Methods[Method Link],$A159),CHAR(34),
", OrganizationID: *OrganizationID",TEXT(MATCH(INDEX(Methods[Organization Name],$A159),Organizations[Organization Name],0),"0000"),"}"))</f>
        <v/>
      </c>
      <c r="Q159" s="111" t="str">
        <f>IF($A159&gt;NumVariables,"",
CONCATENATE("  - &amp;VariableID",TEXT($A159,"0000"),
" {","VariableTypeCV:  ",CHAR(34),INDEX(Variables[Variable Type],$A159),CHAR(34),
", VariableCode:  ",CHAR(34),INDEX(Variables[Variable Code],$A159),CHAR(34),
", VariableNameCV:  ",CHAR(34),INDEX(Variables[Variable Name],$A159),CHAR(34),
", VariableDefinition:  ",CHAR(34),INDEX(Variables[Variable Definition],$A159),CHAR(34),
", SpecciationCV:  ",CHAR(34),INDEX(Variables[Speciation],$A159),CHAR(34),
", NoDataValue:  ",CHAR(34),INDEX(Variables[No Data Value],$A159),CHAR(34),"}"))</f>
        <v/>
      </c>
      <c r="S159" s="111" t="str">
        <f>IF($A159&gt;NumProcessingLevels,"",
CONCATENATE("  - &amp;ProcessingLevelID",TEXT($A159,"0000"),
" {","ProcessingLevelCode:  ",CHAR(34),INDEX(ProcessingLevels[Processing Level Code],$A159),CHAR(34),
", Definition:  ",CHAR(34),INDEX(ProcessingLevels[Definition],$A159),CHAR(34),
", Explanation:  ",CHAR(34),INDEX(ProcessingLevels[Explanation],$A159),CHAR(34),"}"))</f>
        <v/>
      </c>
      <c r="T159" s="111" t="str">
        <f>IF($A159&gt;NumDataColumns,"",
IF(INDEX(DataColumns[Method Code],$A159)="","PLEASE FILL IN A METHOD FOR EACH DATA COLUMN",
CONCATENATE("  - &amp;ActionID",TEXT($A159,"0000"),
" {","ActionTypeCV:  ",CHAR(34),"Observation",CHAR(34),
", MethodID: *MethodID",TEXT(MATCH(INDEX(DataColumns[Method Code],$A159),Methods[Method Code],0),"0000"),
", BeginDateTime:  NULL",
", BeginDateTimeUTCOffset:  NULL",
", EndDateTime:  NULL",
", EndDateTimeUTCOffset:  NULL",
", ActionDescription:  ",CHAR(34),"Generic observation action generated by YODA TimeSeries Template",CHAR(34),
", ActionFileLink:  ",CHAR(34),CHAR(34),"}")))</f>
        <v/>
      </c>
      <c r="U159" s="111" t="str">
        <f>IF($A159&gt;NumDataColumns,"",
IF(INDEX(DataColumns[Method Code],$A159)="","PLEASE FILL IN A SAMPLING FEATURE FOR EACH DATA COLUMN",
CONCATENATE("  - &amp;FeatureActionID",TEXT($A159,"0000"),
" {","SamplingFeatureID:  *SamplingFeatureID",TEXT(MATCH(INDEX(DataColumns[Sampling Feature Code],$A159),SamplingFeatures[Feature Code],0),"0000"),
", ActionID:  *ActionID",TEXT($A159,"0000"),"}")))</f>
        <v/>
      </c>
      <c r="V159" s="111" t="str">
        <f>IF($A159&gt;NumDataColumns,"",
CONCATENATE("  - &amp;ResultID",TEXT($A159,"0000"),
" {","ResultUUID:  ",CHAR(34),INDEX(DataColumns[ResultUUID],$A159),CHAR(34),
", FeatureActionID: *FeatureActionID",TEXT($A159,"0000"),
", ResultTypeCV:  ",CHAR(34),INDEX(DataColumns[Result Type],$A159),CHAR(34),
", VariableID:  *VariableID",TEXT(MATCH(INDEX(DataColumns[Variable Code],$A159),Variables[Variable Code],0),"0000"),
", UnitsID:  ",CHAR(34),INDEX(DataColumns[Unit Name],$A159),CHAR(34),
", TaxonomicClassifierID:  ",CHAR(34),CHAR(34),
", ProcessingLevelID:  *ProcessingLevelID",TEXT(MATCH(INDEX(DataColumns[Processing Level],$A159),ProcessingLevels[Processing Level Code],0),"0000"),
", ResultDateTime:  ",CHAR(34),CHAR(34),
", ResultDateTimeUTCOffset:  ",CHAR(34),CHAR(34),
", ValidDateTime:  ",CHAR(34),CHAR(34),
", ValidDateTimeUTCOffset:  ",CHAR(34),CHAR(34),
", StatusCV:  ",CHAR(34),CHAR(34),
", SampledMediumCV:  ",CHAR(34),INDEX(DataColumns[Sampled Medium],$A159),CHAR(34),
", ValueCount:  ",NumDataValues,"}"))</f>
        <v/>
      </c>
      <c r="W159" s="111" t="str">
        <f>IF($A159&gt;NumDataColumns,"",
CONCATENATE("  - &amp;TimeSeriesResultID001",TEXT($A159,"0000"),
" {","ResultID: *ResultID",TEXT($A159,"0000"),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Statistic],$A159),CHAR(34),"}"))</f>
        <v/>
      </c>
      <c r="X159" s="111" t="str">
        <f>IF($A159-3&gt;NumDataColumns,"",
CONCATENATE("    - {ColumnNumber: ",TEXT($A159-1,"0000"),
", Label:  ",CHAR(34),INDEX(DataColumns[Column Label],$A159-3),CHAR(34),
", ODM2Field:  ",CHAR(34),"DataValue",CHAR(34),
", CensorCodeCV:  ",CHAR(34),INDEX(DataColumns[Censor Code],$A159-3),CHAR(34),
", QualiatyCodeCV:  ",CHAR(34),INDEX(DataColumns[Quality Code],$A159-3),CHAR(34),
", TimeAggregationInterval:  ",INDEX(DataColumns[Time Aggregation Interval],$A159-3),
", TimeAggregationIntervalUnitsID:  ",CHAR(34),INDEX(DataColumns[Time Aggregation Unit],$A159-3),CHAR(34),"}"))</f>
        <v/>
      </c>
      <c r="AA159" s="111" t="str">
        <f>IF($A159&gt;NumDataColumns,
"",
CONCATENATE(AA158,", ",INDEX(DataColumns[Column Label],$A159)))</f>
        <v/>
      </c>
    </row>
    <row r="160" spans="1:27" x14ac:dyDescent="0.25">
      <c r="A160">
        <v>157</v>
      </c>
      <c r="D160" s="111" t="str">
        <f>IF($A160&gt;NumPeople,"",
CONCATENATE("  - &amp;PersonID",TEXT($A160,"0000"),
" {","PersonFirstName:  ",CHAR(34),INDEX(People[First Name],$A160),CHAR(34),
", PersonMiddleName:  ",CHAR(34),INDEX(People[Middle Name],$A160),CHAR(34),
", PersonLastName:  ",CHAR(34),INDEX(People[Last Name],$A160),CHAR(34),"}"))</f>
        <v/>
      </c>
      <c r="E160" s="111" t="str">
        <f>IF($A160&gt;NumOrganizations,"",
CONCATENATE("  - &amp;OrganizationID",TEXT($A160,"0000"),
" {","OrganizationTypeCV:  ",CHAR(34),INDEX(Organizations[Organization Type '[CV']],$A160),CHAR(34),
", OrganizationCode:  ",CHAR(34),INDEX(Organizations[Organization Code],$A160),CHAR(34),
", OrganizationName:  ",CHAR(34),INDEX(Organizations[Organization Name],$A160),CHAR(34),
", OrganizationDescription:  ",CHAR(34),INDEX(Organizations[Organization Description],$A160),CHAR(34),
", OrganizationLink:  ",CHAR(34),INDEX(Organizations[Organization Link],$A160),CHAR(34),"}"))</f>
        <v/>
      </c>
      <c r="F160" s="111" t="str">
        <f>IF($A160&gt;NumPeople,"",
CONCATENATE("  - &amp;AffiliationID",TEXT($A160,"0000"),
" {PersonID: *PersonID",TEXT($A160,"0000"),
", OrganizationID: *OrganizationID",TEXT(MATCH(INDEX(People[Organization Name],$A160),Organizations[Organization Name],0),"0000"),
", IsPrimaryOrganizationContact: , AffiliationStartDate: , AffiliationEndDate: , PrimaryPhone: ",
", PrimaryEmail: ",CHAR(34),INDEX(People[Primary Email],$A160),CHAR(34),
", PrimaryAddress: ",CHAR(34),INDEX(People[Primary Address],$A160),CHAR(34),
", PersonLink: }"))</f>
        <v/>
      </c>
      <c r="H160" s="111" t="str">
        <f>IF(COUNTA(CitationInformation)=0,"",
IF($A160&gt;NumAuthors,"",
CONCATENATE("  - &amp;AuthorListID",TEXT($A160,"0000"),
"  {CitationID: *CitationID0001",
", PersonID: *PersonID",TEXT(MATCH(INDEX(AuthorList[Author Name],$A160),People[Full Name],0),"0000"),
", AuthorOrder: ",INDEX(AuthorList[Author Number],$A160),"}")))</f>
        <v/>
      </c>
      <c r="K160" s="111" t="str">
        <f>IF($A160&gt;NumSamplingFeatures,"",
CONCATENATE("  - &amp;SamplingFeatureID",TEXT($A160,"0000"),
" {","SamplingFeatureUUID:  ",CHAR(34),INDEX(SamplingFeatures[Sampling Feature UUID],$A160),CHAR(34),
", SamplingFeatureTypeCV:  ",CHAR(34),INDEX(SamplingFeatures[Sampling Feature Type],$A160),CHAR(34),
", SamplingFeatureCode:  ",CHAR(34),INDEX(SamplingFeatures[Feature Code],$A160),CHAR(34),
", SamplingFeatureName:  ",CHAR(34),INDEX(SamplingFeatures[Feature Name],$A160),CHAR(34),
", SamplingFeatureDescription:  ",CHAR(34),INDEX(SamplingFeatures[Feature Description],$A160),CHAR(34),
", SamplingFeatureGeotypeCV:  ",CHAR(34),INDEX(SamplingFeatures[Feature Geo Type],$A160),CHAR(34),
", FeatureGeometry:  ",CHAR(34),INDEX(SamplingFeatures[Feature Geometry],$A160),CHAR(34),
", Elevation_m:  ",CHAR(34),INDEX(SamplingFeatures[Elevation_m],$A160),CHAR(34),
", ElevationDatumCV:  ",CHAR(34),ElevationDatum,CHAR(34),"}"))</f>
        <v/>
      </c>
      <c r="L160" s="111" t="str">
        <f>IF(NumSites=0,"",
IF(NumSites&lt;$A160,"",
CONCATENATE("  - &amp;SiteID",TEXT($A160,"0000"),
" {","SamplingFeatureID:  *SamplingFeatureID",TEXT(MATCH($A160,Sites[SiteID],0),"0000"),
", SiteTypeCV:  ",CHAR(34),INDEX(Sites[Site Type],MATCH($A160,Sites[SiteID],0)),CHAR(34),
", Latitude:  ",INDEX(Sites[Latitude],MATCH($A160,Sites[SiteID],0)),
", Longitude:  ",INDEX(Sites[Longitude],MATCH($A160,Sites[SiteID],0)),
", SpatialReferenceID:  *SRSID0001}")))</f>
        <v/>
      </c>
      <c r="M160" s="111" t="str">
        <f>IF(NumSpecimens=0,"",
IF(NumSpecimens&lt;$A160,"",
CONCATENATE("  - &amp;SpecimenID",TEXT($A160,"0000"),
" {","SamplingFeatureID:  *SamplingFeatureID",TEXT(MATCH($A160,Specimens[SpecimenID],0),"0000"),
", SpecimenTypeCV:  ",CHAR(34),INDEX(Specimens[Specimen Type],MATCH($A160,Specimens[SpecimenID],0)),CHAR(34),
", SpecimenMediumCV:  ",INDEX(Specimens[Specimen Medium],MATCH($A160,Specimens[SpecimenID],0)),
", IsFieldSpecimen:  ",CHAR(34),INDEX(Specimens[Is Field Specimen?],MATCH($A160,Specimens[SpecimenID],0)),CHAR(34),"}")))</f>
        <v/>
      </c>
      <c r="N160" s="111" t="str">
        <f>IF(NumSpatialOffsets=0,"",
IF(NumSpatialOffsets&lt;$A160,"",
CONCATENATE("  - &amp;SpatialOffsetID",TEXT($A160,"0000"),
" {","SpatialOffsetTypeCV:  ",CHAR(34),INDEX(RelatedFeatures[Spatial Offset Type],MATCH($A160,RelatedFeatures[OffsetID],0)),CHAR(34),
", Offset1Value:  ",INDEX(RelatedFeatures[Offset 1 Value],MATCH($A160,RelatedFeatures[OffsetID],0)),
", Offset1UnitID:  ",CHAR(34),INDEX(RelatedFeatures[Offset 1 Unit],MATCH($A160,RelatedFeatures[OffsetID],0)),CHAR(34),
", Offset2Value:  ",IF(INDEX(RelatedFeatures[Offset 2 Value],MATCH($A160,RelatedFeatures[OffsetID],0))="","NULL",INDEX(RelatedFeatures[Offset 2 Value],MATCH($A160,RelatedFeatures[OffsetID],0))),
", Offset2UnitID:  ",CHAR(34),INDEX(RelatedFeatures[Offset 2 Unit],MATCH($A160,RelatedFeatures[OffsetID],0)),,CHAR(34),
", Offset3Value:  ",IF(INDEX(RelatedFeatures[Offset 3 Value],MATCH($A160,RelatedFeatures[OffsetID],0))="","NULL",INDEX(RelatedFeatures[Offset 3 Value],MATCH($A160,RelatedFeatures[OffsetID],0))),
", Offset3UnitID:  ",CHAR(34),INDEX(RelatedFeatures[Offset 3 Unit],MATCH($A160,RelatedFeatures[OffsetID],0)),CHAR(34),"}")))</f>
        <v/>
      </c>
      <c r="O160" s="111" t="str">
        <f>IF(NumRelatedFeatures=0,"",
IF($A160&gt;NumRelatedFeatures,"",
CONCATENATE("  - &amp;RelationID",TEXT($A160,"0000"),
" {","SamplingFeatureID:  *SamplingFeatureID",TEXT(MATCH(INDEX(RelatedFeatures[First Sampling Feature Code],$A160),SamplingFeatures[Feature Code],0),"0000"),
", RelationshipTypeCV:  ",CHAR(34),INDEX(RelatedFeatures[Relationship Type],$A160),CHAR(34),
", RelatedFeatureID: *SamplingFeatureID",TEXT(MATCH(INDEX(RelatedFeatures[Second Sampling Feature Code],$A160),SamplingFeatures[Feature Code],0),"0000"),
", SpatialOffsetID:  ",IF(INDEX(RelatedFeatures[OffsetID],$A160)="",CONCATENATE(CHAR(34),CHAR(34)),CONCATENATE("*SpatialOffsetID",TEXT(INDEX(RelatedFeatures[OffsetID],$A160),"0000"))),"}")))</f>
        <v/>
      </c>
      <c r="P160" s="111" t="str">
        <f>IF($A160&gt;NumMethods,"",
CONCATENATE("  - &amp;MethodID",TEXT($A160,"0000"),
" {","MethodTypeCV:  ",CHAR(34),INDEX(Methods[Method Type],$A160),CHAR(34),
", MethodCode:  ",CHAR(34),INDEX(Methods[Method Code],$A160),CHAR(34),
", MethodName:  ",CHAR(34),INDEX(Methods[Method Name],$A160),CHAR(34),
", MethodDescription:  ",CHAR(34),INDEX(Methods[Method Description],$A160),CHAR(34),
", MethodLink:  ",CHAR(34),INDEX(Methods[Method Link],$A160),CHAR(34),
", OrganizationID: *OrganizationID",TEXT(MATCH(INDEX(Methods[Organization Name],$A160),Organizations[Organization Name],0),"0000"),"}"))</f>
        <v/>
      </c>
      <c r="Q160" s="111" t="str">
        <f>IF($A160&gt;NumVariables,"",
CONCATENATE("  - &amp;VariableID",TEXT($A160,"0000"),
" {","VariableTypeCV:  ",CHAR(34),INDEX(Variables[Variable Type],$A160),CHAR(34),
", VariableCode:  ",CHAR(34),INDEX(Variables[Variable Code],$A160),CHAR(34),
", VariableNameCV:  ",CHAR(34),INDEX(Variables[Variable Name],$A160),CHAR(34),
", VariableDefinition:  ",CHAR(34),INDEX(Variables[Variable Definition],$A160),CHAR(34),
", SpecciationCV:  ",CHAR(34),INDEX(Variables[Speciation],$A160),CHAR(34),
", NoDataValue:  ",CHAR(34),INDEX(Variables[No Data Value],$A160),CHAR(34),"}"))</f>
        <v/>
      </c>
      <c r="S160" s="111" t="str">
        <f>IF($A160&gt;NumProcessingLevels,"",
CONCATENATE("  - &amp;ProcessingLevelID",TEXT($A160,"0000"),
" {","ProcessingLevelCode:  ",CHAR(34),INDEX(ProcessingLevels[Processing Level Code],$A160),CHAR(34),
", Definition:  ",CHAR(34),INDEX(ProcessingLevels[Definition],$A160),CHAR(34),
", Explanation:  ",CHAR(34),INDEX(ProcessingLevels[Explanation],$A160),CHAR(34),"}"))</f>
        <v/>
      </c>
      <c r="T160" s="111" t="str">
        <f>IF($A160&gt;NumDataColumns,"",
IF(INDEX(DataColumns[Method Code],$A160)="","PLEASE FILL IN A METHOD FOR EACH DATA COLUMN",
CONCATENATE("  - &amp;ActionID",TEXT($A160,"0000"),
" {","ActionTypeCV:  ",CHAR(34),"Observation",CHAR(34),
", MethodID: *MethodID",TEXT(MATCH(INDEX(DataColumns[Method Code],$A160),Methods[Method Code],0),"0000"),
", BeginDateTime:  NULL",
", BeginDateTimeUTCOffset:  NULL",
", EndDateTime:  NULL",
", EndDateTimeUTCOffset:  NULL",
", ActionDescription:  ",CHAR(34),"Generic observation action generated by YODA TimeSeries Template",CHAR(34),
", ActionFileLink:  ",CHAR(34),CHAR(34),"}")))</f>
        <v/>
      </c>
      <c r="U160" s="111" t="str">
        <f>IF($A160&gt;NumDataColumns,"",
IF(INDEX(DataColumns[Method Code],$A160)="","PLEASE FILL IN A SAMPLING FEATURE FOR EACH DATA COLUMN",
CONCATENATE("  - &amp;FeatureActionID",TEXT($A160,"0000"),
" {","SamplingFeatureID:  *SamplingFeatureID",TEXT(MATCH(INDEX(DataColumns[Sampling Feature Code],$A160),SamplingFeatures[Feature Code],0),"0000"),
", ActionID:  *ActionID",TEXT($A160,"0000"),"}")))</f>
        <v/>
      </c>
      <c r="V160" s="111" t="str">
        <f>IF($A160&gt;NumDataColumns,"",
CONCATENATE("  - &amp;ResultID",TEXT($A160,"0000"),
" {","ResultUUID:  ",CHAR(34),INDEX(DataColumns[ResultUUID],$A160),CHAR(34),
", FeatureActionID: *FeatureActionID",TEXT($A160,"0000"),
", ResultTypeCV:  ",CHAR(34),INDEX(DataColumns[Result Type],$A160),CHAR(34),
", VariableID:  *VariableID",TEXT(MATCH(INDEX(DataColumns[Variable Code],$A160),Variables[Variable Code],0),"0000"),
", UnitsID:  ",CHAR(34),INDEX(DataColumns[Unit Name],$A160),CHAR(34),
", TaxonomicClassifierID:  ",CHAR(34),CHAR(34),
", ProcessingLevelID:  *ProcessingLevelID",TEXT(MATCH(INDEX(DataColumns[Processing Level],$A160),ProcessingLevels[Processing Level Code],0),"0000"),
", ResultDateTime:  ",CHAR(34),CHAR(34),
", ResultDateTimeUTCOffset:  ",CHAR(34),CHAR(34),
", ValidDateTime:  ",CHAR(34),CHAR(34),
", ValidDateTimeUTCOffset:  ",CHAR(34),CHAR(34),
", StatusCV:  ",CHAR(34),CHAR(34),
", SampledMediumCV:  ",CHAR(34),INDEX(DataColumns[Sampled Medium],$A160),CHAR(34),
", ValueCount:  ",NumDataValues,"}"))</f>
        <v/>
      </c>
      <c r="W160" s="111" t="str">
        <f>IF($A160&gt;NumDataColumns,"",
CONCATENATE("  - &amp;TimeSeriesResultID001",TEXT($A160,"0000"),
" {","ResultID: *ResultID",TEXT($A160,"0000"),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Statistic],$A160),CHAR(34),"}"))</f>
        <v/>
      </c>
      <c r="X160" s="111" t="str">
        <f>IF($A160-3&gt;NumDataColumns,"",
CONCATENATE("    - {ColumnNumber: ",TEXT($A160-1,"0000"),
", Label:  ",CHAR(34),INDEX(DataColumns[Column Label],$A160-3),CHAR(34),
", ODM2Field:  ",CHAR(34),"DataValue",CHAR(34),
", CensorCodeCV:  ",CHAR(34),INDEX(DataColumns[Censor Code],$A160-3),CHAR(34),
", QualiatyCodeCV:  ",CHAR(34),INDEX(DataColumns[Quality Code],$A160-3),CHAR(34),
", TimeAggregationInterval:  ",INDEX(DataColumns[Time Aggregation Interval],$A160-3),
", TimeAggregationIntervalUnitsID:  ",CHAR(34),INDEX(DataColumns[Time Aggregation Unit],$A160-3),CHAR(34),"}"))</f>
        <v/>
      </c>
      <c r="AA160" s="111" t="str">
        <f>IF($A160&gt;NumDataColumns,
"",
CONCATENATE(AA159,", ",INDEX(DataColumns[Column Label],$A160)))</f>
        <v/>
      </c>
    </row>
    <row r="161" spans="1:27" x14ac:dyDescent="0.25">
      <c r="A161">
        <v>158</v>
      </c>
      <c r="D161" s="111" t="str">
        <f>IF($A161&gt;NumPeople,"",
CONCATENATE("  - &amp;PersonID",TEXT($A161,"0000"),
" {","PersonFirstName:  ",CHAR(34),INDEX(People[First Name],$A161),CHAR(34),
", PersonMiddleName:  ",CHAR(34),INDEX(People[Middle Name],$A161),CHAR(34),
", PersonLastName:  ",CHAR(34),INDEX(People[Last Name],$A161),CHAR(34),"}"))</f>
        <v/>
      </c>
      <c r="E161" s="111" t="str">
        <f>IF($A161&gt;NumOrganizations,"",
CONCATENATE("  - &amp;OrganizationID",TEXT($A161,"0000"),
" {","OrganizationTypeCV:  ",CHAR(34),INDEX(Organizations[Organization Type '[CV']],$A161),CHAR(34),
", OrganizationCode:  ",CHAR(34),INDEX(Organizations[Organization Code],$A161),CHAR(34),
", OrganizationName:  ",CHAR(34),INDEX(Organizations[Organization Name],$A161),CHAR(34),
", OrganizationDescription:  ",CHAR(34),INDEX(Organizations[Organization Description],$A161),CHAR(34),
", OrganizationLink:  ",CHAR(34),INDEX(Organizations[Organization Link],$A161),CHAR(34),"}"))</f>
        <v/>
      </c>
      <c r="F161" s="111" t="str">
        <f>IF($A161&gt;NumPeople,"",
CONCATENATE("  - &amp;AffiliationID",TEXT($A161,"0000"),
" {PersonID: *PersonID",TEXT($A161,"0000"),
", OrganizationID: *OrganizationID",TEXT(MATCH(INDEX(People[Organization Name],$A161),Organizations[Organization Name],0),"0000"),
", IsPrimaryOrganizationContact: , AffiliationStartDate: , AffiliationEndDate: , PrimaryPhone: ",
", PrimaryEmail: ",CHAR(34),INDEX(People[Primary Email],$A161),CHAR(34),
", PrimaryAddress: ",CHAR(34),INDEX(People[Primary Address],$A161),CHAR(34),
", PersonLink: }"))</f>
        <v/>
      </c>
      <c r="H161" s="111" t="str">
        <f>IF(COUNTA(CitationInformation)=0,"",
IF($A161&gt;NumAuthors,"",
CONCATENATE("  - &amp;AuthorListID",TEXT($A161,"0000"),
"  {CitationID: *CitationID0001",
", PersonID: *PersonID",TEXT(MATCH(INDEX(AuthorList[Author Name],$A161),People[Full Name],0),"0000"),
", AuthorOrder: ",INDEX(AuthorList[Author Number],$A161),"}")))</f>
        <v/>
      </c>
      <c r="K161" s="111" t="str">
        <f>IF($A161&gt;NumSamplingFeatures,"",
CONCATENATE("  - &amp;SamplingFeatureID",TEXT($A161,"0000"),
" {","SamplingFeatureUUID:  ",CHAR(34),INDEX(SamplingFeatures[Sampling Feature UUID],$A161),CHAR(34),
", SamplingFeatureTypeCV:  ",CHAR(34),INDEX(SamplingFeatures[Sampling Feature Type],$A161),CHAR(34),
", SamplingFeatureCode:  ",CHAR(34),INDEX(SamplingFeatures[Feature Code],$A161),CHAR(34),
", SamplingFeatureName:  ",CHAR(34),INDEX(SamplingFeatures[Feature Name],$A161),CHAR(34),
", SamplingFeatureDescription:  ",CHAR(34),INDEX(SamplingFeatures[Feature Description],$A161),CHAR(34),
", SamplingFeatureGeotypeCV:  ",CHAR(34),INDEX(SamplingFeatures[Feature Geo Type],$A161),CHAR(34),
", FeatureGeometry:  ",CHAR(34),INDEX(SamplingFeatures[Feature Geometry],$A161),CHAR(34),
", Elevation_m:  ",CHAR(34),INDEX(SamplingFeatures[Elevation_m],$A161),CHAR(34),
", ElevationDatumCV:  ",CHAR(34),ElevationDatum,CHAR(34),"}"))</f>
        <v/>
      </c>
      <c r="L161" s="111" t="str">
        <f>IF(NumSites=0,"",
IF(NumSites&lt;$A161,"",
CONCATENATE("  - &amp;SiteID",TEXT($A161,"0000"),
" {","SamplingFeatureID:  *SamplingFeatureID",TEXT(MATCH($A161,Sites[SiteID],0),"0000"),
", SiteTypeCV:  ",CHAR(34),INDEX(Sites[Site Type],MATCH($A161,Sites[SiteID],0)),CHAR(34),
", Latitude:  ",INDEX(Sites[Latitude],MATCH($A161,Sites[SiteID],0)),
", Longitude:  ",INDEX(Sites[Longitude],MATCH($A161,Sites[SiteID],0)),
", SpatialReferenceID:  *SRSID0001}")))</f>
        <v/>
      </c>
      <c r="M161" s="111" t="str">
        <f>IF(NumSpecimens=0,"",
IF(NumSpecimens&lt;$A161,"",
CONCATENATE("  - &amp;SpecimenID",TEXT($A161,"0000"),
" {","SamplingFeatureID:  *SamplingFeatureID",TEXT(MATCH($A161,Specimens[SpecimenID],0),"0000"),
", SpecimenTypeCV:  ",CHAR(34),INDEX(Specimens[Specimen Type],MATCH($A161,Specimens[SpecimenID],0)),CHAR(34),
", SpecimenMediumCV:  ",INDEX(Specimens[Specimen Medium],MATCH($A161,Specimens[SpecimenID],0)),
", IsFieldSpecimen:  ",CHAR(34),INDEX(Specimens[Is Field Specimen?],MATCH($A161,Specimens[SpecimenID],0)),CHAR(34),"}")))</f>
        <v/>
      </c>
      <c r="N161" s="111" t="str">
        <f>IF(NumSpatialOffsets=0,"",
IF(NumSpatialOffsets&lt;$A161,"",
CONCATENATE("  - &amp;SpatialOffsetID",TEXT($A161,"0000"),
" {","SpatialOffsetTypeCV:  ",CHAR(34),INDEX(RelatedFeatures[Spatial Offset Type],MATCH($A161,RelatedFeatures[OffsetID],0)),CHAR(34),
", Offset1Value:  ",INDEX(RelatedFeatures[Offset 1 Value],MATCH($A161,RelatedFeatures[OffsetID],0)),
", Offset1UnitID:  ",CHAR(34),INDEX(RelatedFeatures[Offset 1 Unit],MATCH($A161,RelatedFeatures[OffsetID],0)),CHAR(34),
", Offset2Value:  ",IF(INDEX(RelatedFeatures[Offset 2 Value],MATCH($A161,RelatedFeatures[OffsetID],0))="","NULL",INDEX(RelatedFeatures[Offset 2 Value],MATCH($A161,RelatedFeatures[OffsetID],0))),
", Offset2UnitID:  ",CHAR(34),INDEX(RelatedFeatures[Offset 2 Unit],MATCH($A161,RelatedFeatures[OffsetID],0)),,CHAR(34),
", Offset3Value:  ",IF(INDEX(RelatedFeatures[Offset 3 Value],MATCH($A161,RelatedFeatures[OffsetID],0))="","NULL",INDEX(RelatedFeatures[Offset 3 Value],MATCH($A161,RelatedFeatures[OffsetID],0))),
", Offset3UnitID:  ",CHAR(34),INDEX(RelatedFeatures[Offset 3 Unit],MATCH($A161,RelatedFeatures[OffsetID],0)),CHAR(34),"}")))</f>
        <v/>
      </c>
      <c r="O161" s="111" t="str">
        <f>IF(NumRelatedFeatures=0,"",
IF($A161&gt;NumRelatedFeatures,"",
CONCATENATE("  - &amp;RelationID",TEXT($A161,"0000"),
" {","SamplingFeatureID:  *SamplingFeatureID",TEXT(MATCH(INDEX(RelatedFeatures[First Sampling Feature Code],$A161),SamplingFeatures[Feature Code],0),"0000"),
", RelationshipTypeCV:  ",CHAR(34),INDEX(RelatedFeatures[Relationship Type],$A161),CHAR(34),
", RelatedFeatureID: *SamplingFeatureID",TEXT(MATCH(INDEX(RelatedFeatures[Second Sampling Feature Code],$A161),SamplingFeatures[Feature Code],0),"0000"),
", SpatialOffsetID:  ",IF(INDEX(RelatedFeatures[OffsetID],$A161)="",CONCATENATE(CHAR(34),CHAR(34)),CONCATENATE("*SpatialOffsetID",TEXT(INDEX(RelatedFeatures[OffsetID],$A161),"0000"))),"}")))</f>
        <v/>
      </c>
      <c r="P161" s="111" t="str">
        <f>IF($A161&gt;NumMethods,"",
CONCATENATE("  - &amp;MethodID",TEXT($A161,"0000"),
" {","MethodTypeCV:  ",CHAR(34),INDEX(Methods[Method Type],$A161),CHAR(34),
", MethodCode:  ",CHAR(34),INDEX(Methods[Method Code],$A161),CHAR(34),
", MethodName:  ",CHAR(34),INDEX(Methods[Method Name],$A161),CHAR(34),
", MethodDescription:  ",CHAR(34),INDEX(Methods[Method Description],$A161),CHAR(34),
", MethodLink:  ",CHAR(34),INDEX(Methods[Method Link],$A161),CHAR(34),
", OrganizationID: *OrganizationID",TEXT(MATCH(INDEX(Methods[Organization Name],$A161),Organizations[Organization Name],0),"0000"),"}"))</f>
        <v/>
      </c>
      <c r="Q161" s="111" t="str">
        <f>IF($A161&gt;NumVariables,"",
CONCATENATE("  - &amp;VariableID",TEXT($A161,"0000"),
" {","VariableTypeCV:  ",CHAR(34),INDEX(Variables[Variable Type],$A161),CHAR(34),
", VariableCode:  ",CHAR(34),INDEX(Variables[Variable Code],$A161),CHAR(34),
", VariableNameCV:  ",CHAR(34),INDEX(Variables[Variable Name],$A161),CHAR(34),
", VariableDefinition:  ",CHAR(34),INDEX(Variables[Variable Definition],$A161),CHAR(34),
", SpecciationCV:  ",CHAR(34),INDEX(Variables[Speciation],$A161),CHAR(34),
", NoDataValue:  ",CHAR(34),INDEX(Variables[No Data Value],$A161),CHAR(34),"}"))</f>
        <v/>
      </c>
      <c r="S161" s="111" t="str">
        <f>IF($A161&gt;NumProcessingLevels,"",
CONCATENATE("  - &amp;ProcessingLevelID",TEXT($A161,"0000"),
" {","ProcessingLevelCode:  ",CHAR(34),INDEX(ProcessingLevels[Processing Level Code],$A161),CHAR(34),
", Definition:  ",CHAR(34),INDEX(ProcessingLevels[Definition],$A161),CHAR(34),
", Explanation:  ",CHAR(34),INDEX(ProcessingLevels[Explanation],$A161),CHAR(34),"}"))</f>
        <v/>
      </c>
      <c r="T161" s="111" t="str">
        <f>IF($A161&gt;NumDataColumns,"",
IF(INDEX(DataColumns[Method Code],$A161)="","PLEASE FILL IN A METHOD FOR EACH DATA COLUMN",
CONCATENATE("  - &amp;ActionID",TEXT($A161,"0000"),
" {","ActionTypeCV:  ",CHAR(34),"Observation",CHAR(34),
", MethodID: *MethodID",TEXT(MATCH(INDEX(DataColumns[Method Code],$A161),Methods[Method Code],0),"0000"),
", BeginDateTime:  NULL",
", BeginDateTimeUTCOffset:  NULL",
", EndDateTime:  NULL",
", EndDateTimeUTCOffset:  NULL",
", ActionDescription:  ",CHAR(34),"Generic observation action generated by YODA TimeSeries Template",CHAR(34),
", ActionFileLink:  ",CHAR(34),CHAR(34),"}")))</f>
        <v/>
      </c>
      <c r="U161" s="111" t="str">
        <f>IF($A161&gt;NumDataColumns,"",
IF(INDEX(DataColumns[Method Code],$A161)="","PLEASE FILL IN A SAMPLING FEATURE FOR EACH DATA COLUMN",
CONCATENATE("  - &amp;FeatureActionID",TEXT($A161,"0000"),
" {","SamplingFeatureID:  *SamplingFeatureID",TEXT(MATCH(INDEX(DataColumns[Sampling Feature Code],$A161),SamplingFeatures[Feature Code],0),"0000"),
", ActionID:  *ActionID",TEXT($A161,"0000"),"}")))</f>
        <v/>
      </c>
      <c r="V161" s="111" t="str">
        <f>IF($A161&gt;NumDataColumns,"",
CONCATENATE("  - &amp;ResultID",TEXT($A161,"0000"),
" {","ResultUUID:  ",CHAR(34),INDEX(DataColumns[ResultUUID],$A161),CHAR(34),
", FeatureActionID: *FeatureActionID",TEXT($A161,"0000"),
", ResultTypeCV:  ",CHAR(34),INDEX(DataColumns[Result Type],$A161),CHAR(34),
", VariableID:  *VariableID",TEXT(MATCH(INDEX(DataColumns[Variable Code],$A161),Variables[Variable Code],0),"0000"),
", UnitsID:  ",CHAR(34),INDEX(DataColumns[Unit Name],$A161),CHAR(34),
", TaxonomicClassifierID:  ",CHAR(34),CHAR(34),
", ProcessingLevelID:  *ProcessingLevelID",TEXT(MATCH(INDEX(DataColumns[Processing Level],$A161),ProcessingLevels[Processing Level Code],0),"0000"),
", ResultDateTime:  ",CHAR(34),CHAR(34),
", ResultDateTimeUTCOffset:  ",CHAR(34),CHAR(34),
", ValidDateTime:  ",CHAR(34),CHAR(34),
", ValidDateTimeUTCOffset:  ",CHAR(34),CHAR(34),
", StatusCV:  ",CHAR(34),CHAR(34),
", SampledMediumCV:  ",CHAR(34),INDEX(DataColumns[Sampled Medium],$A161),CHAR(34),
", ValueCount:  ",NumDataValues,"}"))</f>
        <v/>
      </c>
      <c r="W161" s="111" t="str">
        <f>IF($A161&gt;NumDataColumns,"",
CONCATENATE("  - &amp;TimeSeriesResultID001",TEXT($A161,"0000"),
" {","ResultID: *ResultID",TEXT($A161,"0000"),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Statistic],$A161),CHAR(34),"}"))</f>
        <v/>
      </c>
      <c r="X161" s="111" t="str">
        <f>IF($A161-3&gt;NumDataColumns,"",
CONCATENATE("    - {ColumnNumber: ",TEXT($A161-1,"0000"),
", Label:  ",CHAR(34),INDEX(DataColumns[Column Label],$A161-3),CHAR(34),
", ODM2Field:  ",CHAR(34),"DataValue",CHAR(34),
", CensorCodeCV:  ",CHAR(34),INDEX(DataColumns[Censor Code],$A161-3),CHAR(34),
", QualiatyCodeCV:  ",CHAR(34),INDEX(DataColumns[Quality Code],$A161-3),CHAR(34),
", TimeAggregationInterval:  ",INDEX(DataColumns[Time Aggregation Interval],$A161-3),
", TimeAggregationIntervalUnitsID:  ",CHAR(34),INDEX(DataColumns[Time Aggregation Unit],$A161-3),CHAR(34),"}"))</f>
        <v/>
      </c>
      <c r="AA161" s="111" t="str">
        <f>IF($A161&gt;NumDataColumns,
"",
CONCATENATE(AA160,", ",INDEX(DataColumns[Column Label],$A161)))</f>
        <v/>
      </c>
    </row>
    <row r="162" spans="1:27" x14ac:dyDescent="0.25">
      <c r="A162">
        <v>159</v>
      </c>
      <c r="D162" s="111" t="str">
        <f>IF($A162&gt;NumPeople,"",
CONCATENATE("  - &amp;PersonID",TEXT($A162,"0000"),
" {","PersonFirstName:  ",CHAR(34),INDEX(People[First Name],$A162),CHAR(34),
", PersonMiddleName:  ",CHAR(34),INDEX(People[Middle Name],$A162),CHAR(34),
", PersonLastName:  ",CHAR(34),INDEX(People[Last Name],$A162),CHAR(34),"}"))</f>
        <v/>
      </c>
      <c r="E162" s="111" t="str">
        <f>IF($A162&gt;NumOrganizations,"",
CONCATENATE("  - &amp;OrganizationID",TEXT($A162,"0000"),
" {","OrganizationTypeCV:  ",CHAR(34),INDEX(Organizations[Organization Type '[CV']],$A162),CHAR(34),
", OrganizationCode:  ",CHAR(34),INDEX(Organizations[Organization Code],$A162),CHAR(34),
", OrganizationName:  ",CHAR(34),INDEX(Organizations[Organization Name],$A162),CHAR(34),
", OrganizationDescription:  ",CHAR(34),INDEX(Organizations[Organization Description],$A162),CHAR(34),
", OrganizationLink:  ",CHAR(34),INDEX(Organizations[Organization Link],$A162),CHAR(34),"}"))</f>
        <v/>
      </c>
      <c r="F162" s="111" t="str">
        <f>IF($A162&gt;NumPeople,"",
CONCATENATE("  - &amp;AffiliationID",TEXT($A162,"0000"),
" {PersonID: *PersonID",TEXT($A162,"0000"),
", OrganizationID: *OrganizationID",TEXT(MATCH(INDEX(People[Organization Name],$A162),Organizations[Organization Name],0),"0000"),
", IsPrimaryOrganizationContact: , AffiliationStartDate: , AffiliationEndDate: , PrimaryPhone: ",
", PrimaryEmail: ",CHAR(34),INDEX(People[Primary Email],$A162),CHAR(34),
", PrimaryAddress: ",CHAR(34),INDEX(People[Primary Address],$A162),CHAR(34),
", PersonLink: }"))</f>
        <v/>
      </c>
      <c r="H162" s="111" t="str">
        <f>IF(COUNTA(CitationInformation)=0,"",
IF($A162&gt;NumAuthors,"",
CONCATENATE("  - &amp;AuthorListID",TEXT($A162,"0000"),
"  {CitationID: *CitationID0001",
", PersonID: *PersonID",TEXT(MATCH(INDEX(AuthorList[Author Name],$A162),People[Full Name],0),"0000"),
", AuthorOrder: ",INDEX(AuthorList[Author Number],$A162),"}")))</f>
        <v/>
      </c>
      <c r="K162" s="111" t="str">
        <f>IF($A162&gt;NumSamplingFeatures,"",
CONCATENATE("  - &amp;SamplingFeatureID",TEXT($A162,"0000"),
" {","SamplingFeatureUUID:  ",CHAR(34),INDEX(SamplingFeatures[Sampling Feature UUID],$A162),CHAR(34),
", SamplingFeatureTypeCV:  ",CHAR(34),INDEX(SamplingFeatures[Sampling Feature Type],$A162),CHAR(34),
", SamplingFeatureCode:  ",CHAR(34),INDEX(SamplingFeatures[Feature Code],$A162),CHAR(34),
", SamplingFeatureName:  ",CHAR(34),INDEX(SamplingFeatures[Feature Name],$A162),CHAR(34),
", SamplingFeatureDescription:  ",CHAR(34),INDEX(SamplingFeatures[Feature Description],$A162),CHAR(34),
", SamplingFeatureGeotypeCV:  ",CHAR(34),INDEX(SamplingFeatures[Feature Geo Type],$A162),CHAR(34),
", FeatureGeometry:  ",CHAR(34),INDEX(SamplingFeatures[Feature Geometry],$A162),CHAR(34),
", Elevation_m:  ",CHAR(34),INDEX(SamplingFeatures[Elevation_m],$A162),CHAR(34),
", ElevationDatumCV:  ",CHAR(34),ElevationDatum,CHAR(34),"}"))</f>
        <v/>
      </c>
      <c r="L162" s="111" t="str">
        <f>IF(NumSites=0,"",
IF(NumSites&lt;$A162,"",
CONCATENATE("  - &amp;SiteID",TEXT($A162,"0000"),
" {","SamplingFeatureID:  *SamplingFeatureID",TEXT(MATCH($A162,Sites[SiteID],0),"0000"),
", SiteTypeCV:  ",CHAR(34),INDEX(Sites[Site Type],MATCH($A162,Sites[SiteID],0)),CHAR(34),
", Latitude:  ",INDEX(Sites[Latitude],MATCH($A162,Sites[SiteID],0)),
", Longitude:  ",INDEX(Sites[Longitude],MATCH($A162,Sites[SiteID],0)),
", SpatialReferenceID:  *SRSID0001}")))</f>
        <v/>
      </c>
      <c r="M162" s="111" t="str">
        <f>IF(NumSpecimens=0,"",
IF(NumSpecimens&lt;$A162,"",
CONCATENATE("  - &amp;SpecimenID",TEXT($A162,"0000"),
" {","SamplingFeatureID:  *SamplingFeatureID",TEXT(MATCH($A162,Specimens[SpecimenID],0),"0000"),
", SpecimenTypeCV:  ",CHAR(34),INDEX(Specimens[Specimen Type],MATCH($A162,Specimens[SpecimenID],0)),CHAR(34),
", SpecimenMediumCV:  ",INDEX(Specimens[Specimen Medium],MATCH($A162,Specimens[SpecimenID],0)),
", IsFieldSpecimen:  ",CHAR(34),INDEX(Specimens[Is Field Specimen?],MATCH($A162,Specimens[SpecimenID],0)),CHAR(34),"}")))</f>
        <v/>
      </c>
      <c r="N162" s="111" t="str">
        <f>IF(NumSpatialOffsets=0,"",
IF(NumSpatialOffsets&lt;$A162,"",
CONCATENATE("  - &amp;SpatialOffsetID",TEXT($A162,"0000"),
" {","SpatialOffsetTypeCV:  ",CHAR(34),INDEX(RelatedFeatures[Spatial Offset Type],MATCH($A162,RelatedFeatures[OffsetID],0)),CHAR(34),
", Offset1Value:  ",INDEX(RelatedFeatures[Offset 1 Value],MATCH($A162,RelatedFeatures[OffsetID],0)),
", Offset1UnitID:  ",CHAR(34),INDEX(RelatedFeatures[Offset 1 Unit],MATCH($A162,RelatedFeatures[OffsetID],0)),CHAR(34),
", Offset2Value:  ",IF(INDEX(RelatedFeatures[Offset 2 Value],MATCH($A162,RelatedFeatures[OffsetID],0))="","NULL",INDEX(RelatedFeatures[Offset 2 Value],MATCH($A162,RelatedFeatures[OffsetID],0))),
", Offset2UnitID:  ",CHAR(34),INDEX(RelatedFeatures[Offset 2 Unit],MATCH($A162,RelatedFeatures[OffsetID],0)),,CHAR(34),
", Offset3Value:  ",IF(INDEX(RelatedFeatures[Offset 3 Value],MATCH($A162,RelatedFeatures[OffsetID],0))="","NULL",INDEX(RelatedFeatures[Offset 3 Value],MATCH($A162,RelatedFeatures[OffsetID],0))),
", Offset3UnitID:  ",CHAR(34),INDEX(RelatedFeatures[Offset 3 Unit],MATCH($A162,RelatedFeatures[OffsetID],0)),CHAR(34),"}")))</f>
        <v/>
      </c>
      <c r="O162" s="111" t="str">
        <f>IF(NumRelatedFeatures=0,"",
IF($A162&gt;NumRelatedFeatures,"",
CONCATENATE("  - &amp;RelationID",TEXT($A162,"0000"),
" {","SamplingFeatureID:  *SamplingFeatureID",TEXT(MATCH(INDEX(RelatedFeatures[First Sampling Feature Code],$A162),SamplingFeatures[Feature Code],0),"0000"),
", RelationshipTypeCV:  ",CHAR(34),INDEX(RelatedFeatures[Relationship Type],$A162),CHAR(34),
", RelatedFeatureID: *SamplingFeatureID",TEXT(MATCH(INDEX(RelatedFeatures[Second Sampling Feature Code],$A162),SamplingFeatures[Feature Code],0),"0000"),
", SpatialOffsetID:  ",IF(INDEX(RelatedFeatures[OffsetID],$A162)="",CONCATENATE(CHAR(34),CHAR(34)),CONCATENATE("*SpatialOffsetID",TEXT(INDEX(RelatedFeatures[OffsetID],$A162),"0000"))),"}")))</f>
        <v/>
      </c>
      <c r="P162" s="111" t="str">
        <f>IF($A162&gt;NumMethods,"",
CONCATENATE("  - &amp;MethodID",TEXT($A162,"0000"),
" {","MethodTypeCV:  ",CHAR(34),INDEX(Methods[Method Type],$A162),CHAR(34),
", MethodCode:  ",CHAR(34),INDEX(Methods[Method Code],$A162),CHAR(34),
", MethodName:  ",CHAR(34),INDEX(Methods[Method Name],$A162),CHAR(34),
", MethodDescription:  ",CHAR(34),INDEX(Methods[Method Description],$A162),CHAR(34),
", MethodLink:  ",CHAR(34),INDEX(Methods[Method Link],$A162),CHAR(34),
", OrganizationID: *OrganizationID",TEXT(MATCH(INDEX(Methods[Organization Name],$A162),Organizations[Organization Name],0),"0000"),"}"))</f>
        <v/>
      </c>
      <c r="Q162" s="111" t="str">
        <f>IF($A162&gt;NumVariables,"",
CONCATENATE("  - &amp;VariableID",TEXT($A162,"0000"),
" {","VariableTypeCV:  ",CHAR(34),INDEX(Variables[Variable Type],$A162),CHAR(34),
", VariableCode:  ",CHAR(34),INDEX(Variables[Variable Code],$A162),CHAR(34),
", VariableNameCV:  ",CHAR(34),INDEX(Variables[Variable Name],$A162),CHAR(34),
", VariableDefinition:  ",CHAR(34),INDEX(Variables[Variable Definition],$A162),CHAR(34),
", SpecciationCV:  ",CHAR(34),INDEX(Variables[Speciation],$A162),CHAR(34),
", NoDataValue:  ",CHAR(34),INDEX(Variables[No Data Value],$A162),CHAR(34),"}"))</f>
        <v/>
      </c>
      <c r="S162" s="111" t="str">
        <f>IF($A162&gt;NumProcessingLevels,"",
CONCATENATE("  - &amp;ProcessingLevelID",TEXT($A162,"0000"),
" {","ProcessingLevelCode:  ",CHAR(34),INDEX(ProcessingLevels[Processing Level Code],$A162),CHAR(34),
", Definition:  ",CHAR(34),INDEX(ProcessingLevels[Definition],$A162),CHAR(34),
", Explanation:  ",CHAR(34),INDEX(ProcessingLevels[Explanation],$A162),CHAR(34),"}"))</f>
        <v/>
      </c>
      <c r="T162" s="111" t="str">
        <f>IF($A162&gt;NumDataColumns,"",
IF(INDEX(DataColumns[Method Code],$A162)="","PLEASE FILL IN A METHOD FOR EACH DATA COLUMN",
CONCATENATE("  - &amp;ActionID",TEXT($A162,"0000"),
" {","ActionTypeCV:  ",CHAR(34),"Observation",CHAR(34),
", MethodID: *MethodID",TEXT(MATCH(INDEX(DataColumns[Method Code],$A162),Methods[Method Code],0),"0000"),
", BeginDateTime:  NULL",
", BeginDateTimeUTCOffset:  NULL",
", EndDateTime:  NULL",
", EndDateTimeUTCOffset:  NULL",
", ActionDescription:  ",CHAR(34),"Generic observation action generated by YODA TimeSeries Template",CHAR(34),
", ActionFileLink:  ",CHAR(34),CHAR(34),"}")))</f>
        <v/>
      </c>
      <c r="U162" s="111" t="str">
        <f>IF($A162&gt;NumDataColumns,"",
IF(INDEX(DataColumns[Method Code],$A162)="","PLEASE FILL IN A SAMPLING FEATURE FOR EACH DATA COLUMN",
CONCATENATE("  - &amp;FeatureActionID",TEXT($A162,"0000"),
" {","SamplingFeatureID:  *SamplingFeatureID",TEXT(MATCH(INDEX(DataColumns[Sampling Feature Code],$A162),SamplingFeatures[Feature Code],0),"0000"),
", ActionID:  *ActionID",TEXT($A162,"0000"),"}")))</f>
        <v/>
      </c>
      <c r="V162" s="111" t="str">
        <f>IF($A162&gt;NumDataColumns,"",
CONCATENATE("  - &amp;ResultID",TEXT($A162,"0000"),
" {","ResultUUID:  ",CHAR(34),INDEX(DataColumns[ResultUUID],$A162),CHAR(34),
", FeatureActionID: *FeatureActionID",TEXT($A162,"0000"),
", ResultTypeCV:  ",CHAR(34),INDEX(DataColumns[Result Type],$A162),CHAR(34),
", VariableID:  *VariableID",TEXT(MATCH(INDEX(DataColumns[Variable Code],$A162),Variables[Variable Code],0),"0000"),
", UnitsID:  ",CHAR(34),INDEX(DataColumns[Unit Name],$A162),CHAR(34),
", TaxonomicClassifierID:  ",CHAR(34),CHAR(34),
", ProcessingLevelID:  *ProcessingLevelID",TEXT(MATCH(INDEX(DataColumns[Processing Level],$A162),ProcessingLevels[Processing Level Code],0),"0000"),
", ResultDateTime:  ",CHAR(34),CHAR(34),
", ResultDateTimeUTCOffset:  ",CHAR(34),CHAR(34),
", ValidDateTime:  ",CHAR(34),CHAR(34),
", ValidDateTimeUTCOffset:  ",CHAR(34),CHAR(34),
", StatusCV:  ",CHAR(34),CHAR(34),
", SampledMediumCV:  ",CHAR(34),INDEX(DataColumns[Sampled Medium],$A162),CHAR(34),
", ValueCount:  ",NumDataValues,"}"))</f>
        <v/>
      </c>
      <c r="W162" s="111" t="str">
        <f>IF($A162&gt;NumDataColumns,"",
CONCATENATE("  - &amp;TimeSeriesResultID001",TEXT($A162,"0000"),
" {","ResultID: *ResultID",TEXT($A162,"0000"),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Statistic],$A162),CHAR(34),"}"))</f>
        <v/>
      </c>
      <c r="X162" s="111" t="str">
        <f>IF($A162-3&gt;NumDataColumns,"",
CONCATENATE("    - {ColumnNumber: ",TEXT($A162-1,"0000"),
", Label:  ",CHAR(34),INDEX(DataColumns[Column Label],$A162-3),CHAR(34),
", ODM2Field:  ",CHAR(34),"DataValue",CHAR(34),
", CensorCodeCV:  ",CHAR(34),INDEX(DataColumns[Censor Code],$A162-3),CHAR(34),
", QualiatyCodeCV:  ",CHAR(34),INDEX(DataColumns[Quality Code],$A162-3),CHAR(34),
", TimeAggregationInterval:  ",INDEX(DataColumns[Time Aggregation Interval],$A162-3),
", TimeAggregationIntervalUnitsID:  ",CHAR(34),INDEX(DataColumns[Time Aggregation Unit],$A162-3),CHAR(34),"}"))</f>
        <v/>
      </c>
      <c r="AA162" s="111" t="str">
        <f>IF($A162&gt;NumDataColumns,
"",
CONCATENATE(AA161,", ",INDEX(DataColumns[Column Label],$A162)))</f>
        <v/>
      </c>
    </row>
    <row r="163" spans="1:27" x14ac:dyDescent="0.25">
      <c r="A163">
        <v>160</v>
      </c>
      <c r="D163" s="111" t="str">
        <f>IF($A163&gt;NumPeople,"",
CONCATENATE("  - &amp;PersonID",TEXT($A163,"0000"),
" {","PersonFirstName:  ",CHAR(34),INDEX(People[First Name],$A163),CHAR(34),
", PersonMiddleName:  ",CHAR(34),INDEX(People[Middle Name],$A163),CHAR(34),
", PersonLastName:  ",CHAR(34),INDEX(People[Last Name],$A163),CHAR(34),"}"))</f>
        <v/>
      </c>
      <c r="E163" s="111" t="str">
        <f>IF($A163&gt;NumOrganizations,"",
CONCATENATE("  - &amp;OrganizationID",TEXT($A163,"0000"),
" {","OrganizationTypeCV:  ",CHAR(34),INDEX(Organizations[Organization Type '[CV']],$A163),CHAR(34),
", OrganizationCode:  ",CHAR(34),INDEX(Organizations[Organization Code],$A163),CHAR(34),
", OrganizationName:  ",CHAR(34),INDEX(Organizations[Organization Name],$A163),CHAR(34),
", OrganizationDescription:  ",CHAR(34),INDEX(Organizations[Organization Description],$A163),CHAR(34),
", OrganizationLink:  ",CHAR(34),INDEX(Organizations[Organization Link],$A163),CHAR(34),"}"))</f>
        <v/>
      </c>
      <c r="F163" s="111" t="str">
        <f>IF($A163&gt;NumPeople,"",
CONCATENATE("  - &amp;AffiliationID",TEXT($A163,"0000"),
" {PersonID: *PersonID",TEXT($A163,"0000"),
", OrganizationID: *OrganizationID",TEXT(MATCH(INDEX(People[Organization Name],$A163),Organizations[Organization Name],0),"0000"),
", IsPrimaryOrganizationContact: , AffiliationStartDate: , AffiliationEndDate: , PrimaryPhone: ",
", PrimaryEmail: ",CHAR(34),INDEX(People[Primary Email],$A163),CHAR(34),
", PrimaryAddress: ",CHAR(34),INDEX(People[Primary Address],$A163),CHAR(34),
", PersonLink: }"))</f>
        <v/>
      </c>
      <c r="H163" s="111" t="str">
        <f>IF(COUNTA(CitationInformation)=0,"",
IF($A163&gt;NumAuthors,"",
CONCATENATE("  - &amp;AuthorListID",TEXT($A163,"0000"),
"  {CitationID: *CitationID0001",
", PersonID: *PersonID",TEXT(MATCH(INDEX(AuthorList[Author Name],$A163),People[Full Name],0),"0000"),
", AuthorOrder: ",INDEX(AuthorList[Author Number],$A163),"}")))</f>
        <v/>
      </c>
      <c r="K163" s="111" t="str">
        <f>IF($A163&gt;NumSamplingFeatures,"",
CONCATENATE("  - &amp;SamplingFeatureID",TEXT($A163,"0000"),
" {","SamplingFeatureUUID:  ",CHAR(34),INDEX(SamplingFeatures[Sampling Feature UUID],$A163),CHAR(34),
", SamplingFeatureTypeCV:  ",CHAR(34),INDEX(SamplingFeatures[Sampling Feature Type],$A163),CHAR(34),
", SamplingFeatureCode:  ",CHAR(34),INDEX(SamplingFeatures[Feature Code],$A163),CHAR(34),
", SamplingFeatureName:  ",CHAR(34),INDEX(SamplingFeatures[Feature Name],$A163),CHAR(34),
", SamplingFeatureDescription:  ",CHAR(34),INDEX(SamplingFeatures[Feature Description],$A163),CHAR(34),
", SamplingFeatureGeotypeCV:  ",CHAR(34),INDEX(SamplingFeatures[Feature Geo Type],$A163),CHAR(34),
", FeatureGeometry:  ",CHAR(34),INDEX(SamplingFeatures[Feature Geometry],$A163),CHAR(34),
", Elevation_m:  ",CHAR(34),INDEX(SamplingFeatures[Elevation_m],$A163),CHAR(34),
", ElevationDatumCV:  ",CHAR(34),ElevationDatum,CHAR(34),"}"))</f>
        <v/>
      </c>
      <c r="L163" s="111" t="str">
        <f>IF(NumSites=0,"",
IF(NumSites&lt;$A163,"",
CONCATENATE("  - &amp;SiteID",TEXT($A163,"0000"),
" {","SamplingFeatureID:  *SamplingFeatureID",TEXT(MATCH($A163,Sites[SiteID],0),"0000"),
", SiteTypeCV:  ",CHAR(34),INDEX(Sites[Site Type],MATCH($A163,Sites[SiteID],0)),CHAR(34),
", Latitude:  ",INDEX(Sites[Latitude],MATCH($A163,Sites[SiteID],0)),
", Longitude:  ",INDEX(Sites[Longitude],MATCH($A163,Sites[SiteID],0)),
", SpatialReferenceID:  *SRSID0001}")))</f>
        <v/>
      </c>
      <c r="M163" s="111" t="str">
        <f>IF(NumSpecimens=0,"",
IF(NumSpecimens&lt;$A163,"",
CONCATENATE("  - &amp;SpecimenID",TEXT($A163,"0000"),
" {","SamplingFeatureID:  *SamplingFeatureID",TEXT(MATCH($A163,Specimens[SpecimenID],0),"0000"),
", SpecimenTypeCV:  ",CHAR(34),INDEX(Specimens[Specimen Type],MATCH($A163,Specimens[SpecimenID],0)),CHAR(34),
", SpecimenMediumCV:  ",INDEX(Specimens[Specimen Medium],MATCH($A163,Specimens[SpecimenID],0)),
", IsFieldSpecimen:  ",CHAR(34),INDEX(Specimens[Is Field Specimen?],MATCH($A163,Specimens[SpecimenID],0)),CHAR(34),"}")))</f>
        <v/>
      </c>
      <c r="N163" s="111" t="str">
        <f>IF(NumSpatialOffsets=0,"",
IF(NumSpatialOffsets&lt;$A163,"",
CONCATENATE("  - &amp;SpatialOffsetID",TEXT($A163,"0000"),
" {","SpatialOffsetTypeCV:  ",CHAR(34),INDEX(RelatedFeatures[Spatial Offset Type],MATCH($A163,RelatedFeatures[OffsetID],0)),CHAR(34),
", Offset1Value:  ",INDEX(RelatedFeatures[Offset 1 Value],MATCH($A163,RelatedFeatures[OffsetID],0)),
", Offset1UnitID:  ",CHAR(34),INDEX(RelatedFeatures[Offset 1 Unit],MATCH($A163,RelatedFeatures[OffsetID],0)),CHAR(34),
", Offset2Value:  ",IF(INDEX(RelatedFeatures[Offset 2 Value],MATCH($A163,RelatedFeatures[OffsetID],0))="","NULL",INDEX(RelatedFeatures[Offset 2 Value],MATCH($A163,RelatedFeatures[OffsetID],0))),
", Offset2UnitID:  ",CHAR(34),INDEX(RelatedFeatures[Offset 2 Unit],MATCH($A163,RelatedFeatures[OffsetID],0)),,CHAR(34),
", Offset3Value:  ",IF(INDEX(RelatedFeatures[Offset 3 Value],MATCH($A163,RelatedFeatures[OffsetID],0))="","NULL",INDEX(RelatedFeatures[Offset 3 Value],MATCH($A163,RelatedFeatures[OffsetID],0))),
", Offset3UnitID:  ",CHAR(34),INDEX(RelatedFeatures[Offset 3 Unit],MATCH($A163,RelatedFeatures[OffsetID],0)),CHAR(34),"}")))</f>
        <v/>
      </c>
      <c r="O163" s="111" t="str">
        <f>IF(NumRelatedFeatures=0,"",
IF($A163&gt;NumRelatedFeatures,"",
CONCATENATE("  - &amp;RelationID",TEXT($A163,"0000"),
" {","SamplingFeatureID:  *SamplingFeatureID",TEXT(MATCH(INDEX(RelatedFeatures[First Sampling Feature Code],$A163),SamplingFeatures[Feature Code],0),"0000"),
", RelationshipTypeCV:  ",CHAR(34),INDEX(RelatedFeatures[Relationship Type],$A163),CHAR(34),
", RelatedFeatureID: *SamplingFeatureID",TEXT(MATCH(INDEX(RelatedFeatures[Second Sampling Feature Code],$A163),SamplingFeatures[Feature Code],0),"0000"),
", SpatialOffsetID:  ",IF(INDEX(RelatedFeatures[OffsetID],$A163)="",CONCATENATE(CHAR(34),CHAR(34)),CONCATENATE("*SpatialOffsetID",TEXT(INDEX(RelatedFeatures[OffsetID],$A163),"0000"))),"}")))</f>
        <v/>
      </c>
      <c r="P163" s="111" t="str">
        <f>IF($A163&gt;NumMethods,"",
CONCATENATE("  - &amp;MethodID",TEXT($A163,"0000"),
" {","MethodTypeCV:  ",CHAR(34),INDEX(Methods[Method Type],$A163),CHAR(34),
", MethodCode:  ",CHAR(34),INDEX(Methods[Method Code],$A163),CHAR(34),
", MethodName:  ",CHAR(34),INDEX(Methods[Method Name],$A163),CHAR(34),
", MethodDescription:  ",CHAR(34),INDEX(Methods[Method Description],$A163),CHAR(34),
", MethodLink:  ",CHAR(34),INDEX(Methods[Method Link],$A163),CHAR(34),
", OrganizationID: *OrganizationID",TEXT(MATCH(INDEX(Methods[Organization Name],$A163),Organizations[Organization Name],0),"0000"),"}"))</f>
        <v/>
      </c>
      <c r="Q163" s="111" t="str">
        <f>IF($A163&gt;NumVariables,"",
CONCATENATE("  - &amp;VariableID",TEXT($A163,"0000"),
" {","VariableTypeCV:  ",CHAR(34),INDEX(Variables[Variable Type],$A163),CHAR(34),
", VariableCode:  ",CHAR(34),INDEX(Variables[Variable Code],$A163),CHAR(34),
", VariableNameCV:  ",CHAR(34),INDEX(Variables[Variable Name],$A163),CHAR(34),
", VariableDefinition:  ",CHAR(34),INDEX(Variables[Variable Definition],$A163),CHAR(34),
", SpecciationCV:  ",CHAR(34),INDEX(Variables[Speciation],$A163),CHAR(34),
", NoDataValue:  ",CHAR(34),INDEX(Variables[No Data Value],$A163),CHAR(34),"}"))</f>
        <v/>
      </c>
      <c r="S163" s="111" t="str">
        <f>IF($A163&gt;NumProcessingLevels,"",
CONCATENATE("  - &amp;ProcessingLevelID",TEXT($A163,"0000"),
" {","ProcessingLevelCode:  ",CHAR(34),INDEX(ProcessingLevels[Processing Level Code],$A163),CHAR(34),
", Definition:  ",CHAR(34),INDEX(ProcessingLevels[Definition],$A163),CHAR(34),
", Explanation:  ",CHAR(34),INDEX(ProcessingLevels[Explanation],$A163),CHAR(34),"}"))</f>
        <v/>
      </c>
      <c r="T163" s="111" t="str">
        <f>IF($A163&gt;NumDataColumns,"",
IF(INDEX(DataColumns[Method Code],$A163)="","PLEASE FILL IN A METHOD FOR EACH DATA COLUMN",
CONCATENATE("  - &amp;ActionID",TEXT($A163,"0000"),
" {","ActionTypeCV:  ",CHAR(34),"Observation",CHAR(34),
", MethodID: *MethodID",TEXT(MATCH(INDEX(DataColumns[Method Code],$A163),Methods[Method Code],0),"0000"),
", BeginDateTime:  NULL",
", BeginDateTimeUTCOffset:  NULL",
", EndDateTime:  NULL",
", EndDateTimeUTCOffset:  NULL",
", ActionDescription:  ",CHAR(34),"Generic observation action generated by YODA TimeSeries Template",CHAR(34),
", ActionFileLink:  ",CHAR(34),CHAR(34),"}")))</f>
        <v/>
      </c>
      <c r="U163" s="111" t="str">
        <f>IF($A163&gt;NumDataColumns,"",
IF(INDEX(DataColumns[Method Code],$A163)="","PLEASE FILL IN A SAMPLING FEATURE FOR EACH DATA COLUMN",
CONCATENATE("  - &amp;FeatureActionID",TEXT($A163,"0000"),
" {","SamplingFeatureID:  *SamplingFeatureID",TEXT(MATCH(INDEX(DataColumns[Sampling Feature Code],$A163),SamplingFeatures[Feature Code],0),"0000"),
", ActionID:  *ActionID",TEXT($A163,"0000"),"}")))</f>
        <v/>
      </c>
      <c r="V163" s="111" t="str">
        <f>IF($A163&gt;NumDataColumns,"",
CONCATENATE("  - &amp;ResultID",TEXT($A163,"0000"),
" {","ResultUUID:  ",CHAR(34),INDEX(DataColumns[ResultUUID],$A163),CHAR(34),
", FeatureActionID: *FeatureActionID",TEXT($A163,"0000"),
", ResultTypeCV:  ",CHAR(34),INDEX(DataColumns[Result Type],$A163),CHAR(34),
", VariableID:  *VariableID",TEXT(MATCH(INDEX(DataColumns[Variable Code],$A163),Variables[Variable Code],0),"0000"),
", UnitsID:  ",CHAR(34),INDEX(DataColumns[Unit Name],$A163),CHAR(34),
", TaxonomicClassifierID:  ",CHAR(34),CHAR(34),
", ProcessingLevelID:  *ProcessingLevelID",TEXT(MATCH(INDEX(DataColumns[Processing Level],$A163),ProcessingLevels[Processing Level Code],0),"0000"),
", ResultDateTime:  ",CHAR(34),CHAR(34),
", ResultDateTimeUTCOffset:  ",CHAR(34),CHAR(34),
", ValidDateTime:  ",CHAR(34),CHAR(34),
", ValidDateTimeUTCOffset:  ",CHAR(34),CHAR(34),
", StatusCV:  ",CHAR(34),CHAR(34),
", SampledMediumCV:  ",CHAR(34),INDEX(DataColumns[Sampled Medium],$A163),CHAR(34),
", ValueCount:  ",NumDataValues,"}"))</f>
        <v/>
      </c>
      <c r="W163" s="111" t="str">
        <f>IF($A163&gt;NumDataColumns,"",
CONCATENATE("  - &amp;TimeSeriesResultID001",TEXT($A163,"0000"),
" {","ResultID: *ResultID",TEXT($A163,"0000"),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Statistic],$A163),CHAR(34),"}"))</f>
        <v/>
      </c>
      <c r="X163" s="111" t="str">
        <f>IF($A163-3&gt;NumDataColumns,"",
CONCATENATE("    - {ColumnNumber: ",TEXT($A163-1,"0000"),
", Label:  ",CHAR(34),INDEX(DataColumns[Column Label],$A163-3),CHAR(34),
", ODM2Field:  ",CHAR(34),"DataValue",CHAR(34),
", CensorCodeCV:  ",CHAR(34),INDEX(DataColumns[Censor Code],$A163-3),CHAR(34),
", QualiatyCodeCV:  ",CHAR(34),INDEX(DataColumns[Quality Code],$A163-3),CHAR(34),
", TimeAggregationInterval:  ",INDEX(DataColumns[Time Aggregation Interval],$A163-3),
", TimeAggregationIntervalUnitsID:  ",CHAR(34),INDEX(DataColumns[Time Aggregation Unit],$A163-3),CHAR(34),"}"))</f>
        <v/>
      </c>
      <c r="AA163" s="111" t="str">
        <f>IF($A163&gt;NumDataColumns,
"",
CONCATENATE(AA162,", ",INDEX(DataColumns[Column Label],$A163)))</f>
        <v/>
      </c>
    </row>
    <row r="164" spans="1:27" x14ac:dyDescent="0.25">
      <c r="A164">
        <v>161</v>
      </c>
      <c r="D164" s="111" t="str">
        <f>IF($A164&gt;NumPeople,"",
CONCATENATE("  - &amp;PersonID",TEXT($A164,"0000"),
" {","PersonFirstName:  ",CHAR(34),INDEX(People[First Name],$A164),CHAR(34),
", PersonMiddleName:  ",CHAR(34),INDEX(People[Middle Name],$A164),CHAR(34),
", PersonLastName:  ",CHAR(34),INDEX(People[Last Name],$A164),CHAR(34),"}"))</f>
        <v/>
      </c>
      <c r="E164" s="111" t="str">
        <f>IF($A164&gt;NumOrganizations,"",
CONCATENATE("  - &amp;OrganizationID",TEXT($A164,"0000"),
" {","OrganizationTypeCV:  ",CHAR(34),INDEX(Organizations[Organization Type '[CV']],$A164),CHAR(34),
", OrganizationCode:  ",CHAR(34),INDEX(Organizations[Organization Code],$A164),CHAR(34),
", OrganizationName:  ",CHAR(34),INDEX(Organizations[Organization Name],$A164),CHAR(34),
", OrganizationDescription:  ",CHAR(34),INDEX(Organizations[Organization Description],$A164),CHAR(34),
", OrganizationLink:  ",CHAR(34),INDEX(Organizations[Organization Link],$A164),CHAR(34),"}"))</f>
        <v/>
      </c>
      <c r="F164" s="111" t="str">
        <f>IF($A164&gt;NumPeople,"",
CONCATENATE("  - &amp;AffiliationID",TEXT($A164,"0000"),
" {PersonID: *PersonID",TEXT($A164,"0000"),
", OrganizationID: *OrganizationID",TEXT(MATCH(INDEX(People[Organization Name],$A164),Organizations[Organization Name],0),"0000"),
", IsPrimaryOrganizationContact: , AffiliationStartDate: , AffiliationEndDate: , PrimaryPhone: ",
", PrimaryEmail: ",CHAR(34),INDEX(People[Primary Email],$A164),CHAR(34),
", PrimaryAddress: ",CHAR(34),INDEX(People[Primary Address],$A164),CHAR(34),
", PersonLink: }"))</f>
        <v/>
      </c>
      <c r="H164" s="111" t="str">
        <f>IF(COUNTA(CitationInformation)=0,"",
IF($A164&gt;NumAuthors,"",
CONCATENATE("  - &amp;AuthorListID",TEXT($A164,"0000"),
"  {CitationID: *CitationID0001",
", PersonID: *PersonID",TEXT(MATCH(INDEX(AuthorList[Author Name],$A164),People[Full Name],0),"0000"),
", AuthorOrder: ",INDEX(AuthorList[Author Number],$A164),"}")))</f>
        <v/>
      </c>
      <c r="K164" s="111" t="str">
        <f>IF($A164&gt;NumSamplingFeatures,"",
CONCATENATE("  - &amp;SamplingFeatureID",TEXT($A164,"0000"),
" {","SamplingFeatureUUID:  ",CHAR(34),INDEX(SamplingFeatures[Sampling Feature UUID],$A164),CHAR(34),
", SamplingFeatureTypeCV:  ",CHAR(34),INDEX(SamplingFeatures[Sampling Feature Type],$A164),CHAR(34),
", SamplingFeatureCode:  ",CHAR(34),INDEX(SamplingFeatures[Feature Code],$A164),CHAR(34),
", SamplingFeatureName:  ",CHAR(34),INDEX(SamplingFeatures[Feature Name],$A164),CHAR(34),
", SamplingFeatureDescription:  ",CHAR(34),INDEX(SamplingFeatures[Feature Description],$A164),CHAR(34),
", SamplingFeatureGeotypeCV:  ",CHAR(34),INDEX(SamplingFeatures[Feature Geo Type],$A164),CHAR(34),
", FeatureGeometry:  ",CHAR(34),INDEX(SamplingFeatures[Feature Geometry],$A164),CHAR(34),
", Elevation_m:  ",CHAR(34),INDEX(SamplingFeatures[Elevation_m],$A164),CHAR(34),
", ElevationDatumCV:  ",CHAR(34),ElevationDatum,CHAR(34),"}"))</f>
        <v/>
      </c>
      <c r="L164" s="111" t="str">
        <f>IF(NumSites=0,"",
IF(NumSites&lt;$A164,"",
CONCATENATE("  - &amp;SiteID",TEXT($A164,"0000"),
" {","SamplingFeatureID:  *SamplingFeatureID",TEXT(MATCH($A164,Sites[SiteID],0),"0000"),
", SiteTypeCV:  ",CHAR(34),INDEX(Sites[Site Type],MATCH($A164,Sites[SiteID],0)),CHAR(34),
", Latitude:  ",INDEX(Sites[Latitude],MATCH($A164,Sites[SiteID],0)),
", Longitude:  ",INDEX(Sites[Longitude],MATCH($A164,Sites[SiteID],0)),
", SpatialReferenceID:  *SRSID0001}")))</f>
        <v/>
      </c>
      <c r="M164" s="111" t="str">
        <f>IF(NumSpecimens=0,"",
IF(NumSpecimens&lt;$A164,"",
CONCATENATE("  - &amp;SpecimenID",TEXT($A164,"0000"),
" {","SamplingFeatureID:  *SamplingFeatureID",TEXT(MATCH($A164,Specimens[SpecimenID],0),"0000"),
", SpecimenTypeCV:  ",CHAR(34),INDEX(Specimens[Specimen Type],MATCH($A164,Specimens[SpecimenID],0)),CHAR(34),
", SpecimenMediumCV:  ",INDEX(Specimens[Specimen Medium],MATCH($A164,Specimens[SpecimenID],0)),
", IsFieldSpecimen:  ",CHAR(34),INDEX(Specimens[Is Field Specimen?],MATCH($A164,Specimens[SpecimenID],0)),CHAR(34),"}")))</f>
        <v/>
      </c>
      <c r="N164" s="111" t="str">
        <f>IF(NumSpatialOffsets=0,"",
IF(NumSpatialOffsets&lt;$A164,"",
CONCATENATE("  - &amp;SpatialOffsetID",TEXT($A164,"0000"),
" {","SpatialOffsetTypeCV:  ",CHAR(34),INDEX(RelatedFeatures[Spatial Offset Type],MATCH($A164,RelatedFeatures[OffsetID],0)),CHAR(34),
", Offset1Value:  ",INDEX(RelatedFeatures[Offset 1 Value],MATCH($A164,RelatedFeatures[OffsetID],0)),
", Offset1UnitID:  ",CHAR(34),INDEX(RelatedFeatures[Offset 1 Unit],MATCH($A164,RelatedFeatures[OffsetID],0)),CHAR(34),
", Offset2Value:  ",IF(INDEX(RelatedFeatures[Offset 2 Value],MATCH($A164,RelatedFeatures[OffsetID],0))="","NULL",INDEX(RelatedFeatures[Offset 2 Value],MATCH($A164,RelatedFeatures[OffsetID],0))),
", Offset2UnitID:  ",CHAR(34),INDEX(RelatedFeatures[Offset 2 Unit],MATCH($A164,RelatedFeatures[OffsetID],0)),,CHAR(34),
", Offset3Value:  ",IF(INDEX(RelatedFeatures[Offset 3 Value],MATCH($A164,RelatedFeatures[OffsetID],0))="","NULL",INDEX(RelatedFeatures[Offset 3 Value],MATCH($A164,RelatedFeatures[OffsetID],0))),
", Offset3UnitID:  ",CHAR(34),INDEX(RelatedFeatures[Offset 3 Unit],MATCH($A164,RelatedFeatures[OffsetID],0)),CHAR(34),"}")))</f>
        <v/>
      </c>
      <c r="O164" s="111" t="str">
        <f>IF(NumRelatedFeatures=0,"",
IF($A164&gt;NumRelatedFeatures,"",
CONCATENATE("  - &amp;RelationID",TEXT($A164,"0000"),
" {","SamplingFeatureID:  *SamplingFeatureID",TEXT(MATCH(INDEX(RelatedFeatures[First Sampling Feature Code],$A164),SamplingFeatures[Feature Code],0),"0000"),
", RelationshipTypeCV:  ",CHAR(34),INDEX(RelatedFeatures[Relationship Type],$A164),CHAR(34),
", RelatedFeatureID: *SamplingFeatureID",TEXT(MATCH(INDEX(RelatedFeatures[Second Sampling Feature Code],$A164),SamplingFeatures[Feature Code],0),"0000"),
", SpatialOffsetID:  ",IF(INDEX(RelatedFeatures[OffsetID],$A164)="",CONCATENATE(CHAR(34),CHAR(34)),CONCATENATE("*SpatialOffsetID",TEXT(INDEX(RelatedFeatures[OffsetID],$A164),"0000"))),"}")))</f>
        <v/>
      </c>
      <c r="P164" s="111" t="str">
        <f>IF($A164&gt;NumMethods,"",
CONCATENATE("  - &amp;MethodID",TEXT($A164,"0000"),
" {","MethodTypeCV:  ",CHAR(34),INDEX(Methods[Method Type],$A164),CHAR(34),
", MethodCode:  ",CHAR(34),INDEX(Methods[Method Code],$A164),CHAR(34),
", MethodName:  ",CHAR(34),INDEX(Methods[Method Name],$A164),CHAR(34),
", MethodDescription:  ",CHAR(34),INDEX(Methods[Method Description],$A164),CHAR(34),
", MethodLink:  ",CHAR(34),INDEX(Methods[Method Link],$A164),CHAR(34),
", OrganizationID: *OrganizationID",TEXT(MATCH(INDEX(Methods[Organization Name],$A164),Organizations[Organization Name],0),"0000"),"}"))</f>
        <v/>
      </c>
      <c r="Q164" s="111" t="str">
        <f>IF($A164&gt;NumVariables,"",
CONCATENATE("  - &amp;VariableID",TEXT($A164,"0000"),
" {","VariableTypeCV:  ",CHAR(34),INDEX(Variables[Variable Type],$A164),CHAR(34),
", VariableCode:  ",CHAR(34),INDEX(Variables[Variable Code],$A164),CHAR(34),
", VariableNameCV:  ",CHAR(34),INDEX(Variables[Variable Name],$A164),CHAR(34),
", VariableDefinition:  ",CHAR(34),INDEX(Variables[Variable Definition],$A164),CHAR(34),
", SpecciationCV:  ",CHAR(34),INDEX(Variables[Speciation],$A164),CHAR(34),
", NoDataValue:  ",CHAR(34),INDEX(Variables[No Data Value],$A164),CHAR(34),"}"))</f>
        <v/>
      </c>
      <c r="S164" s="111" t="str">
        <f>IF($A164&gt;NumProcessingLevels,"",
CONCATENATE("  - &amp;ProcessingLevelID",TEXT($A164,"0000"),
" {","ProcessingLevelCode:  ",CHAR(34),INDEX(ProcessingLevels[Processing Level Code],$A164),CHAR(34),
", Definition:  ",CHAR(34),INDEX(ProcessingLevels[Definition],$A164),CHAR(34),
", Explanation:  ",CHAR(34),INDEX(ProcessingLevels[Explanation],$A164),CHAR(34),"}"))</f>
        <v/>
      </c>
      <c r="T164" s="111" t="str">
        <f>IF($A164&gt;NumDataColumns,"",
IF(INDEX(DataColumns[Method Code],$A164)="","PLEASE FILL IN A METHOD FOR EACH DATA COLUMN",
CONCATENATE("  - &amp;ActionID",TEXT($A164,"0000"),
" {","ActionTypeCV:  ",CHAR(34),"Observation",CHAR(34),
", MethodID: *MethodID",TEXT(MATCH(INDEX(DataColumns[Method Code],$A164),Methods[Method Code],0),"0000"),
", BeginDateTime:  NULL",
", BeginDateTimeUTCOffset:  NULL",
", EndDateTime:  NULL",
", EndDateTimeUTCOffset:  NULL",
", ActionDescription:  ",CHAR(34),"Generic observation action generated by YODA TimeSeries Template",CHAR(34),
", ActionFileLink:  ",CHAR(34),CHAR(34),"}")))</f>
        <v/>
      </c>
      <c r="U164" s="111" t="str">
        <f>IF($A164&gt;NumDataColumns,"",
IF(INDEX(DataColumns[Method Code],$A164)="","PLEASE FILL IN A SAMPLING FEATURE FOR EACH DATA COLUMN",
CONCATENATE("  - &amp;FeatureActionID",TEXT($A164,"0000"),
" {","SamplingFeatureID:  *SamplingFeatureID",TEXT(MATCH(INDEX(DataColumns[Sampling Feature Code],$A164),SamplingFeatures[Feature Code],0),"0000"),
", ActionID:  *ActionID",TEXT($A164,"0000"),"}")))</f>
        <v/>
      </c>
      <c r="V164" s="111" t="str">
        <f>IF($A164&gt;NumDataColumns,"",
CONCATENATE("  - &amp;ResultID",TEXT($A164,"0000"),
" {","ResultUUID:  ",CHAR(34),INDEX(DataColumns[ResultUUID],$A164),CHAR(34),
", FeatureActionID: *FeatureActionID",TEXT($A164,"0000"),
", ResultTypeCV:  ",CHAR(34),INDEX(DataColumns[Result Type],$A164),CHAR(34),
", VariableID:  *VariableID",TEXT(MATCH(INDEX(DataColumns[Variable Code],$A164),Variables[Variable Code],0),"0000"),
", UnitsID:  ",CHAR(34),INDEX(DataColumns[Unit Name],$A164),CHAR(34),
", TaxonomicClassifierID:  ",CHAR(34),CHAR(34),
", ProcessingLevelID:  *ProcessingLevelID",TEXT(MATCH(INDEX(DataColumns[Processing Level],$A164),ProcessingLevels[Processing Level Code],0),"0000"),
", ResultDateTime:  ",CHAR(34),CHAR(34),
", ResultDateTimeUTCOffset:  ",CHAR(34),CHAR(34),
", ValidDateTime:  ",CHAR(34),CHAR(34),
", ValidDateTimeUTCOffset:  ",CHAR(34),CHAR(34),
", StatusCV:  ",CHAR(34),CHAR(34),
", SampledMediumCV:  ",CHAR(34),INDEX(DataColumns[Sampled Medium],$A164),CHAR(34),
", ValueCount:  ",NumDataValues,"}"))</f>
        <v/>
      </c>
      <c r="W164" s="111" t="str">
        <f>IF($A164&gt;NumDataColumns,"",
CONCATENATE("  - &amp;TimeSeriesResultID001",TEXT($A164,"0000"),
" {","ResultID: *ResultID",TEXT($A164,"0000"),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Statistic],$A164),CHAR(34),"}"))</f>
        <v/>
      </c>
      <c r="X164" s="111" t="str">
        <f>IF($A164-3&gt;NumDataColumns,"",
CONCATENATE("    - {ColumnNumber: ",TEXT($A164-1,"0000"),
", Label:  ",CHAR(34),INDEX(DataColumns[Column Label],$A164-3),CHAR(34),
", ODM2Field:  ",CHAR(34),"DataValue",CHAR(34),
", CensorCodeCV:  ",CHAR(34),INDEX(DataColumns[Censor Code],$A164-3),CHAR(34),
", QualiatyCodeCV:  ",CHAR(34),INDEX(DataColumns[Quality Code],$A164-3),CHAR(34),
", TimeAggregationInterval:  ",INDEX(DataColumns[Time Aggregation Interval],$A164-3),
", TimeAggregationIntervalUnitsID:  ",CHAR(34),INDEX(DataColumns[Time Aggregation Unit],$A164-3),CHAR(34),"}"))</f>
        <v/>
      </c>
      <c r="AA164" s="111" t="str">
        <f>IF($A164&gt;NumDataColumns,
"",
CONCATENATE(AA163,", ",INDEX(DataColumns[Column Label],$A164)))</f>
        <v/>
      </c>
    </row>
    <row r="165" spans="1:27" x14ac:dyDescent="0.25">
      <c r="A165">
        <v>162</v>
      </c>
      <c r="D165" s="111" t="str">
        <f>IF($A165&gt;NumPeople,"",
CONCATENATE("  - &amp;PersonID",TEXT($A165,"0000"),
" {","PersonFirstName:  ",CHAR(34),INDEX(People[First Name],$A165),CHAR(34),
", PersonMiddleName:  ",CHAR(34),INDEX(People[Middle Name],$A165),CHAR(34),
", PersonLastName:  ",CHAR(34),INDEX(People[Last Name],$A165),CHAR(34),"}"))</f>
        <v/>
      </c>
      <c r="E165" s="111" t="str">
        <f>IF($A165&gt;NumOrganizations,"",
CONCATENATE("  - &amp;OrganizationID",TEXT($A165,"0000"),
" {","OrganizationTypeCV:  ",CHAR(34),INDEX(Organizations[Organization Type '[CV']],$A165),CHAR(34),
", OrganizationCode:  ",CHAR(34),INDEX(Organizations[Organization Code],$A165),CHAR(34),
", OrganizationName:  ",CHAR(34),INDEX(Organizations[Organization Name],$A165),CHAR(34),
", OrganizationDescription:  ",CHAR(34),INDEX(Organizations[Organization Description],$A165),CHAR(34),
", OrganizationLink:  ",CHAR(34),INDEX(Organizations[Organization Link],$A165),CHAR(34),"}"))</f>
        <v/>
      </c>
      <c r="F165" s="111" t="str">
        <f>IF($A165&gt;NumPeople,"",
CONCATENATE("  - &amp;AffiliationID",TEXT($A165,"0000"),
" {PersonID: *PersonID",TEXT($A165,"0000"),
", OrganizationID: *OrganizationID",TEXT(MATCH(INDEX(People[Organization Name],$A165),Organizations[Organization Name],0),"0000"),
", IsPrimaryOrganizationContact: , AffiliationStartDate: , AffiliationEndDate: , PrimaryPhone: ",
", PrimaryEmail: ",CHAR(34),INDEX(People[Primary Email],$A165),CHAR(34),
", PrimaryAddress: ",CHAR(34),INDEX(People[Primary Address],$A165),CHAR(34),
", PersonLink: }"))</f>
        <v/>
      </c>
      <c r="H165" s="111" t="str">
        <f>IF(COUNTA(CitationInformation)=0,"",
IF($A165&gt;NumAuthors,"",
CONCATENATE("  - &amp;AuthorListID",TEXT($A165,"0000"),
"  {CitationID: *CitationID0001",
", PersonID: *PersonID",TEXT(MATCH(INDEX(AuthorList[Author Name],$A165),People[Full Name],0),"0000"),
", AuthorOrder: ",INDEX(AuthorList[Author Number],$A165),"}")))</f>
        <v/>
      </c>
      <c r="K165" s="111" t="str">
        <f>IF($A165&gt;NumSamplingFeatures,"",
CONCATENATE("  - &amp;SamplingFeatureID",TEXT($A165,"0000"),
" {","SamplingFeatureUUID:  ",CHAR(34),INDEX(SamplingFeatures[Sampling Feature UUID],$A165),CHAR(34),
", SamplingFeatureTypeCV:  ",CHAR(34),INDEX(SamplingFeatures[Sampling Feature Type],$A165),CHAR(34),
", SamplingFeatureCode:  ",CHAR(34),INDEX(SamplingFeatures[Feature Code],$A165),CHAR(34),
", SamplingFeatureName:  ",CHAR(34),INDEX(SamplingFeatures[Feature Name],$A165),CHAR(34),
", SamplingFeatureDescription:  ",CHAR(34),INDEX(SamplingFeatures[Feature Description],$A165),CHAR(34),
", SamplingFeatureGeotypeCV:  ",CHAR(34),INDEX(SamplingFeatures[Feature Geo Type],$A165),CHAR(34),
", FeatureGeometry:  ",CHAR(34),INDEX(SamplingFeatures[Feature Geometry],$A165),CHAR(34),
", Elevation_m:  ",CHAR(34),INDEX(SamplingFeatures[Elevation_m],$A165),CHAR(34),
", ElevationDatumCV:  ",CHAR(34),ElevationDatum,CHAR(34),"}"))</f>
        <v/>
      </c>
      <c r="L165" s="111" t="str">
        <f>IF(NumSites=0,"",
IF(NumSites&lt;$A165,"",
CONCATENATE("  - &amp;SiteID",TEXT($A165,"0000"),
" {","SamplingFeatureID:  *SamplingFeatureID",TEXT(MATCH($A165,Sites[SiteID],0),"0000"),
", SiteTypeCV:  ",CHAR(34),INDEX(Sites[Site Type],MATCH($A165,Sites[SiteID],0)),CHAR(34),
", Latitude:  ",INDEX(Sites[Latitude],MATCH($A165,Sites[SiteID],0)),
", Longitude:  ",INDEX(Sites[Longitude],MATCH($A165,Sites[SiteID],0)),
", SpatialReferenceID:  *SRSID0001}")))</f>
        <v/>
      </c>
      <c r="M165" s="111" t="str">
        <f>IF(NumSpecimens=0,"",
IF(NumSpecimens&lt;$A165,"",
CONCATENATE("  - &amp;SpecimenID",TEXT($A165,"0000"),
" {","SamplingFeatureID:  *SamplingFeatureID",TEXT(MATCH($A165,Specimens[SpecimenID],0),"0000"),
", SpecimenTypeCV:  ",CHAR(34),INDEX(Specimens[Specimen Type],MATCH($A165,Specimens[SpecimenID],0)),CHAR(34),
", SpecimenMediumCV:  ",INDEX(Specimens[Specimen Medium],MATCH($A165,Specimens[SpecimenID],0)),
", IsFieldSpecimen:  ",CHAR(34),INDEX(Specimens[Is Field Specimen?],MATCH($A165,Specimens[SpecimenID],0)),CHAR(34),"}")))</f>
        <v/>
      </c>
      <c r="N165" s="111" t="str">
        <f>IF(NumSpatialOffsets=0,"",
IF(NumSpatialOffsets&lt;$A165,"",
CONCATENATE("  - &amp;SpatialOffsetID",TEXT($A165,"0000"),
" {","SpatialOffsetTypeCV:  ",CHAR(34),INDEX(RelatedFeatures[Spatial Offset Type],MATCH($A165,RelatedFeatures[OffsetID],0)),CHAR(34),
", Offset1Value:  ",INDEX(RelatedFeatures[Offset 1 Value],MATCH($A165,RelatedFeatures[OffsetID],0)),
", Offset1UnitID:  ",CHAR(34),INDEX(RelatedFeatures[Offset 1 Unit],MATCH($A165,RelatedFeatures[OffsetID],0)),CHAR(34),
", Offset2Value:  ",IF(INDEX(RelatedFeatures[Offset 2 Value],MATCH($A165,RelatedFeatures[OffsetID],0))="","NULL",INDEX(RelatedFeatures[Offset 2 Value],MATCH($A165,RelatedFeatures[OffsetID],0))),
", Offset2UnitID:  ",CHAR(34),INDEX(RelatedFeatures[Offset 2 Unit],MATCH($A165,RelatedFeatures[OffsetID],0)),,CHAR(34),
", Offset3Value:  ",IF(INDEX(RelatedFeatures[Offset 3 Value],MATCH($A165,RelatedFeatures[OffsetID],0))="","NULL",INDEX(RelatedFeatures[Offset 3 Value],MATCH($A165,RelatedFeatures[OffsetID],0))),
", Offset3UnitID:  ",CHAR(34),INDEX(RelatedFeatures[Offset 3 Unit],MATCH($A165,RelatedFeatures[OffsetID],0)),CHAR(34),"}")))</f>
        <v/>
      </c>
      <c r="O165" s="111" t="str">
        <f>IF(NumRelatedFeatures=0,"",
IF($A165&gt;NumRelatedFeatures,"",
CONCATENATE("  - &amp;RelationID",TEXT($A165,"0000"),
" {","SamplingFeatureID:  *SamplingFeatureID",TEXT(MATCH(INDEX(RelatedFeatures[First Sampling Feature Code],$A165),SamplingFeatures[Feature Code],0),"0000"),
", RelationshipTypeCV:  ",CHAR(34),INDEX(RelatedFeatures[Relationship Type],$A165),CHAR(34),
", RelatedFeatureID: *SamplingFeatureID",TEXT(MATCH(INDEX(RelatedFeatures[Second Sampling Feature Code],$A165),SamplingFeatures[Feature Code],0),"0000"),
", SpatialOffsetID:  ",IF(INDEX(RelatedFeatures[OffsetID],$A165)="",CONCATENATE(CHAR(34),CHAR(34)),CONCATENATE("*SpatialOffsetID",TEXT(INDEX(RelatedFeatures[OffsetID],$A165),"0000"))),"}")))</f>
        <v/>
      </c>
      <c r="P165" s="111" t="str">
        <f>IF($A165&gt;NumMethods,"",
CONCATENATE("  - &amp;MethodID",TEXT($A165,"0000"),
" {","MethodTypeCV:  ",CHAR(34),INDEX(Methods[Method Type],$A165),CHAR(34),
", MethodCode:  ",CHAR(34),INDEX(Methods[Method Code],$A165),CHAR(34),
", MethodName:  ",CHAR(34),INDEX(Methods[Method Name],$A165),CHAR(34),
", MethodDescription:  ",CHAR(34),INDEX(Methods[Method Description],$A165),CHAR(34),
", MethodLink:  ",CHAR(34),INDEX(Methods[Method Link],$A165),CHAR(34),
", OrganizationID: *OrganizationID",TEXT(MATCH(INDEX(Methods[Organization Name],$A165),Organizations[Organization Name],0),"0000"),"}"))</f>
        <v/>
      </c>
      <c r="Q165" s="111" t="str">
        <f>IF($A165&gt;NumVariables,"",
CONCATENATE("  - &amp;VariableID",TEXT($A165,"0000"),
" {","VariableTypeCV:  ",CHAR(34),INDEX(Variables[Variable Type],$A165),CHAR(34),
", VariableCode:  ",CHAR(34),INDEX(Variables[Variable Code],$A165),CHAR(34),
", VariableNameCV:  ",CHAR(34),INDEX(Variables[Variable Name],$A165),CHAR(34),
", VariableDefinition:  ",CHAR(34),INDEX(Variables[Variable Definition],$A165),CHAR(34),
", SpecciationCV:  ",CHAR(34),INDEX(Variables[Speciation],$A165),CHAR(34),
", NoDataValue:  ",CHAR(34),INDEX(Variables[No Data Value],$A165),CHAR(34),"}"))</f>
        <v/>
      </c>
      <c r="S165" s="111" t="str">
        <f>IF($A165&gt;NumProcessingLevels,"",
CONCATENATE("  - &amp;ProcessingLevelID",TEXT($A165,"0000"),
" {","ProcessingLevelCode:  ",CHAR(34),INDEX(ProcessingLevels[Processing Level Code],$A165),CHAR(34),
", Definition:  ",CHAR(34),INDEX(ProcessingLevels[Definition],$A165),CHAR(34),
", Explanation:  ",CHAR(34),INDEX(ProcessingLevels[Explanation],$A165),CHAR(34),"}"))</f>
        <v/>
      </c>
      <c r="T165" s="111" t="str">
        <f>IF($A165&gt;NumDataColumns,"",
IF(INDEX(DataColumns[Method Code],$A165)="","PLEASE FILL IN A METHOD FOR EACH DATA COLUMN",
CONCATENATE("  - &amp;ActionID",TEXT($A165,"0000"),
" {","ActionTypeCV:  ",CHAR(34),"Observation",CHAR(34),
", MethodID: *MethodID",TEXT(MATCH(INDEX(DataColumns[Method Code],$A165),Methods[Method Code],0),"0000"),
", BeginDateTime:  NULL",
", BeginDateTimeUTCOffset:  NULL",
", EndDateTime:  NULL",
", EndDateTimeUTCOffset:  NULL",
", ActionDescription:  ",CHAR(34),"Generic observation action generated by YODA TimeSeries Template",CHAR(34),
", ActionFileLink:  ",CHAR(34),CHAR(34),"}")))</f>
        <v/>
      </c>
      <c r="U165" s="111" t="str">
        <f>IF($A165&gt;NumDataColumns,"",
IF(INDEX(DataColumns[Method Code],$A165)="","PLEASE FILL IN A SAMPLING FEATURE FOR EACH DATA COLUMN",
CONCATENATE("  - &amp;FeatureActionID",TEXT($A165,"0000"),
" {","SamplingFeatureID:  *SamplingFeatureID",TEXT(MATCH(INDEX(DataColumns[Sampling Feature Code],$A165),SamplingFeatures[Feature Code],0),"0000"),
", ActionID:  *ActionID",TEXT($A165,"0000"),"}")))</f>
        <v/>
      </c>
      <c r="V165" s="111" t="str">
        <f>IF($A165&gt;NumDataColumns,"",
CONCATENATE("  - &amp;ResultID",TEXT($A165,"0000"),
" {","ResultUUID:  ",CHAR(34),INDEX(DataColumns[ResultUUID],$A165),CHAR(34),
", FeatureActionID: *FeatureActionID",TEXT($A165,"0000"),
", ResultTypeCV:  ",CHAR(34),INDEX(DataColumns[Result Type],$A165),CHAR(34),
", VariableID:  *VariableID",TEXT(MATCH(INDEX(DataColumns[Variable Code],$A165),Variables[Variable Code],0),"0000"),
", UnitsID:  ",CHAR(34),INDEX(DataColumns[Unit Name],$A165),CHAR(34),
", TaxonomicClassifierID:  ",CHAR(34),CHAR(34),
", ProcessingLevelID:  *ProcessingLevelID",TEXT(MATCH(INDEX(DataColumns[Processing Level],$A165),ProcessingLevels[Processing Level Code],0),"0000"),
", ResultDateTime:  ",CHAR(34),CHAR(34),
", ResultDateTimeUTCOffset:  ",CHAR(34),CHAR(34),
", ValidDateTime:  ",CHAR(34),CHAR(34),
", ValidDateTimeUTCOffset:  ",CHAR(34),CHAR(34),
", StatusCV:  ",CHAR(34),CHAR(34),
", SampledMediumCV:  ",CHAR(34),INDEX(DataColumns[Sampled Medium],$A165),CHAR(34),
", ValueCount:  ",NumDataValues,"}"))</f>
        <v/>
      </c>
      <c r="W165" s="111" t="str">
        <f>IF($A165&gt;NumDataColumns,"",
CONCATENATE("  - &amp;TimeSeriesResultID001",TEXT($A165,"0000"),
" {","ResultID: *ResultID",TEXT($A165,"0000"),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Statistic],$A165),CHAR(34),"}"))</f>
        <v/>
      </c>
      <c r="X165" s="111" t="str">
        <f>IF($A165-3&gt;NumDataColumns,"",
CONCATENATE("    - {ColumnNumber: ",TEXT($A165-1,"0000"),
", Label:  ",CHAR(34),INDEX(DataColumns[Column Label],$A165-3),CHAR(34),
", ODM2Field:  ",CHAR(34),"DataValue",CHAR(34),
", CensorCodeCV:  ",CHAR(34),INDEX(DataColumns[Censor Code],$A165-3),CHAR(34),
", QualiatyCodeCV:  ",CHAR(34),INDEX(DataColumns[Quality Code],$A165-3),CHAR(34),
", TimeAggregationInterval:  ",INDEX(DataColumns[Time Aggregation Interval],$A165-3),
", TimeAggregationIntervalUnitsID:  ",CHAR(34),INDEX(DataColumns[Time Aggregation Unit],$A165-3),CHAR(34),"}"))</f>
        <v/>
      </c>
      <c r="AA165" s="111" t="str">
        <f>IF($A165&gt;NumDataColumns,
"",
CONCATENATE(AA164,", ",INDEX(DataColumns[Column Label],$A165)))</f>
        <v/>
      </c>
    </row>
    <row r="166" spans="1:27" x14ac:dyDescent="0.25">
      <c r="A166">
        <v>163</v>
      </c>
      <c r="D166" s="111" t="str">
        <f>IF($A166&gt;NumPeople,"",
CONCATENATE("  - &amp;PersonID",TEXT($A166,"0000"),
" {","PersonFirstName:  ",CHAR(34),INDEX(People[First Name],$A166),CHAR(34),
", PersonMiddleName:  ",CHAR(34),INDEX(People[Middle Name],$A166),CHAR(34),
", PersonLastName:  ",CHAR(34),INDEX(People[Last Name],$A166),CHAR(34),"}"))</f>
        <v/>
      </c>
      <c r="E166" s="111" t="str">
        <f>IF($A166&gt;NumOrganizations,"",
CONCATENATE("  - &amp;OrganizationID",TEXT($A166,"0000"),
" {","OrganizationTypeCV:  ",CHAR(34),INDEX(Organizations[Organization Type '[CV']],$A166),CHAR(34),
", OrganizationCode:  ",CHAR(34),INDEX(Organizations[Organization Code],$A166),CHAR(34),
", OrganizationName:  ",CHAR(34),INDEX(Organizations[Organization Name],$A166),CHAR(34),
", OrganizationDescription:  ",CHAR(34),INDEX(Organizations[Organization Description],$A166),CHAR(34),
", OrganizationLink:  ",CHAR(34),INDEX(Organizations[Organization Link],$A166),CHAR(34),"}"))</f>
        <v/>
      </c>
      <c r="F166" s="111" t="str">
        <f>IF($A166&gt;NumPeople,"",
CONCATENATE("  - &amp;AffiliationID",TEXT($A166,"0000"),
" {PersonID: *PersonID",TEXT($A166,"0000"),
", OrganizationID: *OrganizationID",TEXT(MATCH(INDEX(People[Organization Name],$A166),Organizations[Organization Name],0),"0000"),
", IsPrimaryOrganizationContact: , AffiliationStartDate: , AffiliationEndDate: , PrimaryPhone: ",
", PrimaryEmail: ",CHAR(34),INDEX(People[Primary Email],$A166),CHAR(34),
", PrimaryAddress: ",CHAR(34),INDEX(People[Primary Address],$A166),CHAR(34),
", PersonLink: }"))</f>
        <v/>
      </c>
      <c r="H166" s="111" t="str">
        <f>IF(COUNTA(CitationInformation)=0,"",
IF($A166&gt;NumAuthors,"",
CONCATENATE("  - &amp;AuthorListID",TEXT($A166,"0000"),
"  {CitationID: *CitationID0001",
", PersonID: *PersonID",TEXT(MATCH(INDEX(AuthorList[Author Name],$A166),People[Full Name],0),"0000"),
", AuthorOrder: ",INDEX(AuthorList[Author Number],$A166),"}")))</f>
        <v/>
      </c>
      <c r="K166" s="111" t="str">
        <f>IF($A166&gt;NumSamplingFeatures,"",
CONCATENATE("  - &amp;SamplingFeatureID",TEXT($A166,"0000"),
" {","SamplingFeatureUUID:  ",CHAR(34),INDEX(SamplingFeatures[Sampling Feature UUID],$A166),CHAR(34),
", SamplingFeatureTypeCV:  ",CHAR(34),INDEX(SamplingFeatures[Sampling Feature Type],$A166),CHAR(34),
", SamplingFeatureCode:  ",CHAR(34),INDEX(SamplingFeatures[Feature Code],$A166),CHAR(34),
", SamplingFeatureName:  ",CHAR(34),INDEX(SamplingFeatures[Feature Name],$A166),CHAR(34),
", SamplingFeatureDescription:  ",CHAR(34),INDEX(SamplingFeatures[Feature Description],$A166),CHAR(34),
", SamplingFeatureGeotypeCV:  ",CHAR(34),INDEX(SamplingFeatures[Feature Geo Type],$A166),CHAR(34),
", FeatureGeometry:  ",CHAR(34),INDEX(SamplingFeatures[Feature Geometry],$A166),CHAR(34),
", Elevation_m:  ",CHAR(34),INDEX(SamplingFeatures[Elevation_m],$A166),CHAR(34),
", ElevationDatumCV:  ",CHAR(34),ElevationDatum,CHAR(34),"}"))</f>
        <v/>
      </c>
      <c r="L166" s="111" t="str">
        <f>IF(NumSites=0,"",
IF(NumSites&lt;$A166,"",
CONCATENATE("  - &amp;SiteID",TEXT($A166,"0000"),
" {","SamplingFeatureID:  *SamplingFeatureID",TEXT(MATCH($A166,Sites[SiteID],0),"0000"),
", SiteTypeCV:  ",CHAR(34),INDEX(Sites[Site Type],MATCH($A166,Sites[SiteID],0)),CHAR(34),
", Latitude:  ",INDEX(Sites[Latitude],MATCH($A166,Sites[SiteID],0)),
", Longitude:  ",INDEX(Sites[Longitude],MATCH($A166,Sites[SiteID],0)),
", SpatialReferenceID:  *SRSID0001}")))</f>
        <v/>
      </c>
      <c r="M166" s="111" t="str">
        <f>IF(NumSpecimens=0,"",
IF(NumSpecimens&lt;$A166,"",
CONCATENATE("  - &amp;SpecimenID",TEXT($A166,"0000"),
" {","SamplingFeatureID:  *SamplingFeatureID",TEXT(MATCH($A166,Specimens[SpecimenID],0),"0000"),
", SpecimenTypeCV:  ",CHAR(34),INDEX(Specimens[Specimen Type],MATCH($A166,Specimens[SpecimenID],0)),CHAR(34),
", SpecimenMediumCV:  ",INDEX(Specimens[Specimen Medium],MATCH($A166,Specimens[SpecimenID],0)),
", IsFieldSpecimen:  ",CHAR(34),INDEX(Specimens[Is Field Specimen?],MATCH($A166,Specimens[SpecimenID],0)),CHAR(34),"}")))</f>
        <v/>
      </c>
      <c r="N166" s="111" t="str">
        <f>IF(NumSpatialOffsets=0,"",
IF(NumSpatialOffsets&lt;$A166,"",
CONCATENATE("  - &amp;SpatialOffsetID",TEXT($A166,"0000"),
" {","SpatialOffsetTypeCV:  ",CHAR(34),INDEX(RelatedFeatures[Spatial Offset Type],MATCH($A166,RelatedFeatures[OffsetID],0)),CHAR(34),
", Offset1Value:  ",INDEX(RelatedFeatures[Offset 1 Value],MATCH($A166,RelatedFeatures[OffsetID],0)),
", Offset1UnitID:  ",CHAR(34),INDEX(RelatedFeatures[Offset 1 Unit],MATCH($A166,RelatedFeatures[OffsetID],0)),CHAR(34),
", Offset2Value:  ",IF(INDEX(RelatedFeatures[Offset 2 Value],MATCH($A166,RelatedFeatures[OffsetID],0))="","NULL",INDEX(RelatedFeatures[Offset 2 Value],MATCH($A166,RelatedFeatures[OffsetID],0))),
", Offset2UnitID:  ",CHAR(34),INDEX(RelatedFeatures[Offset 2 Unit],MATCH($A166,RelatedFeatures[OffsetID],0)),,CHAR(34),
", Offset3Value:  ",IF(INDEX(RelatedFeatures[Offset 3 Value],MATCH($A166,RelatedFeatures[OffsetID],0))="","NULL",INDEX(RelatedFeatures[Offset 3 Value],MATCH($A166,RelatedFeatures[OffsetID],0))),
", Offset3UnitID:  ",CHAR(34),INDEX(RelatedFeatures[Offset 3 Unit],MATCH($A166,RelatedFeatures[OffsetID],0)),CHAR(34),"}")))</f>
        <v/>
      </c>
      <c r="O166" s="111" t="str">
        <f>IF(NumRelatedFeatures=0,"",
IF($A166&gt;NumRelatedFeatures,"",
CONCATENATE("  - &amp;RelationID",TEXT($A166,"0000"),
" {","SamplingFeatureID:  *SamplingFeatureID",TEXT(MATCH(INDEX(RelatedFeatures[First Sampling Feature Code],$A166),SamplingFeatures[Feature Code],0),"0000"),
", RelationshipTypeCV:  ",CHAR(34),INDEX(RelatedFeatures[Relationship Type],$A166),CHAR(34),
", RelatedFeatureID: *SamplingFeatureID",TEXT(MATCH(INDEX(RelatedFeatures[Second Sampling Feature Code],$A166),SamplingFeatures[Feature Code],0),"0000"),
", SpatialOffsetID:  ",IF(INDEX(RelatedFeatures[OffsetID],$A166)="",CONCATENATE(CHAR(34),CHAR(34)),CONCATENATE("*SpatialOffsetID",TEXT(INDEX(RelatedFeatures[OffsetID],$A166),"0000"))),"}")))</f>
        <v/>
      </c>
      <c r="P166" s="111" t="str">
        <f>IF($A166&gt;NumMethods,"",
CONCATENATE("  - &amp;MethodID",TEXT($A166,"0000"),
" {","MethodTypeCV:  ",CHAR(34),INDEX(Methods[Method Type],$A166),CHAR(34),
", MethodCode:  ",CHAR(34),INDEX(Methods[Method Code],$A166),CHAR(34),
", MethodName:  ",CHAR(34),INDEX(Methods[Method Name],$A166),CHAR(34),
", MethodDescription:  ",CHAR(34),INDEX(Methods[Method Description],$A166),CHAR(34),
", MethodLink:  ",CHAR(34),INDEX(Methods[Method Link],$A166),CHAR(34),
", OrganizationID: *OrganizationID",TEXT(MATCH(INDEX(Methods[Organization Name],$A166),Organizations[Organization Name],0),"0000"),"}"))</f>
        <v/>
      </c>
      <c r="Q166" s="111" t="str">
        <f>IF($A166&gt;NumVariables,"",
CONCATENATE("  - &amp;VariableID",TEXT($A166,"0000"),
" {","VariableTypeCV:  ",CHAR(34),INDEX(Variables[Variable Type],$A166),CHAR(34),
", VariableCode:  ",CHAR(34),INDEX(Variables[Variable Code],$A166),CHAR(34),
", VariableNameCV:  ",CHAR(34),INDEX(Variables[Variable Name],$A166),CHAR(34),
", VariableDefinition:  ",CHAR(34),INDEX(Variables[Variable Definition],$A166),CHAR(34),
", SpecciationCV:  ",CHAR(34),INDEX(Variables[Speciation],$A166),CHAR(34),
", NoDataValue:  ",CHAR(34),INDEX(Variables[No Data Value],$A166),CHAR(34),"}"))</f>
        <v/>
      </c>
      <c r="S166" s="111" t="str">
        <f>IF($A166&gt;NumProcessingLevels,"",
CONCATENATE("  - &amp;ProcessingLevelID",TEXT($A166,"0000"),
" {","ProcessingLevelCode:  ",CHAR(34),INDEX(ProcessingLevels[Processing Level Code],$A166),CHAR(34),
", Definition:  ",CHAR(34),INDEX(ProcessingLevels[Definition],$A166),CHAR(34),
", Explanation:  ",CHAR(34),INDEX(ProcessingLevels[Explanation],$A166),CHAR(34),"}"))</f>
        <v/>
      </c>
      <c r="T166" s="111" t="str">
        <f>IF($A166&gt;NumDataColumns,"",
IF(INDEX(DataColumns[Method Code],$A166)="","PLEASE FILL IN A METHOD FOR EACH DATA COLUMN",
CONCATENATE("  - &amp;ActionID",TEXT($A166,"0000"),
" {","ActionTypeCV:  ",CHAR(34),"Observation",CHAR(34),
", MethodID: *MethodID",TEXT(MATCH(INDEX(DataColumns[Method Code],$A166),Methods[Method Code],0),"0000"),
", BeginDateTime:  NULL",
", BeginDateTimeUTCOffset:  NULL",
", EndDateTime:  NULL",
", EndDateTimeUTCOffset:  NULL",
", ActionDescription:  ",CHAR(34),"Generic observation action generated by YODA TimeSeries Template",CHAR(34),
", ActionFileLink:  ",CHAR(34),CHAR(34),"}")))</f>
        <v/>
      </c>
      <c r="U166" s="111" t="str">
        <f>IF($A166&gt;NumDataColumns,"",
IF(INDEX(DataColumns[Method Code],$A166)="","PLEASE FILL IN A SAMPLING FEATURE FOR EACH DATA COLUMN",
CONCATENATE("  - &amp;FeatureActionID",TEXT($A166,"0000"),
" {","SamplingFeatureID:  *SamplingFeatureID",TEXT(MATCH(INDEX(DataColumns[Sampling Feature Code],$A166),SamplingFeatures[Feature Code],0),"0000"),
", ActionID:  *ActionID",TEXT($A166,"0000"),"}")))</f>
        <v/>
      </c>
      <c r="V166" s="111" t="str">
        <f>IF($A166&gt;NumDataColumns,"",
CONCATENATE("  - &amp;ResultID",TEXT($A166,"0000"),
" {","ResultUUID:  ",CHAR(34),INDEX(DataColumns[ResultUUID],$A166),CHAR(34),
", FeatureActionID: *FeatureActionID",TEXT($A166,"0000"),
", ResultTypeCV:  ",CHAR(34),INDEX(DataColumns[Result Type],$A166),CHAR(34),
", VariableID:  *VariableID",TEXT(MATCH(INDEX(DataColumns[Variable Code],$A166),Variables[Variable Code],0),"0000"),
", UnitsID:  ",CHAR(34),INDEX(DataColumns[Unit Name],$A166),CHAR(34),
", TaxonomicClassifierID:  ",CHAR(34),CHAR(34),
", ProcessingLevelID:  *ProcessingLevelID",TEXT(MATCH(INDEX(DataColumns[Processing Level],$A166),ProcessingLevels[Processing Level Code],0),"0000"),
", ResultDateTime:  ",CHAR(34),CHAR(34),
", ResultDateTimeUTCOffset:  ",CHAR(34),CHAR(34),
", ValidDateTime:  ",CHAR(34),CHAR(34),
", ValidDateTimeUTCOffset:  ",CHAR(34),CHAR(34),
", StatusCV:  ",CHAR(34),CHAR(34),
", SampledMediumCV:  ",CHAR(34),INDEX(DataColumns[Sampled Medium],$A166),CHAR(34),
", ValueCount:  ",NumDataValues,"}"))</f>
        <v/>
      </c>
      <c r="W166" s="111" t="str">
        <f>IF($A166&gt;NumDataColumns,"",
CONCATENATE("  - &amp;TimeSeriesResultID001",TEXT($A166,"0000"),
" {","ResultID: *ResultID",TEXT($A166,"0000"),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Statistic],$A166),CHAR(34),"}"))</f>
        <v/>
      </c>
      <c r="X166" s="111" t="str">
        <f>IF($A166-3&gt;NumDataColumns,"",
CONCATENATE("    - {ColumnNumber: ",TEXT($A166-1,"0000"),
", Label:  ",CHAR(34),INDEX(DataColumns[Column Label],$A166-3),CHAR(34),
", ODM2Field:  ",CHAR(34),"DataValue",CHAR(34),
", CensorCodeCV:  ",CHAR(34),INDEX(DataColumns[Censor Code],$A166-3),CHAR(34),
", QualiatyCodeCV:  ",CHAR(34),INDEX(DataColumns[Quality Code],$A166-3),CHAR(34),
", TimeAggregationInterval:  ",INDEX(DataColumns[Time Aggregation Interval],$A166-3),
", TimeAggregationIntervalUnitsID:  ",CHAR(34),INDEX(DataColumns[Time Aggregation Unit],$A166-3),CHAR(34),"}"))</f>
        <v/>
      </c>
      <c r="AA166" s="111" t="str">
        <f>IF($A166&gt;NumDataColumns,
"",
CONCATENATE(AA165,", ",INDEX(DataColumns[Column Label],$A166)))</f>
        <v/>
      </c>
    </row>
    <row r="167" spans="1:27" x14ac:dyDescent="0.25">
      <c r="A167">
        <v>164</v>
      </c>
      <c r="D167" s="111" t="str">
        <f>IF($A167&gt;NumPeople,"",
CONCATENATE("  - &amp;PersonID",TEXT($A167,"0000"),
" {","PersonFirstName:  ",CHAR(34),INDEX(People[First Name],$A167),CHAR(34),
", PersonMiddleName:  ",CHAR(34),INDEX(People[Middle Name],$A167),CHAR(34),
", PersonLastName:  ",CHAR(34),INDEX(People[Last Name],$A167),CHAR(34),"}"))</f>
        <v/>
      </c>
      <c r="E167" s="111" t="str">
        <f>IF($A167&gt;NumOrganizations,"",
CONCATENATE("  - &amp;OrganizationID",TEXT($A167,"0000"),
" {","OrganizationTypeCV:  ",CHAR(34),INDEX(Organizations[Organization Type '[CV']],$A167),CHAR(34),
", OrganizationCode:  ",CHAR(34),INDEX(Organizations[Organization Code],$A167),CHAR(34),
", OrganizationName:  ",CHAR(34),INDEX(Organizations[Organization Name],$A167),CHAR(34),
", OrganizationDescription:  ",CHAR(34),INDEX(Organizations[Organization Description],$A167),CHAR(34),
", OrganizationLink:  ",CHAR(34),INDEX(Organizations[Organization Link],$A167),CHAR(34),"}"))</f>
        <v/>
      </c>
      <c r="F167" s="111" t="str">
        <f>IF($A167&gt;NumPeople,"",
CONCATENATE("  - &amp;AffiliationID",TEXT($A167,"0000"),
" {PersonID: *PersonID",TEXT($A167,"0000"),
", OrganizationID: *OrganizationID",TEXT(MATCH(INDEX(People[Organization Name],$A167),Organizations[Organization Name],0),"0000"),
", IsPrimaryOrganizationContact: , AffiliationStartDate: , AffiliationEndDate: , PrimaryPhone: ",
", PrimaryEmail: ",CHAR(34),INDEX(People[Primary Email],$A167),CHAR(34),
", PrimaryAddress: ",CHAR(34),INDEX(People[Primary Address],$A167),CHAR(34),
", PersonLink: }"))</f>
        <v/>
      </c>
      <c r="H167" s="111" t="str">
        <f>IF(COUNTA(CitationInformation)=0,"",
IF($A167&gt;NumAuthors,"",
CONCATENATE("  - &amp;AuthorListID",TEXT($A167,"0000"),
"  {CitationID: *CitationID0001",
", PersonID: *PersonID",TEXT(MATCH(INDEX(AuthorList[Author Name],$A167),People[Full Name],0),"0000"),
", AuthorOrder: ",INDEX(AuthorList[Author Number],$A167),"}")))</f>
        <v/>
      </c>
      <c r="K167" s="111" t="str">
        <f>IF($A167&gt;NumSamplingFeatures,"",
CONCATENATE("  - &amp;SamplingFeatureID",TEXT($A167,"0000"),
" {","SamplingFeatureUUID:  ",CHAR(34),INDEX(SamplingFeatures[Sampling Feature UUID],$A167),CHAR(34),
", SamplingFeatureTypeCV:  ",CHAR(34),INDEX(SamplingFeatures[Sampling Feature Type],$A167),CHAR(34),
", SamplingFeatureCode:  ",CHAR(34),INDEX(SamplingFeatures[Feature Code],$A167),CHAR(34),
", SamplingFeatureName:  ",CHAR(34),INDEX(SamplingFeatures[Feature Name],$A167),CHAR(34),
", SamplingFeatureDescription:  ",CHAR(34),INDEX(SamplingFeatures[Feature Description],$A167),CHAR(34),
", SamplingFeatureGeotypeCV:  ",CHAR(34),INDEX(SamplingFeatures[Feature Geo Type],$A167),CHAR(34),
", FeatureGeometry:  ",CHAR(34),INDEX(SamplingFeatures[Feature Geometry],$A167),CHAR(34),
", Elevation_m:  ",CHAR(34),INDEX(SamplingFeatures[Elevation_m],$A167),CHAR(34),
", ElevationDatumCV:  ",CHAR(34),ElevationDatum,CHAR(34),"}"))</f>
        <v/>
      </c>
      <c r="L167" s="111" t="str">
        <f>IF(NumSites=0,"",
IF(NumSites&lt;$A167,"",
CONCATENATE("  - &amp;SiteID",TEXT($A167,"0000"),
" {","SamplingFeatureID:  *SamplingFeatureID",TEXT(MATCH($A167,Sites[SiteID],0),"0000"),
", SiteTypeCV:  ",CHAR(34),INDEX(Sites[Site Type],MATCH($A167,Sites[SiteID],0)),CHAR(34),
", Latitude:  ",INDEX(Sites[Latitude],MATCH($A167,Sites[SiteID],0)),
", Longitude:  ",INDEX(Sites[Longitude],MATCH($A167,Sites[SiteID],0)),
", SpatialReferenceID:  *SRSID0001}")))</f>
        <v/>
      </c>
      <c r="M167" s="111" t="str">
        <f>IF(NumSpecimens=0,"",
IF(NumSpecimens&lt;$A167,"",
CONCATENATE("  - &amp;SpecimenID",TEXT($A167,"0000"),
" {","SamplingFeatureID:  *SamplingFeatureID",TEXT(MATCH($A167,Specimens[SpecimenID],0),"0000"),
", SpecimenTypeCV:  ",CHAR(34),INDEX(Specimens[Specimen Type],MATCH($A167,Specimens[SpecimenID],0)),CHAR(34),
", SpecimenMediumCV:  ",INDEX(Specimens[Specimen Medium],MATCH($A167,Specimens[SpecimenID],0)),
", IsFieldSpecimen:  ",CHAR(34),INDEX(Specimens[Is Field Specimen?],MATCH($A167,Specimens[SpecimenID],0)),CHAR(34),"}")))</f>
        <v/>
      </c>
      <c r="N167" s="111" t="str">
        <f>IF(NumSpatialOffsets=0,"",
IF(NumSpatialOffsets&lt;$A167,"",
CONCATENATE("  - &amp;SpatialOffsetID",TEXT($A167,"0000"),
" {","SpatialOffsetTypeCV:  ",CHAR(34),INDEX(RelatedFeatures[Spatial Offset Type],MATCH($A167,RelatedFeatures[OffsetID],0)),CHAR(34),
", Offset1Value:  ",INDEX(RelatedFeatures[Offset 1 Value],MATCH($A167,RelatedFeatures[OffsetID],0)),
", Offset1UnitID:  ",CHAR(34),INDEX(RelatedFeatures[Offset 1 Unit],MATCH($A167,RelatedFeatures[OffsetID],0)),CHAR(34),
", Offset2Value:  ",IF(INDEX(RelatedFeatures[Offset 2 Value],MATCH($A167,RelatedFeatures[OffsetID],0))="","NULL",INDEX(RelatedFeatures[Offset 2 Value],MATCH($A167,RelatedFeatures[OffsetID],0))),
", Offset2UnitID:  ",CHAR(34),INDEX(RelatedFeatures[Offset 2 Unit],MATCH($A167,RelatedFeatures[OffsetID],0)),,CHAR(34),
", Offset3Value:  ",IF(INDEX(RelatedFeatures[Offset 3 Value],MATCH($A167,RelatedFeatures[OffsetID],0))="","NULL",INDEX(RelatedFeatures[Offset 3 Value],MATCH($A167,RelatedFeatures[OffsetID],0))),
", Offset3UnitID:  ",CHAR(34),INDEX(RelatedFeatures[Offset 3 Unit],MATCH($A167,RelatedFeatures[OffsetID],0)),CHAR(34),"}")))</f>
        <v/>
      </c>
      <c r="O167" s="111" t="str">
        <f>IF(NumRelatedFeatures=0,"",
IF($A167&gt;NumRelatedFeatures,"",
CONCATENATE("  - &amp;RelationID",TEXT($A167,"0000"),
" {","SamplingFeatureID:  *SamplingFeatureID",TEXT(MATCH(INDEX(RelatedFeatures[First Sampling Feature Code],$A167),SamplingFeatures[Feature Code],0),"0000"),
", RelationshipTypeCV:  ",CHAR(34),INDEX(RelatedFeatures[Relationship Type],$A167),CHAR(34),
", RelatedFeatureID: *SamplingFeatureID",TEXT(MATCH(INDEX(RelatedFeatures[Second Sampling Feature Code],$A167),SamplingFeatures[Feature Code],0),"0000"),
", SpatialOffsetID:  ",IF(INDEX(RelatedFeatures[OffsetID],$A167)="",CONCATENATE(CHAR(34),CHAR(34)),CONCATENATE("*SpatialOffsetID",TEXT(INDEX(RelatedFeatures[OffsetID],$A167),"0000"))),"}")))</f>
        <v/>
      </c>
      <c r="P167" s="111" t="str">
        <f>IF($A167&gt;NumMethods,"",
CONCATENATE("  - &amp;MethodID",TEXT($A167,"0000"),
" {","MethodTypeCV:  ",CHAR(34),INDEX(Methods[Method Type],$A167),CHAR(34),
", MethodCode:  ",CHAR(34),INDEX(Methods[Method Code],$A167),CHAR(34),
", MethodName:  ",CHAR(34),INDEX(Methods[Method Name],$A167),CHAR(34),
", MethodDescription:  ",CHAR(34),INDEX(Methods[Method Description],$A167),CHAR(34),
", MethodLink:  ",CHAR(34),INDEX(Methods[Method Link],$A167),CHAR(34),
", OrganizationID: *OrganizationID",TEXT(MATCH(INDEX(Methods[Organization Name],$A167),Organizations[Organization Name],0),"0000"),"}"))</f>
        <v/>
      </c>
      <c r="Q167" s="111" t="str">
        <f>IF($A167&gt;NumVariables,"",
CONCATENATE("  - &amp;VariableID",TEXT($A167,"0000"),
" {","VariableTypeCV:  ",CHAR(34),INDEX(Variables[Variable Type],$A167),CHAR(34),
", VariableCode:  ",CHAR(34),INDEX(Variables[Variable Code],$A167),CHAR(34),
", VariableNameCV:  ",CHAR(34),INDEX(Variables[Variable Name],$A167),CHAR(34),
", VariableDefinition:  ",CHAR(34),INDEX(Variables[Variable Definition],$A167),CHAR(34),
", SpecciationCV:  ",CHAR(34),INDEX(Variables[Speciation],$A167),CHAR(34),
", NoDataValue:  ",CHAR(34),INDEX(Variables[No Data Value],$A167),CHAR(34),"}"))</f>
        <v/>
      </c>
      <c r="S167" s="111" t="str">
        <f>IF($A167&gt;NumProcessingLevels,"",
CONCATENATE("  - &amp;ProcessingLevelID",TEXT($A167,"0000"),
" {","ProcessingLevelCode:  ",CHAR(34),INDEX(ProcessingLevels[Processing Level Code],$A167),CHAR(34),
", Definition:  ",CHAR(34),INDEX(ProcessingLevels[Definition],$A167),CHAR(34),
", Explanation:  ",CHAR(34),INDEX(ProcessingLevels[Explanation],$A167),CHAR(34),"}"))</f>
        <v/>
      </c>
      <c r="T167" s="111" t="str">
        <f>IF($A167&gt;NumDataColumns,"",
IF(INDEX(DataColumns[Method Code],$A167)="","PLEASE FILL IN A METHOD FOR EACH DATA COLUMN",
CONCATENATE("  - &amp;ActionID",TEXT($A167,"0000"),
" {","ActionTypeCV:  ",CHAR(34),"Observation",CHAR(34),
", MethodID: *MethodID",TEXT(MATCH(INDEX(DataColumns[Method Code],$A167),Methods[Method Code],0),"0000"),
", BeginDateTime:  NULL",
", BeginDateTimeUTCOffset:  NULL",
", EndDateTime:  NULL",
", EndDateTimeUTCOffset:  NULL",
", ActionDescription:  ",CHAR(34),"Generic observation action generated by YODA TimeSeries Template",CHAR(34),
", ActionFileLink:  ",CHAR(34),CHAR(34),"}")))</f>
        <v/>
      </c>
      <c r="U167" s="111" t="str">
        <f>IF($A167&gt;NumDataColumns,"",
IF(INDEX(DataColumns[Method Code],$A167)="","PLEASE FILL IN A SAMPLING FEATURE FOR EACH DATA COLUMN",
CONCATENATE("  - &amp;FeatureActionID",TEXT($A167,"0000"),
" {","SamplingFeatureID:  *SamplingFeatureID",TEXT(MATCH(INDEX(DataColumns[Sampling Feature Code],$A167),SamplingFeatures[Feature Code],0),"0000"),
", ActionID:  *ActionID",TEXT($A167,"0000"),"}")))</f>
        <v/>
      </c>
      <c r="V167" s="111" t="str">
        <f>IF($A167&gt;NumDataColumns,"",
CONCATENATE("  - &amp;ResultID",TEXT($A167,"0000"),
" {","ResultUUID:  ",CHAR(34),INDEX(DataColumns[ResultUUID],$A167),CHAR(34),
", FeatureActionID: *FeatureActionID",TEXT($A167,"0000"),
", ResultTypeCV:  ",CHAR(34),INDEX(DataColumns[Result Type],$A167),CHAR(34),
", VariableID:  *VariableID",TEXT(MATCH(INDEX(DataColumns[Variable Code],$A167),Variables[Variable Code],0),"0000"),
", UnitsID:  ",CHAR(34),INDEX(DataColumns[Unit Name],$A167),CHAR(34),
", TaxonomicClassifierID:  ",CHAR(34),CHAR(34),
", ProcessingLevelID:  *ProcessingLevelID",TEXT(MATCH(INDEX(DataColumns[Processing Level],$A167),ProcessingLevels[Processing Level Code],0),"0000"),
", ResultDateTime:  ",CHAR(34),CHAR(34),
", ResultDateTimeUTCOffset:  ",CHAR(34),CHAR(34),
", ValidDateTime:  ",CHAR(34),CHAR(34),
", ValidDateTimeUTCOffset:  ",CHAR(34),CHAR(34),
", StatusCV:  ",CHAR(34),CHAR(34),
", SampledMediumCV:  ",CHAR(34),INDEX(DataColumns[Sampled Medium],$A167),CHAR(34),
", ValueCount:  ",NumDataValues,"}"))</f>
        <v/>
      </c>
      <c r="W167" s="111" t="str">
        <f>IF($A167&gt;NumDataColumns,"",
CONCATENATE("  - &amp;TimeSeriesResultID001",TEXT($A167,"0000"),
" {","ResultID: *ResultID",TEXT($A167,"0000"),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Statistic],$A167),CHAR(34),"}"))</f>
        <v/>
      </c>
      <c r="X167" s="111" t="str">
        <f>IF($A167-3&gt;NumDataColumns,"",
CONCATENATE("    - {ColumnNumber: ",TEXT($A167-1,"0000"),
", Label:  ",CHAR(34),INDEX(DataColumns[Column Label],$A167-3),CHAR(34),
", ODM2Field:  ",CHAR(34),"DataValue",CHAR(34),
", CensorCodeCV:  ",CHAR(34),INDEX(DataColumns[Censor Code],$A167-3),CHAR(34),
", QualiatyCodeCV:  ",CHAR(34),INDEX(DataColumns[Quality Code],$A167-3),CHAR(34),
", TimeAggregationInterval:  ",INDEX(DataColumns[Time Aggregation Interval],$A167-3),
", TimeAggregationIntervalUnitsID:  ",CHAR(34),INDEX(DataColumns[Time Aggregation Unit],$A167-3),CHAR(34),"}"))</f>
        <v/>
      </c>
      <c r="AA167" s="111" t="str">
        <f>IF($A167&gt;NumDataColumns,
"",
CONCATENATE(AA166,", ",INDEX(DataColumns[Column Label],$A167)))</f>
        <v/>
      </c>
    </row>
    <row r="168" spans="1:27" x14ac:dyDescent="0.25">
      <c r="A168">
        <v>165</v>
      </c>
      <c r="D168" s="111" t="str">
        <f>IF($A168&gt;NumPeople,"",
CONCATENATE("  - &amp;PersonID",TEXT($A168,"0000"),
" {","PersonFirstName:  ",CHAR(34),INDEX(People[First Name],$A168),CHAR(34),
", PersonMiddleName:  ",CHAR(34),INDEX(People[Middle Name],$A168),CHAR(34),
", PersonLastName:  ",CHAR(34),INDEX(People[Last Name],$A168),CHAR(34),"}"))</f>
        <v/>
      </c>
      <c r="E168" s="111" t="str">
        <f>IF($A168&gt;NumOrganizations,"",
CONCATENATE("  - &amp;OrganizationID",TEXT($A168,"0000"),
" {","OrganizationTypeCV:  ",CHAR(34),INDEX(Organizations[Organization Type '[CV']],$A168),CHAR(34),
", OrganizationCode:  ",CHAR(34),INDEX(Organizations[Organization Code],$A168),CHAR(34),
", OrganizationName:  ",CHAR(34),INDEX(Organizations[Organization Name],$A168),CHAR(34),
", OrganizationDescription:  ",CHAR(34),INDEX(Organizations[Organization Description],$A168),CHAR(34),
", OrganizationLink:  ",CHAR(34),INDEX(Organizations[Organization Link],$A168),CHAR(34),"}"))</f>
        <v/>
      </c>
      <c r="F168" s="111" t="str">
        <f>IF($A168&gt;NumPeople,"",
CONCATENATE("  - &amp;AffiliationID",TEXT($A168,"0000"),
" {PersonID: *PersonID",TEXT($A168,"0000"),
", OrganizationID: *OrganizationID",TEXT(MATCH(INDEX(People[Organization Name],$A168),Organizations[Organization Name],0),"0000"),
", IsPrimaryOrganizationContact: , AffiliationStartDate: , AffiliationEndDate: , PrimaryPhone: ",
", PrimaryEmail: ",CHAR(34),INDEX(People[Primary Email],$A168),CHAR(34),
", PrimaryAddress: ",CHAR(34),INDEX(People[Primary Address],$A168),CHAR(34),
", PersonLink: }"))</f>
        <v/>
      </c>
      <c r="H168" s="111" t="str">
        <f>IF(COUNTA(CitationInformation)=0,"",
IF($A168&gt;NumAuthors,"",
CONCATENATE("  - &amp;AuthorListID",TEXT($A168,"0000"),
"  {CitationID: *CitationID0001",
", PersonID: *PersonID",TEXT(MATCH(INDEX(AuthorList[Author Name],$A168),People[Full Name],0),"0000"),
", AuthorOrder: ",INDEX(AuthorList[Author Number],$A168),"}")))</f>
        <v/>
      </c>
      <c r="K168" s="111" t="str">
        <f>IF($A168&gt;NumSamplingFeatures,"",
CONCATENATE("  - &amp;SamplingFeatureID",TEXT($A168,"0000"),
" {","SamplingFeatureUUID:  ",CHAR(34),INDEX(SamplingFeatures[Sampling Feature UUID],$A168),CHAR(34),
", SamplingFeatureTypeCV:  ",CHAR(34),INDEX(SamplingFeatures[Sampling Feature Type],$A168),CHAR(34),
", SamplingFeatureCode:  ",CHAR(34),INDEX(SamplingFeatures[Feature Code],$A168),CHAR(34),
", SamplingFeatureName:  ",CHAR(34),INDEX(SamplingFeatures[Feature Name],$A168),CHAR(34),
", SamplingFeatureDescription:  ",CHAR(34),INDEX(SamplingFeatures[Feature Description],$A168),CHAR(34),
", SamplingFeatureGeotypeCV:  ",CHAR(34),INDEX(SamplingFeatures[Feature Geo Type],$A168),CHAR(34),
", FeatureGeometry:  ",CHAR(34),INDEX(SamplingFeatures[Feature Geometry],$A168),CHAR(34),
", Elevation_m:  ",CHAR(34),INDEX(SamplingFeatures[Elevation_m],$A168),CHAR(34),
", ElevationDatumCV:  ",CHAR(34),ElevationDatum,CHAR(34),"}"))</f>
        <v/>
      </c>
      <c r="L168" s="111" t="str">
        <f>IF(NumSites=0,"",
IF(NumSites&lt;$A168,"",
CONCATENATE("  - &amp;SiteID",TEXT($A168,"0000"),
" {","SamplingFeatureID:  *SamplingFeatureID",TEXT(MATCH($A168,Sites[SiteID],0),"0000"),
", SiteTypeCV:  ",CHAR(34),INDEX(Sites[Site Type],MATCH($A168,Sites[SiteID],0)),CHAR(34),
", Latitude:  ",INDEX(Sites[Latitude],MATCH($A168,Sites[SiteID],0)),
", Longitude:  ",INDEX(Sites[Longitude],MATCH($A168,Sites[SiteID],0)),
", SpatialReferenceID:  *SRSID0001}")))</f>
        <v/>
      </c>
      <c r="M168" s="111" t="str">
        <f>IF(NumSpecimens=0,"",
IF(NumSpecimens&lt;$A168,"",
CONCATENATE("  - &amp;SpecimenID",TEXT($A168,"0000"),
" {","SamplingFeatureID:  *SamplingFeatureID",TEXT(MATCH($A168,Specimens[SpecimenID],0),"0000"),
", SpecimenTypeCV:  ",CHAR(34),INDEX(Specimens[Specimen Type],MATCH($A168,Specimens[SpecimenID],0)),CHAR(34),
", SpecimenMediumCV:  ",INDEX(Specimens[Specimen Medium],MATCH($A168,Specimens[SpecimenID],0)),
", IsFieldSpecimen:  ",CHAR(34),INDEX(Specimens[Is Field Specimen?],MATCH($A168,Specimens[SpecimenID],0)),CHAR(34),"}")))</f>
        <v/>
      </c>
      <c r="N168" s="111" t="str">
        <f>IF(NumSpatialOffsets=0,"",
IF(NumSpatialOffsets&lt;$A168,"",
CONCATENATE("  - &amp;SpatialOffsetID",TEXT($A168,"0000"),
" {","SpatialOffsetTypeCV:  ",CHAR(34),INDEX(RelatedFeatures[Spatial Offset Type],MATCH($A168,RelatedFeatures[OffsetID],0)),CHAR(34),
", Offset1Value:  ",INDEX(RelatedFeatures[Offset 1 Value],MATCH($A168,RelatedFeatures[OffsetID],0)),
", Offset1UnitID:  ",CHAR(34),INDEX(RelatedFeatures[Offset 1 Unit],MATCH($A168,RelatedFeatures[OffsetID],0)),CHAR(34),
", Offset2Value:  ",IF(INDEX(RelatedFeatures[Offset 2 Value],MATCH($A168,RelatedFeatures[OffsetID],0))="","NULL",INDEX(RelatedFeatures[Offset 2 Value],MATCH($A168,RelatedFeatures[OffsetID],0))),
", Offset2UnitID:  ",CHAR(34),INDEX(RelatedFeatures[Offset 2 Unit],MATCH($A168,RelatedFeatures[OffsetID],0)),,CHAR(34),
", Offset3Value:  ",IF(INDEX(RelatedFeatures[Offset 3 Value],MATCH($A168,RelatedFeatures[OffsetID],0))="","NULL",INDEX(RelatedFeatures[Offset 3 Value],MATCH($A168,RelatedFeatures[OffsetID],0))),
", Offset3UnitID:  ",CHAR(34),INDEX(RelatedFeatures[Offset 3 Unit],MATCH($A168,RelatedFeatures[OffsetID],0)),CHAR(34),"}")))</f>
        <v/>
      </c>
      <c r="O168" s="111" t="str">
        <f>IF(NumRelatedFeatures=0,"",
IF($A168&gt;NumRelatedFeatures,"",
CONCATENATE("  - &amp;RelationID",TEXT($A168,"0000"),
" {","SamplingFeatureID:  *SamplingFeatureID",TEXT(MATCH(INDEX(RelatedFeatures[First Sampling Feature Code],$A168),SamplingFeatures[Feature Code],0),"0000"),
", RelationshipTypeCV:  ",CHAR(34),INDEX(RelatedFeatures[Relationship Type],$A168),CHAR(34),
", RelatedFeatureID: *SamplingFeatureID",TEXT(MATCH(INDEX(RelatedFeatures[Second Sampling Feature Code],$A168),SamplingFeatures[Feature Code],0),"0000"),
", SpatialOffsetID:  ",IF(INDEX(RelatedFeatures[OffsetID],$A168)="",CONCATENATE(CHAR(34),CHAR(34)),CONCATENATE("*SpatialOffsetID",TEXT(INDEX(RelatedFeatures[OffsetID],$A168),"0000"))),"}")))</f>
        <v/>
      </c>
      <c r="P168" s="111" t="str">
        <f>IF($A168&gt;NumMethods,"",
CONCATENATE("  - &amp;MethodID",TEXT($A168,"0000"),
" {","MethodTypeCV:  ",CHAR(34),INDEX(Methods[Method Type],$A168),CHAR(34),
", MethodCode:  ",CHAR(34),INDEX(Methods[Method Code],$A168),CHAR(34),
", MethodName:  ",CHAR(34),INDEX(Methods[Method Name],$A168),CHAR(34),
", MethodDescription:  ",CHAR(34),INDEX(Methods[Method Description],$A168),CHAR(34),
", MethodLink:  ",CHAR(34),INDEX(Methods[Method Link],$A168),CHAR(34),
", OrganizationID: *OrganizationID",TEXT(MATCH(INDEX(Methods[Organization Name],$A168),Organizations[Organization Name],0),"0000"),"}"))</f>
        <v/>
      </c>
      <c r="Q168" s="111" t="str">
        <f>IF($A168&gt;NumVariables,"",
CONCATENATE("  - &amp;VariableID",TEXT($A168,"0000"),
" {","VariableTypeCV:  ",CHAR(34),INDEX(Variables[Variable Type],$A168),CHAR(34),
", VariableCode:  ",CHAR(34),INDEX(Variables[Variable Code],$A168),CHAR(34),
", VariableNameCV:  ",CHAR(34),INDEX(Variables[Variable Name],$A168),CHAR(34),
", VariableDefinition:  ",CHAR(34),INDEX(Variables[Variable Definition],$A168),CHAR(34),
", SpecciationCV:  ",CHAR(34),INDEX(Variables[Speciation],$A168),CHAR(34),
", NoDataValue:  ",CHAR(34),INDEX(Variables[No Data Value],$A168),CHAR(34),"}"))</f>
        <v/>
      </c>
      <c r="S168" s="111" t="str">
        <f>IF($A168&gt;NumProcessingLevels,"",
CONCATENATE("  - &amp;ProcessingLevelID",TEXT($A168,"0000"),
" {","ProcessingLevelCode:  ",CHAR(34),INDEX(ProcessingLevels[Processing Level Code],$A168),CHAR(34),
", Definition:  ",CHAR(34),INDEX(ProcessingLevels[Definition],$A168),CHAR(34),
", Explanation:  ",CHAR(34),INDEX(ProcessingLevels[Explanation],$A168),CHAR(34),"}"))</f>
        <v/>
      </c>
      <c r="T168" s="111" t="str">
        <f>IF($A168&gt;NumDataColumns,"",
IF(INDEX(DataColumns[Method Code],$A168)="","PLEASE FILL IN A METHOD FOR EACH DATA COLUMN",
CONCATENATE("  - &amp;ActionID",TEXT($A168,"0000"),
" {","ActionTypeCV:  ",CHAR(34),"Observation",CHAR(34),
", MethodID: *MethodID",TEXT(MATCH(INDEX(DataColumns[Method Code],$A168),Methods[Method Code],0),"0000"),
", BeginDateTime:  NULL",
", BeginDateTimeUTCOffset:  NULL",
", EndDateTime:  NULL",
", EndDateTimeUTCOffset:  NULL",
", ActionDescription:  ",CHAR(34),"Generic observation action generated by YODA TimeSeries Template",CHAR(34),
", ActionFileLink:  ",CHAR(34),CHAR(34),"}")))</f>
        <v/>
      </c>
      <c r="U168" s="111" t="str">
        <f>IF($A168&gt;NumDataColumns,"",
IF(INDEX(DataColumns[Method Code],$A168)="","PLEASE FILL IN A SAMPLING FEATURE FOR EACH DATA COLUMN",
CONCATENATE("  - &amp;FeatureActionID",TEXT($A168,"0000"),
" {","SamplingFeatureID:  *SamplingFeatureID",TEXT(MATCH(INDEX(DataColumns[Sampling Feature Code],$A168),SamplingFeatures[Feature Code],0),"0000"),
", ActionID:  *ActionID",TEXT($A168,"0000"),"}")))</f>
        <v/>
      </c>
      <c r="V168" s="111" t="str">
        <f>IF($A168&gt;NumDataColumns,"",
CONCATENATE("  - &amp;ResultID",TEXT($A168,"0000"),
" {","ResultUUID:  ",CHAR(34),INDEX(DataColumns[ResultUUID],$A168),CHAR(34),
", FeatureActionID: *FeatureActionID",TEXT($A168,"0000"),
", ResultTypeCV:  ",CHAR(34),INDEX(DataColumns[Result Type],$A168),CHAR(34),
", VariableID:  *VariableID",TEXT(MATCH(INDEX(DataColumns[Variable Code],$A168),Variables[Variable Code],0),"0000"),
", UnitsID:  ",CHAR(34),INDEX(DataColumns[Unit Name],$A168),CHAR(34),
", TaxonomicClassifierID:  ",CHAR(34),CHAR(34),
", ProcessingLevelID:  *ProcessingLevelID",TEXT(MATCH(INDEX(DataColumns[Processing Level],$A168),ProcessingLevels[Processing Level Code],0),"0000"),
", ResultDateTime:  ",CHAR(34),CHAR(34),
", ResultDateTimeUTCOffset:  ",CHAR(34),CHAR(34),
", ValidDateTime:  ",CHAR(34),CHAR(34),
", ValidDateTimeUTCOffset:  ",CHAR(34),CHAR(34),
", StatusCV:  ",CHAR(34),CHAR(34),
", SampledMediumCV:  ",CHAR(34),INDEX(DataColumns[Sampled Medium],$A168),CHAR(34),
", ValueCount:  ",NumDataValues,"}"))</f>
        <v/>
      </c>
      <c r="W168" s="111" t="str">
        <f>IF($A168&gt;NumDataColumns,"",
CONCATENATE("  - &amp;TimeSeriesResultID001",TEXT($A168,"0000"),
" {","ResultID: *ResultID",TEXT($A168,"0000"),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Statistic],$A168),CHAR(34),"}"))</f>
        <v/>
      </c>
      <c r="X168" s="111" t="str">
        <f>IF($A168-3&gt;NumDataColumns,"",
CONCATENATE("    - {ColumnNumber: ",TEXT($A168-1,"0000"),
", Label:  ",CHAR(34),INDEX(DataColumns[Column Label],$A168-3),CHAR(34),
", ODM2Field:  ",CHAR(34),"DataValue",CHAR(34),
", CensorCodeCV:  ",CHAR(34),INDEX(DataColumns[Censor Code],$A168-3),CHAR(34),
", QualiatyCodeCV:  ",CHAR(34),INDEX(DataColumns[Quality Code],$A168-3),CHAR(34),
", TimeAggregationInterval:  ",INDEX(DataColumns[Time Aggregation Interval],$A168-3),
", TimeAggregationIntervalUnitsID:  ",CHAR(34),INDEX(DataColumns[Time Aggregation Unit],$A168-3),CHAR(34),"}"))</f>
        <v/>
      </c>
      <c r="AA168" s="111" t="str">
        <f>IF($A168&gt;NumDataColumns,
"",
CONCATENATE(AA167,", ",INDEX(DataColumns[Column Label],$A168)))</f>
        <v/>
      </c>
    </row>
    <row r="169" spans="1:27" x14ac:dyDescent="0.25">
      <c r="A169">
        <v>166</v>
      </c>
      <c r="D169" s="111" t="str">
        <f>IF($A169&gt;NumPeople,"",
CONCATENATE("  - &amp;PersonID",TEXT($A169,"0000"),
" {","PersonFirstName:  ",CHAR(34),INDEX(People[First Name],$A169),CHAR(34),
", PersonMiddleName:  ",CHAR(34),INDEX(People[Middle Name],$A169),CHAR(34),
", PersonLastName:  ",CHAR(34),INDEX(People[Last Name],$A169),CHAR(34),"}"))</f>
        <v/>
      </c>
      <c r="E169" s="111" t="str">
        <f>IF($A169&gt;NumOrganizations,"",
CONCATENATE("  - &amp;OrganizationID",TEXT($A169,"0000"),
" {","OrganizationTypeCV:  ",CHAR(34),INDEX(Organizations[Organization Type '[CV']],$A169),CHAR(34),
", OrganizationCode:  ",CHAR(34),INDEX(Organizations[Organization Code],$A169),CHAR(34),
", OrganizationName:  ",CHAR(34),INDEX(Organizations[Organization Name],$A169),CHAR(34),
", OrganizationDescription:  ",CHAR(34),INDEX(Organizations[Organization Description],$A169),CHAR(34),
", OrganizationLink:  ",CHAR(34),INDEX(Organizations[Organization Link],$A169),CHAR(34),"}"))</f>
        <v/>
      </c>
      <c r="F169" s="111" t="str">
        <f>IF($A169&gt;NumPeople,"",
CONCATENATE("  - &amp;AffiliationID",TEXT($A169,"0000"),
" {PersonID: *PersonID",TEXT($A169,"0000"),
", OrganizationID: *OrganizationID",TEXT(MATCH(INDEX(People[Organization Name],$A169),Organizations[Organization Name],0),"0000"),
", IsPrimaryOrganizationContact: , AffiliationStartDate: , AffiliationEndDate: , PrimaryPhone: ",
", PrimaryEmail: ",CHAR(34),INDEX(People[Primary Email],$A169),CHAR(34),
", PrimaryAddress: ",CHAR(34),INDEX(People[Primary Address],$A169),CHAR(34),
", PersonLink: }"))</f>
        <v/>
      </c>
      <c r="H169" s="111" t="str">
        <f>IF(COUNTA(CitationInformation)=0,"",
IF($A169&gt;NumAuthors,"",
CONCATENATE("  - &amp;AuthorListID",TEXT($A169,"0000"),
"  {CitationID: *CitationID0001",
", PersonID: *PersonID",TEXT(MATCH(INDEX(AuthorList[Author Name],$A169),People[Full Name],0),"0000"),
", AuthorOrder: ",INDEX(AuthorList[Author Number],$A169),"}")))</f>
        <v/>
      </c>
      <c r="K169" s="111" t="str">
        <f>IF($A169&gt;NumSamplingFeatures,"",
CONCATENATE("  - &amp;SamplingFeatureID",TEXT($A169,"0000"),
" {","SamplingFeatureUUID:  ",CHAR(34),INDEX(SamplingFeatures[Sampling Feature UUID],$A169),CHAR(34),
", SamplingFeatureTypeCV:  ",CHAR(34),INDEX(SamplingFeatures[Sampling Feature Type],$A169),CHAR(34),
", SamplingFeatureCode:  ",CHAR(34),INDEX(SamplingFeatures[Feature Code],$A169),CHAR(34),
", SamplingFeatureName:  ",CHAR(34),INDEX(SamplingFeatures[Feature Name],$A169),CHAR(34),
", SamplingFeatureDescription:  ",CHAR(34),INDEX(SamplingFeatures[Feature Description],$A169),CHAR(34),
", SamplingFeatureGeotypeCV:  ",CHAR(34),INDEX(SamplingFeatures[Feature Geo Type],$A169),CHAR(34),
", FeatureGeometry:  ",CHAR(34),INDEX(SamplingFeatures[Feature Geometry],$A169),CHAR(34),
", Elevation_m:  ",CHAR(34),INDEX(SamplingFeatures[Elevation_m],$A169),CHAR(34),
", ElevationDatumCV:  ",CHAR(34),ElevationDatum,CHAR(34),"}"))</f>
        <v/>
      </c>
      <c r="L169" s="111" t="str">
        <f>IF(NumSites=0,"",
IF(NumSites&lt;$A169,"",
CONCATENATE("  - &amp;SiteID",TEXT($A169,"0000"),
" {","SamplingFeatureID:  *SamplingFeatureID",TEXT(MATCH($A169,Sites[SiteID],0),"0000"),
", SiteTypeCV:  ",CHAR(34),INDEX(Sites[Site Type],MATCH($A169,Sites[SiteID],0)),CHAR(34),
", Latitude:  ",INDEX(Sites[Latitude],MATCH($A169,Sites[SiteID],0)),
", Longitude:  ",INDEX(Sites[Longitude],MATCH($A169,Sites[SiteID],0)),
", SpatialReferenceID:  *SRSID0001}")))</f>
        <v/>
      </c>
      <c r="M169" s="111" t="str">
        <f>IF(NumSpecimens=0,"",
IF(NumSpecimens&lt;$A169,"",
CONCATENATE("  - &amp;SpecimenID",TEXT($A169,"0000"),
" {","SamplingFeatureID:  *SamplingFeatureID",TEXT(MATCH($A169,Specimens[SpecimenID],0),"0000"),
", SpecimenTypeCV:  ",CHAR(34),INDEX(Specimens[Specimen Type],MATCH($A169,Specimens[SpecimenID],0)),CHAR(34),
", SpecimenMediumCV:  ",INDEX(Specimens[Specimen Medium],MATCH($A169,Specimens[SpecimenID],0)),
", IsFieldSpecimen:  ",CHAR(34),INDEX(Specimens[Is Field Specimen?],MATCH($A169,Specimens[SpecimenID],0)),CHAR(34),"}")))</f>
        <v/>
      </c>
      <c r="N169" s="111" t="str">
        <f>IF(NumSpatialOffsets=0,"",
IF(NumSpatialOffsets&lt;$A169,"",
CONCATENATE("  - &amp;SpatialOffsetID",TEXT($A169,"0000"),
" {","SpatialOffsetTypeCV:  ",CHAR(34),INDEX(RelatedFeatures[Spatial Offset Type],MATCH($A169,RelatedFeatures[OffsetID],0)),CHAR(34),
", Offset1Value:  ",INDEX(RelatedFeatures[Offset 1 Value],MATCH($A169,RelatedFeatures[OffsetID],0)),
", Offset1UnitID:  ",CHAR(34),INDEX(RelatedFeatures[Offset 1 Unit],MATCH($A169,RelatedFeatures[OffsetID],0)),CHAR(34),
", Offset2Value:  ",IF(INDEX(RelatedFeatures[Offset 2 Value],MATCH($A169,RelatedFeatures[OffsetID],0))="","NULL",INDEX(RelatedFeatures[Offset 2 Value],MATCH($A169,RelatedFeatures[OffsetID],0))),
", Offset2UnitID:  ",CHAR(34),INDEX(RelatedFeatures[Offset 2 Unit],MATCH($A169,RelatedFeatures[OffsetID],0)),,CHAR(34),
", Offset3Value:  ",IF(INDEX(RelatedFeatures[Offset 3 Value],MATCH($A169,RelatedFeatures[OffsetID],0))="","NULL",INDEX(RelatedFeatures[Offset 3 Value],MATCH($A169,RelatedFeatures[OffsetID],0))),
", Offset3UnitID:  ",CHAR(34),INDEX(RelatedFeatures[Offset 3 Unit],MATCH($A169,RelatedFeatures[OffsetID],0)),CHAR(34),"}")))</f>
        <v/>
      </c>
      <c r="O169" s="111" t="str">
        <f>IF(NumRelatedFeatures=0,"",
IF($A169&gt;NumRelatedFeatures,"",
CONCATENATE("  - &amp;RelationID",TEXT($A169,"0000"),
" {","SamplingFeatureID:  *SamplingFeatureID",TEXT(MATCH(INDEX(RelatedFeatures[First Sampling Feature Code],$A169),SamplingFeatures[Feature Code],0),"0000"),
", RelationshipTypeCV:  ",CHAR(34),INDEX(RelatedFeatures[Relationship Type],$A169),CHAR(34),
", RelatedFeatureID: *SamplingFeatureID",TEXT(MATCH(INDEX(RelatedFeatures[Second Sampling Feature Code],$A169),SamplingFeatures[Feature Code],0),"0000"),
", SpatialOffsetID:  ",IF(INDEX(RelatedFeatures[OffsetID],$A169)="",CONCATENATE(CHAR(34),CHAR(34)),CONCATENATE("*SpatialOffsetID",TEXT(INDEX(RelatedFeatures[OffsetID],$A169),"0000"))),"}")))</f>
        <v/>
      </c>
      <c r="P169" s="111" t="str">
        <f>IF($A169&gt;NumMethods,"",
CONCATENATE("  - &amp;MethodID",TEXT($A169,"0000"),
" {","MethodTypeCV:  ",CHAR(34),INDEX(Methods[Method Type],$A169),CHAR(34),
", MethodCode:  ",CHAR(34),INDEX(Methods[Method Code],$A169),CHAR(34),
", MethodName:  ",CHAR(34),INDEX(Methods[Method Name],$A169),CHAR(34),
", MethodDescription:  ",CHAR(34),INDEX(Methods[Method Description],$A169),CHAR(34),
", MethodLink:  ",CHAR(34),INDEX(Methods[Method Link],$A169),CHAR(34),
", OrganizationID: *OrganizationID",TEXT(MATCH(INDEX(Methods[Organization Name],$A169),Organizations[Organization Name],0),"0000"),"}"))</f>
        <v/>
      </c>
      <c r="Q169" s="111" t="str">
        <f>IF($A169&gt;NumVariables,"",
CONCATENATE("  - &amp;VariableID",TEXT($A169,"0000"),
" {","VariableTypeCV:  ",CHAR(34),INDEX(Variables[Variable Type],$A169),CHAR(34),
", VariableCode:  ",CHAR(34),INDEX(Variables[Variable Code],$A169),CHAR(34),
", VariableNameCV:  ",CHAR(34),INDEX(Variables[Variable Name],$A169),CHAR(34),
", VariableDefinition:  ",CHAR(34),INDEX(Variables[Variable Definition],$A169),CHAR(34),
", SpecciationCV:  ",CHAR(34),INDEX(Variables[Speciation],$A169),CHAR(34),
", NoDataValue:  ",CHAR(34),INDEX(Variables[No Data Value],$A169),CHAR(34),"}"))</f>
        <v/>
      </c>
      <c r="S169" s="111" t="str">
        <f>IF($A169&gt;NumProcessingLevels,"",
CONCATENATE("  - &amp;ProcessingLevelID",TEXT($A169,"0000"),
" {","ProcessingLevelCode:  ",CHAR(34),INDEX(ProcessingLevels[Processing Level Code],$A169),CHAR(34),
", Definition:  ",CHAR(34),INDEX(ProcessingLevels[Definition],$A169),CHAR(34),
", Explanation:  ",CHAR(34),INDEX(ProcessingLevels[Explanation],$A169),CHAR(34),"}"))</f>
        <v/>
      </c>
      <c r="T169" s="111" t="str">
        <f>IF($A169&gt;NumDataColumns,"",
IF(INDEX(DataColumns[Method Code],$A169)="","PLEASE FILL IN A METHOD FOR EACH DATA COLUMN",
CONCATENATE("  - &amp;ActionID",TEXT($A169,"0000"),
" {","ActionTypeCV:  ",CHAR(34),"Observation",CHAR(34),
", MethodID: *MethodID",TEXT(MATCH(INDEX(DataColumns[Method Code],$A169),Methods[Method Code],0),"0000"),
", BeginDateTime:  NULL",
", BeginDateTimeUTCOffset:  NULL",
", EndDateTime:  NULL",
", EndDateTimeUTCOffset:  NULL",
", ActionDescription:  ",CHAR(34),"Generic observation action generated by YODA TimeSeries Template",CHAR(34),
", ActionFileLink:  ",CHAR(34),CHAR(34),"}")))</f>
        <v/>
      </c>
      <c r="U169" s="111" t="str">
        <f>IF($A169&gt;NumDataColumns,"",
IF(INDEX(DataColumns[Method Code],$A169)="","PLEASE FILL IN A SAMPLING FEATURE FOR EACH DATA COLUMN",
CONCATENATE("  - &amp;FeatureActionID",TEXT($A169,"0000"),
" {","SamplingFeatureID:  *SamplingFeatureID",TEXT(MATCH(INDEX(DataColumns[Sampling Feature Code],$A169),SamplingFeatures[Feature Code],0),"0000"),
", ActionID:  *ActionID",TEXT($A169,"0000"),"}")))</f>
        <v/>
      </c>
      <c r="V169" s="111" t="str">
        <f>IF($A169&gt;NumDataColumns,"",
CONCATENATE("  - &amp;ResultID",TEXT($A169,"0000"),
" {","ResultUUID:  ",CHAR(34),INDEX(DataColumns[ResultUUID],$A169),CHAR(34),
", FeatureActionID: *FeatureActionID",TEXT($A169,"0000"),
", ResultTypeCV:  ",CHAR(34),INDEX(DataColumns[Result Type],$A169),CHAR(34),
", VariableID:  *VariableID",TEXT(MATCH(INDEX(DataColumns[Variable Code],$A169),Variables[Variable Code],0),"0000"),
", UnitsID:  ",CHAR(34),INDEX(DataColumns[Unit Name],$A169),CHAR(34),
", TaxonomicClassifierID:  ",CHAR(34),CHAR(34),
", ProcessingLevelID:  *ProcessingLevelID",TEXT(MATCH(INDEX(DataColumns[Processing Level],$A169),ProcessingLevels[Processing Level Code],0),"0000"),
", ResultDateTime:  ",CHAR(34),CHAR(34),
", ResultDateTimeUTCOffset:  ",CHAR(34),CHAR(34),
", ValidDateTime:  ",CHAR(34),CHAR(34),
", ValidDateTimeUTCOffset:  ",CHAR(34),CHAR(34),
", StatusCV:  ",CHAR(34),CHAR(34),
", SampledMediumCV:  ",CHAR(34),INDEX(DataColumns[Sampled Medium],$A169),CHAR(34),
", ValueCount:  ",NumDataValues,"}"))</f>
        <v/>
      </c>
      <c r="W169" s="111" t="str">
        <f>IF($A169&gt;NumDataColumns,"",
CONCATENATE("  - &amp;TimeSeriesResultID001",TEXT($A169,"0000"),
" {","ResultID: *ResultID",TEXT($A169,"0000"),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Statistic],$A169),CHAR(34),"}"))</f>
        <v/>
      </c>
      <c r="X169" s="111" t="str">
        <f>IF($A169-3&gt;NumDataColumns,"",
CONCATENATE("    - {ColumnNumber: ",TEXT($A169-1,"0000"),
", Label:  ",CHAR(34),INDEX(DataColumns[Column Label],$A169-3),CHAR(34),
", ODM2Field:  ",CHAR(34),"DataValue",CHAR(34),
", CensorCodeCV:  ",CHAR(34),INDEX(DataColumns[Censor Code],$A169-3),CHAR(34),
", QualiatyCodeCV:  ",CHAR(34),INDEX(DataColumns[Quality Code],$A169-3),CHAR(34),
", TimeAggregationInterval:  ",INDEX(DataColumns[Time Aggregation Interval],$A169-3),
", TimeAggregationIntervalUnitsID:  ",CHAR(34),INDEX(DataColumns[Time Aggregation Unit],$A169-3),CHAR(34),"}"))</f>
        <v/>
      </c>
      <c r="AA169" s="111" t="str">
        <f>IF($A169&gt;NumDataColumns,
"",
CONCATENATE(AA168,", ",INDEX(DataColumns[Column Label],$A169)))</f>
        <v/>
      </c>
    </row>
    <row r="170" spans="1:27" x14ac:dyDescent="0.25">
      <c r="A170">
        <v>167</v>
      </c>
      <c r="D170" s="111" t="str">
        <f>IF($A170&gt;NumPeople,"",
CONCATENATE("  - &amp;PersonID",TEXT($A170,"0000"),
" {","PersonFirstName:  ",CHAR(34),INDEX(People[First Name],$A170),CHAR(34),
", PersonMiddleName:  ",CHAR(34),INDEX(People[Middle Name],$A170),CHAR(34),
", PersonLastName:  ",CHAR(34),INDEX(People[Last Name],$A170),CHAR(34),"}"))</f>
        <v/>
      </c>
      <c r="E170" s="111" t="str">
        <f>IF($A170&gt;NumOrganizations,"",
CONCATENATE("  - &amp;OrganizationID",TEXT($A170,"0000"),
" {","OrganizationTypeCV:  ",CHAR(34),INDEX(Organizations[Organization Type '[CV']],$A170),CHAR(34),
", OrganizationCode:  ",CHAR(34),INDEX(Organizations[Organization Code],$A170),CHAR(34),
", OrganizationName:  ",CHAR(34),INDEX(Organizations[Organization Name],$A170),CHAR(34),
", OrganizationDescription:  ",CHAR(34),INDEX(Organizations[Organization Description],$A170),CHAR(34),
", OrganizationLink:  ",CHAR(34),INDEX(Organizations[Organization Link],$A170),CHAR(34),"}"))</f>
        <v/>
      </c>
      <c r="F170" s="111" t="str">
        <f>IF($A170&gt;NumPeople,"",
CONCATENATE("  - &amp;AffiliationID",TEXT($A170,"0000"),
" {PersonID: *PersonID",TEXT($A170,"0000"),
", OrganizationID: *OrganizationID",TEXT(MATCH(INDEX(People[Organization Name],$A170),Organizations[Organization Name],0),"0000"),
", IsPrimaryOrganizationContact: , AffiliationStartDate: , AffiliationEndDate: , PrimaryPhone: ",
", PrimaryEmail: ",CHAR(34),INDEX(People[Primary Email],$A170),CHAR(34),
", PrimaryAddress: ",CHAR(34),INDEX(People[Primary Address],$A170),CHAR(34),
", PersonLink: }"))</f>
        <v/>
      </c>
      <c r="H170" s="111" t="str">
        <f>IF(COUNTA(CitationInformation)=0,"",
IF($A170&gt;NumAuthors,"",
CONCATENATE("  - &amp;AuthorListID",TEXT($A170,"0000"),
"  {CitationID: *CitationID0001",
", PersonID: *PersonID",TEXT(MATCH(INDEX(AuthorList[Author Name],$A170),People[Full Name],0),"0000"),
", AuthorOrder: ",INDEX(AuthorList[Author Number],$A170),"}")))</f>
        <v/>
      </c>
      <c r="K170" s="111" t="str">
        <f>IF($A170&gt;NumSamplingFeatures,"",
CONCATENATE("  - &amp;SamplingFeatureID",TEXT($A170,"0000"),
" {","SamplingFeatureUUID:  ",CHAR(34),INDEX(SamplingFeatures[Sampling Feature UUID],$A170),CHAR(34),
", SamplingFeatureTypeCV:  ",CHAR(34),INDEX(SamplingFeatures[Sampling Feature Type],$A170),CHAR(34),
", SamplingFeatureCode:  ",CHAR(34),INDEX(SamplingFeatures[Feature Code],$A170),CHAR(34),
", SamplingFeatureName:  ",CHAR(34),INDEX(SamplingFeatures[Feature Name],$A170),CHAR(34),
", SamplingFeatureDescription:  ",CHAR(34),INDEX(SamplingFeatures[Feature Description],$A170),CHAR(34),
", SamplingFeatureGeotypeCV:  ",CHAR(34),INDEX(SamplingFeatures[Feature Geo Type],$A170),CHAR(34),
", FeatureGeometry:  ",CHAR(34),INDEX(SamplingFeatures[Feature Geometry],$A170),CHAR(34),
", Elevation_m:  ",CHAR(34),INDEX(SamplingFeatures[Elevation_m],$A170),CHAR(34),
", ElevationDatumCV:  ",CHAR(34),ElevationDatum,CHAR(34),"}"))</f>
        <v/>
      </c>
      <c r="L170" s="111" t="str">
        <f>IF(NumSites=0,"",
IF(NumSites&lt;$A170,"",
CONCATENATE("  - &amp;SiteID",TEXT($A170,"0000"),
" {","SamplingFeatureID:  *SamplingFeatureID",TEXT(MATCH($A170,Sites[SiteID],0),"0000"),
", SiteTypeCV:  ",CHAR(34),INDEX(Sites[Site Type],MATCH($A170,Sites[SiteID],0)),CHAR(34),
", Latitude:  ",INDEX(Sites[Latitude],MATCH($A170,Sites[SiteID],0)),
", Longitude:  ",INDEX(Sites[Longitude],MATCH($A170,Sites[SiteID],0)),
", SpatialReferenceID:  *SRSID0001}")))</f>
        <v/>
      </c>
      <c r="M170" s="111" t="str">
        <f>IF(NumSpecimens=0,"",
IF(NumSpecimens&lt;$A170,"",
CONCATENATE("  - &amp;SpecimenID",TEXT($A170,"0000"),
" {","SamplingFeatureID:  *SamplingFeatureID",TEXT(MATCH($A170,Specimens[SpecimenID],0),"0000"),
", SpecimenTypeCV:  ",CHAR(34),INDEX(Specimens[Specimen Type],MATCH($A170,Specimens[SpecimenID],0)),CHAR(34),
", SpecimenMediumCV:  ",INDEX(Specimens[Specimen Medium],MATCH($A170,Specimens[SpecimenID],0)),
", IsFieldSpecimen:  ",CHAR(34),INDEX(Specimens[Is Field Specimen?],MATCH($A170,Specimens[SpecimenID],0)),CHAR(34),"}")))</f>
        <v/>
      </c>
      <c r="N170" s="111" t="str">
        <f>IF(NumSpatialOffsets=0,"",
IF(NumSpatialOffsets&lt;$A170,"",
CONCATENATE("  - &amp;SpatialOffsetID",TEXT($A170,"0000"),
" {","SpatialOffsetTypeCV:  ",CHAR(34),INDEX(RelatedFeatures[Spatial Offset Type],MATCH($A170,RelatedFeatures[OffsetID],0)),CHAR(34),
", Offset1Value:  ",INDEX(RelatedFeatures[Offset 1 Value],MATCH($A170,RelatedFeatures[OffsetID],0)),
", Offset1UnitID:  ",CHAR(34),INDEX(RelatedFeatures[Offset 1 Unit],MATCH($A170,RelatedFeatures[OffsetID],0)),CHAR(34),
", Offset2Value:  ",IF(INDEX(RelatedFeatures[Offset 2 Value],MATCH($A170,RelatedFeatures[OffsetID],0))="","NULL",INDEX(RelatedFeatures[Offset 2 Value],MATCH($A170,RelatedFeatures[OffsetID],0))),
", Offset2UnitID:  ",CHAR(34),INDEX(RelatedFeatures[Offset 2 Unit],MATCH($A170,RelatedFeatures[OffsetID],0)),,CHAR(34),
", Offset3Value:  ",IF(INDEX(RelatedFeatures[Offset 3 Value],MATCH($A170,RelatedFeatures[OffsetID],0))="","NULL",INDEX(RelatedFeatures[Offset 3 Value],MATCH($A170,RelatedFeatures[OffsetID],0))),
", Offset3UnitID:  ",CHAR(34),INDEX(RelatedFeatures[Offset 3 Unit],MATCH($A170,RelatedFeatures[OffsetID],0)),CHAR(34),"}")))</f>
        <v/>
      </c>
      <c r="O170" s="111" t="str">
        <f>IF(NumRelatedFeatures=0,"",
IF($A170&gt;NumRelatedFeatures,"",
CONCATENATE("  - &amp;RelationID",TEXT($A170,"0000"),
" {","SamplingFeatureID:  *SamplingFeatureID",TEXT(MATCH(INDEX(RelatedFeatures[First Sampling Feature Code],$A170),SamplingFeatures[Feature Code],0),"0000"),
", RelationshipTypeCV:  ",CHAR(34),INDEX(RelatedFeatures[Relationship Type],$A170),CHAR(34),
", RelatedFeatureID: *SamplingFeatureID",TEXT(MATCH(INDEX(RelatedFeatures[Second Sampling Feature Code],$A170),SamplingFeatures[Feature Code],0),"0000"),
", SpatialOffsetID:  ",IF(INDEX(RelatedFeatures[OffsetID],$A170)="",CONCATENATE(CHAR(34),CHAR(34)),CONCATENATE("*SpatialOffsetID",TEXT(INDEX(RelatedFeatures[OffsetID],$A170),"0000"))),"}")))</f>
        <v/>
      </c>
      <c r="P170" s="111" t="str">
        <f>IF($A170&gt;NumMethods,"",
CONCATENATE("  - &amp;MethodID",TEXT($A170,"0000"),
" {","MethodTypeCV:  ",CHAR(34),INDEX(Methods[Method Type],$A170),CHAR(34),
", MethodCode:  ",CHAR(34),INDEX(Methods[Method Code],$A170),CHAR(34),
", MethodName:  ",CHAR(34),INDEX(Methods[Method Name],$A170),CHAR(34),
", MethodDescription:  ",CHAR(34),INDEX(Methods[Method Description],$A170),CHAR(34),
", MethodLink:  ",CHAR(34),INDEX(Methods[Method Link],$A170),CHAR(34),
", OrganizationID: *OrganizationID",TEXT(MATCH(INDEX(Methods[Organization Name],$A170),Organizations[Organization Name],0),"0000"),"}"))</f>
        <v/>
      </c>
      <c r="Q170" s="111" t="str">
        <f>IF($A170&gt;NumVariables,"",
CONCATENATE("  - &amp;VariableID",TEXT($A170,"0000"),
" {","VariableTypeCV:  ",CHAR(34),INDEX(Variables[Variable Type],$A170),CHAR(34),
", VariableCode:  ",CHAR(34),INDEX(Variables[Variable Code],$A170),CHAR(34),
", VariableNameCV:  ",CHAR(34),INDEX(Variables[Variable Name],$A170),CHAR(34),
", VariableDefinition:  ",CHAR(34),INDEX(Variables[Variable Definition],$A170),CHAR(34),
", SpecciationCV:  ",CHAR(34),INDEX(Variables[Speciation],$A170),CHAR(34),
", NoDataValue:  ",CHAR(34),INDEX(Variables[No Data Value],$A170),CHAR(34),"}"))</f>
        <v/>
      </c>
      <c r="S170" s="111" t="str">
        <f>IF($A170&gt;NumProcessingLevels,"",
CONCATENATE("  - &amp;ProcessingLevelID",TEXT($A170,"0000"),
" {","ProcessingLevelCode:  ",CHAR(34),INDEX(ProcessingLevels[Processing Level Code],$A170),CHAR(34),
", Definition:  ",CHAR(34),INDEX(ProcessingLevels[Definition],$A170),CHAR(34),
", Explanation:  ",CHAR(34),INDEX(ProcessingLevels[Explanation],$A170),CHAR(34),"}"))</f>
        <v/>
      </c>
      <c r="T170" s="111" t="str">
        <f>IF($A170&gt;NumDataColumns,"",
IF(INDEX(DataColumns[Method Code],$A170)="","PLEASE FILL IN A METHOD FOR EACH DATA COLUMN",
CONCATENATE("  - &amp;ActionID",TEXT($A170,"0000"),
" {","ActionTypeCV:  ",CHAR(34),"Observation",CHAR(34),
", MethodID: *MethodID",TEXT(MATCH(INDEX(DataColumns[Method Code],$A170),Methods[Method Code],0),"0000"),
", BeginDateTime:  NULL",
", BeginDateTimeUTCOffset:  NULL",
", EndDateTime:  NULL",
", EndDateTimeUTCOffset:  NULL",
", ActionDescription:  ",CHAR(34),"Generic observation action generated by YODA TimeSeries Template",CHAR(34),
", ActionFileLink:  ",CHAR(34),CHAR(34),"}")))</f>
        <v/>
      </c>
      <c r="U170" s="111" t="str">
        <f>IF($A170&gt;NumDataColumns,"",
IF(INDEX(DataColumns[Method Code],$A170)="","PLEASE FILL IN A SAMPLING FEATURE FOR EACH DATA COLUMN",
CONCATENATE("  - &amp;FeatureActionID",TEXT($A170,"0000"),
" {","SamplingFeatureID:  *SamplingFeatureID",TEXT(MATCH(INDEX(DataColumns[Sampling Feature Code],$A170),SamplingFeatures[Feature Code],0),"0000"),
", ActionID:  *ActionID",TEXT($A170,"0000"),"}")))</f>
        <v/>
      </c>
      <c r="V170" s="111" t="str">
        <f>IF($A170&gt;NumDataColumns,"",
CONCATENATE("  - &amp;ResultID",TEXT($A170,"0000"),
" {","ResultUUID:  ",CHAR(34),INDEX(DataColumns[ResultUUID],$A170),CHAR(34),
", FeatureActionID: *FeatureActionID",TEXT($A170,"0000"),
", ResultTypeCV:  ",CHAR(34),INDEX(DataColumns[Result Type],$A170),CHAR(34),
", VariableID:  *VariableID",TEXT(MATCH(INDEX(DataColumns[Variable Code],$A170),Variables[Variable Code],0),"0000"),
", UnitsID:  ",CHAR(34),INDEX(DataColumns[Unit Name],$A170),CHAR(34),
", TaxonomicClassifierID:  ",CHAR(34),CHAR(34),
", ProcessingLevelID:  *ProcessingLevelID",TEXT(MATCH(INDEX(DataColumns[Processing Level],$A170),ProcessingLevels[Processing Level Code],0),"0000"),
", ResultDateTime:  ",CHAR(34),CHAR(34),
", ResultDateTimeUTCOffset:  ",CHAR(34),CHAR(34),
", ValidDateTime:  ",CHAR(34),CHAR(34),
", ValidDateTimeUTCOffset:  ",CHAR(34),CHAR(34),
", StatusCV:  ",CHAR(34),CHAR(34),
", SampledMediumCV:  ",CHAR(34),INDEX(DataColumns[Sampled Medium],$A170),CHAR(34),
", ValueCount:  ",NumDataValues,"}"))</f>
        <v/>
      </c>
      <c r="W170" s="111" t="str">
        <f>IF($A170&gt;NumDataColumns,"",
CONCATENATE("  - &amp;TimeSeriesResultID001",TEXT($A170,"0000"),
" {","ResultID: *ResultID",TEXT($A170,"0000"),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Statistic],$A170),CHAR(34),"}"))</f>
        <v/>
      </c>
      <c r="X170" s="111" t="str">
        <f>IF($A170-3&gt;NumDataColumns,"",
CONCATENATE("    - {ColumnNumber: ",TEXT($A170-1,"0000"),
", Label:  ",CHAR(34),INDEX(DataColumns[Column Label],$A170-3),CHAR(34),
", ODM2Field:  ",CHAR(34),"DataValue",CHAR(34),
", CensorCodeCV:  ",CHAR(34),INDEX(DataColumns[Censor Code],$A170-3),CHAR(34),
", QualiatyCodeCV:  ",CHAR(34),INDEX(DataColumns[Quality Code],$A170-3),CHAR(34),
", TimeAggregationInterval:  ",INDEX(DataColumns[Time Aggregation Interval],$A170-3),
", TimeAggregationIntervalUnitsID:  ",CHAR(34),INDEX(DataColumns[Time Aggregation Unit],$A170-3),CHAR(34),"}"))</f>
        <v/>
      </c>
      <c r="AA170" s="111" t="str">
        <f>IF($A170&gt;NumDataColumns,
"",
CONCATENATE(AA169,", ",INDEX(DataColumns[Column Label],$A170)))</f>
        <v/>
      </c>
    </row>
    <row r="171" spans="1:27" x14ac:dyDescent="0.25">
      <c r="A171">
        <v>168</v>
      </c>
      <c r="D171" s="111" t="str">
        <f>IF($A171&gt;NumPeople,"",
CONCATENATE("  - &amp;PersonID",TEXT($A171,"0000"),
" {","PersonFirstName:  ",CHAR(34),INDEX(People[First Name],$A171),CHAR(34),
", PersonMiddleName:  ",CHAR(34),INDEX(People[Middle Name],$A171),CHAR(34),
", PersonLastName:  ",CHAR(34),INDEX(People[Last Name],$A171),CHAR(34),"}"))</f>
        <v/>
      </c>
      <c r="E171" s="111" t="str">
        <f>IF($A171&gt;NumOrganizations,"",
CONCATENATE("  - &amp;OrganizationID",TEXT($A171,"0000"),
" {","OrganizationTypeCV:  ",CHAR(34),INDEX(Organizations[Organization Type '[CV']],$A171),CHAR(34),
", OrganizationCode:  ",CHAR(34),INDEX(Organizations[Organization Code],$A171),CHAR(34),
", OrganizationName:  ",CHAR(34),INDEX(Organizations[Organization Name],$A171),CHAR(34),
", OrganizationDescription:  ",CHAR(34),INDEX(Organizations[Organization Description],$A171),CHAR(34),
", OrganizationLink:  ",CHAR(34),INDEX(Organizations[Organization Link],$A171),CHAR(34),"}"))</f>
        <v/>
      </c>
      <c r="F171" s="111" t="str">
        <f>IF($A171&gt;NumPeople,"",
CONCATENATE("  - &amp;AffiliationID",TEXT($A171,"0000"),
" {PersonID: *PersonID",TEXT($A171,"0000"),
", OrganizationID: *OrganizationID",TEXT(MATCH(INDEX(People[Organization Name],$A171),Organizations[Organization Name],0),"0000"),
", IsPrimaryOrganizationContact: , AffiliationStartDate: , AffiliationEndDate: , PrimaryPhone: ",
", PrimaryEmail: ",CHAR(34),INDEX(People[Primary Email],$A171),CHAR(34),
", PrimaryAddress: ",CHAR(34),INDEX(People[Primary Address],$A171),CHAR(34),
", PersonLink: }"))</f>
        <v/>
      </c>
      <c r="H171" s="111" t="str">
        <f>IF(COUNTA(CitationInformation)=0,"",
IF($A171&gt;NumAuthors,"",
CONCATENATE("  - &amp;AuthorListID",TEXT($A171,"0000"),
"  {CitationID: *CitationID0001",
", PersonID: *PersonID",TEXT(MATCH(INDEX(AuthorList[Author Name],$A171),People[Full Name],0),"0000"),
", AuthorOrder: ",INDEX(AuthorList[Author Number],$A171),"}")))</f>
        <v/>
      </c>
      <c r="K171" s="111" t="str">
        <f>IF($A171&gt;NumSamplingFeatures,"",
CONCATENATE("  - &amp;SamplingFeatureID",TEXT($A171,"0000"),
" {","SamplingFeatureUUID:  ",CHAR(34),INDEX(SamplingFeatures[Sampling Feature UUID],$A171),CHAR(34),
", SamplingFeatureTypeCV:  ",CHAR(34),INDEX(SamplingFeatures[Sampling Feature Type],$A171),CHAR(34),
", SamplingFeatureCode:  ",CHAR(34),INDEX(SamplingFeatures[Feature Code],$A171),CHAR(34),
", SamplingFeatureName:  ",CHAR(34),INDEX(SamplingFeatures[Feature Name],$A171),CHAR(34),
", SamplingFeatureDescription:  ",CHAR(34),INDEX(SamplingFeatures[Feature Description],$A171),CHAR(34),
", SamplingFeatureGeotypeCV:  ",CHAR(34),INDEX(SamplingFeatures[Feature Geo Type],$A171),CHAR(34),
", FeatureGeometry:  ",CHAR(34),INDEX(SamplingFeatures[Feature Geometry],$A171),CHAR(34),
", Elevation_m:  ",CHAR(34),INDEX(SamplingFeatures[Elevation_m],$A171),CHAR(34),
", ElevationDatumCV:  ",CHAR(34),ElevationDatum,CHAR(34),"}"))</f>
        <v/>
      </c>
      <c r="L171" s="111" t="str">
        <f>IF(NumSites=0,"",
IF(NumSites&lt;$A171,"",
CONCATENATE("  - &amp;SiteID",TEXT($A171,"0000"),
" {","SamplingFeatureID:  *SamplingFeatureID",TEXT(MATCH($A171,Sites[SiteID],0),"0000"),
", SiteTypeCV:  ",CHAR(34),INDEX(Sites[Site Type],MATCH($A171,Sites[SiteID],0)),CHAR(34),
", Latitude:  ",INDEX(Sites[Latitude],MATCH($A171,Sites[SiteID],0)),
", Longitude:  ",INDEX(Sites[Longitude],MATCH($A171,Sites[SiteID],0)),
", SpatialReferenceID:  *SRSID0001}")))</f>
        <v/>
      </c>
      <c r="M171" s="111" t="str">
        <f>IF(NumSpecimens=0,"",
IF(NumSpecimens&lt;$A171,"",
CONCATENATE("  - &amp;SpecimenID",TEXT($A171,"0000"),
" {","SamplingFeatureID:  *SamplingFeatureID",TEXT(MATCH($A171,Specimens[SpecimenID],0),"0000"),
", SpecimenTypeCV:  ",CHAR(34),INDEX(Specimens[Specimen Type],MATCH($A171,Specimens[SpecimenID],0)),CHAR(34),
", SpecimenMediumCV:  ",INDEX(Specimens[Specimen Medium],MATCH($A171,Specimens[SpecimenID],0)),
", IsFieldSpecimen:  ",CHAR(34),INDEX(Specimens[Is Field Specimen?],MATCH($A171,Specimens[SpecimenID],0)),CHAR(34),"}")))</f>
        <v/>
      </c>
      <c r="N171" s="111" t="str">
        <f>IF(NumSpatialOffsets=0,"",
IF(NumSpatialOffsets&lt;$A171,"",
CONCATENATE("  - &amp;SpatialOffsetID",TEXT($A171,"0000"),
" {","SpatialOffsetTypeCV:  ",CHAR(34),INDEX(RelatedFeatures[Spatial Offset Type],MATCH($A171,RelatedFeatures[OffsetID],0)),CHAR(34),
", Offset1Value:  ",INDEX(RelatedFeatures[Offset 1 Value],MATCH($A171,RelatedFeatures[OffsetID],0)),
", Offset1UnitID:  ",CHAR(34),INDEX(RelatedFeatures[Offset 1 Unit],MATCH($A171,RelatedFeatures[OffsetID],0)),CHAR(34),
", Offset2Value:  ",IF(INDEX(RelatedFeatures[Offset 2 Value],MATCH($A171,RelatedFeatures[OffsetID],0))="","NULL",INDEX(RelatedFeatures[Offset 2 Value],MATCH($A171,RelatedFeatures[OffsetID],0))),
", Offset2UnitID:  ",CHAR(34),INDEX(RelatedFeatures[Offset 2 Unit],MATCH($A171,RelatedFeatures[OffsetID],0)),,CHAR(34),
", Offset3Value:  ",IF(INDEX(RelatedFeatures[Offset 3 Value],MATCH($A171,RelatedFeatures[OffsetID],0))="","NULL",INDEX(RelatedFeatures[Offset 3 Value],MATCH($A171,RelatedFeatures[OffsetID],0))),
", Offset3UnitID:  ",CHAR(34),INDEX(RelatedFeatures[Offset 3 Unit],MATCH($A171,RelatedFeatures[OffsetID],0)),CHAR(34),"}")))</f>
        <v/>
      </c>
      <c r="O171" s="111" t="str">
        <f>IF(NumRelatedFeatures=0,"",
IF($A171&gt;NumRelatedFeatures,"",
CONCATENATE("  - &amp;RelationID",TEXT($A171,"0000"),
" {","SamplingFeatureID:  *SamplingFeatureID",TEXT(MATCH(INDEX(RelatedFeatures[First Sampling Feature Code],$A171),SamplingFeatures[Feature Code],0),"0000"),
", RelationshipTypeCV:  ",CHAR(34),INDEX(RelatedFeatures[Relationship Type],$A171),CHAR(34),
", RelatedFeatureID: *SamplingFeatureID",TEXT(MATCH(INDEX(RelatedFeatures[Second Sampling Feature Code],$A171),SamplingFeatures[Feature Code],0),"0000"),
", SpatialOffsetID:  ",IF(INDEX(RelatedFeatures[OffsetID],$A171)="",CONCATENATE(CHAR(34),CHAR(34)),CONCATENATE("*SpatialOffsetID",TEXT(INDEX(RelatedFeatures[OffsetID],$A171),"0000"))),"}")))</f>
        <v/>
      </c>
      <c r="P171" s="111" t="str">
        <f>IF($A171&gt;NumMethods,"",
CONCATENATE("  - &amp;MethodID",TEXT($A171,"0000"),
" {","MethodTypeCV:  ",CHAR(34),INDEX(Methods[Method Type],$A171),CHAR(34),
", MethodCode:  ",CHAR(34),INDEX(Methods[Method Code],$A171),CHAR(34),
", MethodName:  ",CHAR(34),INDEX(Methods[Method Name],$A171),CHAR(34),
", MethodDescription:  ",CHAR(34),INDEX(Methods[Method Description],$A171),CHAR(34),
", MethodLink:  ",CHAR(34),INDEX(Methods[Method Link],$A171),CHAR(34),
", OrganizationID: *OrganizationID",TEXT(MATCH(INDEX(Methods[Organization Name],$A171),Organizations[Organization Name],0),"0000"),"}"))</f>
        <v/>
      </c>
      <c r="Q171" s="111" t="str">
        <f>IF($A171&gt;NumVariables,"",
CONCATENATE("  - &amp;VariableID",TEXT($A171,"0000"),
" {","VariableTypeCV:  ",CHAR(34),INDEX(Variables[Variable Type],$A171),CHAR(34),
", VariableCode:  ",CHAR(34),INDEX(Variables[Variable Code],$A171),CHAR(34),
", VariableNameCV:  ",CHAR(34),INDEX(Variables[Variable Name],$A171),CHAR(34),
", VariableDefinition:  ",CHAR(34),INDEX(Variables[Variable Definition],$A171),CHAR(34),
", SpecciationCV:  ",CHAR(34),INDEX(Variables[Speciation],$A171),CHAR(34),
", NoDataValue:  ",CHAR(34),INDEX(Variables[No Data Value],$A171),CHAR(34),"}"))</f>
        <v/>
      </c>
      <c r="S171" s="111" t="str">
        <f>IF($A171&gt;NumProcessingLevels,"",
CONCATENATE("  - &amp;ProcessingLevelID",TEXT($A171,"0000"),
" {","ProcessingLevelCode:  ",CHAR(34),INDEX(ProcessingLevels[Processing Level Code],$A171),CHAR(34),
", Definition:  ",CHAR(34),INDEX(ProcessingLevels[Definition],$A171),CHAR(34),
", Explanation:  ",CHAR(34),INDEX(ProcessingLevels[Explanation],$A171),CHAR(34),"}"))</f>
        <v/>
      </c>
      <c r="T171" s="111" t="str">
        <f>IF($A171&gt;NumDataColumns,"",
IF(INDEX(DataColumns[Method Code],$A171)="","PLEASE FILL IN A METHOD FOR EACH DATA COLUMN",
CONCATENATE("  - &amp;ActionID",TEXT($A171,"0000"),
" {","ActionTypeCV:  ",CHAR(34),"Observation",CHAR(34),
", MethodID: *MethodID",TEXT(MATCH(INDEX(DataColumns[Method Code],$A171),Methods[Method Code],0),"0000"),
", BeginDateTime:  NULL",
", BeginDateTimeUTCOffset:  NULL",
", EndDateTime:  NULL",
", EndDateTimeUTCOffset:  NULL",
", ActionDescription:  ",CHAR(34),"Generic observation action generated by YODA TimeSeries Template",CHAR(34),
", ActionFileLink:  ",CHAR(34),CHAR(34),"}")))</f>
        <v/>
      </c>
      <c r="U171" s="111" t="str">
        <f>IF($A171&gt;NumDataColumns,"",
IF(INDEX(DataColumns[Method Code],$A171)="","PLEASE FILL IN A SAMPLING FEATURE FOR EACH DATA COLUMN",
CONCATENATE("  - &amp;FeatureActionID",TEXT($A171,"0000"),
" {","SamplingFeatureID:  *SamplingFeatureID",TEXT(MATCH(INDEX(DataColumns[Sampling Feature Code],$A171),SamplingFeatures[Feature Code],0),"0000"),
", ActionID:  *ActionID",TEXT($A171,"0000"),"}")))</f>
        <v/>
      </c>
      <c r="V171" s="111" t="str">
        <f>IF($A171&gt;NumDataColumns,"",
CONCATENATE("  - &amp;ResultID",TEXT($A171,"0000"),
" {","ResultUUID:  ",CHAR(34),INDEX(DataColumns[ResultUUID],$A171),CHAR(34),
", FeatureActionID: *FeatureActionID",TEXT($A171,"0000"),
", ResultTypeCV:  ",CHAR(34),INDEX(DataColumns[Result Type],$A171),CHAR(34),
", VariableID:  *VariableID",TEXT(MATCH(INDEX(DataColumns[Variable Code],$A171),Variables[Variable Code],0),"0000"),
", UnitsID:  ",CHAR(34),INDEX(DataColumns[Unit Name],$A171),CHAR(34),
", TaxonomicClassifierID:  ",CHAR(34),CHAR(34),
", ProcessingLevelID:  *ProcessingLevelID",TEXT(MATCH(INDEX(DataColumns[Processing Level],$A171),ProcessingLevels[Processing Level Code],0),"0000"),
", ResultDateTime:  ",CHAR(34),CHAR(34),
", ResultDateTimeUTCOffset:  ",CHAR(34),CHAR(34),
", ValidDateTime:  ",CHAR(34),CHAR(34),
", ValidDateTimeUTCOffset:  ",CHAR(34),CHAR(34),
", StatusCV:  ",CHAR(34),CHAR(34),
", SampledMediumCV:  ",CHAR(34),INDEX(DataColumns[Sampled Medium],$A171),CHAR(34),
", ValueCount:  ",NumDataValues,"}"))</f>
        <v/>
      </c>
      <c r="W171" s="111" t="str">
        <f>IF($A171&gt;NumDataColumns,"",
CONCATENATE("  - &amp;TimeSeriesResultID001",TEXT($A171,"0000"),
" {","ResultID: *ResultID",TEXT($A171,"0000"),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Statistic],$A171),CHAR(34),"}"))</f>
        <v/>
      </c>
      <c r="X171" s="111" t="str">
        <f>IF($A171-3&gt;NumDataColumns,"",
CONCATENATE("    - {ColumnNumber: ",TEXT($A171-1,"0000"),
", Label:  ",CHAR(34),INDEX(DataColumns[Column Label],$A171-3),CHAR(34),
", ODM2Field:  ",CHAR(34),"DataValue",CHAR(34),
", CensorCodeCV:  ",CHAR(34),INDEX(DataColumns[Censor Code],$A171-3),CHAR(34),
", QualiatyCodeCV:  ",CHAR(34),INDEX(DataColumns[Quality Code],$A171-3),CHAR(34),
", TimeAggregationInterval:  ",INDEX(DataColumns[Time Aggregation Interval],$A171-3),
", TimeAggregationIntervalUnitsID:  ",CHAR(34),INDEX(DataColumns[Time Aggregation Unit],$A171-3),CHAR(34),"}"))</f>
        <v/>
      </c>
      <c r="AA171" s="111" t="str">
        <f>IF($A171&gt;NumDataColumns,
"",
CONCATENATE(AA170,", ",INDEX(DataColumns[Column Label],$A171)))</f>
        <v/>
      </c>
    </row>
    <row r="172" spans="1:27" x14ac:dyDescent="0.25">
      <c r="A172">
        <v>169</v>
      </c>
      <c r="D172" s="111" t="str">
        <f>IF($A172&gt;NumPeople,"",
CONCATENATE("  - &amp;PersonID",TEXT($A172,"0000"),
" {","PersonFirstName:  ",CHAR(34),INDEX(People[First Name],$A172),CHAR(34),
", PersonMiddleName:  ",CHAR(34),INDEX(People[Middle Name],$A172),CHAR(34),
", PersonLastName:  ",CHAR(34),INDEX(People[Last Name],$A172),CHAR(34),"}"))</f>
        <v/>
      </c>
      <c r="E172" s="111" t="str">
        <f>IF($A172&gt;NumOrganizations,"",
CONCATENATE("  - &amp;OrganizationID",TEXT($A172,"0000"),
" {","OrganizationTypeCV:  ",CHAR(34),INDEX(Organizations[Organization Type '[CV']],$A172),CHAR(34),
", OrganizationCode:  ",CHAR(34),INDEX(Organizations[Organization Code],$A172),CHAR(34),
", OrganizationName:  ",CHAR(34),INDEX(Organizations[Organization Name],$A172),CHAR(34),
", OrganizationDescription:  ",CHAR(34),INDEX(Organizations[Organization Description],$A172),CHAR(34),
", OrganizationLink:  ",CHAR(34),INDEX(Organizations[Organization Link],$A172),CHAR(34),"}"))</f>
        <v/>
      </c>
      <c r="F172" s="111" t="str">
        <f>IF($A172&gt;NumPeople,"",
CONCATENATE("  - &amp;AffiliationID",TEXT($A172,"0000"),
" {PersonID: *PersonID",TEXT($A172,"0000"),
", OrganizationID: *OrganizationID",TEXT(MATCH(INDEX(People[Organization Name],$A172),Organizations[Organization Name],0),"0000"),
", IsPrimaryOrganizationContact: , AffiliationStartDate: , AffiliationEndDate: , PrimaryPhone: ",
", PrimaryEmail: ",CHAR(34),INDEX(People[Primary Email],$A172),CHAR(34),
", PrimaryAddress: ",CHAR(34),INDEX(People[Primary Address],$A172),CHAR(34),
", PersonLink: }"))</f>
        <v/>
      </c>
      <c r="H172" s="111" t="str">
        <f>IF(COUNTA(CitationInformation)=0,"",
IF($A172&gt;NumAuthors,"",
CONCATENATE("  - &amp;AuthorListID",TEXT($A172,"0000"),
"  {CitationID: *CitationID0001",
", PersonID: *PersonID",TEXT(MATCH(INDEX(AuthorList[Author Name],$A172),People[Full Name],0),"0000"),
", AuthorOrder: ",INDEX(AuthorList[Author Number],$A172),"}")))</f>
        <v/>
      </c>
      <c r="K172" s="111" t="str">
        <f>IF($A172&gt;NumSamplingFeatures,"",
CONCATENATE("  - &amp;SamplingFeatureID",TEXT($A172,"0000"),
" {","SamplingFeatureUUID:  ",CHAR(34),INDEX(SamplingFeatures[Sampling Feature UUID],$A172),CHAR(34),
", SamplingFeatureTypeCV:  ",CHAR(34),INDEX(SamplingFeatures[Sampling Feature Type],$A172),CHAR(34),
", SamplingFeatureCode:  ",CHAR(34),INDEX(SamplingFeatures[Feature Code],$A172),CHAR(34),
", SamplingFeatureName:  ",CHAR(34),INDEX(SamplingFeatures[Feature Name],$A172),CHAR(34),
", SamplingFeatureDescription:  ",CHAR(34),INDEX(SamplingFeatures[Feature Description],$A172),CHAR(34),
", SamplingFeatureGeotypeCV:  ",CHAR(34),INDEX(SamplingFeatures[Feature Geo Type],$A172),CHAR(34),
", FeatureGeometry:  ",CHAR(34),INDEX(SamplingFeatures[Feature Geometry],$A172),CHAR(34),
", Elevation_m:  ",CHAR(34),INDEX(SamplingFeatures[Elevation_m],$A172),CHAR(34),
", ElevationDatumCV:  ",CHAR(34),ElevationDatum,CHAR(34),"}"))</f>
        <v/>
      </c>
      <c r="L172" s="111" t="str">
        <f>IF(NumSites=0,"",
IF(NumSites&lt;$A172,"",
CONCATENATE("  - &amp;SiteID",TEXT($A172,"0000"),
" {","SamplingFeatureID:  *SamplingFeatureID",TEXT(MATCH($A172,Sites[SiteID],0),"0000"),
", SiteTypeCV:  ",CHAR(34),INDEX(Sites[Site Type],MATCH($A172,Sites[SiteID],0)),CHAR(34),
", Latitude:  ",INDEX(Sites[Latitude],MATCH($A172,Sites[SiteID],0)),
", Longitude:  ",INDEX(Sites[Longitude],MATCH($A172,Sites[SiteID],0)),
", SpatialReferenceID:  *SRSID0001}")))</f>
        <v/>
      </c>
      <c r="M172" s="111" t="str">
        <f>IF(NumSpecimens=0,"",
IF(NumSpecimens&lt;$A172,"",
CONCATENATE("  - &amp;SpecimenID",TEXT($A172,"0000"),
" {","SamplingFeatureID:  *SamplingFeatureID",TEXT(MATCH($A172,Specimens[SpecimenID],0),"0000"),
", SpecimenTypeCV:  ",CHAR(34),INDEX(Specimens[Specimen Type],MATCH($A172,Specimens[SpecimenID],0)),CHAR(34),
", SpecimenMediumCV:  ",INDEX(Specimens[Specimen Medium],MATCH($A172,Specimens[SpecimenID],0)),
", IsFieldSpecimen:  ",CHAR(34),INDEX(Specimens[Is Field Specimen?],MATCH($A172,Specimens[SpecimenID],0)),CHAR(34),"}")))</f>
        <v/>
      </c>
      <c r="N172" s="111" t="str">
        <f>IF(NumSpatialOffsets=0,"",
IF(NumSpatialOffsets&lt;$A172,"",
CONCATENATE("  - &amp;SpatialOffsetID",TEXT($A172,"0000"),
" {","SpatialOffsetTypeCV:  ",CHAR(34),INDEX(RelatedFeatures[Spatial Offset Type],MATCH($A172,RelatedFeatures[OffsetID],0)),CHAR(34),
", Offset1Value:  ",INDEX(RelatedFeatures[Offset 1 Value],MATCH($A172,RelatedFeatures[OffsetID],0)),
", Offset1UnitID:  ",CHAR(34),INDEX(RelatedFeatures[Offset 1 Unit],MATCH($A172,RelatedFeatures[OffsetID],0)),CHAR(34),
", Offset2Value:  ",IF(INDEX(RelatedFeatures[Offset 2 Value],MATCH($A172,RelatedFeatures[OffsetID],0))="","NULL",INDEX(RelatedFeatures[Offset 2 Value],MATCH($A172,RelatedFeatures[OffsetID],0))),
", Offset2UnitID:  ",CHAR(34),INDEX(RelatedFeatures[Offset 2 Unit],MATCH($A172,RelatedFeatures[OffsetID],0)),,CHAR(34),
", Offset3Value:  ",IF(INDEX(RelatedFeatures[Offset 3 Value],MATCH($A172,RelatedFeatures[OffsetID],0))="","NULL",INDEX(RelatedFeatures[Offset 3 Value],MATCH($A172,RelatedFeatures[OffsetID],0))),
", Offset3UnitID:  ",CHAR(34),INDEX(RelatedFeatures[Offset 3 Unit],MATCH($A172,RelatedFeatures[OffsetID],0)),CHAR(34),"}")))</f>
        <v/>
      </c>
      <c r="O172" s="111" t="str">
        <f>IF(NumRelatedFeatures=0,"",
IF($A172&gt;NumRelatedFeatures,"",
CONCATENATE("  - &amp;RelationID",TEXT($A172,"0000"),
" {","SamplingFeatureID:  *SamplingFeatureID",TEXT(MATCH(INDEX(RelatedFeatures[First Sampling Feature Code],$A172),SamplingFeatures[Feature Code],0),"0000"),
", RelationshipTypeCV:  ",CHAR(34),INDEX(RelatedFeatures[Relationship Type],$A172),CHAR(34),
", RelatedFeatureID: *SamplingFeatureID",TEXT(MATCH(INDEX(RelatedFeatures[Second Sampling Feature Code],$A172),SamplingFeatures[Feature Code],0),"0000"),
", SpatialOffsetID:  ",IF(INDEX(RelatedFeatures[OffsetID],$A172)="",CONCATENATE(CHAR(34),CHAR(34)),CONCATENATE("*SpatialOffsetID",TEXT(INDEX(RelatedFeatures[OffsetID],$A172),"0000"))),"}")))</f>
        <v/>
      </c>
      <c r="P172" s="111" t="str">
        <f>IF($A172&gt;NumMethods,"",
CONCATENATE("  - &amp;MethodID",TEXT($A172,"0000"),
" {","MethodTypeCV:  ",CHAR(34),INDEX(Methods[Method Type],$A172),CHAR(34),
", MethodCode:  ",CHAR(34),INDEX(Methods[Method Code],$A172),CHAR(34),
", MethodName:  ",CHAR(34),INDEX(Methods[Method Name],$A172),CHAR(34),
", MethodDescription:  ",CHAR(34),INDEX(Methods[Method Description],$A172),CHAR(34),
", MethodLink:  ",CHAR(34),INDEX(Methods[Method Link],$A172),CHAR(34),
", OrganizationID: *OrganizationID",TEXT(MATCH(INDEX(Methods[Organization Name],$A172),Organizations[Organization Name],0),"0000"),"}"))</f>
        <v/>
      </c>
      <c r="Q172" s="111" t="str">
        <f>IF($A172&gt;NumVariables,"",
CONCATENATE("  - &amp;VariableID",TEXT($A172,"0000"),
" {","VariableTypeCV:  ",CHAR(34),INDEX(Variables[Variable Type],$A172),CHAR(34),
", VariableCode:  ",CHAR(34),INDEX(Variables[Variable Code],$A172),CHAR(34),
", VariableNameCV:  ",CHAR(34),INDEX(Variables[Variable Name],$A172),CHAR(34),
", VariableDefinition:  ",CHAR(34),INDEX(Variables[Variable Definition],$A172),CHAR(34),
", SpecciationCV:  ",CHAR(34),INDEX(Variables[Speciation],$A172),CHAR(34),
", NoDataValue:  ",CHAR(34),INDEX(Variables[No Data Value],$A172),CHAR(34),"}"))</f>
        <v/>
      </c>
      <c r="S172" s="111" t="str">
        <f>IF($A172&gt;NumProcessingLevels,"",
CONCATENATE("  - &amp;ProcessingLevelID",TEXT($A172,"0000"),
" {","ProcessingLevelCode:  ",CHAR(34),INDEX(ProcessingLevels[Processing Level Code],$A172),CHAR(34),
", Definition:  ",CHAR(34),INDEX(ProcessingLevels[Definition],$A172),CHAR(34),
", Explanation:  ",CHAR(34),INDEX(ProcessingLevels[Explanation],$A172),CHAR(34),"}"))</f>
        <v/>
      </c>
      <c r="T172" s="111" t="str">
        <f>IF($A172&gt;NumDataColumns,"",
IF(INDEX(DataColumns[Method Code],$A172)="","PLEASE FILL IN A METHOD FOR EACH DATA COLUMN",
CONCATENATE("  - &amp;ActionID",TEXT($A172,"0000"),
" {","ActionTypeCV:  ",CHAR(34),"Observation",CHAR(34),
", MethodID: *MethodID",TEXT(MATCH(INDEX(DataColumns[Method Code],$A172),Methods[Method Code],0),"0000"),
", BeginDateTime:  NULL",
", BeginDateTimeUTCOffset:  NULL",
", EndDateTime:  NULL",
", EndDateTimeUTCOffset:  NULL",
", ActionDescription:  ",CHAR(34),"Generic observation action generated by YODA TimeSeries Template",CHAR(34),
", ActionFileLink:  ",CHAR(34),CHAR(34),"}")))</f>
        <v/>
      </c>
      <c r="U172" s="111" t="str">
        <f>IF($A172&gt;NumDataColumns,"",
IF(INDEX(DataColumns[Method Code],$A172)="","PLEASE FILL IN A SAMPLING FEATURE FOR EACH DATA COLUMN",
CONCATENATE("  - &amp;FeatureActionID",TEXT($A172,"0000"),
" {","SamplingFeatureID:  *SamplingFeatureID",TEXT(MATCH(INDEX(DataColumns[Sampling Feature Code],$A172),SamplingFeatures[Feature Code],0),"0000"),
", ActionID:  *ActionID",TEXT($A172,"0000"),"}")))</f>
        <v/>
      </c>
      <c r="V172" s="111" t="str">
        <f>IF($A172&gt;NumDataColumns,"",
CONCATENATE("  - &amp;ResultID",TEXT($A172,"0000"),
" {","ResultUUID:  ",CHAR(34),INDEX(DataColumns[ResultUUID],$A172),CHAR(34),
", FeatureActionID: *FeatureActionID",TEXT($A172,"0000"),
", ResultTypeCV:  ",CHAR(34),INDEX(DataColumns[Result Type],$A172),CHAR(34),
", VariableID:  *VariableID",TEXT(MATCH(INDEX(DataColumns[Variable Code],$A172),Variables[Variable Code],0),"0000"),
", UnitsID:  ",CHAR(34),INDEX(DataColumns[Unit Name],$A172),CHAR(34),
", TaxonomicClassifierID:  ",CHAR(34),CHAR(34),
", ProcessingLevelID:  *ProcessingLevelID",TEXT(MATCH(INDEX(DataColumns[Processing Level],$A172),ProcessingLevels[Processing Level Code],0),"0000"),
", ResultDateTime:  ",CHAR(34),CHAR(34),
", ResultDateTimeUTCOffset:  ",CHAR(34),CHAR(34),
", ValidDateTime:  ",CHAR(34),CHAR(34),
", ValidDateTimeUTCOffset:  ",CHAR(34),CHAR(34),
", StatusCV:  ",CHAR(34),CHAR(34),
", SampledMediumCV:  ",CHAR(34),INDEX(DataColumns[Sampled Medium],$A172),CHAR(34),
", ValueCount:  ",NumDataValues,"}"))</f>
        <v/>
      </c>
      <c r="W172" s="111" t="str">
        <f>IF($A172&gt;NumDataColumns,"",
CONCATENATE("  - &amp;TimeSeriesResultID001",TEXT($A172,"0000"),
" {","ResultID: *ResultID",TEXT($A172,"0000"),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Statistic],$A172),CHAR(34),"}"))</f>
        <v/>
      </c>
      <c r="X172" s="111" t="str">
        <f>IF($A172-3&gt;NumDataColumns,"",
CONCATENATE("    - {ColumnNumber: ",TEXT($A172-1,"0000"),
", Label:  ",CHAR(34),INDEX(DataColumns[Column Label],$A172-3),CHAR(34),
", ODM2Field:  ",CHAR(34),"DataValue",CHAR(34),
", CensorCodeCV:  ",CHAR(34),INDEX(DataColumns[Censor Code],$A172-3),CHAR(34),
", QualiatyCodeCV:  ",CHAR(34),INDEX(DataColumns[Quality Code],$A172-3),CHAR(34),
", TimeAggregationInterval:  ",INDEX(DataColumns[Time Aggregation Interval],$A172-3),
", TimeAggregationIntervalUnitsID:  ",CHAR(34),INDEX(DataColumns[Time Aggregation Unit],$A172-3),CHAR(34),"}"))</f>
        <v/>
      </c>
      <c r="AA172" s="111" t="str">
        <f>IF($A172&gt;NumDataColumns,
"",
CONCATENATE(AA171,", ",INDEX(DataColumns[Column Label],$A172)))</f>
        <v/>
      </c>
    </row>
    <row r="173" spans="1:27" x14ac:dyDescent="0.25">
      <c r="A173">
        <v>170</v>
      </c>
      <c r="D173" s="111" t="str">
        <f>IF($A173&gt;NumPeople,"",
CONCATENATE("  - &amp;PersonID",TEXT($A173,"0000"),
" {","PersonFirstName:  ",CHAR(34),INDEX(People[First Name],$A173),CHAR(34),
", PersonMiddleName:  ",CHAR(34),INDEX(People[Middle Name],$A173),CHAR(34),
", PersonLastName:  ",CHAR(34),INDEX(People[Last Name],$A173),CHAR(34),"}"))</f>
        <v/>
      </c>
      <c r="E173" s="111" t="str">
        <f>IF($A173&gt;NumOrganizations,"",
CONCATENATE("  - &amp;OrganizationID",TEXT($A173,"0000"),
" {","OrganizationTypeCV:  ",CHAR(34),INDEX(Organizations[Organization Type '[CV']],$A173),CHAR(34),
", OrganizationCode:  ",CHAR(34),INDEX(Organizations[Organization Code],$A173),CHAR(34),
", OrganizationName:  ",CHAR(34),INDEX(Organizations[Organization Name],$A173),CHAR(34),
", OrganizationDescription:  ",CHAR(34),INDEX(Organizations[Organization Description],$A173),CHAR(34),
", OrganizationLink:  ",CHAR(34),INDEX(Organizations[Organization Link],$A173),CHAR(34),"}"))</f>
        <v/>
      </c>
      <c r="F173" s="111" t="str">
        <f>IF($A173&gt;NumPeople,"",
CONCATENATE("  - &amp;AffiliationID",TEXT($A173,"0000"),
" {PersonID: *PersonID",TEXT($A173,"0000"),
", OrganizationID: *OrganizationID",TEXT(MATCH(INDEX(People[Organization Name],$A173),Organizations[Organization Name],0),"0000"),
", IsPrimaryOrganizationContact: , AffiliationStartDate: , AffiliationEndDate: , PrimaryPhone: ",
", PrimaryEmail: ",CHAR(34),INDEX(People[Primary Email],$A173),CHAR(34),
", PrimaryAddress: ",CHAR(34),INDEX(People[Primary Address],$A173),CHAR(34),
", PersonLink: }"))</f>
        <v/>
      </c>
      <c r="H173" s="111" t="str">
        <f>IF(COUNTA(CitationInformation)=0,"",
IF($A173&gt;NumAuthors,"",
CONCATENATE("  - &amp;AuthorListID",TEXT($A173,"0000"),
"  {CitationID: *CitationID0001",
", PersonID: *PersonID",TEXT(MATCH(INDEX(AuthorList[Author Name],$A173),People[Full Name],0),"0000"),
", AuthorOrder: ",INDEX(AuthorList[Author Number],$A173),"}")))</f>
        <v/>
      </c>
      <c r="K173" s="111" t="str">
        <f>IF($A173&gt;NumSamplingFeatures,"",
CONCATENATE("  - &amp;SamplingFeatureID",TEXT($A173,"0000"),
" {","SamplingFeatureUUID:  ",CHAR(34),INDEX(SamplingFeatures[Sampling Feature UUID],$A173),CHAR(34),
", SamplingFeatureTypeCV:  ",CHAR(34),INDEX(SamplingFeatures[Sampling Feature Type],$A173),CHAR(34),
", SamplingFeatureCode:  ",CHAR(34),INDEX(SamplingFeatures[Feature Code],$A173),CHAR(34),
", SamplingFeatureName:  ",CHAR(34),INDEX(SamplingFeatures[Feature Name],$A173),CHAR(34),
", SamplingFeatureDescription:  ",CHAR(34),INDEX(SamplingFeatures[Feature Description],$A173),CHAR(34),
", SamplingFeatureGeotypeCV:  ",CHAR(34),INDEX(SamplingFeatures[Feature Geo Type],$A173),CHAR(34),
", FeatureGeometry:  ",CHAR(34),INDEX(SamplingFeatures[Feature Geometry],$A173),CHAR(34),
", Elevation_m:  ",CHAR(34),INDEX(SamplingFeatures[Elevation_m],$A173),CHAR(34),
", ElevationDatumCV:  ",CHAR(34),ElevationDatum,CHAR(34),"}"))</f>
        <v/>
      </c>
      <c r="L173" s="111" t="str">
        <f>IF(NumSites=0,"",
IF(NumSites&lt;$A173,"",
CONCATENATE("  - &amp;SiteID",TEXT($A173,"0000"),
" {","SamplingFeatureID:  *SamplingFeatureID",TEXT(MATCH($A173,Sites[SiteID],0),"0000"),
", SiteTypeCV:  ",CHAR(34),INDEX(Sites[Site Type],MATCH($A173,Sites[SiteID],0)),CHAR(34),
", Latitude:  ",INDEX(Sites[Latitude],MATCH($A173,Sites[SiteID],0)),
", Longitude:  ",INDEX(Sites[Longitude],MATCH($A173,Sites[SiteID],0)),
", SpatialReferenceID:  *SRSID0001}")))</f>
        <v/>
      </c>
      <c r="M173" s="111" t="str">
        <f>IF(NumSpecimens=0,"",
IF(NumSpecimens&lt;$A173,"",
CONCATENATE("  - &amp;SpecimenID",TEXT($A173,"0000"),
" {","SamplingFeatureID:  *SamplingFeatureID",TEXT(MATCH($A173,Specimens[SpecimenID],0),"0000"),
", SpecimenTypeCV:  ",CHAR(34),INDEX(Specimens[Specimen Type],MATCH($A173,Specimens[SpecimenID],0)),CHAR(34),
", SpecimenMediumCV:  ",INDEX(Specimens[Specimen Medium],MATCH($A173,Specimens[SpecimenID],0)),
", IsFieldSpecimen:  ",CHAR(34),INDEX(Specimens[Is Field Specimen?],MATCH($A173,Specimens[SpecimenID],0)),CHAR(34),"}")))</f>
        <v/>
      </c>
      <c r="N173" s="111" t="str">
        <f>IF(NumSpatialOffsets=0,"",
IF(NumSpatialOffsets&lt;$A173,"",
CONCATENATE("  - &amp;SpatialOffsetID",TEXT($A173,"0000"),
" {","SpatialOffsetTypeCV:  ",CHAR(34),INDEX(RelatedFeatures[Spatial Offset Type],MATCH($A173,RelatedFeatures[OffsetID],0)),CHAR(34),
", Offset1Value:  ",INDEX(RelatedFeatures[Offset 1 Value],MATCH($A173,RelatedFeatures[OffsetID],0)),
", Offset1UnitID:  ",CHAR(34),INDEX(RelatedFeatures[Offset 1 Unit],MATCH($A173,RelatedFeatures[OffsetID],0)),CHAR(34),
", Offset2Value:  ",IF(INDEX(RelatedFeatures[Offset 2 Value],MATCH($A173,RelatedFeatures[OffsetID],0))="","NULL",INDEX(RelatedFeatures[Offset 2 Value],MATCH($A173,RelatedFeatures[OffsetID],0))),
", Offset2UnitID:  ",CHAR(34),INDEX(RelatedFeatures[Offset 2 Unit],MATCH($A173,RelatedFeatures[OffsetID],0)),,CHAR(34),
", Offset3Value:  ",IF(INDEX(RelatedFeatures[Offset 3 Value],MATCH($A173,RelatedFeatures[OffsetID],0))="","NULL",INDEX(RelatedFeatures[Offset 3 Value],MATCH($A173,RelatedFeatures[OffsetID],0))),
", Offset3UnitID:  ",CHAR(34),INDEX(RelatedFeatures[Offset 3 Unit],MATCH($A173,RelatedFeatures[OffsetID],0)),CHAR(34),"}")))</f>
        <v/>
      </c>
      <c r="O173" s="111" t="str">
        <f>IF(NumRelatedFeatures=0,"",
IF($A173&gt;NumRelatedFeatures,"",
CONCATENATE("  - &amp;RelationID",TEXT($A173,"0000"),
" {","SamplingFeatureID:  *SamplingFeatureID",TEXT(MATCH(INDEX(RelatedFeatures[First Sampling Feature Code],$A173),SamplingFeatures[Feature Code],0),"0000"),
", RelationshipTypeCV:  ",CHAR(34),INDEX(RelatedFeatures[Relationship Type],$A173),CHAR(34),
", RelatedFeatureID: *SamplingFeatureID",TEXT(MATCH(INDEX(RelatedFeatures[Second Sampling Feature Code],$A173),SamplingFeatures[Feature Code],0),"0000"),
", SpatialOffsetID:  ",IF(INDEX(RelatedFeatures[OffsetID],$A173)="",CONCATENATE(CHAR(34),CHAR(34)),CONCATENATE("*SpatialOffsetID",TEXT(INDEX(RelatedFeatures[OffsetID],$A173),"0000"))),"}")))</f>
        <v/>
      </c>
      <c r="P173" s="111" t="str">
        <f>IF($A173&gt;NumMethods,"",
CONCATENATE("  - &amp;MethodID",TEXT($A173,"0000"),
" {","MethodTypeCV:  ",CHAR(34),INDEX(Methods[Method Type],$A173),CHAR(34),
", MethodCode:  ",CHAR(34),INDEX(Methods[Method Code],$A173),CHAR(34),
", MethodName:  ",CHAR(34),INDEX(Methods[Method Name],$A173),CHAR(34),
", MethodDescription:  ",CHAR(34),INDEX(Methods[Method Description],$A173),CHAR(34),
", MethodLink:  ",CHAR(34),INDEX(Methods[Method Link],$A173),CHAR(34),
", OrganizationID: *OrganizationID",TEXT(MATCH(INDEX(Methods[Organization Name],$A173),Organizations[Organization Name],0),"0000"),"}"))</f>
        <v/>
      </c>
      <c r="Q173" s="111" t="str">
        <f>IF($A173&gt;NumVariables,"",
CONCATENATE("  - &amp;VariableID",TEXT($A173,"0000"),
" {","VariableTypeCV:  ",CHAR(34),INDEX(Variables[Variable Type],$A173),CHAR(34),
", VariableCode:  ",CHAR(34),INDEX(Variables[Variable Code],$A173),CHAR(34),
", VariableNameCV:  ",CHAR(34),INDEX(Variables[Variable Name],$A173),CHAR(34),
", VariableDefinition:  ",CHAR(34),INDEX(Variables[Variable Definition],$A173),CHAR(34),
", SpecciationCV:  ",CHAR(34),INDEX(Variables[Speciation],$A173),CHAR(34),
", NoDataValue:  ",CHAR(34),INDEX(Variables[No Data Value],$A173),CHAR(34),"}"))</f>
        <v/>
      </c>
      <c r="S173" s="111" t="str">
        <f>IF($A173&gt;NumProcessingLevels,"",
CONCATENATE("  - &amp;ProcessingLevelID",TEXT($A173,"0000"),
" {","ProcessingLevelCode:  ",CHAR(34),INDEX(ProcessingLevels[Processing Level Code],$A173),CHAR(34),
", Definition:  ",CHAR(34),INDEX(ProcessingLevels[Definition],$A173),CHAR(34),
", Explanation:  ",CHAR(34),INDEX(ProcessingLevels[Explanation],$A173),CHAR(34),"}"))</f>
        <v/>
      </c>
      <c r="T173" s="111" t="str">
        <f>IF($A173&gt;NumDataColumns,"",
IF(INDEX(DataColumns[Method Code],$A173)="","PLEASE FILL IN A METHOD FOR EACH DATA COLUMN",
CONCATENATE("  - &amp;ActionID",TEXT($A173,"0000"),
" {","ActionTypeCV:  ",CHAR(34),"Observation",CHAR(34),
", MethodID: *MethodID",TEXT(MATCH(INDEX(DataColumns[Method Code],$A173),Methods[Method Code],0),"0000"),
", BeginDateTime:  NULL",
", BeginDateTimeUTCOffset:  NULL",
", EndDateTime:  NULL",
", EndDateTimeUTCOffset:  NULL",
", ActionDescription:  ",CHAR(34),"Generic observation action generated by YODA TimeSeries Template",CHAR(34),
", ActionFileLink:  ",CHAR(34),CHAR(34),"}")))</f>
        <v/>
      </c>
      <c r="U173" s="111" t="str">
        <f>IF($A173&gt;NumDataColumns,"",
IF(INDEX(DataColumns[Method Code],$A173)="","PLEASE FILL IN A SAMPLING FEATURE FOR EACH DATA COLUMN",
CONCATENATE("  - &amp;FeatureActionID",TEXT($A173,"0000"),
" {","SamplingFeatureID:  *SamplingFeatureID",TEXT(MATCH(INDEX(DataColumns[Sampling Feature Code],$A173),SamplingFeatures[Feature Code],0),"0000"),
", ActionID:  *ActionID",TEXT($A173,"0000"),"}")))</f>
        <v/>
      </c>
      <c r="V173" s="111" t="str">
        <f>IF($A173&gt;NumDataColumns,"",
CONCATENATE("  - &amp;ResultID",TEXT($A173,"0000"),
" {","ResultUUID:  ",CHAR(34),INDEX(DataColumns[ResultUUID],$A173),CHAR(34),
", FeatureActionID: *FeatureActionID",TEXT($A173,"0000"),
", ResultTypeCV:  ",CHAR(34),INDEX(DataColumns[Result Type],$A173),CHAR(34),
", VariableID:  *VariableID",TEXT(MATCH(INDEX(DataColumns[Variable Code],$A173),Variables[Variable Code],0),"0000"),
", UnitsID:  ",CHAR(34),INDEX(DataColumns[Unit Name],$A173),CHAR(34),
", TaxonomicClassifierID:  ",CHAR(34),CHAR(34),
", ProcessingLevelID:  *ProcessingLevelID",TEXT(MATCH(INDEX(DataColumns[Processing Level],$A173),ProcessingLevels[Processing Level Code],0),"0000"),
", ResultDateTime:  ",CHAR(34),CHAR(34),
", ResultDateTimeUTCOffset:  ",CHAR(34),CHAR(34),
", ValidDateTime:  ",CHAR(34),CHAR(34),
", ValidDateTimeUTCOffset:  ",CHAR(34),CHAR(34),
", StatusCV:  ",CHAR(34),CHAR(34),
", SampledMediumCV:  ",CHAR(34),INDEX(DataColumns[Sampled Medium],$A173),CHAR(34),
", ValueCount:  ",NumDataValues,"}"))</f>
        <v/>
      </c>
      <c r="W173" s="111" t="str">
        <f>IF($A173&gt;NumDataColumns,"",
CONCATENATE("  - &amp;TimeSeriesResultID001",TEXT($A173,"0000"),
" {","ResultID: *ResultID",TEXT($A173,"0000"),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Statistic],$A173),CHAR(34),"}"))</f>
        <v/>
      </c>
      <c r="X173" s="111" t="str">
        <f>IF($A173-3&gt;NumDataColumns,"",
CONCATENATE("    - {ColumnNumber: ",TEXT($A173-1,"0000"),
", Label:  ",CHAR(34),INDEX(DataColumns[Column Label],$A173-3),CHAR(34),
", ODM2Field:  ",CHAR(34),"DataValue",CHAR(34),
", CensorCodeCV:  ",CHAR(34),INDEX(DataColumns[Censor Code],$A173-3),CHAR(34),
", QualiatyCodeCV:  ",CHAR(34),INDEX(DataColumns[Quality Code],$A173-3),CHAR(34),
", TimeAggregationInterval:  ",INDEX(DataColumns[Time Aggregation Interval],$A173-3),
", TimeAggregationIntervalUnitsID:  ",CHAR(34),INDEX(DataColumns[Time Aggregation Unit],$A173-3),CHAR(34),"}"))</f>
        <v/>
      </c>
      <c r="AA173" s="111" t="str">
        <f>IF($A173&gt;NumDataColumns,
"",
CONCATENATE(AA172,", ",INDEX(DataColumns[Column Label],$A173)))</f>
        <v/>
      </c>
    </row>
    <row r="174" spans="1:27" x14ac:dyDescent="0.25">
      <c r="A174">
        <v>171</v>
      </c>
      <c r="D174" s="111" t="str">
        <f>IF($A174&gt;NumPeople,"",
CONCATENATE("  - &amp;PersonID",TEXT($A174,"0000"),
" {","PersonFirstName:  ",CHAR(34),INDEX(People[First Name],$A174),CHAR(34),
", PersonMiddleName:  ",CHAR(34),INDEX(People[Middle Name],$A174),CHAR(34),
", PersonLastName:  ",CHAR(34),INDEX(People[Last Name],$A174),CHAR(34),"}"))</f>
        <v/>
      </c>
      <c r="E174" s="111" t="str">
        <f>IF($A174&gt;NumOrganizations,"",
CONCATENATE("  - &amp;OrganizationID",TEXT($A174,"0000"),
" {","OrganizationTypeCV:  ",CHAR(34),INDEX(Organizations[Organization Type '[CV']],$A174),CHAR(34),
", OrganizationCode:  ",CHAR(34),INDEX(Organizations[Organization Code],$A174),CHAR(34),
", OrganizationName:  ",CHAR(34),INDEX(Organizations[Organization Name],$A174),CHAR(34),
", OrganizationDescription:  ",CHAR(34),INDEX(Organizations[Organization Description],$A174),CHAR(34),
", OrganizationLink:  ",CHAR(34),INDEX(Organizations[Organization Link],$A174),CHAR(34),"}"))</f>
        <v/>
      </c>
      <c r="F174" s="111" t="str">
        <f>IF($A174&gt;NumPeople,"",
CONCATENATE("  - &amp;AffiliationID",TEXT($A174,"0000"),
" {PersonID: *PersonID",TEXT($A174,"0000"),
", OrganizationID: *OrganizationID",TEXT(MATCH(INDEX(People[Organization Name],$A174),Organizations[Organization Name],0),"0000"),
", IsPrimaryOrganizationContact: , AffiliationStartDate: , AffiliationEndDate: , PrimaryPhone: ",
", PrimaryEmail: ",CHAR(34),INDEX(People[Primary Email],$A174),CHAR(34),
", PrimaryAddress: ",CHAR(34),INDEX(People[Primary Address],$A174),CHAR(34),
", PersonLink: }"))</f>
        <v/>
      </c>
      <c r="H174" s="111" t="str">
        <f>IF(COUNTA(CitationInformation)=0,"",
IF($A174&gt;NumAuthors,"",
CONCATENATE("  - &amp;AuthorListID",TEXT($A174,"0000"),
"  {CitationID: *CitationID0001",
", PersonID: *PersonID",TEXT(MATCH(INDEX(AuthorList[Author Name],$A174),People[Full Name],0),"0000"),
", AuthorOrder: ",INDEX(AuthorList[Author Number],$A174),"}")))</f>
        <v/>
      </c>
      <c r="K174" s="111" t="str">
        <f>IF($A174&gt;NumSamplingFeatures,"",
CONCATENATE("  - &amp;SamplingFeatureID",TEXT($A174,"0000"),
" {","SamplingFeatureUUID:  ",CHAR(34),INDEX(SamplingFeatures[Sampling Feature UUID],$A174),CHAR(34),
", SamplingFeatureTypeCV:  ",CHAR(34),INDEX(SamplingFeatures[Sampling Feature Type],$A174),CHAR(34),
", SamplingFeatureCode:  ",CHAR(34),INDEX(SamplingFeatures[Feature Code],$A174),CHAR(34),
", SamplingFeatureName:  ",CHAR(34),INDEX(SamplingFeatures[Feature Name],$A174),CHAR(34),
", SamplingFeatureDescription:  ",CHAR(34),INDEX(SamplingFeatures[Feature Description],$A174),CHAR(34),
", SamplingFeatureGeotypeCV:  ",CHAR(34),INDEX(SamplingFeatures[Feature Geo Type],$A174),CHAR(34),
", FeatureGeometry:  ",CHAR(34),INDEX(SamplingFeatures[Feature Geometry],$A174),CHAR(34),
", Elevation_m:  ",CHAR(34),INDEX(SamplingFeatures[Elevation_m],$A174),CHAR(34),
", ElevationDatumCV:  ",CHAR(34),ElevationDatum,CHAR(34),"}"))</f>
        <v/>
      </c>
      <c r="L174" s="111" t="str">
        <f>IF(NumSites=0,"",
IF(NumSites&lt;$A174,"",
CONCATENATE("  - &amp;SiteID",TEXT($A174,"0000"),
" {","SamplingFeatureID:  *SamplingFeatureID",TEXT(MATCH($A174,Sites[SiteID],0),"0000"),
", SiteTypeCV:  ",CHAR(34),INDEX(Sites[Site Type],MATCH($A174,Sites[SiteID],0)),CHAR(34),
", Latitude:  ",INDEX(Sites[Latitude],MATCH($A174,Sites[SiteID],0)),
", Longitude:  ",INDEX(Sites[Longitude],MATCH($A174,Sites[SiteID],0)),
", SpatialReferenceID:  *SRSID0001}")))</f>
        <v/>
      </c>
      <c r="M174" s="111" t="str">
        <f>IF(NumSpecimens=0,"",
IF(NumSpecimens&lt;$A174,"",
CONCATENATE("  - &amp;SpecimenID",TEXT($A174,"0000"),
" {","SamplingFeatureID:  *SamplingFeatureID",TEXT(MATCH($A174,Specimens[SpecimenID],0),"0000"),
", SpecimenTypeCV:  ",CHAR(34),INDEX(Specimens[Specimen Type],MATCH($A174,Specimens[SpecimenID],0)),CHAR(34),
", SpecimenMediumCV:  ",INDEX(Specimens[Specimen Medium],MATCH($A174,Specimens[SpecimenID],0)),
", IsFieldSpecimen:  ",CHAR(34),INDEX(Specimens[Is Field Specimen?],MATCH($A174,Specimens[SpecimenID],0)),CHAR(34),"}")))</f>
        <v/>
      </c>
      <c r="N174" s="111" t="str">
        <f>IF(NumSpatialOffsets=0,"",
IF(NumSpatialOffsets&lt;$A174,"",
CONCATENATE("  - &amp;SpatialOffsetID",TEXT($A174,"0000"),
" {","SpatialOffsetTypeCV:  ",CHAR(34),INDEX(RelatedFeatures[Spatial Offset Type],MATCH($A174,RelatedFeatures[OffsetID],0)),CHAR(34),
", Offset1Value:  ",INDEX(RelatedFeatures[Offset 1 Value],MATCH($A174,RelatedFeatures[OffsetID],0)),
", Offset1UnitID:  ",CHAR(34),INDEX(RelatedFeatures[Offset 1 Unit],MATCH($A174,RelatedFeatures[OffsetID],0)),CHAR(34),
", Offset2Value:  ",IF(INDEX(RelatedFeatures[Offset 2 Value],MATCH($A174,RelatedFeatures[OffsetID],0))="","NULL",INDEX(RelatedFeatures[Offset 2 Value],MATCH($A174,RelatedFeatures[OffsetID],0))),
", Offset2UnitID:  ",CHAR(34),INDEX(RelatedFeatures[Offset 2 Unit],MATCH($A174,RelatedFeatures[OffsetID],0)),,CHAR(34),
", Offset3Value:  ",IF(INDEX(RelatedFeatures[Offset 3 Value],MATCH($A174,RelatedFeatures[OffsetID],0))="","NULL",INDEX(RelatedFeatures[Offset 3 Value],MATCH($A174,RelatedFeatures[OffsetID],0))),
", Offset3UnitID:  ",CHAR(34),INDEX(RelatedFeatures[Offset 3 Unit],MATCH($A174,RelatedFeatures[OffsetID],0)),CHAR(34),"}")))</f>
        <v/>
      </c>
      <c r="O174" s="111" t="str">
        <f>IF(NumRelatedFeatures=0,"",
IF($A174&gt;NumRelatedFeatures,"",
CONCATENATE("  - &amp;RelationID",TEXT($A174,"0000"),
" {","SamplingFeatureID:  *SamplingFeatureID",TEXT(MATCH(INDEX(RelatedFeatures[First Sampling Feature Code],$A174),SamplingFeatures[Feature Code],0),"0000"),
", RelationshipTypeCV:  ",CHAR(34),INDEX(RelatedFeatures[Relationship Type],$A174),CHAR(34),
", RelatedFeatureID: *SamplingFeatureID",TEXT(MATCH(INDEX(RelatedFeatures[Second Sampling Feature Code],$A174),SamplingFeatures[Feature Code],0),"0000"),
", SpatialOffsetID:  ",IF(INDEX(RelatedFeatures[OffsetID],$A174)="",CONCATENATE(CHAR(34),CHAR(34)),CONCATENATE("*SpatialOffsetID",TEXT(INDEX(RelatedFeatures[OffsetID],$A174),"0000"))),"}")))</f>
        <v/>
      </c>
      <c r="P174" s="111" t="str">
        <f>IF($A174&gt;NumMethods,"",
CONCATENATE("  - &amp;MethodID",TEXT($A174,"0000"),
" {","MethodTypeCV:  ",CHAR(34),INDEX(Methods[Method Type],$A174),CHAR(34),
", MethodCode:  ",CHAR(34),INDEX(Methods[Method Code],$A174),CHAR(34),
", MethodName:  ",CHAR(34),INDEX(Methods[Method Name],$A174),CHAR(34),
", MethodDescription:  ",CHAR(34),INDEX(Methods[Method Description],$A174),CHAR(34),
", MethodLink:  ",CHAR(34),INDEX(Methods[Method Link],$A174),CHAR(34),
", OrganizationID: *OrganizationID",TEXT(MATCH(INDEX(Methods[Organization Name],$A174),Organizations[Organization Name],0),"0000"),"}"))</f>
        <v/>
      </c>
      <c r="Q174" s="111" t="str">
        <f>IF($A174&gt;NumVariables,"",
CONCATENATE("  - &amp;VariableID",TEXT($A174,"0000"),
" {","VariableTypeCV:  ",CHAR(34),INDEX(Variables[Variable Type],$A174),CHAR(34),
", VariableCode:  ",CHAR(34),INDEX(Variables[Variable Code],$A174),CHAR(34),
", VariableNameCV:  ",CHAR(34),INDEX(Variables[Variable Name],$A174),CHAR(34),
", VariableDefinition:  ",CHAR(34),INDEX(Variables[Variable Definition],$A174),CHAR(34),
", SpecciationCV:  ",CHAR(34),INDEX(Variables[Speciation],$A174),CHAR(34),
", NoDataValue:  ",CHAR(34),INDEX(Variables[No Data Value],$A174),CHAR(34),"}"))</f>
        <v/>
      </c>
      <c r="S174" s="111" t="str">
        <f>IF($A174&gt;NumProcessingLevels,"",
CONCATENATE("  - &amp;ProcessingLevelID",TEXT($A174,"0000"),
" {","ProcessingLevelCode:  ",CHAR(34),INDEX(ProcessingLevels[Processing Level Code],$A174),CHAR(34),
", Definition:  ",CHAR(34),INDEX(ProcessingLevels[Definition],$A174),CHAR(34),
", Explanation:  ",CHAR(34),INDEX(ProcessingLevels[Explanation],$A174),CHAR(34),"}"))</f>
        <v/>
      </c>
      <c r="T174" s="111" t="str">
        <f>IF($A174&gt;NumDataColumns,"",
IF(INDEX(DataColumns[Method Code],$A174)="","PLEASE FILL IN A METHOD FOR EACH DATA COLUMN",
CONCATENATE("  - &amp;ActionID",TEXT($A174,"0000"),
" {","ActionTypeCV:  ",CHAR(34),"Observation",CHAR(34),
", MethodID: *MethodID",TEXT(MATCH(INDEX(DataColumns[Method Code],$A174),Methods[Method Code],0),"0000"),
", BeginDateTime:  NULL",
", BeginDateTimeUTCOffset:  NULL",
", EndDateTime:  NULL",
", EndDateTimeUTCOffset:  NULL",
", ActionDescription:  ",CHAR(34),"Generic observation action generated by YODA TimeSeries Template",CHAR(34),
", ActionFileLink:  ",CHAR(34),CHAR(34),"}")))</f>
        <v/>
      </c>
      <c r="U174" s="111" t="str">
        <f>IF($A174&gt;NumDataColumns,"",
IF(INDEX(DataColumns[Method Code],$A174)="","PLEASE FILL IN A SAMPLING FEATURE FOR EACH DATA COLUMN",
CONCATENATE("  - &amp;FeatureActionID",TEXT($A174,"0000"),
" {","SamplingFeatureID:  *SamplingFeatureID",TEXT(MATCH(INDEX(DataColumns[Sampling Feature Code],$A174),SamplingFeatures[Feature Code],0),"0000"),
", ActionID:  *ActionID",TEXT($A174,"0000"),"}")))</f>
        <v/>
      </c>
      <c r="V174" s="111" t="str">
        <f>IF($A174&gt;NumDataColumns,"",
CONCATENATE("  - &amp;ResultID",TEXT($A174,"0000"),
" {","ResultUUID:  ",CHAR(34),INDEX(DataColumns[ResultUUID],$A174),CHAR(34),
", FeatureActionID: *FeatureActionID",TEXT($A174,"0000"),
", ResultTypeCV:  ",CHAR(34),INDEX(DataColumns[Result Type],$A174),CHAR(34),
", VariableID:  *VariableID",TEXT(MATCH(INDEX(DataColumns[Variable Code],$A174),Variables[Variable Code],0),"0000"),
", UnitsID:  ",CHAR(34),INDEX(DataColumns[Unit Name],$A174),CHAR(34),
", TaxonomicClassifierID:  ",CHAR(34),CHAR(34),
", ProcessingLevelID:  *ProcessingLevelID",TEXT(MATCH(INDEX(DataColumns[Processing Level],$A174),ProcessingLevels[Processing Level Code],0),"0000"),
", ResultDateTime:  ",CHAR(34),CHAR(34),
", ResultDateTimeUTCOffset:  ",CHAR(34),CHAR(34),
", ValidDateTime:  ",CHAR(34),CHAR(34),
", ValidDateTimeUTCOffset:  ",CHAR(34),CHAR(34),
", StatusCV:  ",CHAR(34),CHAR(34),
", SampledMediumCV:  ",CHAR(34),INDEX(DataColumns[Sampled Medium],$A174),CHAR(34),
", ValueCount:  ",NumDataValues,"}"))</f>
        <v/>
      </c>
      <c r="W174" s="111" t="str">
        <f>IF($A174&gt;NumDataColumns,"",
CONCATENATE("  - &amp;TimeSeriesResultID001",TEXT($A174,"0000"),
" {","ResultID: *ResultID",TEXT($A174,"0000"),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Statistic],$A174),CHAR(34),"}"))</f>
        <v/>
      </c>
      <c r="X174" s="111" t="str">
        <f>IF($A174-3&gt;NumDataColumns,"",
CONCATENATE("    - {ColumnNumber: ",TEXT($A174-1,"0000"),
", Label:  ",CHAR(34),INDEX(DataColumns[Column Label],$A174-3),CHAR(34),
", ODM2Field:  ",CHAR(34),"DataValue",CHAR(34),
", CensorCodeCV:  ",CHAR(34),INDEX(DataColumns[Censor Code],$A174-3),CHAR(34),
", QualiatyCodeCV:  ",CHAR(34),INDEX(DataColumns[Quality Code],$A174-3),CHAR(34),
", TimeAggregationInterval:  ",INDEX(DataColumns[Time Aggregation Interval],$A174-3),
", TimeAggregationIntervalUnitsID:  ",CHAR(34),INDEX(DataColumns[Time Aggregation Unit],$A174-3),CHAR(34),"}"))</f>
        <v/>
      </c>
      <c r="AA174" s="111" t="str">
        <f>IF($A174&gt;NumDataColumns,
"",
CONCATENATE(AA173,", ",INDEX(DataColumns[Column Label],$A174)))</f>
        <v/>
      </c>
    </row>
    <row r="175" spans="1:27" x14ac:dyDescent="0.25">
      <c r="A175">
        <v>172</v>
      </c>
      <c r="D175" s="111" t="str">
        <f>IF($A175&gt;NumPeople,"",
CONCATENATE("  - &amp;PersonID",TEXT($A175,"0000"),
" {","PersonFirstName:  ",CHAR(34),INDEX(People[First Name],$A175),CHAR(34),
", PersonMiddleName:  ",CHAR(34),INDEX(People[Middle Name],$A175),CHAR(34),
", PersonLastName:  ",CHAR(34),INDEX(People[Last Name],$A175),CHAR(34),"}"))</f>
        <v/>
      </c>
      <c r="E175" s="111" t="str">
        <f>IF($A175&gt;NumOrganizations,"",
CONCATENATE("  - &amp;OrganizationID",TEXT($A175,"0000"),
" {","OrganizationTypeCV:  ",CHAR(34),INDEX(Organizations[Organization Type '[CV']],$A175),CHAR(34),
", OrganizationCode:  ",CHAR(34),INDEX(Organizations[Organization Code],$A175),CHAR(34),
", OrganizationName:  ",CHAR(34),INDEX(Organizations[Organization Name],$A175),CHAR(34),
", OrganizationDescription:  ",CHAR(34),INDEX(Organizations[Organization Description],$A175),CHAR(34),
", OrganizationLink:  ",CHAR(34),INDEX(Organizations[Organization Link],$A175),CHAR(34),"}"))</f>
        <v/>
      </c>
      <c r="F175" s="111" t="str">
        <f>IF($A175&gt;NumPeople,"",
CONCATENATE("  - &amp;AffiliationID",TEXT($A175,"0000"),
" {PersonID: *PersonID",TEXT($A175,"0000"),
", OrganizationID: *OrganizationID",TEXT(MATCH(INDEX(People[Organization Name],$A175),Organizations[Organization Name],0),"0000"),
", IsPrimaryOrganizationContact: , AffiliationStartDate: , AffiliationEndDate: , PrimaryPhone: ",
", PrimaryEmail: ",CHAR(34),INDEX(People[Primary Email],$A175),CHAR(34),
", PrimaryAddress: ",CHAR(34),INDEX(People[Primary Address],$A175),CHAR(34),
", PersonLink: }"))</f>
        <v/>
      </c>
      <c r="H175" s="111" t="str">
        <f>IF(COUNTA(CitationInformation)=0,"",
IF($A175&gt;NumAuthors,"",
CONCATENATE("  - &amp;AuthorListID",TEXT($A175,"0000"),
"  {CitationID: *CitationID0001",
", PersonID: *PersonID",TEXT(MATCH(INDEX(AuthorList[Author Name],$A175),People[Full Name],0),"0000"),
", AuthorOrder: ",INDEX(AuthorList[Author Number],$A175),"}")))</f>
        <v/>
      </c>
      <c r="K175" s="111" t="str">
        <f>IF($A175&gt;NumSamplingFeatures,"",
CONCATENATE("  - &amp;SamplingFeatureID",TEXT($A175,"0000"),
" {","SamplingFeatureUUID:  ",CHAR(34),INDEX(SamplingFeatures[Sampling Feature UUID],$A175),CHAR(34),
", SamplingFeatureTypeCV:  ",CHAR(34),INDEX(SamplingFeatures[Sampling Feature Type],$A175),CHAR(34),
", SamplingFeatureCode:  ",CHAR(34),INDEX(SamplingFeatures[Feature Code],$A175),CHAR(34),
", SamplingFeatureName:  ",CHAR(34),INDEX(SamplingFeatures[Feature Name],$A175),CHAR(34),
", SamplingFeatureDescription:  ",CHAR(34),INDEX(SamplingFeatures[Feature Description],$A175),CHAR(34),
", SamplingFeatureGeotypeCV:  ",CHAR(34),INDEX(SamplingFeatures[Feature Geo Type],$A175),CHAR(34),
", FeatureGeometry:  ",CHAR(34),INDEX(SamplingFeatures[Feature Geometry],$A175),CHAR(34),
", Elevation_m:  ",CHAR(34),INDEX(SamplingFeatures[Elevation_m],$A175),CHAR(34),
", ElevationDatumCV:  ",CHAR(34),ElevationDatum,CHAR(34),"}"))</f>
        <v/>
      </c>
      <c r="L175" s="111" t="str">
        <f>IF(NumSites=0,"",
IF(NumSites&lt;$A175,"",
CONCATENATE("  - &amp;SiteID",TEXT($A175,"0000"),
" {","SamplingFeatureID:  *SamplingFeatureID",TEXT(MATCH($A175,Sites[SiteID],0),"0000"),
", SiteTypeCV:  ",CHAR(34),INDEX(Sites[Site Type],MATCH($A175,Sites[SiteID],0)),CHAR(34),
", Latitude:  ",INDEX(Sites[Latitude],MATCH($A175,Sites[SiteID],0)),
", Longitude:  ",INDEX(Sites[Longitude],MATCH($A175,Sites[SiteID],0)),
", SpatialReferenceID:  *SRSID0001}")))</f>
        <v/>
      </c>
      <c r="M175" s="111" t="str">
        <f>IF(NumSpecimens=0,"",
IF(NumSpecimens&lt;$A175,"",
CONCATENATE("  - &amp;SpecimenID",TEXT($A175,"0000"),
" {","SamplingFeatureID:  *SamplingFeatureID",TEXT(MATCH($A175,Specimens[SpecimenID],0),"0000"),
", SpecimenTypeCV:  ",CHAR(34),INDEX(Specimens[Specimen Type],MATCH($A175,Specimens[SpecimenID],0)),CHAR(34),
", SpecimenMediumCV:  ",INDEX(Specimens[Specimen Medium],MATCH($A175,Specimens[SpecimenID],0)),
", IsFieldSpecimen:  ",CHAR(34),INDEX(Specimens[Is Field Specimen?],MATCH($A175,Specimens[SpecimenID],0)),CHAR(34),"}")))</f>
        <v/>
      </c>
      <c r="N175" s="111" t="str">
        <f>IF(NumSpatialOffsets=0,"",
IF(NumSpatialOffsets&lt;$A175,"",
CONCATENATE("  - &amp;SpatialOffsetID",TEXT($A175,"0000"),
" {","SpatialOffsetTypeCV:  ",CHAR(34),INDEX(RelatedFeatures[Spatial Offset Type],MATCH($A175,RelatedFeatures[OffsetID],0)),CHAR(34),
", Offset1Value:  ",INDEX(RelatedFeatures[Offset 1 Value],MATCH($A175,RelatedFeatures[OffsetID],0)),
", Offset1UnitID:  ",CHAR(34),INDEX(RelatedFeatures[Offset 1 Unit],MATCH($A175,RelatedFeatures[OffsetID],0)),CHAR(34),
", Offset2Value:  ",IF(INDEX(RelatedFeatures[Offset 2 Value],MATCH($A175,RelatedFeatures[OffsetID],0))="","NULL",INDEX(RelatedFeatures[Offset 2 Value],MATCH($A175,RelatedFeatures[OffsetID],0))),
", Offset2UnitID:  ",CHAR(34),INDEX(RelatedFeatures[Offset 2 Unit],MATCH($A175,RelatedFeatures[OffsetID],0)),,CHAR(34),
", Offset3Value:  ",IF(INDEX(RelatedFeatures[Offset 3 Value],MATCH($A175,RelatedFeatures[OffsetID],0))="","NULL",INDEX(RelatedFeatures[Offset 3 Value],MATCH($A175,RelatedFeatures[OffsetID],0))),
", Offset3UnitID:  ",CHAR(34),INDEX(RelatedFeatures[Offset 3 Unit],MATCH($A175,RelatedFeatures[OffsetID],0)),CHAR(34),"}")))</f>
        <v/>
      </c>
      <c r="O175" s="111" t="str">
        <f>IF(NumRelatedFeatures=0,"",
IF($A175&gt;NumRelatedFeatures,"",
CONCATENATE("  - &amp;RelationID",TEXT($A175,"0000"),
" {","SamplingFeatureID:  *SamplingFeatureID",TEXT(MATCH(INDEX(RelatedFeatures[First Sampling Feature Code],$A175),SamplingFeatures[Feature Code],0),"0000"),
", RelationshipTypeCV:  ",CHAR(34),INDEX(RelatedFeatures[Relationship Type],$A175),CHAR(34),
", RelatedFeatureID: *SamplingFeatureID",TEXT(MATCH(INDEX(RelatedFeatures[Second Sampling Feature Code],$A175),SamplingFeatures[Feature Code],0),"0000"),
", SpatialOffsetID:  ",IF(INDEX(RelatedFeatures[OffsetID],$A175)="",CONCATENATE(CHAR(34),CHAR(34)),CONCATENATE("*SpatialOffsetID",TEXT(INDEX(RelatedFeatures[OffsetID],$A175),"0000"))),"}")))</f>
        <v/>
      </c>
      <c r="P175" s="111" t="str">
        <f>IF($A175&gt;NumMethods,"",
CONCATENATE("  - &amp;MethodID",TEXT($A175,"0000"),
" {","MethodTypeCV:  ",CHAR(34),INDEX(Methods[Method Type],$A175),CHAR(34),
", MethodCode:  ",CHAR(34),INDEX(Methods[Method Code],$A175),CHAR(34),
", MethodName:  ",CHAR(34),INDEX(Methods[Method Name],$A175),CHAR(34),
", MethodDescription:  ",CHAR(34),INDEX(Methods[Method Description],$A175),CHAR(34),
", MethodLink:  ",CHAR(34),INDEX(Methods[Method Link],$A175),CHAR(34),
", OrganizationID: *OrganizationID",TEXT(MATCH(INDEX(Methods[Organization Name],$A175),Organizations[Organization Name],0),"0000"),"}"))</f>
        <v/>
      </c>
      <c r="Q175" s="111" t="str">
        <f>IF($A175&gt;NumVariables,"",
CONCATENATE("  - &amp;VariableID",TEXT($A175,"0000"),
" {","VariableTypeCV:  ",CHAR(34),INDEX(Variables[Variable Type],$A175),CHAR(34),
", VariableCode:  ",CHAR(34),INDEX(Variables[Variable Code],$A175),CHAR(34),
", VariableNameCV:  ",CHAR(34),INDEX(Variables[Variable Name],$A175),CHAR(34),
", VariableDefinition:  ",CHAR(34),INDEX(Variables[Variable Definition],$A175),CHAR(34),
", SpecciationCV:  ",CHAR(34),INDEX(Variables[Speciation],$A175),CHAR(34),
", NoDataValue:  ",CHAR(34),INDEX(Variables[No Data Value],$A175),CHAR(34),"}"))</f>
        <v/>
      </c>
      <c r="S175" s="111" t="str">
        <f>IF($A175&gt;NumProcessingLevels,"",
CONCATENATE("  - &amp;ProcessingLevelID",TEXT($A175,"0000"),
" {","ProcessingLevelCode:  ",CHAR(34),INDEX(ProcessingLevels[Processing Level Code],$A175),CHAR(34),
", Definition:  ",CHAR(34),INDEX(ProcessingLevels[Definition],$A175),CHAR(34),
", Explanation:  ",CHAR(34),INDEX(ProcessingLevels[Explanation],$A175),CHAR(34),"}"))</f>
        <v/>
      </c>
      <c r="T175" s="111" t="str">
        <f>IF($A175&gt;NumDataColumns,"",
IF(INDEX(DataColumns[Method Code],$A175)="","PLEASE FILL IN A METHOD FOR EACH DATA COLUMN",
CONCATENATE("  - &amp;ActionID",TEXT($A175,"0000"),
" {","ActionTypeCV:  ",CHAR(34),"Observation",CHAR(34),
", MethodID: *MethodID",TEXT(MATCH(INDEX(DataColumns[Method Code],$A175),Methods[Method Code],0),"0000"),
", BeginDateTime:  NULL",
", BeginDateTimeUTCOffset:  NULL",
", EndDateTime:  NULL",
", EndDateTimeUTCOffset:  NULL",
", ActionDescription:  ",CHAR(34),"Generic observation action generated by YODA TimeSeries Template",CHAR(34),
", ActionFileLink:  ",CHAR(34),CHAR(34),"}")))</f>
        <v/>
      </c>
      <c r="U175" s="111" t="str">
        <f>IF($A175&gt;NumDataColumns,"",
IF(INDEX(DataColumns[Method Code],$A175)="","PLEASE FILL IN A SAMPLING FEATURE FOR EACH DATA COLUMN",
CONCATENATE("  - &amp;FeatureActionID",TEXT($A175,"0000"),
" {","SamplingFeatureID:  *SamplingFeatureID",TEXT(MATCH(INDEX(DataColumns[Sampling Feature Code],$A175),SamplingFeatures[Feature Code],0),"0000"),
", ActionID:  *ActionID",TEXT($A175,"0000"),"}")))</f>
        <v/>
      </c>
      <c r="V175" s="111" t="str">
        <f>IF($A175&gt;NumDataColumns,"",
CONCATENATE("  - &amp;ResultID",TEXT($A175,"0000"),
" {","ResultUUID:  ",CHAR(34),INDEX(DataColumns[ResultUUID],$A175),CHAR(34),
", FeatureActionID: *FeatureActionID",TEXT($A175,"0000"),
", ResultTypeCV:  ",CHAR(34),INDEX(DataColumns[Result Type],$A175),CHAR(34),
", VariableID:  *VariableID",TEXT(MATCH(INDEX(DataColumns[Variable Code],$A175),Variables[Variable Code],0),"0000"),
", UnitsID:  ",CHAR(34),INDEX(DataColumns[Unit Name],$A175),CHAR(34),
", TaxonomicClassifierID:  ",CHAR(34),CHAR(34),
", ProcessingLevelID:  *ProcessingLevelID",TEXT(MATCH(INDEX(DataColumns[Processing Level],$A175),ProcessingLevels[Processing Level Code],0),"0000"),
", ResultDateTime:  ",CHAR(34),CHAR(34),
", ResultDateTimeUTCOffset:  ",CHAR(34),CHAR(34),
", ValidDateTime:  ",CHAR(34),CHAR(34),
", ValidDateTimeUTCOffset:  ",CHAR(34),CHAR(34),
", StatusCV:  ",CHAR(34),CHAR(34),
", SampledMediumCV:  ",CHAR(34),INDEX(DataColumns[Sampled Medium],$A175),CHAR(34),
", ValueCount:  ",NumDataValues,"}"))</f>
        <v/>
      </c>
      <c r="W175" s="111" t="str">
        <f>IF($A175&gt;NumDataColumns,"",
CONCATENATE("  - &amp;TimeSeriesResultID001",TEXT($A175,"0000"),
" {","ResultID: *ResultID",TEXT($A175,"0000"),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Statistic],$A175),CHAR(34),"}"))</f>
        <v/>
      </c>
      <c r="X175" s="111" t="str">
        <f>IF($A175-3&gt;NumDataColumns,"",
CONCATENATE("    - {ColumnNumber: ",TEXT($A175-1,"0000"),
", Label:  ",CHAR(34),INDEX(DataColumns[Column Label],$A175-3),CHAR(34),
", ODM2Field:  ",CHAR(34),"DataValue",CHAR(34),
", CensorCodeCV:  ",CHAR(34),INDEX(DataColumns[Censor Code],$A175-3),CHAR(34),
", QualiatyCodeCV:  ",CHAR(34),INDEX(DataColumns[Quality Code],$A175-3),CHAR(34),
", TimeAggregationInterval:  ",INDEX(DataColumns[Time Aggregation Interval],$A175-3),
", TimeAggregationIntervalUnitsID:  ",CHAR(34),INDEX(DataColumns[Time Aggregation Unit],$A175-3),CHAR(34),"}"))</f>
        <v/>
      </c>
      <c r="AA175" s="111" t="str">
        <f>IF($A175&gt;NumDataColumns,
"",
CONCATENATE(AA174,", ",INDEX(DataColumns[Column Label],$A175)))</f>
        <v/>
      </c>
    </row>
    <row r="176" spans="1:27" x14ac:dyDescent="0.25">
      <c r="A176">
        <v>173</v>
      </c>
      <c r="D176" s="111" t="str">
        <f>IF($A176&gt;NumPeople,"",
CONCATENATE("  - &amp;PersonID",TEXT($A176,"0000"),
" {","PersonFirstName:  ",CHAR(34),INDEX(People[First Name],$A176),CHAR(34),
", PersonMiddleName:  ",CHAR(34),INDEX(People[Middle Name],$A176),CHAR(34),
", PersonLastName:  ",CHAR(34),INDEX(People[Last Name],$A176),CHAR(34),"}"))</f>
        <v/>
      </c>
      <c r="E176" s="111" t="str">
        <f>IF($A176&gt;NumOrganizations,"",
CONCATENATE("  - &amp;OrganizationID",TEXT($A176,"0000"),
" {","OrganizationTypeCV:  ",CHAR(34),INDEX(Organizations[Organization Type '[CV']],$A176),CHAR(34),
", OrganizationCode:  ",CHAR(34),INDEX(Organizations[Organization Code],$A176),CHAR(34),
", OrganizationName:  ",CHAR(34),INDEX(Organizations[Organization Name],$A176),CHAR(34),
", OrganizationDescription:  ",CHAR(34),INDEX(Organizations[Organization Description],$A176),CHAR(34),
", OrganizationLink:  ",CHAR(34),INDEX(Organizations[Organization Link],$A176),CHAR(34),"}"))</f>
        <v/>
      </c>
      <c r="F176" s="111" t="str">
        <f>IF($A176&gt;NumPeople,"",
CONCATENATE("  - &amp;AffiliationID",TEXT($A176,"0000"),
" {PersonID: *PersonID",TEXT($A176,"0000"),
", OrganizationID: *OrganizationID",TEXT(MATCH(INDEX(People[Organization Name],$A176),Organizations[Organization Name],0),"0000"),
", IsPrimaryOrganizationContact: , AffiliationStartDate: , AffiliationEndDate: , PrimaryPhone: ",
", PrimaryEmail: ",CHAR(34),INDEX(People[Primary Email],$A176),CHAR(34),
", PrimaryAddress: ",CHAR(34),INDEX(People[Primary Address],$A176),CHAR(34),
", PersonLink: }"))</f>
        <v/>
      </c>
      <c r="H176" s="111" t="str">
        <f>IF(COUNTA(CitationInformation)=0,"",
IF($A176&gt;NumAuthors,"",
CONCATENATE("  - &amp;AuthorListID",TEXT($A176,"0000"),
"  {CitationID: *CitationID0001",
", PersonID: *PersonID",TEXT(MATCH(INDEX(AuthorList[Author Name],$A176),People[Full Name],0),"0000"),
", AuthorOrder: ",INDEX(AuthorList[Author Number],$A176),"}")))</f>
        <v/>
      </c>
      <c r="K176" s="111" t="str">
        <f>IF($A176&gt;NumSamplingFeatures,"",
CONCATENATE("  - &amp;SamplingFeatureID",TEXT($A176,"0000"),
" {","SamplingFeatureUUID:  ",CHAR(34),INDEX(SamplingFeatures[Sampling Feature UUID],$A176),CHAR(34),
", SamplingFeatureTypeCV:  ",CHAR(34),INDEX(SamplingFeatures[Sampling Feature Type],$A176),CHAR(34),
", SamplingFeatureCode:  ",CHAR(34),INDEX(SamplingFeatures[Feature Code],$A176),CHAR(34),
", SamplingFeatureName:  ",CHAR(34),INDEX(SamplingFeatures[Feature Name],$A176),CHAR(34),
", SamplingFeatureDescription:  ",CHAR(34),INDEX(SamplingFeatures[Feature Description],$A176),CHAR(34),
", SamplingFeatureGeotypeCV:  ",CHAR(34),INDEX(SamplingFeatures[Feature Geo Type],$A176),CHAR(34),
", FeatureGeometry:  ",CHAR(34),INDEX(SamplingFeatures[Feature Geometry],$A176),CHAR(34),
", Elevation_m:  ",CHAR(34),INDEX(SamplingFeatures[Elevation_m],$A176),CHAR(34),
", ElevationDatumCV:  ",CHAR(34),ElevationDatum,CHAR(34),"}"))</f>
        <v/>
      </c>
      <c r="L176" s="111" t="str">
        <f>IF(NumSites=0,"",
IF(NumSites&lt;$A176,"",
CONCATENATE("  - &amp;SiteID",TEXT($A176,"0000"),
" {","SamplingFeatureID:  *SamplingFeatureID",TEXT(MATCH($A176,Sites[SiteID],0),"0000"),
", SiteTypeCV:  ",CHAR(34),INDEX(Sites[Site Type],MATCH($A176,Sites[SiteID],0)),CHAR(34),
", Latitude:  ",INDEX(Sites[Latitude],MATCH($A176,Sites[SiteID],0)),
", Longitude:  ",INDEX(Sites[Longitude],MATCH($A176,Sites[SiteID],0)),
", SpatialReferenceID:  *SRSID0001}")))</f>
        <v/>
      </c>
      <c r="M176" s="111" t="str">
        <f>IF(NumSpecimens=0,"",
IF(NumSpecimens&lt;$A176,"",
CONCATENATE("  - &amp;SpecimenID",TEXT($A176,"0000"),
" {","SamplingFeatureID:  *SamplingFeatureID",TEXT(MATCH($A176,Specimens[SpecimenID],0),"0000"),
", SpecimenTypeCV:  ",CHAR(34),INDEX(Specimens[Specimen Type],MATCH($A176,Specimens[SpecimenID],0)),CHAR(34),
", SpecimenMediumCV:  ",INDEX(Specimens[Specimen Medium],MATCH($A176,Specimens[SpecimenID],0)),
", IsFieldSpecimen:  ",CHAR(34),INDEX(Specimens[Is Field Specimen?],MATCH($A176,Specimens[SpecimenID],0)),CHAR(34),"}")))</f>
        <v/>
      </c>
      <c r="N176" s="111" t="str">
        <f>IF(NumSpatialOffsets=0,"",
IF(NumSpatialOffsets&lt;$A176,"",
CONCATENATE("  - &amp;SpatialOffsetID",TEXT($A176,"0000"),
" {","SpatialOffsetTypeCV:  ",CHAR(34),INDEX(RelatedFeatures[Spatial Offset Type],MATCH($A176,RelatedFeatures[OffsetID],0)),CHAR(34),
", Offset1Value:  ",INDEX(RelatedFeatures[Offset 1 Value],MATCH($A176,RelatedFeatures[OffsetID],0)),
", Offset1UnitID:  ",CHAR(34),INDEX(RelatedFeatures[Offset 1 Unit],MATCH($A176,RelatedFeatures[OffsetID],0)),CHAR(34),
", Offset2Value:  ",IF(INDEX(RelatedFeatures[Offset 2 Value],MATCH($A176,RelatedFeatures[OffsetID],0))="","NULL",INDEX(RelatedFeatures[Offset 2 Value],MATCH($A176,RelatedFeatures[OffsetID],0))),
", Offset2UnitID:  ",CHAR(34),INDEX(RelatedFeatures[Offset 2 Unit],MATCH($A176,RelatedFeatures[OffsetID],0)),,CHAR(34),
", Offset3Value:  ",IF(INDEX(RelatedFeatures[Offset 3 Value],MATCH($A176,RelatedFeatures[OffsetID],0))="","NULL",INDEX(RelatedFeatures[Offset 3 Value],MATCH($A176,RelatedFeatures[OffsetID],0))),
", Offset3UnitID:  ",CHAR(34),INDEX(RelatedFeatures[Offset 3 Unit],MATCH($A176,RelatedFeatures[OffsetID],0)),CHAR(34),"}")))</f>
        <v/>
      </c>
      <c r="O176" s="111" t="str">
        <f>IF(NumRelatedFeatures=0,"",
IF($A176&gt;NumRelatedFeatures,"",
CONCATENATE("  - &amp;RelationID",TEXT($A176,"0000"),
" {","SamplingFeatureID:  *SamplingFeatureID",TEXT(MATCH(INDEX(RelatedFeatures[First Sampling Feature Code],$A176),SamplingFeatures[Feature Code],0),"0000"),
", RelationshipTypeCV:  ",CHAR(34),INDEX(RelatedFeatures[Relationship Type],$A176),CHAR(34),
", RelatedFeatureID: *SamplingFeatureID",TEXT(MATCH(INDEX(RelatedFeatures[Second Sampling Feature Code],$A176),SamplingFeatures[Feature Code],0),"0000"),
", SpatialOffsetID:  ",IF(INDEX(RelatedFeatures[OffsetID],$A176)="",CONCATENATE(CHAR(34),CHAR(34)),CONCATENATE("*SpatialOffsetID",TEXT(INDEX(RelatedFeatures[OffsetID],$A176),"0000"))),"}")))</f>
        <v/>
      </c>
      <c r="P176" s="111" t="str">
        <f>IF($A176&gt;NumMethods,"",
CONCATENATE("  - &amp;MethodID",TEXT($A176,"0000"),
" {","MethodTypeCV:  ",CHAR(34),INDEX(Methods[Method Type],$A176),CHAR(34),
", MethodCode:  ",CHAR(34),INDEX(Methods[Method Code],$A176),CHAR(34),
", MethodName:  ",CHAR(34),INDEX(Methods[Method Name],$A176),CHAR(34),
", MethodDescription:  ",CHAR(34),INDEX(Methods[Method Description],$A176),CHAR(34),
", MethodLink:  ",CHAR(34),INDEX(Methods[Method Link],$A176),CHAR(34),
", OrganizationID: *OrganizationID",TEXT(MATCH(INDEX(Methods[Organization Name],$A176),Organizations[Organization Name],0),"0000"),"}"))</f>
        <v/>
      </c>
      <c r="Q176" s="111" t="str">
        <f>IF($A176&gt;NumVariables,"",
CONCATENATE("  - &amp;VariableID",TEXT($A176,"0000"),
" {","VariableTypeCV:  ",CHAR(34),INDEX(Variables[Variable Type],$A176),CHAR(34),
", VariableCode:  ",CHAR(34),INDEX(Variables[Variable Code],$A176),CHAR(34),
", VariableNameCV:  ",CHAR(34),INDEX(Variables[Variable Name],$A176),CHAR(34),
", VariableDefinition:  ",CHAR(34),INDEX(Variables[Variable Definition],$A176),CHAR(34),
", SpecciationCV:  ",CHAR(34),INDEX(Variables[Speciation],$A176),CHAR(34),
", NoDataValue:  ",CHAR(34),INDEX(Variables[No Data Value],$A176),CHAR(34),"}"))</f>
        <v/>
      </c>
      <c r="S176" s="111" t="str">
        <f>IF($A176&gt;NumProcessingLevels,"",
CONCATENATE("  - &amp;ProcessingLevelID",TEXT($A176,"0000"),
" {","ProcessingLevelCode:  ",CHAR(34),INDEX(ProcessingLevels[Processing Level Code],$A176),CHAR(34),
", Definition:  ",CHAR(34),INDEX(ProcessingLevels[Definition],$A176),CHAR(34),
", Explanation:  ",CHAR(34),INDEX(ProcessingLevels[Explanation],$A176),CHAR(34),"}"))</f>
        <v/>
      </c>
      <c r="T176" s="111" t="str">
        <f>IF($A176&gt;NumDataColumns,"",
IF(INDEX(DataColumns[Method Code],$A176)="","PLEASE FILL IN A METHOD FOR EACH DATA COLUMN",
CONCATENATE("  - &amp;ActionID",TEXT($A176,"0000"),
" {","ActionTypeCV:  ",CHAR(34),"Observation",CHAR(34),
", MethodID: *MethodID",TEXT(MATCH(INDEX(DataColumns[Method Code],$A176),Methods[Method Code],0),"0000"),
", BeginDateTime:  NULL",
", BeginDateTimeUTCOffset:  NULL",
", EndDateTime:  NULL",
", EndDateTimeUTCOffset:  NULL",
", ActionDescription:  ",CHAR(34),"Generic observation action generated by YODA TimeSeries Template",CHAR(34),
", ActionFileLink:  ",CHAR(34),CHAR(34),"}")))</f>
        <v/>
      </c>
      <c r="U176" s="111" t="str">
        <f>IF($A176&gt;NumDataColumns,"",
IF(INDEX(DataColumns[Method Code],$A176)="","PLEASE FILL IN A SAMPLING FEATURE FOR EACH DATA COLUMN",
CONCATENATE("  - &amp;FeatureActionID",TEXT($A176,"0000"),
" {","SamplingFeatureID:  *SamplingFeatureID",TEXT(MATCH(INDEX(DataColumns[Sampling Feature Code],$A176),SamplingFeatures[Feature Code],0),"0000"),
", ActionID:  *ActionID",TEXT($A176,"0000"),"}")))</f>
        <v/>
      </c>
      <c r="V176" s="111" t="str">
        <f>IF($A176&gt;NumDataColumns,"",
CONCATENATE("  - &amp;ResultID",TEXT($A176,"0000"),
" {","ResultUUID:  ",CHAR(34),INDEX(DataColumns[ResultUUID],$A176),CHAR(34),
", FeatureActionID: *FeatureActionID",TEXT($A176,"0000"),
", ResultTypeCV:  ",CHAR(34),INDEX(DataColumns[Result Type],$A176),CHAR(34),
", VariableID:  *VariableID",TEXT(MATCH(INDEX(DataColumns[Variable Code],$A176),Variables[Variable Code],0),"0000"),
", UnitsID:  ",CHAR(34),INDEX(DataColumns[Unit Name],$A176),CHAR(34),
", TaxonomicClassifierID:  ",CHAR(34),CHAR(34),
", ProcessingLevelID:  *ProcessingLevelID",TEXT(MATCH(INDEX(DataColumns[Processing Level],$A176),ProcessingLevels[Processing Level Code],0),"0000"),
", ResultDateTime:  ",CHAR(34),CHAR(34),
", ResultDateTimeUTCOffset:  ",CHAR(34),CHAR(34),
", ValidDateTime:  ",CHAR(34),CHAR(34),
", ValidDateTimeUTCOffset:  ",CHAR(34),CHAR(34),
", StatusCV:  ",CHAR(34),CHAR(34),
", SampledMediumCV:  ",CHAR(34),INDEX(DataColumns[Sampled Medium],$A176),CHAR(34),
", ValueCount:  ",NumDataValues,"}"))</f>
        <v/>
      </c>
      <c r="W176" s="111" t="str">
        <f>IF($A176&gt;NumDataColumns,"",
CONCATENATE("  - &amp;TimeSeriesResultID001",TEXT($A176,"0000"),
" {","ResultID: *ResultID",TEXT($A176,"0000"),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Statistic],$A176),CHAR(34),"}"))</f>
        <v/>
      </c>
      <c r="X176" s="111" t="str">
        <f>IF($A176-3&gt;NumDataColumns,"",
CONCATENATE("    - {ColumnNumber: ",TEXT($A176-1,"0000"),
", Label:  ",CHAR(34),INDEX(DataColumns[Column Label],$A176-3),CHAR(34),
", ODM2Field:  ",CHAR(34),"DataValue",CHAR(34),
", CensorCodeCV:  ",CHAR(34),INDEX(DataColumns[Censor Code],$A176-3),CHAR(34),
", QualiatyCodeCV:  ",CHAR(34),INDEX(DataColumns[Quality Code],$A176-3),CHAR(34),
", TimeAggregationInterval:  ",INDEX(DataColumns[Time Aggregation Interval],$A176-3),
", TimeAggregationIntervalUnitsID:  ",CHAR(34),INDEX(DataColumns[Time Aggregation Unit],$A176-3),CHAR(34),"}"))</f>
        <v/>
      </c>
      <c r="AA176" s="111" t="str">
        <f>IF($A176&gt;NumDataColumns,
"",
CONCATENATE(AA175,", ",INDEX(DataColumns[Column Label],$A176)))</f>
        <v/>
      </c>
    </row>
    <row r="177" spans="1:27" x14ac:dyDescent="0.25">
      <c r="A177">
        <v>174</v>
      </c>
      <c r="D177" s="111" t="str">
        <f>IF($A177&gt;NumPeople,"",
CONCATENATE("  - &amp;PersonID",TEXT($A177,"0000"),
" {","PersonFirstName:  ",CHAR(34),INDEX(People[First Name],$A177),CHAR(34),
", PersonMiddleName:  ",CHAR(34),INDEX(People[Middle Name],$A177),CHAR(34),
", PersonLastName:  ",CHAR(34),INDEX(People[Last Name],$A177),CHAR(34),"}"))</f>
        <v/>
      </c>
      <c r="E177" s="111" t="str">
        <f>IF($A177&gt;NumOrganizations,"",
CONCATENATE("  - &amp;OrganizationID",TEXT($A177,"0000"),
" {","OrganizationTypeCV:  ",CHAR(34),INDEX(Organizations[Organization Type '[CV']],$A177),CHAR(34),
", OrganizationCode:  ",CHAR(34),INDEX(Organizations[Organization Code],$A177),CHAR(34),
", OrganizationName:  ",CHAR(34),INDEX(Organizations[Organization Name],$A177),CHAR(34),
", OrganizationDescription:  ",CHAR(34),INDEX(Organizations[Organization Description],$A177),CHAR(34),
", OrganizationLink:  ",CHAR(34),INDEX(Organizations[Organization Link],$A177),CHAR(34),"}"))</f>
        <v/>
      </c>
      <c r="F177" s="111" t="str">
        <f>IF($A177&gt;NumPeople,"",
CONCATENATE("  - &amp;AffiliationID",TEXT($A177,"0000"),
" {PersonID: *PersonID",TEXT($A177,"0000"),
", OrganizationID: *OrganizationID",TEXT(MATCH(INDEX(People[Organization Name],$A177),Organizations[Organization Name],0),"0000"),
", IsPrimaryOrganizationContact: , AffiliationStartDate: , AffiliationEndDate: , PrimaryPhone: ",
", PrimaryEmail: ",CHAR(34),INDEX(People[Primary Email],$A177),CHAR(34),
", PrimaryAddress: ",CHAR(34),INDEX(People[Primary Address],$A177),CHAR(34),
", PersonLink: }"))</f>
        <v/>
      </c>
      <c r="H177" s="111" t="str">
        <f>IF(COUNTA(CitationInformation)=0,"",
IF($A177&gt;NumAuthors,"",
CONCATENATE("  - &amp;AuthorListID",TEXT($A177,"0000"),
"  {CitationID: *CitationID0001",
", PersonID: *PersonID",TEXT(MATCH(INDEX(AuthorList[Author Name],$A177),People[Full Name],0),"0000"),
", AuthorOrder: ",INDEX(AuthorList[Author Number],$A177),"}")))</f>
        <v/>
      </c>
      <c r="K177" s="111" t="str">
        <f>IF($A177&gt;NumSamplingFeatures,"",
CONCATENATE("  - &amp;SamplingFeatureID",TEXT($A177,"0000"),
" {","SamplingFeatureUUID:  ",CHAR(34),INDEX(SamplingFeatures[Sampling Feature UUID],$A177),CHAR(34),
", SamplingFeatureTypeCV:  ",CHAR(34),INDEX(SamplingFeatures[Sampling Feature Type],$A177),CHAR(34),
", SamplingFeatureCode:  ",CHAR(34),INDEX(SamplingFeatures[Feature Code],$A177),CHAR(34),
", SamplingFeatureName:  ",CHAR(34),INDEX(SamplingFeatures[Feature Name],$A177),CHAR(34),
", SamplingFeatureDescription:  ",CHAR(34),INDEX(SamplingFeatures[Feature Description],$A177),CHAR(34),
", SamplingFeatureGeotypeCV:  ",CHAR(34),INDEX(SamplingFeatures[Feature Geo Type],$A177),CHAR(34),
", FeatureGeometry:  ",CHAR(34),INDEX(SamplingFeatures[Feature Geometry],$A177),CHAR(34),
", Elevation_m:  ",CHAR(34),INDEX(SamplingFeatures[Elevation_m],$A177),CHAR(34),
", ElevationDatumCV:  ",CHAR(34),ElevationDatum,CHAR(34),"}"))</f>
        <v/>
      </c>
      <c r="L177" s="111" t="str">
        <f>IF(NumSites=0,"",
IF(NumSites&lt;$A177,"",
CONCATENATE("  - &amp;SiteID",TEXT($A177,"0000"),
" {","SamplingFeatureID:  *SamplingFeatureID",TEXT(MATCH($A177,Sites[SiteID],0),"0000"),
", SiteTypeCV:  ",CHAR(34),INDEX(Sites[Site Type],MATCH($A177,Sites[SiteID],0)),CHAR(34),
", Latitude:  ",INDEX(Sites[Latitude],MATCH($A177,Sites[SiteID],0)),
", Longitude:  ",INDEX(Sites[Longitude],MATCH($A177,Sites[SiteID],0)),
", SpatialReferenceID:  *SRSID0001}")))</f>
        <v/>
      </c>
      <c r="M177" s="111" t="str">
        <f>IF(NumSpecimens=0,"",
IF(NumSpecimens&lt;$A177,"",
CONCATENATE("  - &amp;SpecimenID",TEXT($A177,"0000"),
" {","SamplingFeatureID:  *SamplingFeatureID",TEXT(MATCH($A177,Specimens[SpecimenID],0),"0000"),
", SpecimenTypeCV:  ",CHAR(34),INDEX(Specimens[Specimen Type],MATCH($A177,Specimens[SpecimenID],0)),CHAR(34),
", SpecimenMediumCV:  ",INDEX(Specimens[Specimen Medium],MATCH($A177,Specimens[SpecimenID],0)),
", IsFieldSpecimen:  ",CHAR(34),INDEX(Specimens[Is Field Specimen?],MATCH($A177,Specimens[SpecimenID],0)),CHAR(34),"}")))</f>
        <v/>
      </c>
      <c r="N177" s="111" t="str">
        <f>IF(NumSpatialOffsets=0,"",
IF(NumSpatialOffsets&lt;$A177,"",
CONCATENATE("  - &amp;SpatialOffsetID",TEXT($A177,"0000"),
" {","SpatialOffsetTypeCV:  ",CHAR(34),INDEX(RelatedFeatures[Spatial Offset Type],MATCH($A177,RelatedFeatures[OffsetID],0)),CHAR(34),
", Offset1Value:  ",INDEX(RelatedFeatures[Offset 1 Value],MATCH($A177,RelatedFeatures[OffsetID],0)),
", Offset1UnitID:  ",CHAR(34),INDEX(RelatedFeatures[Offset 1 Unit],MATCH($A177,RelatedFeatures[OffsetID],0)),CHAR(34),
", Offset2Value:  ",IF(INDEX(RelatedFeatures[Offset 2 Value],MATCH($A177,RelatedFeatures[OffsetID],0))="","NULL",INDEX(RelatedFeatures[Offset 2 Value],MATCH($A177,RelatedFeatures[OffsetID],0))),
", Offset2UnitID:  ",CHAR(34),INDEX(RelatedFeatures[Offset 2 Unit],MATCH($A177,RelatedFeatures[OffsetID],0)),,CHAR(34),
", Offset3Value:  ",IF(INDEX(RelatedFeatures[Offset 3 Value],MATCH($A177,RelatedFeatures[OffsetID],0))="","NULL",INDEX(RelatedFeatures[Offset 3 Value],MATCH($A177,RelatedFeatures[OffsetID],0))),
", Offset3UnitID:  ",CHAR(34),INDEX(RelatedFeatures[Offset 3 Unit],MATCH($A177,RelatedFeatures[OffsetID],0)),CHAR(34),"}")))</f>
        <v/>
      </c>
      <c r="O177" s="111" t="str">
        <f>IF(NumRelatedFeatures=0,"",
IF($A177&gt;NumRelatedFeatures,"",
CONCATENATE("  - &amp;RelationID",TEXT($A177,"0000"),
" {","SamplingFeatureID:  *SamplingFeatureID",TEXT(MATCH(INDEX(RelatedFeatures[First Sampling Feature Code],$A177),SamplingFeatures[Feature Code],0),"0000"),
", RelationshipTypeCV:  ",CHAR(34),INDEX(RelatedFeatures[Relationship Type],$A177),CHAR(34),
", RelatedFeatureID: *SamplingFeatureID",TEXT(MATCH(INDEX(RelatedFeatures[Second Sampling Feature Code],$A177),SamplingFeatures[Feature Code],0),"0000"),
", SpatialOffsetID:  ",IF(INDEX(RelatedFeatures[OffsetID],$A177)="",CONCATENATE(CHAR(34),CHAR(34)),CONCATENATE("*SpatialOffsetID",TEXT(INDEX(RelatedFeatures[OffsetID],$A177),"0000"))),"}")))</f>
        <v/>
      </c>
      <c r="P177" s="111" t="str">
        <f>IF($A177&gt;NumMethods,"",
CONCATENATE("  - &amp;MethodID",TEXT($A177,"0000"),
" {","MethodTypeCV:  ",CHAR(34),INDEX(Methods[Method Type],$A177),CHAR(34),
", MethodCode:  ",CHAR(34),INDEX(Methods[Method Code],$A177),CHAR(34),
", MethodName:  ",CHAR(34),INDEX(Methods[Method Name],$A177),CHAR(34),
", MethodDescription:  ",CHAR(34),INDEX(Methods[Method Description],$A177),CHAR(34),
", MethodLink:  ",CHAR(34),INDEX(Methods[Method Link],$A177),CHAR(34),
", OrganizationID: *OrganizationID",TEXT(MATCH(INDEX(Methods[Organization Name],$A177),Organizations[Organization Name],0),"0000"),"}"))</f>
        <v/>
      </c>
      <c r="Q177" s="111" t="str">
        <f>IF($A177&gt;NumVariables,"",
CONCATENATE("  - &amp;VariableID",TEXT($A177,"0000"),
" {","VariableTypeCV:  ",CHAR(34),INDEX(Variables[Variable Type],$A177),CHAR(34),
", VariableCode:  ",CHAR(34),INDEX(Variables[Variable Code],$A177),CHAR(34),
", VariableNameCV:  ",CHAR(34),INDEX(Variables[Variable Name],$A177),CHAR(34),
", VariableDefinition:  ",CHAR(34),INDEX(Variables[Variable Definition],$A177),CHAR(34),
", SpecciationCV:  ",CHAR(34),INDEX(Variables[Speciation],$A177),CHAR(34),
", NoDataValue:  ",CHAR(34),INDEX(Variables[No Data Value],$A177),CHAR(34),"}"))</f>
        <v/>
      </c>
      <c r="S177" s="111" t="str">
        <f>IF($A177&gt;NumProcessingLevels,"",
CONCATENATE("  - &amp;ProcessingLevelID",TEXT($A177,"0000"),
" {","ProcessingLevelCode:  ",CHAR(34),INDEX(ProcessingLevels[Processing Level Code],$A177),CHAR(34),
", Definition:  ",CHAR(34),INDEX(ProcessingLevels[Definition],$A177),CHAR(34),
", Explanation:  ",CHAR(34),INDEX(ProcessingLevels[Explanation],$A177),CHAR(34),"}"))</f>
        <v/>
      </c>
      <c r="T177" s="111" t="str">
        <f>IF($A177&gt;NumDataColumns,"",
IF(INDEX(DataColumns[Method Code],$A177)="","PLEASE FILL IN A METHOD FOR EACH DATA COLUMN",
CONCATENATE("  - &amp;ActionID",TEXT($A177,"0000"),
" {","ActionTypeCV:  ",CHAR(34),"Observation",CHAR(34),
", MethodID: *MethodID",TEXT(MATCH(INDEX(DataColumns[Method Code],$A177),Methods[Method Code],0),"0000"),
", BeginDateTime:  NULL",
", BeginDateTimeUTCOffset:  NULL",
", EndDateTime:  NULL",
", EndDateTimeUTCOffset:  NULL",
", ActionDescription:  ",CHAR(34),"Generic observation action generated by YODA TimeSeries Template",CHAR(34),
", ActionFileLink:  ",CHAR(34),CHAR(34),"}")))</f>
        <v/>
      </c>
      <c r="U177" s="111" t="str">
        <f>IF($A177&gt;NumDataColumns,"",
IF(INDEX(DataColumns[Method Code],$A177)="","PLEASE FILL IN A SAMPLING FEATURE FOR EACH DATA COLUMN",
CONCATENATE("  - &amp;FeatureActionID",TEXT($A177,"0000"),
" {","SamplingFeatureID:  *SamplingFeatureID",TEXT(MATCH(INDEX(DataColumns[Sampling Feature Code],$A177),SamplingFeatures[Feature Code],0),"0000"),
", ActionID:  *ActionID",TEXT($A177,"0000"),"}")))</f>
        <v/>
      </c>
      <c r="V177" s="111" t="str">
        <f>IF($A177&gt;NumDataColumns,"",
CONCATENATE("  - &amp;ResultID",TEXT($A177,"0000"),
" {","ResultUUID:  ",CHAR(34),INDEX(DataColumns[ResultUUID],$A177),CHAR(34),
", FeatureActionID: *FeatureActionID",TEXT($A177,"0000"),
", ResultTypeCV:  ",CHAR(34),INDEX(DataColumns[Result Type],$A177),CHAR(34),
", VariableID:  *VariableID",TEXT(MATCH(INDEX(DataColumns[Variable Code],$A177),Variables[Variable Code],0),"0000"),
", UnitsID:  ",CHAR(34),INDEX(DataColumns[Unit Name],$A177),CHAR(34),
", TaxonomicClassifierID:  ",CHAR(34),CHAR(34),
", ProcessingLevelID:  *ProcessingLevelID",TEXT(MATCH(INDEX(DataColumns[Processing Level],$A177),ProcessingLevels[Processing Level Code],0),"0000"),
", ResultDateTime:  ",CHAR(34),CHAR(34),
", ResultDateTimeUTCOffset:  ",CHAR(34),CHAR(34),
", ValidDateTime:  ",CHAR(34),CHAR(34),
", ValidDateTimeUTCOffset:  ",CHAR(34),CHAR(34),
", StatusCV:  ",CHAR(34),CHAR(34),
", SampledMediumCV:  ",CHAR(34),INDEX(DataColumns[Sampled Medium],$A177),CHAR(34),
", ValueCount:  ",NumDataValues,"}"))</f>
        <v/>
      </c>
      <c r="W177" s="111" t="str">
        <f>IF($A177&gt;NumDataColumns,"",
CONCATENATE("  - &amp;TimeSeriesResultID001",TEXT($A177,"0000"),
" {","ResultID: *ResultID",TEXT($A177,"0000"),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Statistic],$A177),CHAR(34),"}"))</f>
        <v/>
      </c>
      <c r="X177" s="111" t="str">
        <f>IF($A177-3&gt;NumDataColumns,"",
CONCATENATE("    - {ColumnNumber: ",TEXT($A177-1,"0000"),
", Label:  ",CHAR(34),INDEX(DataColumns[Column Label],$A177-3),CHAR(34),
", ODM2Field:  ",CHAR(34),"DataValue",CHAR(34),
", CensorCodeCV:  ",CHAR(34),INDEX(DataColumns[Censor Code],$A177-3),CHAR(34),
", QualiatyCodeCV:  ",CHAR(34),INDEX(DataColumns[Quality Code],$A177-3),CHAR(34),
", TimeAggregationInterval:  ",INDEX(DataColumns[Time Aggregation Interval],$A177-3),
", TimeAggregationIntervalUnitsID:  ",CHAR(34),INDEX(DataColumns[Time Aggregation Unit],$A177-3),CHAR(34),"}"))</f>
        <v/>
      </c>
      <c r="AA177" s="111" t="str">
        <f>IF($A177&gt;NumDataColumns,
"",
CONCATENATE(AA176,", ",INDEX(DataColumns[Column Label],$A177)))</f>
        <v/>
      </c>
    </row>
    <row r="178" spans="1:27" x14ac:dyDescent="0.25">
      <c r="A178">
        <v>175</v>
      </c>
      <c r="D178" s="111" t="str">
        <f>IF($A178&gt;NumPeople,"",
CONCATENATE("  - &amp;PersonID",TEXT($A178,"0000"),
" {","PersonFirstName:  ",CHAR(34),INDEX(People[First Name],$A178),CHAR(34),
", PersonMiddleName:  ",CHAR(34),INDEX(People[Middle Name],$A178),CHAR(34),
", PersonLastName:  ",CHAR(34),INDEX(People[Last Name],$A178),CHAR(34),"}"))</f>
        <v/>
      </c>
      <c r="E178" s="111" t="str">
        <f>IF($A178&gt;NumOrganizations,"",
CONCATENATE("  - &amp;OrganizationID",TEXT($A178,"0000"),
" {","OrganizationTypeCV:  ",CHAR(34),INDEX(Organizations[Organization Type '[CV']],$A178),CHAR(34),
", OrganizationCode:  ",CHAR(34),INDEX(Organizations[Organization Code],$A178),CHAR(34),
", OrganizationName:  ",CHAR(34),INDEX(Organizations[Organization Name],$A178),CHAR(34),
", OrganizationDescription:  ",CHAR(34),INDEX(Organizations[Organization Description],$A178),CHAR(34),
", OrganizationLink:  ",CHAR(34),INDEX(Organizations[Organization Link],$A178),CHAR(34),"}"))</f>
        <v/>
      </c>
      <c r="F178" s="111" t="str">
        <f>IF($A178&gt;NumPeople,"",
CONCATENATE("  - &amp;AffiliationID",TEXT($A178,"0000"),
" {PersonID: *PersonID",TEXT($A178,"0000"),
", OrganizationID: *OrganizationID",TEXT(MATCH(INDEX(People[Organization Name],$A178),Organizations[Organization Name],0),"0000"),
", IsPrimaryOrganizationContact: , AffiliationStartDate: , AffiliationEndDate: , PrimaryPhone: ",
", PrimaryEmail: ",CHAR(34),INDEX(People[Primary Email],$A178),CHAR(34),
", PrimaryAddress: ",CHAR(34),INDEX(People[Primary Address],$A178),CHAR(34),
", PersonLink: }"))</f>
        <v/>
      </c>
      <c r="H178" s="111" t="str">
        <f>IF(COUNTA(CitationInformation)=0,"",
IF($A178&gt;NumAuthors,"",
CONCATENATE("  - &amp;AuthorListID",TEXT($A178,"0000"),
"  {CitationID: *CitationID0001",
", PersonID: *PersonID",TEXT(MATCH(INDEX(AuthorList[Author Name],$A178),People[Full Name],0),"0000"),
", AuthorOrder: ",INDEX(AuthorList[Author Number],$A178),"}")))</f>
        <v/>
      </c>
      <c r="K178" s="111" t="str">
        <f>IF($A178&gt;NumSamplingFeatures,"",
CONCATENATE("  - &amp;SamplingFeatureID",TEXT($A178,"0000"),
" {","SamplingFeatureUUID:  ",CHAR(34),INDEX(SamplingFeatures[Sampling Feature UUID],$A178),CHAR(34),
", SamplingFeatureTypeCV:  ",CHAR(34),INDEX(SamplingFeatures[Sampling Feature Type],$A178),CHAR(34),
", SamplingFeatureCode:  ",CHAR(34),INDEX(SamplingFeatures[Feature Code],$A178),CHAR(34),
", SamplingFeatureName:  ",CHAR(34),INDEX(SamplingFeatures[Feature Name],$A178),CHAR(34),
", SamplingFeatureDescription:  ",CHAR(34),INDEX(SamplingFeatures[Feature Description],$A178),CHAR(34),
", SamplingFeatureGeotypeCV:  ",CHAR(34),INDEX(SamplingFeatures[Feature Geo Type],$A178),CHAR(34),
", FeatureGeometry:  ",CHAR(34),INDEX(SamplingFeatures[Feature Geometry],$A178),CHAR(34),
", Elevation_m:  ",CHAR(34),INDEX(SamplingFeatures[Elevation_m],$A178),CHAR(34),
", ElevationDatumCV:  ",CHAR(34),ElevationDatum,CHAR(34),"}"))</f>
        <v/>
      </c>
      <c r="L178" s="111" t="str">
        <f>IF(NumSites=0,"",
IF(NumSites&lt;$A178,"",
CONCATENATE("  - &amp;SiteID",TEXT($A178,"0000"),
" {","SamplingFeatureID:  *SamplingFeatureID",TEXT(MATCH($A178,Sites[SiteID],0),"0000"),
", SiteTypeCV:  ",CHAR(34),INDEX(Sites[Site Type],MATCH($A178,Sites[SiteID],0)),CHAR(34),
", Latitude:  ",INDEX(Sites[Latitude],MATCH($A178,Sites[SiteID],0)),
", Longitude:  ",INDEX(Sites[Longitude],MATCH($A178,Sites[SiteID],0)),
", SpatialReferenceID:  *SRSID0001}")))</f>
        <v/>
      </c>
      <c r="M178" s="111" t="str">
        <f>IF(NumSpecimens=0,"",
IF(NumSpecimens&lt;$A178,"",
CONCATENATE("  - &amp;SpecimenID",TEXT($A178,"0000"),
" {","SamplingFeatureID:  *SamplingFeatureID",TEXT(MATCH($A178,Specimens[SpecimenID],0),"0000"),
", SpecimenTypeCV:  ",CHAR(34),INDEX(Specimens[Specimen Type],MATCH($A178,Specimens[SpecimenID],0)),CHAR(34),
", SpecimenMediumCV:  ",INDEX(Specimens[Specimen Medium],MATCH($A178,Specimens[SpecimenID],0)),
", IsFieldSpecimen:  ",CHAR(34),INDEX(Specimens[Is Field Specimen?],MATCH($A178,Specimens[SpecimenID],0)),CHAR(34),"}")))</f>
        <v/>
      </c>
      <c r="N178" s="111" t="str">
        <f>IF(NumSpatialOffsets=0,"",
IF(NumSpatialOffsets&lt;$A178,"",
CONCATENATE("  - &amp;SpatialOffsetID",TEXT($A178,"0000"),
" {","SpatialOffsetTypeCV:  ",CHAR(34),INDEX(RelatedFeatures[Spatial Offset Type],MATCH($A178,RelatedFeatures[OffsetID],0)),CHAR(34),
", Offset1Value:  ",INDEX(RelatedFeatures[Offset 1 Value],MATCH($A178,RelatedFeatures[OffsetID],0)),
", Offset1UnitID:  ",CHAR(34),INDEX(RelatedFeatures[Offset 1 Unit],MATCH($A178,RelatedFeatures[OffsetID],0)),CHAR(34),
", Offset2Value:  ",IF(INDEX(RelatedFeatures[Offset 2 Value],MATCH($A178,RelatedFeatures[OffsetID],0))="","NULL",INDEX(RelatedFeatures[Offset 2 Value],MATCH($A178,RelatedFeatures[OffsetID],0))),
", Offset2UnitID:  ",CHAR(34),INDEX(RelatedFeatures[Offset 2 Unit],MATCH($A178,RelatedFeatures[OffsetID],0)),,CHAR(34),
", Offset3Value:  ",IF(INDEX(RelatedFeatures[Offset 3 Value],MATCH($A178,RelatedFeatures[OffsetID],0))="","NULL",INDEX(RelatedFeatures[Offset 3 Value],MATCH($A178,RelatedFeatures[OffsetID],0))),
", Offset3UnitID:  ",CHAR(34),INDEX(RelatedFeatures[Offset 3 Unit],MATCH($A178,RelatedFeatures[OffsetID],0)),CHAR(34),"}")))</f>
        <v/>
      </c>
      <c r="O178" s="111" t="str">
        <f>IF(NumRelatedFeatures=0,"",
IF($A178&gt;NumRelatedFeatures,"",
CONCATENATE("  - &amp;RelationID",TEXT($A178,"0000"),
" {","SamplingFeatureID:  *SamplingFeatureID",TEXT(MATCH(INDEX(RelatedFeatures[First Sampling Feature Code],$A178),SamplingFeatures[Feature Code],0),"0000"),
", RelationshipTypeCV:  ",CHAR(34),INDEX(RelatedFeatures[Relationship Type],$A178),CHAR(34),
", RelatedFeatureID: *SamplingFeatureID",TEXT(MATCH(INDEX(RelatedFeatures[Second Sampling Feature Code],$A178),SamplingFeatures[Feature Code],0),"0000"),
", SpatialOffsetID:  ",IF(INDEX(RelatedFeatures[OffsetID],$A178)="",CONCATENATE(CHAR(34),CHAR(34)),CONCATENATE("*SpatialOffsetID",TEXT(INDEX(RelatedFeatures[OffsetID],$A178),"0000"))),"}")))</f>
        <v/>
      </c>
      <c r="P178" s="111" t="str">
        <f>IF($A178&gt;NumMethods,"",
CONCATENATE("  - &amp;MethodID",TEXT($A178,"0000"),
" {","MethodTypeCV:  ",CHAR(34),INDEX(Methods[Method Type],$A178),CHAR(34),
", MethodCode:  ",CHAR(34),INDEX(Methods[Method Code],$A178),CHAR(34),
", MethodName:  ",CHAR(34),INDEX(Methods[Method Name],$A178),CHAR(34),
", MethodDescription:  ",CHAR(34),INDEX(Methods[Method Description],$A178),CHAR(34),
", MethodLink:  ",CHAR(34),INDEX(Methods[Method Link],$A178),CHAR(34),
", OrganizationID: *OrganizationID",TEXT(MATCH(INDEX(Methods[Organization Name],$A178),Organizations[Organization Name],0),"0000"),"}"))</f>
        <v/>
      </c>
      <c r="Q178" s="111" t="str">
        <f>IF($A178&gt;NumVariables,"",
CONCATENATE("  - &amp;VariableID",TEXT($A178,"0000"),
" {","VariableTypeCV:  ",CHAR(34),INDEX(Variables[Variable Type],$A178),CHAR(34),
", VariableCode:  ",CHAR(34),INDEX(Variables[Variable Code],$A178),CHAR(34),
", VariableNameCV:  ",CHAR(34),INDEX(Variables[Variable Name],$A178),CHAR(34),
", VariableDefinition:  ",CHAR(34),INDEX(Variables[Variable Definition],$A178),CHAR(34),
", SpecciationCV:  ",CHAR(34),INDEX(Variables[Speciation],$A178),CHAR(34),
", NoDataValue:  ",CHAR(34),INDEX(Variables[No Data Value],$A178),CHAR(34),"}"))</f>
        <v/>
      </c>
      <c r="S178" s="111" t="str">
        <f>IF($A178&gt;NumProcessingLevels,"",
CONCATENATE("  - &amp;ProcessingLevelID",TEXT($A178,"0000"),
" {","ProcessingLevelCode:  ",CHAR(34),INDEX(ProcessingLevels[Processing Level Code],$A178),CHAR(34),
", Definition:  ",CHAR(34),INDEX(ProcessingLevels[Definition],$A178),CHAR(34),
", Explanation:  ",CHAR(34),INDEX(ProcessingLevels[Explanation],$A178),CHAR(34),"}"))</f>
        <v/>
      </c>
      <c r="T178" s="111" t="str">
        <f>IF($A178&gt;NumDataColumns,"",
IF(INDEX(DataColumns[Method Code],$A178)="","PLEASE FILL IN A METHOD FOR EACH DATA COLUMN",
CONCATENATE("  - &amp;ActionID",TEXT($A178,"0000"),
" {","ActionTypeCV:  ",CHAR(34),"Observation",CHAR(34),
", MethodID: *MethodID",TEXT(MATCH(INDEX(DataColumns[Method Code],$A178),Methods[Method Code],0),"0000"),
", BeginDateTime:  NULL",
", BeginDateTimeUTCOffset:  NULL",
", EndDateTime:  NULL",
", EndDateTimeUTCOffset:  NULL",
", ActionDescription:  ",CHAR(34),"Generic observation action generated by YODA TimeSeries Template",CHAR(34),
", ActionFileLink:  ",CHAR(34),CHAR(34),"}")))</f>
        <v/>
      </c>
      <c r="U178" s="111" t="str">
        <f>IF($A178&gt;NumDataColumns,"",
IF(INDEX(DataColumns[Method Code],$A178)="","PLEASE FILL IN A SAMPLING FEATURE FOR EACH DATA COLUMN",
CONCATENATE("  - &amp;FeatureActionID",TEXT($A178,"0000"),
" {","SamplingFeatureID:  *SamplingFeatureID",TEXT(MATCH(INDEX(DataColumns[Sampling Feature Code],$A178),SamplingFeatures[Feature Code],0),"0000"),
", ActionID:  *ActionID",TEXT($A178,"0000"),"}")))</f>
        <v/>
      </c>
      <c r="V178" s="111" t="str">
        <f>IF($A178&gt;NumDataColumns,"",
CONCATENATE("  - &amp;ResultID",TEXT($A178,"0000"),
" {","ResultUUID:  ",CHAR(34),INDEX(DataColumns[ResultUUID],$A178),CHAR(34),
", FeatureActionID: *FeatureActionID",TEXT($A178,"0000"),
", ResultTypeCV:  ",CHAR(34),INDEX(DataColumns[Result Type],$A178),CHAR(34),
", VariableID:  *VariableID",TEXT(MATCH(INDEX(DataColumns[Variable Code],$A178),Variables[Variable Code],0),"0000"),
", UnitsID:  ",CHAR(34),INDEX(DataColumns[Unit Name],$A178),CHAR(34),
", TaxonomicClassifierID:  ",CHAR(34),CHAR(34),
", ProcessingLevelID:  *ProcessingLevelID",TEXT(MATCH(INDEX(DataColumns[Processing Level],$A178),ProcessingLevels[Processing Level Code],0),"0000"),
", ResultDateTime:  ",CHAR(34),CHAR(34),
", ResultDateTimeUTCOffset:  ",CHAR(34),CHAR(34),
", ValidDateTime:  ",CHAR(34),CHAR(34),
", ValidDateTimeUTCOffset:  ",CHAR(34),CHAR(34),
", StatusCV:  ",CHAR(34),CHAR(34),
", SampledMediumCV:  ",CHAR(34),INDEX(DataColumns[Sampled Medium],$A178),CHAR(34),
", ValueCount:  ",NumDataValues,"}"))</f>
        <v/>
      </c>
      <c r="W178" s="111" t="str">
        <f>IF($A178&gt;NumDataColumns,"",
CONCATENATE("  - &amp;TimeSeriesResultID001",TEXT($A178,"0000"),
" {","ResultID: *ResultID",TEXT($A178,"0000"),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Statistic],$A178),CHAR(34),"}"))</f>
        <v/>
      </c>
      <c r="X178" s="111" t="str">
        <f>IF($A178-3&gt;NumDataColumns,"",
CONCATENATE("    - {ColumnNumber: ",TEXT($A178-1,"0000"),
", Label:  ",CHAR(34),INDEX(DataColumns[Column Label],$A178-3),CHAR(34),
", ODM2Field:  ",CHAR(34),"DataValue",CHAR(34),
", CensorCodeCV:  ",CHAR(34),INDEX(DataColumns[Censor Code],$A178-3),CHAR(34),
", QualiatyCodeCV:  ",CHAR(34),INDEX(DataColumns[Quality Code],$A178-3),CHAR(34),
", TimeAggregationInterval:  ",INDEX(DataColumns[Time Aggregation Interval],$A178-3),
", TimeAggregationIntervalUnitsID:  ",CHAR(34),INDEX(DataColumns[Time Aggregation Unit],$A178-3),CHAR(34),"}"))</f>
        <v/>
      </c>
      <c r="AA178" s="111" t="str">
        <f>IF($A178&gt;NumDataColumns,
"",
CONCATENATE(AA177,", ",INDEX(DataColumns[Column Label],$A178)))</f>
        <v/>
      </c>
    </row>
    <row r="179" spans="1:27" x14ac:dyDescent="0.25">
      <c r="A179">
        <v>176</v>
      </c>
      <c r="D179" s="111" t="str">
        <f>IF($A179&gt;NumPeople,"",
CONCATENATE("  - &amp;PersonID",TEXT($A179,"0000"),
" {","PersonFirstName:  ",CHAR(34),INDEX(People[First Name],$A179),CHAR(34),
", PersonMiddleName:  ",CHAR(34),INDEX(People[Middle Name],$A179),CHAR(34),
", PersonLastName:  ",CHAR(34),INDEX(People[Last Name],$A179),CHAR(34),"}"))</f>
        <v/>
      </c>
      <c r="E179" s="111" t="str">
        <f>IF($A179&gt;NumOrganizations,"",
CONCATENATE("  - &amp;OrganizationID",TEXT($A179,"0000"),
" {","OrganizationTypeCV:  ",CHAR(34),INDEX(Organizations[Organization Type '[CV']],$A179),CHAR(34),
", OrganizationCode:  ",CHAR(34),INDEX(Organizations[Organization Code],$A179),CHAR(34),
", OrganizationName:  ",CHAR(34),INDEX(Organizations[Organization Name],$A179),CHAR(34),
", OrganizationDescription:  ",CHAR(34),INDEX(Organizations[Organization Description],$A179),CHAR(34),
", OrganizationLink:  ",CHAR(34),INDEX(Organizations[Organization Link],$A179),CHAR(34),"}"))</f>
        <v/>
      </c>
      <c r="F179" s="111" t="str">
        <f>IF($A179&gt;NumPeople,"",
CONCATENATE("  - &amp;AffiliationID",TEXT($A179,"0000"),
" {PersonID: *PersonID",TEXT($A179,"0000"),
", OrganizationID: *OrganizationID",TEXT(MATCH(INDEX(People[Organization Name],$A179),Organizations[Organization Name],0),"0000"),
", IsPrimaryOrganizationContact: , AffiliationStartDate: , AffiliationEndDate: , PrimaryPhone: ",
", PrimaryEmail: ",CHAR(34),INDEX(People[Primary Email],$A179),CHAR(34),
", PrimaryAddress: ",CHAR(34),INDEX(People[Primary Address],$A179),CHAR(34),
", PersonLink: }"))</f>
        <v/>
      </c>
      <c r="H179" s="111" t="str">
        <f>IF(COUNTA(CitationInformation)=0,"",
IF($A179&gt;NumAuthors,"",
CONCATENATE("  - &amp;AuthorListID",TEXT($A179,"0000"),
"  {CitationID: *CitationID0001",
", PersonID: *PersonID",TEXT(MATCH(INDEX(AuthorList[Author Name],$A179),People[Full Name],0),"0000"),
", AuthorOrder: ",INDEX(AuthorList[Author Number],$A179),"}")))</f>
        <v/>
      </c>
      <c r="K179" s="111" t="str">
        <f>IF($A179&gt;NumSamplingFeatures,"",
CONCATENATE("  - &amp;SamplingFeatureID",TEXT($A179,"0000"),
" {","SamplingFeatureUUID:  ",CHAR(34),INDEX(SamplingFeatures[Sampling Feature UUID],$A179),CHAR(34),
", SamplingFeatureTypeCV:  ",CHAR(34),INDEX(SamplingFeatures[Sampling Feature Type],$A179),CHAR(34),
", SamplingFeatureCode:  ",CHAR(34),INDEX(SamplingFeatures[Feature Code],$A179),CHAR(34),
", SamplingFeatureName:  ",CHAR(34),INDEX(SamplingFeatures[Feature Name],$A179),CHAR(34),
", SamplingFeatureDescription:  ",CHAR(34),INDEX(SamplingFeatures[Feature Description],$A179),CHAR(34),
", SamplingFeatureGeotypeCV:  ",CHAR(34),INDEX(SamplingFeatures[Feature Geo Type],$A179),CHAR(34),
", FeatureGeometry:  ",CHAR(34),INDEX(SamplingFeatures[Feature Geometry],$A179),CHAR(34),
", Elevation_m:  ",CHAR(34),INDEX(SamplingFeatures[Elevation_m],$A179),CHAR(34),
", ElevationDatumCV:  ",CHAR(34),ElevationDatum,CHAR(34),"}"))</f>
        <v/>
      </c>
      <c r="L179" s="111" t="str">
        <f>IF(NumSites=0,"",
IF(NumSites&lt;$A179,"",
CONCATENATE("  - &amp;SiteID",TEXT($A179,"0000"),
" {","SamplingFeatureID:  *SamplingFeatureID",TEXT(MATCH($A179,Sites[SiteID],0),"0000"),
", SiteTypeCV:  ",CHAR(34),INDEX(Sites[Site Type],MATCH($A179,Sites[SiteID],0)),CHAR(34),
", Latitude:  ",INDEX(Sites[Latitude],MATCH($A179,Sites[SiteID],0)),
", Longitude:  ",INDEX(Sites[Longitude],MATCH($A179,Sites[SiteID],0)),
", SpatialReferenceID:  *SRSID0001}")))</f>
        <v/>
      </c>
      <c r="M179" s="111" t="str">
        <f>IF(NumSpecimens=0,"",
IF(NumSpecimens&lt;$A179,"",
CONCATENATE("  - &amp;SpecimenID",TEXT($A179,"0000"),
" {","SamplingFeatureID:  *SamplingFeatureID",TEXT(MATCH($A179,Specimens[SpecimenID],0),"0000"),
", SpecimenTypeCV:  ",CHAR(34),INDEX(Specimens[Specimen Type],MATCH($A179,Specimens[SpecimenID],0)),CHAR(34),
", SpecimenMediumCV:  ",INDEX(Specimens[Specimen Medium],MATCH($A179,Specimens[SpecimenID],0)),
", IsFieldSpecimen:  ",CHAR(34),INDEX(Specimens[Is Field Specimen?],MATCH($A179,Specimens[SpecimenID],0)),CHAR(34),"}")))</f>
        <v/>
      </c>
      <c r="N179" s="111" t="str">
        <f>IF(NumSpatialOffsets=0,"",
IF(NumSpatialOffsets&lt;$A179,"",
CONCATENATE("  - &amp;SpatialOffsetID",TEXT($A179,"0000"),
" {","SpatialOffsetTypeCV:  ",CHAR(34),INDEX(RelatedFeatures[Spatial Offset Type],MATCH($A179,RelatedFeatures[OffsetID],0)),CHAR(34),
", Offset1Value:  ",INDEX(RelatedFeatures[Offset 1 Value],MATCH($A179,RelatedFeatures[OffsetID],0)),
", Offset1UnitID:  ",CHAR(34),INDEX(RelatedFeatures[Offset 1 Unit],MATCH($A179,RelatedFeatures[OffsetID],0)),CHAR(34),
", Offset2Value:  ",IF(INDEX(RelatedFeatures[Offset 2 Value],MATCH($A179,RelatedFeatures[OffsetID],0))="","NULL",INDEX(RelatedFeatures[Offset 2 Value],MATCH($A179,RelatedFeatures[OffsetID],0))),
", Offset2UnitID:  ",CHAR(34),INDEX(RelatedFeatures[Offset 2 Unit],MATCH($A179,RelatedFeatures[OffsetID],0)),,CHAR(34),
", Offset3Value:  ",IF(INDEX(RelatedFeatures[Offset 3 Value],MATCH($A179,RelatedFeatures[OffsetID],0))="","NULL",INDEX(RelatedFeatures[Offset 3 Value],MATCH($A179,RelatedFeatures[OffsetID],0))),
", Offset3UnitID:  ",CHAR(34),INDEX(RelatedFeatures[Offset 3 Unit],MATCH($A179,RelatedFeatures[OffsetID],0)),CHAR(34),"}")))</f>
        <v/>
      </c>
      <c r="O179" s="111" t="str">
        <f>IF(NumRelatedFeatures=0,"",
IF($A179&gt;NumRelatedFeatures,"",
CONCATENATE("  - &amp;RelationID",TEXT($A179,"0000"),
" {","SamplingFeatureID:  *SamplingFeatureID",TEXT(MATCH(INDEX(RelatedFeatures[First Sampling Feature Code],$A179),SamplingFeatures[Feature Code],0),"0000"),
", RelationshipTypeCV:  ",CHAR(34),INDEX(RelatedFeatures[Relationship Type],$A179),CHAR(34),
", RelatedFeatureID: *SamplingFeatureID",TEXT(MATCH(INDEX(RelatedFeatures[Second Sampling Feature Code],$A179),SamplingFeatures[Feature Code],0),"0000"),
", SpatialOffsetID:  ",IF(INDEX(RelatedFeatures[OffsetID],$A179)="",CONCATENATE(CHAR(34),CHAR(34)),CONCATENATE("*SpatialOffsetID",TEXT(INDEX(RelatedFeatures[OffsetID],$A179),"0000"))),"}")))</f>
        <v/>
      </c>
      <c r="P179" s="111" t="str">
        <f>IF($A179&gt;NumMethods,"",
CONCATENATE("  - &amp;MethodID",TEXT($A179,"0000"),
" {","MethodTypeCV:  ",CHAR(34),INDEX(Methods[Method Type],$A179),CHAR(34),
", MethodCode:  ",CHAR(34),INDEX(Methods[Method Code],$A179),CHAR(34),
", MethodName:  ",CHAR(34),INDEX(Methods[Method Name],$A179),CHAR(34),
", MethodDescription:  ",CHAR(34),INDEX(Methods[Method Description],$A179),CHAR(34),
", MethodLink:  ",CHAR(34),INDEX(Methods[Method Link],$A179),CHAR(34),
", OrganizationID: *OrganizationID",TEXT(MATCH(INDEX(Methods[Organization Name],$A179),Organizations[Organization Name],0),"0000"),"}"))</f>
        <v/>
      </c>
      <c r="Q179" s="111" t="str">
        <f>IF($A179&gt;NumVariables,"",
CONCATENATE("  - &amp;VariableID",TEXT($A179,"0000"),
" {","VariableTypeCV:  ",CHAR(34),INDEX(Variables[Variable Type],$A179),CHAR(34),
", VariableCode:  ",CHAR(34),INDEX(Variables[Variable Code],$A179),CHAR(34),
", VariableNameCV:  ",CHAR(34),INDEX(Variables[Variable Name],$A179),CHAR(34),
", VariableDefinition:  ",CHAR(34),INDEX(Variables[Variable Definition],$A179),CHAR(34),
", SpecciationCV:  ",CHAR(34),INDEX(Variables[Speciation],$A179),CHAR(34),
", NoDataValue:  ",CHAR(34),INDEX(Variables[No Data Value],$A179),CHAR(34),"}"))</f>
        <v/>
      </c>
      <c r="S179" s="111" t="str">
        <f>IF($A179&gt;NumProcessingLevels,"",
CONCATENATE("  - &amp;ProcessingLevelID",TEXT($A179,"0000"),
" {","ProcessingLevelCode:  ",CHAR(34),INDEX(ProcessingLevels[Processing Level Code],$A179),CHAR(34),
", Definition:  ",CHAR(34),INDEX(ProcessingLevels[Definition],$A179),CHAR(34),
", Explanation:  ",CHAR(34),INDEX(ProcessingLevels[Explanation],$A179),CHAR(34),"}"))</f>
        <v/>
      </c>
      <c r="T179" s="111" t="str">
        <f>IF($A179&gt;NumDataColumns,"",
IF(INDEX(DataColumns[Method Code],$A179)="","PLEASE FILL IN A METHOD FOR EACH DATA COLUMN",
CONCATENATE("  - &amp;ActionID",TEXT($A179,"0000"),
" {","ActionTypeCV:  ",CHAR(34),"Observation",CHAR(34),
", MethodID: *MethodID",TEXT(MATCH(INDEX(DataColumns[Method Code],$A179),Methods[Method Code],0),"0000"),
", BeginDateTime:  NULL",
", BeginDateTimeUTCOffset:  NULL",
", EndDateTime:  NULL",
", EndDateTimeUTCOffset:  NULL",
", ActionDescription:  ",CHAR(34),"Generic observation action generated by YODA TimeSeries Template",CHAR(34),
", ActionFileLink:  ",CHAR(34),CHAR(34),"}")))</f>
        <v/>
      </c>
      <c r="U179" s="111" t="str">
        <f>IF($A179&gt;NumDataColumns,"",
IF(INDEX(DataColumns[Method Code],$A179)="","PLEASE FILL IN A SAMPLING FEATURE FOR EACH DATA COLUMN",
CONCATENATE("  - &amp;FeatureActionID",TEXT($A179,"0000"),
" {","SamplingFeatureID:  *SamplingFeatureID",TEXT(MATCH(INDEX(DataColumns[Sampling Feature Code],$A179),SamplingFeatures[Feature Code],0),"0000"),
", ActionID:  *ActionID",TEXT($A179,"0000"),"}")))</f>
        <v/>
      </c>
      <c r="V179" s="111" t="str">
        <f>IF($A179&gt;NumDataColumns,"",
CONCATENATE("  - &amp;ResultID",TEXT($A179,"0000"),
" {","ResultUUID:  ",CHAR(34),INDEX(DataColumns[ResultUUID],$A179),CHAR(34),
", FeatureActionID: *FeatureActionID",TEXT($A179,"0000"),
", ResultTypeCV:  ",CHAR(34),INDEX(DataColumns[Result Type],$A179),CHAR(34),
", VariableID:  *VariableID",TEXT(MATCH(INDEX(DataColumns[Variable Code],$A179),Variables[Variable Code],0),"0000"),
", UnitsID:  ",CHAR(34),INDEX(DataColumns[Unit Name],$A179),CHAR(34),
", TaxonomicClassifierID:  ",CHAR(34),CHAR(34),
", ProcessingLevelID:  *ProcessingLevelID",TEXT(MATCH(INDEX(DataColumns[Processing Level],$A179),ProcessingLevels[Processing Level Code],0),"0000"),
", ResultDateTime:  ",CHAR(34),CHAR(34),
", ResultDateTimeUTCOffset:  ",CHAR(34),CHAR(34),
", ValidDateTime:  ",CHAR(34),CHAR(34),
", ValidDateTimeUTCOffset:  ",CHAR(34),CHAR(34),
", StatusCV:  ",CHAR(34),CHAR(34),
", SampledMediumCV:  ",CHAR(34),INDEX(DataColumns[Sampled Medium],$A179),CHAR(34),
", ValueCount:  ",NumDataValues,"}"))</f>
        <v/>
      </c>
      <c r="W179" s="111" t="str">
        <f>IF($A179&gt;NumDataColumns,"",
CONCATENATE("  - &amp;TimeSeriesResultID001",TEXT($A179,"0000"),
" {","ResultID: *ResultID",TEXT($A179,"0000"),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Statistic],$A179),CHAR(34),"}"))</f>
        <v/>
      </c>
      <c r="X179" s="111" t="str">
        <f>IF($A179-3&gt;NumDataColumns,"",
CONCATENATE("    - {ColumnNumber: ",TEXT($A179-1,"0000"),
", Label:  ",CHAR(34),INDEX(DataColumns[Column Label],$A179-3),CHAR(34),
", ODM2Field:  ",CHAR(34),"DataValue",CHAR(34),
", CensorCodeCV:  ",CHAR(34),INDEX(DataColumns[Censor Code],$A179-3),CHAR(34),
", QualiatyCodeCV:  ",CHAR(34),INDEX(DataColumns[Quality Code],$A179-3),CHAR(34),
", TimeAggregationInterval:  ",INDEX(DataColumns[Time Aggregation Interval],$A179-3),
", TimeAggregationIntervalUnitsID:  ",CHAR(34),INDEX(DataColumns[Time Aggregation Unit],$A179-3),CHAR(34),"}"))</f>
        <v/>
      </c>
      <c r="AA179" s="111" t="str">
        <f>IF($A179&gt;NumDataColumns,
"",
CONCATENATE(AA178,", ",INDEX(DataColumns[Column Label],$A179)))</f>
        <v/>
      </c>
    </row>
    <row r="180" spans="1:27" x14ac:dyDescent="0.25">
      <c r="A180">
        <v>177</v>
      </c>
      <c r="D180" s="111" t="str">
        <f>IF($A180&gt;NumPeople,"",
CONCATENATE("  - &amp;PersonID",TEXT($A180,"0000"),
" {","PersonFirstName:  ",CHAR(34),INDEX(People[First Name],$A180),CHAR(34),
", PersonMiddleName:  ",CHAR(34),INDEX(People[Middle Name],$A180),CHAR(34),
", PersonLastName:  ",CHAR(34),INDEX(People[Last Name],$A180),CHAR(34),"}"))</f>
        <v/>
      </c>
      <c r="E180" s="111" t="str">
        <f>IF($A180&gt;NumOrganizations,"",
CONCATENATE("  - &amp;OrganizationID",TEXT($A180,"0000"),
" {","OrganizationTypeCV:  ",CHAR(34),INDEX(Organizations[Organization Type '[CV']],$A180),CHAR(34),
", OrganizationCode:  ",CHAR(34),INDEX(Organizations[Organization Code],$A180),CHAR(34),
", OrganizationName:  ",CHAR(34),INDEX(Organizations[Organization Name],$A180),CHAR(34),
", OrganizationDescription:  ",CHAR(34),INDEX(Organizations[Organization Description],$A180),CHAR(34),
", OrganizationLink:  ",CHAR(34),INDEX(Organizations[Organization Link],$A180),CHAR(34),"}"))</f>
        <v/>
      </c>
      <c r="F180" s="111" t="str">
        <f>IF($A180&gt;NumPeople,"",
CONCATENATE("  - &amp;AffiliationID",TEXT($A180,"0000"),
" {PersonID: *PersonID",TEXT($A180,"0000"),
", OrganizationID: *OrganizationID",TEXT(MATCH(INDEX(People[Organization Name],$A180),Organizations[Organization Name],0),"0000"),
", IsPrimaryOrganizationContact: , AffiliationStartDate: , AffiliationEndDate: , PrimaryPhone: ",
", PrimaryEmail: ",CHAR(34),INDEX(People[Primary Email],$A180),CHAR(34),
", PrimaryAddress: ",CHAR(34),INDEX(People[Primary Address],$A180),CHAR(34),
", PersonLink: }"))</f>
        <v/>
      </c>
      <c r="H180" s="111" t="str">
        <f>IF(COUNTA(CitationInformation)=0,"",
IF($A180&gt;NumAuthors,"",
CONCATENATE("  - &amp;AuthorListID",TEXT($A180,"0000"),
"  {CitationID: *CitationID0001",
", PersonID: *PersonID",TEXT(MATCH(INDEX(AuthorList[Author Name],$A180),People[Full Name],0),"0000"),
", AuthorOrder: ",INDEX(AuthorList[Author Number],$A180),"}")))</f>
        <v/>
      </c>
      <c r="K180" s="111" t="str">
        <f>IF($A180&gt;NumSamplingFeatures,"",
CONCATENATE("  - &amp;SamplingFeatureID",TEXT($A180,"0000"),
" {","SamplingFeatureUUID:  ",CHAR(34),INDEX(SamplingFeatures[Sampling Feature UUID],$A180),CHAR(34),
", SamplingFeatureTypeCV:  ",CHAR(34),INDEX(SamplingFeatures[Sampling Feature Type],$A180),CHAR(34),
", SamplingFeatureCode:  ",CHAR(34),INDEX(SamplingFeatures[Feature Code],$A180),CHAR(34),
", SamplingFeatureName:  ",CHAR(34),INDEX(SamplingFeatures[Feature Name],$A180),CHAR(34),
", SamplingFeatureDescription:  ",CHAR(34),INDEX(SamplingFeatures[Feature Description],$A180),CHAR(34),
", SamplingFeatureGeotypeCV:  ",CHAR(34),INDEX(SamplingFeatures[Feature Geo Type],$A180),CHAR(34),
", FeatureGeometry:  ",CHAR(34),INDEX(SamplingFeatures[Feature Geometry],$A180),CHAR(34),
", Elevation_m:  ",CHAR(34),INDEX(SamplingFeatures[Elevation_m],$A180),CHAR(34),
", ElevationDatumCV:  ",CHAR(34),ElevationDatum,CHAR(34),"}"))</f>
        <v/>
      </c>
      <c r="L180" s="111" t="str">
        <f>IF(NumSites=0,"",
IF(NumSites&lt;$A180,"",
CONCATENATE("  - &amp;SiteID",TEXT($A180,"0000"),
" {","SamplingFeatureID:  *SamplingFeatureID",TEXT(MATCH($A180,Sites[SiteID],0),"0000"),
", SiteTypeCV:  ",CHAR(34),INDEX(Sites[Site Type],MATCH($A180,Sites[SiteID],0)),CHAR(34),
", Latitude:  ",INDEX(Sites[Latitude],MATCH($A180,Sites[SiteID],0)),
", Longitude:  ",INDEX(Sites[Longitude],MATCH($A180,Sites[SiteID],0)),
", SpatialReferenceID:  *SRSID0001}")))</f>
        <v/>
      </c>
      <c r="M180" s="111" t="str">
        <f>IF(NumSpecimens=0,"",
IF(NumSpecimens&lt;$A180,"",
CONCATENATE("  - &amp;SpecimenID",TEXT($A180,"0000"),
" {","SamplingFeatureID:  *SamplingFeatureID",TEXT(MATCH($A180,Specimens[SpecimenID],0),"0000"),
", SpecimenTypeCV:  ",CHAR(34),INDEX(Specimens[Specimen Type],MATCH($A180,Specimens[SpecimenID],0)),CHAR(34),
", SpecimenMediumCV:  ",INDEX(Specimens[Specimen Medium],MATCH($A180,Specimens[SpecimenID],0)),
", IsFieldSpecimen:  ",CHAR(34),INDEX(Specimens[Is Field Specimen?],MATCH($A180,Specimens[SpecimenID],0)),CHAR(34),"}")))</f>
        <v/>
      </c>
      <c r="N180" s="111" t="str">
        <f>IF(NumSpatialOffsets=0,"",
IF(NumSpatialOffsets&lt;$A180,"",
CONCATENATE("  - &amp;SpatialOffsetID",TEXT($A180,"0000"),
" {","SpatialOffsetTypeCV:  ",CHAR(34),INDEX(RelatedFeatures[Spatial Offset Type],MATCH($A180,RelatedFeatures[OffsetID],0)),CHAR(34),
", Offset1Value:  ",INDEX(RelatedFeatures[Offset 1 Value],MATCH($A180,RelatedFeatures[OffsetID],0)),
", Offset1UnitID:  ",CHAR(34),INDEX(RelatedFeatures[Offset 1 Unit],MATCH($A180,RelatedFeatures[OffsetID],0)),CHAR(34),
", Offset2Value:  ",IF(INDEX(RelatedFeatures[Offset 2 Value],MATCH($A180,RelatedFeatures[OffsetID],0))="","NULL",INDEX(RelatedFeatures[Offset 2 Value],MATCH($A180,RelatedFeatures[OffsetID],0))),
", Offset2UnitID:  ",CHAR(34),INDEX(RelatedFeatures[Offset 2 Unit],MATCH($A180,RelatedFeatures[OffsetID],0)),,CHAR(34),
", Offset3Value:  ",IF(INDEX(RelatedFeatures[Offset 3 Value],MATCH($A180,RelatedFeatures[OffsetID],0))="","NULL",INDEX(RelatedFeatures[Offset 3 Value],MATCH($A180,RelatedFeatures[OffsetID],0))),
", Offset3UnitID:  ",CHAR(34),INDEX(RelatedFeatures[Offset 3 Unit],MATCH($A180,RelatedFeatures[OffsetID],0)),CHAR(34),"}")))</f>
        <v/>
      </c>
      <c r="O180" s="111" t="str">
        <f>IF(NumRelatedFeatures=0,"",
IF($A180&gt;NumRelatedFeatures,"",
CONCATENATE("  - &amp;RelationID",TEXT($A180,"0000"),
" {","SamplingFeatureID:  *SamplingFeatureID",TEXT(MATCH(INDEX(RelatedFeatures[First Sampling Feature Code],$A180),SamplingFeatures[Feature Code],0),"0000"),
", RelationshipTypeCV:  ",CHAR(34),INDEX(RelatedFeatures[Relationship Type],$A180),CHAR(34),
", RelatedFeatureID: *SamplingFeatureID",TEXT(MATCH(INDEX(RelatedFeatures[Second Sampling Feature Code],$A180),SamplingFeatures[Feature Code],0),"0000"),
", SpatialOffsetID:  ",IF(INDEX(RelatedFeatures[OffsetID],$A180)="",CONCATENATE(CHAR(34),CHAR(34)),CONCATENATE("*SpatialOffsetID",TEXT(INDEX(RelatedFeatures[OffsetID],$A180),"0000"))),"}")))</f>
        <v/>
      </c>
      <c r="P180" s="111" t="str">
        <f>IF($A180&gt;NumMethods,"",
CONCATENATE("  - &amp;MethodID",TEXT($A180,"0000"),
" {","MethodTypeCV:  ",CHAR(34),INDEX(Methods[Method Type],$A180),CHAR(34),
", MethodCode:  ",CHAR(34),INDEX(Methods[Method Code],$A180),CHAR(34),
", MethodName:  ",CHAR(34),INDEX(Methods[Method Name],$A180),CHAR(34),
", MethodDescription:  ",CHAR(34),INDEX(Methods[Method Description],$A180),CHAR(34),
", MethodLink:  ",CHAR(34),INDEX(Methods[Method Link],$A180),CHAR(34),
", OrganizationID: *OrganizationID",TEXT(MATCH(INDEX(Methods[Organization Name],$A180),Organizations[Organization Name],0),"0000"),"}"))</f>
        <v/>
      </c>
      <c r="Q180" s="111" t="str">
        <f>IF($A180&gt;NumVariables,"",
CONCATENATE("  - &amp;VariableID",TEXT($A180,"0000"),
" {","VariableTypeCV:  ",CHAR(34),INDEX(Variables[Variable Type],$A180),CHAR(34),
", VariableCode:  ",CHAR(34),INDEX(Variables[Variable Code],$A180),CHAR(34),
", VariableNameCV:  ",CHAR(34),INDEX(Variables[Variable Name],$A180),CHAR(34),
", VariableDefinition:  ",CHAR(34),INDEX(Variables[Variable Definition],$A180),CHAR(34),
", SpecciationCV:  ",CHAR(34),INDEX(Variables[Speciation],$A180),CHAR(34),
", NoDataValue:  ",CHAR(34),INDEX(Variables[No Data Value],$A180),CHAR(34),"}"))</f>
        <v/>
      </c>
      <c r="S180" s="111" t="str">
        <f>IF($A180&gt;NumProcessingLevels,"",
CONCATENATE("  - &amp;ProcessingLevelID",TEXT($A180,"0000"),
" {","ProcessingLevelCode:  ",CHAR(34),INDEX(ProcessingLevels[Processing Level Code],$A180),CHAR(34),
", Definition:  ",CHAR(34),INDEX(ProcessingLevels[Definition],$A180),CHAR(34),
", Explanation:  ",CHAR(34),INDEX(ProcessingLevels[Explanation],$A180),CHAR(34),"}"))</f>
        <v/>
      </c>
      <c r="T180" s="111" t="str">
        <f>IF($A180&gt;NumDataColumns,"",
IF(INDEX(DataColumns[Method Code],$A180)="","PLEASE FILL IN A METHOD FOR EACH DATA COLUMN",
CONCATENATE("  - &amp;ActionID",TEXT($A180,"0000"),
" {","ActionTypeCV:  ",CHAR(34),"Observation",CHAR(34),
", MethodID: *MethodID",TEXT(MATCH(INDEX(DataColumns[Method Code],$A180),Methods[Method Code],0),"0000"),
", BeginDateTime:  NULL",
", BeginDateTimeUTCOffset:  NULL",
", EndDateTime:  NULL",
", EndDateTimeUTCOffset:  NULL",
", ActionDescription:  ",CHAR(34),"Generic observation action generated by YODA TimeSeries Template",CHAR(34),
", ActionFileLink:  ",CHAR(34),CHAR(34),"}")))</f>
        <v/>
      </c>
      <c r="U180" s="111" t="str">
        <f>IF($A180&gt;NumDataColumns,"",
IF(INDEX(DataColumns[Method Code],$A180)="","PLEASE FILL IN A SAMPLING FEATURE FOR EACH DATA COLUMN",
CONCATENATE("  - &amp;FeatureActionID",TEXT($A180,"0000"),
" {","SamplingFeatureID:  *SamplingFeatureID",TEXT(MATCH(INDEX(DataColumns[Sampling Feature Code],$A180),SamplingFeatures[Feature Code],0),"0000"),
", ActionID:  *ActionID",TEXT($A180,"0000"),"}")))</f>
        <v/>
      </c>
      <c r="V180" s="111" t="str">
        <f>IF($A180&gt;NumDataColumns,"",
CONCATENATE("  - &amp;ResultID",TEXT($A180,"0000"),
" {","ResultUUID:  ",CHAR(34),INDEX(DataColumns[ResultUUID],$A180),CHAR(34),
", FeatureActionID: *FeatureActionID",TEXT($A180,"0000"),
", ResultTypeCV:  ",CHAR(34),INDEX(DataColumns[Result Type],$A180),CHAR(34),
", VariableID:  *VariableID",TEXT(MATCH(INDEX(DataColumns[Variable Code],$A180),Variables[Variable Code],0),"0000"),
", UnitsID:  ",CHAR(34),INDEX(DataColumns[Unit Name],$A180),CHAR(34),
", TaxonomicClassifierID:  ",CHAR(34),CHAR(34),
", ProcessingLevelID:  *ProcessingLevelID",TEXT(MATCH(INDEX(DataColumns[Processing Level],$A180),ProcessingLevels[Processing Level Code],0),"0000"),
", ResultDateTime:  ",CHAR(34),CHAR(34),
", ResultDateTimeUTCOffset:  ",CHAR(34),CHAR(34),
", ValidDateTime:  ",CHAR(34),CHAR(34),
", ValidDateTimeUTCOffset:  ",CHAR(34),CHAR(34),
", StatusCV:  ",CHAR(34),CHAR(34),
", SampledMediumCV:  ",CHAR(34),INDEX(DataColumns[Sampled Medium],$A180),CHAR(34),
", ValueCount:  ",NumDataValues,"}"))</f>
        <v/>
      </c>
      <c r="W180" s="111" t="str">
        <f>IF($A180&gt;NumDataColumns,"",
CONCATENATE("  - &amp;TimeSeriesResultID001",TEXT($A180,"0000"),
" {","ResultID: *ResultID",TEXT($A180,"0000"),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Statistic],$A180),CHAR(34),"}"))</f>
        <v/>
      </c>
      <c r="X180" s="111" t="str">
        <f>IF($A180-3&gt;NumDataColumns,"",
CONCATENATE("    - {ColumnNumber: ",TEXT($A180-1,"0000"),
", Label:  ",CHAR(34),INDEX(DataColumns[Column Label],$A180-3),CHAR(34),
", ODM2Field:  ",CHAR(34),"DataValue",CHAR(34),
", CensorCodeCV:  ",CHAR(34),INDEX(DataColumns[Censor Code],$A180-3),CHAR(34),
", QualiatyCodeCV:  ",CHAR(34),INDEX(DataColumns[Quality Code],$A180-3),CHAR(34),
", TimeAggregationInterval:  ",INDEX(DataColumns[Time Aggregation Interval],$A180-3),
", TimeAggregationIntervalUnitsID:  ",CHAR(34),INDEX(DataColumns[Time Aggregation Unit],$A180-3),CHAR(34),"}"))</f>
        <v/>
      </c>
      <c r="AA180" s="111" t="str">
        <f>IF($A180&gt;NumDataColumns,
"",
CONCATENATE(AA179,", ",INDEX(DataColumns[Column Label],$A180)))</f>
        <v/>
      </c>
    </row>
    <row r="181" spans="1:27" x14ac:dyDescent="0.25">
      <c r="A181">
        <v>178</v>
      </c>
      <c r="D181" s="111" t="str">
        <f>IF($A181&gt;NumPeople,"",
CONCATENATE("  - &amp;PersonID",TEXT($A181,"0000"),
" {","PersonFirstName:  ",CHAR(34),INDEX(People[First Name],$A181),CHAR(34),
", PersonMiddleName:  ",CHAR(34),INDEX(People[Middle Name],$A181),CHAR(34),
", PersonLastName:  ",CHAR(34),INDEX(People[Last Name],$A181),CHAR(34),"}"))</f>
        <v/>
      </c>
      <c r="E181" s="111" t="str">
        <f>IF($A181&gt;NumOrganizations,"",
CONCATENATE("  - &amp;OrganizationID",TEXT($A181,"0000"),
" {","OrganizationTypeCV:  ",CHAR(34),INDEX(Organizations[Organization Type '[CV']],$A181),CHAR(34),
", OrganizationCode:  ",CHAR(34),INDEX(Organizations[Organization Code],$A181),CHAR(34),
", OrganizationName:  ",CHAR(34),INDEX(Organizations[Organization Name],$A181),CHAR(34),
", OrganizationDescription:  ",CHAR(34),INDEX(Organizations[Organization Description],$A181),CHAR(34),
", OrganizationLink:  ",CHAR(34),INDEX(Organizations[Organization Link],$A181),CHAR(34),"}"))</f>
        <v/>
      </c>
      <c r="F181" s="111" t="str">
        <f>IF($A181&gt;NumPeople,"",
CONCATENATE("  - &amp;AffiliationID",TEXT($A181,"0000"),
" {PersonID: *PersonID",TEXT($A181,"0000"),
", OrganizationID: *OrganizationID",TEXT(MATCH(INDEX(People[Organization Name],$A181),Organizations[Organization Name],0),"0000"),
", IsPrimaryOrganizationContact: , AffiliationStartDate: , AffiliationEndDate: , PrimaryPhone: ",
", PrimaryEmail: ",CHAR(34),INDEX(People[Primary Email],$A181),CHAR(34),
", PrimaryAddress: ",CHAR(34),INDEX(People[Primary Address],$A181),CHAR(34),
", PersonLink: }"))</f>
        <v/>
      </c>
      <c r="H181" s="111" t="str">
        <f>IF(COUNTA(CitationInformation)=0,"",
IF($A181&gt;NumAuthors,"",
CONCATENATE("  - &amp;AuthorListID",TEXT($A181,"0000"),
"  {CitationID: *CitationID0001",
", PersonID: *PersonID",TEXT(MATCH(INDEX(AuthorList[Author Name],$A181),People[Full Name],0),"0000"),
", AuthorOrder: ",INDEX(AuthorList[Author Number],$A181),"}")))</f>
        <v/>
      </c>
      <c r="K181" s="111" t="str">
        <f>IF($A181&gt;NumSamplingFeatures,"",
CONCATENATE("  - &amp;SamplingFeatureID",TEXT($A181,"0000"),
" {","SamplingFeatureUUID:  ",CHAR(34),INDEX(SamplingFeatures[Sampling Feature UUID],$A181),CHAR(34),
", SamplingFeatureTypeCV:  ",CHAR(34),INDEX(SamplingFeatures[Sampling Feature Type],$A181),CHAR(34),
", SamplingFeatureCode:  ",CHAR(34),INDEX(SamplingFeatures[Feature Code],$A181),CHAR(34),
", SamplingFeatureName:  ",CHAR(34),INDEX(SamplingFeatures[Feature Name],$A181),CHAR(34),
", SamplingFeatureDescription:  ",CHAR(34),INDEX(SamplingFeatures[Feature Description],$A181),CHAR(34),
", SamplingFeatureGeotypeCV:  ",CHAR(34),INDEX(SamplingFeatures[Feature Geo Type],$A181),CHAR(34),
", FeatureGeometry:  ",CHAR(34),INDEX(SamplingFeatures[Feature Geometry],$A181),CHAR(34),
", Elevation_m:  ",CHAR(34),INDEX(SamplingFeatures[Elevation_m],$A181),CHAR(34),
", ElevationDatumCV:  ",CHAR(34),ElevationDatum,CHAR(34),"}"))</f>
        <v/>
      </c>
      <c r="L181" s="111" t="str">
        <f>IF(NumSites=0,"",
IF(NumSites&lt;$A181,"",
CONCATENATE("  - &amp;SiteID",TEXT($A181,"0000"),
" {","SamplingFeatureID:  *SamplingFeatureID",TEXT(MATCH($A181,Sites[SiteID],0),"0000"),
", SiteTypeCV:  ",CHAR(34),INDEX(Sites[Site Type],MATCH($A181,Sites[SiteID],0)),CHAR(34),
", Latitude:  ",INDEX(Sites[Latitude],MATCH($A181,Sites[SiteID],0)),
", Longitude:  ",INDEX(Sites[Longitude],MATCH($A181,Sites[SiteID],0)),
", SpatialReferenceID:  *SRSID0001}")))</f>
        <v/>
      </c>
      <c r="M181" s="111" t="str">
        <f>IF(NumSpecimens=0,"",
IF(NumSpecimens&lt;$A181,"",
CONCATENATE("  - &amp;SpecimenID",TEXT($A181,"0000"),
" {","SamplingFeatureID:  *SamplingFeatureID",TEXT(MATCH($A181,Specimens[SpecimenID],0),"0000"),
", SpecimenTypeCV:  ",CHAR(34),INDEX(Specimens[Specimen Type],MATCH($A181,Specimens[SpecimenID],0)),CHAR(34),
", SpecimenMediumCV:  ",INDEX(Specimens[Specimen Medium],MATCH($A181,Specimens[SpecimenID],0)),
", IsFieldSpecimen:  ",CHAR(34),INDEX(Specimens[Is Field Specimen?],MATCH($A181,Specimens[SpecimenID],0)),CHAR(34),"}")))</f>
        <v/>
      </c>
      <c r="N181" s="111" t="str">
        <f>IF(NumSpatialOffsets=0,"",
IF(NumSpatialOffsets&lt;$A181,"",
CONCATENATE("  - &amp;SpatialOffsetID",TEXT($A181,"0000"),
" {","SpatialOffsetTypeCV:  ",CHAR(34),INDEX(RelatedFeatures[Spatial Offset Type],MATCH($A181,RelatedFeatures[OffsetID],0)),CHAR(34),
", Offset1Value:  ",INDEX(RelatedFeatures[Offset 1 Value],MATCH($A181,RelatedFeatures[OffsetID],0)),
", Offset1UnitID:  ",CHAR(34),INDEX(RelatedFeatures[Offset 1 Unit],MATCH($A181,RelatedFeatures[OffsetID],0)),CHAR(34),
", Offset2Value:  ",IF(INDEX(RelatedFeatures[Offset 2 Value],MATCH($A181,RelatedFeatures[OffsetID],0))="","NULL",INDEX(RelatedFeatures[Offset 2 Value],MATCH($A181,RelatedFeatures[OffsetID],0))),
", Offset2UnitID:  ",CHAR(34),INDEX(RelatedFeatures[Offset 2 Unit],MATCH($A181,RelatedFeatures[OffsetID],0)),,CHAR(34),
", Offset3Value:  ",IF(INDEX(RelatedFeatures[Offset 3 Value],MATCH($A181,RelatedFeatures[OffsetID],0))="","NULL",INDEX(RelatedFeatures[Offset 3 Value],MATCH($A181,RelatedFeatures[OffsetID],0))),
", Offset3UnitID:  ",CHAR(34),INDEX(RelatedFeatures[Offset 3 Unit],MATCH($A181,RelatedFeatures[OffsetID],0)),CHAR(34),"}")))</f>
        <v/>
      </c>
      <c r="O181" s="111" t="str">
        <f>IF(NumRelatedFeatures=0,"",
IF($A181&gt;NumRelatedFeatures,"",
CONCATENATE("  - &amp;RelationID",TEXT($A181,"0000"),
" {","SamplingFeatureID:  *SamplingFeatureID",TEXT(MATCH(INDEX(RelatedFeatures[First Sampling Feature Code],$A181),SamplingFeatures[Feature Code],0),"0000"),
", RelationshipTypeCV:  ",CHAR(34),INDEX(RelatedFeatures[Relationship Type],$A181),CHAR(34),
", RelatedFeatureID: *SamplingFeatureID",TEXT(MATCH(INDEX(RelatedFeatures[Second Sampling Feature Code],$A181),SamplingFeatures[Feature Code],0),"0000"),
", SpatialOffsetID:  ",IF(INDEX(RelatedFeatures[OffsetID],$A181)="",CONCATENATE(CHAR(34),CHAR(34)),CONCATENATE("*SpatialOffsetID",TEXT(INDEX(RelatedFeatures[OffsetID],$A181),"0000"))),"}")))</f>
        <v/>
      </c>
      <c r="P181" s="111" t="str">
        <f>IF($A181&gt;NumMethods,"",
CONCATENATE("  - &amp;MethodID",TEXT($A181,"0000"),
" {","MethodTypeCV:  ",CHAR(34),INDEX(Methods[Method Type],$A181),CHAR(34),
", MethodCode:  ",CHAR(34),INDEX(Methods[Method Code],$A181),CHAR(34),
", MethodName:  ",CHAR(34),INDEX(Methods[Method Name],$A181),CHAR(34),
", MethodDescription:  ",CHAR(34),INDEX(Methods[Method Description],$A181),CHAR(34),
", MethodLink:  ",CHAR(34),INDEX(Methods[Method Link],$A181),CHAR(34),
", OrganizationID: *OrganizationID",TEXT(MATCH(INDEX(Methods[Organization Name],$A181),Organizations[Organization Name],0),"0000"),"}"))</f>
        <v/>
      </c>
      <c r="Q181" s="111" t="str">
        <f>IF($A181&gt;NumVariables,"",
CONCATENATE("  - &amp;VariableID",TEXT($A181,"0000"),
" {","VariableTypeCV:  ",CHAR(34),INDEX(Variables[Variable Type],$A181),CHAR(34),
", VariableCode:  ",CHAR(34),INDEX(Variables[Variable Code],$A181),CHAR(34),
", VariableNameCV:  ",CHAR(34),INDEX(Variables[Variable Name],$A181),CHAR(34),
", VariableDefinition:  ",CHAR(34),INDEX(Variables[Variable Definition],$A181),CHAR(34),
", SpecciationCV:  ",CHAR(34),INDEX(Variables[Speciation],$A181),CHAR(34),
", NoDataValue:  ",CHAR(34),INDEX(Variables[No Data Value],$A181),CHAR(34),"}"))</f>
        <v/>
      </c>
      <c r="S181" s="111" t="str">
        <f>IF($A181&gt;NumProcessingLevels,"",
CONCATENATE("  - &amp;ProcessingLevelID",TEXT($A181,"0000"),
" {","ProcessingLevelCode:  ",CHAR(34),INDEX(ProcessingLevels[Processing Level Code],$A181),CHAR(34),
", Definition:  ",CHAR(34),INDEX(ProcessingLevels[Definition],$A181),CHAR(34),
", Explanation:  ",CHAR(34),INDEX(ProcessingLevels[Explanation],$A181),CHAR(34),"}"))</f>
        <v/>
      </c>
      <c r="T181" s="111" t="str">
        <f>IF($A181&gt;NumDataColumns,"",
IF(INDEX(DataColumns[Method Code],$A181)="","PLEASE FILL IN A METHOD FOR EACH DATA COLUMN",
CONCATENATE("  - &amp;ActionID",TEXT($A181,"0000"),
" {","ActionTypeCV:  ",CHAR(34),"Observation",CHAR(34),
", MethodID: *MethodID",TEXT(MATCH(INDEX(DataColumns[Method Code],$A181),Methods[Method Code],0),"0000"),
", BeginDateTime:  NULL",
", BeginDateTimeUTCOffset:  NULL",
", EndDateTime:  NULL",
", EndDateTimeUTCOffset:  NULL",
", ActionDescription:  ",CHAR(34),"Generic observation action generated by YODA TimeSeries Template",CHAR(34),
", ActionFileLink:  ",CHAR(34),CHAR(34),"}")))</f>
        <v/>
      </c>
      <c r="U181" s="111" t="str">
        <f>IF($A181&gt;NumDataColumns,"",
IF(INDEX(DataColumns[Method Code],$A181)="","PLEASE FILL IN A SAMPLING FEATURE FOR EACH DATA COLUMN",
CONCATENATE("  - &amp;FeatureActionID",TEXT($A181,"0000"),
" {","SamplingFeatureID:  *SamplingFeatureID",TEXT(MATCH(INDEX(DataColumns[Sampling Feature Code],$A181),SamplingFeatures[Feature Code],0),"0000"),
", ActionID:  *ActionID",TEXT($A181,"0000"),"}")))</f>
        <v/>
      </c>
      <c r="V181" s="111" t="str">
        <f>IF($A181&gt;NumDataColumns,"",
CONCATENATE("  - &amp;ResultID",TEXT($A181,"0000"),
" {","ResultUUID:  ",CHAR(34),INDEX(DataColumns[ResultUUID],$A181),CHAR(34),
", FeatureActionID: *FeatureActionID",TEXT($A181,"0000"),
", ResultTypeCV:  ",CHAR(34),INDEX(DataColumns[Result Type],$A181),CHAR(34),
", VariableID:  *VariableID",TEXT(MATCH(INDEX(DataColumns[Variable Code],$A181),Variables[Variable Code],0),"0000"),
", UnitsID:  ",CHAR(34),INDEX(DataColumns[Unit Name],$A181),CHAR(34),
", TaxonomicClassifierID:  ",CHAR(34),CHAR(34),
", ProcessingLevelID:  *ProcessingLevelID",TEXT(MATCH(INDEX(DataColumns[Processing Level],$A181),ProcessingLevels[Processing Level Code],0),"0000"),
", ResultDateTime:  ",CHAR(34),CHAR(34),
", ResultDateTimeUTCOffset:  ",CHAR(34),CHAR(34),
", ValidDateTime:  ",CHAR(34),CHAR(34),
", ValidDateTimeUTCOffset:  ",CHAR(34),CHAR(34),
", StatusCV:  ",CHAR(34),CHAR(34),
", SampledMediumCV:  ",CHAR(34),INDEX(DataColumns[Sampled Medium],$A181),CHAR(34),
", ValueCount:  ",NumDataValues,"}"))</f>
        <v/>
      </c>
      <c r="W181" s="111" t="str">
        <f>IF($A181&gt;NumDataColumns,"",
CONCATENATE("  - &amp;TimeSeriesResultID001",TEXT($A181,"0000"),
" {","ResultID: *ResultID",TEXT($A181,"0000"),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Statistic],$A181),CHAR(34),"}"))</f>
        <v/>
      </c>
      <c r="X181" s="111" t="str">
        <f>IF($A181-3&gt;NumDataColumns,"",
CONCATENATE("    - {ColumnNumber: ",TEXT($A181-1,"0000"),
", Label:  ",CHAR(34),INDEX(DataColumns[Column Label],$A181-3),CHAR(34),
", ODM2Field:  ",CHAR(34),"DataValue",CHAR(34),
", CensorCodeCV:  ",CHAR(34),INDEX(DataColumns[Censor Code],$A181-3),CHAR(34),
", QualiatyCodeCV:  ",CHAR(34),INDEX(DataColumns[Quality Code],$A181-3),CHAR(34),
", TimeAggregationInterval:  ",INDEX(DataColumns[Time Aggregation Interval],$A181-3),
", TimeAggregationIntervalUnitsID:  ",CHAR(34),INDEX(DataColumns[Time Aggregation Unit],$A181-3),CHAR(34),"}"))</f>
        <v/>
      </c>
      <c r="AA181" s="111" t="str">
        <f>IF($A181&gt;NumDataColumns,
"",
CONCATENATE(AA180,", ",INDEX(DataColumns[Column Label],$A181)))</f>
        <v/>
      </c>
    </row>
    <row r="182" spans="1:27" x14ac:dyDescent="0.25">
      <c r="A182">
        <v>179</v>
      </c>
      <c r="D182" s="111" t="str">
        <f>IF($A182&gt;NumPeople,"",
CONCATENATE("  - &amp;PersonID",TEXT($A182,"0000"),
" {","PersonFirstName:  ",CHAR(34),INDEX(People[First Name],$A182),CHAR(34),
", PersonMiddleName:  ",CHAR(34),INDEX(People[Middle Name],$A182),CHAR(34),
", PersonLastName:  ",CHAR(34),INDEX(People[Last Name],$A182),CHAR(34),"}"))</f>
        <v/>
      </c>
      <c r="E182" s="111" t="str">
        <f>IF($A182&gt;NumOrganizations,"",
CONCATENATE("  - &amp;OrganizationID",TEXT($A182,"0000"),
" {","OrganizationTypeCV:  ",CHAR(34),INDEX(Organizations[Organization Type '[CV']],$A182),CHAR(34),
", OrganizationCode:  ",CHAR(34),INDEX(Organizations[Organization Code],$A182),CHAR(34),
", OrganizationName:  ",CHAR(34),INDEX(Organizations[Organization Name],$A182),CHAR(34),
", OrganizationDescription:  ",CHAR(34),INDEX(Organizations[Organization Description],$A182),CHAR(34),
", OrganizationLink:  ",CHAR(34),INDEX(Organizations[Organization Link],$A182),CHAR(34),"}"))</f>
        <v/>
      </c>
      <c r="F182" s="111" t="str">
        <f>IF($A182&gt;NumPeople,"",
CONCATENATE("  - &amp;AffiliationID",TEXT($A182,"0000"),
" {PersonID: *PersonID",TEXT($A182,"0000"),
", OrganizationID: *OrganizationID",TEXT(MATCH(INDEX(People[Organization Name],$A182),Organizations[Organization Name],0),"0000"),
", IsPrimaryOrganizationContact: , AffiliationStartDate: , AffiliationEndDate: , PrimaryPhone: ",
", PrimaryEmail: ",CHAR(34),INDEX(People[Primary Email],$A182),CHAR(34),
", PrimaryAddress: ",CHAR(34),INDEX(People[Primary Address],$A182),CHAR(34),
", PersonLink: }"))</f>
        <v/>
      </c>
      <c r="H182" s="111" t="str">
        <f>IF(COUNTA(CitationInformation)=0,"",
IF($A182&gt;NumAuthors,"",
CONCATENATE("  - &amp;AuthorListID",TEXT($A182,"0000"),
"  {CitationID: *CitationID0001",
", PersonID: *PersonID",TEXT(MATCH(INDEX(AuthorList[Author Name],$A182),People[Full Name],0),"0000"),
", AuthorOrder: ",INDEX(AuthorList[Author Number],$A182),"}")))</f>
        <v/>
      </c>
      <c r="K182" s="111" t="str">
        <f>IF($A182&gt;NumSamplingFeatures,"",
CONCATENATE("  - &amp;SamplingFeatureID",TEXT($A182,"0000"),
" {","SamplingFeatureUUID:  ",CHAR(34),INDEX(SamplingFeatures[Sampling Feature UUID],$A182),CHAR(34),
", SamplingFeatureTypeCV:  ",CHAR(34),INDEX(SamplingFeatures[Sampling Feature Type],$A182),CHAR(34),
", SamplingFeatureCode:  ",CHAR(34),INDEX(SamplingFeatures[Feature Code],$A182),CHAR(34),
", SamplingFeatureName:  ",CHAR(34),INDEX(SamplingFeatures[Feature Name],$A182),CHAR(34),
", SamplingFeatureDescription:  ",CHAR(34),INDEX(SamplingFeatures[Feature Description],$A182),CHAR(34),
", SamplingFeatureGeotypeCV:  ",CHAR(34),INDEX(SamplingFeatures[Feature Geo Type],$A182),CHAR(34),
", FeatureGeometry:  ",CHAR(34),INDEX(SamplingFeatures[Feature Geometry],$A182),CHAR(34),
", Elevation_m:  ",CHAR(34),INDEX(SamplingFeatures[Elevation_m],$A182),CHAR(34),
", ElevationDatumCV:  ",CHAR(34),ElevationDatum,CHAR(34),"}"))</f>
        <v/>
      </c>
      <c r="L182" s="111" t="str">
        <f>IF(NumSites=0,"",
IF(NumSites&lt;$A182,"",
CONCATENATE("  - &amp;SiteID",TEXT($A182,"0000"),
" {","SamplingFeatureID:  *SamplingFeatureID",TEXT(MATCH($A182,Sites[SiteID],0),"0000"),
", SiteTypeCV:  ",CHAR(34),INDEX(Sites[Site Type],MATCH($A182,Sites[SiteID],0)),CHAR(34),
", Latitude:  ",INDEX(Sites[Latitude],MATCH($A182,Sites[SiteID],0)),
", Longitude:  ",INDEX(Sites[Longitude],MATCH($A182,Sites[SiteID],0)),
", SpatialReferenceID:  *SRSID0001}")))</f>
        <v/>
      </c>
      <c r="M182" s="111" t="str">
        <f>IF(NumSpecimens=0,"",
IF(NumSpecimens&lt;$A182,"",
CONCATENATE("  - &amp;SpecimenID",TEXT($A182,"0000"),
" {","SamplingFeatureID:  *SamplingFeatureID",TEXT(MATCH($A182,Specimens[SpecimenID],0),"0000"),
", SpecimenTypeCV:  ",CHAR(34),INDEX(Specimens[Specimen Type],MATCH($A182,Specimens[SpecimenID],0)),CHAR(34),
", SpecimenMediumCV:  ",INDEX(Specimens[Specimen Medium],MATCH($A182,Specimens[SpecimenID],0)),
", IsFieldSpecimen:  ",CHAR(34),INDEX(Specimens[Is Field Specimen?],MATCH($A182,Specimens[SpecimenID],0)),CHAR(34),"}")))</f>
        <v/>
      </c>
      <c r="N182" s="111" t="str">
        <f>IF(NumSpatialOffsets=0,"",
IF(NumSpatialOffsets&lt;$A182,"",
CONCATENATE("  - &amp;SpatialOffsetID",TEXT($A182,"0000"),
" {","SpatialOffsetTypeCV:  ",CHAR(34),INDEX(RelatedFeatures[Spatial Offset Type],MATCH($A182,RelatedFeatures[OffsetID],0)),CHAR(34),
", Offset1Value:  ",INDEX(RelatedFeatures[Offset 1 Value],MATCH($A182,RelatedFeatures[OffsetID],0)),
", Offset1UnitID:  ",CHAR(34),INDEX(RelatedFeatures[Offset 1 Unit],MATCH($A182,RelatedFeatures[OffsetID],0)),CHAR(34),
", Offset2Value:  ",IF(INDEX(RelatedFeatures[Offset 2 Value],MATCH($A182,RelatedFeatures[OffsetID],0))="","NULL",INDEX(RelatedFeatures[Offset 2 Value],MATCH($A182,RelatedFeatures[OffsetID],0))),
", Offset2UnitID:  ",CHAR(34),INDEX(RelatedFeatures[Offset 2 Unit],MATCH($A182,RelatedFeatures[OffsetID],0)),,CHAR(34),
", Offset3Value:  ",IF(INDEX(RelatedFeatures[Offset 3 Value],MATCH($A182,RelatedFeatures[OffsetID],0))="","NULL",INDEX(RelatedFeatures[Offset 3 Value],MATCH($A182,RelatedFeatures[OffsetID],0))),
", Offset3UnitID:  ",CHAR(34),INDEX(RelatedFeatures[Offset 3 Unit],MATCH($A182,RelatedFeatures[OffsetID],0)),CHAR(34),"}")))</f>
        <v/>
      </c>
      <c r="O182" s="111" t="str">
        <f>IF(NumRelatedFeatures=0,"",
IF($A182&gt;NumRelatedFeatures,"",
CONCATENATE("  - &amp;RelationID",TEXT($A182,"0000"),
" {","SamplingFeatureID:  *SamplingFeatureID",TEXT(MATCH(INDEX(RelatedFeatures[First Sampling Feature Code],$A182),SamplingFeatures[Feature Code],0),"0000"),
", RelationshipTypeCV:  ",CHAR(34),INDEX(RelatedFeatures[Relationship Type],$A182),CHAR(34),
", RelatedFeatureID: *SamplingFeatureID",TEXT(MATCH(INDEX(RelatedFeatures[Second Sampling Feature Code],$A182),SamplingFeatures[Feature Code],0),"0000"),
", SpatialOffsetID:  ",IF(INDEX(RelatedFeatures[OffsetID],$A182)="",CONCATENATE(CHAR(34),CHAR(34)),CONCATENATE("*SpatialOffsetID",TEXT(INDEX(RelatedFeatures[OffsetID],$A182),"0000"))),"}")))</f>
        <v/>
      </c>
      <c r="P182" s="111" t="str">
        <f>IF($A182&gt;NumMethods,"",
CONCATENATE("  - &amp;MethodID",TEXT($A182,"0000"),
" {","MethodTypeCV:  ",CHAR(34),INDEX(Methods[Method Type],$A182),CHAR(34),
", MethodCode:  ",CHAR(34),INDEX(Methods[Method Code],$A182),CHAR(34),
", MethodName:  ",CHAR(34),INDEX(Methods[Method Name],$A182),CHAR(34),
", MethodDescription:  ",CHAR(34),INDEX(Methods[Method Description],$A182),CHAR(34),
", MethodLink:  ",CHAR(34),INDEX(Methods[Method Link],$A182),CHAR(34),
", OrganizationID: *OrganizationID",TEXT(MATCH(INDEX(Methods[Organization Name],$A182),Organizations[Organization Name],0),"0000"),"}"))</f>
        <v/>
      </c>
      <c r="Q182" s="111" t="str">
        <f>IF($A182&gt;NumVariables,"",
CONCATENATE("  - &amp;VariableID",TEXT($A182,"0000"),
" {","VariableTypeCV:  ",CHAR(34),INDEX(Variables[Variable Type],$A182),CHAR(34),
", VariableCode:  ",CHAR(34),INDEX(Variables[Variable Code],$A182),CHAR(34),
", VariableNameCV:  ",CHAR(34),INDEX(Variables[Variable Name],$A182),CHAR(34),
", VariableDefinition:  ",CHAR(34),INDEX(Variables[Variable Definition],$A182),CHAR(34),
", SpecciationCV:  ",CHAR(34),INDEX(Variables[Speciation],$A182),CHAR(34),
", NoDataValue:  ",CHAR(34),INDEX(Variables[No Data Value],$A182),CHAR(34),"}"))</f>
        <v/>
      </c>
      <c r="S182" s="111" t="str">
        <f>IF($A182&gt;NumProcessingLevels,"",
CONCATENATE("  - &amp;ProcessingLevelID",TEXT($A182,"0000"),
" {","ProcessingLevelCode:  ",CHAR(34),INDEX(ProcessingLevels[Processing Level Code],$A182),CHAR(34),
", Definition:  ",CHAR(34),INDEX(ProcessingLevels[Definition],$A182),CHAR(34),
", Explanation:  ",CHAR(34),INDEX(ProcessingLevels[Explanation],$A182),CHAR(34),"}"))</f>
        <v/>
      </c>
      <c r="T182" s="111" t="str">
        <f>IF($A182&gt;NumDataColumns,"",
IF(INDEX(DataColumns[Method Code],$A182)="","PLEASE FILL IN A METHOD FOR EACH DATA COLUMN",
CONCATENATE("  - &amp;ActionID",TEXT($A182,"0000"),
" {","ActionTypeCV:  ",CHAR(34),"Observation",CHAR(34),
", MethodID: *MethodID",TEXT(MATCH(INDEX(DataColumns[Method Code],$A182),Methods[Method Code],0),"0000"),
", BeginDateTime:  NULL",
", BeginDateTimeUTCOffset:  NULL",
", EndDateTime:  NULL",
", EndDateTimeUTCOffset:  NULL",
", ActionDescription:  ",CHAR(34),"Generic observation action generated by YODA TimeSeries Template",CHAR(34),
", ActionFileLink:  ",CHAR(34),CHAR(34),"}")))</f>
        <v/>
      </c>
      <c r="U182" s="111" t="str">
        <f>IF($A182&gt;NumDataColumns,"",
IF(INDEX(DataColumns[Method Code],$A182)="","PLEASE FILL IN A SAMPLING FEATURE FOR EACH DATA COLUMN",
CONCATENATE("  - &amp;FeatureActionID",TEXT($A182,"0000"),
" {","SamplingFeatureID:  *SamplingFeatureID",TEXT(MATCH(INDEX(DataColumns[Sampling Feature Code],$A182),SamplingFeatures[Feature Code],0),"0000"),
", ActionID:  *ActionID",TEXT($A182,"0000"),"}")))</f>
        <v/>
      </c>
      <c r="V182" s="111" t="str">
        <f>IF($A182&gt;NumDataColumns,"",
CONCATENATE("  - &amp;ResultID",TEXT($A182,"0000"),
" {","ResultUUID:  ",CHAR(34),INDEX(DataColumns[ResultUUID],$A182),CHAR(34),
", FeatureActionID: *FeatureActionID",TEXT($A182,"0000"),
", ResultTypeCV:  ",CHAR(34),INDEX(DataColumns[Result Type],$A182),CHAR(34),
", VariableID:  *VariableID",TEXT(MATCH(INDEX(DataColumns[Variable Code],$A182),Variables[Variable Code],0),"0000"),
", UnitsID:  ",CHAR(34),INDEX(DataColumns[Unit Name],$A182),CHAR(34),
", TaxonomicClassifierID:  ",CHAR(34),CHAR(34),
", ProcessingLevelID:  *ProcessingLevelID",TEXT(MATCH(INDEX(DataColumns[Processing Level],$A182),ProcessingLevels[Processing Level Code],0),"0000"),
", ResultDateTime:  ",CHAR(34),CHAR(34),
", ResultDateTimeUTCOffset:  ",CHAR(34),CHAR(34),
", ValidDateTime:  ",CHAR(34),CHAR(34),
", ValidDateTimeUTCOffset:  ",CHAR(34),CHAR(34),
", StatusCV:  ",CHAR(34),CHAR(34),
", SampledMediumCV:  ",CHAR(34),INDEX(DataColumns[Sampled Medium],$A182),CHAR(34),
", ValueCount:  ",NumDataValues,"}"))</f>
        <v/>
      </c>
      <c r="W182" s="111" t="str">
        <f>IF($A182&gt;NumDataColumns,"",
CONCATENATE("  - &amp;TimeSeriesResultID001",TEXT($A182,"0000"),
" {","ResultID: *ResultID",TEXT($A182,"0000"),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Statistic],$A182),CHAR(34),"}"))</f>
        <v/>
      </c>
      <c r="X182" s="111" t="str">
        <f>IF($A182-3&gt;NumDataColumns,"",
CONCATENATE("    - {ColumnNumber: ",TEXT($A182-1,"0000"),
", Label:  ",CHAR(34),INDEX(DataColumns[Column Label],$A182-3),CHAR(34),
", ODM2Field:  ",CHAR(34),"DataValue",CHAR(34),
", CensorCodeCV:  ",CHAR(34),INDEX(DataColumns[Censor Code],$A182-3),CHAR(34),
", QualiatyCodeCV:  ",CHAR(34),INDEX(DataColumns[Quality Code],$A182-3),CHAR(34),
", TimeAggregationInterval:  ",INDEX(DataColumns[Time Aggregation Interval],$A182-3),
", TimeAggregationIntervalUnitsID:  ",CHAR(34),INDEX(DataColumns[Time Aggregation Unit],$A182-3),CHAR(34),"}"))</f>
        <v/>
      </c>
      <c r="AA182" s="111" t="str">
        <f>IF($A182&gt;NumDataColumns,
"",
CONCATENATE(AA181,", ",INDEX(DataColumns[Column Label],$A182)))</f>
        <v/>
      </c>
    </row>
    <row r="183" spans="1:27" x14ac:dyDescent="0.25">
      <c r="A183">
        <v>180</v>
      </c>
      <c r="D183" s="111" t="str">
        <f>IF($A183&gt;NumPeople,"",
CONCATENATE("  - &amp;PersonID",TEXT($A183,"0000"),
" {","PersonFirstName:  ",CHAR(34),INDEX(People[First Name],$A183),CHAR(34),
", PersonMiddleName:  ",CHAR(34),INDEX(People[Middle Name],$A183),CHAR(34),
", PersonLastName:  ",CHAR(34),INDEX(People[Last Name],$A183),CHAR(34),"}"))</f>
        <v/>
      </c>
      <c r="E183" s="111" t="str">
        <f>IF($A183&gt;NumOrganizations,"",
CONCATENATE("  - &amp;OrganizationID",TEXT($A183,"0000"),
" {","OrganizationTypeCV:  ",CHAR(34),INDEX(Organizations[Organization Type '[CV']],$A183),CHAR(34),
", OrganizationCode:  ",CHAR(34),INDEX(Organizations[Organization Code],$A183),CHAR(34),
", OrganizationName:  ",CHAR(34),INDEX(Organizations[Organization Name],$A183),CHAR(34),
", OrganizationDescription:  ",CHAR(34),INDEX(Organizations[Organization Description],$A183),CHAR(34),
", OrganizationLink:  ",CHAR(34),INDEX(Organizations[Organization Link],$A183),CHAR(34),"}"))</f>
        <v/>
      </c>
      <c r="F183" s="111" t="str">
        <f>IF($A183&gt;NumPeople,"",
CONCATENATE("  - &amp;AffiliationID",TEXT($A183,"0000"),
" {PersonID: *PersonID",TEXT($A183,"0000"),
", OrganizationID: *OrganizationID",TEXT(MATCH(INDEX(People[Organization Name],$A183),Organizations[Organization Name],0),"0000"),
", IsPrimaryOrganizationContact: , AffiliationStartDate: , AffiliationEndDate: , PrimaryPhone: ",
", PrimaryEmail: ",CHAR(34),INDEX(People[Primary Email],$A183),CHAR(34),
", PrimaryAddress: ",CHAR(34),INDEX(People[Primary Address],$A183),CHAR(34),
", PersonLink: }"))</f>
        <v/>
      </c>
      <c r="H183" s="111" t="str">
        <f>IF(COUNTA(CitationInformation)=0,"",
IF($A183&gt;NumAuthors,"",
CONCATENATE("  - &amp;AuthorListID",TEXT($A183,"0000"),
"  {CitationID: *CitationID0001",
", PersonID: *PersonID",TEXT(MATCH(INDEX(AuthorList[Author Name],$A183),People[Full Name],0),"0000"),
", AuthorOrder: ",INDEX(AuthorList[Author Number],$A183),"}")))</f>
        <v/>
      </c>
      <c r="K183" s="111" t="str">
        <f>IF($A183&gt;NumSamplingFeatures,"",
CONCATENATE("  - &amp;SamplingFeatureID",TEXT($A183,"0000"),
" {","SamplingFeatureUUID:  ",CHAR(34),INDEX(SamplingFeatures[Sampling Feature UUID],$A183),CHAR(34),
", SamplingFeatureTypeCV:  ",CHAR(34),INDEX(SamplingFeatures[Sampling Feature Type],$A183),CHAR(34),
", SamplingFeatureCode:  ",CHAR(34),INDEX(SamplingFeatures[Feature Code],$A183),CHAR(34),
", SamplingFeatureName:  ",CHAR(34),INDEX(SamplingFeatures[Feature Name],$A183),CHAR(34),
", SamplingFeatureDescription:  ",CHAR(34),INDEX(SamplingFeatures[Feature Description],$A183),CHAR(34),
", SamplingFeatureGeotypeCV:  ",CHAR(34),INDEX(SamplingFeatures[Feature Geo Type],$A183),CHAR(34),
", FeatureGeometry:  ",CHAR(34),INDEX(SamplingFeatures[Feature Geometry],$A183),CHAR(34),
", Elevation_m:  ",CHAR(34),INDEX(SamplingFeatures[Elevation_m],$A183),CHAR(34),
", ElevationDatumCV:  ",CHAR(34),ElevationDatum,CHAR(34),"}"))</f>
        <v/>
      </c>
      <c r="L183" s="111" t="str">
        <f>IF(NumSites=0,"",
IF(NumSites&lt;$A183,"",
CONCATENATE("  - &amp;SiteID",TEXT($A183,"0000"),
" {","SamplingFeatureID:  *SamplingFeatureID",TEXT(MATCH($A183,Sites[SiteID],0),"0000"),
", SiteTypeCV:  ",CHAR(34),INDEX(Sites[Site Type],MATCH($A183,Sites[SiteID],0)),CHAR(34),
", Latitude:  ",INDEX(Sites[Latitude],MATCH($A183,Sites[SiteID],0)),
", Longitude:  ",INDEX(Sites[Longitude],MATCH($A183,Sites[SiteID],0)),
", SpatialReferenceID:  *SRSID0001}")))</f>
        <v/>
      </c>
      <c r="M183" s="111" t="str">
        <f>IF(NumSpecimens=0,"",
IF(NumSpecimens&lt;$A183,"",
CONCATENATE("  - &amp;SpecimenID",TEXT($A183,"0000"),
" {","SamplingFeatureID:  *SamplingFeatureID",TEXT(MATCH($A183,Specimens[SpecimenID],0),"0000"),
", SpecimenTypeCV:  ",CHAR(34),INDEX(Specimens[Specimen Type],MATCH($A183,Specimens[SpecimenID],0)),CHAR(34),
", SpecimenMediumCV:  ",INDEX(Specimens[Specimen Medium],MATCH($A183,Specimens[SpecimenID],0)),
", IsFieldSpecimen:  ",CHAR(34),INDEX(Specimens[Is Field Specimen?],MATCH($A183,Specimens[SpecimenID],0)),CHAR(34),"}")))</f>
        <v/>
      </c>
      <c r="N183" s="111" t="str">
        <f>IF(NumSpatialOffsets=0,"",
IF(NumSpatialOffsets&lt;$A183,"",
CONCATENATE("  - &amp;SpatialOffsetID",TEXT($A183,"0000"),
" {","SpatialOffsetTypeCV:  ",CHAR(34),INDEX(RelatedFeatures[Spatial Offset Type],MATCH($A183,RelatedFeatures[OffsetID],0)),CHAR(34),
", Offset1Value:  ",INDEX(RelatedFeatures[Offset 1 Value],MATCH($A183,RelatedFeatures[OffsetID],0)),
", Offset1UnitID:  ",CHAR(34),INDEX(RelatedFeatures[Offset 1 Unit],MATCH($A183,RelatedFeatures[OffsetID],0)),CHAR(34),
", Offset2Value:  ",IF(INDEX(RelatedFeatures[Offset 2 Value],MATCH($A183,RelatedFeatures[OffsetID],0))="","NULL",INDEX(RelatedFeatures[Offset 2 Value],MATCH($A183,RelatedFeatures[OffsetID],0))),
", Offset2UnitID:  ",CHAR(34),INDEX(RelatedFeatures[Offset 2 Unit],MATCH($A183,RelatedFeatures[OffsetID],0)),,CHAR(34),
", Offset3Value:  ",IF(INDEX(RelatedFeatures[Offset 3 Value],MATCH($A183,RelatedFeatures[OffsetID],0))="","NULL",INDEX(RelatedFeatures[Offset 3 Value],MATCH($A183,RelatedFeatures[OffsetID],0))),
", Offset3UnitID:  ",CHAR(34),INDEX(RelatedFeatures[Offset 3 Unit],MATCH($A183,RelatedFeatures[OffsetID],0)),CHAR(34),"}")))</f>
        <v/>
      </c>
      <c r="O183" s="111" t="str">
        <f>IF(NumRelatedFeatures=0,"",
IF($A183&gt;NumRelatedFeatures,"",
CONCATENATE("  - &amp;RelationID",TEXT($A183,"0000"),
" {","SamplingFeatureID:  *SamplingFeatureID",TEXT(MATCH(INDEX(RelatedFeatures[First Sampling Feature Code],$A183),SamplingFeatures[Feature Code],0),"0000"),
", RelationshipTypeCV:  ",CHAR(34),INDEX(RelatedFeatures[Relationship Type],$A183),CHAR(34),
", RelatedFeatureID: *SamplingFeatureID",TEXT(MATCH(INDEX(RelatedFeatures[Second Sampling Feature Code],$A183),SamplingFeatures[Feature Code],0),"0000"),
", SpatialOffsetID:  ",IF(INDEX(RelatedFeatures[OffsetID],$A183)="",CONCATENATE(CHAR(34),CHAR(34)),CONCATENATE("*SpatialOffsetID",TEXT(INDEX(RelatedFeatures[OffsetID],$A183),"0000"))),"}")))</f>
        <v/>
      </c>
      <c r="P183" s="111" t="str">
        <f>IF($A183&gt;NumMethods,"",
CONCATENATE("  - &amp;MethodID",TEXT($A183,"0000"),
" {","MethodTypeCV:  ",CHAR(34),INDEX(Methods[Method Type],$A183),CHAR(34),
", MethodCode:  ",CHAR(34),INDEX(Methods[Method Code],$A183),CHAR(34),
", MethodName:  ",CHAR(34),INDEX(Methods[Method Name],$A183),CHAR(34),
", MethodDescription:  ",CHAR(34),INDEX(Methods[Method Description],$A183),CHAR(34),
", MethodLink:  ",CHAR(34),INDEX(Methods[Method Link],$A183),CHAR(34),
", OrganizationID: *OrganizationID",TEXT(MATCH(INDEX(Methods[Organization Name],$A183),Organizations[Organization Name],0),"0000"),"}"))</f>
        <v/>
      </c>
      <c r="Q183" s="111" t="str">
        <f>IF($A183&gt;NumVariables,"",
CONCATENATE("  - &amp;VariableID",TEXT($A183,"0000"),
" {","VariableTypeCV:  ",CHAR(34),INDEX(Variables[Variable Type],$A183),CHAR(34),
", VariableCode:  ",CHAR(34),INDEX(Variables[Variable Code],$A183),CHAR(34),
", VariableNameCV:  ",CHAR(34),INDEX(Variables[Variable Name],$A183),CHAR(34),
", VariableDefinition:  ",CHAR(34),INDEX(Variables[Variable Definition],$A183),CHAR(34),
", SpecciationCV:  ",CHAR(34),INDEX(Variables[Speciation],$A183),CHAR(34),
", NoDataValue:  ",CHAR(34),INDEX(Variables[No Data Value],$A183),CHAR(34),"}"))</f>
        <v/>
      </c>
      <c r="S183" s="111" t="str">
        <f>IF($A183&gt;NumProcessingLevels,"",
CONCATENATE("  - &amp;ProcessingLevelID",TEXT($A183,"0000"),
" {","ProcessingLevelCode:  ",CHAR(34),INDEX(ProcessingLevels[Processing Level Code],$A183),CHAR(34),
", Definition:  ",CHAR(34),INDEX(ProcessingLevels[Definition],$A183),CHAR(34),
", Explanation:  ",CHAR(34),INDEX(ProcessingLevels[Explanation],$A183),CHAR(34),"}"))</f>
        <v/>
      </c>
      <c r="T183" s="111" t="str">
        <f>IF($A183&gt;NumDataColumns,"",
IF(INDEX(DataColumns[Method Code],$A183)="","PLEASE FILL IN A METHOD FOR EACH DATA COLUMN",
CONCATENATE("  - &amp;ActionID",TEXT($A183,"0000"),
" {","ActionTypeCV:  ",CHAR(34),"Observation",CHAR(34),
", MethodID: *MethodID",TEXT(MATCH(INDEX(DataColumns[Method Code],$A183),Methods[Method Code],0),"0000"),
", BeginDateTime:  NULL",
", BeginDateTimeUTCOffset:  NULL",
", EndDateTime:  NULL",
", EndDateTimeUTCOffset:  NULL",
", ActionDescription:  ",CHAR(34),"Generic observation action generated by YODA TimeSeries Template",CHAR(34),
", ActionFileLink:  ",CHAR(34),CHAR(34),"}")))</f>
        <v/>
      </c>
      <c r="U183" s="111" t="str">
        <f>IF($A183&gt;NumDataColumns,"",
IF(INDEX(DataColumns[Method Code],$A183)="","PLEASE FILL IN A SAMPLING FEATURE FOR EACH DATA COLUMN",
CONCATENATE("  - &amp;FeatureActionID",TEXT($A183,"0000"),
" {","SamplingFeatureID:  *SamplingFeatureID",TEXT(MATCH(INDEX(DataColumns[Sampling Feature Code],$A183),SamplingFeatures[Feature Code],0),"0000"),
", ActionID:  *ActionID",TEXT($A183,"0000"),"}")))</f>
        <v/>
      </c>
      <c r="V183" s="111" t="str">
        <f>IF($A183&gt;NumDataColumns,"",
CONCATENATE("  - &amp;ResultID",TEXT($A183,"0000"),
" {","ResultUUID:  ",CHAR(34),INDEX(DataColumns[ResultUUID],$A183),CHAR(34),
", FeatureActionID: *FeatureActionID",TEXT($A183,"0000"),
", ResultTypeCV:  ",CHAR(34),INDEX(DataColumns[Result Type],$A183),CHAR(34),
", VariableID:  *VariableID",TEXT(MATCH(INDEX(DataColumns[Variable Code],$A183),Variables[Variable Code],0),"0000"),
", UnitsID:  ",CHAR(34),INDEX(DataColumns[Unit Name],$A183),CHAR(34),
", TaxonomicClassifierID:  ",CHAR(34),CHAR(34),
", ProcessingLevelID:  *ProcessingLevelID",TEXT(MATCH(INDEX(DataColumns[Processing Level],$A183),ProcessingLevels[Processing Level Code],0),"0000"),
", ResultDateTime:  ",CHAR(34),CHAR(34),
", ResultDateTimeUTCOffset:  ",CHAR(34),CHAR(34),
", ValidDateTime:  ",CHAR(34),CHAR(34),
", ValidDateTimeUTCOffset:  ",CHAR(34),CHAR(34),
", StatusCV:  ",CHAR(34),CHAR(34),
", SampledMediumCV:  ",CHAR(34),INDEX(DataColumns[Sampled Medium],$A183),CHAR(34),
", ValueCount:  ",NumDataValues,"}"))</f>
        <v/>
      </c>
      <c r="W183" s="111" t="str">
        <f>IF($A183&gt;NumDataColumns,"",
CONCATENATE("  - &amp;TimeSeriesResultID001",TEXT($A183,"0000"),
" {","ResultID: *ResultID",TEXT($A183,"0000"),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Statistic],$A183),CHAR(34),"}"))</f>
        <v/>
      </c>
      <c r="X183" s="111" t="str">
        <f>IF($A183-3&gt;NumDataColumns,"",
CONCATENATE("    - {ColumnNumber: ",TEXT($A183-1,"0000"),
", Label:  ",CHAR(34),INDEX(DataColumns[Column Label],$A183-3),CHAR(34),
", ODM2Field:  ",CHAR(34),"DataValue",CHAR(34),
", CensorCodeCV:  ",CHAR(34),INDEX(DataColumns[Censor Code],$A183-3),CHAR(34),
", QualiatyCodeCV:  ",CHAR(34),INDEX(DataColumns[Quality Code],$A183-3),CHAR(34),
", TimeAggregationInterval:  ",INDEX(DataColumns[Time Aggregation Interval],$A183-3),
", TimeAggregationIntervalUnitsID:  ",CHAR(34),INDEX(DataColumns[Time Aggregation Unit],$A183-3),CHAR(34),"}"))</f>
        <v/>
      </c>
      <c r="AA183" s="111" t="str">
        <f>IF($A183&gt;NumDataColumns,
"",
CONCATENATE(AA182,", ",INDEX(DataColumns[Column Label],$A183)))</f>
        <v/>
      </c>
    </row>
    <row r="184" spans="1:27" x14ac:dyDescent="0.25">
      <c r="A184">
        <v>181</v>
      </c>
      <c r="D184" s="111" t="str">
        <f>IF($A184&gt;NumPeople,"",
CONCATENATE("  - &amp;PersonID",TEXT($A184,"0000"),
" {","PersonFirstName:  ",CHAR(34),INDEX(People[First Name],$A184),CHAR(34),
", PersonMiddleName:  ",CHAR(34),INDEX(People[Middle Name],$A184),CHAR(34),
", PersonLastName:  ",CHAR(34),INDEX(People[Last Name],$A184),CHAR(34),"}"))</f>
        <v/>
      </c>
      <c r="E184" s="111" t="str">
        <f>IF($A184&gt;NumOrganizations,"",
CONCATENATE("  - &amp;OrganizationID",TEXT($A184,"0000"),
" {","OrganizationTypeCV:  ",CHAR(34),INDEX(Organizations[Organization Type '[CV']],$A184),CHAR(34),
", OrganizationCode:  ",CHAR(34),INDEX(Organizations[Organization Code],$A184),CHAR(34),
", OrganizationName:  ",CHAR(34),INDEX(Organizations[Organization Name],$A184),CHAR(34),
", OrganizationDescription:  ",CHAR(34),INDEX(Organizations[Organization Description],$A184),CHAR(34),
", OrganizationLink:  ",CHAR(34),INDEX(Organizations[Organization Link],$A184),CHAR(34),"}"))</f>
        <v/>
      </c>
      <c r="F184" s="111" t="str">
        <f>IF($A184&gt;NumPeople,"",
CONCATENATE("  - &amp;AffiliationID",TEXT($A184,"0000"),
" {PersonID: *PersonID",TEXT($A184,"0000"),
", OrganizationID: *OrganizationID",TEXT(MATCH(INDEX(People[Organization Name],$A184),Organizations[Organization Name],0),"0000"),
", IsPrimaryOrganizationContact: , AffiliationStartDate: , AffiliationEndDate: , PrimaryPhone: ",
", PrimaryEmail: ",CHAR(34),INDEX(People[Primary Email],$A184),CHAR(34),
", PrimaryAddress: ",CHAR(34),INDEX(People[Primary Address],$A184),CHAR(34),
", PersonLink: }"))</f>
        <v/>
      </c>
      <c r="H184" s="111" t="str">
        <f>IF(COUNTA(CitationInformation)=0,"",
IF($A184&gt;NumAuthors,"",
CONCATENATE("  - &amp;AuthorListID",TEXT($A184,"0000"),
"  {CitationID: *CitationID0001",
", PersonID: *PersonID",TEXT(MATCH(INDEX(AuthorList[Author Name],$A184),People[Full Name],0),"0000"),
", AuthorOrder: ",INDEX(AuthorList[Author Number],$A184),"}")))</f>
        <v/>
      </c>
      <c r="K184" s="111" t="str">
        <f>IF($A184&gt;NumSamplingFeatures,"",
CONCATENATE("  - &amp;SamplingFeatureID",TEXT($A184,"0000"),
" {","SamplingFeatureUUID:  ",CHAR(34),INDEX(SamplingFeatures[Sampling Feature UUID],$A184),CHAR(34),
", SamplingFeatureTypeCV:  ",CHAR(34),INDEX(SamplingFeatures[Sampling Feature Type],$A184),CHAR(34),
", SamplingFeatureCode:  ",CHAR(34),INDEX(SamplingFeatures[Feature Code],$A184),CHAR(34),
", SamplingFeatureName:  ",CHAR(34),INDEX(SamplingFeatures[Feature Name],$A184),CHAR(34),
", SamplingFeatureDescription:  ",CHAR(34),INDEX(SamplingFeatures[Feature Description],$A184),CHAR(34),
", SamplingFeatureGeotypeCV:  ",CHAR(34),INDEX(SamplingFeatures[Feature Geo Type],$A184),CHAR(34),
", FeatureGeometry:  ",CHAR(34),INDEX(SamplingFeatures[Feature Geometry],$A184),CHAR(34),
", Elevation_m:  ",CHAR(34),INDEX(SamplingFeatures[Elevation_m],$A184),CHAR(34),
", ElevationDatumCV:  ",CHAR(34),ElevationDatum,CHAR(34),"}"))</f>
        <v/>
      </c>
      <c r="L184" s="111" t="str">
        <f>IF(NumSites=0,"",
IF(NumSites&lt;$A184,"",
CONCATENATE("  - &amp;SiteID",TEXT($A184,"0000"),
" {","SamplingFeatureID:  *SamplingFeatureID",TEXT(MATCH($A184,Sites[SiteID],0),"0000"),
", SiteTypeCV:  ",CHAR(34),INDEX(Sites[Site Type],MATCH($A184,Sites[SiteID],0)),CHAR(34),
", Latitude:  ",INDEX(Sites[Latitude],MATCH($A184,Sites[SiteID],0)),
", Longitude:  ",INDEX(Sites[Longitude],MATCH($A184,Sites[SiteID],0)),
", SpatialReferenceID:  *SRSID0001}")))</f>
        <v/>
      </c>
      <c r="M184" s="111" t="str">
        <f>IF(NumSpecimens=0,"",
IF(NumSpecimens&lt;$A184,"",
CONCATENATE("  - &amp;SpecimenID",TEXT($A184,"0000"),
" {","SamplingFeatureID:  *SamplingFeatureID",TEXT(MATCH($A184,Specimens[SpecimenID],0),"0000"),
", SpecimenTypeCV:  ",CHAR(34),INDEX(Specimens[Specimen Type],MATCH($A184,Specimens[SpecimenID],0)),CHAR(34),
", SpecimenMediumCV:  ",INDEX(Specimens[Specimen Medium],MATCH($A184,Specimens[SpecimenID],0)),
", IsFieldSpecimen:  ",CHAR(34),INDEX(Specimens[Is Field Specimen?],MATCH($A184,Specimens[SpecimenID],0)),CHAR(34),"}")))</f>
        <v/>
      </c>
      <c r="N184" s="111" t="str">
        <f>IF(NumSpatialOffsets=0,"",
IF(NumSpatialOffsets&lt;$A184,"",
CONCATENATE("  - &amp;SpatialOffsetID",TEXT($A184,"0000"),
" {","SpatialOffsetTypeCV:  ",CHAR(34),INDEX(RelatedFeatures[Spatial Offset Type],MATCH($A184,RelatedFeatures[OffsetID],0)),CHAR(34),
", Offset1Value:  ",INDEX(RelatedFeatures[Offset 1 Value],MATCH($A184,RelatedFeatures[OffsetID],0)),
", Offset1UnitID:  ",CHAR(34),INDEX(RelatedFeatures[Offset 1 Unit],MATCH($A184,RelatedFeatures[OffsetID],0)),CHAR(34),
", Offset2Value:  ",IF(INDEX(RelatedFeatures[Offset 2 Value],MATCH($A184,RelatedFeatures[OffsetID],0))="","NULL",INDEX(RelatedFeatures[Offset 2 Value],MATCH($A184,RelatedFeatures[OffsetID],0))),
", Offset2UnitID:  ",CHAR(34),INDEX(RelatedFeatures[Offset 2 Unit],MATCH($A184,RelatedFeatures[OffsetID],0)),,CHAR(34),
", Offset3Value:  ",IF(INDEX(RelatedFeatures[Offset 3 Value],MATCH($A184,RelatedFeatures[OffsetID],0))="","NULL",INDEX(RelatedFeatures[Offset 3 Value],MATCH($A184,RelatedFeatures[OffsetID],0))),
", Offset3UnitID:  ",CHAR(34),INDEX(RelatedFeatures[Offset 3 Unit],MATCH($A184,RelatedFeatures[OffsetID],0)),CHAR(34),"}")))</f>
        <v/>
      </c>
      <c r="O184" s="111" t="str">
        <f>IF(NumRelatedFeatures=0,"",
IF($A184&gt;NumRelatedFeatures,"",
CONCATENATE("  - &amp;RelationID",TEXT($A184,"0000"),
" {","SamplingFeatureID:  *SamplingFeatureID",TEXT(MATCH(INDEX(RelatedFeatures[First Sampling Feature Code],$A184),SamplingFeatures[Feature Code],0),"0000"),
", RelationshipTypeCV:  ",CHAR(34),INDEX(RelatedFeatures[Relationship Type],$A184),CHAR(34),
", RelatedFeatureID: *SamplingFeatureID",TEXT(MATCH(INDEX(RelatedFeatures[Second Sampling Feature Code],$A184),SamplingFeatures[Feature Code],0),"0000"),
", SpatialOffsetID:  ",IF(INDEX(RelatedFeatures[OffsetID],$A184)="",CONCATENATE(CHAR(34),CHAR(34)),CONCATENATE("*SpatialOffsetID",TEXT(INDEX(RelatedFeatures[OffsetID],$A184),"0000"))),"}")))</f>
        <v/>
      </c>
      <c r="P184" s="111" t="str">
        <f>IF($A184&gt;NumMethods,"",
CONCATENATE("  - &amp;MethodID",TEXT($A184,"0000"),
" {","MethodTypeCV:  ",CHAR(34),INDEX(Methods[Method Type],$A184),CHAR(34),
", MethodCode:  ",CHAR(34),INDEX(Methods[Method Code],$A184),CHAR(34),
", MethodName:  ",CHAR(34),INDEX(Methods[Method Name],$A184),CHAR(34),
", MethodDescription:  ",CHAR(34),INDEX(Methods[Method Description],$A184),CHAR(34),
", MethodLink:  ",CHAR(34),INDEX(Methods[Method Link],$A184),CHAR(34),
", OrganizationID: *OrganizationID",TEXT(MATCH(INDEX(Methods[Organization Name],$A184),Organizations[Organization Name],0),"0000"),"}"))</f>
        <v/>
      </c>
      <c r="Q184" s="111" t="str">
        <f>IF($A184&gt;NumVariables,"",
CONCATENATE("  - &amp;VariableID",TEXT($A184,"0000"),
" {","VariableTypeCV:  ",CHAR(34),INDEX(Variables[Variable Type],$A184),CHAR(34),
", VariableCode:  ",CHAR(34),INDEX(Variables[Variable Code],$A184),CHAR(34),
", VariableNameCV:  ",CHAR(34),INDEX(Variables[Variable Name],$A184),CHAR(34),
", VariableDefinition:  ",CHAR(34),INDEX(Variables[Variable Definition],$A184),CHAR(34),
", SpecciationCV:  ",CHAR(34),INDEX(Variables[Speciation],$A184),CHAR(34),
", NoDataValue:  ",CHAR(34),INDEX(Variables[No Data Value],$A184),CHAR(34),"}"))</f>
        <v/>
      </c>
      <c r="S184" s="111" t="str">
        <f>IF($A184&gt;NumProcessingLevels,"",
CONCATENATE("  - &amp;ProcessingLevelID",TEXT($A184,"0000"),
" {","ProcessingLevelCode:  ",CHAR(34),INDEX(ProcessingLevels[Processing Level Code],$A184),CHAR(34),
", Definition:  ",CHAR(34),INDEX(ProcessingLevels[Definition],$A184),CHAR(34),
", Explanation:  ",CHAR(34),INDEX(ProcessingLevels[Explanation],$A184),CHAR(34),"}"))</f>
        <v/>
      </c>
      <c r="T184" s="111" t="str">
        <f>IF($A184&gt;NumDataColumns,"",
IF(INDEX(DataColumns[Method Code],$A184)="","PLEASE FILL IN A METHOD FOR EACH DATA COLUMN",
CONCATENATE("  - &amp;ActionID",TEXT($A184,"0000"),
" {","ActionTypeCV:  ",CHAR(34),"Observation",CHAR(34),
", MethodID: *MethodID",TEXT(MATCH(INDEX(DataColumns[Method Code],$A184),Methods[Method Code],0),"0000"),
", BeginDateTime:  NULL",
", BeginDateTimeUTCOffset:  NULL",
", EndDateTime:  NULL",
", EndDateTimeUTCOffset:  NULL",
", ActionDescription:  ",CHAR(34),"Generic observation action generated by YODA TimeSeries Template",CHAR(34),
", ActionFileLink:  ",CHAR(34),CHAR(34),"}")))</f>
        <v/>
      </c>
      <c r="U184" s="111" t="str">
        <f>IF($A184&gt;NumDataColumns,"",
IF(INDEX(DataColumns[Method Code],$A184)="","PLEASE FILL IN A SAMPLING FEATURE FOR EACH DATA COLUMN",
CONCATENATE("  - &amp;FeatureActionID",TEXT($A184,"0000"),
" {","SamplingFeatureID:  *SamplingFeatureID",TEXT(MATCH(INDEX(DataColumns[Sampling Feature Code],$A184),SamplingFeatures[Feature Code],0),"0000"),
", ActionID:  *ActionID",TEXT($A184,"0000"),"}")))</f>
        <v/>
      </c>
      <c r="V184" s="111" t="str">
        <f>IF($A184&gt;NumDataColumns,"",
CONCATENATE("  - &amp;ResultID",TEXT($A184,"0000"),
" {","ResultUUID:  ",CHAR(34),INDEX(DataColumns[ResultUUID],$A184),CHAR(34),
", FeatureActionID: *FeatureActionID",TEXT($A184,"0000"),
", ResultTypeCV:  ",CHAR(34),INDEX(DataColumns[Result Type],$A184),CHAR(34),
", VariableID:  *VariableID",TEXT(MATCH(INDEX(DataColumns[Variable Code],$A184),Variables[Variable Code],0),"0000"),
", UnitsID:  ",CHAR(34),INDEX(DataColumns[Unit Name],$A184),CHAR(34),
", TaxonomicClassifierID:  ",CHAR(34),CHAR(34),
", ProcessingLevelID:  *ProcessingLevelID",TEXT(MATCH(INDEX(DataColumns[Processing Level],$A184),ProcessingLevels[Processing Level Code],0),"0000"),
", ResultDateTime:  ",CHAR(34),CHAR(34),
", ResultDateTimeUTCOffset:  ",CHAR(34),CHAR(34),
", ValidDateTime:  ",CHAR(34),CHAR(34),
", ValidDateTimeUTCOffset:  ",CHAR(34),CHAR(34),
", StatusCV:  ",CHAR(34),CHAR(34),
", SampledMediumCV:  ",CHAR(34),INDEX(DataColumns[Sampled Medium],$A184),CHAR(34),
", ValueCount:  ",NumDataValues,"}"))</f>
        <v/>
      </c>
      <c r="W184" s="111" t="str">
        <f>IF($A184&gt;NumDataColumns,"",
CONCATENATE("  - &amp;TimeSeriesResultID001",TEXT($A184,"0000"),
" {","ResultID: *ResultID",TEXT($A184,"0000"),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Statistic],$A184),CHAR(34),"}"))</f>
        <v/>
      </c>
      <c r="X184" s="111" t="str">
        <f>IF($A184-3&gt;NumDataColumns,"",
CONCATENATE("    - {ColumnNumber: ",TEXT($A184-1,"0000"),
", Label:  ",CHAR(34),INDEX(DataColumns[Column Label],$A184-3),CHAR(34),
", ODM2Field:  ",CHAR(34),"DataValue",CHAR(34),
", CensorCodeCV:  ",CHAR(34),INDEX(DataColumns[Censor Code],$A184-3),CHAR(34),
", QualiatyCodeCV:  ",CHAR(34),INDEX(DataColumns[Quality Code],$A184-3),CHAR(34),
", TimeAggregationInterval:  ",INDEX(DataColumns[Time Aggregation Interval],$A184-3),
", TimeAggregationIntervalUnitsID:  ",CHAR(34),INDEX(DataColumns[Time Aggregation Unit],$A184-3),CHAR(34),"}"))</f>
        <v/>
      </c>
      <c r="AA184" s="111" t="str">
        <f>IF($A184&gt;NumDataColumns,
"",
CONCATENATE(AA183,", ",INDEX(DataColumns[Column Label],$A184)))</f>
        <v/>
      </c>
    </row>
    <row r="185" spans="1:27" x14ac:dyDescent="0.25">
      <c r="A185">
        <v>182</v>
      </c>
      <c r="D185" s="111" t="str">
        <f>IF($A185&gt;NumPeople,"",
CONCATENATE("  - &amp;PersonID",TEXT($A185,"0000"),
" {","PersonFirstName:  ",CHAR(34),INDEX(People[First Name],$A185),CHAR(34),
", PersonMiddleName:  ",CHAR(34),INDEX(People[Middle Name],$A185),CHAR(34),
", PersonLastName:  ",CHAR(34),INDEX(People[Last Name],$A185),CHAR(34),"}"))</f>
        <v/>
      </c>
      <c r="E185" s="111" t="str">
        <f>IF($A185&gt;NumOrganizations,"",
CONCATENATE("  - &amp;OrganizationID",TEXT($A185,"0000"),
" {","OrganizationTypeCV:  ",CHAR(34),INDEX(Organizations[Organization Type '[CV']],$A185),CHAR(34),
", OrganizationCode:  ",CHAR(34),INDEX(Organizations[Organization Code],$A185),CHAR(34),
", OrganizationName:  ",CHAR(34),INDEX(Organizations[Organization Name],$A185),CHAR(34),
", OrganizationDescription:  ",CHAR(34),INDEX(Organizations[Organization Description],$A185),CHAR(34),
", OrganizationLink:  ",CHAR(34),INDEX(Organizations[Organization Link],$A185),CHAR(34),"}"))</f>
        <v/>
      </c>
      <c r="F185" s="111" t="str">
        <f>IF($A185&gt;NumPeople,"",
CONCATENATE("  - &amp;AffiliationID",TEXT($A185,"0000"),
" {PersonID: *PersonID",TEXT($A185,"0000"),
", OrganizationID: *OrganizationID",TEXT(MATCH(INDEX(People[Organization Name],$A185),Organizations[Organization Name],0),"0000"),
", IsPrimaryOrganizationContact: , AffiliationStartDate: , AffiliationEndDate: , PrimaryPhone: ",
", PrimaryEmail: ",CHAR(34),INDEX(People[Primary Email],$A185),CHAR(34),
", PrimaryAddress: ",CHAR(34),INDEX(People[Primary Address],$A185),CHAR(34),
", PersonLink: }"))</f>
        <v/>
      </c>
      <c r="H185" s="111" t="str">
        <f>IF(COUNTA(CitationInformation)=0,"",
IF($A185&gt;NumAuthors,"",
CONCATENATE("  - &amp;AuthorListID",TEXT($A185,"0000"),
"  {CitationID: *CitationID0001",
", PersonID: *PersonID",TEXT(MATCH(INDEX(AuthorList[Author Name],$A185),People[Full Name],0),"0000"),
", AuthorOrder: ",INDEX(AuthorList[Author Number],$A185),"}")))</f>
        <v/>
      </c>
      <c r="K185" s="111" t="str">
        <f>IF($A185&gt;NumSamplingFeatures,"",
CONCATENATE("  - &amp;SamplingFeatureID",TEXT($A185,"0000"),
" {","SamplingFeatureUUID:  ",CHAR(34),INDEX(SamplingFeatures[Sampling Feature UUID],$A185),CHAR(34),
", SamplingFeatureTypeCV:  ",CHAR(34),INDEX(SamplingFeatures[Sampling Feature Type],$A185),CHAR(34),
", SamplingFeatureCode:  ",CHAR(34),INDEX(SamplingFeatures[Feature Code],$A185),CHAR(34),
", SamplingFeatureName:  ",CHAR(34),INDEX(SamplingFeatures[Feature Name],$A185),CHAR(34),
", SamplingFeatureDescription:  ",CHAR(34),INDEX(SamplingFeatures[Feature Description],$A185),CHAR(34),
", SamplingFeatureGeotypeCV:  ",CHAR(34),INDEX(SamplingFeatures[Feature Geo Type],$A185),CHAR(34),
", FeatureGeometry:  ",CHAR(34),INDEX(SamplingFeatures[Feature Geometry],$A185),CHAR(34),
", Elevation_m:  ",CHAR(34),INDEX(SamplingFeatures[Elevation_m],$A185),CHAR(34),
", ElevationDatumCV:  ",CHAR(34),ElevationDatum,CHAR(34),"}"))</f>
        <v/>
      </c>
      <c r="L185" s="111" t="str">
        <f>IF(NumSites=0,"",
IF(NumSites&lt;$A185,"",
CONCATENATE("  - &amp;SiteID",TEXT($A185,"0000"),
" {","SamplingFeatureID:  *SamplingFeatureID",TEXT(MATCH($A185,Sites[SiteID],0),"0000"),
", SiteTypeCV:  ",CHAR(34),INDEX(Sites[Site Type],MATCH($A185,Sites[SiteID],0)),CHAR(34),
", Latitude:  ",INDEX(Sites[Latitude],MATCH($A185,Sites[SiteID],0)),
", Longitude:  ",INDEX(Sites[Longitude],MATCH($A185,Sites[SiteID],0)),
", SpatialReferenceID:  *SRSID0001}")))</f>
        <v/>
      </c>
      <c r="M185" s="111" t="str">
        <f>IF(NumSpecimens=0,"",
IF(NumSpecimens&lt;$A185,"",
CONCATENATE("  - &amp;SpecimenID",TEXT($A185,"0000"),
" {","SamplingFeatureID:  *SamplingFeatureID",TEXT(MATCH($A185,Specimens[SpecimenID],0),"0000"),
", SpecimenTypeCV:  ",CHAR(34),INDEX(Specimens[Specimen Type],MATCH($A185,Specimens[SpecimenID],0)),CHAR(34),
", SpecimenMediumCV:  ",INDEX(Specimens[Specimen Medium],MATCH($A185,Specimens[SpecimenID],0)),
", IsFieldSpecimen:  ",CHAR(34),INDEX(Specimens[Is Field Specimen?],MATCH($A185,Specimens[SpecimenID],0)),CHAR(34),"}")))</f>
        <v/>
      </c>
      <c r="N185" s="111" t="str">
        <f>IF(NumSpatialOffsets=0,"",
IF(NumSpatialOffsets&lt;$A185,"",
CONCATENATE("  - &amp;SpatialOffsetID",TEXT($A185,"0000"),
" {","SpatialOffsetTypeCV:  ",CHAR(34),INDEX(RelatedFeatures[Spatial Offset Type],MATCH($A185,RelatedFeatures[OffsetID],0)),CHAR(34),
", Offset1Value:  ",INDEX(RelatedFeatures[Offset 1 Value],MATCH($A185,RelatedFeatures[OffsetID],0)),
", Offset1UnitID:  ",CHAR(34),INDEX(RelatedFeatures[Offset 1 Unit],MATCH($A185,RelatedFeatures[OffsetID],0)),CHAR(34),
", Offset2Value:  ",IF(INDEX(RelatedFeatures[Offset 2 Value],MATCH($A185,RelatedFeatures[OffsetID],0))="","NULL",INDEX(RelatedFeatures[Offset 2 Value],MATCH($A185,RelatedFeatures[OffsetID],0))),
", Offset2UnitID:  ",CHAR(34),INDEX(RelatedFeatures[Offset 2 Unit],MATCH($A185,RelatedFeatures[OffsetID],0)),,CHAR(34),
", Offset3Value:  ",IF(INDEX(RelatedFeatures[Offset 3 Value],MATCH($A185,RelatedFeatures[OffsetID],0))="","NULL",INDEX(RelatedFeatures[Offset 3 Value],MATCH($A185,RelatedFeatures[OffsetID],0))),
", Offset3UnitID:  ",CHAR(34),INDEX(RelatedFeatures[Offset 3 Unit],MATCH($A185,RelatedFeatures[OffsetID],0)),CHAR(34),"}")))</f>
        <v/>
      </c>
      <c r="O185" s="111" t="str">
        <f>IF(NumRelatedFeatures=0,"",
IF($A185&gt;NumRelatedFeatures,"",
CONCATENATE("  - &amp;RelationID",TEXT($A185,"0000"),
" {","SamplingFeatureID:  *SamplingFeatureID",TEXT(MATCH(INDEX(RelatedFeatures[First Sampling Feature Code],$A185),SamplingFeatures[Feature Code],0),"0000"),
", RelationshipTypeCV:  ",CHAR(34),INDEX(RelatedFeatures[Relationship Type],$A185),CHAR(34),
", RelatedFeatureID: *SamplingFeatureID",TEXT(MATCH(INDEX(RelatedFeatures[Second Sampling Feature Code],$A185),SamplingFeatures[Feature Code],0),"0000"),
", SpatialOffsetID:  ",IF(INDEX(RelatedFeatures[OffsetID],$A185)="",CONCATENATE(CHAR(34),CHAR(34)),CONCATENATE("*SpatialOffsetID",TEXT(INDEX(RelatedFeatures[OffsetID],$A185),"0000"))),"}")))</f>
        <v/>
      </c>
      <c r="P185" s="111" t="str">
        <f>IF($A185&gt;NumMethods,"",
CONCATENATE("  - &amp;MethodID",TEXT($A185,"0000"),
" {","MethodTypeCV:  ",CHAR(34),INDEX(Methods[Method Type],$A185),CHAR(34),
", MethodCode:  ",CHAR(34),INDEX(Methods[Method Code],$A185),CHAR(34),
", MethodName:  ",CHAR(34),INDEX(Methods[Method Name],$A185),CHAR(34),
", MethodDescription:  ",CHAR(34),INDEX(Methods[Method Description],$A185),CHAR(34),
", MethodLink:  ",CHAR(34),INDEX(Methods[Method Link],$A185),CHAR(34),
", OrganizationID: *OrganizationID",TEXT(MATCH(INDEX(Methods[Organization Name],$A185),Organizations[Organization Name],0),"0000"),"}"))</f>
        <v/>
      </c>
      <c r="Q185" s="111" t="str">
        <f>IF($A185&gt;NumVariables,"",
CONCATENATE("  - &amp;VariableID",TEXT($A185,"0000"),
" {","VariableTypeCV:  ",CHAR(34),INDEX(Variables[Variable Type],$A185),CHAR(34),
", VariableCode:  ",CHAR(34),INDEX(Variables[Variable Code],$A185),CHAR(34),
", VariableNameCV:  ",CHAR(34),INDEX(Variables[Variable Name],$A185),CHAR(34),
", VariableDefinition:  ",CHAR(34),INDEX(Variables[Variable Definition],$A185),CHAR(34),
", SpecciationCV:  ",CHAR(34),INDEX(Variables[Speciation],$A185),CHAR(34),
", NoDataValue:  ",CHAR(34),INDEX(Variables[No Data Value],$A185),CHAR(34),"}"))</f>
        <v/>
      </c>
      <c r="S185" s="111" t="str">
        <f>IF($A185&gt;NumProcessingLevels,"",
CONCATENATE("  - &amp;ProcessingLevelID",TEXT($A185,"0000"),
" {","ProcessingLevelCode:  ",CHAR(34),INDEX(ProcessingLevels[Processing Level Code],$A185),CHAR(34),
", Definition:  ",CHAR(34),INDEX(ProcessingLevels[Definition],$A185),CHAR(34),
", Explanation:  ",CHAR(34),INDEX(ProcessingLevels[Explanation],$A185),CHAR(34),"}"))</f>
        <v/>
      </c>
      <c r="T185" s="111" t="str">
        <f>IF($A185&gt;NumDataColumns,"",
IF(INDEX(DataColumns[Method Code],$A185)="","PLEASE FILL IN A METHOD FOR EACH DATA COLUMN",
CONCATENATE("  - &amp;ActionID",TEXT($A185,"0000"),
" {","ActionTypeCV:  ",CHAR(34),"Observation",CHAR(34),
", MethodID: *MethodID",TEXT(MATCH(INDEX(DataColumns[Method Code],$A185),Methods[Method Code],0),"0000"),
", BeginDateTime:  NULL",
", BeginDateTimeUTCOffset:  NULL",
", EndDateTime:  NULL",
", EndDateTimeUTCOffset:  NULL",
", ActionDescription:  ",CHAR(34),"Generic observation action generated by YODA TimeSeries Template",CHAR(34),
", ActionFileLink:  ",CHAR(34),CHAR(34),"}")))</f>
        <v/>
      </c>
      <c r="U185" s="111" t="str">
        <f>IF($A185&gt;NumDataColumns,"",
IF(INDEX(DataColumns[Method Code],$A185)="","PLEASE FILL IN A SAMPLING FEATURE FOR EACH DATA COLUMN",
CONCATENATE("  - &amp;FeatureActionID",TEXT($A185,"0000"),
" {","SamplingFeatureID:  *SamplingFeatureID",TEXT(MATCH(INDEX(DataColumns[Sampling Feature Code],$A185),SamplingFeatures[Feature Code],0),"0000"),
", ActionID:  *ActionID",TEXT($A185,"0000"),"}")))</f>
        <v/>
      </c>
      <c r="V185" s="111" t="str">
        <f>IF($A185&gt;NumDataColumns,"",
CONCATENATE("  - &amp;ResultID",TEXT($A185,"0000"),
" {","ResultUUID:  ",CHAR(34),INDEX(DataColumns[ResultUUID],$A185),CHAR(34),
", FeatureActionID: *FeatureActionID",TEXT($A185,"0000"),
", ResultTypeCV:  ",CHAR(34),INDEX(DataColumns[Result Type],$A185),CHAR(34),
", VariableID:  *VariableID",TEXT(MATCH(INDEX(DataColumns[Variable Code],$A185),Variables[Variable Code],0),"0000"),
", UnitsID:  ",CHAR(34),INDEX(DataColumns[Unit Name],$A185),CHAR(34),
", TaxonomicClassifierID:  ",CHAR(34),CHAR(34),
", ProcessingLevelID:  *ProcessingLevelID",TEXT(MATCH(INDEX(DataColumns[Processing Level],$A185),ProcessingLevels[Processing Level Code],0),"0000"),
", ResultDateTime:  ",CHAR(34),CHAR(34),
", ResultDateTimeUTCOffset:  ",CHAR(34),CHAR(34),
", ValidDateTime:  ",CHAR(34),CHAR(34),
", ValidDateTimeUTCOffset:  ",CHAR(34),CHAR(34),
", StatusCV:  ",CHAR(34),CHAR(34),
", SampledMediumCV:  ",CHAR(34),INDEX(DataColumns[Sampled Medium],$A185),CHAR(34),
", ValueCount:  ",NumDataValues,"}"))</f>
        <v/>
      </c>
      <c r="W185" s="111" t="str">
        <f>IF($A185&gt;NumDataColumns,"",
CONCATENATE("  - &amp;TimeSeriesResultID001",TEXT($A185,"0000"),
" {","ResultID: *ResultID",TEXT($A185,"0000"),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Statistic],$A185),CHAR(34),"}"))</f>
        <v/>
      </c>
      <c r="X185" s="111" t="str">
        <f>IF($A185-3&gt;NumDataColumns,"",
CONCATENATE("    - {ColumnNumber: ",TEXT($A185-1,"0000"),
", Label:  ",CHAR(34),INDEX(DataColumns[Column Label],$A185-3),CHAR(34),
", ODM2Field:  ",CHAR(34),"DataValue",CHAR(34),
", CensorCodeCV:  ",CHAR(34),INDEX(DataColumns[Censor Code],$A185-3),CHAR(34),
", QualiatyCodeCV:  ",CHAR(34),INDEX(DataColumns[Quality Code],$A185-3),CHAR(34),
", TimeAggregationInterval:  ",INDEX(DataColumns[Time Aggregation Interval],$A185-3),
", TimeAggregationIntervalUnitsID:  ",CHAR(34),INDEX(DataColumns[Time Aggregation Unit],$A185-3),CHAR(34),"}"))</f>
        <v/>
      </c>
      <c r="AA185" s="111" t="str">
        <f>IF($A185&gt;NumDataColumns,
"",
CONCATENATE(AA184,", ",INDEX(DataColumns[Column Label],$A185)))</f>
        <v/>
      </c>
    </row>
    <row r="186" spans="1:27" x14ac:dyDescent="0.25">
      <c r="A186">
        <v>183</v>
      </c>
      <c r="D186" s="111" t="str">
        <f>IF($A186&gt;NumPeople,"",
CONCATENATE("  - &amp;PersonID",TEXT($A186,"0000"),
" {","PersonFirstName:  ",CHAR(34),INDEX(People[First Name],$A186),CHAR(34),
", PersonMiddleName:  ",CHAR(34),INDEX(People[Middle Name],$A186),CHAR(34),
", PersonLastName:  ",CHAR(34),INDEX(People[Last Name],$A186),CHAR(34),"}"))</f>
        <v/>
      </c>
      <c r="E186" s="111" t="str">
        <f>IF($A186&gt;NumOrganizations,"",
CONCATENATE("  - &amp;OrganizationID",TEXT($A186,"0000"),
" {","OrganizationTypeCV:  ",CHAR(34),INDEX(Organizations[Organization Type '[CV']],$A186),CHAR(34),
", OrganizationCode:  ",CHAR(34),INDEX(Organizations[Organization Code],$A186),CHAR(34),
", OrganizationName:  ",CHAR(34),INDEX(Organizations[Organization Name],$A186),CHAR(34),
", OrganizationDescription:  ",CHAR(34),INDEX(Organizations[Organization Description],$A186),CHAR(34),
", OrganizationLink:  ",CHAR(34),INDEX(Organizations[Organization Link],$A186),CHAR(34),"}"))</f>
        <v/>
      </c>
      <c r="F186" s="111" t="str">
        <f>IF($A186&gt;NumPeople,"",
CONCATENATE("  - &amp;AffiliationID",TEXT($A186,"0000"),
" {PersonID: *PersonID",TEXT($A186,"0000"),
", OrganizationID: *OrganizationID",TEXT(MATCH(INDEX(People[Organization Name],$A186),Organizations[Organization Name],0),"0000"),
", IsPrimaryOrganizationContact: , AffiliationStartDate: , AffiliationEndDate: , PrimaryPhone: ",
", PrimaryEmail: ",CHAR(34),INDEX(People[Primary Email],$A186),CHAR(34),
", PrimaryAddress: ",CHAR(34),INDEX(People[Primary Address],$A186),CHAR(34),
", PersonLink: }"))</f>
        <v/>
      </c>
      <c r="H186" s="111" t="str">
        <f>IF(COUNTA(CitationInformation)=0,"",
IF($A186&gt;NumAuthors,"",
CONCATENATE("  - &amp;AuthorListID",TEXT($A186,"0000"),
"  {CitationID: *CitationID0001",
", PersonID: *PersonID",TEXT(MATCH(INDEX(AuthorList[Author Name],$A186),People[Full Name],0),"0000"),
", AuthorOrder: ",INDEX(AuthorList[Author Number],$A186),"}")))</f>
        <v/>
      </c>
      <c r="K186" s="111" t="str">
        <f>IF($A186&gt;NumSamplingFeatures,"",
CONCATENATE("  - &amp;SamplingFeatureID",TEXT($A186,"0000"),
" {","SamplingFeatureUUID:  ",CHAR(34),INDEX(SamplingFeatures[Sampling Feature UUID],$A186),CHAR(34),
", SamplingFeatureTypeCV:  ",CHAR(34),INDEX(SamplingFeatures[Sampling Feature Type],$A186),CHAR(34),
", SamplingFeatureCode:  ",CHAR(34),INDEX(SamplingFeatures[Feature Code],$A186),CHAR(34),
", SamplingFeatureName:  ",CHAR(34),INDEX(SamplingFeatures[Feature Name],$A186),CHAR(34),
", SamplingFeatureDescription:  ",CHAR(34),INDEX(SamplingFeatures[Feature Description],$A186),CHAR(34),
", SamplingFeatureGeotypeCV:  ",CHAR(34),INDEX(SamplingFeatures[Feature Geo Type],$A186),CHAR(34),
", FeatureGeometry:  ",CHAR(34),INDEX(SamplingFeatures[Feature Geometry],$A186),CHAR(34),
", Elevation_m:  ",CHAR(34),INDEX(SamplingFeatures[Elevation_m],$A186),CHAR(34),
", ElevationDatumCV:  ",CHAR(34),ElevationDatum,CHAR(34),"}"))</f>
        <v/>
      </c>
      <c r="L186" s="111" t="str">
        <f>IF(NumSites=0,"",
IF(NumSites&lt;$A186,"",
CONCATENATE("  - &amp;SiteID",TEXT($A186,"0000"),
" {","SamplingFeatureID:  *SamplingFeatureID",TEXT(MATCH($A186,Sites[SiteID],0),"0000"),
", SiteTypeCV:  ",CHAR(34),INDEX(Sites[Site Type],MATCH($A186,Sites[SiteID],0)),CHAR(34),
", Latitude:  ",INDEX(Sites[Latitude],MATCH($A186,Sites[SiteID],0)),
", Longitude:  ",INDEX(Sites[Longitude],MATCH($A186,Sites[SiteID],0)),
", SpatialReferenceID:  *SRSID0001}")))</f>
        <v/>
      </c>
      <c r="M186" s="111" t="str">
        <f>IF(NumSpecimens=0,"",
IF(NumSpecimens&lt;$A186,"",
CONCATENATE("  - &amp;SpecimenID",TEXT($A186,"0000"),
" {","SamplingFeatureID:  *SamplingFeatureID",TEXT(MATCH($A186,Specimens[SpecimenID],0),"0000"),
", SpecimenTypeCV:  ",CHAR(34),INDEX(Specimens[Specimen Type],MATCH($A186,Specimens[SpecimenID],0)),CHAR(34),
", SpecimenMediumCV:  ",INDEX(Specimens[Specimen Medium],MATCH($A186,Specimens[SpecimenID],0)),
", IsFieldSpecimen:  ",CHAR(34),INDEX(Specimens[Is Field Specimen?],MATCH($A186,Specimens[SpecimenID],0)),CHAR(34),"}")))</f>
        <v/>
      </c>
      <c r="N186" s="111" t="str">
        <f>IF(NumSpatialOffsets=0,"",
IF(NumSpatialOffsets&lt;$A186,"",
CONCATENATE("  - &amp;SpatialOffsetID",TEXT($A186,"0000"),
" {","SpatialOffsetTypeCV:  ",CHAR(34),INDEX(RelatedFeatures[Spatial Offset Type],MATCH($A186,RelatedFeatures[OffsetID],0)),CHAR(34),
", Offset1Value:  ",INDEX(RelatedFeatures[Offset 1 Value],MATCH($A186,RelatedFeatures[OffsetID],0)),
", Offset1UnitID:  ",CHAR(34),INDEX(RelatedFeatures[Offset 1 Unit],MATCH($A186,RelatedFeatures[OffsetID],0)),CHAR(34),
", Offset2Value:  ",IF(INDEX(RelatedFeatures[Offset 2 Value],MATCH($A186,RelatedFeatures[OffsetID],0))="","NULL",INDEX(RelatedFeatures[Offset 2 Value],MATCH($A186,RelatedFeatures[OffsetID],0))),
", Offset2UnitID:  ",CHAR(34),INDEX(RelatedFeatures[Offset 2 Unit],MATCH($A186,RelatedFeatures[OffsetID],0)),,CHAR(34),
", Offset3Value:  ",IF(INDEX(RelatedFeatures[Offset 3 Value],MATCH($A186,RelatedFeatures[OffsetID],0))="","NULL",INDEX(RelatedFeatures[Offset 3 Value],MATCH($A186,RelatedFeatures[OffsetID],0))),
", Offset3UnitID:  ",CHAR(34),INDEX(RelatedFeatures[Offset 3 Unit],MATCH($A186,RelatedFeatures[OffsetID],0)),CHAR(34),"}")))</f>
        <v/>
      </c>
      <c r="O186" s="111" t="str">
        <f>IF(NumRelatedFeatures=0,"",
IF($A186&gt;NumRelatedFeatures,"",
CONCATENATE("  - &amp;RelationID",TEXT($A186,"0000"),
" {","SamplingFeatureID:  *SamplingFeatureID",TEXT(MATCH(INDEX(RelatedFeatures[First Sampling Feature Code],$A186),SamplingFeatures[Feature Code],0),"0000"),
", RelationshipTypeCV:  ",CHAR(34),INDEX(RelatedFeatures[Relationship Type],$A186),CHAR(34),
", RelatedFeatureID: *SamplingFeatureID",TEXT(MATCH(INDEX(RelatedFeatures[Second Sampling Feature Code],$A186),SamplingFeatures[Feature Code],0),"0000"),
", SpatialOffsetID:  ",IF(INDEX(RelatedFeatures[OffsetID],$A186)="",CONCATENATE(CHAR(34),CHAR(34)),CONCATENATE("*SpatialOffsetID",TEXT(INDEX(RelatedFeatures[OffsetID],$A186),"0000"))),"}")))</f>
        <v/>
      </c>
      <c r="P186" s="111" t="str">
        <f>IF($A186&gt;NumMethods,"",
CONCATENATE("  - &amp;MethodID",TEXT($A186,"0000"),
" {","MethodTypeCV:  ",CHAR(34),INDEX(Methods[Method Type],$A186),CHAR(34),
", MethodCode:  ",CHAR(34),INDEX(Methods[Method Code],$A186),CHAR(34),
", MethodName:  ",CHAR(34),INDEX(Methods[Method Name],$A186),CHAR(34),
", MethodDescription:  ",CHAR(34),INDEX(Methods[Method Description],$A186),CHAR(34),
", MethodLink:  ",CHAR(34),INDEX(Methods[Method Link],$A186),CHAR(34),
", OrganizationID: *OrganizationID",TEXT(MATCH(INDEX(Methods[Organization Name],$A186),Organizations[Organization Name],0),"0000"),"}"))</f>
        <v/>
      </c>
      <c r="Q186" s="111" t="str">
        <f>IF($A186&gt;NumVariables,"",
CONCATENATE("  - &amp;VariableID",TEXT($A186,"0000"),
" {","VariableTypeCV:  ",CHAR(34),INDEX(Variables[Variable Type],$A186),CHAR(34),
", VariableCode:  ",CHAR(34),INDEX(Variables[Variable Code],$A186),CHAR(34),
", VariableNameCV:  ",CHAR(34),INDEX(Variables[Variable Name],$A186),CHAR(34),
", VariableDefinition:  ",CHAR(34),INDEX(Variables[Variable Definition],$A186),CHAR(34),
", SpecciationCV:  ",CHAR(34),INDEX(Variables[Speciation],$A186),CHAR(34),
", NoDataValue:  ",CHAR(34),INDEX(Variables[No Data Value],$A186),CHAR(34),"}"))</f>
        <v/>
      </c>
      <c r="S186" s="111" t="str">
        <f>IF($A186&gt;NumProcessingLevels,"",
CONCATENATE("  - &amp;ProcessingLevelID",TEXT($A186,"0000"),
" {","ProcessingLevelCode:  ",CHAR(34),INDEX(ProcessingLevels[Processing Level Code],$A186),CHAR(34),
", Definition:  ",CHAR(34),INDEX(ProcessingLevels[Definition],$A186),CHAR(34),
", Explanation:  ",CHAR(34),INDEX(ProcessingLevels[Explanation],$A186),CHAR(34),"}"))</f>
        <v/>
      </c>
      <c r="T186" s="111" t="str">
        <f>IF($A186&gt;NumDataColumns,"",
IF(INDEX(DataColumns[Method Code],$A186)="","PLEASE FILL IN A METHOD FOR EACH DATA COLUMN",
CONCATENATE("  - &amp;ActionID",TEXT($A186,"0000"),
" {","ActionTypeCV:  ",CHAR(34),"Observation",CHAR(34),
", MethodID: *MethodID",TEXT(MATCH(INDEX(DataColumns[Method Code],$A186),Methods[Method Code],0),"0000"),
", BeginDateTime:  NULL",
", BeginDateTimeUTCOffset:  NULL",
", EndDateTime:  NULL",
", EndDateTimeUTCOffset:  NULL",
", ActionDescription:  ",CHAR(34),"Generic observation action generated by YODA TimeSeries Template",CHAR(34),
", ActionFileLink:  ",CHAR(34),CHAR(34),"}")))</f>
        <v/>
      </c>
      <c r="U186" s="111" t="str">
        <f>IF($A186&gt;NumDataColumns,"",
IF(INDEX(DataColumns[Method Code],$A186)="","PLEASE FILL IN A SAMPLING FEATURE FOR EACH DATA COLUMN",
CONCATENATE("  - &amp;FeatureActionID",TEXT($A186,"0000"),
" {","SamplingFeatureID:  *SamplingFeatureID",TEXT(MATCH(INDEX(DataColumns[Sampling Feature Code],$A186),SamplingFeatures[Feature Code],0),"0000"),
", ActionID:  *ActionID",TEXT($A186,"0000"),"}")))</f>
        <v/>
      </c>
      <c r="V186" s="111" t="str">
        <f>IF($A186&gt;NumDataColumns,"",
CONCATENATE("  - &amp;ResultID",TEXT($A186,"0000"),
" {","ResultUUID:  ",CHAR(34),INDEX(DataColumns[ResultUUID],$A186),CHAR(34),
", FeatureActionID: *FeatureActionID",TEXT($A186,"0000"),
", ResultTypeCV:  ",CHAR(34),INDEX(DataColumns[Result Type],$A186),CHAR(34),
", VariableID:  *VariableID",TEXT(MATCH(INDEX(DataColumns[Variable Code],$A186),Variables[Variable Code],0),"0000"),
", UnitsID:  ",CHAR(34),INDEX(DataColumns[Unit Name],$A186),CHAR(34),
", TaxonomicClassifierID:  ",CHAR(34),CHAR(34),
", ProcessingLevelID:  *ProcessingLevelID",TEXT(MATCH(INDEX(DataColumns[Processing Level],$A186),ProcessingLevels[Processing Level Code],0),"0000"),
", ResultDateTime:  ",CHAR(34),CHAR(34),
", ResultDateTimeUTCOffset:  ",CHAR(34),CHAR(34),
", ValidDateTime:  ",CHAR(34),CHAR(34),
", ValidDateTimeUTCOffset:  ",CHAR(34),CHAR(34),
", StatusCV:  ",CHAR(34),CHAR(34),
", SampledMediumCV:  ",CHAR(34),INDEX(DataColumns[Sampled Medium],$A186),CHAR(34),
", ValueCount:  ",NumDataValues,"}"))</f>
        <v/>
      </c>
      <c r="W186" s="111" t="str">
        <f>IF($A186&gt;NumDataColumns,"",
CONCATENATE("  - &amp;TimeSeriesResultID001",TEXT($A186,"0000"),
" {","ResultID: *ResultID",TEXT($A186,"0000"),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Statistic],$A186),CHAR(34),"}"))</f>
        <v/>
      </c>
      <c r="X186" s="111" t="str">
        <f>IF($A186-3&gt;NumDataColumns,"",
CONCATENATE("    - {ColumnNumber: ",TEXT($A186-1,"0000"),
", Label:  ",CHAR(34),INDEX(DataColumns[Column Label],$A186-3),CHAR(34),
", ODM2Field:  ",CHAR(34),"DataValue",CHAR(34),
", CensorCodeCV:  ",CHAR(34),INDEX(DataColumns[Censor Code],$A186-3),CHAR(34),
", QualiatyCodeCV:  ",CHAR(34),INDEX(DataColumns[Quality Code],$A186-3),CHAR(34),
", TimeAggregationInterval:  ",INDEX(DataColumns[Time Aggregation Interval],$A186-3),
", TimeAggregationIntervalUnitsID:  ",CHAR(34),INDEX(DataColumns[Time Aggregation Unit],$A186-3),CHAR(34),"}"))</f>
        <v/>
      </c>
      <c r="AA186" s="111" t="str">
        <f>IF($A186&gt;NumDataColumns,
"",
CONCATENATE(AA185,", ",INDEX(DataColumns[Column Label],$A186)))</f>
        <v/>
      </c>
    </row>
    <row r="187" spans="1:27" x14ac:dyDescent="0.25">
      <c r="A187">
        <v>184</v>
      </c>
      <c r="D187" s="111" t="str">
        <f>IF($A187&gt;NumPeople,"",
CONCATENATE("  - &amp;PersonID",TEXT($A187,"0000"),
" {","PersonFirstName:  ",CHAR(34),INDEX(People[First Name],$A187),CHAR(34),
", PersonMiddleName:  ",CHAR(34),INDEX(People[Middle Name],$A187),CHAR(34),
", PersonLastName:  ",CHAR(34),INDEX(People[Last Name],$A187),CHAR(34),"}"))</f>
        <v/>
      </c>
      <c r="E187" s="111" t="str">
        <f>IF($A187&gt;NumOrganizations,"",
CONCATENATE("  - &amp;OrganizationID",TEXT($A187,"0000"),
" {","OrganizationTypeCV:  ",CHAR(34),INDEX(Organizations[Organization Type '[CV']],$A187),CHAR(34),
", OrganizationCode:  ",CHAR(34),INDEX(Organizations[Organization Code],$A187),CHAR(34),
", OrganizationName:  ",CHAR(34),INDEX(Organizations[Organization Name],$A187),CHAR(34),
", OrganizationDescription:  ",CHAR(34),INDEX(Organizations[Organization Description],$A187),CHAR(34),
", OrganizationLink:  ",CHAR(34),INDEX(Organizations[Organization Link],$A187),CHAR(34),"}"))</f>
        <v/>
      </c>
      <c r="F187" s="111" t="str">
        <f>IF($A187&gt;NumPeople,"",
CONCATENATE("  - &amp;AffiliationID",TEXT($A187,"0000"),
" {PersonID: *PersonID",TEXT($A187,"0000"),
", OrganizationID: *OrganizationID",TEXT(MATCH(INDEX(People[Organization Name],$A187),Organizations[Organization Name],0),"0000"),
", IsPrimaryOrganizationContact: , AffiliationStartDate: , AffiliationEndDate: , PrimaryPhone: ",
", PrimaryEmail: ",CHAR(34),INDEX(People[Primary Email],$A187),CHAR(34),
", PrimaryAddress: ",CHAR(34),INDEX(People[Primary Address],$A187),CHAR(34),
", PersonLink: }"))</f>
        <v/>
      </c>
      <c r="H187" s="111" t="str">
        <f>IF(COUNTA(CitationInformation)=0,"",
IF($A187&gt;NumAuthors,"",
CONCATENATE("  - &amp;AuthorListID",TEXT($A187,"0000"),
"  {CitationID: *CitationID0001",
", PersonID: *PersonID",TEXT(MATCH(INDEX(AuthorList[Author Name],$A187),People[Full Name],0),"0000"),
", AuthorOrder: ",INDEX(AuthorList[Author Number],$A187),"}")))</f>
        <v/>
      </c>
      <c r="K187" s="111" t="str">
        <f>IF($A187&gt;NumSamplingFeatures,"",
CONCATENATE("  - &amp;SamplingFeatureID",TEXT($A187,"0000"),
" {","SamplingFeatureUUID:  ",CHAR(34),INDEX(SamplingFeatures[Sampling Feature UUID],$A187),CHAR(34),
", SamplingFeatureTypeCV:  ",CHAR(34),INDEX(SamplingFeatures[Sampling Feature Type],$A187),CHAR(34),
", SamplingFeatureCode:  ",CHAR(34),INDEX(SamplingFeatures[Feature Code],$A187),CHAR(34),
", SamplingFeatureName:  ",CHAR(34),INDEX(SamplingFeatures[Feature Name],$A187),CHAR(34),
", SamplingFeatureDescription:  ",CHAR(34),INDEX(SamplingFeatures[Feature Description],$A187),CHAR(34),
", SamplingFeatureGeotypeCV:  ",CHAR(34),INDEX(SamplingFeatures[Feature Geo Type],$A187),CHAR(34),
", FeatureGeometry:  ",CHAR(34),INDEX(SamplingFeatures[Feature Geometry],$A187),CHAR(34),
", Elevation_m:  ",CHAR(34),INDEX(SamplingFeatures[Elevation_m],$A187),CHAR(34),
", ElevationDatumCV:  ",CHAR(34),ElevationDatum,CHAR(34),"}"))</f>
        <v/>
      </c>
      <c r="L187" s="111" t="str">
        <f>IF(NumSites=0,"",
IF(NumSites&lt;$A187,"",
CONCATENATE("  - &amp;SiteID",TEXT($A187,"0000"),
" {","SamplingFeatureID:  *SamplingFeatureID",TEXT(MATCH($A187,Sites[SiteID],0),"0000"),
", SiteTypeCV:  ",CHAR(34),INDEX(Sites[Site Type],MATCH($A187,Sites[SiteID],0)),CHAR(34),
", Latitude:  ",INDEX(Sites[Latitude],MATCH($A187,Sites[SiteID],0)),
", Longitude:  ",INDEX(Sites[Longitude],MATCH($A187,Sites[SiteID],0)),
", SpatialReferenceID:  *SRSID0001}")))</f>
        <v/>
      </c>
      <c r="M187" s="111" t="str">
        <f>IF(NumSpecimens=0,"",
IF(NumSpecimens&lt;$A187,"",
CONCATENATE("  - &amp;SpecimenID",TEXT($A187,"0000"),
" {","SamplingFeatureID:  *SamplingFeatureID",TEXT(MATCH($A187,Specimens[SpecimenID],0),"0000"),
", SpecimenTypeCV:  ",CHAR(34),INDEX(Specimens[Specimen Type],MATCH($A187,Specimens[SpecimenID],0)),CHAR(34),
", SpecimenMediumCV:  ",INDEX(Specimens[Specimen Medium],MATCH($A187,Specimens[SpecimenID],0)),
", IsFieldSpecimen:  ",CHAR(34),INDEX(Specimens[Is Field Specimen?],MATCH($A187,Specimens[SpecimenID],0)),CHAR(34),"}")))</f>
        <v/>
      </c>
      <c r="N187" s="111" t="str">
        <f>IF(NumSpatialOffsets=0,"",
IF(NumSpatialOffsets&lt;$A187,"",
CONCATENATE("  - &amp;SpatialOffsetID",TEXT($A187,"0000"),
" {","SpatialOffsetTypeCV:  ",CHAR(34),INDEX(RelatedFeatures[Spatial Offset Type],MATCH($A187,RelatedFeatures[OffsetID],0)),CHAR(34),
", Offset1Value:  ",INDEX(RelatedFeatures[Offset 1 Value],MATCH($A187,RelatedFeatures[OffsetID],0)),
", Offset1UnitID:  ",CHAR(34),INDEX(RelatedFeatures[Offset 1 Unit],MATCH($A187,RelatedFeatures[OffsetID],0)),CHAR(34),
", Offset2Value:  ",IF(INDEX(RelatedFeatures[Offset 2 Value],MATCH($A187,RelatedFeatures[OffsetID],0))="","NULL",INDEX(RelatedFeatures[Offset 2 Value],MATCH($A187,RelatedFeatures[OffsetID],0))),
", Offset2UnitID:  ",CHAR(34),INDEX(RelatedFeatures[Offset 2 Unit],MATCH($A187,RelatedFeatures[OffsetID],0)),,CHAR(34),
", Offset3Value:  ",IF(INDEX(RelatedFeatures[Offset 3 Value],MATCH($A187,RelatedFeatures[OffsetID],0))="","NULL",INDEX(RelatedFeatures[Offset 3 Value],MATCH($A187,RelatedFeatures[OffsetID],0))),
", Offset3UnitID:  ",CHAR(34),INDEX(RelatedFeatures[Offset 3 Unit],MATCH($A187,RelatedFeatures[OffsetID],0)),CHAR(34),"}")))</f>
        <v/>
      </c>
      <c r="O187" s="111" t="str">
        <f>IF(NumRelatedFeatures=0,"",
IF($A187&gt;NumRelatedFeatures,"",
CONCATENATE("  - &amp;RelationID",TEXT($A187,"0000"),
" {","SamplingFeatureID:  *SamplingFeatureID",TEXT(MATCH(INDEX(RelatedFeatures[First Sampling Feature Code],$A187),SamplingFeatures[Feature Code],0),"0000"),
", RelationshipTypeCV:  ",CHAR(34),INDEX(RelatedFeatures[Relationship Type],$A187),CHAR(34),
", RelatedFeatureID: *SamplingFeatureID",TEXT(MATCH(INDEX(RelatedFeatures[Second Sampling Feature Code],$A187),SamplingFeatures[Feature Code],0),"0000"),
", SpatialOffsetID:  ",IF(INDEX(RelatedFeatures[OffsetID],$A187)="",CONCATENATE(CHAR(34),CHAR(34)),CONCATENATE("*SpatialOffsetID",TEXT(INDEX(RelatedFeatures[OffsetID],$A187),"0000"))),"}")))</f>
        <v/>
      </c>
      <c r="P187" s="111" t="str">
        <f>IF($A187&gt;NumMethods,"",
CONCATENATE("  - &amp;MethodID",TEXT($A187,"0000"),
" {","MethodTypeCV:  ",CHAR(34),INDEX(Methods[Method Type],$A187),CHAR(34),
", MethodCode:  ",CHAR(34),INDEX(Methods[Method Code],$A187),CHAR(34),
", MethodName:  ",CHAR(34),INDEX(Methods[Method Name],$A187),CHAR(34),
", MethodDescription:  ",CHAR(34),INDEX(Methods[Method Description],$A187),CHAR(34),
", MethodLink:  ",CHAR(34),INDEX(Methods[Method Link],$A187),CHAR(34),
", OrganizationID: *OrganizationID",TEXT(MATCH(INDEX(Methods[Organization Name],$A187),Organizations[Organization Name],0),"0000"),"}"))</f>
        <v/>
      </c>
      <c r="Q187" s="111" t="str">
        <f>IF($A187&gt;NumVariables,"",
CONCATENATE("  - &amp;VariableID",TEXT($A187,"0000"),
" {","VariableTypeCV:  ",CHAR(34),INDEX(Variables[Variable Type],$A187),CHAR(34),
", VariableCode:  ",CHAR(34),INDEX(Variables[Variable Code],$A187),CHAR(34),
", VariableNameCV:  ",CHAR(34),INDEX(Variables[Variable Name],$A187),CHAR(34),
", VariableDefinition:  ",CHAR(34),INDEX(Variables[Variable Definition],$A187),CHAR(34),
", SpecciationCV:  ",CHAR(34),INDEX(Variables[Speciation],$A187),CHAR(34),
", NoDataValue:  ",CHAR(34),INDEX(Variables[No Data Value],$A187),CHAR(34),"}"))</f>
        <v/>
      </c>
      <c r="S187" s="111" t="str">
        <f>IF($A187&gt;NumProcessingLevels,"",
CONCATENATE("  - &amp;ProcessingLevelID",TEXT($A187,"0000"),
" {","ProcessingLevelCode:  ",CHAR(34),INDEX(ProcessingLevels[Processing Level Code],$A187),CHAR(34),
", Definition:  ",CHAR(34),INDEX(ProcessingLevels[Definition],$A187),CHAR(34),
", Explanation:  ",CHAR(34),INDEX(ProcessingLevels[Explanation],$A187),CHAR(34),"}"))</f>
        <v/>
      </c>
      <c r="T187" s="111" t="str">
        <f>IF($A187&gt;NumDataColumns,"",
IF(INDEX(DataColumns[Method Code],$A187)="","PLEASE FILL IN A METHOD FOR EACH DATA COLUMN",
CONCATENATE("  - &amp;ActionID",TEXT($A187,"0000"),
" {","ActionTypeCV:  ",CHAR(34),"Observation",CHAR(34),
", MethodID: *MethodID",TEXT(MATCH(INDEX(DataColumns[Method Code],$A187),Methods[Method Code],0),"0000"),
", BeginDateTime:  NULL",
", BeginDateTimeUTCOffset:  NULL",
", EndDateTime:  NULL",
", EndDateTimeUTCOffset:  NULL",
", ActionDescription:  ",CHAR(34),"Generic observation action generated by YODA TimeSeries Template",CHAR(34),
", ActionFileLink:  ",CHAR(34),CHAR(34),"}")))</f>
        <v/>
      </c>
      <c r="U187" s="111" t="str">
        <f>IF($A187&gt;NumDataColumns,"",
IF(INDEX(DataColumns[Method Code],$A187)="","PLEASE FILL IN A SAMPLING FEATURE FOR EACH DATA COLUMN",
CONCATENATE("  - &amp;FeatureActionID",TEXT($A187,"0000"),
" {","SamplingFeatureID:  *SamplingFeatureID",TEXT(MATCH(INDEX(DataColumns[Sampling Feature Code],$A187),SamplingFeatures[Feature Code],0),"0000"),
", ActionID:  *ActionID",TEXT($A187,"0000"),"}")))</f>
        <v/>
      </c>
      <c r="V187" s="111" t="str">
        <f>IF($A187&gt;NumDataColumns,"",
CONCATENATE("  - &amp;ResultID",TEXT($A187,"0000"),
" {","ResultUUID:  ",CHAR(34),INDEX(DataColumns[ResultUUID],$A187),CHAR(34),
", FeatureActionID: *FeatureActionID",TEXT($A187,"0000"),
", ResultTypeCV:  ",CHAR(34),INDEX(DataColumns[Result Type],$A187),CHAR(34),
", VariableID:  *VariableID",TEXT(MATCH(INDEX(DataColumns[Variable Code],$A187),Variables[Variable Code],0),"0000"),
", UnitsID:  ",CHAR(34),INDEX(DataColumns[Unit Name],$A187),CHAR(34),
", TaxonomicClassifierID:  ",CHAR(34),CHAR(34),
", ProcessingLevelID:  *ProcessingLevelID",TEXT(MATCH(INDEX(DataColumns[Processing Level],$A187),ProcessingLevels[Processing Level Code],0),"0000"),
", ResultDateTime:  ",CHAR(34),CHAR(34),
", ResultDateTimeUTCOffset:  ",CHAR(34),CHAR(34),
", ValidDateTime:  ",CHAR(34),CHAR(34),
", ValidDateTimeUTCOffset:  ",CHAR(34),CHAR(34),
", StatusCV:  ",CHAR(34),CHAR(34),
", SampledMediumCV:  ",CHAR(34),INDEX(DataColumns[Sampled Medium],$A187),CHAR(34),
", ValueCount:  ",NumDataValues,"}"))</f>
        <v/>
      </c>
      <c r="W187" s="111" t="str">
        <f>IF($A187&gt;NumDataColumns,"",
CONCATENATE("  - &amp;TimeSeriesResultID001",TEXT($A187,"0000"),
" {","ResultID: *ResultID",TEXT($A187,"0000"),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Statistic],$A187),CHAR(34),"}"))</f>
        <v/>
      </c>
      <c r="X187" s="111" t="str">
        <f>IF($A187-3&gt;NumDataColumns,"",
CONCATENATE("    - {ColumnNumber: ",TEXT($A187-1,"0000"),
", Label:  ",CHAR(34),INDEX(DataColumns[Column Label],$A187-3),CHAR(34),
", ODM2Field:  ",CHAR(34),"DataValue",CHAR(34),
", CensorCodeCV:  ",CHAR(34),INDEX(DataColumns[Censor Code],$A187-3),CHAR(34),
", QualiatyCodeCV:  ",CHAR(34),INDEX(DataColumns[Quality Code],$A187-3),CHAR(34),
", TimeAggregationInterval:  ",INDEX(DataColumns[Time Aggregation Interval],$A187-3),
", TimeAggregationIntervalUnitsID:  ",CHAR(34),INDEX(DataColumns[Time Aggregation Unit],$A187-3),CHAR(34),"}"))</f>
        <v/>
      </c>
      <c r="AA187" s="111" t="str">
        <f>IF($A187&gt;NumDataColumns,
"",
CONCATENATE(AA186,", ",INDEX(DataColumns[Column Label],$A187)))</f>
        <v/>
      </c>
    </row>
    <row r="188" spans="1:27" x14ac:dyDescent="0.25">
      <c r="A188">
        <v>185</v>
      </c>
      <c r="D188" s="111" t="str">
        <f>IF($A188&gt;NumPeople,"",
CONCATENATE("  - &amp;PersonID",TEXT($A188,"0000"),
" {","PersonFirstName:  ",CHAR(34),INDEX(People[First Name],$A188),CHAR(34),
", PersonMiddleName:  ",CHAR(34),INDEX(People[Middle Name],$A188),CHAR(34),
", PersonLastName:  ",CHAR(34),INDEX(People[Last Name],$A188),CHAR(34),"}"))</f>
        <v/>
      </c>
      <c r="E188" s="111" t="str">
        <f>IF($A188&gt;NumOrganizations,"",
CONCATENATE("  - &amp;OrganizationID",TEXT($A188,"0000"),
" {","OrganizationTypeCV:  ",CHAR(34),INDEX(Organizations[Organization Type '[CV']],$A188),CHAR(34),
", OrganizationCode:  ",CHAR(34),INDEX(Organizations[Organization Code],$A188),CHAR(34),
", OrganizationName:  ",CHAR(34),INDEX(Organizations[Organization Name],$A188),CHAR(34),
", OrganizationDescription:  ",CHAR(34),INDEX(Organizations[Organization Description],$A188),CHAR(34),
", OrganizationLink:  ",CHAR(34),INDEX(Organizations[Organization Link],$A188),CHAR(34),"}"))</f>
        <v/>
      </c>
      <c r="F188" s="111" t="str">
        <f>IF($A188&gt;NumPeople,"",
CONCATENATE("  - &amp;AffiliationID",TEXT($A188,"0000"),
" {PersonID: *PersonID",TEXT($A188,"0000"),
", OrganizationID: *OrganizationID",TEXT(MATCH(INDEX(People[Organization Name],$A188),Organizations[Organization Name],0),"0000"),
", IsPrimaryOrganizationContact: , AffiliationStartDate: , AffiliationEndDate: , PrimaryPhone: ",
", PrimaryEmail: ",CHAR(34),INDEX(People[Primary Email],$A188),CHAR(34),
", PrimaryAddress: ",CHAR(34),INDEX(People[Primary Address],$A188),CHAR(34),
", PersonLink: }"))</f>
        <v/>
      </c>
      <c r="H188" s="111" t="str">
        <f>IF(COUNTA(CitationInformation)=0,"",
IF($A188&gt;NumAuthors,"",
CONCATENATE("  - &amp;AuthorListID",TEXT($A188,"0000"),
"  {CitationID: *CitationID0001",
", PersonID: *PersonID",TEXT(MATCH(INDEX(AuthorList[Author Name],$A188),People[Full Name],0),"0000"),
", AuthorOrder: ",INDEX(AuthorList[Author Number],$A188),"}")))</f>
        <v/>
      </c>
      <c r="K188" s="111" t="str">
        <f>IF($A188&gt;NumSamplingFeatures,"",
CONCATENATE("  - &amp;SamplingFeatureID",TEXT($A188,"0000"),
" {","SamplingFeatureUUID:  ",CHAR(34),INDEX(SamplingFeatures[Sampling Feature UUID],$A188),CHAR(34),
", SamplingFeatureTypeCV:  ",CHAR(34),INDEX(SamplingFeatures[Sampling Feature Type],$A188),CHAR(34),
", SamplingFeatureCode:  ",CHAR(34),INDEX(SamplingFeatures[Feature Code],$A188),CHAR(34),
", SamplingFeatureName:  ",CHAR(34),INDEX(SamplingFeatures[Feature Name],$A188),CHAR(34),
", SamplingFeatureDescription:  ",CHAR(34),INDEX(SamplingFeatures[Feature Description],$A188),CHAR(34),
", SamplingFeatureGeotypeCV:  ",CHAR(34),INDEX(SamplingFeatures[Feature Geo Type],$A188),CHAR(34),
", FeatureGeometry:  ",CHAR(34),INDEX(SamplingFeatures[Feature Geometry],$A188),CHAR(34),
", Elevation_m:  ",CHAR(34),INDEX(SamplingFeatures[Elevation_m],$A188),CHAR(34),
", ElevationDatumCV:  ",CHAR(34),ElevationDatum,CHAR(34),"}"))</f>
        <v/>
      </c>
      <c r="L188" s="111" t="str">
        <f>IF(NumSites=0,"",
IF(NumSites&lt;$A188,"",
CONCATENATE("  - &amp;SiteID",TEXT($A188,"0000"),
" {","SamplingFeatureID:  *SamplingFeatureID",TEXT(MATCH($A188,Sites[SiteID],0),"0000"),
", SiteTypeCV:  ",CHAR(34),INDEX(Sites[Site Type],MATCH($A188,Sites[SiteID],0)),CHAR(34),
", Latitude:  ",INDEX(Sites[Latitude],MATCH($A188,Sites[SiteID],0)),
", Longitude:  ",INDEX(Sites[Longitude],MATCH($A188,Sites[SiteID],0)),
", SpatialReferenceID:  *SRSID0001}")))</f>
        <v/>
      </c>
      <c r="M188" s="111" t="str">
        <f>IF(NumSpecimens=0,"",
IF(NumSpecimens&lt;$A188,"",
CONCATENATE("  - &amp;SpecimenID",TEXT($A188,"0000"),
" {","SamplingFeatureID:  *SamplingFeatureID",TEXT(MATCH($A188,Specimens[SpecimenID],0),"0000"),
", SpecimenTypeCV:  ",CHAR(34),INDEX(Specimens[Specimen Type],MATCH($A188,Specimens[SpecimenID],0)),CHAR(34),
", SpecimenMediumCV:  ",INDEX(Specimens[Specimen Medium],MATCH($A188,Specimens[SpecimenID],0)),
", IsFieldSpecimen:  ",CHAR(34),INDEX(Specimens[Is Field Specimen?],MATCH($A188,Specimens[SpecimenID],0)),CHAR(34),"}")))</f>
        <v/>
      </c>
      <c r="N188" s="111" t="str">
        <f>IF(NumSpatialOffsets=0,"",
IF(NumSpatialOffsets&lt;$A188,"",
CONCATENATE("  - &amp;SpatialOffsetID",TEXT($A188,"0000"),
" {","SpatialOffsetTypeCV:  ",CHAR(34),INDEX(RelatedFeatures[Spatial Offset Type],MATCH($A188,RelatedFeatures[OffsetID],0)),CHAR(34),
", Offset1Value:  ",INDEX(RelatedFeatures[Offset 1 Value],MATCH($A188,RelatedFeatures[OffsetID],0)),
", Offset1UnitID:  ",CHAR(34),INDEX(RelatedFeatures[Offset 1 Unit],MATCH($A188,RelatedFeatures[OffsetID],0)),CHAR(34),
", Offset2Value:  ",IF(INDEX(RelatedFeatures[Offset 2 Value],MATCH($A188,RelatedFeatures[OffsetID],0))="","NULL",INDEX(RelatedFeatures[Offset 2 Value],MATCH($A188,RelatedFeatures[OffsetID],0))),
", Offset2UnitID:  ",CHAR(34),INDEX(RelatedFeatures[Offset 2 Unit],MATCH($A188,RelatedFeatures[OffsetID],0)),,CHAR(34),
", Offset3Value:  ",IF(INDEX(RelatedFeatures[Offset 3 Value],MATCH($A188,RelatedFeatures[OffsetID],0))="","NULL",INDEX(RelatedFeatures[Offset 3 Value],MATCH($A188,RelatedFeatures[OffsetID],0))),
", Offset3UnitID:  ",CHAR(34),INDEX(RelatedFeatures[Offset 3 Unit],MATCH($A188,RelatedFeatures[OffsetID],0)),CHAR(34),"}")))</f>
        <v/>
      </c>
      <c r="O188" s="111" t="str">
        <f>IF(NumRelatedFeatures=0,"",
IF($A188&gt;NumRelatedFeatures,"",
CONCATENATE("  - &amp;RelationID",TEXT($A188,"0000"),
" {","SamplingFeatureID:  *SamplingFeatureID",TEXT(MATCH(INDEX(RelatedFeatures[First Sampling Feature Code],$A188),SamplingFeatures[Feature Code],0),"0000"),
", RelationshipTypeCV:  ",CHAR(34),INDEX(RelatedFeatures[Relationship Type],$A188),CHAR(34),
", RelatedFeatureID: *SamplingFeatureID",TEXT(MATCH(INDEX(RelatedFeatures[Second Sampling Feature Code],$A188),SamplingFeatures[Feature Code],0),"0000"),
", SpatialOffsetID:  ",IF(INDEX(RelatedFeatures[OffsetID],$A188)="",CONCATENATE(CHAR(34),CHAR(34)),CONCATENATE("*SpatialOffsetID",TEXT(INDEX(RelatedFeatures[OffsetID],$A188),"0000"))),"}")))</f>
        <v/>
      </c>
      <c r="P188" s="111" t="str">
        <f>IF($A188&gt;NumMethods,"",
CONCATENATE("  - &amp;MethodID",TEXT($A188,"0000"),
" {","MethodTypeCV:  ",CHAR(34),INDEX(Methods[Method Type],$A188),CHAR(34),
", MethodCode:  ",CHAR(34),INDEX(Methods[Method Code],$A188),CHAR(34),
", MethodName:  ",CHAR(34),INDEX(Methods[Method Name],$A188),CHAR(34),
", MethodDescription:  ",CHAR(34),INDEX(Methods[Method Description],$A188),CHAR(34),
", MethodLink:  ",CHAR(34),INDEX(Methods[Method Link],$A188),CHAR(34),
", OrganizationID: *OrganizationID",TEXT(MATCH(INDEX(Methods[Organization Name],$A188),Organizations[Organization Name],0),"0000"),"}"))</f>
        <v/>
      </c>
      <c r="Q188" s="111" t="str">
        <f>IF($A188&gt;NumVariables,"",
CONCATENATE("  - &amp;VariableID",TEXT($A188,"0000"),
" {","VariableTypeCV:  ",CHAR(34),INDEX(Variables[Variable Type],$A188),CHAR(34),
", VariableCode:  ",CHAR(34),INDEX(Variables[Variable Code],$A188),CHAR(34),
", VariableNameCV:  ",CHAR(34),INDEX(Variables[Variable Name],$A188),CHAR(34),
", VariableDefinition:  ",CHAR(34),INDEX(Variables[Variable Definition],$A188),CHAR(34),
", SpecciationCV:  ",CHAR(34),INDEX(Variables[Speciation],$A188),CHAR(34),
", NoDataValue:  ",CHAR(34),INDEX(Variables[No Data Value],$A188),CHAR(34),"}"))</f>
        <v/>
      </c>
      <c r="S188" s="111" t="str">
        <f>IF($A188&gt;NumProcessingLevels,"",
CONCATENATE("  - &amp;ProcessingLevelID",TEXT($A188,"0000"),
" {","ProcessingLevelCode:  ",CHAR(34),INDEX(ProcessingLevels[Processing Level Code],$A188),CHAR(34),
", Definition:  ",CHAR(34),INDEX(ProcessingLevels[Definition],$A188),CHAR(34),
", Explanation:  ",CHAR(34),INDEX(ProcessingLevels[Explanation],$A188),CHAR(34),"}"))</f>
        <v/>
      </c>
      <c r="T188" s="111" t="str">
        <f>IF($A188&gt;NumDataColumns,"",
IF(INDEX(DataColumns[Method Code],$A188)="","PLEASE FILL IN A METHOD FOR EACH DATA COLUMN",
CONCATENATE("  - &amp;ActionID",TEXT($A188,"0000"),
" {","ActionTypeCV:  ",CHAR(34),"Observation",CHAR(34),
", MethodID: *MethodID",TEXT(MATCH(INDEX(DataColumns[Method Code],$A188),Methods[Method Code],0),"0000"),
", BeginDateTime:  NULL",
", BeginDateTimeUTCOffset:  NULL",
", EndDateTime:  NULL",
", EndDateTimeUTCOffset:  NULL",
", ActionDescription:  ",CHAR(34),"Generic observation action generated by YODA TimeSeries Template",CHAR(34),
", ActionFileLink:  ",CHAR(34),CHAR(34),"}")))</f>
        <v/>
      </c>
      <c r="U188" s="111" t="str">
        <f>IF($A188&gt;NumDataColumns,"",
IF(INDEX(DataColumns[Method Code],$A188)="","PLEASE FILL IN A SAMPLING FEATURE FOR EACH DATA COLUMN",
CONCATENATE("  - &amp;FeatureActionID",TEXT($A188,"0000"),
" {","SamplingFeatureID:  *SamplingFeatureID",TEXT(MATCH(INDEX(DataColumns[Sampling Feature Code],$A188),SamplingFeatures[Feature Code],0),"0000"),
", ActionID:  *ActionID",TEXT($A188,"0000"),"}")))</f>
        <v/>
      </c>
      <c r="V188" s="111" t="str">
        <f>IF($A188&gt;NumDataColumns,"",
CONCATENATE("  - &amp;ResultID",TEXT($A188,"0000"),
" {","ResultUUID:  ",CHAR(34),INDEX(DataColumns[ResultUUID],$A188),CHAR(34),
", FeatureActionID: *FeatureActionID",TEXT($A188,"0000"),
", ResultTypeCV:  ",CHAR(34),INDEX(DataColumns[Result Type],$A188),CHAR(34),
", VariableID:  *VariableID",TEXT(MATCH(INDEX(DataColumns[Variable Code],$A188),Variables[Variable Code],0),"0000"),
", UnitsID:  ",CHAR(34),INDEX(DataColumns[Unit Name],$A188),CHAR(34),
", TaxonomicClassifierID:  ",CHAR(34),CHAR(34),
", ProcessingLevelID:  *ProcessingLevelID",TEXT(MATCH(INDEX(DataColumns[Processing Level],$A188),ProcessingLevels[Processing Level Code],0),"0000"),
", ResultDateTime:  ",CHAR(34),CHAR(34),
", ResultDateTimeUTCOffset:  ",CHAR(34),CHAR(34),
", ValidDateTime:  ",CHAR(34),CHAR(34),
", ValidDateTimeUTCOffset:  ",CHAR(34),CHAR(34),
", StatusCV:  ",CHAR(34),CHAR(34),
", SampledMediumCV:  ",CHAR(34),INDEX(DataColumns[Sampled Medium],$A188),CHAR(34),
", ValueCount:  ",NumDataValues,"}"))</f>
        <v/>
      </c>
      <c r="W188" s="111" t="str">
        <f>IF($A188&gt;NumDataColumns,"",
CONCATENATE("  - &amp;TimeSeriesResultID001",TEXT($A188,"0000"),
" {","ResultID: *ResultID",TEXT($A188,"0000"),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Statistic],$A188),CHAR(34),"}"))</f>
        <v/>
      </c>
      <c r="X188" s="111" t="str">
        <f>IF($A188-3&gt;NumDataColumns,"",
CONCATENATE("    - {ColumnNumber: ",TEXT($A188-1,"0000"),
", Label:  ",CHAR(34),INDEX(DataColumns[Column Label],$A188-3),CHAR(34),
", ODM2Field:  ",CHAR(34),"DataValue",CHAR(34),
", CensorCodeCV:  ",CHAR(34),INDEX(DataColumns[Censor Code],$A188-3),CHAR(34),
", QualiatyCodeCV:  ",CHAR(34),INDEX(DataColumns[Quality Code],$A188-3),CHAR(34),
", TimeAggregationInterval:  ",INDEX(DataColumns[Time Aggregation Interval],$A188-3),
", TimeAggregationIntervalUnitsID:  ",CHAR(34),INDEX(DataColumns[Time Aggregation Unit],$A188-3),CHAR(34),"}"))</f>
        <v/>
      </c>
      <c r="AA188" s="111" t="str">
        <f>IF($A188&gt;NumDataColumns,
"",
CONCATENATE(AA187,", ",INDEX(DataColumns[Column Label],$A188)))</f>
        <v/>
      </c>
    </row>
    <row r="189" spans="1:27" x14ac:dyDescent="0.25">
      <c r="A189">
        <v>186</v>
      </c>
      <c r="D189" s="111" t="str">
        <f>IF($A189&gt;NumPeople,"",
CONCATENATE("  - &amp;PersonID",TEXT($A189,"0000"),
" {","PersonFirstName:  ",CHAR(34),INDEX(People[First Name],$A189),CHAR(34),
", PersonMiddleName:  ",CHAR(34),INDEX(People[Middle Name],$A189),CHAR(34),
", PersonLastName:  ",CHAR(34),INDEX(People[Last Name],$A189),CHAR(34),"}"))</f>
        <v/>
      </c>
      <c r="E189" s="111" t="str">
        <f>IF($A189&gt;NumOrganizations,"",
CONCATENATE("  - &amp;OrganizationID",TEXT($A189,"0000"),
" {","OrganizationTypeCV:  ",CHAR(34),INDEX(Organizations[Organization Type '[CV']],$A189),CHAR(34),
", OrganizationCode:  ",CHAR(34),INDEX(Organizations[Organization Code],$A189),CHAR(34),
", OrganizationName:  ",CHAR(34),INDEX(Organizations[Organization Name],$A189),CHAR(34),
", OrganizationDescription:  ",CHAR(34),INDEX(Organizations[Organization Description],$A189),CHAR(34),
", OrganizationLink:  ",CHAR(34),INDEX(Organizations[Organization Link],$A189),CHAR(34),"}"))</f>
        <v/>
      </c>
      <c r="F189" s="111" t="str">
        <f>IF($A189&gt;NumPeople,"",
CONCATENATE("  - &amp;AffiliationID",TEXT($A189,"0000"),
" {PersonID: *PersonID",TEXT($A189,"0000"),
", OrganizationID: *OrganizationID",TEXT(MATCH(INDEX(People[Organization Name],$A189),Organizations[Organization Name],0),"0000"),
", IsPrimaryOrganizationContact: , AffiliationStartDate: , AffiliationEndDate: , PrimaryPhone: ",
", PrimaryEmail: ",CHAR(34),INDEX(People[Primary Email],$A189),CHAR(34),
", PrimaryAddress: ",CHAR(34),INDEX(People[Primary Address],$A189),CHAR(34),
", PersonLink: }"))</f>
        <v/>
      </c>
      <c r="H189" s="111" t="str">
        <f>IF(COUNTA(CitationInformation)=0,"",
IF($A189&gt;NumAuthors,"",
CONCATENATE("  - &amp;AuthorListID",TEXT($A189,"0000"),
"  {CitationID: *CitationID0001",
", PersonID: *PersonID",TEXT(MATCH(INDEX(AuthorList[Author Name],$A189),People[Full Name],0),"0000"),
", AuthorOrder: ",INDEX(AuthorList[Author Number],$A189),"}")))</f>
        <v/>
      </c>
      <c r="K189" s="111" t="str">
        <f>IF($A189&gt;NumSamplingFeatures,"",
CONCATENATE("  - &amp;SamplingFeatureID",TEXT($A189,"0000"),
" {","SamplingFeatureUUID:  ",CHAR(34),INDEX(SamplingFeatures[Sampling Feature UUID],$A189),CHAR(34),
", SamplingFeatureTypeCV:  ",CHAR(34),INDEX(SamplingFeatures[Sampling Feature Type],$A189),CHAR(34),
", SamplingFeatureCode:  ",CHAR(34),INDEX(SamplingFeatures[Feature Code],$A189),CHAR(34),
", SamplingFeatureName:  ",CHAR(34),INDEX(SamplingFeatures[Feature Name],$A189),CHAR(34),
", SamplingFeatureDescription:  ",CHAR(34),INDEX(SamplingFeatures[Feature Description],$A189),CHAR(34),
", SamplingFeatureGeotypeCV:  ",CHAR(34),INDEX(SamplingFeatures[Feature Geo Type],$A189),CHAR(34),
", FeatureGeometry:  ",CHAR(34),INDEX(SamplingFeatures[Feature Geometry],$A189),CHAR(34),
", Elevation_m:  ",CHAR(34),INDEX(SamplingFeatures[Elevation_m],$A189),CHAR(34),
", ElevationDatumCV:  ",CHAR(34),ElevationDatum,CHAR(34),"}"))</f>
        <v/>
      </c>
      <c r="L189" s="111" t="str">
        <f>IF(NumSites=0,"",
IF(NumSites&lt;$A189,"",
CONCATENATE("  - &amp;SiteID",TEXT($A189,"0000"),
" {","SamplingFeatureID:  *SamplingFeatureID",TEXT(MATCH($A189,Sites[SiteID],0),"0000"),
", SiteTypeCV:  ",CHAR(34),INDEX(Sites[Site Type],MATCH($A189,Sites[SiteID],0)),CHAR(34),
", Latitude:  ",INDEX(Sites[Latitude],MATCH($A189,Sites[SiteID],0)),
", Longitude:  ",INDEX(Sites[Longitude],MATCH($A189,Sites[SiteID],0)),
", SpatialReferenceID:  *SRSID0001}")))</f>
        <v/>
      </c>
      <c r="M189" s="111" t="str">
        <f>IF(NumSpecimens=0,"",
IF(NumSpecimens&lt;$A189,"",
CONCATENATE("  - &amp;SpecimenID",TEXT($A189,"0000"),
" {","SamplingFeatureID:  *SamplingFeatureID",TEXT(MATCH($A189,Specimens[SpecimenID],0),"0000"),
", SpecimenTypeCV:  ",CHAR(34),INDEX(Specimens[Specimen Type],MATCH($A189,Specimens[SpecimenID],0)),CHAR(34),
", SpecimenMediumCV:  ",INDEX(Specimens[Specimen Medium],MATCH($A189,Specimens[SpecimenID],0)),
", IsFieldSpecimen:  ",CHAR(34),INDEX(Specimens[Is Field Specimen?],MATCH($A189,Specimens[SpecimenID],0)),CHAR(34),"}")))</f>
        <v/>
      </c>
      <c r="N189" s="111" t="str">
        <f>IF(NumSpatialOffsets=0,"",
IF(NumSpatialOffsets&lt;$A189,"",
CONCATENATE("  - &amp;SpatialOffsetID",TEXT($A189,"0000"),
" {","SpatialOffsetTypeCV:  ",CHAR(34),INDEX(RelatedFeatures[Spatial Offset Type],MATCH($A189,RelatedFeatures[OffsetID],0)),CHAR(34),
", Offset1Value:  ",INDEX(RelatedFeatures[Offset 1 Value],MATCH($A189,RelatedFeatures[OffsetID],0)),
", Offset1UnitID:  ",CHAR(34),INDEX(RelatedFeatures[Offset 1 Unit],MATCH($A189,RelatedFeatures[OffsetID],0)),CHAR(34),
", Offset2Value:  ",IF(INDEX(RelatedFeatures[Offset 2 Value],MATCH($A189,RelatedFeatures[OffsetID],0))="","NULL",INDEX(RelatedFeatures[Offset 2 Value],MATCH($A189,RelatedFeatures[OffsetID],0))),
", Offset2UnitID:  ",CHAR(34),INDEX(RelatedFeatures[Offset 2 Unit],MATCH($A189,RelatedFeatures[OffsetID],0)),,CHAR(34),
", Offset3Value:  ",IF(INDEX(RelatedFeatures[Offset 3 Value],MATCH($A189,RelatedFeatures[OffsetID],0))="","NULL",INDEX(RelatedFeatures[Offset 3 Value],MATCH($A189,RelatedFeatures[OffsetID],0))),
", Offset3UnitID:  ",CHAR(34),INDEX(RelatedFeatures[Offset 3 Unit],MATCH($A189,RelatedFeatures[OffsetID],0)),CHAR(34),"}")))</f>
        <v/>
      </c>
      <c r="O189" s="111" t="str">
        <f>IF(NumRelatedFeatures=0,"",
IF($A189&gt;NumRelatedFeatures,"",
CONCATENATE("  - &amp;RelationID",TEXT($A189,"0000"),
" {","SamplingFeatureID:  *SamplingFeatureID",TEXT(MATCH(INDEX(RelatedFeatures[First Sampling Feature Code],$A189),SamplingFeatures[Feature Code],0),"0000"),
", RelationshipTypeCV:  ",CHAR(34),INDEX(RelatedFeatures[Relationship Type],$A189),CHAR(34),
", RelatedFeatureID: *SamplingFeatureID",TEXT(MATCH(INDEX(RelatedFeatures[Second Sampling Feature Code],$A189),SamplingFeatures[Feature Code],0),"0000"),
", SpatialOffsetID:  ",IF(INDEX(RelatedFeatures[OffsetID],$A189)="",CONCATENATE(CHAR(34),CHAR(34)),CONCATENATE("*SpatialOffsetID",TEXT(INDEX(RelatedFeatures[OffsetID],$A189),"0000"))),"}")))</f>
        <v/>
      </c>
      <c r="P189" s="111" t="str">
        <f>IF($A189&gt;NumMethods,"",
CONCATENATE("  - &amp;MethodID",TEXT($A189,"0000"),
" {","MethodTypeCV:  ",CHAR(34),INDEX(Methods[Method Type],$A189),CHAR(34),
", MethodCode:  ",CHAR(34),INDEX(Methods[Method Code],$A189),CHAR(34),
", MethodName:  ",CHAR(34),INDEX(Methods[Method Name],$A189),CHAR(34),
", MethodDescription:  ",CHAR(34),INDEX(Methods[Method Description],$A189),CHAR(34),
", MethodLink:  ",CHAR(34),INDEX(Methods[Method Link],$A189),CHAR(34),
", OrganizationID: *OrganizationID",TEXT(MATCH(INDEX(Methods[Organization Name],$A189),Organizations[Organization Name],0),"0000"),"}"))</f>
        <v/>
      </c>
      <c r="Q189" s="111" t="str">
        <f>IF($A189&gt;NumVariables,"",
CONCATENATE("  - &amp;VariableID",TEXT($A189,"0000"),
" {","VariableTypeCV:  ",CHAR(34),INDEX(Variables[Variable Type],$A189),CHAR(34),
", VariableCode:  ",CHAR(34),INDEX(Variables[Variable Code],$A189),CHAR(34),
", VariableNameCV:  ",CHAR(34),INDEX(Variables[Variable Name],$A189),CHAR(34),
", VariableDefinition:  ",CHAR(34),INDEX(Variables[Variable Definition],$A189),CHAR(34),
", SpecciationCV:  ",CHAR(34),INDEX(Variables[Speciation],$A189),CHAR(34),
", NoDataValue:  ",CHAR(34),INDEX(Variables[No Data Value],$A189),CHAR(34),"}"))</f>
        <v/>
      </c>
      <c r="S189" s="111" t="str">
        <f>IF($A189&gt;NumProcessingLevels,"",
CONCATENATE("  - &amp;ProcessingLevelID",TEXT($A189,"0000"),
" {","ProcessingLevelCode:  ",CHAR(34),INDEX(ProcessingLevels[Processing Level Code],$A189),CHAR(34),
", Definition:  ",CHAR(34),INDEX(ProcessingLevels[Definition],$A189),CHAR(34),
", Explanation:  ",CHAR(34),INDEX(ProcessingLevels[Explanation],$A189),CHAR(34),"}"))</f>
        <v/>
      </c>
      <c r="T189" s="111" t="str">
        <f>IF($A189&gt;NumDataColumns,"",
IF(INDEX(DataColumns[Method Code],$A189)="","PLEASE FILL IN A METHOD FOR EACH DATA COLUMN",
CONCATENATE("  - &amp;ActionID",TEXT($A189,"0000"),
" {","ActionTypeCV:  ",CHAR(34),"Observation",CHAR(34),
", MethodID: *MethodID",TEXT(MATCH(INDEX(DataColumns[Method Code],$A189),Methods[Method Code],0),"0000"),
", BeginDateTime:  NULL",
", BeginDateTimeUTCOffset:  NULL",
", EndDateTime:  NULL",
", EndDateTimeUTCOffset:  NULL",
", ActionDescription:  ",CHAR(34),"Generic observation action generated by YODA TimeSeries Template",CHAR(34),
", ActionFileLink:  ",CHAR(34),CHAR(34),"}")))</f>
        <v/>
      </c>
      <c r="U189" s="111" t="str">
        <f>IF($A189&gt;NumDataColumns,"",
IF(INDEX(DataColumns[Method Code],$A189)="","PLEASE FILL IN A SAMPLING FEATURE FOR EACH DATA COLUMN",
CONCATENATE("  - &amp;FeatureActionID",TEXT($A189,"0000"),
" {","SamplingFeatureID:  *SamplingFeatureID",TEXT(MATCH(INDEX(DataColumns[Sampling Feature Code],$A189),SamplingFeatures[Feature Code],0),"0000"),
", ActionID:  *ActionID",TEXT($A189,"0000"),"}")))</f>
        <v/>
      </c>
      <c r="V189" s="111" t="str">
        <f>IF($A189&gt;NumDataColumns,"",
CONCATENATE("  - &amp;ResultID",TEXT($A189,"0000"),
" {","ResultUUID:  ",CHAR(34),INDEX(DataColumns[ResultUUID],$A189),CHAR(34),
", FeatureActionID: *FeatureActionID",TEXT($A189,"0000"),
", ResultTypeCV:  ",CHAR(34),INDEX(DataColumns[Result Type],$A189),CHAR(34),
", VariableID:  *VariableID",TEXT(MATCH(INDEX(DataColumns[Variable Code],$A189),Variables[Variable Code],0),"0000"),
", UnitsID:  ",CHAR(34),INDEX(DataColumns[Unit Name],$A189),CHAR(34),
", TaxonomicClassifierID:  ",CHAR(34),CHAR(34),
", ProcessingLevelID:  *ProcessingLevelID",TEXT(MATCH(INDEX(DataColumns[Processing Level],$A189),ProcessingLevels[Processing Level Code],0),"0000"),
", ResultDateTime:  ",CHAR(34),CHAR(34),
", ResultDateTimeUTCOffset:  ",CHAR(34),CHAR(34),
", ValidDateTime:  ",CHAR(34),CHAR(34),
", ValidDateTimeUTCOffset:  ",CHAR(34),CHAR(34),
", StatusCV:  ",CHAR(34),CHAR(34),
", SampledMediumCV:  ",CHAR(34),INDEX(DataColumns[Sampled Medium],$A189),CHAR(34),
", ValueCount:  ",NumDataValues,"}"))</f>
        <v/>
      </c>
      <c r="W189" s="111" t="str">
        <f>IF($A189&gt;NumDataColumns,"",
CONCATENATE("  - &amp;TimeSeriesResultID001",TEXT($A189,"0000"),
" {","ResultID: *ResultID",TEXT($A189,"0000"),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Statistic],$A189),CHAR(34),"}"))</f>
        <v/>
      </c>
      <c r="X189" s="111" t="str">
        <f>IF($A189-3&gt;NumDataColumns,"",
CONCATENATE("    - {ColumnNumber: ",TEXT($A189-1,"0000"),
", Label:  ",CHAR(34),INDEX(DataColumns[Column Label],$A189-3),CHAR(34),
", ODM2Field:  ",CHAR(34),"DataValue",CHAR(34),
", CensorCodeCV:  ",CHAR(34),INDEX(DataColumns[Censor Code],$A189-3),CHAR(34),
", QualiatyCodeCV:  ",CHAR(34),INDEX(DataColumns[Quality Code],$A189-3),CHAR(34),
", TimeAggregationInterval:  ",INDEX(DataColumns[Time Aggregation Interval],$A189-3),
", TimeAggregationIntervalUnitsID:  ",CHAR(34),INDEX(DataColumns[Time Aggregation Unit],$A189-3),CHAR(34),"}"))</f>
        <v/>
      </c>
      <c r="AA189" s="111" t="str">
        <f>IF($A189&gt;NumDataColumns,
"",
CONCATENATE(AA188,", ",INDEX(DataColumns[Column Label],$A189)))</f>
        <v/>
      </c>
    </row>
    <row r="190" spans="1:27" x14ac:dyDescent="0.25">
      <c r="A190">
        <v>187</v>
      </c>
      <c r="D190" s="111" t="str">
        <f>IF($A190&gt;NumPeople,"",
CONCATENATE("  - &amp;PersonID",TEXT($A190,"0000"),
" {","PersonFirstName:  ",CHAR(34),INDEX(People[First Name],$A190),CHAR(34),
", PersonMiddleName:  ",CHAR(34),INDEX(People[Middle Name],$A190),CHAR(34),
", PersonLastName:  ",CHAR(34),INDEX(People[Last Name],$A190),CHAR(34),"}"))</f>
        <v/>
      </c>
      <c r="E190" s="111" t="str">
        <f>IF($A190&gt;NumOrganizations,"",
CONCATENATE("  - &amp;OrganizationID",TEXT($A190,"0000"),
" {","OrganizationTypeCV:  ",CHAR(34),INDEX(Organizations[Organization Type '[CV']],$A190),CHAR(34),
", OrganizationCode:  ",CHAR(34),INDEX(Organizations[Organization Code],$A190),CHAR(34),
", OrganizationName:  ",CHAR(34),INDEX(Organizations[Organization Name],$A190),CHAR(34),
", OrganizationDescription:  ",CHAR(34),INDEX(Organizations[Organization Description],$A190),CHAR(34),
", OrganizationLink:  ",CHAR(34),INDEX(Organizations[Organization Link],$A190),CHAR(34),"}"))</f>
        <v/>
      </c>
      <c r="F190" s="111" t="str">
        <f>IF($A190&gt;NumPeople,"",
CONCATENATE("  - &amp;AffiliationID",TEXT($A190,"0000"),
" {PersonID: *PersonID",TEXT($A190,"0000"),
", OrganizationID: *OrganizationID",TEXT(MATCH(INDEX(People[Organization Name],$A190),Organizations[Organization Name],0),"0000"),
", IsPrimaryOrganizationContact: , AffiliationStartDate: , AffiliationEndDate: , PrimaryPhone: ",
", PrimaryEmail: ",CHAR(34),INDEX(People[Primary Email],$A190),CHAR(34),
", PrimaryAddress: ",CHAR(34),INDEX(People[Primary Address],$A190),CHAR(34),
", PersonLink: }"))</f>
        <v/>
      </c>
      <c r="H190" s="111" t="str">
        <f>IF(COUNTA(CitationInformation)=0,"",
IF($A190&gt;NumAuthors,"",
CONCATENATE("  - &amp;AuthorListID",TEXT($A190,"0000"),
"  {CitationID: *CitationID0001",
", PersonID: *PersonID",TEXT(MATCH(INDEX(AuthorList[Author Name],$A190),People[Full Name],0),"0000"),
", AuthorOrder: ",INDEX(AuthorList[Author Number],$A190),"}")))</f>
        <v/>
      </c>
      <c r="K190" s="111" t="str">
        <f>IF($A190&gt;NumSamplingFeatures,"",
CONCATENATE("  - &amp;SamplingFeatureID",TEXT($A190,"0000"),
" {","SamplingFeatureUUID:  ",CHAR(34),INDEX(SamplingFeatures[Sampling Feature UUID],$A190),CHAR(34),
", SamplingFeatureTypeCV:  ",CHAR(34),INDEX(SamplingFeatures[Sampling Feature Type],$A190),CHAR(34),
", SamplingFeatureCode:  ",CHAR(34),INDEX(SamplingFeatures[Feature Code],$A190),CHAR(34),
", SamplingFeatureName:  ",CHAR(34),INDEX(SamplingFeatures[Feature Name],$A190),CHAR(34),
", SamplingFeatureDescription:  ",CHAR(34),INDEX(SamplingFeatures[Feature Description],$A190),CHAR(34),
", SamplingFeatureGeotypeCV:  ",CHAR(34),INDEX(SamplingFeatures[Feature Geo Type],$A190),CHAR(34),
", FeatureGeometry:  ",CHAR(34),INDEX(SamplingFeatures[Feature Geometry],$A190),CHAR(34),
", Elevation_m:  ",CHAR(34),INDEX(SamplingFeatures[Elevation_m],$A190),CHAR(34),
", ElevationDatumCV:  ",CHAR(34),ElevationDatum,CHAR(34),"}"))</f>
        <v/>
      </c>
      <c r="L190" s="111" t="str">
        <f>IF(NumSites=0,"",
IF(NumSites&lt;$A190,"",
CONCATENATE("  - &amp;SiteID",TEXT($A190,"0000"),
" {","SamplingFeatureID:  *SamplingFeatureID",TEXT(MATCH($A190,Sites[SiteID],0),"0000"),
", SiteTypeCV:  ",CHAR(34),INDEX(Sites[Site Type],MATCH($A190,Sites[SiteID],0)),CHAR(34),
", Latitude:  ",INDEX(Sites[Latitude],MATCH($A190,Sites[SiteID],0)),
", Longitude:  ",INDEX(Sites[Longitude],MATCH($A190,Sites[SiteID],0)),
", SpatialReferenceID:  *SRSID0001}")))</f>
        <v/>
      </c>
      <c r="M190" s="111" t="str">
        <f>IF(NumSpecimens=0,"",
IF(NumSpecimens&lt;$A190,"",
CONCATENATE("  - &amp;SpecimenID",TEXT($A190,"0000"),
" {","SamplingFeatureID:  *SamplingFeatureID",TEXT(MATCH($A190,Specimens[SpecimenID],0),"0000"),
", SpecimenTypeCV:  ",CHAR(34),INDEX(Specimens[Specimen Type],MATCH($A190,Specimens[SpecimenID],0)),CHAR(34),
", SpecimenMediumCV:  ",INDEX(Specimens[Specimen Medium],MATCH($A190,Specimens[SpecimenID],0)),
", IsFieldSpecimen:  ",CHAR(34),INDEX(Specimens[Is Field Specimen?],MATCH($A190,Specimens[SpecimenID],0)),CHAR(34),"}")))</f>
        <v/>
      </c>
      <c r="N190" s="111" t="str">
        <f>IF(NumSpatialOffsets=0,"",
IF(NumSpatialOffsets&lt;$A190,"",
CONCATENATE("  - &amp;SpatialOffsetID",TEXT($A190,"0000"),
" {","SpatialOffsetTypeCV:  ",CHAR(34),INDEX(RelatedFeatures[Spatial Offset Type],MATCH($A190,RelatedFeatures[OffsetID],0)),CHAR(34),
", Offset1Value:  ",INDEX(RelatedFeatures[Offset 1 Value],MATCH($A190,RelatedFeatures[OffsetID],0)),
", Offset1UnitID:  ",CHAR(34),INDEX(RelatedFeatures[Offset 1 Unit],MATCH($A190,RelatedFeatures[OffsetID],0)),CHAR(34),
", Offset2Value:  ",IF(INDEX(RelatedFeatures[Offset 2 Value],MATCH($A190,RelatedFeatures[OffsetID],0))="","NULL",INDEX(RelatedFeatures[Offset 2 Value],MATCH($A190,RelatedFeatures[OffsetID],0))),
", Offset2UnitID:  ",CHAR(34),INDEX(RelatedFeatures[Offset 2 Unit],MATCH($A190,RelatedFeatures[OffsetID],0)),,CHAR(34),
", Offset3Value:  ",IF(INDEX(RelatedFeatures[Offset 3 Value],MATCH($A190,RelatedFeatures[OffsetID],0))="","NULL",INDEX(RelatedFeatures[Offset 3 Value],MATCH($A190,RelatedFeatures[OffsetID],0))),
", Offset3UnitID:  ",CHAR(34),INDEX(RelatedFeatures[Offset 3 Unit],MATCH($A190,RelatedFeatures[OffsetID],0)),CHAR(34),"}")))</f>
        <v/>
      </c>
      <c r="O190" s="111" t="str">
        <f>IF(NumRelatedFeatures=0,"",
IF($A190&gt;NumRelatedFeatures,"",
CONCATENATE("  - &amp;RelationID",TEXT($A190,"0000"),
" {","SamplingFeatureID:  *SamplingFeatureID",TEXT(MATCH(INDEX(RelatedFeatures[First Sampling Feature Code],$A190),SamplingFeatures[Feature Code],0),"0000"),
", RelationshipTypeCV:  ",CHAR(34),INDEX(RelatedFeatures[Relationship Type],$A190),CHAR(34),
", RelatedFeatureID: *SamplingFeatureID",TEXT(MATCH(INDEX(RelatedFeatures[Second Sampling Feature Code],$A190),SamplingFeatures[Feature Code],0),"0000"),
", SpatialOffsetID:  ",IF(INDEX(RelatedFeatures[OffsetID],$A190)="",CONCATENATE(CHAR(34),CHAR(34)),CONCATENATE("*SpatialOffsetID",TEXT(INDEX(RelatedFeatures[OffsetID],$A190),"0000"))),"}")))</f>
        <v/>
      </c>
      <c r="P190" s="111" t="str">
        <f>IF($A190&gt;NumMethods,"",
CONCATENATE("  - &amp;MethodID",TEXT($A190,"0000"),
" {","MethodTypeCV:  ",CHAR(34),INDEX(Methods[Method Type],$A190),CHAR(34),
", MethodCode:  ",CHAR(34),INDEX(Methods[Method Code],$A190),CHAR(34),
", MethodName:  ",CHAR(34),INDEX(Methods[Method Name],$A190),CHAR(34),
", MethodDescription:  ",CHAR(34),INDEX(Methods[Method Description],$A190),CHAR(34),
", MethodLink:  ",CHAR(34),INDEX(Methods[Method Link],$A190),CHAR(34),
", OrganizationID: *OrganizationID",TEXT(MATCH(INDEX(Methods[Organization Name],$A190),Organizations[Organization Name],0),"0000"),"}"))</f>
        <v/>
      </c>
      <c r="Q190" s="111" t="str">
        <f>IF($A190&gt;NumVariables,"",
CONCATENATE("  - &amp;VariableID",TEXT($A190,"0000"),
" {","VariableTypeCV:  ",CHAR(34),INDEX(Variables[Variable Type],$A190),CHAR(34),
", VariableCode:  ",CHAR(34),INDEX(Variables[Variable Code],$A190),CHAR(34),
", VariableNameCV:  ",CHAR(34),INDEX(Variables[Variable Name],$A190),CHAR(34),
", VariableDefinition:  ",CHAR(34),INDEX(Variables[Variable Definition],$A190),CHAR(34),
", SpecciationCV:  ",CHAR(34),INDEX(Variables[Speciation],$A190),CHAR(34),
", NoDataValue:  ",CHAR(34),INDEX(Variables[No Data Value],$A190),CHAR(34),"}"))</f>
        <v/>
      </c>
      <c r="S190" s="111" t="str">
        <f>IF($A190&gt;NumProcessingLevels,"",
CONCATENATE("  - &amp;ProcessingLevelID",TEXT($A190,"0000"),
" {","ProcessingLevelCode:  ",CHAR(34),INDEX(ProcessingLevels[Processing Level Code],$A190),CHAR(34),
", Definition:  ",CHAR(34),INDEX(ProcessingLevels[Definition],$A190),CHAR(34),
", Explanation:  ",CHAR(34),INDEX(ProcessingLevels[Explanation],$A190),CHAR(34),"}"))</f>
        <v/>
      </c>
      <c r="T190" s="111" t="str">
        <f>IF($A190&gt;NumDataColumns,"",
IF(INDEX(DataColumns[Method Code],$A190)="","PLEASE FILL IN A METHOD FOR EACH DATA COLUMN",
CONCATENATE("  - &amp;ActionID",TEXT($A190,"0000"),
" {","ActionTypeCV:  ",CHAR(34),"Observation",CHAR(34),
", MethodID: *MethodID",TEXT(MATCH(INDEX(DataColumns[Method Code],$A190),Methods[Method Code],0),"0000"),
", BeginDateTime:  NULL",
", BeginDateTimeUTCOffset:  NULL",
", EndDateTime:  NULL",
", EndDateTimeUTCOffset:  NULL",
", ActionDescription:  ",CHAR(34),"Generic observation action generated by YODA TimeSeries Template",CHAR(34),
", ActionFileLink:  ",CHAR(34),CHAR(34),"}")))</f>
        <v/>
      </c>
      <c r="U190" s="111" t="str">
        <f>IF($A190&gt;NumDataColumns,"",
IF(INDEX(DataColumns[Method Code],$A190)="","PLEASE FILL IN A SAMPLING FEATURE FOR EACH DATA COLUMN",
CONCATENATE("  - &amp;FeatureActionID",TEXT($A190,"0000"),
" {","SamplingFeatureID:  *SamplingFeatureID",TEXT(MATCH(INDEX(DataColumns[Sampling Feature Code],$A190),SamplingFeatures[Feature Code],0),"0000"),
", ActionID:  *ActionID",TEXT($A190,"0000"),"}")))</f>
        <v/>
      </c>
      <c r="V190" s="111" t="str">
        <f>IF($A190&gt;NumDataColumns,"",
CONCATENATE("  - &amp;ResultID",TEXT($A190,"0000"),
" {","ResultUUID:  ",CHAR(34),INDEX(DataColumns[ResultUUID],$A190),CHAR(34),
", FeatureActionID: *FeatureActionID",TEXT($A190,"0000"),
", ResultTypeCV:  ",CHAR(34),INDEX(DataColumns[Result Type],$A190),CHAR(34),
", VariableID:  *VariableID",TEXT(MATCH(INDEX(DataColumns[Variable Code],$A190),Variables[Variable Code],0),"0000"),
", UnitsID:  ",CHAR(34),INDEX(DataColumns[Unit Name],$A190),CHAR(34),
", TaxonomicClassifierID:  ",CHAR(34),CHAR(34),
", ProcessingLevelID:  *ProcessingLevelID",TEXT(MATCH(INDEX(DataColumns[Processing Level],$A190),ProcessingLevels[Processing Level Code],0),"0000"),
", ResultDateTime:  ",CHAR(34),CHAR(34),
", ResultDateTimeUTCOffset:  ",CHAR(34),CHAR(34),
", ValidDateTime:  ",CHAR(34),CHAR(34),
", ValidDateTimeUTCOffset:  ",CHAR(34),CHAR(34),
", StatusCV:  ",CHAR(34),CHAR(34),
", SampledMediumCV:  ",CHAR(34),INDEX(DataColumns[Sampled Medium],$A190),CHAR(34),
", ValueCount:  ",NumDataValues,"}"))</f>
        <v/>
      </c>
      <c r="W190" s="111" t="str">
        <f>IF($A190&gt;NumDataColumns,"",
CONCATENATE("  - &amp;TimeSeriesResultID001",TEXT($A190,"0000"),
" {","ResultID: *ResultID",TEXT($A190,"0000"),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Statistic],$A190),CHAR(34),"}"))</f>
        <v/>
      </c>
      <c r="X190" s="111" t="str">
        <f>IF($A190-3&gt;NumDataColumns,"",
CONCATENATE("    - {ColumnNumber: ",TEXT($A190-1,"0000"),
", Label:  ",CHAR(34),INDEX(DataColumns[Column Label],$A190-3),CHAR(34),
", ODM2Field:  ",CHAR(34),"DataValue",CHAR(34),
", CensorCodeCV:  ",CHAR(34),INDEX(DataColumns[Censor Code],$A190-3),CHAR(34),
", QualiatyCodeCV:  ",CHAR(34),INDEX(DataColumns[Quality Code],$A190-3),CHAR(34),
", TimeAggregationInterval:  ",INDEX(DataColumns[Time Aggregation Interval],$A190-3),
", TimeAggregationIntervalUnitsID:  ",CHAR(34),INDEX(DataColumns[Time Aggregation Unit],$A190-3),CHAR(34),"}"))</f>
        <v/>
      </c>
      <c r="AA190" s="111" t="str">
        <f>IF($A190&gt;NumDataColumns,
"",
CONCATENATE(AA189,", ",INDEX(DataColumns[Column Label],$A190)))</f>
        <v/>
      </c>
    </row>
    <row r="191" spans="1:27" x14ac:dyDescent="0.25">
      <c r="A191">
        <v>188</v>
      </c>
      <c r="D191" s="111" t="str">
        <f>IF($A191&gt;NumPeople,"",
CONCATENATE("  - &amp;PersonID",TEXT($A191,"0000"),
" {","PersonFirstName:  ",CHAR(34),INDEX(People[First Name],$A191),CHAR(34),
", PersonMiddleName:  ",CHAR(34),INDEX(People[Middle Name],$A191),CHAR(34),
", PersonLastName:  ",CHAR(34),INDEX(People[Last Name],$A191),CHAR(34),"}"))</f>
        <v/>
      </c>
      <c r="E191" s="111" t="str">
        <f>IF($A191&gt;NumOrganizations,"",
CONCATENATE("  - &amp;OrganizationID",TEXT($A191,"0000"),
" {","OrganizationTypeCV:  ",CHAR(34),INDEX(Organizations[Organization Type '[CV']],$A191),CHAR(34),
", OrganizationCode:  ",CHAR(34),INDEX(Organizations[Organization Code],$A191),CHAR(34),
", OrganizationName:  ",CHAR(34),INDEX(Organizations[Organization Name],$A191),CHAR(34),
", OrganizationDescription:  ",CHAR(34),INDEX(Organizations[Organization Description],$A191),CHAR(34),
", OrganizationLink:  ",CHAR(34),INDEX(Organizations[Organization Link],$A191),CHAR(34),"}"))</f>
        <v/>
      </c>
      <c r="F191" s="111" t="str">
        <f>IF($A191&gt;NumPeople,"",
CONCATENATE("  - &amp;AffiliationID",TEXT($A191,"0000"),
" {PersonID: *PersonID",TEXT($A191,"0000"),
", OrganizationID: *OrganizationID",TEXT(MATCH(INDEX(People[Organization Name],$A191),Organizations[Organization Name],0),"0000"),
", IsPrimaryOrganizationContact: , AffiliationStartDate: , AffiliationEndDate: , PrimaryPhone: ",
", PrimaryEmail: ",CHAR(34),INDEX(People[Primary Email],$A191),CHAR(34),
", PrimaryAddress: ",CHAR(34),INDEX(People[Primary Address],$A191),CHAR(34),
", PersonLink: }"))</f>
        <v/>
      </c>
      <c r="H191" s="111" t="str">
        <f>IF(COUNTA(CitationInformation)=0,"",
IF($A191&gt;NumAuthors,"",
CONCATENATE("  - &amp;AuthorListID",TEXT($A191,"0000"),
"  {CitationID: *CitationID0001",
", PersonID: *PersonID",TEXT(MATCH(INDEX(AuthorList[Author Name],$A191),People[Full Name],0),"0000"),
", AuthorOrder: ",INDEX(AuthorList[Author Number],$A191),"}")))</f>
        <v/>
      </c>
      <c r="K191" s="111" t="str">
        <f>IF($A191&gt;NumSamplingFeatures,"",
CONCATENATE("  - &amp;SamplingFeatureID",TEXT($A191,"0000"),
" {","SamplingFeatureUUID:  ",CHAR(34),INDEX(SamplingFeatures[Sampling Feature UUID],$A191),CHAR(34),
", SamplingFeatureTypeCV:  ",CHAR(34),INDEX(SamplingFeatures[Sampling Feature Type],$A191),CHAR(34),
", SamplingFeatureCode:  ",CHAR(34),INDEX(SamplingFeatures[Feature Code],$A191),CHAR(34),
", SamplingFeatureName:  ",CHAR(34),INDEX(SamplingFeatures[Feature Name],$A191),CHAR(34),
", SamplingFeatureDescription:  ",CHAR(34),INDEX(SamplingFeatures[Feature Description],$A191),CHAR(34),
", SamplingFeatureGeotypeCV:  ",CHAR(34),INDEX(SamplingFeatures[Feature Geo Type],$A191),CHAR(34),
", FeatureGeometry:  ",CHAR(34),INDEX(SamplingFeatures[Feature Geometry],$A191),CHAR(34),
", Elevation_m:  ",CHAR(34),INDEX(SamplingFeatures[Elevation_m],$A191),CHAR(34),
", ElevationDatumCV:  ",CHAR(34),ElevationDatum,CHAR(34),"}"))</f>
        <v/>
      </c>
      <c r="L191" s="111" t="str">
        <f>IF(NumSites=0,"",
IF(NumSites&lt;$A191,"",
CONCATENATE("  - &amp;SiteID",TEXT($A191,"0000"),
" {","SamplingFeatureID:  *SamplingFeatureID",TEXT(MATCH($A191,Sites[SiteID],0),"0000"),
", SiteTypeCV:  ",CHAR(34),INDEX(Sites[Site Type],MATCH($A191,Sites[SiteID],0)),CHAR(34),
", Latitude:  ",INDEX(Sites[Latitude],MATCH($A191,Sites[SiteID],0)),
", Longitude:  ",INDEX(Sites[Longitude],MATCH($A191,Sites[SiteID],0)),
", SpatialReferenceID:  *SRSID0001}")))</f>
        <v/>
      </c>
      <c r="M191" s="111" t="str">
        <f>IF(NumSpecimens=0,"",
IF(NumSpecimens&lt;$A191,"",
CONCATENATE("  - &amp;SpecimenID",TEXT($A191,"0000"),
" {","SamplingFeatureID:  *SamplingFeatureID",TEXT(MATCH($A191,Specimens[SpecimenID],0),"0000"),
", SpecimenTypeCV:  ",CHAR(34),INDEX(Specimens[Specimen Type],MATCH($A191,Specimens[SpecimenID],0)),CHAR(34),
", SpecimenMediumCV:  ",INDEX(Specimens[Specimen Medium],MATCH($A191,Specimens[SpecimenID],0)),
", IsFieldSpecimen:  ",CHAR(34),INDEX(Specimens[Is Field Specimen?],MATCH($A191,Specimens[SpecimenID],0)),CHAR(34),"}")))</f>
        <v/>
      </c>
      <c r="N191" s="111" t="str">
        <f>IF(NumSpatialOffsets=0,"",
IF(NumSpatialOffsets&lt;$A191,"",
CONCATENATE("  - &amp;SpatialOffsetID",TEXT($A191,"0000"),
" {","SpatialOffsetTypeCV:  ",CHAR(34),INDEX(RelatedFeatures[Spatial Offset Type],MATCH($A191,RelatedFeatures[OffsetID],0)),CHAR(34),
", Offset1Value:  ",INDEX(RelatedFeatures[Offset 1 Value],MATCH($A191,RelatedFeatures[OffsetID],0)),
", Offset1UnitID:  ",CHAR(34),INDEX(RelatedFeatures[Offset 1 Unit],MATCH($A191,RelatedFeatures[OffsetID],0)),CHAR(34),
", Offset2Value:  ",IF(INDEX(RelatedFeatures[Offset 2 Value],MATCH($A191,RelatedFeatures[OffsetID],0))="","NULL",INDEX(RelatedFeatures[Offset 2 Value],MATCH($A191,RelatedFeatures[OffsetID],0))),
", Offset2UnitID:  ",CHAR(34),INDEX(RelatedFeatures[Offset 2 Unit],MATCH($A191,RelatedFeatures[OffsetID],0)),,CHAR(34),
", Offset3Value:  ",IF(INDEX(RelatedFeatures[Offset 3 Value],MATCH($A191,RelatedFeatures[OffsetID],0))="","NULL",INDEX(RelatedFeatures[Offset 3 Value],MATCH($A191,RelatedFeatures[OffsetID],0))),
", Offset3UnitID:  ",CHAR(34),INDEX(RelatedFeatures[Offset 3 Unit],MATCH($A191,RelatedFeatures[OffsetID],0)),CHAR(34),"}")))</f>
        <v/>
      </c>
      <c r="O191" s="111" t="str">
        <f>IF(NumRelatedFeatures=0,"",
IF($A191&gt;NumRelatedFeatures,"",
CONCATENATE("  - &amp;RelationID",TEXT($A191,"0000"),
" {","SamplingFeatureID:  *SamplingFeatureID",TEXT(MATCH(INDEX(RelatedFeatures[First Sampling Feature Code],$A191),SamplingFeatures[Feature Code],0),"0000"),
", RelationshipTypeCV:  ",CHAR(34),INDEX(RelatedFeatures[Relationship Type],$A191),CHAR(34),
", RelatedFeatureID: *SamplingFeatureID",TEXT(MATCH(INDEX(RelatedFeatures[Second Sampling Feature Code],$A191),SamplingFeatures[Feature Code],0),"0000"),
", SpatialOffsetID:  ",IF(INDEX(RelatedFeatures[OffsetID],$A191)="",CONCATENATE(CHAR(34),CHAR(34)),CONCATENATE("*SpatialOffsetID",TEXT(INDEX(RelatedFeatures[OffsetID],$A191),"0000"))),"}")))</f>
        <v/>
      </c>
      <c r="P191" s="111" t="str">
        <f>IF($A191&gt;NumMethods,"",
CONCATENATE("  - &amp;MethodID",TEXT($A191,"0000"),
" {","MethodTypeCV:  ",CHAR(34),INDEX(Methods[Method Type],$A191),CHAR(34),
", MethodCode:  ",CHAR(34),INDEX(Methods[Method Code],$A191),CHAR(34),
", MethodName:  ",CHAR(34),INDEX(Methods[Method Name],$A191),CHAR(34),
", MethodDescription:  ",CHAR(34),INDEX(Methods[Method Description],$A191),CHAR(34),
", MethodLink:  ",CHAR(34),INDEX(Methods[Method Link],$A191),CHAR(34),
", OrganizationID: *OrganizationID",TEXT(MATCH(INDEX(Methods[Organization Name],$A191),Organizations[Organization Name],0),"0000"),"}"))</f>
        <v/>
      </c>
      <c r="Q191" s="111" t="str">
        <f>IF($A191&gt;NumVariables,"",
CONCATENATE("  - &amp;VariableID",TEXT($A191,"0000"),
" {","VariableTypeCV:  ",CHAR(34),INDEX(Variables[Variable Type],$A191),CHAR(34),
", VariableCode:  ",CHAR(34),INDEX(Variables[Variable Code],$A191),CHAR(34),
", VariableNameCV:  ",CHAR(34),INDEX(Variables[Variable Name],$A191),CHAR(34),
", VariableDefinition:  ",CHAR(34),INDEX(Variables[Variable Definition],$A191),CHAR(34),
", SpecciationCV:  ",CHAR(34),INDEX(Variables[Speciation],$A191),CHAR(34),
", NoDataValue:  ",CHAR(34),INDEX(Variables[No Data Value],$A191),CHAR(34),"}"))</f>
        <v/>
      </c>
      <c r="S191" s="111" t="str">
        <f>IF($A191&gt;NumProcessingLevels,"",
CONCATENATE("  - &amp;ProcessingLevelID",TEXT($A191,"0000"),
" {","ProcessingLevelCode:  ",CHAR(34),INDEX(ProcessingLevels[Processing Level Code],$A191),CHAR(34),
", Definition:  ",CHAR(34),INDEX(ProcessingLevels[Definition],$A191),CHAR(34),
", Explanation:  ",CHAR(34),INDEX(ProcessingLevels[Explanation],$A191),CHAR(34),"}"))</f>
        <v/>
      </c>
      <c r="T191" s="111" t="str">
        <f>IF($A191&gt;NumDataColumns,"",
IF(INDEX(DataColumns[Method Code],$A191)="","PLEASE FILL IN A METHOD FOR EACH DATA COLUMN",
CONCATENATE("  - &amp;ActionID",TEXT($A191,"0000"),
" {","ActionTypeCV:  ",CHAR(34),"Observation",CHAR(34),
", MethodID: *MethodID",TEXT(MATCH(INDEX(DataColumns[Method Code],$A191),Methods[Method Code],0),"0000"),
", BeginDateTime:  NULL",
", BeginDateTimeUTCOffset:  NULL",
", EndDateTime:  NULL",
", EndDateTimeUTCOffset:  NULL",
", ActionDescription:  ",CHAR(34),"Generic observation action generated by YODA TimeSeries Template",CHAR(34),
", ActionFileLink:  ",CHAR(34),CHAR(34),"}")))</f>
        <v/>
      </c>
      <c r="U191" s="111" t="str">
        <f>IF($A191&gt;NumDataColumns,"",
IF(INDEX(DataColumns[Method Code],$A191)="","PLEASE FILL IN A SAMPLING FEATURE FOR EACH DATA COLUMN",
CONCATENATE("  - &amp;FeatureActionID",TEXT($A191,"0000"),
" {","SamplingFeatureID:  *SamplingFeatureID",TEXT(MATCH(INDEX(DataColumns[Sampling Feature Code],$A191),SamplingFeatures[Feature Code],0),"0000"),
", ActionID:  *ActionID",TEXT($A191,"0000"),"}")))</f>
        <v/>
      </c>
      <c r="V191" s="111" t="str">
        <f>IF($A191&gt;NumDataColumns,"",
CONCATENATE("  - &amp;ResultID",TEXT($A191,"0000"),
" {","ResultUUID:  ",CHAR(34),INDEX(DataColumns[ResultUUID],$A191),CHAR(34),
", FeatureActionID: *FeatureActionID",TEXT($A191,"0000"),
", ResultTypeCV:  ",CHAR(34),INDEX(DataColumns[Result Type],$A191),CHAR(34),
", VariableID:  *VariableID",TEXT(MATCH(INDEX(DataColumns[Variable Code],$A191),Variables[Variable Code],0),"0000"),
", UnitsID:  ",CHAR(34),INDEX(DataColumns[Unit Name],$A191),CHAR(34),
", TaxonomicClassifierID:  ",CHAR(34),CHAR(34),
", ProcessingLevelID:  *ProcessingLevelID",TEXT(MATCH(INDEX(DataColumns[Processing Level],$A191),ProcessingLevels[Processing Level Code],0),"0000"),
", ResultDateTime:  ",CHAR(34),CHAR(34),
", ResultDateTimeUTCOffset:  ",CHAR(34),CHAR(34),
", ValidDateTime:  ",CHAR(34),CHAR(34),
", ValidDateTimeUTCOffset:  ",CHAR(34),CHAR(34),
", StatusCV:  ",CHAR(34),CHAR(34),
", SampledMediumCV:  ",CHAR(34),INDEX(DataColumns[Sampled Medium],$A191),CHAR(34),
", ValueCount:  ",NumDataValues,"}"))</f>
        <v/>
      </c>
      <c r="W191" s="111" t="str">
        <f>IF($A191&gt;NumDataColumns,"",
CONCATENATE("  - &amp;TimeSeriesResultID001",TEXT($A191,"0000"),
" {","ResultID: *ResultID",TEXT($A191,"0000"),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Statistic],$A191),CHAR(34),"}"))</f>
        <v/>
      </c>
      <c r="X191" s="111" t="str">
        <f>IF($A191-3&gt;NumDataColumns,"",
CONCATENATE("    - {ColumnNumber: ",TEXT($A191-1,"0000"),
", Label:  ",CHAR(34),INDEX(DataColumns[Column Label],$A191-3),CHAR(34),
", ODM2Field:  ",CHAR(34),"DataValue",CHAR(34),
", CensorCodeCV:  ",CHAR(34),INDEX(DataColumns[Censor Code],$A191-3),CHAR(34),
", QualiatyCodeCV:  ",CHAR(34),INDEX(DataColumns[Quality Code],$A191-3),CHAR(34),
", TimeAggregationInterval:  ",INDEX(DataColumns[Time Aggregation Interval],$A191-3),
", TimeAggregationIntervalUnitsID:  ",CHAR(34),INDEX(DataColumns[Time Aggregation Unit],$A191-3),CHAR(34),"}"))</f>
        <v/>
      </c>
      <c r="AA191" s="111" t="str">
        <f>IF($A191&gt;NumDataColumns,
"",
CONCATENATE(AA190,", ",INDEX(DataColumns[Column Label],$A191)))</f>
        <v/>
      </c>
    </row>
    <row r="192" spans="1:27" x14ac:dyDescent="0.25">
      <c r="A192">
        <v>189</v>
      </c>
      <c r="D192" s="111" t="str">
        <f>IF($A192&gt;NumPeople,"",
CONCATENATE("  - &amp;PersonID",TEXT($A192,"0000"),
" {","PersonFirstName:  ",CHAR(34),INDEX(People[First Name],$A192),CHAR(34),
", PersonMiddleName:  ",CHAR(34),INDEX(People[Middle Name],$A192),CHAR(34),
", PersonLastName:  ",CHAR(34),INDEX(People[Last Name],$A192),CHAR(34),"}"))</f>
        <v/>
      </c>
      <c r="E192" s="111" t="str">
        <f>IF($A192&gt;NumOrganizations,"",
CONCATENATE("  - &amp;OrganizationID",TEXT($A192,"0000"),
" {","OrganizationTypeCV:  ",CHAR(34),INDEX(Organizations[Organization Type '[CV']],$A192),CHAR(34),
", OrganizationCode:  ",CHAR(34),INDEX(Organizations[Organization Code],$A192),CHAR(34),
", OrganizationName:  ",CHAR(34),INDEX(Organizations[Organization Name],$A192),CHAR(34),
", OrganizationDescription:  ",CHAR(34),INDEX(Organizations[Organization Description],$A192),CHAR(34),
", OrganizationLink:  ",CHAR(34),INDEX(Organizations[Organization Link],$A192),CHAR(34),"}"))</f>
        <v/>
      </c>
      <c r="F192" s="111" t="str">
        <f>IF($A192&gt;NumPeople,"",
CONCATENATE("  - &amp;AffiliationID",TEXT($A192,"0000"),
" {PersonID: *PersonID",TEXT($A192,"0000"),
", OrganizationID: *OrganizationID",TEXT(MATCH(INDEX(People[Organization Name],$A192),Organizations[Organization Name],0),"0000"),
", IsPrimaryOrganizationContact: , AffiliationStartDate: , AffiliationEndDate: , PrimaryPhone: ",
", PrimaryEmail: ",CHAR(34),INDEX(People[Primary Email],$A192),CHAR(34),
", PrimaryAddress: ",CHAR(34),INDEX(People[Primary Address],$A192),CHAR(34),
", PersonLink: }"))</f>
        <v/>
      </c>
      <c r="H192" s="111" t="str">
        <f>IF(COUNTA(CitationInformation)=0,"",
IF($A192&gt;NumAuthors,"",
CONCATENATE("  - &amp;AuthorListID",TEXT($A192,"0000"),
"  {CitationID: *CitationID0001",
", PersonID: *PersonID",TEXT(MATCH(INDEX(AuthorList[Author Name],$A192),People[Full Name],0),"0000"),
", AuthorOrder: ",INDEX(AuthorList[Author Number],$A192),"}")))</f>
        <v/>
      </c>
      <c r="K192" s="111" t="str">
        <f>IF($A192&gt;NumSamplingFeatures,"",
CONCATENATE("  - &amp;SamplingFeatureID",TEXT($A192,"0000"),
" {","SamplingFeatureUUID:  ",CHAR(34),INDEX(SamplingFeatures[Sampling Feature UUID],$A192),CHAR(34),
", SamplingFeatureTypeCV:  ",CHAR(34),INDEX(SamplingFeatures[Sampling Feature Type],$A192),CHAR(34),
", SamplingFeatureCode:  ",CHAR(34),INDEX(SamplingFeatures[Feature Code],$A192),CHAR(34),
", SamplingFeatureName:  ",CHAR(34),INDEX(SamplingFeatures[Feature Name],$A192),CHAR(34),
", SamplingFeatureDescription:  ",CHAR(34),INDEX(SamplingFeatures[Feature Description],$A192),CHAR(34),
", SamplingFeatureGeotypeCV:  ",CHAR(34),INDEX(SamplingFeatures[Feature Geo Type],$A192),CHAR(34),
", FeatureGeometry:  ",CHAR(34),INDEX(SamplingFeatures[Feature Geometry],$A192),CHAR(34),
", Elevation_m:  ",CHAR(34),INDEX(SamplingFeatures[Elevation_m],$A192),CHAR(34),
", ElevationDatumCV:  ",CHAR(34),ElevationDatum,CHAR(34),"}"))</f>
        <v/>
      </c>
      <c r="L192" s="111" t="str">
        <f>IF(NumSites=0,"",
IF(NumSites&lt;$A192,"",
CONCATENATE("  - &amp;SiteID",TEXT($A192,"0000"),
" {","SamplingFeatureID:  *SamplingFeatureID",TEXT(MATCH($A192,Sites[SiteID],0),"0000"),
", SiteTypeCV:  ",CHAR(34),INDEX(Sites[Site Type],MATCH($A192,Sites[SiteID],0)),CHAR(34),
", Latitude:  ",INDEX(Sites[Latitude],MATCH($A192,Sites[SiteID],0)),
", Longitude:  ",INDEX(Sites[Longitude],MATCH($A192,Sites[SiteID],0)),
", SpatialReferenceID:  *SRSID0001}")))</f>
        <v/>
      </c>
      <c r="M192" s="111" t="str">
        <f>IF(NumSpecimens=0,"",
IF(NumSpecimens&lt;$A192,"",
CONCATENATE("  - &amp;SpecimenID",TEXT($A192,"0000"),
" {","SamplingFeatureID:  *SamplingFeatureID",TEXT(MATCH($A192,Specimens[SpecimenID],0),"0000"),
", SpecimenTypeCV:  ",CHAR(34),INDEX(Specimens[Specimen Type],MATCH($A192,Specimens[SpecimenID],0)),CHAR(34),
", SpecimenMediumCV:  ",INDEX(Specimens[Specimen Medium],MATCH($A192,Specimens[SpecimenID],0)),
", IsFieldSpecimen:  ",CHAR(34),INDEX(Specimens[Is Field Specimen?],MATCH($A192,Specimens[SpecimenID],0)),CHAR(34),"}")))</f>
        <v/>
      </c>
      <c r="N192" s="111" t="str">
        <f>IF(NumSpatialOffsets=0,"",
IF(NumSpatialOffsets&lt;$A192,"",
CONCATENATE("  - &amp;SpatialOffsetID",TEXT($A192,"0000"),
" {","SpatialOffsetTypeCV:  ",CHAR(34),INDEX(RelatedFeatures[Spatial Offset Type],MATCH($A192,RelatedFeatures[OffsetID],0)),CHAR(34),
", Offset1Value:  ",INDEX(RelatedFeatures[Offset 1 Value],MATCH($A192,RelatedFeatures[OffsetID],0)),
", Offset1UnitID:  ",CHAR(34),INDEX(RelatedFeatures[Offset 1 Unit],MATCH($A192,RelatedFeatures[OffsetID],0)),CHAR(34),
", Offset2Value:  ",IF(INDEX(RelatedFeatures[Offset 2 Value],MATCH($A192,RelatedFeatures[OffsetID],0))="","NULL",INDEX(RelatedFeatures[Offset 2 Value],MATCH($A192,RelatedFeatures[OffsetID],0))),
", Offset2UnitID:  ",CHAR(34),INDEX(RelatedFeatures[Offset 2 Unit],MATCH($A192,RelatedFeatures[OffsetID],0)),,CHAR(34),
", Offset3Value:  ",IF(INDEX(RelatedFeatures[Offset 3 Value],MATCH($A192,RelatedFeatures[OffsetID],0))="","NULL",INDEX(RelatedFeatures[Offset 3 Value],MATCH($A192,RelatedFeatures[OffsetID],0))),
", Offset3UnitID:  ",CHAR(34),INDEX(RelatedFeatures[Offset 3 Unit],MATCH($A192,RelatedFeatures[OffsetID],0)),CHAR(34),"}")))</f>
        <v/>
      </c>
      <c r="O192" s="111" t="str">
        <f>IF(NumRelatedFeatures=0,"",
IF($A192&gt;NumRelatedFeatures,"",
CONCATENATE("  - &amp;RelationID",TEXT($A192,"0000"),
" {","SamplingFeatureID:  *SamplingFeatureID",TEXT(MATCH(INDEX(RelatedFeatures[First Sampling Feature Code],$A192),SamplingFeatures[Feature Code],0),"0000"),
", RelationshipTypeCV:  ",CHAR(34),INDEX(RelatedFeatures[Relationship Type],$A192),CHAR(34),
", RelatedFeatureID: *SamplingFeatureID",TEXT(MATCH(INDEX(RelatedFeatures[Second Sampling Feature Code],$A192),SamplingFeatures[Feature Code],0),"0000"),
", SpatialOffsetID:  ",IF(INDEX(RelatedFeatures[OffsetID],$A192)="",CONCATENATE(CHAR(34),CHAR(34)),CONCATENATE("*SpatialOffsetID",TEXT(INDEX(RelatedFeatures[OffsetID],$A192),"0000"))),"}")))</f>
        <v/>
      </c>
      <c r="P192" s="111" t="str">
        <f>IF($A192&gt;NumMethods,"",
CONCATENATE("  - &amp;MethodID",TEXT($A192,"0000"),
" {","MethodTypeCV:  ",CHAR(34),INDEX(Methods[Method Type],$A192),CHAR(34),
", MethodCode:  ",CHAR(34),INDEX(Methods[Method Code],$A192),CHAR(34),
", MethodName:  ",CHAR(34),INDEX(Methods[Method Name],$A192),CHAR(34),
", MethodDescription:  ",CHAR(34),INDEX(Methods[Method Description],$A192),CHAR(34),
", MethodLink:  ",CHAR(34),INDEX(Methods[Method Link],$A192),CHAR(34),
", OrganizationID: *OrganizationID",TEXT(MATCH(INDEX(Methods[Organization Name],$A192),Organizations[Organization Name],0),"0000"),"}"))</f>
        <v/>
      </c>
      <c r="Q192" s="111" t="str">
        <f>IF($A192&gt;NumVariables,"",
CONCATENATE("  - &amp;VariableID",TEXT($A192,"0000"),
" {","VariableTypeCV:  ",CHAR(34),INDEX(Variables[Variable Type],$A192),CHAR(34),
", VariableCode:  ",CHAR(34),INDEX(Variables[Variable Code],$A192),CHAR(34),
", VariableNameCV:  ",CHAR(34),INDEX(Variables[Variable Name],$A192),CHAR(34),
", VariableDefinition:  ",CHAR(34),INDEX(Variables[Variable Definition],$A192),CHAR(34),
", SpecciationCV:  ",CHAR(34),INDEX(Variables[Speciation],$A192),CHAR(34),
", NoDataValue:  ",CHAR(34),INDEX(Variables[No Data Value],$A192),CHAR(34),"}"))</f>
        <v/>
      </c>
      <c r="S192" s="111" t="str">
        <f>IF($A192&gt;NumProcessingLevels,"",
CONCATENATE("  - &amp;ProcessingLevelID",TEXT($A192,"0000"),
" {","ProcessingLevelCode:  ",CHAR(34),INDEX(ProcessingLevels[Processing Level Code],$A192),CHAR(34),
", Definition:  ",CHAR(34),INDEX(ProcessingLevels[Definition],$A192),CHAR(34),
", Explanation:  ",CHAR(34),INDEX(ProcessingLevels[Explanation],$A192),CHAR(34),"}"))</f>
        <v/>
      </c>
      <c r="T192" s="111" t="str">
        <f>IF($A192&gt;NumDataColumns,"",
IF(INDEX(DataColumns[Method Code],$A192)="","PLEASE FILL IN A METHOD FOR EACH DATA COLUMN",
CONCATENATE("  - &amp;ActionID",TEXT($A192,"0000"),
" {","ActionTypeCV:  ",CHAR(34),"Observation",CHAR(34),
", MethodID: *MethodID",TEXT(MATCH(INDEX(DataColumns[Method Code],$A192),Methods[Method Code],0),"0000"),
", BeginDateTime:  NULL",
", BeginDateTimeUTCOffset:  NULL",
", EndDateTime:  NULL",
", EndDateTimeUTCOffset:  NULL",
", ActionDescription:  ",CHAR(34),"Generic observation action generated by YODA TimeSeries Template",CHAR(34),
", ActionFileLink:  ",CHAR(34),CHAR(34),"}")))</f>
        <v/>
      </c>
      <c r="U192" s="111" t="str">
        <f>IF($A192&gt;NumDataColumns,"",
IF(INDEX(DataColumns[Method Code],$A192)="","PLEASE FILL IN A SAMPLING FEATURE FOR EACH DATA COLUMN",
CONCATENATE("  - &amp;FeatureActionID",TEXT($A192,"0000"),
" {","SamplingFeatureID:  *SamplingFeatureID",TEXT(MATCH(INDEX(DataColumns[Sampling Feature Code],$A192),SamplingFeatures[Feature Code],0),"0000"),
", ActionID:  *ActionID",TEXT($A192,"0000"),"}")))</f>
        <v/>
      </c>
      <c r="V192" s="111" t="str">
        <f>IF($A192&gt;NumDataColumns,"",
CONCATENATE("  - &amp;ResultID",TEXT($A192,"0000"),
" {","ResultUUID:  ",CHAR(34),INDEX(DataColumns[ResultUUID],$A192),CHAR(34),
", FeatureActionID: *FeatureActionID",TEXT($A192,"0000"),
", ResultTypeCV:  ",CHAR(34),INDEX(DataColumns[Result Type],$A192),CHAR(34),
", VariableID:  *VariableID",TEXT(MATCH(INDEX(DataColumns[Variable Code],$A192),Variables[Variable Code],0),"0000"),
", UnitsID:  ",CHAR(34),INDEX(DataColumns[Unit Name],$A192),CHAR(34),
", TaxonomicClassifierID:  ",CHAR(34),CHAR(34),
", ProcessingLevelID:  *ProcessingLevelID",TEXT(MATCH(INDEX(DataColumns[Processing Level],$A192),ProcessingLevels[Processing Level Code],0),"0000"),
", ResultDateTime:  ",CHAR(34),CHAR(34),
", ResultDateTimeUTCOffset:  ",CHAR(34),CHAR(34),
", ValidDateTime:  ",CHAR(34),CHAR(34),
", ValidDateTimeUTCOffset:  ",CHAR(34),CHAR(34),
", StatusCV:  ",CHAR(34),CHAR(34),
", SampledMediumCV:  ",CHAR(34),INDEX(DataColumns[Sampled Medium],$A192),CHAR(34),
", ValueCount:  ",NumDataValues,"}"))</f>
        <v/>
      </c>
      <c r="W192" s="111" t="str">
        <f>IF($A192&gt;NumDataColumns,"",
CONCATENATE("  - &amp;TimeSeriesResultID001",TEXT($A192,"0000"),
" {","ResultID: *ResultID",TEXT($A192,"0000"),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Statistic],$A192),CHAR(34),"}"))</f>
        <v/>
      </c>
      <c r="X192" s="111" t="str">
        <f>IF($A192-3&gt;NumDataColumns,"",
CONCATENATE("    - {ColumnNumber: ",TEXT($A192-1,"0000"),
", Label:  ",CHAR(34),INDEX(DataColumns[Column Label],$A192-3),CHAR(34),
", ODM2Field:  ",CHAR(34),"DataValue",CHAR(34),
", CensorCodeCV:  ",CHAR(34),INDEX(DataColumns[Censor Code],$A192-3),CHAR(34),
", QualiatyCodeCV:  ",CHAR(34),INDEX(DataColumns[Quality Code],$A192-3),CHAR(34),
", TimeAggregationInterval:  ",INDEX(DataColumns[Time Aggregation Interval],$A192-3),
", TimeAggregationIntervalUnitsID:  ",CHAR(34),INDEX(DataColumns[Time Aggregation Unit],$A192-3),CHAR(34),"}"))</f>
        <v/>
      </c>
      <c r="AA192" s="111" t="str">
        <f>IF($A192&gt;NumDataColumns,
"",
CONCATENATE(AA191,", ",INDEX(DataColumns[Column Label],$A192)))</f>
        <v/>
      </c>
    </row>
    <row r="193" spans="1:27" x14ac:dyDescent="0.25">
      <c r="A193">
        <v>190</v>
      </c>
      <c r="D193" s="111" t="str">
        <f>IF($A193&gt;NumPeople,"",
CONCATENATE("  - &amp;PersonID",TEXT($A193,"0000"),
" {","PersonFirstName:  ",CHAR(34),INDEX(People[First Name],$A193),CHAR(34),
", PersonMiddleName:  ",CHAR(34),INDEX(People[Middle Name],$A193),CHAR(34),
", PersonLastName:  ",CHAR(34),INDEX(People[Last Name],$A193),CHAR(34),"}"))</f>
        <v/>
      </c>
      <c r="E193" s="111" t="str">
        <f>IF($A193&gt;NumOrganizations,"",
CONCATENATE("  - &amp;OrganizationID",TEXT($A193,"0000"),
" {","OrganizationTypeCV:  ",CHAR(34),INDEX(Organizations[Organization Type '[CV']],$A193),CHAR(34),
", OrganizationCode:  ",CHAR(34),INDEX(Organizations[Organization Code],$A193),CHAR(34),
", OrganizationName:  ",CHAR(34),INDEX(Organizations[Organization Name],$A193),CHAR(34),
", OrganizationDescription:  ",CHAR(34),INDEX(Organizations[Organization Description],$A193),CHAR(34),
", OrganizationLink:  ",CHAR(34),INDEX(Organizations[Organization Link],$A193),CHAR(34),"}"))</f>
        <v/>
      </c>
      <c r="F193" s="111" t="str">
        <f>IF($A193&gt;NumPeople,"",
CONCATENATE("  - &amp;AffiliationID",TEXT($A193,"0000"),
" {PersonID: *PersonID",TEXT($A193,"0000"),
", OrganizationID: *OrganizationID",TEXT(MATCH(INDEX(People[Organization Name],$A193),Organizations[Organization Name],0),"0000"),
", IsPrimaryOrganizationContact: , AffiliationStartDate: , AffiliationEndDate: , PrimaryPhone: ",
", PrimaryEmail: ",CHAR(34),INDEX(People[Primary Email],$A193),CHAR(34),
", PrimaryAddress: ",CHAR(34),INDEX(People[Primary Address],$A193),CHAR(34),
", PersonLink: }"))</f>
        <v/>
      </c>
      <c r="H193" s="111" t="str">
        <f>IF(COUNTA(CitationInformation)=0,"",
IF($A193&gt;NumAuthors,"",
CONCATENATE("  - &amp;AuthorListID",TEXT($A193,"0000"),
"  {CitationID: *CitationID0001",
", PersonID: *PersonID",TEXT(MATCH(INDEX(AuthorList[Author Name],$A193),People[Full Name],0),"0000"),
", AuthorOrder: ",INDEX(AuthorList[Author Number],$A193),"}")))</f>
        <v/>
      </c>
      <c r="K193" s="111" t="str">
        <f>IF($A193&gt;NumSamplingFeatures,"",
CONCATENATE("  - &amp;SamplingFeatureID",TEXT($A193,"0000"),
" {","SamplingFeatureUUID:  ",CHAR(34),INDEX(SamplingFeatures[Sampling Feature UUID],$A193),CHAR(34),
", SamplingFeatureTypeCV:  ",CHAR(34),INDEX(SamplingFeatures[Sampling Feature Type],$A193),CHAR(34),
", SamplingFeatureCode:  ",CHAR(34),INDEX(SamplingFeatures[Feature Code],$A193),CHAR(34),
", SamplingFeatureName:  ",CHAR(34),INDEX(SamplingFeatures[Feature Name],$A193),CHAR(34),
", SamplingFeatureDescription:  ",CHAR(34),INDEX(SamplingFeatures[Feature Description],$A193),CHAR(34),
", SamplingFeatureGeotypeCV:  ",CHAR(34),INDEX(SamplingFeatures[Feature Geo Type],$A193),CHAR(34),
", FeatureGeometry:  ",CHAR(34),INDEX(SamplingFeatures[Feature Geometry],$A193),CHAR(34),
", Elevation_m:  ",CHAR(34),INDEX(SamplingFeatures[Elevation_m],$A193),CHAR(34),
", ElevationDatumCV:  ",CHAR(34),ElevationDatum,CHAR(34),"}"))</f>
        <v/>
      </c>
      <c r="L193" s="111" t="str">
        <f>IF(NumSites=0,"",
IF(NumSites&lt;$A193,"",
CONCATENATE("  - &amp;SiteID",TEXT($A193,"0000"),
" {","SamplingFeatureID:  *SamplingFeatureID",TEXT(MATCH($A193,Sites[SiteID],0),"0000"),
", SiteTypeCV:  ",CHAR(34),INDEX(Sites[Site Type],MATCH($A193,Sites[SiteID],0)),CHAR(34),
", Latitude:  ",INDEX(Sites[Latitude],MATCH($A193,Sites[SiteID],0)),
", Longitude:  ",INDEX(Sites[Longitude],MATCH($A193,Sites[SiteID],0)),
", SpatialReferenceID:  *SRSID0001}")))</f>
        <v/>
      </c>
      <c r="M193" s="111" t="str">
        <f>IF(NumSpecimens=0,"",
IF(NumSpecimens&lt;$A193,"",
CONCATENATE("  - &amp;SpecimenID",TEXT($A193,"0000"),
" {","SamplingFeatureID:  *SamplingFeatureID",TEXT(MATCH($A193,Specimens[SpecimenID],0),"0000"),
", SpecimenTypeCV:  ",CHAR(34),INDEX(Specimens[Specimen Type],MATCH($A193,Specimens[SpecimenID],0)),CHAR(34),
", SpecimenMediumCV:  ",INDEX(Specimens[Specimen Medium],MATCH($A193,Specimens[SpecimenID],0)),
", IsFieldSpecimen:  ",CHAR(34),INDEX(Specimens[Is Field Specimen?],MATCH($A193,Specimens[SpecimenID],0)),CHAR(34),"}")))</f>
        <v/>
      </c>
      <c r="N193" s="111" t="str">
        <f>IF(NumSpatialOffsets=0,"",
IF(NumSpatialOffsets&lt;$A193,"",
CONCATENATE("  - &amp;SpatialOffsetID",TEXT($A193,"0000"),
" {","SpatialOffsetTypeCV:  ",CHAR(34),INDEX(RelatedFeatures[Spatial Offset Type],MATCH($A193,RelatedFeatures[OffsetID],0)),CHAR(34),
", Offset1Value:  ",INDEX(RelatedFeatures[Offset 1 Value],MATCH($A193,RelatedFeatures[OffsetID],0)),
", Offset1UnitID:  ",CHAR(34),INDEX(RelatedFeatures[Offset 1 Unit],MATCH($A193,RelatedFeatures[OffsetID],0)),CHAR(34),
", Offset2Value:  ",IF(INDEX(RelatedFeatures[Offset 2 Value],MATCH($A193,RelatedFeatures[OffsetID],0))="","NULL",INDEX(RelatedFeatures[Offset 2 Value],MATCH($A193,RelatedFeatures[OffsetID],0))),
", Offset2UnitID:  ",CHAR(34),INDEX(RelatedFeatures[Offset 2 Unit],MATCH($A193,RelatedFeatures[OffsetID],0)),,CHAR(34),
", Offset3Value:  ",IF(INDEX(RelatedFeatures[Offset 3 Value],MATCH($A193,RelatedFeatures[OffsetID],0))="","NULL",INDEX(RelatedFeatures[Offset 3 Value],MATCH($A193,RelatedFeatures[OffsetID],0))),
", Offset3UnitID:  ",CHAR(34),INDEX(RelatedFeatures[Offset 3 Unit],MATCH($A193,RelatedFeatures[OffsetID],0)),CHAR(34),"}")))</f>
        <v/>
      </c>
      <c r="O193" s="111" t="str">
        <f>IF(NumRelatedFeatures=0,"",
IF($A193&gt;NumRelatedFeatures,"",
CONCATENATE("  - &amp;RelationID",TEXT($A193,"0000"),
" {","SamplingFeatureID:  *SamplingFeatureID",TEXT(MATCH(INDEX(RelatedFeatures[First Sampling Feature Code],$A193),SamplingFeatures[Feature Code],0),"0000"),
", RelationshipTypeCV:  ",CHAR(34),INDEX(RelatedFeatures[Relationship Type],$A193),CHAR(34),
", RelatedFeatureID: *SamplingFeatureID",TEXT(MATCH(INDEX(RelatedFeatures[Second Sampling Feature Code],$A193),SamplingFeatures[Feature Code],0),"0000"),
", SpatialOffsetID:  ",IF(INDEX(RelatedFeatures[OffsetID],$A193)="",CONCATENATE(CHAR(34),CHAR(34)),CONCATENATE("*SpatialOffsetID",TEXT(INDEX(RelatedFeatures[OffsetID],$A193),"0000"))),"}")))</f>
        <v/>
      </c>
      <c r="P193" s="111" t="str">
        <f>IF($A193&gt;NumMethods,"",
CONCATENATE("  - &amp;MethodID",TEXT($A193,"0000"),
" {","MethodTypeCV:  ",CHAR(34),INDEX(Methods[Method Type],$A193),CHAR(34),
", MethodCode:  ",CHAR(34),INDEX(Methods[Method Code],$A193),CHAR(34),
", MethodName:  ",CHAR(34),INDEX(Methods[Method Name],$A193),CHAR(34),
", MethodDescription:  ",CHAR(34),INDEX(Methods[Method Description],$A193),CHAR(34),
", MethodLink:  ",CHAR(34),INDEX(Methods[Method Link],$A193),CHAR(34),
", OrganizationID: *OrganizationID",TEXT(MATCH(INDEX(Methods[Organization Name],$A193),Organizations[Organization Name],0),"0000"),"}"))</f>
        <v/>
      </c>
      <c r="Q193" s="111" t="str">
        <f>IF($A193&gt;NumVariables,"",
CONCATENATE("  - &amp;VariableID",TEXT($A193,"0000"),
" {","VariableTypeCV:  ",CHAR(34),INDEX(Variables[Variable Type],$A193),CHAR(34),
", VariableCode:  ",CHAR(34),INDEX(Variables[Variable Code],$A193),CHAR(34),
", VariableNameCV:  ",CHAR(34),INDEX(Variables[Variable Name],$A193),CHAR(34),
", VariableDefinition:  ",CHAR(34),INDEX(Variables[Variable Definition],$A193),CHAR(34),
", SpecciationCV:  ",CHAR(34),INDEX(Variables[Speciation],$A193),CHAR(34),
", NoDataValue:  ",CHAR(34),INDEX(Variables[No Data Value],$A193),CHAR(34),"}"))</f>
        <v/>
      </c>
      <c r="S193" s="111" t="str">
        <f>IF($A193&gt;NumProcessingLevels,"",
CONCATENATE("  - &amp;ProcessingLevelID",TEXT($A193,"0000"),
" {","ProcessingLevelCode:  ",CHAR(34),INDEX(ProcessingLevels[Processing Level Code],$A193),CHAR(34),
", Definition:  ",CHAR(34),INDEX(ProcessingLevels[Definition],$A193),CHAR(34),
", Explanation:  ",CHAR(34),INDEX(ProcessingLevels[Explanation],$A193),CHAR(34),"}"))</f>
        <v/>
      </c>
      <c r="T193" s="111" t="str">
        <f>IF($A193&gt;NumDataColumns,"",
IF(INDEX(DataColumns[Method Code],$A193)="","PLEASE FILL IN A METHOD FOR EACH DATA COLUMN",
CONCATENATE("  - &amp;ActionID",TEXT($A193,"0000"),
" {","ActionTypeCV:  ",CHAR(34),"Observation",CHAR(34),
", MethodID: *MethodID",TEXT(MATCH(INDEX(DataColumns[Method Code],$A193),Methods[Method Code],0),"0000"),
", BeginDateTime:  NULL",
", BeginDateTimeUTCOffset:  NULL",
", EndDateTime:  NULL",
", EndDateTimeUTCOffset:  NULL",
", ActionDescription:  ",CHAR(34),"Generic observation action generated by YODA TimeSeries Template",CHAR(34),
", ActionFileLink:  ",CHAR(34),CHAR(34),"}")))</f>
        <v/>
      </c>
      <c r="U193" s="111" t="str">
        <f>IF($A193&gt;NumDataColumns,"",
IF(INDEX(DataColumns[Method Code],$A193)="","PLEASE FILL IN A SAMPLING FEATURE FOR EACH DATA COLUMN",
CONCATENATE("  - &amp;FeatureActionID",TEXT($A193,"0000"),
" {","SamplingFeatureID:  *SamplingFeatureID",TEXT(MATCH(INDEX(DataColumns[Sampling Feature Code],$A193),SamplingFeatures[Feature Code],0),"0000"),
", ActionID:  *ActionID",TEXT($A193,"0000"),"}")))</f>
        <v/>
      </c>
      <c r="V193" s="111" t="str">
        <f>IF($A193&gt;NumDataColumns,"",
CONCATENATE("  - &amp;ResultID",TEXT($A193,"0000"),
" {","ResultUUID:  ",CHAR(34),INDEX(DataColumns[ResultUUID],$A193),CHAR(34),
", FeatureActionID: *FeatureActionID",TEXT($A193,"0000"),
", ResultTypeCV:  ",CHAR(34),INDEX(DataColumns[Result Type],$A193),CHAR(34),
", VariableID:  *VariableID",TEXT(MATCH(INDEX(DataColumns[Variable Code],$A193),Variables[Variable Code],0),"0000"),
", UnitsID:  ",CHAR(34),INDEX(DataColumns[Unit Name],$A193),CHAR(34),
", TaxonomicClassifierID:  ",CHAR(34),CHAR(34),
", ProcessingLevelID:  *ProcessingLevelID",TEXT(MATCH(INDEX(DataColumns[Processing Level],$A193),ProcessingLevels[Processing Level Code],0),"0000"),
", ResultDateTime:  ",CHAR(34),CHAR(34),
", ResultDateTimeUTCOffset:  ",CHAR(34),CHAR(34),
", ValidDateTime:  ",CHAR(34),CHAR(34),
", ValidDateTimeUTCOffset:  ",CHAR(34),CHAR(34),
", StatusCV:  ",CHAR(34),CHAR(34),
", SampledMediumCV:  ",CHAR(34),INDEX(DataColumns[Sampled Medium],$A193),CHAR(34),
", ValueCount:  ",NumDataValues,"}"))</f>
        <v/>
      </c>
      <c r="W193" s="111" t="str">
        <f>IF($A193&gt;NumDataColumns,"",
CONCATENATE("  - &amp;TimeSeriesResultID001",TEXT($A193,"0000"),
" {","ResultID: *ResultID",TEXT($A193,"0000"),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Statistic],$A193),CHAR(34),"}"))</f>
        <v/>
      </c>
      <c r="X193" s="111" t="str">
        <f>IF($A193-3&gt;NumDataColumns,"",
CONCATENATE("    - {ColumnNumber: ",TEXT($A193-1,"0000"),
", Label:  ",CHAR(34),INDEX(DataColumns[Column Label],$A193-3),CHAR(34),
", ODM2Field:  ",CHAR(34),"DataValue",CHAR(34),
", CensorCodeCV:  ",CHAR(34),INDEX(DataColumns[Censor Code],$A193-3),CHAR(34),
", QualiatyCodeCV:  ",CHAR(34),INDEX(DataColumns[Quality Code],$A193-3),CHAR(34),
", TimeAggregationInterval:  ",INDEX(DataColumns[Time Aggregation Interval],$A193-3),
", TimeAggregationIntervalUnitsID:  ",CHAR(34),INDEX(DataColumns[Time Aggregation Unit],$A193-3),CHAR(34),"}"))</f>
        <v/>
      </c>
      <c r="AA193" s="111" t="str">
        <f>IF($A193&gt;NumDataColumns,
"",
CONCATENATE(AA192,", ",INDEX(DataColumns[Column Label],$A193)))</f>
        <v/>
      </c>
    </row>
    <row r="194" spans="1:27" x14ac:dyDescent="0.25">
      <c r="A194">
        <v>191</v>
      </c>
      <c r="D194" s="111" t="str">
        <f>IF($A194&gt;NumPeople,"",
CONCATENATE("  - &amp;PersonID",TEXT($A194,"0000"),
" {","PersonFirstName:  ",CHAR(34),INDEX(People[First Name],$A194),CHAR(34),
", PersonMiddleName:  ",CHAR(34),INDEX(People[Middle Name],$A194),CHAR(34),
", PersonLastName:  ",CHAR(34),INDEX(People[Last Name],$A194),CHAR(34),"}"))</f>
        <v/>
      </c>
      <c r="E194" s="111" t="str">
        <f>IF($A194&gt;NumOrganizations,"",
CONCATENATE("  - &amp;OrganizationID",TEXT($A194,"0000"),
" {","OrganizationTypeCV:  ",CHAR(34),INDEX(Organizations[Organization Type '[CV']],$A194),CHAR(34),
", OrganizationCode:  ",CHAR(34),INDEX(Organizations[Organization Code],$A194),CHAR(34),
", OrganizationName:  ",CHAR(34),INDEX(Organizations[Organization Name],$A194),CHAR(34),
", OrganizationDescription:  ",CHAR(34),INDEX(Organizations[Organization Description],$A194),CHAR(34),
", OrganizationLink:  ",CHAR(34),INDEX(Organizations[Organization Link],$A194),CHAR(34),"}"))</f>
        <v/>
      </c>
      <c r="F194" s="111" t="str">
        <f>IF($A194&gt;NumPeople,"",
CONCATENATE("  - &amp;AffiliationID",TEXT($A194,"0000"),
" {PersonID: *PersonID",TEXT($A194,"0000"),
", OrganizationID: *OrganizationID",TEXT(MATCH(INDEX(People[Organization Name],$A194),Organizations[Organization Name],0),"0000"),
", IsPrimaryOrganizationContact: , AffiliationStartDate: , AffiliationEndDate: , PrimaryPhone: ",
", PrimaryEmail: ",CHAR(34),INDEX(People[Primary Email],$A194),CHAR(34),
", PrimaryAddress: ",CHAR(34),INDEX(People[Primary Address],$A194),CHAR(34),
", PersonLink: }"))</f>
        <v/>
      </c>
      <c r="H194" s="111" t="str">
        <f>IF(COUNTA(CitationInformation)=0,"",
IF($A194&gt;NumAuthors,"",
CONCATENATE("  - &amp;AuthorListID",TEXT($A194,"0000"),
"  {CitationID: *CitationID0001",
", PersonID: *PersonID",TEXT(MATCH(INDEX(AuthorList[Author Name],$A194),People[Full Name],0),"0000"),
", AuthorOrder: ",INDEX(AuthorList[Author Number],$A194),"}")))</f>
        <v/>
      </c>
      <c r="K194" s="111" t="str">
        <f>IF($A194&gt;NumSamplingFeatures,"",
CONCATENATE("  - &amp;SamplingFeatureID",TEXT($A194,"0000"),
" {","SamplingFeatureUUID:  ",CHAR(34),INDEX(SamplingFeatures[Sampling Feature UUID],$A194),CHAR(34),
", SamplingFeatureTypeCV:  ",CHAR(34),INDEX(SamplingFeatures[Sampling Feature Type],$A194),CHAR(34),
", SamplingFeatureCode:  ",CHAR(34),INDEX(SamplingFeatures[Feature Code],$A194),CHAR(34),
", SamplingFeatureName:  ",CHAR(34),INDEX(SamplingFeatures[Feature Name],$A194),CHAR(34),
", SamplingFeatureDescription:  ",CHAR(34),INDEX(SamplingFeatures[Feature Description],$A194),CHAR(34),
", SamplingFeatureGeotypeCV:  ",CHAR(34),INDEX(SamplingFeatures[Feature Geo Type],$A194),CHAR(34),
", FeatureGeometry:  ",CHAR(34),INDEX(SamplingFeatures[Feature Geometry],$A194),CHAR(34),
", Elevation_m:  ",CHAR(34),INDEX(SamplingFeatures[Elevation_m],$A194),CHAR(34),
", ElevationDatumCV:  ",CHAR(34),ElevationDatum,CHAR(34),"}"))</f>
        <v/>
      </c>
      <c r="L194" s="111" t="str">
        <f>IF(NumSites=0,"",
IF(NumSites&lt;$A194,"",
CONCATENATE("  - &amp;SiteID",TEXT($A194,"0000"),
" {","SamplingFeatureID:  *SamplingFeatureID",TEXT(MATCH($A194,Sites[SiteID],0),"0000"),
", SiteTypeCV:  ",CHAR(34),INDEX(Sites[Site Type],MATCH($A194,Sites[SiteID],0)),CHAR(34),
", Latitude:  ",INDEX(Sites[Latitude],MATCH($A194,Sites[SiteID],0)),
", Longitude:  ",INDEX(Sites[Longitude],MATCH($A194,Sites[SiteID],0)),
", SpatialReferenceID:  *SRSID0001}")))</f>
        <v/>
      </c>
      <c r="M194" s="111" t="str">
        <f>IF(NumSpecimens=0,"",
IF(NumSpecimens&lt;$A194,"",
CONCATENATE("  - &amp;SpecimenID",TEXT($A194,"0000"),
" {","SamplingFeatureID:  *SamplingFeatureID",TEXT(MATCH($A194,Specimens[SpecimenID],0),"0000"),
", SpecimenTypeCV:  ",CHAR(34),INDEX(Specimens[Specimen Type],MATCH($A194,Specimens[SpecimenID],0)),CHAR(34),
", SpecimenMediumCV:  ",INDEX(Specimens[Specimen Medium],MATCH($A194,Specimens[SpecimenID],0)),
", IsFieldSpecimen:  ",CHAR(34),INDEX(Specimens[Is Field Specimen?],MATCH($A194,Specimens[SpecimenID],0)),CHAR(34),"}")))</f>
        <v/>
      </c>
      <c r="N194" s="111" t="str">
        <f>IF(NumSpatialOffsets=0,"",
IF(NumSpatialOffsets&lt;$A194,"",
CONCATENATE("  - &amp;SpatialOffsetID",TEXT($A194,"0000"),
" {","SpatialOffsetTypeCV:  ",CHAR(34),INDEX(RelatedFeatures[Spatial Offset Type],MATCH($A194,RelatedFeatures[OffsetID],0)),CHAR(34),
", Offset1Value:  ",INDEX(RelatedFeatures[Offset 1 Value],MATCH($A194,RelatedFeatures[OffsetID],0)),
", Offset1UnitID:  ",CHAR(34),INDEX(RelatedFeatures[Offset 1 Unit],MATCH($A194,RelatedFeatures[OffsetID],0)),CHAR(34),
", Offset2Value:  ",IF(INDEX(RelatedFeatures[Offset 2 Value],MATCH($A194,RelatedFeatures[OffsetID],0))="","NULL",INDEX(RelatedFeatures[Offset 2 Value],MATCH($A194,RelatedFeatures[OffsetID],0))),
", Offset2UnitID:  ",CHAR(34),INDEX(RelatedFeatures[Offset 2 Unit],MATCH($A194,RelatedFeatures[OffsetID],0)),,CHAR(34),
", Offset3Value:  ",IF(INDEX(RelatedFeatures[Offset 3 Value],MATCH($A194,RelatedFeatures[OffsetID],0))="","NULL",INDEX(RelatedFeatures[Offset 3 Value],MATCH($A194,RelatedFeatures[OffsetID],0))),
", Offset3UnitID:  ",CHAR(34),INDEX(RelatedFeatures[Offset 3 Unit],MATCH($A194,RelatedFeatures[OffsetID],0)),CHAR(34),"}")))</f>
        <v/>
      </c>
      <c r="O194" s="111" t="str">
        <f>IF(NumRelatedFeatures=0,"",
IF($A194&gt;NumRelatedFeatures,"",
CONCATENATE("  - &amp;RelationID",TEXT($A194,"0000"),
" {","SamplingFeatureID:  *SamplingFeatureID",TEXT(MATCH(INDEX(RelatedFeatures[First Sampling Feature Code],$A194),SamplingFeatures[Feature Code],0),"0000"),
", RelationshipTypeCV:  ",CHAR(34),INDEX(RelatedFeatures[Relationship Type],$A194),CHAR(34),
", RelatedFeatureID: *SamplingFeatureID",TEXT(MATCH(INDEX(RelatedFeatures[Second Sampling Feature Code],$A194),SamplingFeatures[Feature Code],0),"0000"),
", SpatialOffsetID:  ",IF(INDEX(RelatedFeatures[OffsetID],$A194)="",CONCATENATE(CHAR(34),CHAR(34)),CONCATENATE("*SpatialOffsetID",TEXT(INDEX(RelatedFeatures[OffsetID],$A194),"0000"))),"}")))</f>
        <v/>
      </c>
      <c r="P194" s="111" t="str">
        <f>IF($A194&gt;NumMethods,"",
CONCATENATE("  - &amp;MethodID",TEXT($A194,"0000"),
" {","MethodTypeCV:  ",CHAR(34),INDEX(Methods[Method Type],$A194),CHAR(34),
", MethodCode:  ",CHAR(34),INDEX(Methods[Method Code],$A194),CHAR(34),
", MethodName:  ",CHAR(34),INDEX(Methods[Method Name],$A194),CHAR(34),
", MethodDescription:  ",CHAR(34),INDEX(Methods[Method Description],$A194),CHAR(34),
", MethodLink:  ",CHAR(34),INDEX(Methods[Method Link],$A194),CHAR(34),
", OrganizationID: *OrganizationID",TEXT(MATCH(INDEX(Methods[Organization Name],$A194),Organizations[Organization Name],0),"0000"),"}"))</f>
        <v/>
      </c>
      <c r="Q194" s="111" t="str">
        <f>IF($A194&gt;NumVariables,"",
CONCATENATE("  - &amp;VariableID",TEXT($A194,"0000"),
" {","VariableTypeCV:  ",CHAR(34),INDEX(Variables[Variable Type],$A194),CHAR(34),
", VariableCode:  ",CHAR(34),INDEX(Variables[Variable Code],$A194),CHAR(34),
", VariableNameCV:  ",CHAR(34),INDEX(Variables[Variable Name],$A194),CHAR(34),
", VariableDefinition:  ",CHAR(34),INDEX(Variables[Variable Definition],$A194),CHAR(34),
", SpecciationCV:  ",CHAR(34),INDEX(Variables[Speciation],$A194),CHAR(34),
", NoDataValue:  ",CHAR(34),INDEX(Variables[No Data Value],$A194),CHAR(34),"}"))</f>
        <v/>
      </c>
      <c r="S194" s="111" t="str">
        <f>IF($A194&gt;NumProcessingLevels,"",
CONCATENATE("  - &amp;ProcessingLevelID",TEXT($A194,"0000"),
" {","ProcessingLevelCode:  ",CHAR(34),INDEX(ProcessingLevels[Processing Level Code],$A194),CHAR(34),
", Definition:  ",CHAR(34),INDEX(ProcessingLevels[Definition],$A194),CHAR(34),
", Explanation:  ",CHAR(34),INDEX(ProcessingLevels[Explanation],$A194),CHAR(34),"}"))</f>
        <v/>
      </c>
      <c r="T194" s="111" t="str">
        <f>IF($A194&gt;NumDataColumns,"",
IF(INDEX(DataColumns[Method Code],$A194)="","PLEASE FILL IN A METHOD FOR EACH DATA COLUMN",
CONCATENATE("  - &amp;ActionID",TEXT($A194,"0000"),
" {","ActionTypeCV:  ",CHAR(34),"Observation",CHAR(34),
", MethodID: *MethodID",TEXT(MATCH(INDEX(DataColumns[Method Code],$A194),Methods[Method Code],0),"0000"),
", BeginDateTime:  NULL",
", BeginDateTimeUTCOffset:  NULL",
", EndDateTime:  NULL",
", EndDateTimeUTCOffset:  NULL",
", ActionDescription:  ",CHAR(34),"Generic observation action generated by YODA TimeSeries Template",CHAR(34),
", ActionFileLink:  ",CHAR(34),CHAR(34),"}")))</f>
        <v/>
      </c>
      <c r="U194" s="111" t="str">
        <f>IF($A194&gt;NumDataColumns,"",
IF(INDEX(DataColumns[Method Code],$A194)="","PLEASE FILL IN A SAMPLING FEATURE FOR EACH DATA COLUMN",
CONCATENATE("  - &amp;FeatureActionID",TEXT($A194,"0000"),
" {","SamplingFeatureID:  *SamplingFeatureID",TEXT(MATCH(INDEX(DataColumns[Sampling Feature Code],$A194),SamplingFeatures[Feature Code],0),"0000"),
", ActionID:  *ActionID",TEXT($A194,"0000"),"}")))</f>
        <v/>
      </c>
      <c r="V194" s="111" t="str">
        <f>IF($A194&gt;NumDataColumns,"",
CONCATENATE("  - &amp;ResultID",TEXT($A194,"0000"),
" {","ResultUUID:  ",CHAR(34),INDEX(DataColumns[ResultUUID],$A194),CHAR(34),
", FeatureActionID: *FeatureActionID",TEXT($A194,"0000"),
", ResultTypeCV:  ",CHAR(34),INDEX(DataColumns[Result Type],$A194),CHAR(34),
", VariableID:  *VariableID",TEXT(MATCH(INDEX(DataColumns[Variable Code],$A194),Variables[Variable Code],0),"0000"),
", UnitsID:  ",CHAR(34),INDEX(DataColumns[Unit Name],$A194),CHAR(34),
", TaxonomicClassifierID:  ",CHAR(34),CHAR(34),
", ProcessingLevelID:  *ProcessingLevelID",TEXT(MATCH(INDEX(DataColumns[Processing Level],$A194),ProcessingLevels[Processing Level Code],0),"0000"),
", ResultDateTime:  ",CHAR(34),CHAR(34),
", ResultDateTimeUTCOffset:  ",CHAR(34),CHAR(34),
", ValidDateTime:  ",CHAR(34),CHAR(34),
", ValidDateTimeUTCOffset:  ",CHAR(34),CHAR(34),
", StatusCV:  ",CHAR(34),CHAR(34),
", SampledMediumCV:  ",CHAR(34),INDEX(DataColumns[Sampled Medium],$A194),CHAR(34),
", ValueCount:  ",NumDataValues,"}"))</f>
        <v/>
      </c>
      <c r="W194" s="111" t="str">
        <f>IF($A194&gt;NumDataColumns,"",
CONCATENATE("  - &amp;TimeSeriesResultID001",TEXT($A194,"0000"),
" {","ResultID: *ResultID",TEXT($A194,"0000"),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Statistic],$A194),CHAR(34),"}"))</f>
        <v/>
      </c>
      <c r="X194" s="111" t="str">
        <f>IF($A194-3&gt;NumDataColumns,"",
CONCATENATE("    - {ColumnNumber: ",TEXT($A194-1,"0000"),
", Label:  ",CHAR(34),INDEX(DataColumns[Column Label],$A194-3),CHAR(34),
", ODM2Field:  ",CHAR(34),"DataValue",CHAR(34),
", CensorCodeCV:  ",CHAR(34),INDEX(DataColumns[Censor Code],$A194-3),CHAR(34),
", QualiatyCodeCV:  ",CHAR(34),INDEX(DataColumns[Quality Code],$A194-3),CHAR(34),
", TimeAggregationInterval:  ",INDEX(DataColumns[Time Aggregation Interval],$A194-3),
", TimeAggregationIntervalUnitsID:  ",CHAR(34),INDEX(DataColumns[Time Aggregation Unit],$A194-3),CHAR(34),"}"))</f>
        <v/>
      </c>
      <c r="AA194" s="111" t="str">
        <f>IF($A194&gt;NumDataColumns,
"",
CONCATENATE(AA193,", ",INDEX(DataColumns[Column Label],$A194)))</f>
        <v/>
      </c>
    </row>
    <row r="195" spans="1:27" x14ac:dyDescent="0.25">
      <c r="A195">
        <v>192</v>
      </c>
      <c r="D195" s="111" t="str">
        <f>IF($A195&gt;NumPeople,"",
CONCATENATE("  - &amp;PersonID",TEXT($A195,"0000"),
" {","PersonFirstName:  ",CHAR(34),INDEX(People[First Name],$A195),CHAR(34),
", PersonMiddleName:  ",CHAR(34),INDEX(People[Middle Name],$A195),CHAR(34),
", PersonLastName:  ",CHAR(34),INDEX(People[Last Name],$A195),CHAR(34),"}"))</f>
        <v/>
      </c>
      <c r="E195" s="111" t="str">
        <f>IF($A195&gt;NumOrganizations,"",
CONCATENATE("  - &amp;OrganizationID",TEXT($A195,"0000"),
" {","OrganizationTypeCV:  ",CHAR(34),INDEX(Organizations[Organization Type '[CV']],$A195),CHAR(34),
", OrganizationCode:  ",CHAR(34),INDEX(Organizations[Organization Code],$A195),CHAR(34),
", OrganizationName:  ",CHAR(34),INDEX(Organizations[Organization Name],$A195),CHAR(34),
", OrganizationDescription:  ",CHAR(34),INDEX(Organizations[Organization Description],$A195),CHAR(34),
", OrganizationLink:  ",CHAR(34),INDEX(Organizations[Organization Link],$A195),CHAR(34),"}"))</f>
        <v/>
      </c>
      <c r="F195" s="111" t="str">
        <f>IF($A195&gt;NumPeople,"",
CONCATENATE("  - &amp;AffiliationID",TEXT($A195,"0000"),
" {PersonID: *PersonID",TEXT($A195,"0000"),
", OrganizationID: *OrganizationID",TEXT(MATCH(INDEX(People[Organization Name],$A195),Organizations[Organization Name],0),"0000"),
", IsPrimaryOrganizationContact: , AffiliationStartDate: , AffiliationEndDate: , PrimaryPhone: ",
", PrimaryEmail: ",CHAR(34),INDEX(People[Primary Email],$A195),CHAR(34),
", PrimaryAddress: ",CHAR(34),INDEX(People[Primary Address],$A195),CHAR(34),
", PersonLink: }"))</f>
        <v/>
      </c>
      <c r="H195" s="111" t="str">
        <f>IF(COUNTA(CitationInformation)=0,"",
IF($A195&gt;NumAuthors,"",
CONCATENATE("  - &amp;AuthorListID",TEXT($A195,"0000"),
"  {CitationID: *CitationID0001",
", PersonID: *PersonID",TEXT(MATCH(INDEX(AuthorList[Author Name],$A195),People[Full Name],0),"0000"),
", AuthorOrder: ",INDEX(AuthorList[Author Number],$A195),"}")))</f>
        <v/>
      </c>
      <c r="K195" s="111" t="str">
        <f>IF($A195&gt;NumSamplingFeatures,"",
CONCATENATE("  - &amp;SamplingFeatureID",TEXT($A195,"0000"),
" {","SamplingFeatureUUID:  ",CHAR(34),INDEX(SamplingFeatures[Sampling Feature UUID],$A195),CHAR(34),
", SamplingFeatureTypeCV:  ",CHAR(34),INDEX(SamplingFeatures[Sampling Feature Type],$A195),CHAR(34),
", SamplingFeatureCode:  ",CHAR(34),INDEX(SamplingFeatures[Feature Code],$A195),CHAR(34),
", SamplingFeatureName:  ",CHAR(34),INDEX(SamplingFeatures[Feature Name],$A195),CHAR(34),
", SamplingFeatureDescription:  ",CHAR(34),INDEX(SamplingFeatures[Feature Description],$A195),CHAR(34),
", SamplingFeatureGeotypeCV:  ",CHAR(34),INDEX(SamplingFeatures[Feature Geo Type],$A195),CHAR(34),
", FeatureGeometry:  ",CHAR(34),INDEX(SamplingFeatures[Feature Geometry],$A195),CHAR(34),
", Elevation_m:  ",CHAR(34),INDEX(SamplingFeatures[Elevation_m],$A195),CHAR(34),
", ElevationDatumCV:  ",CHAR(34),ElevationDatum,CHAR(34),"}"))</f>
        <v/>
      </c>
      <c r="L195" s="111" t="str">
        <f>IF(NumSites=0,"",
IF(NumSites&lt;$A195,"",
CONCATENATE("  - &amp;SiteID",TEXT($A195,"0000"),
" {","SamplingFeatureID:  *SamplingFeatureID",TEXT(MATCH($A195,Sites[SiteID],0),"0000"),
", SiteTypeCV:  ",CHAR(34),INDEX(Sites[Site Type],MATCH($A195,Sites[SiteID],0)),CHAR(34),
", Latitude:  ",INDEX(Sites[Latitude],MATCH($A195,Sites[SiteID],0)),
", Longitude:  ",INDEX(Sites[Longitude],MATCH($A195,Sites[SiteID],0)),
", SpatialReferenceID:  *SRSID0001}")))</f>
        <v/>
      </c>
      <c r="M195" s="111" t="str">
        <f>IF(NumSpecimens=0,"",
IF(NumSpecimens&lt;$A195,"",
CONCATENATE("  - &amp;SpecimenID",TEXT($A195,"0000"),
" {","SamplingFeatureID:  *SamplingFeatureID",TEXT(MATCH($A195,Specimens[SpecimenID],0),"0000"),
", SpecimenTypeCV:  ",CHAR(34),INDEX(Specimens[Specimen Type],MATCH($A195,Specimens[SpecimenID],0)),CHAR(34),
", SpecimenMediumCV:  ",INDEX(Specimens[Specimen Medium],MATCH($A195,Specimens[SpecimenID],0)),
", IsFieldSpecimen:  ",CHAR(34),INDEX(Specimens[Is Field Specimen?],MATCH($A195,Specimens[SpecimenID],0)),CHAR(34),"}")))</f>
        <v/>
      </c>
      <c r="N195" s="111" t="str">
        <f>IF(NumSpatialOffsets=0,"",
IF(NumSpatialOffsets&lt;$A195,"",
CONCATENATE("  - &amp;SpatialOffsetID",TEXT($A195,"0000"),
" {","SpatialOffsetTypeCV:  ",CHAR(34),INDEX(RelatedFeatures[Spatial Offset Type],MATCH($A195,RelatedFeatures[OffsetID],0)),CHAR(34),
", Offset1Value:  ",INDEX(RelatedFeatures[Offset 1 Value],MATCH($A195,RelatedFeatures[OffsetID],0)),
", Offset1UnitID:  ",CHAR(34),INDEX(RelatedFeatures[Offset 1 Unit],MATCH($A195,RelatedFeatures[OffsetID],0)),CHAR(34),
", Offset2Value:  ",IF(INDEX(RelatedFeatures[Offset 2 Value],MATCH($A195,RelatedFeatures[OffsetID],0))="","NULL",INDEX(RelatedFeatures[Offset 2 Value],MATCH($A195,RelatedFeatures[OffsetID],0))),
", Offset2UnitID:  ",CHAR(34),INDEX(RelatedFeatures[Offset 2 Unit],MATCH($A195,RelatedFeatures[OffsetID],0)),,CHAR(34),
", Offset3Value:  ",IF(INDEX(RelatedFeatures[Offset 3 Value],MATCH($A195,RelatedFeatures[OffsetID],0))="","NULL",INDEX(RelatedFeatures[Offset 3 Value],MATCH($A195,RelatedFeatures[OffsetID],0))),
", Offset3UnitID:  ",CHAR(34),INDEX(RelatedFeatures[Offset 3 Unit],MATCH($A195,RelatedFeatures[OffsetID],0)),CHAR(34),"}")))</f>
        <v/>
      </c>
      <c r="O195" s="111" t="str">
        <f>IF(NumRelatedFeatures=0,"",
IF($A195&gt;NumRelatedFeatures,"",
CONCATENATE("  - &amp;RelationID",TEXT($A195,"0000"),
" {","SamplingFeatureID:  *SamplingFeatureID",TEXT(MATCH(INDEX(RelatedFeatures[First Sampling Feature Code],$A195),SamplingFeatures[Feature Code],0),"0000"),
", RelationshipTypeCV:  ",CHAR(34),INDEX(RelatedFeatures[Relationship Type],$A195),CHAR(34),
", RelatedFeatureID: *SamplingFeatureID",TEXT(MATCH(INDEX(RelatedFeatures[Second Sampling Feature Code],$A195),SamplingFeatures[Feature Code],0),"0000"),
", SpatialOffsetID:  ",IF(INDEX(RelatedFeatures[OffsetID],$A195)="",CONCATENATE(CHAR(34),CHAR(34)),CONCATENATE("*SpatialOffsetID",TEXT(INDEX(RelatedFeatures[OffsetID],$A195),"0000"))),"}")))</f>
        <v/>
      </c>
      <c r="P195" s="111" t="str">
        <f>IF($A195&gt;NumMethods,"",
CONCATENATE("  - &amp;MethodID",TEXT($A195,"0000"),
" {","MethodTypeCV:  ",CHAR(34),INDEX(Methods[Method Type],$A195),CHAR(34),
", MethodCode:  ",CHAR(34),INDEX(Methods[Method Code],$A195),CHAR(34),
", MethodName:  ",CHAR(34),INDEX(Methods[Method Name],$A195),CHAR(34),
", MethodDescription:  ",CHAR(34),INDEX(Methods[Method Description],$A195),CHAR(34),
", MethodLink:  ",CHAR(34),INDEX(Methods[Method Link],$A195),CHAR(34),
", OrganizationID: *OrganizationID",TEXT(MATCH(INDEX(Methods[Organization Name],$A195),Organizations[Organization Name],0),"0000"),"}"))</f>
        <v/>
      </c>
      <c r="Q195" s="111" t="str">
        <f>IF($A195&gt;NumVariables,"",
CONCATENATE("  - &amp;VariableID",TEXT($A195,"0000"),
" {","VariableTypeCV:  ",CHAR(34),INDEX(Variables[Variable Type],$A195),CHAR(34),
", VariableCode:  ",CHAR(34),INDEX(Variables[Variable Code],$A195),CHAR(34),
", VariableNameCV:  ",CHAR(34),INDEX(Variables[Variable Name],$A195),CHAR(34),
", VariableDefinition:  ",CHAR(34),INDEX(Variables[Variable Definition],$A195),CHAR(34),
", SpecciationCV:  ",CHAR(34),INDEX(Variables[Speciation],$A195),CHAR(34),
", NoDataValue:  ",CHAR(34),INDEX(Variables[No Data Value],$A195),CHAR(34),"}"))</f>
        <v/>
      </c>
      <c r="S195" s="111" t="str">
        <f>IF($A195&gt;NumProcessingLevels,"",
CONCATENATE("  - &amp;ProcessingLevelID",TEXT($A195,"0000"),
" {","ProcessingLevelCode:  ",CHAR(34),INDEX(ProcessingLevels[Processing Level Code],$A195),CHAR(34),
", Definition:  ",CHAR(34),INDEX(ProcessingLevels[Definition],$A195),CHAR(34),
", Explanation:  ",CHAR(34),INDEX(ProcessingLevels[Explanation],$A195),CHAR(34),"}"))</f>
        <v/>
      </c>
      <c r="T195" s="111" t="str">
        <f>IF($A195&gt;NumDataColumns,"",
IF(INDEX(DataColumns[Method Code],$A195)="","PLEASE FILL IN A METHOD FOR EACH DATA COLUMN",
CONCATENATE("  - &amp;ActionID",TEXT($A195,"0000"),
" {","ActionTypeCV:  ",CHAR(34),"Observation",CHAR(34),
", MethodID: *MethodID",TEXT(MATCH(INDEX(DataColumns[Method Code],$A195),Methods[Method Code],0),"0000"),
", BeginDateTime:  NULL",
", BeginDateTimeUTCOffset:  NULL",
", EndDateTime:  NULL",
", EndDateTimeUTCOffset:  NULL",
", ActionDescription:  ",CHAR(34),"Generic observation action generated by YODA TimeSeries Template",CHAR(34),
", ActionFileLink:  ",CHAR(34),CHAR(34),"}")))</f>
        <v/>
      </c>
      <c r="U195" s="111" t="str">
        <f>IF($A195&gt;NumDataColumns,"",
IF(INDEX(DataColumns[Method Code],$A195)="","PLEASE FILL IN A SAMPLING FEATURE FOR EACH DATA COLUMN",
CONCATENATE("  - &amp;FeatureActionID",TEXT($A195,"0000"),
" {","SamplingFeatureID:  *SamplingFeatureID",TEXT(MATCH(INDEX(DataColumns[Sampling Feature Code],$A195),SamplingFeatures[Feature Code],0),"0000"),
", ActionID:  *ActionID",TEXT($A195,"0000"),"}")))</f>
        <v/>
      </c>
      <c r="V195" s="111" t="str">
        <f>IF($A195&gt;NumDataColumns,"",
CONCATENATE("  - &amp;ResultID",TEXT($A195,"0000"),
" {","ResultUUID:  ",CHAR(34),INDEX(DataColumns[ResultUUID],$A195),CHAR(34),
", FeatureActionID: *FeatureActionID",TEXT($A195,"0000"),
", ResultTypeCV:  ",CHAR(34),INDEX(DataColumns[Result Type],$A195),CHAR(34),
", VariableID:  *VariableID",TEXT(MATCH(INDEX(DataColumns[Variable Code],$A195),Variables[Variable Code],0),"0000"),
", UnitsID:  ",CHAR(34),INDEX(DataColumns[Unit Name],$A195),CHAR(34),
", TaxonomicClassifierID:  ",CHAR(34),CHAR(34),
", ProcessingLevelID:  *ProcessingLevelID",TEXT(MATCH(INDEX(DataColumns[Processing Level],$A195),ProcessingLevels[Processing Level Code],0),"0000"),
", ResultDateTime:  ",CHAR(34),CHAR(34),
", ResultDateTimeUTCOffset:  ",CHAR(34),CHAR(34),
", ValidDateTime:  ",CHAR(34),CHAR(34),
", ValidDateTimeUTCOffset:  ",CHAR(34),CHAR(34),
", StatusCV:  ",CHAR(34),CHAR(34),
", SampledMediumCV:  ",CHAR(34),INDEX(DataColumns[Sampled Medium],$A195),CHAR(34),
", ValueCount:  ",NumDataValues,"}"))</f>
        <v/>
      </c>
      <c r="W195" s="111" t="str">
        <f>IF($A195&gt;NumDataColumns,"",
CONCATENATE("  - &amp;TimeSeriesResultID001",TEXT($A195,"0000"),
" {","ResultID: *ResultID",TEXT($A195,"0000"),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Statistic],$A195),CHAR(34),"}"))</f>
        <v/>
      </c>
      <c r="X195" s="111" t="str">
        <f>IF($A195-3&gt;NumDataColumns,"",
CONCATENATE("    - {ColumnNumber: ",TEXT($A195-1,"0000"),
", Label:  ",CHAR(34),INDEX(DataColumns[Column Label],$A195-3),CHAR(34),
", ODM2Field:  ",CHAR(34),"DataValue",CHAR(34),
", CensorCodeCV:  ",CHAR(34),INDEX(DataColumns[Censor Code],$A195-3),CHAR(34),
", QualiatyCodeCV:  ",CHAR(34),INDEX(DataColumns[Quality Code],$A195-3),CHAR(34),
", TimeAggregationInterval:  ",INDEX(DataColumns[Time Aggregation Interval],$A195-3),
", TimeAggregationIntervalUnitsID:  ",CHAR(34),INDEX(DataColumns[Time Aggregation Unit],$A195-3),CHAR(34),"}"))</f>
        <v/>
      </c>
      <c r="AA195" s="111" t="str">
        <f>IF($A195&gt;NumDataColumns,
"",
CONCATENATE(AA194,", ",INDEX(DataColumns[Column Label],$A195)))</f>
        <v/>
      </c>
    </row>
    <row r="196" spans="1:27" x14ac:dyDescent="0.25">
      <c r="A196">
        <v>193</v>
      </c>
      <c r="D196" s="111" t="str">
        <f>IF($A196&gt;NumPeople,"",
CONCATENATE("  - &amp;PersonID",TEXT($A196,"0000"),
" {","PersonFirstName:  ",CHAR(34),INDEX(People[First Name],$A196),CHAR(34),
", PersonMiddleName:  ",CHAR(34),INDEX(People[Middle Name],$A196),CHAR(34),
", PersonLastName:  ",CHAR(34),INDEX(People[Last Name],$A196),CHAR(34),"}"))</f>
        <v/>
      </c>
      <c r="E196" s="111" t="str">
        <f>IF($A196&gt;NumOrganizations,"",
CONCATENATE("  - &amp;OrganizationID",TEXT($A196,"0000"),
" {","OrganizationTypeCV:  ",CHAR(34),INDEX(Organizations[Organization Type '[CV']],$A196),CHAR(34),
", OrganizationCode:  ",CHAR(34),INDEX(Organizations[Organization Code],$A196),CHAR(34),
", OrganizationName:  ",CHAR(34),INDEX(Organizations[Organization Name],$A196),CHAR(34),
", OrganizationDescription:  ",CHAR(34),INDEX(Organizations[Organization Description],$A196),CHAR(34),
", OrganizationLink:  ",CHAR(34),INDEX(Organizations[Organization Link],$A196),CHAR(34),"}"))</f>
        <v/>
      </c>
      <c r="F196" s="111" t="str">
        <f>IF($A196&gt;NumPeople,"",
CONCATENATE("  - &amp;AffiliationID",TEXT($A196,"0000"),
" {PersonID: *PersonID",TEXT($A196,"0000"),
", OrganizationID: *OrganizationID",TEXT(MATCH(INDEX(People[Organization Name],$A196),Organizations[Organization Name],0),"0000"),
", IsPrimaryOrganizationContact: , AffiliationStartDate: , AffiliationEndDate: , PrimaryPhone: ",
", PrimaryEmail: ",CHAR(34),INDEX(People[Primary Email],$A196),CHAR(34),
", PrimaryAddress: ",CHAR(34),INDEX(People[Primary Address],$A196),CHAR(34),
", PersonLink: }"))</f>
        <v/>
      </c>
      <c r="H196" s="111" t="str">
        <f>IF(COUNTA(CitationInformation)=0,"",
IF($A196&gt;NumAuthors,"",
CONCATENATE("  - &amp;AuthorListID",TEXT($A196,"0000"),
"  {CitationID: *CitationID0001",
", PersonID: *PersonID",TEXT(MATCH(INDEX(AuthorList[Author Name],$A196),People[Full Name],0),"0000"),
", AuthorOrder: ",INDEX(AuthorList[Author Number],$A196),"}")))</f>
        <v/>
      </c>
      <c r="K196" s="111" t="str">
        <f>IF($A196&gt;NumSamplingFeatures,"",
CONCATENATE("  - &amp;SamplingFeatureID",TEXT($A196,"0000"),
" {","SamplingFeatureUUID:  ",CHAR(34),INDEX(SamplingFeatures[Sampling Feature UUID],$A196),CHAR(34),
", SamplingFeatureTypeCV:  ",CHAR(34),INDEX(SamplingFeatures[Sampling Feature Type],$A196),CHAR(34),
", SamplingFeatureCode:  ",CHAR(34),INDEX(SamplingFeatures[Feature Code],$A196),CHAR(34),
", SamplingFeatureName:  ",CHAR(34),INDEX(SamplingFeatures[Feature Name],$A196),CHAR(34),
", SamplingFeatureDescription:  ",CHAR(34),INDEX(SamplingFeatures[Feature Description],$A196),CHAR(34),
", SamplingFeatureGeotypeCV:  ",CHAR(34),INDEX(SamplingFeatures[Feature Geo Type],$A196),CHAR(34),
", FeatureGeometry:  ",CHAR(34),INDEX(SamplingFeatures[Feature Geometry],$A196),CHAR(34),
", Elevation_m:  ",CHAR(34),INDEX(SamplingFeatures[Elevation_m],$A196),CHAR(34),
", ElevationDatumCV:  ",CHAR(34),ElevationDatum,CHAR(34),"}"))</f>
        <v/>
      </c>
      <c r="L196" s="111" t="str">
        <f>IF(NumSites=0,"",
IF(NumSites&lt;$A196,"",
CONCATENATE("  - &amp;SiteID",TEXT($A196,"0000"),
" {","SamplingFeatureID:  *SamplingFeatureID",TEXT(MATCH($A196,Sites[SiteID],0),"0000"),
", SiteTypeCV:  ",CHAR(34),INDEX(Sites[Site Type],MATCH($A196,Sites[SiteID],0)),CHAR(34),
", Latitude:  ",INDEX(Sites[Latitude],MATCH($A196,Sites[SiteID],0)),
", Longitude:  ",INDEX(Sites[Longitude],MATCH($A196,Sites[SiteID],0)),
", SpatialReferenceID:  *SRSID0001}")))</f>
        <v/>
      </c>
      <c r="M196" s="111" t="str">
        <f>IF(NumSpecimens=0,"",
IF(NumSpecimens&lt;$A196,"",
CONCATENATE("  - &amp;SpecimenID",TEXT($A196,"0000"),
" {","SamplingFeatureID:  *SamplingFeatureID",TEXT(MATCH($A196,Specimens[SpecimenID],0),"0000"),
", SpecimenTypeCV:  ",CHAR(34),INDEX(Specimens[Specimen Type],MATCH($A196,Specimens[SpecimenID],0)),CHAR(34),
", SpecimenMediumCV:  ",INDEX(Specimens[Specimen Medium],MATCH($A196,Specimens[SpecimenID],0)),
", IsFieldSpecimen:  ",CHAR(34),INDEX(Specimens[Is Field Specimen?],MATCH($A196,Specimens[SpecimenID],0)),CHAR(34),"}")))</f>
        <v/>
      </c>
      <c r="N196" s="111" t="str">
        <f>IF(NumSpatialOffsets=0,"",
IF(NumSpatialOffsets&lt;$A196,"",
CONCATENATE("  - &amp;SpatialOffsetID",TEXT($A196,"0000"),
" {","SpatialOffsetTypeCV:  ",CHAR(34),INDEX(RelatedFeatures[Spatial Offset Type],MATCH($A196,RelatedFeatures[OffsetID],0)),CHAR(34),
", Offset1Value:  ",INDEX(RelatedFeatures[Offset 1 Value],MATCH($A196,RelatedFeatures[OffsetID],0)),
", Offset1UnitID:  ",CHAR(34),INDEX(RelatedFeatures[Offset 1 Unit],MATCH($A196,RelatedFeatures[OffsetID],0)),CHAR(34),
", Offset2Value:  ",IF(INDEX(RelatedFeatures[Offset 2 Value],MATCH($A196,RelatedFeatures[OffsetID],0))="","NULL",INDEX(RelatedFeatures[Offset 2 Value],MATCH($A196,RelatedFeatures[OffsetID],0))),
", Offset2UnitID:  ",CHAR(34),INDEX(RelatedFeatures[Offset 2 Unit],MATCH($A196,RelatedFeatures[OffsetID],0)),,CHAR(34),
", Offset3Value:  ",IF(INDEX(RelatedFeatures[Offset 3 Value],MATCH($A196,RelatedFeatures[OffsetID],0))="","NULL",INDEX(RelatedFeatures[Offset 3 Value],MATCH($A196,RelatedFeatures[OffsetID],0))),
", Offset3UnitID:  ",CHAR(34),INDEX(RelatedFeatures[Offset 3 Unit],MATCH($A196,RelatedFeatures[OffsetID],0)),CHAR(34),"}")))</f>
        <v/>
      </c>
      <c r="O196" s="111" t="str">
        <f>IF(NumRelatedFeatures=0,"",
IF($A196&gt;NumRelatedFeatures,"",
CONCATENATE("  - &amp;RelationID",TEXT($A196,"0000"),
" {","SamplingFeatureID:  *SamplingFeatureID",TEXT(MATCH(INDEX(RelatedFeatures[First Sampling Feature Code],$A196),SamplingFeatures[Feature Code],0),"0000"),
", RelationshipTypeCV:  ",CHAR(34),INDEX(RelatedFeatures[Relationship Type],$A196),CHAR(34),
", RelatedFeatureID: *SamplingFeatureID",TEXT(MATCH(INDEX(RelatedFeatures[Second Sampling Feature Code],$A196),SamplingFeatures[Feature Code],0),"0000"),
", SpatialOffsetID:  ",IF(INDEX(RelatedFeatures[OffsetID],$A196)="",CONCATENATE(CHAR(34),CHAR(34)),CONCATENATE("*SpatialOffsetID",TEXT(INDEX(RelatedFeatures[OffsetID],$A196),"0000"))),"}")))</f>
        <v/>
      </c>
      <c r="P196" s="111" t="str">
        <f>IF($A196&gt;NumMethods,"",
CONCATENATE("  - &amp;MethodID",TEXT($A196,"0000"),
" {","MethodTypeCV:  ",CHAR(34),INDEX(Methods[Method Type],$A196),CHAR(34),
", MethodCode:  ",CHAR(34),INDEX(Methods[Method Code],$A196),CHAR(34),
", MethodName:  ",CHAR(34),INDEX(Methods[Method Name],$A196),CHAR(34),
", MethodDescription:  ",CHAR(34),INDEX(Methods[Method Description],$A196),CHAR(34),
", MethodLink:  ",CHAR(34),INDEX(Methods[Method Link],$A196),CHAR(34),
", OrganizationID: *OrganizationID",TEXT(MATCH(INDEX(Methods[Organization Name],$A196),Organizations[Organization Name],0),"0000"),"}"))</f>
        <v/>
      </c>
      <c r="Q196" s="111" t="str">
        <f>IF($A196&gt;NumVariables,"",
CONCATENATE("  - &amp;VariableID",TEXT($A196,"0000"),
" {","VariableTypeCV:  ",CHAR(34),INDEX(Variables[Variable Type],$A196),CHAR(34),
", VariableCode:  ",CHAR(34),INDEX(Variables[Variable Code],$A196),CHAR(34),
", VariableNameCV:  ",CHAR(34),INDEX(Variables[Variable Name],$A196),CHAR(34),
", VariableDefinition:  ",CHAR(34),INDEX(Variables[Variable Definition],$A196),CHAR(34),
", SpecciationCV:  ",CHAR(34),INDEX(Variables[Speciation],$A196),CHAR(34),
", NoDataValue:  ",CHAR(34),INDEX(Variables[No Data Value],$A196),CHAR(34),"}"))</f>
        <v/>
      </c>
      <c r="S196" s="111" t="str">
        <f>IF($A196&gt;NumProcessingLevels,"",
CONCATENATE("  - &amp;ProcessingLevelID",TEXT($A196,"0000"),
" {","ProcessingLevelCode:  ",CHAR(34),INDEX(ProcessingLevels[Processing Level Code],$A196),CHAR(34),
", Definition:  ",CHAR(34),INDEX(ProcessingLevels[Definition],$A196),CHAR(34),
", Explanation:  ",CHAR(34),INDEX(ProcessingLevels[Explanation],$A196),CHAR(34),"}"))</f>
        <v/>
      </c>
      <c r="T196" s="111" t="str">
        <f>IF($A196&gt;NumDataColumns,"",
IF(INDEX(DataColumns[Method Code],$A196)="","PLEASE FILL IN A METHOD FOR EACH DATA COLUMN",
CONCATENATE("  - &amp;ActionID",TEXT($A196,"0000"),
" {","ActionTypeCV:  ",CHAR(34),"Observation",CHAR(34),
", MethodID: *MethodID",TEXT(MATCH(INDEX(DataColumns[Method Code],$A196),Methods[Method Code],0),"0000"),
", BeginDateTime:  NULL",
", BeginDateTimeUTCOffset:  NULL",
", EndDateTime:  NULL",
", EndDateTimeUTCOffset:  NULL",
", ActionDescription:  ",CHAR(34),"Generic observation action generated by YODA TimeSeries Template",CHAR(34),
", ActionFileLink:  ",CHAR(34),CHAR(34),"}")))</f>
        <v/>
      </c>
      <c r="U196" s="111" t="str">
        <f>IF($A196&gt;NumDataColumns,"",
IF(INDEX(DataColumns[Method Code],$A196)="","PLEASE FILL IN A SAMPLING FEATURE FOR EACH DATA COLUMN",
CONCATENATE("  - &amp;FeatureActionID",TEXT($A196,"0000"),
" {","SamplingFeatureID:  *SamplingFeatureID",TEXT(MATCH(INDEX(DataColumns[Sampling Feature Code],$A196),SamplingFeatures[Feature Code],0),"0000"),
", ActionID:  *ActionID",TEXT($A196,"0000"),"}")))</f>
        <v/>
      </c>
      <c r="V196" s="111" t="str">
        <f>IF($A196&gt;NumDataColumns,"",
CONCATENATE("  - &amp;ResultID",TEXT($A196,"0000"),
" {","ResultUUID:  ",CHAR(34),INDEX(DataColumns[ResultUUID],$A196),CHAR(34),
", FeatureActionID: *FeatureActionID",TEXT($A196,"0000"),
", ResultTypeCV:  ",CHAR(34),INDEX(DataColumns[Result Type],$A196),CHAR(34),
", VariableID:  *VariableID",TEXT(MATCH(INDEX(DataColumns[Variable Code],$A196),Variables[Variable Code],0),"0000"),
", UnitsID:  ",CHAR(34),INDEX(DataColumns[Unit Name],$A196),CHAR(34),
", TaxonomicClassifierID:  ",CHAR(34),CHAR(34),
", ProcessingLevelID:  *ProcessingLevelID",TEXT(MATCH(INDEX(DataColumns[Processing Level],$A196),ProcessingLevels[Processing Level Code],0),"0000"),
", ResultDateTime:  ",CHAR(34),CHAR(34),
", ResultDateTimeUTCOffset:  ",CHAR(34),CHAR(34),
", ValidDateTime:  ",CHAR(34),CHAR(34),
", ValidDateTimeUTCOffset:  ",CHAR(34),CHAR(34),
", StatusCV:  ",CHAR(34),CHAR(34),
", SampledMediumCV:  ",CHAR(34),INDEX(DataColumns[Sampled Medium],$A196),CHAR(34),
", ValueCount:  ",NumDataValues,"}"))</f>
        <v/>
      </c>
      <c r="W196" s="111" t="str">
        <f>IF($A196&gt;NumDataColumns,"",
CONCATENATE("  - &amp;TimeSeriesResultID001",TEXT($A196,"0000"),
" {","ResultID: *ResultID",TEXT($A196,"0000"),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Statistic],$A196),CHAR(34),"}"))</f>
        <v/>
      </c>
      <c r="X196" s="111" t="str">
        <f>IF($A196-3&gt;NumDataColumns,"",
CONCATENATE("    - {ColumnNumber: ",TEXT($A196-1,"0000"),
", Label:  ",CHAR(34),INDEX(DataColumns[Column Label],$A196-3),CHAR(34),
", ODM2Field:  ",CHAR(34),"DataValue",CHAR(34),
", CensorCodeCV:  ",CHAR(34),INDEX(DataColumns[Censor Code],$A196-3),CHAR(34),
", QualiatyCodeCV:  ",CHAR(34),INDEX(DataColumns[Quality Code],$A196-3),CHAR(34),
", TimeAggregationInterval:  ",INDEX(DataColumns[Time Aggregation Interval],$A196-3),
", TimeAggregationIntervalUnitsID:  ",CHAR(34),INDEX(DataColumns[Time Aggregation Unit],$A196-3),CHAR(34),"}"))</f>
        <v/>
      </c>
      <c r="AA196" s="111" t="str">
        <f>IF($A196&gt;NumDataColumns,
"",
CONCATENATE(AA195,", ",INDEX(DataColumns[Column Label],$A196)))</f>
        <v/>
      </c>
    </row>
    <row r="197" spans="1:27" x14ac:dyDescent="0.25">
      <c r="A197">
        <v>194</v>
      </c>
      <c r="D197" s="111" t="str">
        <f>IF($A197&gt;NumPeople,"",
CONCATENATE("  - &amp;PersonID",TEXT($A197,"0000"),
" {","PersonFirstName:  ",CHAR(34),INDEX(People[First Name],$A197),CHAR(34),
", PersonMiddleName:  ",CHAR(34),INDEX(People[Middle Name],$A197),CHAR(34),
", PersonLastName:  ",CHAR(34),INDEX(People[Last Name],$A197),CHAR(34),"}"))</f>
        <v/>
      </c>
      <c r="E197" s="111" t="str">
        <f>IF($A197&gt;NumOrganizations,"",
CONCATENATE("  - &amp;OrganizationID",TEXT($A197,"0000"),
" {","OrganizationTypeCV:  ",CHAR(34),INDEX(Organizations[Organization Type '[CV']],$A197),CHAR(34),
", OrganizationCode:  ",CHAR(34),INDEX(Organizations[Organization Code],$A197),CHAR(34),
", OrganizationName:  ",CHAR(34),INDEX(Organizations[Organization Name],$A197),CHAR(34),
", OrganizationDescription:  ",CHAR(34),INDEX(Organizations[Organization Description],$A197),CHAR(34),
", OrganizationLink:  ",CHAR(34),INDEX(Organizations[Organization Link],$A197),CHAR(34),"}"))</f>
        <v/>
      </c>
      <c r="F197" s="111" t="str">
        <f>IF($A197&gt;NumPeople,"",
CONCATENATE("  - &amp;AffiliationID",TEXT($A197,"0000"),
" {PersonID: *PersonID",TEXT($A197,"0000"),
", OrganizationID: *OrganizationID",TEXT(MATCH(INDEX(People[Organization Name],$A197),Organizations[Organization Name],0),"0000"),
", IsPrimaryOrganizationContact: , AffiliationStartDate: , AffiliationEndDate: , PrimaryPhone: ",
", PrimaryEmail: ",CHAR(34),INDEX(People[Primary Email],$A197),CHAR(34),
", PrimaryAddress: ",CHAR(34),INDEX(People[Primary Address],$A197),CHAR(34),
", PersonLink: }"))</f>
        <v/>
      </c>
      <c r="H197" s="111" t="str">
        <f>IF(COUNTA(CitationInformation)=0,"",
IF($A197&gt;NumAuthors,"",
CONCATENATE("  - &amp;AuthorListID",TEXT($A197,"0000"),
"  {CitationID: *CitationID0001",
", PersonID: *PersonID",TEXT(MATCH(INDEX(AuthorList[Author Name],$A197),People[Full Name],0),"0000"),
", AuthorOrder: ",INDEX(AuthorList[Author Number],$A197),"}")))</f>
        <v/>
      </c>
      <c r="K197" s="111" t="str">
        <f>IF($A197&gt;NumSamplingFeatures,"",
CONCATENATE("  - &amp;SamplingFeatureID",TEXT($A197,"0000"),
" {","SamplingFeatureUUID:  ",CHAR(34),INDEX(SamplingFeatures[Sampling Feature UUID],$A197),CHAR(34),
", SamplingFeatureTypeCV:  ",CHAR(34),INDEX(SamplingFeatures[Sampling Feature Type],$A197),CHAR(34),
", SamplingFeatureCode:  ",CHAR(34),INDEX(SamplingFeatures[Feature Code],$A197),CHAR(34),
", SamplingFeatureName:  ",CHAR(34),INDEX(SamplingFeatures[Feature Name],$A197),CHAR(34),
", SamplingFeatureDescription:  ",CHAR(34),INDEX(SamplingFeatures[Feature Description],$A197),CHAR(34),
", SamplingFeatureGeotypeCV:  ",CHAR(34),INDEX(SamplingFeatures[Feature Geo Type],$A197),CHAR(34),
", FeatureGeometry:  ",CHAR(34),INDEX(SamplingFeatures[Feature Geometry],$A197),CHAR(34),
", Elevation_m:  ",CHAR(34),INDEX(SamplingFeatures[Elevation_m],$A197),CHAR(34),
", ElevationDatumCV:  ",CHAR(34),ElevationDatum,CHAR(34),"}"))</f>
        <v/>
      </c>
      <c r="L197" s="111" t="str">
        <f>IF(NumSites=0,"",
IF(NumSites&lt;$A197,"",
CONCATENATE("  - &amp;SiteID",TEXT($A197,"0000"),
" {","SamplingFeatureID:  *SamplingFeatureID",TEXT(MATCH($A197,Sites[SiteID],0),"0000"),
", SiteTypeCV:  ",CHAR(34),INDEX(Sites[Site Type],MATCH($A197,Sites[SiteID],0)),CHAR(34),
", Latitude:  ",INDEX(Sites[Latitude],MATCH($A197,Sites[SiteID],0)),
", Longitude:  ",INDEX(Sites[Longitude],MATCH($A197,Sites[SiteID],0)),
", SpatialReferenceID:  *SRSID0001}")))</f>
        <v/>
      </c>
      <c r="M197" s="111" t="str">
        <f>IF(NumSpecimens=0,"",
IF(NumSpecimens&lt;$A197,"",
CONCATENATE("  - &amp;SpecimenID",TEXT($A197,"0000"),
" {","SamplingFeatureID:  *SamplingFeatureID",TEXT(MATCH($A197,Specimens[SpecimenID],0),"0000"),
", SpecimenTypeCV:  ",CHAR(34),INDEX(Specimens[Specimen Type],MATCH($A197,Specimens[SpecimenID],0)),CHAR(34),
", SpecimenMediumCV:  ",INDEX(Specimens[Specimen Medium],MATCH($A197,Specimens[SpecimenID],0)),
", IsFieldSpecimen:  ",CHAR(34),INDEX(Specimens[Is Field Specimen?],MATCH($A197,Specimens[SpecimenID],0)),CHAR(34),"}")))</f>
        <v/>
      </c>
      <c r="N197" s="111" t="str">
        <f>IF(NumSpatialOffsets=0,"",
IF(NumSpatialOffsets&lt;$A197,"",
CONCATENATE("  - &amp;SpatialOffsetID",TEXT($A197,"0000"),
" {","SpatialOffsetTypeCV:  ",CHAR(34),INDEX(RelatedFeatures[Spatial Offset Type],MATCH($A197,RelatedFeatures[OffsetID],0)),CHAR(34),
", Offset1Value:  ",INDEX(RelatedFeatures[Offset 1 Value],MATCH($A197,RelatedFeatures[OffsetID],0)),
", Offset1UnitID:  ",CHAR(34),INDEX(RelatedFeatures[Offset 1 Unit],MATCH($A197,RelatedFeatures[OffsetID],0)),CHAR(34),
", Offset2Value:  ",IF(INDEX(RelatedFeatures[Offset 2 Value],MATCH($A197,RelatedFeatures[OffsetID],0))="","NULL",INDEX(RelatedFeatures[Offset 2 Value],MATCH($A197,RelatedFeatures[OffsetID],0))),
", Offset2UnitID:  ",CHAR(34),INDEX(RelatedFeatures[Offset 2 Unit],MATCH($A197,RelatedFeatures[OffsetID],0)),,CHAR(34),
", Offset3Value:  ",IF(INDEX(RelatedFeatures[Offset 3 Value],MATCH($A197,RelatedFeatures[OffsetID],0))="","NULL",INDEX(RelatedFeatures[Offset 3 Value],MATCH($A197,RelatedFeatures[OffsetID],0))),
", Offset3UnitID:  ",CHAR(34),INDEX(RelatedFeatures[Offset 3 Unit],MATCH($A197,RelatedFeatures[OffsetID],0)),CHAR(34),"}")))</f>
        <v/>
      </c>
      <c r="O197" s="111" t="str">
        <f>IF(NumRelatedFeatures=0,"",
IF($A197&gt;NumRelatedFeatures,"",
CONCATENATE("  - &amp;RelationID",TEXT($A197,"0000"),
" {","SamplingFeatureID:  *SamplingFeatureID",TEXT(MATCH(INDEX(RelatedFeatures[First Sampling Feature Code],$A197),SamplingFeatures[Feature Code],0),"0000"),
", RelationshipTypeCV:  ",CHAR(34),INDEX(RelatedFeatures[Relationship Type],$A197),CHAR(34),
", RelatedFeatureID: *SamplingFeatureID",TEXT(MATCH(INDEX(RelatedFeatures[Second Sampling Feature Code],$A197),SamplingFeatures[Feature Code],0),"0000"),
", SpatialOffsetID:  ",IF(INDEX(RelatedFeatures[OffsetID],$A197)="",CONCATENATE(CHAR(34),CHAR(34)),CONCATENATE("*SpatialOffsetID",TEXT(INDEX(RelatedFeatures[OffsetID],$A197),"0000"))),"}")))</f>
        <v/>
      </c>
      <c r="P197" s="111" t="str">
        <f>IF($A197&gt;NumMethods,"",
CONCATENATE("  - &amp;MethodID",TEXT($A197,"0000"),
" {","MethodTypeCV:  ",CHAR(34),INDEX(Methods[Method Type],$A197),CHAR(34),
", MethodCode:  ",CHAR(34),INDEX(Methods[Method Code],$A197),CHAR(34),
", MethodName:  ",CHAR(34),INDEX(Methods[Method Name],$A197),CHAR(34),
", MethodDescription:  ",CHAR(34),INDEX(Methods[Method Description],$A197),CHAR(34),
", MethodLink:  ",CHAR(34),INDEX(Methods[Method Link],$A197),CHAR(34),
", OrganizationID: *OrganizationID",TEXT(MATCH(INDEX(Methods[Organization Name],$A197),Organizations[Organization Name],0),"0000"),"}"))</f>
        <v/>
      </c>
      <c r="Q197" s="111" t="str">
        <f>IF($A197&gt;NumVariables,"",
CONCATENATE("  - &amp;VariableID",TEXT($A197,"0000"),
" {","VariableTypeCV:  ",CHAR(34),INDEX(Variables[Variable Type],$A197),CHAR(34),
", VariableCode:  ",CHAR(34),INDEX(Variables[Variable Code],$A197),CHAR(34),
", VariableNameCV:  ",CHAR(34),INDEX(Variables[Variable Name],$A197),CHAR(34),
", VariableDefinition:  ",CHAR(34),INDEX(Variables[Variable Definition],$A197),CHAR(34),
", SpecciationCV:  ",CHAR(34),INDEX(Variables[Speciation],$A197),CHAR(34),
", NoDataValue:  ",CHAR(34),INDEX(Variables[No Data Value],$A197),CHAR(34),"}"))</f>
        <v/>
      </c>
      <c r="S197" s="111" t="str">
        <f>IF($A197&gt;NumProcessingLevels,"",
CONCATENATE("  - &amp;ProcessingLevelID",TEXT($A197,"0000"),
" {","ProcessingLevelCode:  ",CHAR(34),INDEX(ProcessingLevels[Processing Level Code],$A197),CHAR(34),
", Definition:  ",CHAR(34),INDEX(ProcessingLevels[Definition],$A197),CHAR(34),
", Explanation:  ",CHAR(34),INDEX(ProcessingLevels[Explanation],$A197),CHAR(34),"}"))</f>
        <v/>
      </c>
      <c r="T197" s="111" t="str">
        <f>IF($A197&gt;NumDataColumns,"",
IF(INDEX(DataColumns[Method Code],$A197)="","PLEASE FILL IN A METHOD FOR EACH DATA COLUMN",
CONCATENATE("  - &amp;ActionID",TEXT($A197,"0000"),
" {","ActionTypeCV:  ",CHAR(34),"Observation",CHAR(34),
", MethodID: *MethodID",TEXT(MATCH(INDEX(DataColumns[Method Code],$A197),Methods[Method Code],0),"0000"),
", BeginDateTime:  NULL",
", BeginDateTimeUTCOffset:  NULL",
", EndDateTime:  NULL",
", EndDateTimeUTCOffset:  NULL",
", ActionDescription:  ",CHAR(34),"Generic observation action generated by YODA TimeSeries Template",CHAR(34),
", ActionFileLink:  ",CHAR(34),CHAR(34),"}")))</f>
        <v/>
      </c>
      <c r="U197" s="111" t="str">
        <f>IF($A197&gt;NumDataColumns,"",
IF(INDEX(DataColumns[Method Code],$A197)="","PLEASE FILL IN A SAMPLING FEATURE FOR EACH DATA COLUMN",
CONCATENATE("  - &amp;FeatureActionID",TEXT($A197,"0000"),
" {","SamplingFeatureID:  *SamplingFeatureID",TEXT(MATCH(INDEX(DataColumns[Sampling Feature Code],$A197),SamplingFeatures[Feature Code],0),"0000"),
", ActionID:  *ActionID",TEXT($A197,"0000"),"}")))</f>
        <v/>
      </c>
      <c r="V197" s="111" t="str">
        <f>IF($A197&gt;NumDataColumns,"",
CONCATENATE("  - &amp;ResultID",TEXT($A197,"0000"),
" {","ResultUUID:  ",CHAR(34),INDEX(DataColumns[ResultUUID],$A197),CHAR(34),
", FeatureActionID: *FeatureActionID",TEXT($A197,"0000"),
", ResultTypeCV:  ",CHAR(34),INDEX(DataColumns[Result Type],$A197),CHAR(34),
", VariableID:  *VariableID",TEXT(MATCH(INDEX(DataColumns[Variable Code],$A197),Variables[Variable Code],0),"0000"),
", UnitsID:  ",CHAR(34),INDEX(DataColumns[Unit Name],$A197),CHAR(34),
", TaxonomicClassifierID:  ",CHAR(34),CHAR(34),
", ProcessingLevelID:  *ProcessingLevelID",TEXT(MATCH(INDEX(DataColumns[Processing Level],$A197),ProcessingLevels[Processing Level Code],0),"0000"),
", ResultDateTime:  ",CHAR(34),CHAR(34),
", ResultDateTimeUTCOffset:  ",CHAR(34),CHAR(34),
", ValidDateTime:  ",CHAR(34),CHAR(34),
", ValidDateTimeUTCOffset:  ",CHAR(34),CHAR(34),
", StatusCV:  ",CHAR(34),CHAR(34),
", SampledMediumCV:  ",CHAR(34),INDEX(DataColumns[Sampled Medium],$A197),CHAR(34),
", ValueCount:  ",NumDataValues,"}"))</f>
        <v/>
      </c>
      <c r="W197" s="111" t="str">
        <f>IF($A197&gt;NumDataColumns,"",
CONCATENATE("  - &amp;TimeSeriesResultID001",TEXT($A197,"0000"),
" {","ResultID: *ResultID",TEXT($A197,"0000"),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Statistic],$A197),CHAR(34),"}"))</f>
        <v/>
      </c>
      <c r="X197" s="111" t="str">
        <f>IF($A197-3&gt;NumDataColumns,"",
CONCATENATE("    - {ColumnNumber: ",TEXT($A197-1,"0000"),
", Label:  ",CHAR(34),INDEX(DataColumns[Column Label],$A197-3),CHAR(34),
", ODM2Field:  ",CHAR(34),"DataValue",CHAR(34),
", CensorCodeCV:  ",CHAR(34),INDEX(DataColumns[Censor Code],$A197-3),CHAR(34),
", QualiatyCodeCV:  ",CHAR(34),INDEX(DataColumns[Quality Code],$A197-3),CHAR(34),
", TimeAggregationInterval:  ",INDEX(DataColumns[Time Aggregation Interval],$A197-3),
", TimeAggregationIntervalUnitsID:  ",CHAR(34),INDEX(DataColumns[Time Aggregation Unit],$A197-3),CHAR(34),"}"))</f>
        <v/>
      </c>
      <c r="AA197" s="111" t="str">
        <f>IF($A197&gt;NumDataColumns,
"",
CONCATENATE(AA196,", ",INDEX(DataColumns[Column Label],$A197)))</f>
        <v/>
      </c>
    </row>
    <row r="198" spans="1:27" x14ac:dyDescent="0.25">
      <c r="A198">
        <v>195</v>
      </c>
      <c r="D198" s="111" t="str">
        <f>IF($A198&gt;NumPeople,"",
CONCATENATE("  - &amp;PersonID",TEXT($A198,"0000"),
" {","PersonFirstName:  ",CHAR(34),INDEX(People[First Name],$A198),CHAR(34),
", PersonMiddleName:  ",CHAR(34),INDEX(People[Middle Name],$A198),CHAR(34),
", PersonLastName:  ",CHAR(34),INDEX(People[Last Name],$A198),CHAR(34),"}"))</f>
        <v/>
      </c>
      <c r="E198" s="111" t="str">
        <f>IF($A198&gt;NumOrganizations,"",
CONCATENATE("  - &amp;OrganizationID",TEXT($A198,"0000"),
" {","OrganizationTypeCV:  ",CHAR(34),INDEX(Organizations[Organization Type '[CV']],$A198),CHAR(34),
", OrganizationCode:  ",CHAR(34),INDEX(Organizations[Organization Code],$A198),CHAR(34),
", OrganizationName:  ",CHAR(34),INDEX(Organizations[Organization Name],$A198),CHAR(34),
", OrganizationDescription:  ",CHAR(34),INDEX(Organizations[Organization Description],$A198),CHAR(34),
", OrganizationLink:  ",CHAR(34),INDEX(Organizations[Organization Link],$A198),CHAR(34),"}"))</f>
        <v/>
      </c>
      <c r="F198" s="111" t="str">
        <f>IF($A198&gt;NumPeople,"",
CONCATENATE("  - &amp;AffiliationID",TEXT($A198,"0000"),
" {PersonID: *PersonID",TEXT($A198,"0000"),
", OrganizationID: *OrganizationID",TEXT(MATCH(INDEX(People[Organization Name],$A198),Organizations[Organization Name],0),"0000"),
", IsPrimaryOrganizationContact: , AffiliationStartDate: , AffiliationEndDate: , PrimaryPhone: ",
", PrimaryEmail: ",CHAR(34),INDEX(People[Primary Email],$A198),CHAR(34),
", PrimaryAddress: ",CHAR(34),INDEX(People[Primary Address],$A198),CHAR(34),
", PersonLink: }"))</f>
        <v/>
      </c>
      <c r="H198" s="111" t="str">
        <f>IF(COUNTA(CitationInformation)=0,"",
IF($A198&gt;NumAuthors,"",
CONCATENATE("  - &amp;AuthorListID",TEXT($A198,"0000"),
"  {CitationID: *CitationID0001",
", PersonID: *PersonID",TEXT(MATCH(INDEX(AuthorList[Author Name],$A198),People[Full Name],0),"0000"),
", AuthorOrder: ",INDEX(AuthorList[Author Number],$A198),"}")))</f>
        <v/>
      </c>
      <c r="K198" s="111" t="str">
        <f>IF($A198&gt;NumSamplingFeatures,"",
CONCATENATE("  - &amp;SamplingFeatureID",TEXT($A198,"0000"),
" {","SamplingFeatureUUID:  ",CHAR(34),INDEX(SamplingFeatures[Sampling Feature UUID],$A198),CHAR(34),
", SamplingFeatureTypeCV:  ",CHAR(34),INDEX(SamplingFeatures[Sampling Feature Type],$A198),CHAR(34),
", SamplingFeatureCode:  ",CHAR(34),INDEX(SamplingFeatures[Feature Code],$A198),CHAR(34),
", SamplingFeatureName:  ",CHAR(34),INDEX(SamplingFeatures[Feature Name],$A198),CHAR(34),
", SamplingFeatureDescription:  ",CHAR(34),INDEX(SamplingFeatures[Feature Description],$A198),CHAR(34),
", SamplingFeatureGeotypeCV:  ",CHAR(34),INDEX(SamplingFeatures[Feature Geo Type],$A198),CHAR(34),
", FeatureGeometry:  ",CHAR(34),INDEX(SamplingFeatures[Feature Geometry],$A198),CHAR(34),
", Elevation_m:  ",CHAR(34),INDEX(SamplingFeatures[Elevation_m],$A198),CHAR(34),
", ElevationDatumCV:  ",CHAR(34),ElevationDatum,CHAR(34),"}"))</f>
        <v/>
      </c>
      <c r="L198" s="111" t="str">
        <f>IF(NumSites=0,"",
IF(NumSites&lt;$A198,"",
CONCATENATE("  - &amp;SiteID",TEXT($A198,"0000"),
" {","SamplingFeatureID:  *SamplingFeatureID",TEXT(MATCH($A198,Sites[SiteID],0),"0000"),
", SiteTypeCV:  ",CHAR(34),INDEX(Sites[Site Type],MATCH($A198,Sites[SiteID],0)),CHAR(34),
", Latitude:  ",INDEX(Sites[Latitude],MATCH($A198,Sites[SiteID],0)),
", Longitude:  ",INDEX(Sites[Longitude],MATCH($A198,Sites[SiteID],0)),
", SpatialReferenceID:  *SRSID0001}")))</f>
        <v/>
      </c>
      <c r="M198" s="111" t="str">
        <f>IF(NumSpecimens=0,"",
IF(NumSpecimens&lt;$A198,"",
CONCATENATE("  - &amp;SpecimenID",TEXT($A198,"0000"),
" {","SamplingFeatureID:  *SamplingFeatureID",TEXT(MATCH($A198,Specimens[SpecimenID],0),"0000"),
", SpecimenTypeCV:  ",CHAR(34),INDEX(Specimens[Specimen Type],MATCH($A198,Specimens[SpecimenID],0)),CHAR(34),
", SpecimenMediumCV:  ",INDEX(Specimens[Specimen Medium],MATCH($A198,Specimens[SpecimenID],0)),
", IsFieldSpecimen:  ",CHAR(34),INDEX(Specimens[Is Field Specimen?],MATCH($A198,Specimens[SpecimenID],0)),CHAR(34),"}")))</f>
        <v/>
      </c>
      <c r="N198" s="111" t="str">
        <f>IF(NumSpatialOffsets=0,"",
IF(NumSpatialOffsets&lt;$A198,"",
CONCATENATE("  - &amp;SpatialOffsetID",TEXT($A198,"0000"),
" {","SpatialOffsetTypeCV:  ",CHAR(34),INDEX(RelatedFeatures[Spatial Offset Type],MATCH($A198,RelatedFeatures[OffsetID],0)),CHAR(34),
", Offset1Value:  ",INDEX(RelatedFeatures[Offset 1 Value],MATCH($A198,RelatedFeatures[OffsetID],0)),
", Offset1UnitID:  ",CHAR(34),INDEX(RelatedFeatures[Offset 1 Unit],MATCH($A198,RelatedFeatures[OffsetID],0)),CHAR(34),
", Offset2Value:  ",IF(INDEX(RelatedFeatures[Offset 2 Value],MATCH($A198,RelatedFeatures[OffsetID],0))="","NULL",INDEX(RelatedFeatures[Offset 2 Value],MATCH($A198,RelatedFeatures[OffsetID],0))),
", Offset2UnitID:  ",CHAR(34),INDEX(RelatedFeatures[Offset 2 Unit],MATCH($A198,RelatedFeatures[OffsetID],0)),,CHAR(34),
", Offset3Value:  ",IF(INDEX(RelatedFeatures[Offset 3 Value],MATCH($A198,RelatedFeatures[OffsetID],0))="","NULL",INDEX(RelatedFeatures[Offset 3 Value],MATCH($A198,RelatedFeatures[OffsetID],0))),
", Offset3UnitID:  ",CHAR(34),INDEX(RelatedFeatures[Offset 3 Unit],MATCH($A198,RelatedFeatures[OffsetID],0)),CHAR(34),"}")))</f>
        <v/>
      </c>
      <c r="O198" s="111" t="str">
        <f>IF(NumRelatedFeatures=0,"",
IF($A198&gt;NumRelatedFeatures,"",
CONCATENATE("  - &amp;RelationID",TEXT($A198,"0000"),
" {","SamplingFeatureID:  *SamplingFeatureID",TEXT(MATCH(INDEX(RelatedFeatures[First Sampling Feature Code],$A198),SamplingFeatures[Feature Code],0),"0000"),
", RelationshipTypeCV:  ",CHAR(34),INDEX(RelatedFeatures[Relationship Type],$A198),CHAR(34),
", RelatedFeatureID: *SamplingFeatureID",TEXT(MATCH(INDEX(RelatedFeatures[Second Sampling Feature Code],$A198),SamplingFeatures[Feature Code],0),"0000"),
", SpatialOffsetID:  ",IF(INDEX(RelatedFeatures[OffsetID],$A198)="",CONCATENATE(CHAR(34),CHAR(34)),CONCATENATE("*SpatialOffsetID",TEXT(INDEX(RelatedFeatures[OffsetID],$A198),"0000"))),"}")))</f>
        <v/>
      </c>
      <c r="P198" s="111" t="str">
        <f>IF($A198&gt;NumMethods,"",
CONCATENATE("  - &amp;MethodID",TEXT($A198,"0000"),
" {","MethodTypeCV:  ",CHAR(34),INDEX(Methods[Method Type],$A198),CHAR(34),
", MethodCode:  ",CHAR(34),INDEX(Methods[Method Code],$A198),CHAR(34),
", MethodName:  ",CHAR(34),INDEX(Methods[Method Name],$A198),CHAR(34),
", MethodDescription:  ",CHAR(34),INDEX(Methods[Method Description],$A198),CHAR(34),
", MethodLink:  ",CHAR(34),INDEX(Methods[Method Link],$A198),CHAR(34),
", OrganizationID: *OrganizationID",TEXT(MATCH(INDEX(Methods[Organization Name],$A198),Organizations[Organization Name],0),"0000"),"}"))</f>
        <v/>
      </c>
      <c r="Q198" s="111" t="str">
        <f>IF($A198&gt;NumVariables,"",
CONCATENATE("  - &amp;VariableID",TEXT($A198,"0000"),
" {","VariableTypeCV:  ",CHAR(34),INDEX(Variables[Variable Type],$A198),CHAR(34),
", VariableCode:  ",CHAR(34),INDEX(Variables[Variable Code],$A198),CHAR(34),
", VariableNameCV:  ",CHAR(34),INDEX(Variables[Variable Name],$A198),CHAR(34),
", VariableDefinition:  ",CHAR(34),INDEX(Variables[Variable Definition],$A198),CHAR(34),
", SpecciationCV:  ",CHAR(34),INDEX(Variables[Speciation],$A198),CHAR(34),
", NoDataValue:  ",CHAR(34),INDEX(Variables[No Data Value],$A198),CHAR(34),"}"))</f>
        <v/>
      </c>
      <c r="S198" s="111" t="str">
        <f>IF($A198&gt;NumProcessingLevels,"",
CONCATENATE("  - &amp;ProcessingLevelID",TEXT($A198,"0000"),
" {","ProcessingLevelCode:  ",CHAR(34),INDEX(ProcessingLevels[Processing Level Code],$A198),CHAR(34),
", Definition:  ",CHAR(34),INDEX(ProcessingLevels[Definition],$A198),CHAR(34),
", Explanation:  ",CHAR(34),INDEX(ProcessingLevels[Explanation],$A198),CHAR(34),"}"))</f>
        <v/>
      </c>
      <c r="T198" s="111" t="str">
        <f>IF($A198&gt;NumDataColumns,"",
IF(INDEX(DataColumns[Method Code],$A198)="","PLEASE FILL IN A METHOD FOR EACH DATA COLUMN",
CONCATENATE("  - &amp;ActionID",TEXT($A198,"0000"),
" {","ActionTypeCV:  ",CHAR(34),"Observation",CHAR(34),
", MethodID: *MethodID",TEXT(MATCH(INDEX(DataColumns[Method Code],$A198),Methods[Method Code],0),"0000"),
", BeginDateTime:  NULL",
", BeginDateTimeUTCOffset:  NULL",
", EndDateTime:  NULL",
", EndDateTimeUTCOffset:  NULL",
", ActionDescription:  ",CHAR(34),"Generic observation action generated by YODA TimeSeries Template",CHAR(34),
", ActionFileLink:  ",CHAR(34),CHAR(34),"}")))</f>
        <v/>
      </c>
      <c r="U198" s="111" t="str">
        <f>IF($A198&gt;NumDataColumns,"",
IF(INDEX(DataColumns[Method Code],$A198)="","PLEASE FILL IN A SAMPLING FEATURE FOR EACH DATA COLUMN",
CONCATENATE("  - &amp;FeatureActionID",TEXT($A198,"0000"),
" {","SamplingFeatureID:  *SamplingFeatureID",TEXT(MATCH(INDEX(DataColumns[Sampling Feature Code],$A198),SamplingFeatures[Feature Code],0),"0000"),
", ActionID:  *ActionID",TEXT($A198,"0000"),"}")))</f>
        <v/>
      </c>
      <c r="V198" s="111" t="str">
        <f>IF($A198&gt;NumDataColumns,"",
CONCATENATE("  - &amp;ResultID",TEXT($A198,"0000"),
" {","ResultUUID:  ",CHAR(34),INDEX(DataColumns[ResultUUID],$A198),CHAR(34),
", FeatureActionID: *FeatureActionID",TEXT($A198,"0000"),
", ResultTypeCV:  ",CHAR(34),INDEX(DataColumns[Result Type],$A198),CHAR(34),
", VariableID:  *VariableID",TEXT(MATCH(INDEX(DataColumns[Variable Code],$A198),Variables[Variable Code],0),"0000"),
", UnitsID:  ",CHAR(34),INDEX(DataColumns[Unit Name],$A198),CHAR(34),
", TaxonomicClassifierID:  ",CHAR(34),CHAR(34),
", ProcessingLevelID:  *ProcessingLevelID",TEXT(MATCH(INDEX(DataColumns[Processing Level],$A198),ProcessingLevels[Processing Level Code],0),"0000"),
", ResultDateTime:  ",CHAR(34),CHAR(34),
", ResultDateTimeUTCOffset:  ",CHAR(34),CHAR(34),
", ValidDateTime:  ",CHAR(34),CHAR(34),
", ValidDateTimeUTCOffset:  ",CHAR(34),CHAR(34),
", StatusCV:  ",CHAR(34),CHAR(34),
", SampledMediumCV:  ",CHAR(34),INDEX(DataColumns[Sampled Medium],$A198),CHAR(34),
", ValueCount:  ",NumDataValues,"}"))</f>
        <v/>
      </c>
      <c r="W198" s="111" t="str">
        <f>IF($A198&gt;NumDataColumns,"",
CONCATENATE("  - &amp;TimeSeriesResultID001",TEXT($A198,"0000"),
" {","ResultID: *ResultID",TEXT($A198,"0000"),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Statistic],$A198),CHAR(34),"}"))</f>
        <v/>
      </c>
      <c r="X198" s="111" t="str">
        <f>IF($A198-3&gt;NumDataColumns,"",
CONCATENATE("    - {ColumnNumber: ",TEXT($A198-1,"0000"),
", Label:  ",CHAR(34),INDEX(DataColumns[Column Label],$A198-3),CHAR(34),
", ODM2Field:  ",CHAR(34),"DataValue",CHAR(34),
", CensorCodeCV:  ",CHAR(34),INDEX(DataColumns[Censor Code],$A198-3),CHAR(34),
", QualiatyCodeCV:  ",CHAR(34),INDEX(DataColumns[Quality Code],$A198-3),CHAR(34),
", TimeAggregationInterval:  ",INDEX(DataColumns[Time Aggregation Interval],$A198-3),
", TimeAggregationIntervalUnitsID:  ",CHAR(34),INDEX(DataColumns[Time Aggregation Unit],$A198-3),CHAR(34),"}"))</f>
        <v/>
      </c>
      <c r="AA198" s="111" t="str">
        <f>IF($A198&gt;NumDataColumns,
"",
CONCATENATE(AA197,", ",INDEX(DataColumns[Column Label],$A198)))</f>
        <v/>
      </c>
    </row>
    <row r="199" spans="1:27" x14ac:dyDescent="0.25">
      <c r="A199">
        <v>196</v>
      </c>
      <c r="D199" s="111" t="str">
        <f>IF($A199&gt;NumPeople,"",
CONCATENATE("  - &amp;PersonID",TEXT($A199,"0000"),
" {","PersonFirstName:  ",CHAR(34),INDEX(People[First Name],$A199),CHAR(34),
", PersonMiddleName:  ",CHAR(34),INDEX(People[Middle Name],$A199),CHAR(34),
", PersonLastName:  ",CHAR(34),INDEX(People[Last Name],$A199),CHAR(34),"}"))</f>
        <v/>
      </c>
      <c r="E199" s="111" t="str">
        <f>IF($A199&gt;NumOrganizations,"",
CONCATENATE("  - &amp;OrganizationID",TEXT($A199,"0000"),
" {","OrganizationTypeCV:  ",CHAR(34),INDEX(Organizations[Organization Type '[CV']],$A199),CHAR(34),
", OrganizationCode:  ",CHAR(34),INDEX(Organizations[Organization Code],$A199),CHAR(34),
", OrganizationName:  ",CHAR(34),INDEX(Organizations[Organization Name],$A199),CHAR(34),
", OrganizationDescription:  ",CHAR(34),INDEX(Organizations[Organization Description],$A199),CHAR(34),
", OrganizationLink:  ",CHAR(34),INDEX(Organizations[Organization Link],$A199),CHAR(34),"}"))</f>
        <v/>
      </c>
      <c r="F199" s="111" t="str">
        <f>IF($A199&gt;NumPeople,"",
CONCATENATE("  - &amp;AffiliationID",TEXT($A199,"0000"),
" {PersonID: *PersonID",TEXT($A199,"0000"),
", OrganizationID: *OrganizationID",TEXT(MATCH(INDEX(People[Organization Name],$A199),Organizations[Organization Name],0),"0000"),
", IsPrimaryOrganizationContact: , AffiliationStartDate: , AffiliationEndDate: , PrimaryPhone: ",
", PrimaryEmail: ",CHAR(34),INDEX(People[Primary Email],$A199),CHAR(34),
", PrimaryAddress: ",CHAR(34),INDEX(People[Primary Address],$A199),CHAR(34),
", PersonLink: }"))</f>
        <v/>
      </c>
      <c r="H199" s="111" t="str">
        <f>IF(COUNTA(CitationInformation)=0,"",
IF($A199&gt;NumAuthors,"",
CONCATENATE("  - &amp;AuthorListID",TEXT($A199,"0000"),
"  {CitationID: *CitationID0001",
", PersonID: *PersonID",TEXT(MATCH(INDEX(AuthorList[Author Name],$A199),People[Full Name],0),"0000"),
", AuthorOrder: ",INDEX(AuthorList[Author Number],$A199),"}")))</f>
        <v/>
      </c>
      <c r="K199" s="111" t="str">
        <f>IF($A199&gt;NumSamplingFeatures,"",
CONCATENATE("  - &amp;SamplingFeatureID",TEXT($A199,"0000"),
" {","SamplingFeatureUUID:  ",CHAR(34),INDEX(SamplingFeatures[Sampling Feature UUID],$A199),CHAR(34),
", SamplingFeatureTypeCV:  ",CHAR(34),INDEX(SamplingFeatures[Sampling Feature Type],$A199),CHAR(34),
", SamplingFeatureCode:  ",CHAR(34),INDEX(SamplingFeatures[Feature Code],$A199),CHAR(34),
", SamplingFeatureName:  ",CHAR(34),INDEX(SamplingFeatures[Feature Name],$A199),CHAR(34),
", SamplingFeatureDescription:  ",CHAR(34),INDEX(SamplingFeatures[Feature Description],$A199),CHAR(34),
", SamplingFeatureGeotypeCV:  ",CHAR(34),INDEX(SamplingFeatures[Feature Geo Type],$A199),CHAR(34),
", FeatureGeometry:  ",CHAR(34),INDEX(SamplingFeatures[Feature Geometry],$A199),CHAR(34),
", Elevation_m:  ",CHAR(34),INDEX(SamplingFeatures[Elevation_m],$A199),CHAR(34),
", ElevationDatumCV:  ",CHAR(34),ElevationDatum,CHAR(34),"}"))</f>
        <v/>
      </c>
      <c r="L199" s="111" t="str">
        <f>IF(NumSites=0,"",
IF(NumSites&lt;$A199,"",
CONCATENATE("  - &amp;SiteID",TEXT($A199,"0000"),
" {","SamplingFeatureID:  *SamplingFeatureID",TEXT(MATCH($A199,Sites[SiteID],0),"0000"),
", SiteTypeCV:  ",CHAR(34),INDEX(Sites[Site Type],MATCH($A199,Sites[SiteID],0)),CHAR(34),
", Latitude:  ",INDEX(Sites[Latitude],MATCH($A199,Sites[SiteID],0)),
", Longitude:  ",INDEX(Sites[Longitude],MATCH($A199,Sites[SiteID],0)),
", SpatialReferenceID:  *SRSID0001}")))</f>
        <v/>
      </c>
      <c r="M199" s="111" t="str">
        <f>IF(NumSpecimens=0,"",
IF(NumSpecimens&lt;$A199,"",
CONCATENATE("  - &amp;SpecimenID",TEXT($A199,"0000"),
" {","SamplingFeatureID:  *SamplingFeatureID",TEXT(MATCH($A199,Specimens[SpecimenID],0),"0000"),
", SpecimenTypeCV:  ",CHAR(34),INDEX(Specimens[Specimen Type],MATCH($A199,Specimens[SpecimenID],0)),CHAR(34),
", SpecimenMediumCV:  ",INDEX(Specimens[Specimen Medium],MATCH($A199,Specimens[SpecimenID],0)),
", IsFieldSpecimen:  ",CHAR(34),INDEX(Specimens[Is Field Specimen?],MATCH($A199,Specimens[SpecimenID],0)),CHAR(34),"}")))</f>
        <v/>
      </c>
      <c r="N199" s="111" t="str">
        <f>IF(NumSpatialOffsets=0,"",
IF(NumSpatialOffsets&lt;$A199,"",
CONCATENATE("  - &amp;SpatialOffsetID",TEXT($A199,"0000"),
" {","SpatialOffsetTypeCV:  ",CHAR(34),INDEX(RelatedFeatures[Spatial Offset Type],MATCH($A199,RelatedFeatures[OffsetID],0)),CHAR(34),
", Offset1Value:  ",INDEX(RelatedFeatures[Offset 1 Value],MATCH($A199,RelatedFeatures[OffsetID],0)),
", Offset1UnitID:  ",CHAR(34),INDEX(RelatedFeatures[Offset 1 Unit],MATCH($A199,RelatedFeatures[OffsetID],0)),CHAR(34),
", Offset2Value:  ",IF(INDEX(RelatedFeatures[Offset 2 Value],MATCH($A199,RelatedFeatures[OffsetID],0))="","NULL",INDEX(RelatedFeatures[Offset 2 Value],MATCH($A199,RelatedFeatures[OffsetID],0))),
", Offset2UnitID:  ",CHAR(34),INDEX(RelatedFeatures[Offset 2 Unit],MATCH($A199,RelatedFeatures[OffsetID],0)),,CHAR(34),
", Offset3Value:  ",IF(INDEX(RelatedFeatures[Offset 3 Value],MATCH($A199,RelatedFeatures[OffsetID],0))="","NULL",INDEX(RelatedFeatures[Offset 3 Value],MATCH($A199,RelatedFeatures[OffsetID],0))),
", Offset3UnitID:  ",CHAR(34),INDEX(RelatedFeatures[Offset 3 Unit],MATCH($A199,RelatedFeatures[OffsetID],0)),CHAR(34),"}")))</f>
        <v/>
      </c>
      <c r="O199" s="111" t="str">
        <f>IF(NumRelatedFeatures=0,"",
IF($A199&gt;NumRelatedFeatures,"",
CONCATENATE("  - &amp;RelationID",TEXT($A199,"0000"),
" {","SamplingFeatureID:  *SamplingFeatureID",TEXT(MATCH(INDEX(RelatedFeatures[First Sampling Feature Code],$A199),SamplingFeatures[Feature Code],0),"0000"),
", RelationshipTypeCV:  ",CHAR(34),INDEX(RelatedFeatures[Relationship Type],$A199),CHAR(34),
", RelatedFeatureID: *SamplingFeatureID",TEXT(MATCH(INDEX(RelatedFeatures[Second Sampling Feature Code],$A199),SamplingFeatures[Feature Code],0),"0000"),
", SpatialOffsetID:  ",IF(INDEX(RelatedFeatures[OffsetID],$A199)="",CONCATENATE(CHAR(34),CHAR(34)),CONCATENATE("*SpatialOffsetID",TEXT(INDEX(RelatedFeatures[OffsetID],$A199),"0000"))),"}")))</f>
        <v/>
      </c>
      <c r="P199" s="111" t="str">
        <f>IF($A199&gt;NumMethods,"",
CONCATENATE("  - &amp;MethodID",TEXT($A199,"0000"),
" {","MethodTypeCV:  ",CHAR(34),INDEX(Methods[Method Type],$A199),CHAR(34),
", MethodCode:  ",CHAR(34),INDEX(Methods[Method Code],$A199),CHAR(34),
", MethodName:  ",CHAR(34),INDEX(Methods[Method Name],$A199),CHAR(34),
", MethodDescription:  ",CHAR(34),INDEX(Methods[Method Description],$A199),CHAR(34),
", MethodLink:  ",CHAR(34),INDEX(Methods[Method Link],$A199),CHAR(34),
", OrganizationID: *OrganizationID",TEXT(MATCH(INDEX(Methods[Organization Name],$A199),Organizations[Organization Name],0),"0000"),"}"))</f>
        <v/>
      </c>
      <c r="Q199" s="111" t="str">
        <f>IF($A199&gt;NumVariables,"",
CONCATENATE("  - &amp;VariableID",TEXT($A199,"0000"),
" {","VariableTypeCV:  ",CHAR(34),INDEX(Variables[Variable Type],$A199),CHAR(34),
", VariableCode:  ",CHAR(34),INDEX(Variables[Variable Code],$A199),CHAR(34),
", VariableNameCV:  ",CHAR(34),INDEX(Variables[Variable Name],$A199),CHAR(34),
", VariableDefinition:  ",CHAR(34),INDEX(Variables[Variable Definition],$A199),CHAR(34),
", SpecciationCV:  ",CHAR(34),INDEX(Variables[Speciation],$A199),CHAR(34),
", NoDataValue:  ",CHAR(34),INDEX(Variables[No Data Value],$A199),CHAR(34),"}"))</f>
        <v/>
      </c>
      <c r="S199" s="111" t="str">
        <f>IF($A199&gt;NumProcessingLevels,"",
CONCATENATE("  - &amp;ProcessingLevelID",TEXT($A199,"0000"),
" {","ProcessingLevelCode:  ",CHAR(34),INDEX(ProcessingLevels[Processing Level Code],$A199),CHAR(34),
", Definition:  ",CHAR(34),INDEX(ProcessingLevels[Definition],$A199),CHAR(34),
", Explanation:  ",CHAR(34),INDEX(ProcessingLevels[Explanation],$A199),CHAR(34),"}"))</f>
        <v/>
      </c>
      <c r="T199" s="111" t="str">
        <f>IF($A199&gt;NumDataColumns,"",
IF(INDEX(DataColumns[Method Code],$A199)="","PLEASE FILL IN A METHOD FOR EACH DATA COLUMN",
CONCATENATE("  - &amp;ActionID",TEXT($A199,"0000"),
" {","ActionTypeCV:  ",CHAR(34),"Observation",CHAR(34),
", MethodID: *MethodID",TEXT(MATCH(INDEX(DataColumns[Method Code],$A199),Methods[Method Code],0),"0000"),
", BeginDateTime:  NULL",
", BeginDateTimeUTCOffset:  NULL",
", EndDateTime:  NULL",
", EndDateTimeUTCOffset:  NULL",
", ActionDescription:  ",CHAR(34),"Generic observation action generated by YODA TimeSeries Template",CHAR(34),
", ActionFileLink:  ",CHAR(34),CHAR(34),"}")))</f>
        <v/>
      </c>
      <c r="U199" s="111" t="str">
        <f>IF($A199&gt;NumDataColumns,"",
IF(INDEX(DataColumns[Method Code],$A199)="","PLEASE FILL IN A SAMPLING FEATURE FOR EACH DATA COLUMN",
CONCATENATE("  - &amp;FeatureActionID",TEXT($A199,"0000"),
" {","SamplingFeatureID:  *SamplingFeatureID",TEXT(MATCH(INDEX(DataColumns[Sampling Feature Code],$A199),SamplingFeatures[Feature Code],0),"0000"),
", ActionID:  *ActionID",TEXT($A199,"0000"),"}")))</f>
        <v/>
      </c>
      <c r="V199" s="111" t="str">
        <f>IF($A199&gt;NumDataColumns,"",
CONCATENATE("  - &amp;ResultID",TEXT($A199,"0000"),
" {","ResultUUID:  ",CHAR(34),INDEX(DataColumns[ResultUUID],$A199),CHAR(34),
", FeatureActionID: *FeatureActionID",TEXT($A199,"0000"),
", ResultTypeCV:  ",CHAR(34),INDEX(DataColumns[Result Type],$A199),CHAR(34),
", VariableID:  *VariableID",TEXT(MATCH(INDEX(DataColumns[Variable Code],$A199),Variables[Variable Code],0),"0000"),
", UnitsID:  ",CHAR(34),INDEX(DataColumns[Unit Name],$A199),CHAR(34),
", TaxonomicClassifierID:  ",CHAR(34),CHAR(34),
", ProcessingLevelID:  *ProcessingLevelID",TEXT(MATCH(INDEX(DataColumns[Processing Level],$A199),ProcessingLevels[Processing Level Code],0),"0000"),
", ResultDateTime:  ",CHAR(34),CHAR(34),
", ResultDateTimeUTCOffset:  ",CHAR(34),CHAR(34),
", ValidDateTime:  ",CHAR(34),CHAR(34),
", ValidDateTimeUTCOffset:  ",CHAR(34),CHAR(34),
", StatusCV:  ",CHAR(34),CHAR(34),
", SampledMediumCV:  ",CHAR(34),INDEX(DataColumns[Sampled Medium],$A199),CHAR(34),
", ValueCount:  ",NumDataValues,"}"))</f>
        <v/>
      </c>
      <c r="W199" s="111" t="str">
        <f>IF($A199&gt;NumDataColumns,"",
CONCATENATE("  - &amp;TimeSeriesResultID001",TEXT($A199,"0000"),
" {","ResultID: *ResultID",TEXT($A199,"0000"),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Statistic],$A199),CHAR(34),"}"))</f>
        <v/>
      </c>
      <c r="X199" s="111" t="str">
        <f>IF($A199-3&gt;NumDataColumns,"",
CONCATENATE("    - {ColumnNumber: ",TEXT($A199-1,"0000"),
", Label:  ",CHAR(34),INDEX(DataColumns[Column Label],$A199-3),CHAR(34),
", ODM2Field:  ",CHAR(34),"DataValue",CHAR(34),
", CensorCodeCV:  ",CHAR(34),INDEX(DataColumns[Censor Code],$A199-3),CHAR(34),
", QualiatyCodeCV:  ",CHAR(34),INDEX(DataColumns[Quality Code],$A199-3),CHAR(34),
", TimeAggregationInterval:  ",INDEX(DataColumns[Time Aggregation Interval],$A199-3),
", TimeAggregationIntervalUnitsID:  ",CHAR(34),INDEX(DataColumns[Time Aggregation Unit],$A199-3),CHAR(34),"}"))</f>
        <v/>
      </c>
      <c r="AA199" s="111" t="str">
        <f>IF($A199&gt;NumDataColumns,
"",
CONCATENATE(AA198,", ",INDEX(DataColumns[Column Label],$A199)))</f>
        <v/>
      </c>
    </row>
    <row r="200" spans="1:27" x14ac:dyDescent="0.25">
      <c r="A200">
        <v>197</v>
      </c>
      <c r="D200" s="111" t="str">
        <f>IF($A200&gt;NumPeople,"",
CONCATENATE("  - &amp;PersonID",TEXT($A200,"0000"),
" {","PersonFirstName:  ",CHAR(34),INDEX(People[First Name],$A200),CHAR(34),
", PersonMiddleName:  ",CHAR(34),INDEX(People[Middle Name],$A200),CHAR(34),
", PersonLastName:  ",CHAR(34),INDEX(People[Last Name],$A200),CHAR(34),"}"))</f>
        <v/>
      </c>
      <c r="E200" s="111" t="str">
        <f>IF($A200&gt;NumOrganizations,"",
CONCATENATE("  - &amp;OrganizationID",TEXT($A200,"0000"),
" {","OrganizationTypeCV:  ",CHAR(34),INDEX(Organizations[Organization Type '[CV']],$A200),CHAR(34),
", OrganizationCode:  ",CHAR(34),INDEX(Organizations[Organization Code],$A200),CHAR(34),
", OrganizationName:  ",CHAR(34),INDEX(Organizations[Organization Name],$A200),CHAR(34),
", OrganizationDescription:  ",CHAR(34),INDEX(Organizations[Organization Description],$A200),CHAR(34),
", OrganizationLink:  ",CHAR(34),INDEX(Organizations[Organization Link],$A200),CHAR(34),"}"))</f>
        <v/>
      </c>
      <c r="F200" s="111" t="str">
        <f>IF($A200&gt;NumPeople,"",
CONCATENATE("  - &amp;AffiliationID",TEXT($A200,"0000"),
" {PersonID: *PersonID",TEXT($A200,"0000"),
", OrganizationID: *OrganizationID",TEXT(MATCH(INDEX(People[Organization Name],$A200),Organizations[Organization Name],0),"0000"),
", IsPrimaryOrganizationContact: , AffiliationStartDate: , AffiliationEndDate: , PrimaryPhone: ",
", PrimaryEmail: ",CHAR(34),INDEX(People[Primary Email],$A200),CHAR(34),
", PrimaryAddress: ",CHAR(34),INDEX(People[Primary Address],$A200),CHAR(34),
", PersonLink: }"))</f>
        <v/>
      </c>
      <c r="H200" s="111" t="str">
        <f>IF(COUNTA(CitationInformation)=0,"",
IF($A200&gt;NumAuthors,"",
CONCATENATE("  - &amp;AuthorListID",TEXT($A200,"0000"),
"  {CitationID: *CitationID0001",
", PersonID: *PersonID",TEXT(MATCH(INDEX(AuthorList[Author Name],$A200),People[Full Name],0),"0000"),
", AuthorOrder: ",INDEX(AuthorList[Author Number],$A200),"}")))</f>
        <v/>
      </c>
      <c r="K200" s="111" t="str">
        <f>IF($A200&gt;NumSamplingFeatures,"",
CONCATENATE("  - &amp;SamplingFeatureID",TEXT($A200,"0000"),
" {","SamplingFeatureUUID:  ",CHAR(34),INDEX(SamplingFeatures[Sampling Feature UUID],$A200),CHAR(34),
", SamplingFeatureTypeCV:  ",CHAR(34),INDEX(SamplingFeatures[Sampling Feature Type],$A200),CHAR(34),
", SamplingFeatureCode:  ",CHAR(34),INDEX(SamplingFeatures[Feature Code],$A200),CHAR(34),
", SamplingFeatureName:  ",CHAR(34),INDEX(SamplingFeatures[Feature Name],$A200),CHAR(34),
", SamplingFeatureDescription:  ",CHAR(34),INDEX(SamplingFeatures[Feature Description],$A200),CHAR(34),
", SamplingFeatureGeotypeCV:  ",CHAR(34),INDEX(SamplingFeatures[Feature Geo Type],$A200),CHAR(34),
", FeatureGeometry:  ",CHAR(34),INDEX(SamplingFeatures[Feature Geometry],$A200),CHAR(34),
", Elevation_m:  ",CHAR(34),INDEX(SamplingFeatures[Elevation_m],$A200),CHAR(34),
", ElevationDatumCV:  ",CHAR(34),ElevationDatum,CHAR(34),"}"))</f>
        <v/>
      </c>
      <c r="L200" s="111" t="str">
        <f>IF(NumSites=0,"",
IF(NumSites&lt;$A200,"",
CONCATENATE("  - &amp;SiteID",TEXT($A200,"0000"),
" {","SamplingFeatureID:  *SamplingFeatureID",TEXT(MATCH($A200,Sites[SiteID],0),"0000"),
", SiteTypeCV:  ",CHAR(34),INDEX(Sites[Site Type],MATCH($A200,Sites[SiteID],0)),CHAR(34),
", Latitude:  ",INDEX(Sites[Latitude],MATCH($A200,Sites[SiteID],0)),
", Longitude:  ",INDEX(Sites[Longitude],MATCH($A200,Sites[SiteID],0)),
", SpatialReferenceID:  *SRSID0001}")))</f>
        <v/>
      </c>
      <c r="M200" s="111" t="str">
        <f>IF(NumSpecimens=0,"",
IF(NumSpecimens&lt;$A200,"",
CONCATENATE("  - &amp;SpecimenID",TEXT($A200,"0000"),
" {","SamplingFeatureID:  *SamplingFeatureID",TEXT(MATCH($A200,Specimens[SpecimenID],0),"0000"),
", SpecimenTypeCV:  ",CHAR(34),INDEX(Specimens[Specimen Type],MATCH($A200,Specimens[SpecimenID],0)),CHAR(34),
", SpecimenMediumCV:  ",INDEX(Specimens[Specimen Medium],MATCH($A200,Specimens[SpecimenID],0)),
", IsFieldSpecimen:  ",CHAR(34),INDEX(Specimens[Is Field Specimen?],MATCH($A200,Specimens[SpecimenID],0)),CHAR(34),"}")))</f>
        <v/>
      </c>
      <c r="N200" s="111" t="str">
        <f>IF(NumSpatialOffsets=0,"",
IF(NumSpatialOffsets&lt;$A200,"",
CONCATENATE("  - &amp;SpatialOffsetID",TEXT($A200,"0000"),
" {","SpatialOffsetTypeCV:  ",CHAR(34),INDEX(RelatedFeatures[Spatial Offset Type],MATCH($A200,RelatedFeatures[OffsetID],0)),CHAR(34),
", Offset1Value:  ",INDEX(RelatedFeatures[Offset 1 Value],MATCH($A200,RelatedFeatures[OffsetID],0)),
", Offset1UnitID:  ",CHAR(34),INDEX(RelatedFeatures[Offset 1 Unit],MATCH($A200,RelatedFeatures[OffsetID],0)),CHAR(34),
", Offset2Value:  ",IF(INDEX(RelatedFeatures[Offset 2 Value],MATCH($A200,RelatedFeatures[OffsetID],0))="","NULL",INDEX(RelatedFeatures[Offset 2 Value],MATCH($A200,RelatedFeatures[OffsetID],0))),
", Offset2UnitID:  ",CHAR(34),INDEX(RelatedFeatures[Offset 2 Unit],MATCH($A200,RelatedFeatures[OffsetID],0)),,CHAR(34),
", Offset3Value:  ",IF(INDEX(RelatedFeatures[Offset 3 Value],MATCH($A200,RelatedFeatures[OffsetID],0))="","NULL",INDEX(RelatedFeatures[Offset 3 Value],MATCH($A200,RelatedFeatures[OffsetID],0))),
", Offset3UnitID:  ",CHAR(34),INDEX(RelatedFeatures[Offset 3 Unit],MATCH($A200,RelatedFeatures[OffsetID],0)),CHAR(34),"}")))</f>
        <v/>
      </c>
      <c r="O200" s="111" t="str">
        <f>IF(NumRelatedFeatures=0,"",
IF($A200&gt;NumRelatedFeatures,"",
CONCATENATE("  - &amp;RelationID",TEXT($A200,"0000"),
" {","SamplingFeatureID:  *SamplingFeatureID",TEXT(MATCH(INDEX(RelatedFeatures[First Sampling Feature Code],$A200),SamplingFeatures[Feature Code],0),"0000"),
", RelationshipTypeCV:  ",CHAR(34),INDEX(RelatedFeatures[Relationship Type],$A200),CHAR(34),
", RelatedFeatureID: *SamplingFeatureID",TEXT(MATCH(INDEX(RelatedFeatures[Second Sampling Feature Code],$A200),SamplingFeatures[Feature Code],0),"0000"),
", SpatialOffsetID:  ",IF(INDEX(RelatedFeatures[OffsetID],$A200)="",CONCATENATE(CHAR(34),CHAR(34)),CONCATENATE("*SpatialOffsetID",TEXT(INDEX(RelatedFeatures[OffsetID],$A200),"0000"))),"}")))</f>
        <v/>
      </c>
      <c r="P200" s="111" t="str">
        <f>IF($A200&gt;NumMethods,"",
CONCATENATE("  - &amp;MethodID",TEXT($A200,"0000"),
" {","MethodTypeCV:  ",CHAR(34),INDEX(Methods[Method Type],$A200),CHAR(34),
", MethodCode:  ",CHAR(34),INDEX(Methods[Method Code],$A200),CHAR(34),
", MethodName:  ",CHAR(34),INDEX(Methods[Method Name],$A200),CHAR(34),
", MethodDescription:  ",CHAR(34),INDEX(Methods[Method Description],$A200),CHAR(34),
", MethodLink:  ",CHAR(34),INDEX(Methods[Method Link],$A200),CHAR(34),
", OrganizationID: *OrganizationID",TEXT(MATCH(INDEX(Methods[Organization Name],$A200),Organizations[Organization Name],0),"0000"),"}"))</f>
        <v/>
      </c>
      <c r="Q200" s="111" t="str">
        <f>IF($A200&gt;NumVariables,"",
CONCATENATE("  - &amp;VariableID",TEXT($A200,"0000"),
" {","VariableTypeCV:  ",CHAR(34),INDEX(Variables[Variable Type],$A200),CHAR(34),
", VariableCode:  ",CHAR(34),INDEX(Variables[Variable Code],$A200),CHAR(34),
", VariableNameCV:  ",CHAR(34),INDEX(Variables[Variable Name],$A200),CHAR(34),
", VariableDefinition:  ",CHAR(34),INDEX(Variables[Variable Definition],$A200),CHAR(34),
", SpecciationCV:  ",CHAR(34),INDEX(Variables[Speciation],$A200),CHAR(34),
", NoDataValue:  ",CHAR(34),INDEX(Variables[No Data Value],$A200),CHAR(34),"}"))</f>
        <v/>
      </c>
      <c r="S200" s="111" t="str">
        <f>IF($A200&gt;NumProcessingLevels,"",
CONCATENATE("  - &amp;ProcessingLevelID",TEXT($A200,"0000"),
" {","ProcessingLevelCode:  ",CHAR(34),INDEX(ProcessingLevels[Processing Level Code],$A200),CHAR(34),
", Definition:  ",CHAR(34),INDEX(ProcessingLevels[Definition],$A200),CHAR(34),
", Explanation:  ",CHAR(34),INDEX(ProcessingLevels[Explanation],$A200),CHAR(34),"}"))</f>
        <v/>
      </c>
      <c r="T200" s="111" t="str">
        <f>IF($A200&gt;NumDataColumns,"",
IF(INDEX(DataColumns[Method Code],$A200)="","PLEASE FILL IN A METHOD FOR EACH DATA COLUMN",
CONCATENATE("  - &amp;ActionID",TEXT($A200,"0000"),
" {","ActionTypeCV:  ",CHAR(34),"Observation",CHAR(34),
", MethodID: *MethodID",TEXT(MATCH(INDEX(DataColumns[Method Code],$A200),Methods[Method Code],0),"0000"),
", BeginDateTime:  NULL",
", BeginDateTimeUTCOffset:  NULL",
", EndDateTime:  NULL",
", EndDateTimeUTCOffset:  NULL",
", ActionDescription:  ",CHAR(34),"Generic observation action generated by YODA TimeSeries Template",CHAR(34),
", ActionFileLink:  ",CHAR(34),CHAR(34),"}")))</f>
        <v/>
      </c>
      <c r="U200" s="111" t="str">
        <f>IF($A200&gt;NumDataColumns,"",
IF(INDEX(DataColumns[Method Code],$A200)="","PLEASE FILL IN A SAMPLING FEATURE FOR EACH DATA COLUMN",
CONCATENATE("  - &amp;FeatureActionID",TEXT($A200,"0000"),
" {","SamplingFeatureID:  *SamplingFeatureID",TEXT(MATCH(INDEX(DataColumns[Sampling Feature Code],$A200),SamplingFeatures[Feature Code],0),"0000"),
", ActionID:  *ActionID",TEXT($A200,"0000"),"}")))</f>
        <v/>
      </c>
      <c r="V200" s="111" t="str">
        <f>IF($A200&gt;NumDataColumns,"",
CONCATENATE("  - &amp;ResultID",TEXT($A200,"0000"),
" {","ResultUUID:  ",CHAR(34),INDEX(DataColumns[ResultUUID],$A200),CHAR(34),
", FeatureActionID: *FeatureActionID",TEXT($A200,"0000"),
", ResultTypeCV:  ",CHAR(34),INDEX(DataColumns[Result Type],$A200),CHAR(34),
", VariableID:  *VariableID",TEXT(MATCH(INDEX(DataColumns[Variable Code],$A200),Variables[Variable Code],0),"0000"),
", UnitsID:  ",CHAR(34),INDEX(DataColumns[Unit Name],$A200),CHAR(34),
", TaxonomicClassifierID:  ",CHAR(34),CHAR(34),
", ProcessingLevelID:  *ProcessingLevelID",TEXT(MATCH(INDEX(DataColumns[Processing Level],$A200),ProcessingLevels[Processing Level Code],0),"0000"),
", ResultDateTime:  ",CHAR(34),CHAR(34),
", ResultDateTimeUTCOffset:  ",CHAR(34),CHAR(34),
", ValidDateTime:  ",CHAR(34),CHAR(34),
", ValidDateTimeUTCOffset:  ",CHAR(34),CHAR(34),
", StatusCV:  ",CHAR(34),CHAR(34),
", SampledMediumCV:  ",CHAR(34),INDEX(DataColumns[Sampled Medium],$A200),CHAR(34),
", ValueCount:  ",NumDataValues,"}"))</f>
        <v/>
      </c>
      <c r="W200" s="111" t="str">
        <f>IF($A200&gt;NumDataColumns,"",
CONCATENATE("  - &amp;TimeSeriesResultID001",TEXT($A200,"0000"),
" {","ResultID: *ResultID",TEXT($A200,"0000"),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Statistic],$A200),CHAR(34),"}"))</f>
        <v/>
      </c>
      <c r="X200" s="111" t="str">
        <f>IF($A200-3&gt;NumDataColumns,"",
CONCATENATE("    - {ColumnNumber: ",TEXT($A200-1,"0000"),
", Label:  ",CHAR(34),INDEX(DataColumns[Column Label],$A200-3),CHAR(34),
", ODM2Field:  ",CHAR(34),"DataValue",CHAR(34),
", CensorCodeCV:  ",CHAR(34),INDEX(DataColumns[Censor Code],$A200-3),CHAR(34),
", QualiatyCodeCV:  ",CHAR(34),INDEX(DataColumns[Quality Code],$A200-3),CHAR(34),
", TimeAggregationInterval:  ",INDEX(DataColumns[Time Aggregation Interval],$A200-3),
", TimeAggregationIntervalUnitsID:  ",CHAR(34),INDEX(DataColumns[Time Aggregation Unit],$A200-3),CHAR(34),"}"))</f>
        <v/>
      </c>
      <c r="AA200" s="111" t="str">
        <f>IF($A200&gt;NumDataColumns,
"",
CONCATENATE(AA199,", ",INDEX(DataColumns[Column Label],$A200)))</f>
        <v/>
      </c>
    </row>
    <row r="201" spans="1:27" x14ac:dyDescent="0.25">
      <c r="A201">
        <v>198</v>
      </c>
      <c r="D201" s="111" t="str">
        <f>IF($A201&gt;NumPeople,"",
CONCATENATE("  - &amp;PersonID",TEXT($A201,"0000"),
" {","PersonFirstName:  ",CHAR(34),INDEX(People[First Name],$A201),CHAR(34),
", PersonMiddleName:  ",CHAR(34),INDEX(People[Middle Name],$A201),CHAR(34),
", PersonLastName:  ",CHAR(34),INDEX(People[Last Name],$A201),CHAR(34),"}"))</f>
        <v/>
      </c>
      <c r="E201" s="111" t="str">
        <f>IF($A201&gt;NumOrganizations,"",
CONCATENATE("  - &amp;OrganizationID",TEXT($A201,"0000"),
" {","OrganizationTypeCV:  ",CHAR(34),INDEX(Organizations[Organization Type '[CV']],$A201),CHAR(34),
", OrganizationCode:  ",CHAR(34),INDEX(Organizations[Organization Code],$A201),CHAR(34),
", OrganizationName:  ",CHAR(34),INDEX(Organizations[Organization Name],$A201),CHAR(34),
", OrganizationDescription:  ",CHAR(34),INDEX(Organizations[Organization Description],$A201),CHAR(34),
", OrganizationLink:  ",CHAR(34),INDEX(Organizations[Organization Link],$A201),CHAR(34),"}"))</f>
        <v/>
      </c>
      <c r="F201" s="111" t="str">
        <f>IF($A201&gt;NumPeople,"",
CONCATENATE("  - &amp;AffiliationID",TEXT($A201,"0000"),
" {PersonID: *PersonID",TEXT($A201,"0000"),
", OrganizationID: *OrganizationID",TEXT(MATCH(INDEX(People[Organization Name],$A201),Organizations[Organization Name],0),"0000"),
", IsPrimaryOrganizationContact: , AffiliationStartDate: , AffiliationEndDate: , PrimaryPhone: ",
", PrimaryEmail: ",CHAR(34),INDEX(People[Primary Email],$A201),CHAR(34),
", PrimaryAddress: ",CHAR(34),INDEX(People[Primary Address],$A201),CHAR(34),
", PersonLink: }"))</f>
        <v/>
      </c>
      <c r="H201" s="111" t="str">
        <f>IF(COUNTA(CitationInformation)=0,"",
IF($A201&gt;NumAuthors,"",
CONCATENATE("  - &amp;AuthorListID",TEXT($A201,"0000"),
"  {CitationID: *CitationID0001",
", PersonID: *PersonID",TEXT(MATCH(INDEX(AuthorList[Author Name],$A201),People[Full Name],0),"0000"),
", AuthorOrder: ",INDEX(AuthorList[Author Number],$A201),"}")))</f>
        <v/>
      </c>
      <c r="K201" s="111" t="str">
        <f>IF($A201&gt;NumSamplingFeatures,"",
CONCATENATE("  - &amp;SamplingFeatureID",TEXT($A201,"0000"),
" {","SamplingFeatureUUID:  ",CHAR(34),INDEX(SamplingFeatures[Sampling Feature UUID],$A201),CHAR(34),
", SamplingFeatureTypeCV:  ",CHAR(34),INDEX(SamplingFeatures[Sampling Feature Type],$A201),CHAR(34),
", SamplingFeatureCode:  ",CHAR(34),INDEX(SamplingFeatures[Feature Code],$A201),CHAR(34),
", SamplingFeatureName:  ",CHAR(34),INDEX(SamplingFeatures[Feature Name],$A201),CHAR(34),
", SamplingFeatureDescription:  ",CHAR(34),INDEX(SamplingFeatures[Feature Description],$A201),CHAR(34),
", SamplingFeatureGeotypeCV:  ",CHAR(34),INDEX(SamplingFeatures[Feature Geo Type],$A201),CHAR(34),
", FeatureGeometry:  ",CHAR(34),INDEX(SamplingFeatures[Feature Geometry],$A201),CHAR(34),
", Elevation_m:  ",CHAR(34),INDEX(SamplingFeatures[Elevation_m],$A201),CHAR(34),
", ElevationDatumCV:  ",CHAR(34),ElevationDatum,CHAR(34),"}"))</f>
        <v/>
      </c>
      <c r="L201" s="111" t="str">
        <f>IF(NumSites=0,"",
IF(NumSites&lt;$A201,"",
CONCATENATE("  - &amp;SiteID",TEXT($A201,"0000"),
" {","SamplingFeatureID:  *SamplingFeatureID",TEXT(MATCH($A201,Sites[SiteID],0),"0000"),
", SiteTypeCV:  ",CHAR(34),INDEX(Sites[Site Type],MATCH($A201,Sites[SiteID],0)),CHAR(34),
", Latitude:  ",INDEX(Sites[Latitude],MATCH($A201,Sites[SiteID],0)),
", Longitude:  ",INDEX(Sites[Longitude],MATCH($A201,Sites[SiteID],0)),
", SpatialReferenceID:  *SRSID0001}")))</f>
        <v/>
      </c>
      <c r="M201" s="111" t="str">
        <f>IF(NumSpecimens=0,"",
IF(NumSpecimens&lt;$A201,"",
CONCATENATE("  - &amp;SpecimenID",TEXT($A201,"0000"),
" {","SamplingFeatureID:  *SamplingFeatureID",TEXT(MATCH($A201,Specimens[SpecimenID],0),"0000"),
", SpecimenTypeCV:  ",CHAR(34),INDEX(Specimens[Specimen Type],MATCH($A201,Specimens[SpecimenID],0)),CHAR(34),
", SpecimenMediumCV:  ",INDEX(Specimens[Specimen Medium],MATCH($A201,Specimens[SpecimenID],0)),
", IsFieldSpecimen:  ",CHAR(34),INDEX(Specimens[Is Field Specimen?],MATCH($A201,Specimens[SpecimenID],0)),CHAR(34),"}")))</f>
        <v/>
      </c>
      <c r="N201" s="111" t="str">
        <f>IF(NumSpatialOffsets=0,"",
IF(NumSpatialOffsets&lt;$A201,"",
CONCATENATE("  - &amp;SpatialOffsetID",TEXT($A201,"0000"),
" {","SpatialOffsetTypeCV:  ",CHAR(34),INDEX(RelatedFeatures[Spatial Offset Type],MATCH($A201,RelatedFeatures[OffsetID],0)),CHAR(34),
", Offset1Value:  ",INDEX(RelatedFeatures[Offset 1 Value],MATCH($A201,RelatedFeatures[OffsetID],0)),
", Offset1UnitID:  ",CHAR(34),INDEX(RelatedFeatures[Offset 1 Unit],MATCH($A201,RelatedFeatures[OffsetID],0)),CHAR(34),
", Offset2Value:  ",IF(INDEX(RelatedFeatures[Offset 2 Value],MATCH($A201,RelatedFeatures[OffsetID],0))="","NULL",INDEX(RelatedFeatures[Offset 2 Value],MATCH($A201,RelatedFeatures[OffsetID],0))),
", Offset2UnitID:  ",CHAR(34),INDEX(RelatedFeatures[Offset 2 Unit],MATCH($A201,RelatedFeatures[OffsetID],0)),,CHAR(34),
", Offset3Value:  ",IF(INDEX(RelatedFeatures[Offset 3 Value],MATCH($A201,RelatedFeatures[OffsetID],0))="","NULL",INDEX(RelatedFeatures[Offset 3 Value],MATCH($A201,RelatedFeatures[OffsetID],0))),
", Offset3UnitID:  ",CHAR(34),INDEX(RelatedFeatures[Offset 3 Unit],MATCH($A201,RelatedFeatures[OffsetID],0)),CHAR(34),"}")))</f>
        <v/>
      </c>
      <c r="O201" s="111" t="str">
        <f>IF(NumRelatedFeatures=0,"",
IF($A201&gt;NumRelatedFeatures,"",
CONCATENATE("  - &amp;RelationID",TEXT($A201,"0000"),
" {","SamplingFeatureID:  *SamplingFeatureID",TEXT(MATCH(INDEX(RelatedFeatures[First Sampling Feature Code],$A201),SamplingFeatures[Feature Code],0),"0000"),
", RelationshipTypeCV:  ",CHAR(34),INDEX(RelatedFeatures[Relationship Type],$A201),CHAR(34),
", RelatedFeatureID: *SamplingFeatureID",TEXT(MATCH(INDEX(RelatedFeatures[Second Sampling Feature Code],$A201),SamplingFeatures[Feature Code],0),"0000"),
", SpatialOffsetID:  ",IF(INDEX(RelatedFeatures[OffsetID],$A201)="",CONCATENATE(CHAR(34),CHAR(34)),CONCATENATE("*SpatialOffsetID",TEXT(INDEX(RelatedFeatures[OffsetID],$A201),"0000"))),"}")))</f>
        <v/>
      </c>
      <c r="P201" s="111" t="str">
        <f>IF($A201&gt;NumMethods,"",
CONCATENATE("  - &amp;MethodID",TEXT($A201,"0000"),
" {","MethodTypeCV:  ",CHAR(34),INDEX(Methods[Method Type],$A201),CHAR(34),
", MethodCode:  ",CHAR(34),INDEX(Methods[Method Code],$A201),CHAR(34),
", MethodName:  ",CHAR(34),INDEX(Methods[Method Name],$A201),CHAR(34),
", MethodDescription:  ",CHAR(34),INDEX(Methods[Method Description],$A201),CHAR(34),
", MethodLink:  ",CHAR(34),INDEX(Methods[Method Link],$A201),CHAR(34),
", OrganizationID: *OrganizationID",TEXT(MATCH(INDEX(Methods[Organization Name],$A201),Organizations[Organization Name],0),"0000"),"}"))</f>
        <v/>
      </c>
      <c r="Q201" s="111" t="str">
        <f>IF($A201&gt;NumVariables,"",
CONCATENATE("  - &amp;VariableID",TEXT($A201,"0000"),
" {","VariableTypeCV:  ",CHAR(34),INDEX(Variables[Variable Type],$A201),CHAR(34),
", VariableCode:  ",CHAR(34),INDEX(Variables[Variable Code],$A201),CHAR(34),
", VariableNameCV:  ",CHAR(34),INDEX(Variables[Variable Name],$A201),CHAR(34),
", VariableDefinition:  ",CHAR(34),INDEX(Variables[Variable Definition],$A201),CHAR(34),
", SpecciationCV:  ",CHAR(34),INDEX(Variables[Speciation],$A201),CHAR(34),
", NoDataValue:  ",CHAR(34),INDEX(Variables[No Data Value],$A201),CHAR(34),"}"))</f>
        <v/>
      </c>
      <c r="S201" s="111" t="str">
        <f>IF($A201&gt;NumProcessingLevels,"",
CONCATENATE("  - &amp;ProcessingLevelID",TEXT($A201,"0000"),
" {","ProcessingLevelCode:  ",CHAR(34),INDEX(ProcessingLevels[Processing Level Code],$A201),CHAR(34),
", Definition:  ",CHAR(34),INDEX(ProcessingLevels[Definition],$A201),CHAR(34),
", Explanation:  ",CHAR(34),INDEX(ProcessingLevels[Explanation],$A201),CHAR(34),"}"))</f>
        <v/>
      </c>
      <c r="T201" s="111" t="str">
        <f>IF($A201&gt;NumDataColumns,"",
IF(INDEX(DataColumns[Method Code],$A201)="","PLEASE FILL IN A METHOD FOR EACH DATA COLUMN",
CONCATENATE("  - &amp;ActionID",TEXT($A201,"0000"),
" {","ActionTypeCV:  ",CHAR(34),"Observation",CHAR(34),
", MethodID: *MethodID",TEXT(MATCH(INDEX(DataColumns[Method Code],$A201),Methods[Method Code],0),"0000"),
", BeginDateTime:  NULL",
", BeginDateTimeUTCOffset:  NULL",
", EndDateTime:  NULL",
", EndDateTimeUTCOffset:  NULL",
", ActionDescription:  ",CHAR(34),"Generic observation action generated by YODA TimeSeries Template",CHAR(34),
", ActionFileLink:  ",CHAR(34),CHAR(34),"}")))</f>
        <v/>
      </c>
      <c r="U201" s="111" t="str">
        <f>IF($A201&gt;NumDataColumns,"",
IF(INDEX(DataColumns[Method Code],$A201)="","PLEASE FILL IN A SAMPLING FEATURE FOR EACH DATA COLUMN",
CONCATENATE("  - &amp;FeatureActionID",TEXT($A201,"0000"),
" {","SamplingFeatureID:  *SamplingFeatureID",TEXT(MATCH(INDEX(DataColumns[Sampling Feature Code],$A201),SamplingFeatures[Feature Code],0),"0000"),
", ActionID:  *ActionID",TEXT($A201,"0000"),"}")))</f>
        <v/>
      </c>
      <c r="V201" s="111" t="str">
        <f>IF($A201&gt;NumDataColumns,"",
CONCATENATE("  - &amp;ResultID",TEXT($A201,"0000"),
" {","ResultUUID:  ",CHAR(34),INDEX(DataColumns[ResultUUID],$A201),CHAR(34),
", FeatureActionID: *FeatureActionID",TEXT($A201,"0000"),
", ResultTypeCV:  ",CHAR(34),INDEX(DataColumns[Result Type],$A201),CHAR(34),
", VariableID:  *VariableID",TEXT(MATCH(INDEX(DataColumns[Variable Code],$A201),Variables[Variable Code],0),"0000"),
", UnitsID:  ",CHAR(34),INDEX(DataColumns[Unit Name],$A201),CHAR(34),
", TaxonomicClassifierID:  ",CHAR(34),CHAR(34),
", ProcessingLevelID:  *ProcessingLevelID",TEXT(MATCH(INDEX(DataColumns[Processing Level],$A201),ProcessingLevels[Processing Level Code],0),"0000"),
", ResultDateTime:  ",CHAR(34),CHAR(34),
", ResultDateTimeUTCOffset:  ",CHAR(34),CHAR(34),
", ValidDateTime:  ",CHAR(34),CHAR(34),
", ValidDateTimeUTCOffset:  ",CHAR(34),CHAR(34),
", StatusCV:  ",CHAR(34),CHAR(34),
", SampledMediumCV:  ",CHAR(34),INDEX(DataColumns[Sampled Medium],$A201),CHAR(34),
", ValueCount:  ",NumDataValues,"}"))</f>
        <v/>
      </c>
      <c r="W201" s="111" t="str">
        <f>IF($A201&gt;NumDataColumns,"",
CONCATENATE("  - &amp;TimeSeriesResultID001",TEXT($A201,"0000"),
" {","ResultID: *ResultID",TEXT($A201,"0000"),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Statistic],$A201),CHAR(34),"}"))</f>
        <v/>
      </c>
      <c r="X201" s="111" t="str">
        <f>IF($A201-3&gt;NumDataColumns,"",
CONCATENATE("    - {ColumnNumber: ",TEXT($A201-1,"0000"),
", Label:  ",CHAR(34),INDEX(DataColumns[Column Label],$A201-3),CHAR(34),
", ODM2Field:  ",CHAR(34),"DataValue",CHAR(34),
", CensorCodeCV:  ",CHAR(34),INDEX(DataColumns[Censor Code],$A201-3),CHAR(34),
", QualiatyCodeCV:  ",CHAR(34),INDEX(DataColumns[Quality Code],$A201-3),CHAR(34),
", TimeAggregationInterval:  ",INDEX(DataColumns[Time Aggregation Interval],$A201-3),
", TimeAggregationIntervalUnitsID:  ",CHAR(34),INDEX(DataColumns[Time Aggregation Unit],$A201-3),CHAR(34),"}"))</f>
        <v/>
      </c>
      <c r="AA201" s="111" t="str">
        <f>IF($A201&gt;NumDataColumns,
"",
CONCATENATE(AA200,", ",INDEX(DataColumns[Column Label],$A201)))</f>
        <v/>
      </c>
    </row>
    <row r="202" spans="1:27" x14ac:dyDescent="0.25">
      <c r="A202">
        <v>199</v>
      </c>
      <c r="D202" s="111" t="str">
        <f>IF($A202&gt;NumPeople,"",
CONCATENATE("  - &amp;PersonID",TEXT($A202,"0000"),
" {","PersonFirstName:  ",CHAR(34),INDEX(People[First Name],$A202),CHAR(34),
", PersonMiddleName:  ",CHAR(34),INDEX(People[Middle Name],$A202),CHAR(34),
", PersonLastName:  ",CHAR(34),INDEX(People[Last Name],$A202),CHAR(34),"}"))</f>
        <v/>
      </c>
      <c r="E202" s="111" t="str">
        <f>IF($A202&gt;NumOrganizations,"",
CONCATENATE("  - &amp;OrganizationID",TEXT($A202,"0000"),
" {","OrganizationTypeCV:  ",CHAR(34),INDEX(Organizations[Organization Type '[CV']],$A202),CHAR(34),
", OrganizationCode:  ",CHAR(34),INDEX(Organizations[Organization Code],$A202),CHAR(34),
", OrganizationName:  ",CHAR(34),INDEX(Organizations[Organization Name],$A202),CHAR(34),
", OrganizationDescription:  ",CHAR(34),INDEX(Organizations[Organization Description],$A202),CHAR(34),
", OrganizationLink:  ",CHAR(34),INDEX(Organizations[Organization Link],$A202),CHAR(34),"}"))</f>
        <v/>
      </c>
      <c r="F202" s="111" t="str">
        <f>IF($A202&gt;NumPeople,"",
CONCATENATE("  - &amp;AffiliationID",TEXT($A202,"0000"),
" {PersonID: *PersonID",TEXT($A202,"0000"),
", OrganizationID: *OrganizationID",TEXT(MATCH(INDEX(People[Organization Name],$A202),Organizations[Organization Name],0),"0000"),
", IsPrimaryOrganizationContact: , AffiliationStartDate: , AffiliationEndDate: , PrimaryPhone: ",
", PrimaryEmail: ",CHAR(34),INDEX(People[Primary Email],$A202),CHAR(34),
", PrimaryAddress: ",CHAR(34),INDEX(People[Primary Address],$A202),CHAR(34),
", PersonLink: }"))</f>
        <v/>
      </c>
      <c r="H202" s="111" t="str">
        <f>IF(COUNTA(CitationInformation)=0,"",
IF($A202&gt;NumAuthors,"",
CONCATENATE("  - &amp;AuthorListID",TEXT($A202,"0000"),
"  {CitationID: *CitationID0001",
", PersonID: *PersonID",TEXT(MATCH(INDEX(AuthorList[Author Name],$A202),People[Full Name],0),"0000"),
", AuthorOrder: ",INDEX(AuthorList[Author Number],$A202),"}")))</f>
        <v/>
      </c>
      <c r="K202" s="111" t="str">
        <f>IF($A202&gt;NumSamplingFeatures,"",
CONCATENATE("  - &amp;SamplingFeatureID",TEXT($A202,"0000"),
" {","SamplingFeatureUUID:  ",CHAR(34),INDEX(SamplingFeatures[Sampling Feature UUID],$A202),CHAR(34),
", SamplingFeatureTypeCV:  ",CHAR(34),INDEX(SamplingFeatures[Sampling Feature Type],$A202),CHAR(34),
", SamplingFeatureCode:  ",CHAR(34),INDEX(SamplingFeatures[Feature Code],$A202),CHAR(34),
", SamplingFeatureName:  ",CHAR(34),INDEX(SamplingFeatures[Feature Name],$A202),CHAR(34),
", SamplingFeatureDescription:  ",CHAR(34),INDEX(SamplingFeatures[Feature Description],$A202),CHAR(34),
", SamplingFeatureGeotypeCV:  ",CHAR(34),INDEX(SamplingFeatures[Feature Geo Type],$A202),CHAR(34),
", FeatureGeometry:  ",CHAR(34),INDEX(SamplingFeatures[Feature Geometry],$A202),CHAR(34),
", Elevation_m:  ",CHAR(34),INDEX(SamplingFeatures[Elevation_m],$A202),CHAR(34),
", ElevationDatumCV:  ",CHAR(34),ElevationDatum,CHAR(34),"}"))</f>
        <v/>
      </c>
      <c r="L202" s="111" t="str">
        <f>IF(NumSites=0,"",
IF(NumSites&lt;$A202,"",
CONCATENATE("  - &amp;SiteID",TEXT($A202,"0000"),
" {","SamplingFeatureID:  *SamplingFeatureID",TEXT(MATCH($A202,Sites[SiteID],0),"0000"),
", SiteTypeCV:  ",CHAR(34),INDEX(Sites[Site Type],MATCH($A202,Sites[SiteID],0)),CHAR(34),
", Latitude:  ",INDEX(Sites[Latitude],MATCH($A202,Sites[SiteID],0)),
", Longitude:  ",INDEX(Sites[Longitude],MATCH($A202,Sites[SiteID],0)),
", SpatialReferenceID:  *SRSID0001}")))</f>
        <v/>
      </c>
      <c r="M202" s="111" t="str">
        <f>IF(NumSpecimens=0,"",
IF(NumSpecimens&lt;$A202,"",
CONCATENATE("  - &amp;SpecimenID",TEXT($A202,"0000"),
" {","SamplingFeatureID:  *SamplingFeatureID",TEXT(MATCH($A202,Specimens[SpecimenID],0),"0000"),
", SpecimenTypeCV:  ",CHAR(34),INDEX(Specimens[Specimen Type],MATCH($A202,Specimens[SpecimenID],0)),CHAR(34),
", SpecimenMediumCV:  ",INDEX(Specimens[Specimen Medium],MATCH($A202,Specimens[SpecimenID],0)),
", IsFieldSpecimen:  ",CHAR(34),INDEX(Specimens[Is Field Specimen?],MATCH($A202,Specimens[SpecimenID],0)),CHAR(34),"}")))</f>
        <v/>
      </c>
      <c r="N202" s="111" t="str">
        <f>IF(NumSpatialOffsets=0,"",
IF(NumSpatialOffsets&lt;$A202,"",
CONCATENATE("  - &amp;SpatialOffsetID",TEXT($A202,"0000"),
" {","SpatialOffsetTypeCV:  ",CHAR(34),INDEX(RelatedFeatures[Spatial Offset Type],MATCH($A202,RelatedFeatures[OffsetID],0)),CHAR(34),
", Offset1Value:  ",INDEX(RelatedFeatures[Offset 1 Value],MATCH($A202,RelatedFeatures[OffsetID],0)),
", Offset1UnitID:  ",CHAR(34),INDEX(RelatedFeatures[Offset 1 Unit],MATCH($A202,RelatedFeatures[OffsetID],0)),CHAR(34),
", Offset2Value:  ",IF(INDEX(RelatedFeatures[Offset 2 Value],MATCH($A202,RelatedFeatures[OffsetID],0))="","NULL",INDEX(RelatedFeatures[Offset 2 Value],MATCH($A202,RelatedFeatures[OffsetID],0))),
", Offset2UnitID:  ",CHAR(34),INDEX(RelatedFeatures[Offset 2 Unit],MATCH($A202,RelatedFeatures[OffsetID],0)),,CHAR(34),
", Offset3Value:  ",IF(INDEX(RelatedFeatures[Offset 3 Value],MATCH($A202,RelatedFeatures[OffsetID],0))="","NULL",INDEX(RelatedFeatures[Offset 3 Value],MATCH($A202,RelatedFeatures[OffsetID],0))),
", Offset3UnitID:  ",CHAR(34),INDEX(RelatedFeatures[Offset 3 Unit],MATCH($A202,RelatedFeatures[OffsetID],0)),CHAR(34),"}")))</f>
        <v/>
      </c>
      <c r="O202" s="111" t="str">
        <f>IF(NumRelatedFeatures=0,"",
IF($A202&gt;NumRelatedFeatures,"",
CONCATENATE("  - &amp;RelationID",TEXT($A202,"0000"),
" {","SamplingFeatureID:  *SamplingFeatureID",TEXT(MATCH(INDEX(RelatedFeatures[First Sampling Feature Code],$A202),SamplingFeatures[Feature Code],0),"0000"),
", RelationshipTypeCV:  ",CHAR(34),INDEX(RelatedFeatures[Relationship Type],$A202),CHAR(34),
", RelatedFeatureID: *SamplingFeatureID",TEXT(MATCH(INDEX(RelatedFeatures[Second Sampling Feature Code],$A202),SamplingFeatures[Feature Code],0),"0000"),
", SpatialOffsetID:  ",IF(INDEX(RelatedFeatures[OffsetID],$A202)="",CONCATENATE(CHAR(34),CHAR(34)),CONCATENATE("*SpatialOffsetID",TEXT(INDEX(RelatedFeatures[OffsetID],$A202),"0000"))),"}")))</f>
        <v/>
      </c>
      <c r="P202" s="111" t="str">
        <f>IF($A202&gt;NumMethods,"",
CONCATENATE("  - &amp;MethodID",TEXT($A202,"0000"),
" {","MethodTypeCV:  ",CHAR(34),INDEX(Methods[Method Type],$A202),CHAR(34),
", MethodCode:  ",CHAR(34),INDEX(Methods[Method Code],$A202),CHAR(34),
", MethodName:  ",CHAR(34),INDEX(Methods[Method Name],$A202),CHAR(34),
", MethodDescription:  ",CHAR(34),INDEX(Methods[Method Description],$A202),CHAR(34),
", MethodLink:  ",CHAR(34),INDEX(Methods[Method Link],$A202),CHAR(34),
", OrganizationID: *OrganizationID",TEXT(MATCH(INDEX(Methods[Organization Name],$A202),Organizations[Organization Name],0),"0000"),"}"))</f>
        <v/>
      </c>
      <c r="Q202" s="111" t="str">
        <f>IF($A202&gt;NumVariables,"",
CONCATENATE("  - &amp;VariableID",TEXT($A202,"0000"),
" {","VariableTypeCV:  ",CHAR(34),INDEX(Variables[Variable Type],$A202),CHAR(34),
", VariableCode:  ",CHAR(34),INDEX(Variables[Variable Code],$A202),CHAR(34),
", VariableNameCV:  ",CHAR(34),INDEX(Variables[Variable Name],$A202),CHAR(34),
", VariableDefinition:  ",CHAR(34),INDEX(Variables[Variable Definition],$A202),CHAR(34),
", SpecciationCV:  ",CHAR(34),INDEX(Variables[Speciation],$A202),CHAR(34),
", NoDataValue:  ",CHAR(34),INDEX(Variables[No Data Value],$A202),CHAR(34),"}"))</f>
        <v/>
      </c>
      <c r="S202" s="111" t="str">
        <f>IF($A202&gt;NumProcessingLevels,"",
CONCATENATE("  - &amp;ProcessingLevelID",TEXT($A202,"0000"),
" {","ProcessingLevelCode:  ",CHAR(34),INDEX(ProcessingLevels[Processing Level Code],$A202),CHAR(34),
", Definition:  ",CHAR(34),INDEX(ProcessingLevels[Definition],$A202),CHAR(34),
", Explanation:  ",CHAR(34),INDEX(ProcessingLevels[Explanation],$A202),CHAR(34),"}"))</f>
        <v/>
      </c>
      <c r="T202" s="111" t="str">
        <f>IF($A202&gt;NumDataColumns,"",
IF(INDEX(DataColumns[Method Code],$A202)="","PLEASE FILL IN A METHOD FOR EACH DATA COLUMN",
CONCATENATE("  - &amp;ActionID",TEXT($A202,"0000"),
" {","ActionTypeCV:  ",CHAR(34),"Observation",CHAR(34),
", MethodID: *MethodID",TEXT(MATCH(INDEX(DataColumns[Method Code],$A202),Methods[Method Code],0),"0000"),
", BeginDateTime:  NULL",
", BeginDateTimeUTCOffset:  NULL",
", EndDateTime:  NULL",
", EndDateTimeUTCOffset:  NULL",
", ActionDescription:  ",CHAR(34),"Generic observation action generated by YODA TimeSeries Template",CHAR(34),
", ActionFileLink:  ",CHAR(34),CHAR(34),"}")))</f>
        <v/>
      </c>
      <c r="U202" s="111" t="str">
        <f>IF($A202&gt;NumDataColumns,"",
IF(INDEX(DataColumns[Method Code],$A202)="","PLEASE FILL IN A SAMPLING FEATURE FOR EACH DATA COLUMN",
CONCATENATE("  - &amp;FeatureActionID",TEXT($A202,"0000"),
" {","SamplingFeatureID:  *SamplingFeatureID",TEXT(MATCH(INDEX(DataColumns[Sampling Feature Code],$A202),SamplingFeatures[Feature Code],0),"0000"),
", ActionID:  *ActionID",TEXT($A202,"0000"),"}")))</f>
        <v/>
      </c>
      <c r="V202" s="111" t="str">
        <f>IF($A202&gt;NumDataColumns,"",
CONCATENATE("  - &amp;ResultID",TEXT($A202,"0000"),
" {","ResultUUID:  ",CHAR(34),INDEX(DataColumns[ResultUUID],$A202),CHAR(34),
", FeatureActionID: *FeatureActionID",TEXT($A202,"0000"),
", ResultTypeCV:  ",CHAR(34),INDEX(DataColumns[Result Type],$A202),CHAR(34),
", VariableID:  *VariableID",TEXT(MATCH(INDEX(DataColumns[Variable Code],$A202),Variables[Variable Code],0),"0000"),
", UnitsID:  ",CHAR(34),INDEX(DataColumns[Unit Name],$A202),CHAR(34),
", TaxonomicClassifierID:  ",CHAR(34),CHAR(34),
", ProcessingLevelID:  *ProcessingLevelID",TEXT(MATCH(INDEX(DataColumns[Processing Level],$A202),ProcessingLevels[Processing Level Code],0),"0000"),
", ResultDateTime:  ",CHAR(34),CHAR(34),
", ResultDateTimeUTCOffset:  ",CHAR(34),CHAR(34),
", ValidDateTime:  ",CHAR(34),CHAR(34),
", ValidDateTimeUTCOffset:  ",CHAR(34),CHAR(34),
", StatusCV:  ",CHAR(34),CHAR(34),
", SampledMediumCV:  ",CHAR(34),INDEX(DataColumns[Sampled Medium],$A202),CHAR(34),
", ValueCount:  ",NumDataValues,"}"))</f>
        <v/>
      </c>
      <c r="W202" s="111" t="str">
        <f>IF($A202&gt;NumDataColumns,"",
CONCATENATE("  - &amp;TimeSeriesResultID001",TEXT($A202,"0000"),
" {","ResultID: *ResultID",TEXT($A202,"0000"),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Statistic],$A202),CHAR(34),"}"))</f>
        <v/>
      </c>
      <c r="X202" s="111" t="str">
        <f>IF($A202-3&gt;NumDataColumns,"",
CONCATENATE("    - {ColumnNumber: ",TEXT($A202-1,"0000"),
", Label:  ",CHAR(34),INDEX(DataColumns[Column Label],$A202-3),CHAR(34),
", ODM2Field:  ",CHAR(34),"DataValue",CHAR(34),
", CensorCodeCV:  ",CHAR(34),INDEX(DataColumns[Censor Code],$A202-3),CHAR(34),
", QualiatyCodeCV:  ",CHAR(34),INDEX(DataColumns[Quality Code],$A202-3),CHAR(34),
", TimeAggregationInterval:  ",INDEX(DataColumns[Time Aggregation Interval],$A202-3),
", TimeAggregationIntervalUnitsID:  ",CHAR(34),INDEX(DataColumns[Time Aggregation Unit],$A202-3),CHAR(34),"}"))</f>
        <v/>
      </c>
      <c r="AA202" s="111" t="str">
        <f>IF($A202&gt;NumDataColumns,
"",
CONCATENATE(AA201,", ",INDEX(DataColumns[Column Label],$A202)))</f>
        <v/>
      </c>
    </row>
    <row r="203" spans="1:27" x14ac:dyDescent="0.25">
      <c r="A203">
        <v>200</v>
      </c>
      <c r="D203" s="111" t="str">
        <f>IF($A203&gt;NumPeople,"",
CONCATENATE("  - &amp;PersonID",TEXT($A203,"0000"),
" {","PersonFirstName:  ",CHAR(34),INDEX(People[First Name],$A203),CHAR(34),
", PersonMiddleName:  ",CHAR(34),INDEX(People[Middle Name],$A203),CHAR(34),
", PersonLastName:  ",CHAR(34),INDEX(People[Last Name],$A203),CHAR(34),"}"))</f>
        <v/>
      </c>
      <c r="E203" s="111" t="str">
        <f>IF($A203&gt;NumOrganizations,"",
CONCATENATE("  - &amp;OrganizationID",TEXT($A203,"0000"),
" {","OrganizationTypeCV:  ",CHAR(34),INDEX(Organizations[Organization Type '[CV']],$A203),CHAR(34),
", OrganizationCode:  ",CHAR(34),INDEX(Organizations[Organization Code],$A203),CHAR(34),
", OrganizationName:  ",CHAR(34),INDEX(Organizations[Organization Name],$A203),CHAR(34),
", OrganizationDescription:  ",CHAR(34),INDEX(Organizations[Organization Description],$A203),CHAR(34),
", OrganizationLink:  ",CHAR(34),INDEX(Organizations[Organization Link],$A203),CHAR(34),"}"))</f>
        <v/>
      </c>
      <c r="F203" s="111" t="str">
        <f>IF($A203&gt;NumPeople,"",
CONCATENATE("  - &amp;AffiliationID",TEXT($A203,"0000"),
" {PersonID: *PersonID",TEXT($A203,"0000"),
", OrganizationID: *OrganizationID",TEXT(MATCH(INDEX(People[Organization Name],$A203),Organizations[Organization Name],0),"0000"),
", IsPrimaryOrganizationContact: , AffiliationStartDate: , AffiliationEndDate: , PrimaryPhone: ",
", PrimaryEmail: ",CHAR(34),INDEX(People[Primary Email],$A203),CHAR(34),
", PrimaryAddress: ",CHAR(34),INDEX(People[Primary Address],$A203),CHAR(34),
", PersonLink: }"))</f>
        <v/>
      </c>
      <c r="H203" s="111" t="str">
        <f>IF(COUNTA(CitationInformation)=0,"",
IF($A203&gt;NumAuthors,"",
CONCATENATE("  - &amp;AuthorListID",TEXT($A203,"0000"),
"  {CitationID: *CitationID0001",
", PersonID: *PersonID",TEXT(MATCH(INDEX(AuthorList[Author Name],$A203),People[Full Name],0),"0000"),
", AuthorOrder: ",INDEX(AuthorList[Author Number],$A203),"}")))</f>
        <v/>
      </c>
      <c r="K203" s="111" t="str">
        <f>IF($A203&gt;NumSamplingFeatures,"",
CONCATENATE("  - &amp;SamplingFeatureID",TEXT($A203,"0000"),
" {","SamplingFeatureUUID:  ",CHAR(34),INDEX(SamplingFeatures[Sampling Feature UUID],$A203),CHAR(34),
", SamplingFeatureTypeCV:  ",CHAR(34),INDEX(SamplingFeatures[Sampling Feature Type],$A203),CHAR(34),
", SamplingFeatureCode:  ",CHAR(34),INDEX(SamplingFeatures[Feature Code],$A203),CHAR(34),
", SamplingFeatureName:  ",CHAR(34),INDEX(SamplingFeatures[Feature Name],$A203),CHAR(34),
", SamplingFeatureDescription:  ",CHAR(34),INDEX(SamplingFeatures[Feature Description],$A203),CHAR(34),
", SamplingFeatureGeotypeCV:  ",CHAR(34),INDEX(SamplingFeatures[Feature Geo Type],$A203),CHAR(34),
", FeatureGeometry:  ",CHAR(34),INDEX(SamplingFeatures[Feature Geometry],$A203),CHAR(34),
", Elevation_m:  ",CHAR(34),INDEX(SamplingFeatures[Elevation_m],$A203),CHAR(34),
", ElevationDatumCV:  ",CHAR(34),ElevationDatum,CHAR(34),"}"))</f>
        <v/>
      </c>
      <c r="L203" s="111" t="str">
        <f>IF(NumSites=0,"",
IF(NumSites&lt;$A203,"",
CONCATENATE("  - &amp;SiteID",TEXT($A203,"0000"),
" {","SamplingFeatureID:  *SamplingFeatureID",TEXT(MATCH($A203,Sites[SiteID],0),"0000"),
", SiteTypeCV:  ",CHAR(34),INDEX(Sites[Site Type],MATCH($A203,Sites[SiteID],0)),CHAR(34),
", Latitude:  ",INDEX(Sites[Latitude],MATCH($A203,Sites[SiteID],0)),
", Longitude:  ",INDEX(Sites[Longitude],MATCH($A203,Sites[SiteID],0)),
", SpatialReferenceID:  *SRSID0001}")))</f>
        <v/>
      </c>
      <c r="M203" s="111" t="str">
        <f>IF(NumSpecimens=0,"",
IF(NumSpecimens&lt;$A203,"",
CONCATENATE("  - &amp;SpecimenID",TEXT($A203,"0000"),
" {","SamplingFeatureID:  *SamplingFeatureID",TEXT(MATCH($A203,Specimens[SpecimenID],0),"0000"),
", SpecimenTypeCV:  ",CHAR(34),INDEX(Specimens[Specimen Type],MATCH($A203,Specimens[SpecimenID],0)),CHAR(34),
", SpecimenMediumCV:  ",INDEX(Specimens[Specimen Medium],MATCH($A203,Specimens[SpecimenID],0)),
", IsFieldSpecimen:  ",CHAR(34),INDEX(Specimens[Is Field Specimen?],MATCH($A203,Specimens[SpecimenID],0)),CHAR(34),"}")))</f>
        <v/>
      </c>
      <c r="N203" s="111" t="str">
        <f>IF(NumSpatialOffsets=0,"",
IF(NumSpatialOffsets&lt;$A203,"",
CONCATENATE("  - &amp;SpatialOffsetID",TEXT($A203,"0000"),
" {","SpatialOffsetTypeCV:  ",CHAR(34),INDEX(RelatedFeatures[Spatial Offset Type],MATCH($A203,RelatedFeatures[OffsetID],0)),CHAR(34),
", Offset1Value:  ",INDEX(RelatedFeatures[Offset 1 Value],MATCH($A203,RelatedFeatures[OffsetID],0)),
", Offset1UnitID:  ",CHAR(34),INDEX(RelatedFeatures[Offset 1 Unit],MATCH($A203,RelatedFeatures[OffsetID],0)),CHAR(34),
", Offset2Value:  ",IF(INDEX(RelatedFeatures[Offset 2 Value],MATCH($A203,RelatedFeatures[OffsetID],0))="","NULL",INDEX(RelatedFeatures[Offset 2 Value],MATCH($A203,RelatedFeatures[OffsetID],0))),
", Offset2UnitID:  ",CHAR(34),INDEX(RelatedFeatures[Offset 2 Unit],MATCH($A203,RelatedFeatures[OffsetID],0)),,CHAR(34),
", Offset3Value:  ",IF(INDEX(RelatedFeatures[Offset 3 Value],MATCH($A203,RelatedFeatures[OffsetID],0))="","NULL",INDEX(RelatedFeatures[Offset 3 Value],MATCH($A203,RelatedFeatures[OffsetID],0))),
", Offset3UnitID:  ",CHAR(34),INDEX(RelatedFeatures[Offset 3 Unit],MATCH($A203,RelatedFeatures[OffsetID],0)),CHAR(34),"}")))</f>
        <v/>
      </c>
      <c r="O203" s="111" t="str">
        <f>IF(NumRelatedFeatures=0,"",
IF($A203&gt;NumRelatedFeatures,"",
CONCATENATE("  - &amp;RelationID",TEXT($A203,"0000"),
" {","SamplingFeatureID:  *SamplingFeatureID",TEXT(MATCH(INDEX(RelatedFeatures[First Sampling Feature Code],$A203),SamplingFeatures[Feature Code],0),"0000"),
", RelationshipTypeCV:  ",CHAR(34),INDEX(RelatedFeatures[Relationship Type],$A203),CHAR(34),
", RelatedFeatureID: *SamplingFeatureID",TEXT(MATCH(INDEX(RelatedFeatures[Second Sampling Feature Code],$A203),SamplingFeatures[Feature Code],0),"0000"),
", SpatialOffsetID:  ",IF(INDEX(RelatedFeatures[OffsetID],$A203)="",CONCATENATE(CHAR(34),CHAR(34)),CONCATENATE("*SpatialOffsetID",TEXT(INDEX(RelatedFeatures[OffsetID],$A203),"0000"))),"}")))</f>
        <v/>
      </c>
      <c r="P203" s="111" t="str">
        <f>IF($A203&gt;NumMethods,"",
CONCATENATE("  - &amp;MethodID",TEXT($A203,"0000"),
" {","MethodTypeCV:  ",CHAR(34),INDEX(Methods[Method Type],$A203),CHAR(34),
", MethodCode:  ",CHAR(34),INDEX(Methods[Method Code],$A203),CHAR(34),
", MethodName:  ",CHAR(34),INDEX(Methods[Method Name],$A203),CHAR(34),
", MethodDescription:  ",CHAR(34),INDEX(Methods[Method Description],$A203),CHAR(34),
", MethodLink:  ",CHAR(34),INDEX(Methods[Method Link],$A203),CHAR(34),
", OrganizationID: *OrganizationID",TEXT(MATCH(INDEX(Methods[Organization Name],$A203),Organizations[Organization Name],0),"0000"),"}"))</f>
        <v/>
      </c>
      <c r="Q203" s="111" t="str">
        <f>IF($A203&gt;NumVariables,"",
CONCATENATE("  - &amp;VariableID",TEXT($A203,"0000"),
" {","VariableTypeCV:  ",CHAR(34),INDEX(Variables[Variable Type],$A203),CHAR(34),
", VariableCode:  ",CHAR(34),INDEX(Variables[Variable Code],$A203),CHAR(34),
", VariableNameCV:  ",CHAR(34),INDEX(Variables[Variable Name],$A203),CHAR(34),
", VariableDefinition:  ",CHAR(34),INDEX(Variables[Variable Definition],$A203),CHAR(34),
", SpecciationCV:  ",CHAR(34),INDEX(Variables[Speciation],$A203),CHAR(34),
", NoDataValue:  ",CHAR(34),INDEX(Variables[No Data Value],$A203),CHAR(34),"}"))</f>
        <v/>
      </c>
      <c r="S203" s="111" t="str">
        <f>IF($A203&gt;NumProcessingLevels,"",
CONCATENATE("  - &amp;ProcessingLevelID",TEXT($A203,"0000"),
" {","ProcessingLevelCode:  ",CHAR(34),INDEX(ProcessingLevels[Processing Level Code],$A203),CHAR(34),
", Definition:  ",CHAR(34),INDEX(ProcessingLevels[Definition],$A203),CHAR(34),
", Explanation:  ",CHAR(34),INDEX(ProcessingLevels[Explanation],$A203),CHAR(34),"}"))</f>
        <v/>
      </c>
      <c r="T203" s="111" t="str">
        <f>IF($A203&gt;NumDataColumns,"",
IF(INDEX(DataColumns[Method Code],$A203)="","PLEASE FILL IN A METHOD FOR EACH DATA COLUMN",
CONCATENATE("  - &amp;ActionID",TEXT($A203,"0000"),
" {","ActionTypeCV:  ",CHAR(34),"Observation",CHAR(34),
", MethodID: *MethodID",TEXT(MATCH(INDEX(DataColumns[Method Code],$A203),Methods[Method Code],0),"0000"),
", BeginDateTime:  NULL",
", BeginDateTimeUTCOffset:  NULL",
", EndDateTime:  NULL",
", EndDateTimeUTCOffset:  NULL",
", ActionDescription:  ",CHAR(34),"Generic observation action generated by YODA TimeSeries Template",CHAR(34),
", ActionFileLink:  ",CHAR(34),CHAR(34),"}")))</f>
        <v/>
      </c>
      <c r="U203" s="111" t="str">
        <f>IF($A203&gt;NumDataColumns,"",
IF(INDEX(DataColumns[Method Code],$A203)="","PLEASE FILL IN A SAMPLING FEATURE FOR EACH DATA COLUMN",
CONCATENATE("  - &amp;FeatureActionID",TEXT($A203,"0000"),
" {","SamplingFeatureID:  *SamplingFeatureID",TEXT(MATCH(INDEX(DataColumns[Sampling Feature Code],$A203),SamplingFeatures[Feature Code],0),"0000"),
", ActionID:  *ActionID",TEXT($A203,"0000"),"}")))</f>
        <v/>
      </c>
      <c r="V203" s="111" t="str">
        <f>IF($A203&gt;NumDataColumns,"",
CONCATENATE("  - &amp;ResultID",TEXT($A203,"0000"),
" {","ResultUUID:  ",CHAR(34),INDEX(DataColumns[ResultUUID],$A203),CHAR(34),
", FeatureActionID: *FeatureActionID",TEXT($A203,"0000"),
", ResultTypeCV:  ",CHAR(34),INDEX(DataColumns[Result Type],$A203),CHAR(34),
", VariableID:  *VariableID",TEXT(MATCH(INDEX(DataColumns[Variable Code],$A203),Variables[Variable Code],0),"0000"),
", UnitsID:  ",CHAR(34),INDEX(DataColumns[Unit Name],$A203),CHAR(34),
", TaxonomicClassifierID:  ",CHAR(34),CHAR(34),
", ProcessingLevelID:  *ProcessingLevelID",TEXT(MATCH(INDEX(DataColumns[Processing Level],$A203),ProcessingLevels[Processing Level Code],0),"0000"),
", ResultDateTime:  ",CHAR(34),CHAR(34),
", ResultDateTimeUTCOffset:  ",CHAR(34),CHAR(34),
", ValidDateTime:  ",CHAR(34),CHAR(34),
", ValidDateTimeUTCOffset:  ",CHAR(34),CHAR(34),
", StatusCV:  ",CHAR(34),CHAR(34),
", SampledMediumCV:  ",CHAR(34),INDEX(DataColumns[Sampled Medium],$A203),CHAR(34),
", ValueCount:  ",NumDataValues,"}"))</f>
        <v/>
      </c>
      <c r="W203" s="111" t="str">
        <f>IF($A203&gt;NumDataColumns,"",
CONCATENATE("  - &amp;TimeSeriesResultID001",TEXT($A203,"0000"),
" {","ResultID: *ResultID",TEXT($A203,"0000"),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Statistic],$A203),CHAR(34),"}"))</f>
        <v/>
      </c>
      <c r="X203" s="111" t="str">
        <f>IF($A203-3&gt;NumDataColumns,"",
CONCATENATE("    - {ColumnNumber: ",TEXT($A203-1,"0000"),
", Label:  ",CHAR(34),INDEX(DataColumns[Column Label],$A203-3),CHAR(34),
", ODM2Field:  ",CHAR(34),"DataValue",CHAR(34),
", CensorCodeCV:  ",CHAR(34),INDEX(DataColumns[Censor Code],$A203-3),CHAR(34),
", QualiatyCodeCV:  ",CHAR(34),INDEX(DataColumns[Quality Code],$A203-3),CHAR(34),
", TimeAggregationInterval:  ",INDEX(DataColumns[Time Aggregation Interval],$A203-3),
", TimeAggregationIntervalUnitsID:  ",CHAR(34),INDEX(DataColumns[Time Aggregation Unit],$A203-3),CHAR(34),"}"))</f>
        <v/>
      </c>
      <c r="AA203" s="111" t="str">
        <f>IF($A203&gt;NumDataColumns,
"",
CONCATENATE(AA202,", ",INDEX(DataColumns[Column Label],$A203)))</f>
        <v/>
      </c>
    </row>
    <row r="204" spans="1:27" x14ac:dyDescent="0.25">
      <c r="A204">
        <v>201</v>
      </c>
      <c r="D204" s="111" t="str">
        <f>IF($A204&gt;NumPeople,"",
CONCATENATE("  - &amp;PersonID",TEXT($A204,"0000"),
" {","PersonFirstName:  ",CHAR(34),INDEX(People[First Name],$A204),CHAR(34),
", PersonMiddleName:  ",CHAR(34),INDEX(People[Middle Name],$A204),CHAR(34),
", PersonLastName:  ",CHAR(34),INDEX(People[Last Name],$A204),CHAR(34),"}"))</f>
        <v/>
      </c>
      <c r="E204" s="111" t="str">
        <f>IF($A204&gt;NumOrganizations,"",
CONCATENATE("  - &amp;OrganizationID",TEXT($A204,"0000"),
" {","OrganizationTypeCV:  ",CHAR(34),INDEX(Organizations[Organization Type '[CV']],$A204),CHAR(34),
", OrganizationCode:  ",CHAR(34),INDEX(Organizations[Organization Code],$A204),CHAR(34),
", OrganizationName:  ",CHAR(34),INDEX(Organizations[Organization Name],$A204),CHAR(34),
", OrganizationDescription:  ",CHAR(34),INDEX(Organizations[Organization Description],$A204),CHAR(34),
", OrganizationLink:  ",CHAR(34),INDEX(Organizations[Organization Link],$A204),CHAR(34),"}"))</f>
        <v/>
      </c>
      <c r="F204" s="111" t="str">
        <f>IF($A204&gt;NumPeople,"",
CONCATENATE("  - &amp;AffiliationID",TEXT($A204,"0000"),
" {PersonID: *PersonID",TEXT($A204,"0000"),
", OrganizationID: *OrganizationID",TEXT(MATCH(INDEX(People[Organization Name],$A204),Organizations[Organization Name],0),"0000"),
", IsPrimaryOrganizationContact: , AffiliationStartDate: , AffiliationEndDate: , PrimaryPhone: ",
", PrimaryEmail: ",CHAR(34),INDEX(People[Primary Email],$A204),CHAR(34),
", PrimaryAddress: ",CHAR(34),INDEX(People[Primary Address],$A204),CHAR(34),
", PersonLink: }"))</f>
        <v/>
      </c>
      <c r="H204" s="111" t="str">
        <f>IF(COUNTA(CitationInformation)=0,"",
IF($A204&gt;NumAuthors,"",
CONCATENATE("  - &amp;AuthorListID",TEXT($A204,"0000"),
"  {CitationID: *CitationID0001",
", PersonID: *PersonID",TEXT(MATCH(INDEX(AuthorList[Author Name],$A204),People[Full Name],0),"0000"),
", AuthorOrder: ",INDEX(AuthorList[Author Number],$A204),"}")))</f>
        <v/>
      </c>
      <c r="K204" s="111" t="str">
        <f>IF($A204&gt;NumSamplingFeatures,"",
CONCATENATE("  - &amp;SamplingFeatureID",TEXT($A204,"0000"),
" {","SamplingFeatureUUID:  ",CHAR(34),INDEX(SamplingFeatures[Sampling Feature UUID],$A204),CHAR(34),
", SamplingFeatureTypeCV:  ",CHAR(34),INDEX(SamplingFeatures[Sampling Feature Type],$A204),CHAR(34),
", SamplingFeatureCode:  ",CHAR(34),INDEX(SamplingFeatures[Feature Code],$A204),CHAR(34),
", SamplingFeatureName:  ",CHAR(34),INDEX(SamplingFeatures[Feature Name],$A204),CHAR(34),
", SamplingFeatureDescription:  ",CHAR(34),INDEX(SamplingFeatures[Feature Description],$A204),CHAR(34),
", SamplingFeatureGeotypeCV:  ",CHAR(34),INDEX(SamplingFeatures[Feature Geo Type],$A204),CHAR(34),
", FeatureGeometry:  ",CHAR(34),INDEX(SamplingFeatures[Feature Geometry],$A204),CHAR(34),
", Elevation_m:  ",CHAR(34),INDEX(SamplingFeatures[Elevation_m],$A204),CHAR(34),
", ElevationDatumCV:  ",CHAR(34),ElevationDatum,CHAR(34),"}"))</f>
        <v/>
      </c>
      <c r="L204" s="111" t="str">
        <f>IF(NumSites=0,"",
IF(NumSites&lt;$A204,"",
CONCATENATE("  - &amp;SiteID",TEXT($A204,"0000"),
" {","SamplingFeatureID:  *SamplingFeatureID",TEXT(MATCH($A204,Sites[SiteID],0),"0000"),
", SiteTypeCV:  ",CHAR(34),INDEX(Sites[Site Type],MATCH($A204,Sites[SiteID],0)),CHAR(34),
", Latitude:  ",INDEX(Sites[Latitude],MATCH($A204,Sites[SiteID],0)),
", Longitude:  ",INDEX(Sites[Longitude],MATCH($A204,Sites[SiteID],0)),
", SpatialReferenceID:  *SRSID0001}")))</f>
        <v/>
      </c>
      <c r="M204" s="111" t="str">
        <f>IF(NumSpecimens=0,"",
IF(NumSpecimens&lt;$A204,"",
CONCATENATE("  - &amp;SpecimenID",TEXT($A204,"0000"),
" {","SamplingFeatureID:  *SamplingFeatureID",TEXT(MATCH($A204,Specimens[SpecimenID],0),"0000"),
", SpecimenTypeCV:  ",CHAR(34),INDEX(Specimens[Specimen Type],MATCH($A204,Specimens[SpecimenID],0)),CHAR(34),
", SpecimenMediumCV:  ",INDEX(Specimens[Specimen Medium],MATCH($A204,Specimens[SpecimenID],0)),
", IsFieldSpecimen:  ",CHAR(34),INDEX(Specimens[Is Field Specimen?],MATCH($A204,Specimens[SpecimenID],0)),CHAR(34),"}")))</f>
        <v/>
      </c>
      <c r="N204" s="111" t="str">
        <f>IF(NumSpatialOffsets=0,"",
IF(NumSpatialOffsets&lt;$A204,"",
CONCATENATE("  - &amp;SpatialOffsetID",TEXT($A204,"0000"),
" {","SpatialOffsetTypeCV:  ",CHAR(34),INDEX(RelatedFeatures[Spatial Offset Type],MATCH($A204,RelatedFeatures[OffsetID],0)),CHAR(34),
", Offset1Value:  ",INDEX(RelatedFeatures[Offset 1 Value],MATCH($A204,RelatedFeatures[OffsetID],0)),
", Offset1UnitID:  ",CHAR(34),INDEX(RelatedFeatures[Offset 1 Unit],MATCH($A204,RelatedFeatures[OffsetID],0)),CHAR(34),
", Offset2Value:  ",IF(INDEX(RelatedFeatures[Offset 2 Value],MATCH($A204,RelatedFeatures[OffsetID],0))="","NULL",INDEX(RelatedFeatures[Offset 2 Value],MATCH($A204,RelatedFeatures[OffsetID],0))),
", Offset2UnitID:  ",CHAR(34),INDEX(RelatedFeatures[Offset 2 Unit],MATCH($A204,RelatedFeatures[OffsetID],0)),,CHAR(34),
", Offset3Value:  ",IF(INDEX(RelatedFeatures[Offset 3 Value],MATCH($A204,RelatedFeatures[OffsetID],0))="","NULL",INDEX(RelatedFeatures[Offset 3 Value],MATCH($A204,RelatedFeatures[OffsetID],0))),
", Offset3UnitID:  ",CHAR(34),INDEX(RelatedFeatures[Offset 3 Unit],MATCH($A204,RelatedFeatures[OffsetID],0)),CHAR(34),"}")))</f>
        <v/>
      </c>
      <c r="O204" s="111" t="str">
        <f>IF(NumRelatedFeatures=0,"",
IF($A204&gt;NumRelatedFeatures,"",
CONCATENATE("  - &amp;RelationID",TEXT($A204,"0000"),
" {","SamplingFeatureID:  *SamplingFeatureID",TEXT(MATCH(INDEX(RelatedFeatures[First Sampling Feature Code],$A204),SamplingFeatures[Feature Code],0),"0000"),
", RelationshipTypeCV:  ",CHAR(34),INDEX(RelatedFeatures[Relationship Type],$A204),CHAR(34),
", RelatedFeatureID: *SamplingFeatureID",TEXT(MATCH(INDEX(RelatedFeatures[Second Sampling Feature Code],$A204),SamplingFeatures[Feature Code],0),"0000"),
", SpatialOffsetID:  ",IF(INDEX(RelatedFeatures[OffsetID],$A204)="",CONCATENATE(CHAR(34),CHAR(34)),CONCATENATE("*SpatialOffsetID",TEXT(INDEX(RelatedFeatures[OffsetID],$A204),"0000"))),"}")))</f>
        <v/>
      </c>
      <c r="P204" s="111" t="str">
        <f>IF($A204&gt;NumMethods,"",
CONCATENATE("  - &amp;MethodID",TEXT($A204,"0000"),
" {","MethodTypeCV:  ",CHAR(34),INDEX(Methods[Method Type],$A204),CHAR(34),
", MethodCode:  ",CHAR(34),INDEX(Methods[Method Code],$A204),CHAR(34),
", MethodName:  ",CHAR(34),INDEX(Methods[Method Name],$A204),CHAR(34),
", MethodDescription:  ",CHAR(34),INDEX(Methods[Method Description],$A204),CHAR(34),
", MethodLink:  ",CHAR(34),INDEX(Methods[Method Link],$A204),CHAR(34),
", OrganizationID: *OrganizationID",TEXT(MATCH(INDEX(Methods[Organization Name],$A204),Organizations[Organization Name],0),"0000"),"}"))</f>
        <v/>
      </c>
      <c r="Q204" s="111" t="str">
        <f>IF($A204&gt;NumVariables,"",
CONCATENATE("  - &amp;VariableID",TEXT($A204,"0000"),
" {","VariableTypeCV:  ",CHAR(34),INDEX(Variables[Variable Type],$A204),CHAR(34),
", VariableCode:  ",CHAR(34),INDEX(Variables[Variable Code],$A204),CHAR(34),
", VariableNameCV:  ",CHAR(34),INDEX(Variables[Variable Name],$A204),CHAR(34),
", VariableDefinition:  ",CHAR(34),INDEX(Variables[Variable Definition],$A204),CHAR(34),
", SpecciationCV:  ",CHAR(34),INDEX(Variables[Speciation],$A204),CHAR(34),
", NoDataValue:  ",CHAR(34),INDEX(Variables[No Data Value],$A204),CHAR(34),"}"))</f>
        <v/>
      </c>
      <c r="S204" s="111" t="str">
        <f>IF($A204&gt;NumProcessingLevels,"",
CONCATENATE("  - &amp;ProcessingLevelID",TEXT($A204,"0000"),
" {","ProcessingLevelCode:  ",CHAR(34),INDEX(ProcessingLevels[Processing Level Code],$A204),CHAR(34),
", Definition:  ",CHAR(34),INDEX(ProcessingLevels[Definition],$A204),CHAR(34),
", Explanation:  ",CHAR(34),INDEX(ProcessingLevels[Explanation],$A204),CHAR(34),"}"))</f>
        <v/>
      </c>
      <c r="T204" s="111" t="str">
        <f>IF($A204&gt;NumDataColumns,"",
IF(INDEX(DataColumns[Method Code],$A204)="","PLEASE FILL IN A METHOD FOR EACH DATA COLUMN",
CONCATENATE("  - &amp;ActionID",TEXT($A204,"0000"),
" {","ActionTypeCV:  ",CHAR(34),"Observation",CHAR(34),
", MethodID: *MethodID",TEXT(MATCH(INDEX(DataColumns[Method Code],$A204),Methods[Method Code],0),"0000"),
", BeginDateTime:  NULL",
", BeginDateTimeUTCOffset:  NULL",
", EndDateTime:  NULL",
", EndDateTimeUTCOffset:  NULL",
", ActionDescription:  ",CHAR(34),"Generic observation action generated by YODA TimeSeries Template",CHAR(34),
", ActionFileLink:  ",CHAR(34),CHAR(34),"}")))</f>
        <v/>
      </c>
      <c r="U204" s="111" t="str">
        <f>IF($A204&gt;NumDataColumns,"",
IF(INDEX(DataColumns[Method Code],$A204)="","PLEASE FILL IN A SAMPLING FEATURE FOR EACH DATA COLUMN",
CONCATENATE("  - &amp;FeatureActionID",TEXT($A204,"0000"),
" {","SamplingFeatureID:  *SamplingFeatureID",TEXT(MATCH(INDEX(DataColumns[Sampling Feature Code],$A204),SamplingFeatures[Feature Code],0),"0000"),
", ActionID:  *ActionID",TEXT($A204,"0000"),"}")))</f>
        <v/>
      </c>
      <c r="V204" s="111" t="str">
        <f>IF($A204&gt;NumDataColumns,"",
CONCATENATE("  - &amp;ResultID",TEXT($A204,"0000"),
" {","ResultUUID:  ",CHAR(34),INDEX(DataColumns[ResultUUID],$A204),CHAR(34),
", FeatureActionID: *FeatureActionID",TEXT($A204,"0000"),
", ResultTypeCV:  ",CHAR(34),INDEX(DataColumns[Result Type],$A204),CHAR(34),
", VariableID:  *VariableID",TEXT(MATCH(INDEX(DataColumns[Variable Code],$A204),Variables[Variable Code],0),"0000"),
", UnitsID:  ",CHAR(34),INDEX(DataColumns[Unit Name],$A204),CHAR(34),
", TaxonomicClassifierID:  ",CHAR(34),CHAR(34),
", ProcessingLevelID:  *ProcessingLevelID",TEXT(MATCH(INDEX(DataColumns[Processing Level],$A204),ProcessingLevels[Processing Level Code],0),"0000"),
", ResultDateTime:  ",CHAR(34),CHAR(34),
", ResultDateTimeUTCOffset:  ",CHAR(34),CHAR(34),
", ValidDateTime:  ",CHAR(34),CHAR(34),
", ValidDateTimeUTCOffset:  ",CHAR(34),CHAR(34),
", StatusCV:  ",CHAR(34),CHAR(34),
", SampledMediumCV:  ",CHAR(34),INDEX(DataColumns[Sampled Medium],$A204),CHAR(34),
", ValueCount:  ",NumDataValues,"}"))</f>
        <v/>
      </c>
      <c r="W204" s="111" t="str">
        <f>IF($A204&gt;NumDataColumns,"",
CONCATENATE("  - &amp;TimeSeriesResultID001",TEXT($A204,"0000"),
" {","ResultID: *ResultID",TEXT($A204,"0000"),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Statistic],$A204),CHAR(34),"}"))</f>
        <v/>
      </c>
      <c r="X204" s="111" t="str">
        <f>IF($A204-3&gt;NumDataColumns,"",
CONCATENATE("    - {ColumnNumber: ",TEXT($A204-1,"0000"),
", Label:  ",CHAR(34),INDEX(DataColumns[Column Label],$A204-3),CHAR(34),
", ODM2Field:  ",CHAR(34),"DataValue",CHAR(34),
", CensorCodeCV:  ",CHAR(34),INDEX(DataColumns[Censor Code],$A204-3),CHAR(34),
", QualiatyCodeCV:  ",CHAR(34),INDEX(DataColumns[Quality Code],$A204-3),CHAR(34),
", TimeAggregationInterval:  ",INDEX(DataColumns[Time Aggregation Interval],$A204-3),
", TimeAggregationIntervalUnitsID:  ",CHAR(34),INDEX(DataColumns[Time Aggregation Unit],$A204-3),CHAR(34),"}"))</f>
        <v/>
      </c>
      <c r="AA204" s="111" t="str">
        <f>IF($A204&gt;NumDataColumns,
"",
CONCATENATE(AA203,", ",INDEX(DataColumns[Column Label],$A204)))</f>
        <v/>
      </c>
    </row>
    <row r="205" spans="1:27" x14ac:dyDescent="0.25">
      <c r="A205">
        <v>202</v>
      </c>
      <c r="D205" s="111" t="str">
        <f>IF($A205&gt;NumPeople,"",
CONCATENATE("  - &amp;PersonID",TEXT($A205,"0000"),
" {","PersonFirstName:  ",CHAR(34),INDEX(People[First Name],$A205),CHAR(34),
", PersonMiddleName:  ",CHAR(34),INDEX(People[Middle Name],$A205),CHAR(34),
", PersonLastName:  ",CHAR(34),INDEX(People[Last Name],$A205),CHAR(34),"}"))</f>
        <v/>
      </c>
      <c r="E205" s="111" t="str">
        <f>IF($A205&gt;NumOrganizations,"",
CONCATENATE("  - &amp;OrganizationID",TEXT($A205,"0000"),
" {","OrganizationTypeCV:  ",CHAR(34),INDEX(Organizations[Organization Type '[CV']],$A205),CHAR(34),
", OrganizationCode:  ",CHAR(34),INDEX(Organizations[Organization Code],$A205),CHAR(34),
", OrganizationName:  ",CHAR(34),INDEX(Organizations[Organization Name],$A205),CHAR(34),
", OrganizationDescription:  ",CHAR(34),INDEX(Organizations[Organization Description],$A205),CHAR(34),
", OrganizationLink:  ",CHAR(34),INDEX(Organizations[Organization Link],$A205),CHAR(34),"}"))</f>
        <v/>
      </c>
      <c r="F205" s="111" t="str">
        <f>IF($A205&gt;NumPeople,"",
CONCATENATE("  - &amp;AffiliationID",TEXT($A205,"0000"),
" {PersonID: *PersonID",TEXT($A205,"0000"),
", OrganizationID: *OrganizationID",TEXT(MATCH(INDEX(People[Organization Name],$A205),Organizations[Organization Name],0),"0000"),
", IsPrimaryOrganizationContact: , AffiliationStartDate: , AffiliationEndDate: , PrimaryPhone: ",
", PrimaryEmail: ",CHAR(34),INDEX(People[Primary Email],$A205),CHAR(34),
", PrimaryAddress: ",CHAR(34),INDEX(People[Primary Address],$A205),CHAR(34),
", PersonLink: }"))</f>
        <v/>
      </c>
      <c r="H205" s="111" t="str">
        <f>IF(COUNTA(CitationInformation)=0,"",
IF($A205&gt;NumAuthors,"",
CONCATENATE("  - &amp;AuthorListID",TEXT($A205,"0000"),
"  {CitationID: *CitationID0001",
", PersonID: *PersonID",TEXT(MATCH(INDEX(AuthorList[Author Name],$A205),People[Full Name],0),"0000"),
", AuthorOrder: ",INDEX(AuthorList[Author Number],$A205),"}")))</f>
        <v/>
      </c>
      <c r="K205" s="111" t="str">
        <f>IF($A205&gt;NumSamplingFeatures,"",
CONCATENATE("  - &amp;SamplingFeatureID",TEXT($A205,"0000"),
" {","SamplingFeatureUUID:  ",CHAR(34),INDEX(SamplingFeatures[Sampling Feature UUID],$A205),CHAR(34),
", SamplingFeatureTypeCV:  ",CHAR(34),INDEX(SamplingFeatures[Sampling Feature Type],$A205),CHAR(34),
", SamplingFeatureCode:  ",CHAR(34),INDEX(SamplingFeatures[Feature Code],$A205),CHAR(34),
", SamplingFeatureName:  ",CHAR(34),INDEX(SamplingFeatures[Feature Name],$A205),CHAR(34),
", SamplingFeatureDescription:  ",CHAR(34),INDEX(SamplingFeatures[Feature Description],$A205),CHAR(34),
", SamplingFeatureGeotypeCV:  ",CHAR(34),INDEX(SamplingFeatures[Feature Geo Type],$A205),CHAR(34),
", FeatureGeometry:  ",CHAR(34),INDEX(SamplingFeatures[Feature Geometry],$A205),CHAR(34),
", Elevation_m:  ",CHAR(34),INDEX(SamplingFeatures[Elevation_m],$A205),CHAR(34),
", ElevationDatumCV:  ",CHAR(34),ElevationDatum,CHAR(34),"}"))</f>
        <v/>
      </c>
      <c r="L205" s="111" t="str">
        <f>IF(NumSites=0,"",
IF(NumSites&lt;$A205,"",
CONCATENATE("  - &amp;SiteID",TEXT($A205,"0000"),
" {","SamplingFeatureID:  *SamplingFeatureID",TEXT(MATCH($A205,Sites[SiteID],0),"0000"),
", SiteTypeCV:  ",CHAR(34),INDEX(Sites[Site Type],MATCH($A205,Sites[SiteID],0)),CHAR(34),
", Latitude:  ",INDEX(Sites[Latitude],MATCH($A205,Sites[SiteID],0)),
", Longitude:  ",INDEX(Sites[Longitude],MATCH($A205,Sites[SiteID],0)),
", SpatialReferenceID:  *SRSID0001}")))</f>
        <v/>
      </c>
      <c r="M205" s="111" t="str">
        <f>IF(NumSpecimens=0,"",
IF(NumSpecimens&lt;$A205,"",
CONCATENATE("  - &amp;SpecimenID",TEXT($A205,"0000"),
" {","SamplingFeatureID:  *SamplingFeatureID",TEXT(MATCH($A205,Specimens[SpecimenID],0),"0000"),
", SpecimenTypeCV:  ",CHAR(34),INDEX(Specimens[Specimen Type],MATCH($A205,Specimens[SpecimenID],0)),CHAR(34),
", SpecimenMediumCV:  ",INDEX(Specimens[Specimen Medium],MATCH($A205,Specimens[SpecimenID],0)),
", IsFieldSpecimen:  ",CHAR(34),INDEX(Specimens[Is Field Specimen?],MATCH($A205,Specimens[SpecimenID],0)),CHAR(34),"}")))</f>
        <v/>
      </c>
      <c r="N205" s="111" t="str">
        <f>IF(NumSpatialOffsets=0,"",
IF(NumSpatialOffsets&lt;$A205,"",
CONCATENATE("  - &amp;SpatialOffsetID",TEXT($A205,"0000"),
" {","SpatialOffsetTypeCV:  ",CHAR(34),INDEX(RelatedFeatures[Spatial Offset Type],MATCH($A205,RelatedFeatures[OffsetID],0)),CHAR(34),
", Offset1Value:  ",INDEX(RelatedFeatures[Offset 1 Value],MATCH($A205,RelatedFeatures[OffsetID],0)),
", Offset1UnitID:  ",CHAR(34),INDEX(RelatedFeatures[Offset 1 Unit],MATCH($A205,RelatedFeatures[OffsetID],0)),CHAR(34),
", Offset2Value:  ",IF(INDEX(RelatedFeatures[Offset 2 Value],MATCH($A205,RelatedFeatures[OffsetID],0))="","NULL",INDEX(RelatedFeatures[Offset 2 Value],MATCH($A205,RelatedFeatures[OffsetID],0))),
", Offset2UnitID:  ",CHAR(34),INDEX(RelatedFeatures[Offset 2 Unit],MATCH($A205,RelatedFeatures[OffsetID],0)),,CHAR(34),
", Offset3Value:  ",IF(INDEX(RelatedFeatures[Offset 3 Value],MATCH($A205,RelatedFeatures[OffsetID],0))="","NULL",INDEX(RelatedFeatures[Offset 3 Value],MATCH($A205,RelatedFeatures[OffsetID],0))),
", Offset3UnitID:  ",CHAR(34),INDEX(RelatedFeatures[Offset 3 Unit],MATCH($A205,RelatedFeatures[OffsetID],0)),CHAR(34),"}")))</f>
        <v/>
      </c>
      <c r="O205" s="111" t="str">
        <f>IF(NumRelatedFeatures=0,"",
IF($A205&gt;NumRelatedFeatures,"",
CONCATENATE("  - &amp;RelationID",TEXT($A205,"0000"),
" {","SamplingFeatureID:  *SamplingFeatureID",TEXT(MATCH(INDEX(RelatedFeatures[First Sampling Feature Code],$A205),SamplingFeatures[Feature Code],0),"0000"),
", RelationshipTypeCV:  ",CHAR(34),INDEX(RelatedFeatures[Relationship Type],$A205),CHAR(34),
", RelatedFeatureID: *SamplingFeatureID",TEXT(MATCH(INDEX(RelatedFeatures[Second Sampling Feature Code],$A205),SamplingFeatures[Feature Code],0),"0000"),
", SpatialOffsetID:  ",IF(INDEX(RelatedFeatures[OffsetID],$A205)="",CONCATENATE(CHAR(34),CHAR(34)),CONCATENATE("*SpatialOffsetID",TEXT(INDEX(RelatedFeatures[OffsetID],$A205),"0000"))),"}")))</f>
        <v/>
      </c>
      <c r="P205" s="111" t="str">
        <f>IF($A205&gt;NumMethods,"",
CONCATENATE("  - &amp;MethodID",TEXT($A205,"0000"),
" {","MethodTypeCV:  ",CHAR(34),INDEX(Methods[Method Type],$A205),CHAR(34),
", MethodCode:  ",CHAR(34),INDEX(Methods[Method Code],$A205),CHAR(34),
", MethodName:  ",CHAR(34),INDEX(Methods[Method Name],$A205),CHAR(34),
", MethodDescription:  ",CHAR(34),INDEX(Methods[Method Description],$A205),CHAR(34),
", MethodLink:  ",CHAR(34),INDEX(Methods[Method Link],$A205),CHAR(34),
", OrganizationID: *OrganizationID",TEXT(MATCH(INDEX(Methods[Organization Name],$A205),Organizations[Organization Name],0),"0000"),"}"))</f>
        <v/>
      </c>
      <c r="Q205" s="111" t="str">
        <f>IF($A205&gt;NumVariables,"",
CONCATENATE("  - &amp;VariableID",TEXT($A205,"0000"),
" {","VariableTypeCV:  ",CHAR(34),INDEX(Variables[Variable Type],$A205),CHAR(34),
", VariableCode:  ",CHAR(34),INDEX(Variables[Variable Code],$A205),CHAR(34),
", VariableNameCV:  ",CHAR(34),INDEX(Variables[Variable Name],$A205),CHAR(34),
", VariableDefinition:  ",CHAR(34),INDEX(Variables[Variable Definition],$A205),CHAR(34),
", SpecciationCV:  ",CHAR(34),INDEX(Variables[Speciation],$A205),CHAR(34),
", NoDataValue:  ",CHAR(34),INDEX(Variables[No Data Value],$A205),CHAR(34),"}"))</f>
        <v/>
      </c>
      <c r="S205" s="111" t="str">
        <f>IF($A205&gt;NumProcessingLevels,"",
CONCATENATE("  - &amp;ProcessingLevelID",TEXT($A205,"0000"),
" {","ProcessingLevelCode:  ",CHAR(34),INDEX(ProcessingLevels[Processing Level Code],$A205),CHAR(34),
", Definition:  ",CHAR(34),INDEX(ProcessingLevels[Definition],$A205),CHAR(34),
", Explanation:  ",CHAR(34),INDEX(ProcessingLevels[Explanation],$A205),CHAR(34),"}"))</f>
        <v/>
      </c>
      <c r="T205" s="111" t="str">
        <f>IF($A205&gt;NumDataColumns,"",
IF(INDEX(DataColumns[Method Code],$A205)="","PLEASE FILL IN A METHOD FOR EACH DATA COLUMN",
CONCATENATE("  - &amp;ActionID",TEXT($A205,"0000"),
" {","ActionTypeCV:  ",CHAR(34),"Observation",CHAR(34),
", MethodID: *MethodID",TEXT(MATCH(INDEX(DataColumns[Method Code],$A205),Methods[Method Code],0),"0000"),
", BeginDateTime:  NULL",
", BeginDateTimeUTCOffset:  NULL",
", EndDateTime:  NULL",
", EndDateTimeUTCOffset:  NULL",
", ActionDescription:  ",CHAR(34),"Generic observation action generated by YODA TimeSeries Template",CHAR(34),
", ActionFileLink:  ",CHAR(34),CHAR(34),"}")))</f>
        <v/>
      </c>
      <c r="U205" s="111" t="str">
        <f>IF($A205&gt;NumDataColumns,"",
IF(INDEX(DataColumns[Method Code],$A205)="","PLEASE FILL IN A SAMPLING FEATURE FOR EACH DATA COLUMN",
CONCATENATE("  - &amp;FeatureActionID",TEXT($A205,"0000"),
" {","SamplingFeatureID:  *SamplingFeatureID",TEXT(MATCH(INDEX(DataColumns[Sampling Feature Code],$A205),SamplingFeatures[Feature Code],0),"0000"),
", ActionID:  *ActionID",TEXT($A205,"0000"),"}")))</f>
        <v/>
      </c>
      <c r="V205" s="111" t="str">
        <f>IF($A205&gt;NumDataColumns,"",
CONCATENATE("  - &amp;ResultID",TEXT($A205,"0000"),
" {","ResultUUID:  ",CHAR(34),INDEX(DataColumns[ResultUUID],$A205),CHAR(34),
", FeatureActionID: *FeatureActionID",TEXT($A205,"0000"),
", ResultTypeCV:  ",CHAR(34),INDEX(DataColumns[Result Type],$A205),CHAR(34),
", VariableID:  *VariableID",TEXT(MATCH(INDEX(DataColumns[Variable Code],$A205),Variables[Variable Code],0),"0000"),
", UnitsID:  ",CHAR(34),INDEX(DataColumns[Unit Name],$A205),CHAR(34),
", TaxonomicClassifierID:  ",CHAR(34),CHAR(34),
", ProcessingLevelID:  *ProcessingLevelID",TEXT(MATCH(INDEX(DataColumns[Processing Level],$A205),ProcessingLevels[Processing Level Code],0),"0000"),
", ResultDateTime:  ",CHAR(34),CHAR(34),
", ResultDateTimeUTCOffset:  ",CHAR(34),CHAR(34),
", ValidDateTime:  ",CHAR(34),CHAR(34),
", ValidDateTimeUTCOffset:  ",CHAR(34),CHAR(34),
", StatusCV:  ",CHAR(34),CHAR(34),
", SampledMediumCV:  ",CHAR(34),INDEX(DataColumns[Sampled Medium],$A205),CHAR(34),
", ValueCount:  ",NumDataValues,"}"))</f>
        <v/>
      </c>
      <c r="W205" s="111" t="str">
        <f>IF($A205&gt;NumDataColumns,"",
CONCATENATE("  - &amp;TimeSeriesResultID001",TEXT($A205,"0000"),
" {","ResultID: *ResultID",TEXT($A205,"0000"),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Statistic],$A205),CHAR(34),"}"))</f>
        <v/>
      </c>
      <c r="X205" s="111" t="str">
        <f>IF($A205-3&gt;NumDataColumns,"",
CONCATENATE("    - {ColumnNumber: ",TEXT($A205-1,"0000"),
", Label:  ",CHAR(34),INDEX(DataColumns[Column Label],$A205-3),CHAR(34),
", ODM2Field:  ",CHAR(34),"DataValue",CHAR(34),
", CensorCodeCV:  ",CHAR(34),INDEX(DataColumns[Censor Code],$A205-3),CHAR(34),
", QualiatyCodeCV:  ",CHAR(34),INDEX(DataColumns[Quality Code],$A205-3),CHAR(34),
", TimeAggregationInterval:  ",INDEX(DataColumns[Time Aggregation Interval],$A205-3),
", TimeAggregationIntervalUnitsID:  ",CHAR(34),INDEX(DataColumns[Time Aggregation Unit],$A205-3),CHAR(34),"}"))</f>
        <v/>
      </c>
      <c r="AA205" s="111" t="str">
        <f>IF($A205&gt;NumDataColumns,
"",
CONCATENATE(AA204,", ",INDEX(DataColumns[Column Label],$A205)))</f>
        <v/>
      </c>
    </row>
    <row r="206" spans="1:27" x14ac:dyDescent="0.25">
      <c r="A206">
        <v>203</v>
      </c>
      <c r="D206" s="111" t="str">
        <f>IF($A206&gt;NumPeople,"",
CONCATENATE("  - &amp;PersonID",TEXT($A206,"0000"),
" {","PersonFirstName:  ",CHAR(34),INDEX(People[First Name],$A206),CHAR(34),
", PersonMiddleName:  ",CHAR(34),INDEX(People[Middle Name],$A206),CHAR(34),
", PersonLastName:  ",CHAR(34),INDEX(People[Last Name],$A206),CHAR(34),"}"))</f>
        <v/>
      </c>
      <c r="E206" s="111" t="str">
        <f>IF($A206&gt;NumOrganizations,"",
CONCATENATE("  - &amp;OrganizationID",TEXT($A206,"0000"),
" {","OrganizationTypeCV:  ",CHAR(34),INDEX(Organizations[Organization Type '[CV']],$A206),CHAR(34),
", OrganizationCode:  ",CHAR(34),INDEX(Organizations[Organization Code],$A206),CHAR(34),
", OrganizationName:  ",CHAR(34),INDEX(Organizations[Organization Name],$A206),CHAR(34),
", OrganizationDescription:  ",CHAR(34),INDEX(Organizations[Organization Description],$A206),CHAR(34),
", OrganizationLink:  ",CHAR(34),INDEX(Organizations[Organization Link],$A206),CHAR(34),"}"))</f>
        <v/>
      </c>
      <c r="F206" s="111" t="str">
        <f>IF($A206&gt;NumPeople,"",
CONCATENATE("  - &amp;AffiliationID",TEXT($A206,"0000"),
" {PersonID: *PersonID",TEXT($A206,"0000"),
", OrganizationID: *OrganizationID",TEXT(MATCH(INDEX(People[Organization Name],$A206),Organizations[Organization Name],0),"0000"),
", IsPrimaryOrganizationContact: , AffiliationStartDate: , AffiliationEndDate: , PrimaryPhone: ",
", PrimaryEmail: ",CHAR(34),INDEX(People[Primary Email],$A206),CHAR(34),
", PrimaryAddress: ",CHAR(34),INDEX(People[Primary Address],$A206),CHAR(34),
", PersonLink: }"))</f>
        <v/>
      </c>
      <c r="H206" s="111" t="str">
        <f>IF(COUNTA(CitationInformation)=0,"",
IF($A206&gt;NumAuthors,"",
CONCATENATE("  - &amp;AuthorListID",TEXT($A206,"0000"),
"  {CitationID: *CitationID0001",
", PersonID: *PersonID",TEXT(MATCH(INDEX(AuthorList[Author Name],$A206),People[Full Name],0),"0000"),
", AuthorOrder: ",INDEX(AuthorList[Author Number],$A206),"}")))</f>
        <v/>
      </c>
      <c r="K206" s="111" t="str">
        <f>IF($A206&gt;NumSamplingFeatures,"",
CONCATENATE("  - &amp;SamplingFeatureID",TEXT($A206,"0000"),
" {","SamplingFeatureUUID:  ",CHAR(34),INDEX(SamplingFeatures[Sampling Feature UUID],$A206),CHAR(34),
", SamplingFeatureTypeCV:  ",CHAR(34),INDEX(SamplingFeatures[Sampling Feature Type],$A206),CHAR(34),
", SamplingFeatureCode:  ",CHAR(34),INDEX(SamplingFeatures[Feature Code],$A206),CHAR(34),
", SamplingFeatureName:  ",CHAR(34),INDEX(SamplingFeatures[Feature Name],$A206),CHAR(34),
", SamplingFeatureDescription:  ",CHAR(34),INDEX(SamplingFeatures[Feature Description],$A206),CHAR(34),
", SamplingFeatureGeotypeCV:  ",CHAR(34),INDEX(SamplingFeatures[Feature Geo Type],$A206),CHAR(34),
", FeatureGeometry:  ",CHAR(34),INDEX(SamplingFeatures[Feature Geometry],$A206),CHAR(34),
", Elevation_m:  ",CHAR(34),INDEX(SamplingFeatures[Elevation_m],$A206),CHAR(34),
", ElevationDatumCV:  ",CHAR(34),ElevationDatum,CHAR(34),"}"))</f>
        <v/>
      </c>
      <c r="L206" s="111" t="str">
        <f>IF(NumSites=0,"",
IF(NumSites&lt;$A206,"",
CONCATENATE("  - &amp;SiteID",TEXT($A206,"0000"),
" {","SamplingFeatureID:  *SamplingFeatureID",TEXT(MATCH($A206,Sites[SiteID],0),"0000"),
", SiteTypeCV:  ",CHAR(34),INDEX(Sites[Site Type],MATCH($A206,Sites[SiteID],0)),CHAR(34),
", Latitude:  ",INDEX(Sites[Latitude],MATCH($A206,Sites[SiteID],0)),
", Longitude:  ",INDEX(Sites[Longitude],MATCH($A206,Sites[SiteID],0)),
", SpatialReferenceID:  *SRSID0001}")))</f>
        <v/>
      </c>
      <c r="M206" s="111" t="str">
        <f>IF(NumSpecimens=0,"",
IF(NumSpecimens&lt;$A206,"",
CONCATENATE("  - &amp;SpecimenID",TEXT($A206,"0000"),
" {","SamplingFeatureID:  *SamplingFeatureID",TEXT(MATCH($A206,Specimens[SpecimenID],0),"0000"),
", SpecimenTypeCV:  ",CHAR(34),INDEX(Specimens[Specimen Type],MATCH($A206,Specimens[SpecimenID],0)),CHAR(34),
", SpecimenMediumCV:  ",INDEX(Specimens[Specimen Medium],MATCH($A206,Specimens[SpecimenID],0)),
", IsFieldSpecimen:  ",CHAR(34),INDEX(Specimens[Is Field Specimen?],MATCH($A206,Specimens[SpecimenID],0)),CHAR(34),"}")))</f>
        <v/>
      </c>
      <c r="N206" s="111" t="str">
        <f>IF(NumSpatialOffsets=0,"",
IF(NumSpatialOffsets&lt;$A206,"",
CONCATENATE("  - &amp;SpatialOffsetID",TEXT($A206,"0000"),
" {","SpatialOffsetTypeCV:  ",CHAR(34),INDEX(RelatedFeatures[Spatial Offset Type],MATCH($A206,RelatedFeatures[OffsetID],0)),CHAR(34),
", Offset1Value:  ",INDEX(RelatedFeatures[Offset 1 Value],MATCH($A206,RelatedFeatures[OffsetID],0)),
", Offset1UnitID:  ",CHAR(34),INDEX(RelatedFeatures[Offset 1 Unit],MATCH($A206,RelatedFeatures[OffsetID],0)),CHAR(34),
", Offset2Value:  ",IF(INDEX(RelatedFeatures[Offset 2 Value],MATCH($A206,RelatedFeatures[OffsetID],0))="","NULL",INDEX(RelatedFeatures[Offset 2 Value],MATCH($A206,RelatedFeatures[OffsetID],0))),
", Offset2UnitID:  ",CHAR(34),INDEX(RelatedFeatures[Offset 2 Unit],MATCH($A206,RelatedFeatures[OffsetID],0)),,CHAR(34),
", Offset3Value:  ",IF(INDEX(RelatedFeatures[Offset 3 Value],MATCH($A206,RelatedFeatures[OffsetID],0))="","NULL",INDEX(RelatedFeatures[Offset 3 Value],MATCH($A206,RelatedFeatures[OffsetID],0))),
", Offset3UnitID:  ",CHAR(34),INDEX(RelatedFeatures[Offset 3 Unit],MATCH($A206,RelatedFeatures[OffsetID],0)),CHAR(34),"}")))</f>
        <v/>
      </c>
      <c r="O206" s="111" t="str">
        <f>IF(NumRelatedFeatures=0,"",
IF($A206&gt;NumRelatedFeatures,"",
CONCATENATE("  - &amp;RelationID",TEXT($A206,"0000"),
" {","SamplingFeatureID:  *SamplingFeatureID",TEXT(MATCH(INDEX(RelatedFeatures[First Sampling Feature Code],$A206),SamplingFeatures[Feature Code],0),"0000"),
", RelationshipTypeCV:  ",CHAR(34),INDEX(RelatedFeatures[Relationship Type],$A206),CHAR(34),
", RelatedFeatureID: *SamplingFeatureID",TEXT(MATCH(INDEX(RelatedFeatures[Second Sampling Feature Code],$A206),SamplingFeatures[Feature Code],0),"0000"),
", SpatialOffsetID:  ",IF(INDEX(RelatedFeatures[OffsetID],$A206)="",CONCATENATE(CHAR(34),CHAR(34)),CONCATENATE("*SpatialOffsetID",TEXT(INDEX(RelatedFeatures[OffsetID],$A206),"0000"))),"}")))</f>
        <v/>
      </c>
      <c r="P206" s="111" t="str">
        <f>IF($A206&gt;NumMethods,"",
CONCATENATE("  - &amp;MethodID",TEXT($A206,"0000"),
" {","MethodTypeCV:  ",CHAR(34),INDEX(Methods[Method Type],$A206),CHAR(34),
", MethodCode:  ",CHAR(34),INDEX(Methods[Method Code],$A206),CHAR(34),
", MethodName:  ",CHAR(34),INDEX(Methods[Method Name],$A206),CHAR(34),
", MethodDescription:  ",CHAR(34),INDEX(Methods[Method Description],$A206),CHAR(34),
", MethodLink:  ",CHAR(34),INDEX(Methods[Method Link],$A206),CHAR(34),
", OrganizationID: *OrganizationID",TEXT(MATCH(INDEX(Methods[Organization Name],$A206),Organizations[Organization Name],0),"0000"),"}"))</f>
        <v/>
      </c>
      <c r="Q206" s="111" t="str">
        <f>IF($A206&gt;NumVariables,"",
CONCATENATE("  - &amp;VariableID",TEXT($A206,"0000"),
" {","VariableTypeCV:  ",CHAR(34),INDEX(Variables[Variable Type],$A206),CHAR(34),
", VariableCode:  ",CHAR(34),INDEX(Variables[Variable Code],$A206),CHAR(34),
", VariableNameCV:  ",CHAR(34),INDEX(Variables[Variable Name],$A206),CHAR(34),
", VariableDefinition:  ",CHAR(34),INDEX(Variables[Variable Definition],$A206),CHAR(34),
", SpecciationCV:  ",CHAR(34),INDEX(Variables[Speciation],$A206),CHAR(34),
", NoDataValue:  ",CHAR(34),INDEX(Variables[No Data Value],$A206),CHAR(34),"}"))</f>
        <v/>
      </c>
      <c r="S206" s="111" t="str">
        <f>IF($A206&gt;NumProcessingLevels,"",
CONCATENATE("  - &amp;ProcessingLevelID",TEXT($A206,"0000"),
" {","ProcessingLevelCode:  ",CHAR(34),INDEX(ProcessingLevels[Processing Level Code],$A206),CHAR(34),
", Definition:  ",CHAR(34),INDEX(ProcessingLevels[Definition],$A206),CHAR(34),
", Explanation:  ",CHAR(34),INDEX(ProcessingLevels[Explanation],$A206),CHAR(34),"}"))</f>
        <v/>
      </c>
      <c r="T206" s="111" t="str">
        <f>IF($A206&gt;NumDataColumns,"",
IF(INDEX(DataColumns[Method Code],$A206)="","PLEASE FILL IN A METHOD FOR EACH DATA COLUMN",
CONCATENATE("  - &amp;ActionID",TEXT($A206,"0000"),
" {","ActionTypeCV:  ",CHAR(34),"Observation",CHAR(34),
", MethodID: *MethodID",TEXT(MATCH(INDEX(DataColumns[Method Code],$A206),Methods[Method Code],0),"0000"),
", BeginDateTime:  NULL",
", BeginDateTimeUTCOffset:  NULL",
", EndDateTime:  NULL",
", EndDateTimeUTCOffset:  NULL",
", ActionDescription:  ",CHAR(34),"Generic observation action generated by YODA TimeSeries Template",CHAR(34),
", ActionFileLink:  ",CHAR(34),CHAR(34),"}")))</f>
        <v/>
      </c>
      <c r="U206" s="111" t="str">
        <f>IF($A206&gt;NumDataColumns,"",
IF(INDEX(DataColumns[Method Code],$A206)="","PLEASE FILL IN A SAMPLING FEATURE FOR EACH DATA COLUMN",
CONCATENATE("  - &amp;FeatureActionID",TEXT($A206,"0000"),
" {","SamplingFeatureID:  *SamplingFeatureID",TEXT(MATCH(INDEX(DataColumns[Sampling Feature Code],$A206),SamplingFeatures[Feature Code],0),"0000"),
", ActionID:  *ActionID",TEXT($A206,"0000"),"}")))</f>
        <v/>
      </c>
      <c r="V206" s="111" t="str">
        <f>IF($A206&gt;NumDataColumns,"",
CONCATENATE("  - &amp;ResultID",TEXT($A206,"0000"),
" {","ResultUUID:  ",CHAR(34),INDEX(DataColumns[ResultUUID],$A206),CHAR(34),
", FeatureActionID: *FeatureActionID",TEXT($A206,"0000"),
", ResultTypeCV:  ",CHAR(34),INDEX(DataColumns[Result Type],$A206),CHAR(34),
", VariableID:  *VariableID",TEXT(MATCH(INDEX(DataColumns[Variable Code],$A206),Variables[Variable Code],0),"0000"),
", UnitsID:  ",CHAR(34),INDEX(DataColumns[Unit Name],$A206),CHAR(34),
", TaxonomicClassifierID:  ",CHAR(34),CHAR(34),
", ProcessingLevelID:  *ProcessingLevelID",TEXT(MATCH(INDEX(DataColumns[Processing Level],$A206),ProcessingLevels[Processing Level Code],0),"0000"),
", ResultDateTime:  ",CHAR(34),CHAR(34),
", ResultDateTimeUTCOffset:  ",CHAR(34),CHAR(34),
", ValidDateTime:  ",CHAR(34),CHAR(34),
", ValidDateTimeUTCOffset:  ",CHAR(34),CHAR(34),
", StatusCV:  ",CHAR(34),CHAR(34),
", SampledMediumCV:  ",CHAR(34),INDEX(DataColumns[Sampled Medium],$A206),CHAR(34),
", ValueCount:  ",NumDataValues,"}"))</f>
        <v/>
      </c>
      <c r="W206" s="111" t="str">
        <f>IF($A206&gt;NumDataColumns,"",
CONCATENATE("  - &amp;TimeSeriesResultID001",TEXT($A206,"0000"),
" {","ResultID: *ResultID",TEXT($A206,"0000"),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Statistic],$A206),CHAR(34),"}"))</f>
        <v/>
      </c>
      <c r="X206" s="111" t="str">
        <f>IF($A206-3&gt;NumDataColumns,"",
CONCATENATE("    - {ColumnNumber: ",TEXT($A206-1,"0000"),
", Label:  ",CHAR(34),INDEX(DataColumns[Column Label],$A206-3),CHAR(34),
", ODM2Field:  ",CHAR(34),"DataValue",CHAR(34),
", CensorCodeCV:  ",CHAR(34),INDEX(DataColumns[Censor Code],$A206-3),CHAR(34),
", QualiatyCodeCV:  ",CHAR(34),INDEX(DataColumns[Quality Code],$A206-3),CHAR(34),
", TimeAggregationInterval:  ",INDEX(DataColumns[Time Aggregation Interval],$A206-3),
", TimeAggregationIntervalUnitsID:  ",CHAR(34),INDEX(DataColumns[Time Aggregation Unit],$A206-3),CHAR(34),"}"))</f>
        <v/>
      </c>
      <c r="AA206" s="111" t="str">
        <f>IF($A206&gt;NumDataColumns,
"",
CONCATENATE(AA205,", ",INDEX(DataColumns[Column Label],$A206)))</f>
        <v/>
      </c>
    </row>
    <row r="207" spans="1:27" x14ac:dyDescent="0.25">
      <c r="A207">
        <v>204</v>
      </c>
      <c r="D207" s="111" t="str">
        <f>IF($A207&gt;NumPeople,"",
CONCATENATE("  - &amp;PersonID",TEXT($A207,"0000"),
" {","PersonFirstName:  ",CHAR(34),INDEX(People[First Name],$A207),CHAR(34),
", PersonMiddleName:  ",CHAR(34),INDEX(People[Middle Name],$A207),CHAR(34),
", PersonLastName:  ",CHAR(34),INDEX(People[Last Name],$A207),CHAR(34),"}"))</f>
        <v/>
      </c>
      <c r="E207" s="111" t="str">
        <f>IF($A207&gt;NumOrganizations,"",
CONCATENATE("  - &amp;OrganizationID",TEXT($A207,"0000"),
" {","OrganizationTypeCV:  ",CHAR(34),INDEX(Organizations[Organization Type '[CV']],$A207),CHAR(34),
", OrganizationCode:  ",CHAR(34),INDEX(Organizations[Organization Code],$A207),CHAR(34),
", OrganizationName:  ",CHAR(34),INDEX(Organizations[Organization Name],$A207),CHAR(34),
", OrganizationDescription:  ",CHAR(34),INDEX(Organizations[Organization Description],$A207),CHAR(34),
", OrganizationLink:  ",CHAR(34),INDEX(Organizations[Organization Link],$A207),CHAR(34),"}"))</f>
        <v/>
      </c>
      <c r="F207" s="111" t="str">
        <f>IF($A207&gt;NumPeople,"",
CONCATENATE("  - &amp;AffiliationID",TEXT($A207,"0000"),
" {PersonID: *PersonID",TEXT($A207,"0000"),
", OrganizationID: *OrganizationID",TEXT(MATCH(INDEX(People[Organization Name],$A207),Organizations[Organization Name],0),"0000"),
", IsPrimaryOrganizationContact: , AffiliationStartDate: , AffiliationEndDate: , PrimaryPhone: ",
", PrimaryEmail: ",CHAR(34),INDEX(People[Primary Email],$A207),CHAR(34),
", PrimaryAddress: ",CHAR(34),INDEX(People[Primary Address],$A207),CHAR(34),
", PersonLink: }"))</f>
        <v/>
      </c>
      <c r="H207" s="111" t="str">
        <f>IF(COUNTA(CitationInformation)=0,"",
IF($A207&gt;NumAuthors,"",
CONCATENATE("  - &amp;AuthorListID",TEXT($A207,"0000"),
"  {CitationID: *CitationID0001",
", PersonID: *PersonID",TEXT(MATCH(INDEX(AuthorList[Author Name],$A207),People[Full Name],0),"0000"),
", AuthorOrder: ",INDEX(AuthorList[Author Number],$A207),"}")))</f>
        <v/>
      </c>
      <c r="K207" s="111" t="str">
        <f>IF($A207&gt;NumSamplingFeatures,"",
CONCATENATE("  - &amp;SamplingFeatureID",TEXT($A207,"0000"),
" {","SamplingFeatureUUID:  ",CHAR(34),INDEX(SamplingFeatures[Sampling Feature UUID],$A207),CHAR(34),
", SamplingFeatureTypeCV:  ",CHAR(34),INDEX(SamplingFeatures[Sampling Feature Type],$A207),CHAR(34),
", SamplingFeatureCode:  ",CHAR(34),INDEX(SamplingFeatures[Feature Code],$A207),CHAR(34),
", SamplingFeatureName:  ",CHAR(34),INDEX(SamplingFeatures[Feature Name],$A207),CHAR(34),
", SamplingFeatureDescription:  ",CHAR(34),INDEX(SamplingFeatures[Feature Description],$A207),CHAR(34),
", SamplingFeatureGeotypeCV:  ",CHAR(34),INDEX(SamplingFeatures[Feature Geo Type],$A207),CHAR(34),
", FeatureGeometry:  ",CHAR(34),INDEX(SamplingFeatures[Feature Geometry],$A207),CHAR(34),
", Elevation_m:  ",CHAR(34),INDEX(SamplingFeatures[Elevation_m],$A207),CHAR(34),
", ElevationDatumCV:  ",CHAR(34),ElevationDatum,CHAR(34),"}"))</f>
        <v/>
      </c>
      <c r="L207" s="111" t="str">
        <f>IF(NumSites=0,"",
IF(NumSites&lt;$A207,"",
CONCATENATE("  - &amp;SiteID",TEXT($A207,"0000"),
" {","SamplingFeatureID:  *SamplingFeatureID",TEXT(MATCH($A207,Sites[SiteID],0),"0000"),
", SiteTypeCV:  ",CHAR(34),INDEX(Sites[Site Type],MATCH($A207,Sites[SiteID],0)),CHAR(34),
", Latitude:  ",INDEX(Sites[Latitude],MATCH($A207,Sites[SiteID],0)),
", Longitude:  ",INDEX(Sites[Longitude],MATCH($A207,Sites[SiteID],0)),
", SpatialReferenceID:  *SRSID0001}")))</f>
        <v/>
      </c>
      <c r="M207" s="111" t="str">
        <f>IF(NumSpecimens=0,"",
IF(NumSpecimens&lt;$A207,"",
CONCATENATE("  - &amp;SpecimenID",TEXT($A207,"0000"),
" {","SamplingFeatureID:  *SamplingFeatureID",TEXT(MATCH($A207,Specimens[SpecimenID],0),"0000"),
", SpecimenTypeCV:  ",CHAR(34),INDEX(Specimens[Specimen Type],MATCH($A207,Specimens[SpecimenID],0)),CHAR(34),
", SpecimenMediumCV:  ",INDEX(Specimens[Specimen Medium],MATCH($A207,Specimens[SpecimenID],0)),
", IsFieldSpecimen:  ",CHAR(34),INDEX(Specimens[Is Field Specimen?],MATCH($A207,Specimens[SpecimenID],0)),CHAR(34),"}")))</f>
        <v/>
      </c>
      <c r="N207" s="111" t="str">
        <f>IF(NumSpatialOffsets=0,"",
IF(NumSpatialOffsets&lt;$A207,"",
CONCATENATE("  - &amp;SpatialOffsetID",TEXT($A207,"0000"),
" {","SpatialOffsetTypeCV:  ",CHAR(34),INDEX(RelatedFeatures[Spatial Offset Type],MATCH($A207,RelatedFeatures[OffsetID],0)),CHAR(34),
", Offset1Value:  ",INDEX(RelatedFeatures[Offset 1 Value],MATCH($A207,RelatedFeatures[OffsetID],0)),
", Offset1UnitID:  ",CHAR(34),INDEX(RelatedFeatures[Offset 1 Unit],MATCH($A207,RelatedFeatures[OffsetID],0)),CHAR(34),
", Offset2Value:  ",IF(INDEX(RelatedFeatures[Offset 2 Value],MATCH($A207,RelatedFeatures[OffsetID],0))="","NULL",INDEX(RelatedFeatures[Offset 2 Value],MATCH($A207,RelatedFeatures[OffsetID],0))),
", Offset2UnitID:  ",CHAR(34),INDEX(RelatedFeatures[Offset 2 Unit],MATCH($A207,RelatedFeatures[OffsetID],0)),,CHAR(34),
", Offset3Value:  ",IF(INDEX(RelatedFeatures[Offset 3 Value],MATCH($A207,RelatedFeatures[OffsetID],0))="","NULL",INDEX(RelatedFeatures[Offset 3 Value],MATCH($A207,RelatedFeatures[OffsetID],0))),
", Offset3UnitID:  ",CHAR(34),INDEX(RelatedFeatures[Offset 3 Unit],MATCH($A207,RelatedFeatures[OffsetID],0)),CHAR(34),"}")))</f>
        <v/>
      </c>
      <c r="O207" s="111" t="str">
        <f>IF(NumRelatedFeatures=0,"",
IF($A207&gt;NumRelatedFeatures,"",
CONCATENATE("  - &amp;RelationID",TEXT($A207,"0000"),
" {","SamplingFeatureID:  *SamplingFeatureID",TEXT(MATCH(INDEX(RelatedFeatures[First Sampling Feature Code],$A207),SamplingFeatures[Feature Code],0),"0000"),
", RelationshipTypeCV:  ",CHAR(34),INDEX(RelatedFeatures[Relationship Type],$A207),CHAR(34),
", RelatedFeatureID: *SamplingFeatureID",TEXT(MATCH(INDEX(RelatedFeatures[Second Sampling Feature Code],$A207),SamplingFeatures[Feature Code],0),"0000"),
", SpatialOffsetID:  ",IF(INDEX(RelatedFeatures[OffsetID],$A207)="",CONCATENATE(CHAR(34),CHAR(34)),CONCATENATE("*SpatialOffsetID",TEXT(INDEX(RelatedFeatures[OffsetID],$A207),"0000"))),"}")))</f>
        <v/>
      </c>
      <c r="P207" s="111" t="str">
        <f>IF($A207&gt;NumMethods,"",
CONCATENATE("  - &amp;MethodID",TEXT($A207,"0000"),
" {","MethodTypeCV:  ",CHAR(34),INDEX(Methods[Method Type],$A207),CHAR(34),
", MethodCode:  ",CHAR(34),INDEX(Methods[Method Code],$A207),CHAR(34),
", MethodName:  ",CHAR(34),INDEX(Methods[Method Name],$A207),CHAR(34),
", MethodDescription:  ",CHAR(34),INDEX(Methods[Method Description],$A207),CHAR(34),
", MethodLink:  ",CHAR(34),INDEX(Methods[Method Link],$A207),CHAR(34),
", OrganizationID: *OrganizationID",TEXT(MATCH(INDEX(Methods[Organization Name],$A207),Organizations[Organization Name],0),"0000"),"}"))</f>
        <v/>
      </c>
      <c r="Q207" s="111" t="str">
        <f>IF($A207&gt;NumVariables,"",
CONCATENATE("  - &amp;VariableID",TEXT($A207,"0000"),
" {","VariableTypeCV:  ",CHAR(34),INDEX(Variables[Variable Type],$A207),CHAR(34),
", VariableCode:  ",CHAR(34),INDEX(Variables[Variable Code],$A207),CHAR(34),
", VariableNameCV:  ",CHAR(34),INDEX(Variables[Variable Name],$A207),CHAR(34),
", VariableDefinition:  ",CHAR(34),INDEX(Variables[Variable Definition],$A207),CHAR(34),
", SpecciationCV:  ",CHAR(34),INDEX(Variables[Speciation],$A207),CHAR(34),
", NoDataValue:  ",CHAR(34),INDEX(Variables[No Data Value],$A207),CHAR(34),"}"))</f>
        <v/>
      </c>
      <c r="S207" s="111" t="str">
        <f>IF($A207&gt;NumProcessingLevels,"",
CONCATENATE("  - &amp;ProcessingLevelID",TEXT($A207,"0000"),
" {","ProcessingLevelCode:  ",CHAR(34),INDEX(ProcessingLevels[Processing Level Code],$A207),CHAR(34),
", Definition:  ",CHAR(34),INDEX(ProcessingLevels[Definition],$A207),CHAR(34),
", Explanation:  ",CHAR(34),INDEX(ProcessingLevels[Explanation],$A207),CHAR(34),"}"))</f>
        <v/>
      </c>
      <c r="T207" s="111" t="str">
        <f>IF($A207&gt;NumDataColumns,"",
IF(INDEX(DataColumns[Method Code],$A207)="","PLEASE FILL IN A METHOD FOR EACH DATA COLUMN",
CONCATENATE("  - &amp;ActionID",TEXT($A207,"0000"),
" {","ActionTypeCV:  ",CHAR(34),"Observation",CHAR(34),
", MethodID: *MethodID",TEXT(MATCH(INDEX(DataColumns[Method Code],$A207),Methods[Method Code],0),"0000"),
", BeginDateTime:  NULL",
", BeginDateTimeUTCOffset:  NULL",
", EndDateTime:  NULL",
", EndDateTimeUTCOffset:  NULL",
", ActionDescription:  ",CHAR(34),"Generic observation action generated by YODA TimeSeries Template",CHAR(34),
", ActionFileLink:  ",CHAR(34),CHAR(34),"}")))</f>
        <v/>
      </c>
      <c r="U207" s="111" t="str">
        <f>IF($A207&gt;NumDataColumns,"",
IF(INDEX(DataColumns[Method Code],$A207)="","PLEASE FILL IN A SAMPLING FEATURE FOR EACH DATA COLUMN",
CONCATENATE("  - &amp;FeatureActionID",TEXT($A207,"0000"),
" {","SamplingFeatureID:  *SamplingFeatureID",TEXT(MATCH(INDEX(DataColumns[Sampling Feature Code],$A207),SamplingFeatures[Feature Code],0),"0000"),
", ActionID:  *ActionID",TEXT($A207,"0000"),"}")))</f>
        <v/>
      </c>
      <c r="V207" s="111" t="str">
        <f>IF($A207&gt;NumDataColumns,"",
CONCATENATE("  - &amp;ResultID",TEXT($A207,"0000"),
" {","ResultUUID:  ",CHAR(34),INDEX(DataColumns[ResultUUID],$A207),CHAR(34),
", FeatureActionID: *FeatureActionID",TEXT($A207,"0000"),
", ResultTypeCV:  ",CHAR(34),INDEX(DataColumns[Result Type],$A207),CHAR(34),
", VariableID:  *VariableID",TEXT(MATCH(INDEX(DataColumns[Variable Code],$A207),Variables[Variable Code],0),"0000"),
", UnitsID:  ",CHAR(34),INDEX(DataColumns[Unit Name],$A207),CHAR(34),
", TaxonomicClassifierID:  ",CHAR(34),CHAR(34),
", ProcessingLevelID:  *ProcessingLevelID",TEXT(MATCH(INDEX(DataColumns[Processing Level],$A207),ProcessingLevels[Processing Level Code],0),"0000"),
", ResultDateTime:  ",CHAR(34),CHAR(34),
", ResultDateTimeUTCOffset:  ",CHAR(34),CHAR(34),
", ValidDateTime:  ",CHAR(34),CHAR(34),
", ValidDateTimeUTCOffset:  ",CHAR(34),CHAR(34),
", StatusCV:  ",CHAR(34),CHAR(34),
", SampledMediumCV:  ",CHAR(34),INDEX(DataColumns[Sampled Medium],$A207),CHAR(34),
", ValueCount:  ",NumDataValues,"}"))</f>
        <v/>
      </c>
      <c r="W207" s="111" t="str">
        <f>IF($A207&gt;NumDataColumns,"",
CONCATENATE("  - &amp;TimeSeriesResultID001",TEXT($A207,"0000"),
" {","ResultID: *ResultID",TEXT($A207,"0000"),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Statistic],$A207),CHAR(34),"}"))</f>
        <v/>
      </c>
      <c r="X207" s="111" t="str">
        <f>IF($A207-3&gt;NumDataColumns,"",
CONCATENATE("    - {ColumnNumber: ",TEXT($A207-1,"0000"),
", Label:  ",CHAR(34),INDEX(DataColumns[Column Label],$A207-3),CHAR(34),
", ODM2Field:  ",CHAR(34),"DataValue",CHAR(34),
", CensorCodeCV:  ",CHAR(34),INDEX(DataColumns[Censor Code],$A207-3),CHAR(34),
", QualiatyCodeCV:  ",CHAR(34),INDEX(DataColumns[Quality Code],$A207-3),CHAR(34),
", TimeAggregationInterval:  ",INDEX(DataColumns[Time Aggregation Interval],$A207-3),
", TimeAggregationIntervalUnitsID:  ",CHAR(34),INDEX(DataColumns[Time Aggregation Unit],$A207-3),CHAR(34),"}"))</f>
        <v/>
      </c>
      <c r="AA207" s="111" t="str">
        <f>IF($A207&gt;NumDataColumns,
"",
CONCATENATE(AA206,", ",INDEX(DataColumns[Column Label],$A207)))</f>
        <v/>
      </c>
    </row>
    <row r="208" spans="1:27" x14ac:dyDescent="0.25">
      <c r="A208">
        <v>205</v>
      </c>
      <c r="D208" s="111" t="str">
        <f>IF($A208&gt;NumPeople,"",
CONCATENATE("  - &amp;PersonID",TEXT($A208,"0000"),
" {","PersonFirstName:  ",CHAR(34),INDEX(People[First Name],$A208),CHAR(34),
", PersonMiddleName:  ",CHAR(34),INDEX(People[Middle Name],$A208),CHAR(34),
", PersonLastName:  ",CHAR(34),INDEX(People[Last Name],$A208),CHAR(34),"}"))</f>
        <v/>
      </c>
      <c r="E208" s="111" t="str">
        <f>IF($A208&gt;NumOrganizations,"",
CONCATENATE("  - &amp;OrganizationID",TEXT($A208,"0000"),
" {","OrganizationTypeCV:  ",CHAR(34),INDEX(Organizations[Organization Type '[CV']],$A208),CHAR(34),
", OrganizationCode:  ",CHAR(34),INDEX(Organizations[Organization Code],$A208),CHAR(34),
", OrganizationName:  ",CHAR(34),INDEX(Organizations[Organization Name],$A208),CHAR(34),
", OrganizationDescription:  ",CHAR(34),INDEX(Organizations[Organization Description],$A208),CHAR(34),
", OrganizationLink:  ",CHAR(34),INDEX(Organizations[Organization Link],$A208),CHAR(34),"}"))</f>
        <v/>
      </c>
      <c r="F208" s="111" t="str">
        <f>IF($A208&gt;NumPeople,"",
CONCATENATE("  - &amp;AffiliationID",TEXT($A208,"0000"),
" {PersonID: *PersonID",TEXT($A208,"0000"),
", OrganizationID: *OrganizationID",TEXT(MATCH(INDEX(People[Organization Name],$A208),Organizations[Organization Name],0),"0000"),
", IsPrimaryOrganizationContact: , AffiliationStartDate: , AffiliationEndDate: , PrimaryPhone: ",
", PrimaryEmail: ",CHAR(34),INDEX(People[Primary Email],$A208),CHAR(34),
", PrimaryAddress: ",CHAR(34),INDEX(People[Primary Address],$A208),CHAR(34),
", PersonLink: }"))</f>
        <v/>
      </c>
      <c r="H208" s="111" t="str">
        <f>IF(COUNTA(CitationInformation)=0,"",
IF($A208&gt;NumAuthors,"",
CONCATENATE("  - &amp;AuthorListID",TEXT($A208,"0000"),
"  {CitationID: *CitationID0001",
", PersonID: *PersonID",TEXT(MATCH(INDEX(AuthorList[Author Name],$A208),People[Full Name],0),"0000"),
", AuthorOrder: ",INDEX(AuthorList[Author Number],$A208),"}")))</f>
        <v/>
      </c>
      <c r="K208" s="111" t="str">
        <f>IF($A208&gt;NumSamplingFeatures,"",
CONCATENATE("  - &amp;SamplingFeatureID",TEXT($A208,"0000"),
" {","SamplingFeatureUUID:  ",CHAR(34),INDEX(SamplingFeatures[Sampling Feature UUID],$A208),CHAR(34),
", SamplingFeatureTypeCV:  ",CHAR(34),INDEX(SamplingFeatures[Sampling Feature Type],$A208),CHAR(34),
", SamplingFeatureCode:  ",CHAR(34),INDEX(SamplingFeatures[Feature Code],$A208),CHAR(34),
", SamplingFeatureName:  ",CHAR(34),INDEX(SamplingFeatures[Feature Name],$A208),CHAR(34),
", SamplingFeatureDescription:  ",CHAR(34),INDEX(SamplingFeatures[Feature Description],$A208),CHAR(34),
", SamplingFeatureGeotypeCV:  ",CHAR(34),INDEX(SamplingFeatures[Feature Geo Type],$A208),CHAR(34),
", FeatureGeometry:  ",CHAR(34),INDEX(SamplingFeatures[Feature Geometry],$A208),CHAR(34),
", Elevation_m:  ",CHAR(34),INDEX(SamplingFeatures[Elevation_m],$A208),CHAR(34),
", ElevationDatumCV:  ",CHAR(34),ElevationDatum,CHAR(34),"}"))</f>
        <v/>
      </c>
      <c r="L208" s="111" t="str">
        <f>IF(NumSites=0,"",
IF(NumSites&lt;$A208,"",
CONCATENATE("  - &amp;SiteID",TEXT($A208,"0000"),
" {","SamplingFeatureID:  *SamplingFeatureID",TEXT(MATCH($A208,Sites[SiteID],0),"0000"),
", SiteTypeCV:  ",CHAR(34),INDEX(Sites[Site Type],MATCH($A208,Sites[SiteID],0)),CHAR(34),
", Latitude:  ",INDEX(Sites[Latitude],MATCH($A208,Sites[SiteID],0)),
", Longitude:  ",INDEX(Sites[Longitude],MATCH($A208,Sites[SiteID],0)),
", SpatialReferenceID:  *SRSID0001}")))</f>
        <v/>
      </c>
      <c r="M208" s="111" t="str">
        <f>IF(NumSpecimens=0,"",
IF(NumSpecimens&lt;$A208,"",
CONCATENATE("  - &amp;SpecimenID",TEXT($A208,"0000"),
" {","SamplingFeatureID:  *SamplingFeatureID",TEXT(MATCH($A208,Specimens[SpecimenID],0),"0000"),
", SpecimenTypeCV:  ",CHAR(34),INDEX(Specimens[Specimen Type],MATCH($A208,Specimens[SpecimenID],0)),CHAR(34),
", SpecimenMediumCV:  ",INDEX(Specimens[Specimen Medium],MATCH($A208,Specimens[SpecimenID],0)),
", IsFieldSpecimen:  ",CHAR(34),INDEX(Specimens[Is Field Specimen?],MATCH($A208,Specimens[SpecimenID],0)),CHAR(34),"}")))</f>
        <v/>
      </c>
      <c r="N208" s="111" t="str">
        <f>IF(NumSpatialOffsets=0,"",
IF(NumSpatialOffsets&lt;$A208,"",
CONCATENATE("  - &amp;SpatialOffsetID",TEXT($A208,"0000"),
" {","SpatialOffsetTypeCV:  ",CHAR(34),INDEX(RelatedFeatures[Spatial Offset Type],MATCH($A208,RelatedFeatures[OffsetID],0)),CHAR(34),
", Offset1Value:  ",INDEX(RelatedFeatures[Offset 1 Value],MATCH($A208,RelatedFeatures[OffsetID],0)),
", Offset1UnitID:  ",CHAR(34),INDEX(RelatedFeatures[Offset 1 Unit],MATCH($A208,RelatedFeatures[OffsetID],0)),CHAR(34),
", Offset2Value:  ",IF(INDEX(RelatedFeatures[Offset 2 Value],MATCH($A208,RelatedFeatures[OffsetID],0))="","NULL",INDEX(RelatedFeatures[Offset 2 Value],MATCH($A208,RelatedFeatures[OffsetID],0))),
", Offset2UnitID:  ",CHAR(34),INDEX(RelatedFeatures[Offset 2 Unit],MATCH($A208,RelatedFeatures[OffsetID],0)),,CHAR(34),
", Offset3Value:  ",IF(INDEX(RelatedFeatures[Offset 3 Value],MATCH($A208,RelatedFeatures[OffsetID],0))="","NULL",INDEX(RelatedFeatures[Offset 3 Value],MATCH($A208,RelatedFeatures[OffsetID],0))),
", Offset3UnitID:  ",CHAR(34),INDEX(RelatedFeatures[Offset 3 Unit],MATCH($A208,RelatedFeatures[OffsetID],0)),CHAR(34),"}")))</f>
        <v/>
      </c>
      <c r="O208" s="111" t="str">
        <f>IF(NumRelatedFeatures=0,"",
IF($A208&gt;NumRelatedFeatures,"",
CONCATENATE("  - &amp;RelationID",TEXT($A208,"0000"),
" {","SamplingFeatureID:  *SamplingFeatureID",TEXT(MATCH(INDEX(RelatedFeatures[First Sampling Feature Code],$A208),SamplingFeatures[Feature Code],0),"0000"),
", RelationshipTypeCV:  ",CHAR(34),INDEX(RelatedFeatures[Relationship Type],$A208),CHAR(34),
", RelatedFeatureID: *SamplingFeatureID",TEXT(MATCH(INDEX(RelatedFeatures[Second Sampling Feature Code],$A208),SamplingFeatures[Feature Code],0),"0000"),
", SpatialOffsetID:  ",IF(INDEX(RelatedFeatures[OffsetID],$A208)="",CONCATENATE(CHAR(34),CHAR(34)),CONCATENATE("*SpatialOffsetID",TEXT(INDEX(RelatedFeatures[OffsetID],$A208),"0000"))),"}")))</f>
        <v/>
      </c>
      <c r="P208" s="111" t="str">
        <f>IF($A208&gt;NumMethods,"",
CONCATENATE("  - &amp;MethodID",TEXT($A208,"0000"),
" {","MethodTypeCV:  ",CHAR(34),INDEX(Methods[Method Type],$A208),CHAR(34),
", MethodCode:  ",CHAR(34),INDEX(Methods[Method Code],$A208),CHAR(34),
", MethodName:  ",CHAR(34),INDEX(Methods[Method Name],$A208),CHAR(34),
", MethodDescription:  ",CHAR(34),INDEX(Methods[Method Description],$A208),CHAR(34),
", MethodLink:  ",CHAR(34),INDEX(Methods[Method Link],$A208),CHAR(34),
", OrganizationID: *OrganizationID",TEXT(MATCH(INDEX(Methods[Organization Name],$A208),Organizations[Organization Name],0),"0000"),"}"))</f>
        <v/>
      </c>
      <c r="Q208" s="111" t="str">
        <f>IF($A208&gt;NumVariables,"",
CONCATENATE("  - &amp;VariableID",TEXT($A208,"0000"),
" {","VariableTypeCV:  ",CHAR(34),INDEX(Variables[Variable Type],$A208),CHAR(34),
", VariableCode:  ",CHAR(34),INDEX(Variables[Variable Code],$A208),CHAR(34),
", VariableNameCV:  ",CHAR(34),INDEX(Variables[Variable Name],$A208),CHAR(34),
", VariableDefinition:  ",CHAR(34),INDEX(Variables[Variable Definition],$A208),CHAR(34),
", SpecciationCV:  ",CHAR(34),INDEX(Variables[Speciation],$A208),CHAR(34),
", NoDataValue:  ",CHAR(34),INDEX(Variables[No Data Value],$A208),CHAR(34),"}"))</f>
        <v/>
      </c>
      <c r="S208" s="111" t="str">
        <f>IF($A208&gt;NumProcessingLevels,"",
CONCATENATE("  - &amp;ProcessingLevelID",TEXT($A208,"0000"),
" {","ProcessingLevelCode:  ",CHAR(34),INDEX(ProcessingLevels[Processing Level Code],$A208),CHAR(34),
", Definition:  ",CHAR(34),INDEX(ProcessingLevels[Definition],$A208),CHAR(34),
", Explanation:  ",CHAR(34),INDEX(ProcessingLevels[Explanation],$A208),CHAR(34),"}"))</f>
        <v/>
      </c>
      <c r="T208" s="111" t="str">
        <f>IF($A208&gt;NumDataColumns,"",
IF(INDEX(DataColumns[Method Code],$A208)="","PLEASE FILL IN A METHOD FOR EACH DATA COLUMN",
CONCATENATE("  - &amp;ActionID",TEXT($A208,"0000"),
" {","ActionTypeCV:  ",CHAR(34),"Observation",CHAR(34),
", MethodID: *MethodID",TEXT(MATCH(INDEX(DataColumns[Method Code],$A208),Methods[Method Code],0),"0000"),
", BeginDateTime:  NULL",
", BeginDateTimeUTCOffset:  NULL",
", EndDateTime:  NULL",
", EndDateTimeUTCOffset:  NULL",
", ActionDescription:  ",CHAR(34),"Generic observation action generated by YODA TimeSeries Template",CHAR(34),
", ActionFileLink:  ",CHAR(34),CHAR(34),"}")))</f>
        <v/>
      </c>
      <c r="U208" s="111" t="str">
        <f>IF($A208&gt;NumDataColumns,"",
IF(INDEX(DataColumns[Method Code],$A208)="","PLEASE FILL IN A SAMPLING FEATURE FOR EACH DATA COLUMN",
CONCATENATE("  - &amp;FeatureActionID",TEXT($A208,"0000"),
" {","SamplingFeatureID:  *SamplingFeatureID",TEXT(MATCH(INDEX(DataColumns[Sampling Feature Code],$A208),SamplingFeatures[Feature Code],0),"0000"),
", ActionID:  *ActionID",TEXT($A208,"0000"),"}")))</f>
        <v/>
      </c>
      <c r="V208" s="111" t="str">
        <f>IF($A208&gt;NumDataColumns,"",
CONCATENATE("  - &amp;ResultID",TEXT($A208,"0000"),
" {","ResultUUID:  ",CHAR(34),INDEX(DataColumns[ResultUUID],$A208),CHAR(34),
", FeatureActionID: *FeatureActionID",TEXT($A208,"0000"),
", ResultTypeCV:  ",CHAR(34),INDEX(DataColumns[Result Type],$A208),CHAR(34),
", VariableID:  *VariableID",TEXT(MATCH(INDEX(DataColumns[Variable Code],$A208),Variables[Variable Code],0),"0000"),
", UnitsID:  ",CHAR(34),INDEX(DataColumns[Unit Name],$A208),CHAR(34),
", TaxonomicClassifierID:  ",CHAR(34),CHAR(34),
", ProcessingLevelID:  *ProcessingLevelID",TEXT(MATCH(INDEX(DataColumns[Processing Level],$A208),ProcessingLevels[Processing Level Code],0),"0000"),
", ResultDateTime:  ",CHAR(34),CHAR(34),
", ResultDateTimeUTCOffset:  ",CHAR(34),CHAR(34),
", ValidDateTime:  ",CHAR(34),CHAR(34),
", ValidDateTimeUTCOffset:  ",CHAR(34),CHAR(34),
", StatusCV:  ",CHAR(34),CHAR(34),
", SampledMediumCV:  ",CHAR(34),INDEX(DataColumns[Sampled Medium],$A208),CHAR(34),
", ValueCount:  ",NumDataValues,"}"))</f>
        <v/>
      </c>
      <c r="W208" s="111" t="str">
        <f>IF($A208&gt;NumDataColumns,"",
CONCATENATE("  - &amp;TimeSeriesResultID001",TEXT($A208,"0000"),
" {","ResultID: *ResultID",TEXT($A208,"0000"),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Statistic],$A208),CHAR(34),"}"))</f>
        <v/>
      </c>
      <c r="X208" s="111" t="str">
        <f>IF($A208-3&gt;NumDataColumns,"",
CONCATENATE("    - {ColumnNumber: ",TEXT($A208-1,"0000"),
", Label:  ",CHAR(34),INDEX(DataColumns[Column Label],$A208-3),CHAR(34),
", ODM2Field:  ",CHAR(34),"DataValue",CHAR(34),
", CensorCodeCV:  ",CHAR(34),INDEX(DataColumns[Censor Code],$A208-3),CHAR(34),
", QualiatyCodeCV:  ",CHAR(34),INDEX(DataColumns[Quality Code],$A208-3),CHAR(34),
", TimeAggregationInterval:  ",INDEX(DataColumns[Time Aggregation Interval],$A208-3),
", TimeAggregationIntervalUnitsID:  ",CHAR(34),INDEX(DataColumns[Time Aggregation Unit],$A208-3),CHAR(34),"}"))</f>
        <v/>
      </c>
      <c r="AA208" s="111" t="str">
        <f>IF($A208&gt;NumDataColumns,
"",
CONCATENATE(AA207,", ",INDEX(DataColumns[Column Label],$A208)))</f>
        <v/>
      </c>
    </row>
    <row r="209" spans="1:27" x14ac:dyDescent="0.25">
      <c r="A209">
        <v>206</v>
      </c>
      <c r="D209" s="111" t="str">
        <f>IF($A209&gt;NumPeople,"",
CONCATENATE("  - &amp;PersonID",TEXT($A209,"0000"),
" {","PersonFirstName:  ",CHAR(34),INDEX(People[First Name],$A209),CHAR(34),
", PersonMiddleName:  ",CHAR(34),INDEX(People[Middle Name],$A209),CHAR(34),
", PersonLastName:  ",CHAR(34),INDEX(People[Last Name],$A209),CHAR(34),"}"))</f>
        <v/>
      </c>
      <c r="E209" s="111" t="str">
        <f>IF($A209&gt;NumOrganizations,"",
CONCATENATE("  - &amp;OrganizationID",TEXT($A209,"0000"),
" {","OrganizationTypeCV:  ",CHAR(34),INDEX(Organizations[Organization Type '[CV']],$A209),CHAR(34),
", OrganizationCode:  ",CHAR(34),INDEX(Organizations[Organization Code],$A209),CHAR(34),
", OrganizationName:  ",CHAR(34),INDEX(Organizations[Organization Name],$A209),CHAR(34),
", OrganizationDescription:  ",CHAR(34),INDEX(Organizations[Organization Description],$A209),CHAR(34),
", OrganizationLink:  ",CHAR(34),INDEX(Organizations[Organization Link],$A209),CHAR(34),"}"))</f>
        <v/>
      </c>
      <c r="F209" s="111" t="str">
        <f>IF($A209&gt;NumPeople,"",
CONCATENATE("  - &amp;AffiliationID",TEXT($A209,"0000"),
" {PersonID: *PersonID",TEXT($A209,"0000"),
", OrganizationID: *OrganizationID",TEXT(MATCH(INDEX(People[Organization Name],$A209),Organizations[Organization Name],0),"0000"),
", IsPrimaryOrganizationContact: , AffiliationStartDate: , AffiliationEndDate: , PrimaryPhone: ",
", PrimaryEmail: ",CHAR(34),INDEX(People[Primary Email],$A209),CHAR(34),
", PrimaryAddress: ",CHAR(34),INDEX(People[Primary Address],$A209),CHAR(34),
", PersonLink: }"))</f>
        <v/>
      </c>
      <c r="H209" s="111" t="str">
        <f>IF(COUNTA(CitationInformation)=0,"",
IF($A209&gt;NumAuthors,"",
CONCATENATE("  - &amp;AuthorListID",TEXT($A209,"0000"),
"  {CitationID: *CitationID0001",
", PersonID: *PersonID",TEXT(MATCH(INDEX(AuthorList[Author Name],$A209),People[Full Name],0),"0000"),
", AuthorOrder: ",INDEX(AuthorList[Author Number],$A209),"}")))</f>
        <v/>
      </c>
      <c r="K209" s="111" t="str">
        <f>IF($A209&gt;NumSamplingFeatures,"",
CONCATENATE("  - &amp;SamplingFeatureID",TEXT($A209,"0000"),
" {","SamplingFeatureUUID:  ",CHAR(34),INDEX(SamplingFeatures[Sampling Feature UUID],$A209),CHAR(34),
", SamplingFeatureTypeCV:  ",CHAR(34),INDEX(SamplingFeatures[Sampling Feature Type],$A209),CHAR(34),
", SamplingFeatureCode:  ",CHAR(34),INDEX(SamplingFeatures[Feature Code],$A209),CHAR(34),
", SamplingFeatureName:  ",CHAR(34),INDEX(SamplingFeatures[Feature Name],$A209),CHAR(34),
", SamplingFeatureDescription:  ",CHAR(34),INDEX(SamplingFeatures[Feature Description],$A209),CHAR(34),
", SamplingFeatureGeotypeCV:  ",CHAR(34),INDEX(SamplingFeatures[Feature Geo Type],$A209),CHAR(34),
", FeatureGeometry:  ",CHAR(34),INDEX(SamplingFeatures[Feature Geometry],$A209),CHAR(34),
", Elevation_m:  ",CHAR(34),INDEX(SamplingFeatures[Elevation_m],$A209),CHAR(34),
", ElevationDatumCV:  ",CHAR(34),ElevationDatum,CHAR(34),"}"))</f>
        <v/>
      </c>
      <c r="L209" s="111" t="str">
        <f>IF(NumSites=0,"",
IF(NumSites&lt;$A209,"",
CONCATENATE("  - &amp;SiteID",TEXT($A209,"0000"),
" {","SamplingFeatureID:  *SamplingFeatureID",TEXT(MATCH($A209,Sites[SiteID],0),"0000"),
", SiteTypeCV:  ",CHAR(34),INDEX(Sites[Site Type],MATCH($A209,Sites[SiteID],0)),CHAR(34),
", Latitude:  ",INDEX(Sites[Latitude],MATCH($A209,Sites[SiteID],0)),
", Longitude:  ",INDEX(Sites[Longitude],MATCH($A209,Sites[SiteID],0)),
", SpatialReferenceID:  *SRSID0001}")))</f>
        <v/>
      </c>
      <c r="M209" s="111" t="str">
        <f>IF(NumSpecimens=0,"",
IF(NumSpecimens&lt;$A209,"",
CONCATENATE("  - &amp;SpecimenID",TEXT($A209,"0000"),
" {","SamplingFeatureID:  *SamplingFeatureID",TEXT(MATCH($A209,Specimens[SpecimenID],0),"0000"),
", SpecimenTypeCV:  ",CHAR(34),INDEX(Specimens[Specimen Type],MATCH($A209,Specimens[SpecimenID],0)),CHAR(34),
", SpecimenMediumCV:  ",INDEX(Specimens[Specimen Medium],MATCH($A209,Specimens[SpecimenID],0)),
", IsFieldSpecimen:  ",CHAR(34),INDEX(Specimens[Is Field Specimen?],MATCH($A209,Specimens[SpecimenID],0)),CHAR(34),"}")))</f>
        <v/>
      </c>
      <c r="N209" s="111" t="str">
        <f>IF(NumSpatialOffsets=0,"",
IF(NumSpatialOffsets&lt;$A209,"",
CONCATENATE("  - &amp;SpatialOffsetID",TEXT($A209,"0000"),
" {","SpatialOffsetTypeCV:  ",CHAR(34),INDEX(RelatedFeatures[Spatial Offset Type],MATCH($A209,RelatedFeatures[OffsetID],0)),CHAR(34),
", Offset1Value:  ",INDEX(RelatedFeatures[Offset 1 Value],MATCH($A209,RelatedFeatures[OffsetID],0)),
", Offset1UnitID:  ",CHAR(34),INDEX(RelatedFeatures[Offset 1 Unit],MATCH($A209,RelatedFeatures[OffsetID],0)),CHAR(34),
", Offset2Value:  ",IF(INDEX(RelatedFeatures[Offset 2 Value],MATCH($A209,RelatedFeatures[OffsetID],0))="","NULL",INDEX(RelatedFeatures[Offset 2 Value],MATCH($A209,RelatedFeatures[OffsetID],0))),
", Offset2UnitID:  ",CHAR(34),INDEX(RelatedFeatures[Offset 2 Unit],MATCH($A209,RelatedFeatures[OffsetID],0)),,CHAR(34),
", Offset3Value:  ",IF(INDEX(RelatedFeatures[Offset 3 Value],MATCH($A209,RelatedFeatures[OffsetID],0))="","NULL",INDEX(RelatedFeatures[Offset 3 Value],MATCH($A209,RelatedFeatures[OffsetID],0))),
", Offset3UnitID:  ",CHAR(34),INDEX(RelatedFeatures[Offset 3 Unit],MATCH($A209,RelatedFeatures[OffsetID],0)),CHAR(34),"}")))</f>
        <v/>
      </c>
      <c r="O209" s="111" t="str">
        <f>IF(NumRelatedFeatures=0,"",
IF($A209&gt;NumRelatedFeatures,"",
CONCATENATE("  - &amp;RelationID",TEXT($A209,"0000"),
" {","SamplingFeatureID:  *SamplingFeatureID",TEXT(MATCH(INDEX(RelatedFeatures[First Sampling Feature Code],$A209),SamplingFeatures[Feature Code],0),"0000"),
", RelationshipTypeCV:  ",CHAR(34),INDEX(RelatedFeatures[Relationship Type],$A209),CHAR(34),
", RelatedFeatureID: *SamplingFeatureID",TEXT(MATCH(INDEX(RelatedFeatures[Second Sampling Feature Code],$A209),SamplingFeatures[Feature Code],0),"0000"),
", SpatialOffsetID:  ",IF(INDEX(RelatedFeatures[OffsetID],$A209)="",CONCATENATE(CHAR(34),CHAR(34)),CONCATENATE("*SpatialOffsetID",TEXT(INDEX(RelatedFeatures[OffsetID],$A209),"0000"))),"}")))</f>
        <v/>
      </c>
      <c r="P209" s="111" t="str">
        <f>IF($A209&gt;NumMethods,"",
CONCATENATE("  - &amp;MethodID",TEXT($A209,"0000"),
" {","MethodTypeCV:  ",CHAR(34),INDEX(Methods[Method Type],$A209),CHAR(34),
", MethodCode:  ",CHAR(34),INDEX(Methods[Method Code],$A209),CHAR(34),
", MethodName:  ",CHAR(34),INDEX(Methods[Method Name],$A209),CHAR(34),
", MethodDescription:  ",CHAR(34),INDEX(Methods[Method Description],$A209),CHAR(34),
", MethodLink:  ",CHAR(34),INDEX(Methods[Method Link],$A209),CHAR(34),
", OrganizationID: *OrganizationID",TEXT(MATCH(INDEX(Methods[Organization Name],$A209),Organizations[Organization Name],0),"0000"),"}"))</f>
        <v/>
      </c>
      <c r="Q209" s="111" t="str">
        <f>IF($A209&gt;NumVariables,"",
CONCATENATE("  - &amp;VariableID",TEXT($A209,"0000"),
" {","VariableTypeCV:  ",CHAR(34),INDEX(Variables[Variable Type],$A209),CHAR(34),
", VariableCode:  ",CHAR(34),INDEX(Variables[Variable Code],$A209),CHAR(34),
", VariableNameCV:  ",CHAR(34),INDEX(Variables[Variable Name],$A209),CHAR(34),
", VariableDefinition:  ",CHAR(34),INDEX(Variables[Variable Definition],$A209),CHAR(34),
", SpecciationCV:  ",CHAR(34),INDEX(Variables[Speciation],$A209),CHAR(34),
", NoDataValue:  ",CHAR(34),INDEX(Variables[No Data Value],$A209),CHAR(34),"}"))</f>
        <v/>
      </c>
      <c r="S209" s="111" t="str">
        <f>IF($A209&gt;NumProcessingLevels,"",
CONCATENATE("  - &amp;ProcessingLevelID",TEXT($A209,"0000"),
" {","ProcessingLevelCode:  ",CHAR(34),INDEX(ProcessingLevels[Processing Level Code],$A209),CHAR(34),
", Definition:  ",CHAR(34),INDEX(ProcessingLevels[Definition],$A209),CHAR(34),
", Explanation:  ",CHAR(34),INDEX(ProcessingLevels[Explanation],$A209),CHAR(34),"}"))</f>
        <v/>
      </c>
      <c r="T209" s="111" t="str">
        <f>IF($A209&gt;NumDataColumns,"",
IF(INDEX(DataColumns[Method Code],$A209)="","PLEASE FILL IN A METHOD FOR EACH DATA COLUMN",
CONCATENATE("  - &amp;ActionID",TEXT($A209,"0000"),
" {","ActionTypeCV:  ",CHAR(34),"Observation",CHAR(34),
", MethodID: *MethodID",TEXT(MATCH(INDEX(DataColumns[Method Code],$A209),Methods[Method Code],0),"0000"),
", BeginDateTime:  NULL",
", BeginDateTimeUTCOffset:  NULL",
", EndDateTime:  NULL",
", EndDateTimeUTCOffset:  NULL",
", ActionDescription:  ",CHAR(34),"Generic observation action generated by YODA TimeSeries Template",CHAR(34),
", ActionFileLink:  ",CHAR(34),CHAR(34),"}")))</f>
        <v/>
      </c>
      <c r="U209" s="111" t="str">
        <f>IF($A209&gt;NumDataColumns,"",
IF(INDEX(DataColumns[Method Code],$A209)="","PLEASE FILL IN A SAMPLING FEATURE FOR EACH DATA COLUMN",
CONCATENATE("  - &amp;FeatureActionID",TEXT($A209,"0000"),
" {","SamplingFeatureID:  *SamplingFeatureID",TEXT(MATCH(INDEX(DataColumns[Sampling Feature Code],$A209),SamplingFeatures[Feature Code],0),"0000"),
", ActionID:  *ActionID",TEXT($A209,"0000"),"}")))</f>
        <v/>
      </c>
      <c r="V209" s="111" t="str">
        <f>IF($A209&gt;NumDataColumns,"",
CONCATENATE("  - &amp;ResultID",TEXT($A209,"0000"),
" {","ResultUUID:  ",CHAR(34),INDEX(DataColumns[ResultUUID],$A209),CHAR(34),
", FeatureActionID: *FeatureActionID",TEXT($A209,"0000"),
", ResultTypeCV:  ",CHAR(34),INDEX(DataColumns[Result Type],$A209),CHAR(34),
", VariableID:  *VariableID",TEXT(MATCH(INDEX(DataColumns[Variable Code],$A209),Variables[Variable Code],0),"0000"),
", UnitsID:  ",CHAR(34),INDEX(DataColumns[Unit Name],$A209),CHAR(34),
", TaxonomicClassifierID:  ",CHAR(34),CHAR(34),
", ProcessingLevelID:  *ProcessingLevelID",TEXT(MATCH(INDEX(DataColumns[Processing Level],$A209),ProcessingLevels[Processing Level Code],0),"0000"),
", ResultDateTime:  ",CHAR(34),CHAR(34),
", ResultDateTimeUTCOffset:  ",CHAR(34),CHAR(34),
", ValidDateTime:  ",CHAR(34),CHAR(34),
", ValidDateTimeUTCOffset:  ",CHAR(34),CHAR(34),
", StatusCV:  ",CHAR(34),CHAR(34),
", SampledMediumCV:  ",CHAR(34),INDEX(DataColumns[Sampled Medium],$A209),CHAR(34),
", ValueCount:  ",NumDataValues,"}"))</f>
        <v/>
      </c>
      <c r="W209" s="111" t="str">
        <f>IF($A209&gt;NumDataColumns,"",
CONCATENATE("  - &amp;TimeSeriesResultID001",TEXT($A209,"0000"),
" {","ResultID: *ResultID",TEXT($A209,"0000"),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Statistic],$A209),CHAR(34),"}"))</f>
        <v/>
      </c>
      <c r="X209" s="111" t="str">
        <f>IF($A209-3&gt;NumDataColumns,"",
CONCATENATE("    - {ColumnNumber: ",TEXT($A209-1,"0000"),
", Label:  ",CHAR(34),INDEX(DataColumns[Column Label],$A209-3),CHAR(34),
", ODM2Field:  ",CHAR(34),"DataValue",CHAR(34),
", CensorCodeCV:  ",CHAR(34),INDEX(DataColumns[Censor Code],$A209-3),CHAR(34),
", QualiatyCodeCV:  ",CHAR(34),INDEX(DataColumns[Quality Code],$A209-3),CHAR(34),
", TimeAggregationInterval:  ",INDEX(DataColumns[Time Aggregation Interval],$A209-3),
", TimeAggregationIntervalUnitsID:  ",CHAR(34),INDEX(DataColumns[Time Aggregation Unit],$A209-3),CHAR(34),"}"))</f>
        <v/>
      </c>
      <c r="AA209" s="111" t="str">
        <f>IF($A209&gt;NumDataColumns,
"",
CONCATENATE(AA208,", ",INDEX(DataColumns[Column Label],$A209)))</f>
        <v/>
      </c>
    </row>
    <row r="210" spans="1:27" x14ac:dyDescent="0.25">
      <c r="A210">
        <v>207</v>
      </c>
      <c r="D210" s="111" t="str">
        <f>IF($A210&gt;NumPeople,"",
CONCATENATE("  - &amp;PersonID",TEXT($A210,"0000"),
" {","PersonFirstName:  ",CHAR(34),INDEX(People[First Name],$A210),CHAR(34),
", PersonMiddleName:  ",CHAR(34),INDEX(People[Middle Name],$A210),CHAR(34),
", PersonLastName:  ",CHAR(34),INDEX(People[Last Name],$A210),CHAR(34),"}"))</f>
        <v/>
      </c>
      <c r="E210" s="111" t="str">
        <f>IF($A210&gt;NumOrganizations,"",
CONCATENATE("  - &amp;OrganizationID",TEXT($A210,"0000"),
" {","OrganizationTypeCV:  ",CHAR(34),INDEX(Organizations[Organization Type '[CV']],$A210),CHAR(34),
", OrganizationCode:  ",CHAR(34),INDEX(Organizations[Organization Code],$A210),CHAR(34),
", OrganizationName:  ",CHAR(34),INDEX(Organizations[Organization Name],$A210),CHAR(34),
", OrganizationDescription:  ",CHAR(34),INDEX(Organizations[Organization Description],$A210),CHAR(34),
", OrganizationLink:  ",CHAR(34),INDEX(Organizations[Organization Link],$A210),CHAR(34),"}"))</f>
        <v/>
      </c>
      <c r="F210" s="111" t="str">
        <f>IF($A210&gt;NumPeople,"",
CONCATENATE("  - &amp;AffiliationID",TEXT($A210,"0000"),
" {PersonID: *PersonID",TEXT($A210,"0000"),
", OrganizationID: *OrganizationID",TEXT(MATCH(INDEX(People[Organization Name],$A210),Organizations[Organization Name],0),"0000"),
", IsPrimaryOrganizationContact: , AffiliationStartDate: , AffiliationEndDate: , PrimaryPhone: ",
", PrimaryEmail: ",CHAR(34),INDEX(People[Primary Email],$A210),CHAR(34),
", PrimaryAddress: ",CHAR(34),INDEX(People[Primary Address],$A210),CHAR(34),
", PersonLink: }"))</f>
        <v/>
      </c>
      <c r="H210" s="111" t="str">
        <f>IF(COUNTA(CitationInformation)=0,"",
IF($A210&gt;NumAuthors,"",
CONCATENATE("  - &amp;AuthorListID",TEXT($A210,"0000"),
"  {CitationID: *CitationID0001",
", PersonID: *PersonID",TEXT(MATCH(INDEX(AuthorList[Author Name],$A210),People[Full Name],0),"0000"),
", AuthorOrder: ",INDEX(AuthorList[Author Number],$A210),"}")))</f>
        <v/>
      </c>
      <c r="K210" s="111" t="str">
        <f>IF($A210&gt;NumSamplingFeatures,"",
CONCATENATE("  - &amp;SamplingFeatureID",TEXT($A210,"0000"),
" {","SamplingFeatureUUID:  ",CHAR(34),INDEX(SamplingFeatures[Sampling Feature UUID],$A210),CHAR(34),
", SamplingFeatureTypeCV:  ",CHAR(34),INDEX(SamplingFeatures[Sampling Feature Type],$A210),CHAR(34),
", SamplingFeatureCode:  ",CHAR(34),INDEX(SamplingFeatures[Feature Code],$A210),CHAR(34),
", SamplingFeatureName:  ",CHAR(34),INDEX(SamplingFeatures[Feature Name],$A210),CHAR(34),
", SamplingFeatureDescription:  ",CHAR(34),INDEX(SamplingFeatures[Feature Description],$A210),CHAR(34),
", SamplingFeatureGeotypeCV:  ",CHAR(34),INDEX(SamplingFeatures[Feature Geo Type],$A210),CHAR(34),
", FeatureGeometry:  ",CHAR(34),INDEX(SamplingFeatures[Feature Geometry],$A210),CHAR(34),
", Elevation_m:  ",CHAR(34),INDEX(SamplingFeatures[Elevation_m],$A210),CHAR(34),
", ElevationDatumCV:  ",CHAR(34),ElevationDatum,CHAR(34),"}"))</f>
        <v/>
      </c>
      <c r="L210" s="111" t="str">
        <f>IF(NumSites=0,"",
IF(NumSites&lt;$A210,"",
CONCATENATE("  - &amp;SiteID",TEXT($A210,"0000"),
" {","SamplingFeatureID:  *SamplingFeatureID",TEXT(MATCH($A210,Sites[SiteID],0),"0000"),
", SiteTypeCV:  ",CHAR(34),INDEX(Sites[Site Type],MATCH($A210,Sites[SiteID],0)),CHAR(34),
", Latitude:  ",INDEX(Sites[Latitude],MATCH($A210,Sites[SiteID],0)),
", Longitude:  ",INDEX(Sites[Longitude],MATCH($A210,Sites[SiteID],0)),
", SpatialReferenceID:  *SRSID0001}")))</f>
        <v/>
      </c>
      <c r="M210" s="111" t="str">
        <f>IF(NumSpecimens=0,"",
IF(NumSpecimens&lt;$A210,"",
CONCATENATE("  - &amp;SpecimenID",TEXT($A210,"0000"),
" {","SamplingFeatureID:  *SamplingFeatureID",TEXT(MATCH($A210,Specimens[SpecimenID],0),"0000"),
", SpecimenTypeCV:  ",CHAR(34),INDEX(Specimens[Specimen Type],MATCH($A210,Specimens[SpecimenID],0)),CHAR(34),
", SpecimenMediumCV:  ",INDEX(Specimens[Specimen Medium],MATCH($A210,Specimens[SpecimenID],0)),
", IsFieldSpecimen:  ",CHAR(34),INDEX(Specimens[Is Field Specimen?],MATCH($A210,Specimens[SpecimenID],0)),CHAR(34),"}")))</f>
        <v/>
      </c>
      <c r="N210" s="111" t="str">
        <f>IF(NumSpatialOffsets=0,"",
IF(NumSpatialOffsets&lt;$A210,"",
CONCATENATE("  - &amp;SpatialOffsetID",TEXT($A210,"0000"),
" {","SpatialOffsetTypeCV:  ",CHAR(34),INDEX(RelatedFeatures[Spatial Offset Type],MATCH($A210,RelatedFeatures[OffsetID],0)),CHAR(34),
", Offset1Value:  ",INDEX(RelatedFeatures[Offset 1 Value],MATCH($A210,RelatedFeatures[OffsetID],0)),
", Offset1UnitID:  ",CHAR(34),INDEX(RelatedFeatures[Offset 1 Unit],MATCH($A210,RelatedFeatures[OffsetID],0)),CHAR(34),
", Offset2Value:  ",IF(INDEX(RelatedFeatures[Offset 2 Value],MATCH($A210,RelatedFeatures[OffsetID],0))="","NULL",INDEX(RelatedFeatures[Offset 2 Value],MATCH($A210,RelatedFeatures[OffsetID],0))),
", Offset2UnitID:  ",CHAR(34),INDEX(RelatedFeatures[Offset 2 Unit],MATCH($A210,RelatedFeatures[OffsetID],0)),,CHAR(34),
", Offset3Value:  ",IF(INDEX(RelatedFeatures[Offset 3 Value],MATCH($A210,RelatedFeatures[OffsetID],0))="","NULL",INDEX(RelatedFeatures[Offset 3 Value],MATCH($A210,RelatedFeatures[OffsetID],0))),
", Offset3UnitID:  ",CHAR(34),INDEX(RelatedFeatures[Offset 3 Unit],MATCH($A210,RelatedFeatures[OffsetID],0)),CHAR(34),"}")))</f>
        <v/>
      </c>
      <c r="O210" s="111" t="str">
        <f>IF(NumRelatedFeatures=0,"",
IF($A210&gt;NumRelatedFeatures,"",
CONCATENATE("  - &amp;RelationID",TEXT($A210,"0000"),
" {","SamplingFeatureID:  *SamplingFeatureID",TEXT(MATCH(INDEX(RelatedFeatures[First Sampling Feature Code],$A210),SamplingFeatures[Feature Code],0),"0000"),
", RelationshipTypeCV:  ",CHAR(34),INDEX(RelatedFeatures[Relationship Type],$A210),CHAR(34),
", RelatedFeatureID: *SamplingFeatureID",TEXT(MATCH(INDEX(RelatedFeatures[Second Sampling Feature Code],$A210),SamplingFeatures[Feature Code],0),"0000"),
", SpatialOffsetID:  ",IF(INDEX(RelatedFeatures[OffsetID],$A210)="",CONCATENATE(CHAR(34),CHAR(34)),CONCATENATE("*SpatialOffsetID",TEXT(INDEX(RelatedFeatures[OffsetID],$A210),"0000"))),"}")))</f>
        <v/>
      </c>
      <c r="P210" s="111" t="str">
        <f>IF($A210&gt;NumMethods,"",
CONCATENATE("  - &amp;MethodID",TEXT($A210,"0000"),
" {","MethodTypeCV:  ",CHAR(34),INDEX(Methods[Method Type],$A210),CHAR(34),
", MethodCode:  ",CHAR(34),INDEX(Methods[Method Code],$A210),CHAR(34),
", MethodName:  ",CHAR(34),INDEX(Methods[Method Name],$A210),CHAR(34),
", MethodDescription:  ",CHAR(34),INDEX(Methods[Method Description],$A210),CHAR(34),
", MethodLink:  ",CHAR(34),INDEX(Methods[Method Link],$A210),CHAR(34),
", OrganizationID: *OrganizationID",TEXT(MATCH(INDEX(Methods[Organization Name],$A210),Organizations[Organization Name],0),"0000"),"}"))</f>
        <v/>
      </c>
      <c r="Q210" s="111" t="str">
        <f>IF($A210&gt;NumVariables,"",
CONCATENATE("  - &amp;VariableID",TEXT($A210,"0000"),
" {","VariableTypeCV:  ",CHAR(34),INDEX(Variables[Variable Type],$A210),CHAR(34),
", VariableCode:  ",CHAR(34),INDEX(Variables[Variable Code],$A210),CHAR(34),
", VariableNameCV:  ",CHAR(34),INDEX(Variables[Variable Name],$A210),CHAR(34),
", VariableDefinition:  ",CHAR(34),INDEX(Variables[Variable Definition],$A210),CHAR(34),
", SpecciationCV:  ",CHAR(34),INDEX(Variables[Speciation],$A210),CHAR(34),
", NoDataValue:  ",CHAR(34),INDEX(Variables[No Data Value],$A210),CHAR(34),"}"))</f>
        <v/>
      </c>
      <c r="S210" s="111" t="str">
        <f>IF($A210&gt;NumProcessingLevels,"",
CONCATENATE("  - &amp;ProcessingLevelID",TEXT($A210,"0000"),
" {","ProcessingLevelCode:  ",CHAR(34),INDEX(ProcessingLevels[Processing Level Code],$A210),CHAR(34),
", Definition:  ",CHAR(34),INDEX(ProcessingLevels[Definition],$A210),CHAR(34),
", Explanation:  ",CHAR(34),INDEX(ProcessingLevels[Explanation],$A210),CHAR(34),"}"))</f>
        <v/>
      </c>
      <c r="T210" s="111" t="str">
        <f>IF($A210&gt;NumDataColumns,"",
IF(INDEX(DataColumns[Method Code],$A210)="","PLEASE FILL IN A METHOD FOR EACH DATA COLUMN",
CONCATENATE("  - &amp;ActionID",TEXT($A210,"0000"),
" {","ActionTypeCV:  ",CHAR(34),"Observation",CHAR(34),
", MethodID: *MethodID",TEXT(MATCH(INDEX(DataColumns[Method Code],$A210),Methods[Method Code],0),"0000"),
", BeginDateTime:  NULL",
", BeginDateTimeUTCOffset:  NULL",
", EndDateTime:  NULL",
", EndDateTimeUTCOffset:  NULL",
", ActionDescription:  ",CHAR(34),"Generic observation action generated by YODA TimeSeries Template",CHAR(34),
", ActionFileLink:  ",CHAR(34),CHAR(34),"}")))</f>
        <v/>
      </c>
      <c r="U210" s="111" t="str">
        <f>IF($A210&gt;NumDataColumns,"",
IF(INDEX(DataColumns[Method Code],$A210)="","PLEASE FILL IN A SAMPLING FEATURE FOR EACH DATA COLUMN",
CONCATENATE("  - &amp;FeatureActionID",TEXT($A210,"0000"),
" {","SamplingFeatureID:  *SamplingFeatureID",TEXT(MATCH(INDEX(DataColumns[Sampling Feature Code],$A210),SamplingFeatures[Feature Code],0),"0000"),
", ActionID:  *ActionID",TEXT($A210,"0000"),"}")))</f>
        <v/>
      </c>
      <c r="V210" s="111" t="str">
        <f>IF($A210&gt;NumDataColumns,"",
CONCATENATE("  - &amp;ResultID",TEXT($A210,"0000"),
" {","ResultUUID:  ",CHAR(34),INDEX(DataColumns[ResultUUID],$A210),CHAR(34),
", FeatureActionID: *FeatureActionID",TEXT($A210,"0000"),
", ResultTypeCV:  ",CHAR(34),INDEX(DataColumns[Result Type],$A210),CHAR(34),
", VariableID:  *VariableID",TEXT(MATCH(INDEX(DataColumns[Variable Code],$A210),Variables[Variable Code],0),"0000"),
", UnitsID:  ",CHAR(34),INDEX(DataColumns[Unit Name],$A210),CHAR(34),
", TaxonomicClassifierID:  ",CHAR(34),CHAR(34),
", ProcessingLevelID:  *ProcessingLevelID",TEXT(MATCH(INDEX(DataColumns[Processing Level],$A210),ProcessingLevels[Processing Level Code],0),"0000"),
", ResultDateTime:  ",CHAR(34),CHAR(34),
", ResultDateTimeUTCOffset:  ",CHAR(34),CHAR(34),
", ValidDateTime:  ",CHAR(34),CHAR(34),
", ValidDateTimeUTCOffset:  ",CHAR(34),CHAR(34),
", StatusCV:  ",CHAR(34),CHAR(34),
", SampledMediumCV:  ",CHAR(34),INDEX(DataColumns[Sampled Medium],$A210),CHAR(34),
", ValueCount:  ",NumDataValues,"}"))</f>
        <v/>
      </c>
      <c r="W210" s="111" t="str">
        <f>IF($A210&gt;NumDataColumns,"",
CONCATENATE("  - &amp;TimeSeriesResultID001",TEXT($A210,"0000"),
" {","ResultID: *ResultID",TEXT($A210,"0000"),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Statistic],$A210),CHAR(34),"}"))</f>
        <v/>
      </c>
      <c r="X210" s="111" t="str">
        <f>IF($A210-3&gt;NumDataColumns,"",
CONCATENATE("    - {ColumnNumber: ",TEXT($A210-1,"0000"),
", Label:  ",CHAR(34),INDEX(DataColumns[Column Label],$A210-3),CHAR(34),
", ODM2Field:  ",CHAR(34),"DataValue",CHAR(34),
", CensorCodeCV:  ",CHAR(34),INDEX(DataColumns[Censor Code],$A210-3),CHAR(34),
", QualiatyCodeCV:  ",CHAR(34),INDEX(DataColumns[Quality Code],$A210-3),CHAR(34),
", TimeAggregationInterval:  ",INDEX(DataColumns[Time Aggregation Interval],$A210-3),
", TimeAggregationIntervalUnitsID:  ",CHAR(34),INDEX(DataColumns[Time Aggregation Unit],$A210-3),CHAR(34),"}"))</f>
        <v/>
      </c>
      <c r="AA210" s="111" t="str">
        <f>IF($A210&gt;NumDataColumns,
"",
CONCATENATE(AA209,", ",INDEX(DataColumns[Column Label],$A210)))</f>
        <v/>
      </c>
    </row>
    <row r="211" spans="1:27" x14ac:dyDescent="0.25">
      <c r="A211">
        <v>208</v>
      </c>
      <c r="D211" s="111" t="str">
        <f>IF($A211&gt;NumPeople,"",
CONCATENATE("  - &amp;PersonID",TEXT($A211,"0000"),
" {","PersonFirstName:  ",CHAR(34),INDEX(People[First Name],$A211),CHAR(34),
", PersonMiddleName:  ",CHAR(34),INDEX(People[Middle Name],$A211),CHAR(34),
", PersonLastName:  ",CHAR(34),INDEX(People[Last Name],$A211),CHAR(34),"}"))</f>
        <v/>
      </c>
      <c r="E211" s="111" t="str">
        <f>IF($A211&gt;NumOrganizations,"",
CONCATENATE("  - &amp;OrganizationID",TEXT($A211,"0000"),
" {","OrganizationTypeCV:  ",CHAR(34),INDEX(Organizations[Organization Type '[CV']],$A211),CHAR(34),
", OrganizationCode:  ",CHAR(34),INDEX(Organizations[Organization Code],$A211),CHAR(34),
", OrganizationName:  ",CHAR(34),INDEX(Organizations[Organization Name],$A211),CHAR(34),
", OrganizationDescription:  ",CHAR(34),INDEX(Organizations[Organization Description],$A211),CHAR(34),
", OrganizationLink:  ",CHAR(34),INDEX(Organizations[Organization Link],$A211),CHAR(34),"}"))</f>
        <v/>
      </c>
      <c r="F211" s="111" t="str">
        <f>IF($A211&gt;NumPeople,"",
CONCATENATE("  - &amp;AffiliationID",TEXT($A211,"0000"),
" {PersonID: *PersonID",TEXT($A211,"0000"),
", OrganizationID: *OrganizationID",TEXT(MATCH(INDEX(People[Organization Name],$A211),Organizations[Organization Name],0),"0000"),
", IsPrimaryOrganizationContact: , AffiliationStartDate: , AffiliationEndDate: , PrimaryPhone: ",
", PrimaryEmail: ",CHAR(34),INDEX(People[Primary Email],$A211),CHAR(34),
", PrimaryAddress: ",CHAR(34),INDEX(People[Primary Address],$A211),CHAR(34),
", PersonLink: }"))</f>
        <v/>
      </c>
      <c r="H211" s="111" t="str">
        <f>IF(COUNTA(CitationInformation)=0,"",
IF($A211&gt;NumAuthors,"",
CONCATENATE("  - &amp;AuthorListID",TEXT($A211,"0000"),
"  {CitationID: *CitationID0001",
", PersonID: *PersonID",TEXT(MATCH(INDEX(AuthorList[Author Name],$A211),People[Full Name],0),"0000"),
", AuthorOrder: ",INDEX(AuthorList[Author Number],$A211),"}")))</f>
        <v/>
      </c>
      <c r="K211" s="111" t="str">
        <f>IF($A211&gt;NumSamplingFeatures,"",
CONCATENATE("  - &amp;SamplingFeatureID",TEXT($A211,"0000"),
" {","SamplingFeatureUUID:  ",CHAR(34),INDEX(SamplingFeatures[Sampling Feature UUID],$A211),CHAR(34),
", SamplingFeatureTypeCV:  ",CHAR(34),INDEX(SamplingFeatures[Sampling Feature Type],$A211),CHAR(34),
", SamplingFeatureCode:  ",CHAR(34),INDEX(SamplingFeatures[Feature Code],$A211),CHAR(34),
", SamplingFeatureName:  ",CHAR(34),INDEX(SamplingFeatures[Feature Name],$A211),CHAR(34),
", SamplingFeatureDescription:  ",CHAR(34),INDEX(SamplingFeatures[Feature Description],$A211),CHAR(34),
", SamplingFeatureGeotypeCV:  ",CHAR(34),INDEX(SamplingFeatures[Feature Geo Type],$A211),CHAR(34),
", FeatureGeometry:  ",CHAR(34),INDEX(SamplingFeatures[Feature Geometry],$A211),CHAR(34),
", Elevation_m:  ",CHAR(34),INDEX(SamplingFeatures[Elevation_m],$A211),CHAR(34),
", ElevationDatumCV:  ",CHAR(34),ElevationDatum,CHAR(34),"}"))</f>
        <v/>
      </c>
      <c r="L211" s="111" t="str">
        <f>IF(NumSites=0,"",
IF(NumSites&lt;$A211,"",
CONCATENATE("  - &amp;SiteID",TEXT($A211,"0000"),
" {","SamplingFeatureID:  *SamplingFeatureID",TEXT(MATCH($A211,Sites[SiteID],0),"0000"),
", SiteTypeCV:  ",CHAR(34),INDEX(Sites[Site Type],MATCH($A211,Sites[SiteID],0)),CHAR(34),
", Latitude:  ",INDEX(Sites[Latitude],MATCH($A211,Sites[SiteID],0)),
", Longitude:  ",INDEX(Sites[Longitude],MATCH($A211,Sites[SiteID],0)),
", SpatialReferenceID:  *SRSID0001}")))</f>
        <v/>
      </c>
      <c r="M211" s="111" t="str">
        <f>IF(NumSpecimens=0,"",
IF(NumSpecimens&lt;$A211,"",
CONCATENATE("  - &amp;SpecimenID",TEXT($A211,"0000"),
" {","SamplingFeatureID:  *SamplingFeatureID",TEXT(MATCH($A211,Specimens[SpecimenID],0),"0000"),
", SpecimenTypeCV:  ",CHAR(34),INDEX(Specimens[Specimen Type],MATCH($A211,Specimens[SpecimenID],0)),CHAR(34),
", SpecimenMediumCV:  ",INDEX(Specimens[Specimen Medium],MATCH($A211,Specimens[SpecimenID],0)),
", IsFieldSpecimen:  ",CHAR(34),INDEX(Specimens[Is Field Specimen?],MATCH($A211,Specimens[SpecimenID],0)),CHAR(34),"}")))</f>
        <v/>
      </c>
      <c r="N211" s="111" t="str">
        <f>IF(NumSpatialOffsets=0,"",
IF(NumSpatialOffsets&lt;$A211,"",
CONCATENATE("  - &amp;SpatialOffsetID",TEXT($A211,"0000"),
" {","SpatialOffsetTypeCV:  ",CHAR(34),INDEX(RelatedFeatures[Spatial Offset Type],MATCH($A211,RelatedFeatures[OffsetID],0)),CHAR(34),
", Offset1Value:  ",INDEX(RelatedFeatures[Offset 1 Value],MATCH($A211,RelatedFeatures[OffsetID],0)),
", Offset1UnitID:  ",CHAR(34),INDEX(RelatedFeatures[Offset 1 Unit],MATCH($A211,RelatedFeatures[OffsetID],0)),CHAR(34),
", Offset2Value:  ",IF(INDEX(RelatedFeatures[Offset 2 Value],MATCH($A211,RelatedFeatures[OffsetID],0))="","NULL",INDEX(RelatedFeatures[Offset 2 Value],MATCH($A211,RelatedFeatures[OffsetID],0))),
", Offset2UnitID:  ",CHAR(34),INDEX(RelatedFeatures[Offset 2 Unit],MATCH($A211,RelatedFeatures[OffsetID],0)),,CHAR(34),
", Offset3Value:  ",IF(INDEX(RelatedFeatures[Offset 3 Value],MATCH($A211,RelatedFeatures[OffsetID],0))="","NULL",INDEX(RelatedFeatures[Offset 3 Value],MATCH($A211,RelatedFeatures[OffsetID],0))),
", Offset3UnitID:  ",CHAR(34),INDEX(RelatedFeatures[Offset 3 Unit],MATCH($A211,RelatedFeatures[OffsetID],0)),CHAR(34),"}")))</f>
        <v/>
      </c>
      <c r="O211" s="111" t="str">
        <f>IF(NumRelatedFeatures=0,"",
IF($A211&gt;NumRelatedFeatures,"",
CONCATENATE("  - &amp;RelationID",TEXT($A211,"0000"),
" {","SamplingFeatureID:  *SamplingFeatureID",TEXT(MATCH(INDEX(RelatedFeatures[First Sampling Feature Code],$A211),SamplingFeatures[Feature Code],0),"0000"),
", RelationshipTypeCV:  ",CHAR(34),INDEX(RelatedFeatures[Relationship Type],$A211),CHAR(34),
", RelatedFeatureID: *SamplingFeatureID",TEXT(MATCH(INDEX(RelatedFeatures[Second Sampling Feature Code],$A211),SamplingFeatures[Feature Code],0),"0000"),
", SpatialOffsetID:  ",IF(INDEX(RelatedFeatures[OffsetID],$A211)="",CONCATENATE(CHAR(34),CHAR(34)),CONCATENATE("*SpatialOffsetID",TEXT(INDEX(RelatedFeatures[OffsetID],$A211),"0000"))),"}")))</f>
        <v/>
      </c>
      <c r="P211" s="111" t="str">
        <f>IF($A211&gt;NumMethods,"",
CONCATENATE("  - &amp;MethodID",TEXT($A211,"0000"),
" {","MethodTypeCV:  ",CHAR(34),INDEX(Methods[Method Type],$A211),CHAR(34),
", MethodCode:  ",CHAR(34),INDEX(Methods[Method Code],$A211),CHAR(34),
", MethodName:  ",CHAR(34),INDEX(Methods[Method Name],$A211),CHAR(34),
", MethodDescription:  ",CHAR(34),INDEX(Methods[Method Description],$A211),CHAR(34),
", MethodLink:  ",CHAR(34),INDEX(Methods[Method Link],$A211),CHAR(34),
", OrganizationID: *OrganizationID",TEXT(MATCH(INDEX(Methods[Organization Name],$A211),Organizations[Organization Name],0),"0000"),"}"))</f>
        <v/>
      </c>
      <c r="Q211" s="111" t="str">
        <f>IF($A211&gt;NumVariables,"",
CONCATENATE("  - &amp;VariableID",TEXT($A211,"0000"),
" {","VariableTypeCV:  ",CHAR(34),INDEX(Variables[Variable Type],$A211),CHAR(34),
", VariableCode:  ",CHAR(34),INDEX(Variables[Variable Code],$A211),CHAR(34),
", VariableNameCV:  ",CHAR(34),INDEX(Variables[Variable Name],$A211),CHAR(34),
", VariableDefinition:  ",CHAR(34),INDEX(Variables[Variable Definition],$A211),CHAR(34),
", SpecciationCV:  ",CHAR(34),INDEX(Variables[Speciation],$A211),CHAR(34),
", NoDataValue:  ",CHAR(34),INDEX(Variables[No Data Value],$A211),CHAR(34),"}"))</f>
        <v/>
      </c>
      <c r="S211" s="111" t="str">
        <f>IF($A211&gt;NumProcessingLevels,"",
CONCATENATE("  - &amp;ProcessingLevelID",TEXT($A211,"0000"),
" {","ProcessingLevelCode:  ",CHAR(34),INDEX(ProcessingLevels[Processing Level Code],$A211),CHAR(34),
", Definition:  ",CHAR(34),INDEX(ProcessingLevels[Definition],$A211),CHAR(34),
", Explanation:  ",CHAR(34),INDEX(ProcessingLevels[Explanation],$A211),CHAR(34),"}"))</f>
        <v/>
      </c>
      <c r="T211" s="111" t="str">
        <f>IF($A211&gt;NumDataColumns,"",
IF(INDEX(DataColumns[Method Code],$A211)="","PLEASE FILL IN A METHOD FOR EACH DATA COLUMN",
CONCATENATE("  - &amp;ActionID",TEXT($A211,"0000"),
" {","ActionTypeCV:  ",CHAR(34),"Observation",CHAR(34),
", MethodID: *MethodID",TEXT(MATCH(INDEX(DataColumns[Method Code],$A211),Methods[Method Code],0),"0000"),
", BeginDateTime:  NULL",
", BeginDateTimeUTCOffset:  NULL",
", EndDateTime:  NULL",
", EndDateTimeUTCOffset:  NULL",
", ActionDescription:  ",CHAR(34),"Generic observation action generated by YODA TimeSeries Template",CHAR(34),
", ActionFileLink:  ",CHAR(34),CHAR(34),"}")))</f>
        <v/>
      </c>
      <c r="U211" s="111" t="str">
        <f>IF($A211&gt;NumDataColumns,"",
IF(INDEX(DataColumns[Method Code],$A211)="","PLEASE FILL IN A SAMPLING FEATURE FOR EACH DATA COLUMN",
CONCATENATE("  - &amp;FeatureActionID",TEXT($A211,"0000"),
" {","SamplingFeatureID:  *SamplingFeatureID",TEXT(MATCH(INDEX(DataColumns[Sampling Feature Code],$A211),SamplingFeatures[Feature Code],0),"0000"),
", ActionID:  *ActionID",TEXT($A211,"0000"),"}")))</f>
        <v/>
      </c>
      <c r="V211" s="111" t="str">
        <f>IF($A211&gt;NumDataColumns,"",
CONCATENATE("  - &amp;ResultID",TEXT($A211,"0000"),
" {","ResultUUID:  ",CHAR(34),INDEX(DataColumns[ResultUUID],$A211),CHAR(34),
", FeatureActionID: *FeatureActionID",TEXT($A211,"0000"),
", ResultTypeCV:  ",CHAR(34),INDEX(DataColumns[Result Type],$A211),CHAR(34),
", VariableID:  *VariableID",TEXT(MATCH(INDEX(DataColumns[Variable Code],$A211),Variables[Variable Code],0),"0000"),
", UnitsID:  ",CHAR(34),INDEX(DataColumns[Unit Name],$A211),CHAR(34),
", TaxonomicClassifierID:  ",CHAR(34),CHAR(34),
", ProcessingLevelID:  *ProcessingLevelID",TEXT(MATCH(INDEX(DataColumns[Processing Level],$A211),ProcessingLevels[Processing Level Code],0),"0000"),
", ResultDateTime:  ",CHAR(34),CHAR(34),
", ResultDateTimeUTCOffset:  ",CHAR(34),CHAR(34),
", ValidDateTime:  ",CHAR(34),CHAR(34),
", ValidDateTimeUTCOffset:  ",CHAR(34),CHAR(34),
", StatusCV:  ",CHAR(34),CHAR(34),
", SampledMediumCV:  ",CHAR(34),INDEX(DataColumns[Sampled Medium],$A211),CHAR(34),
", ValueCount:  ",NumDataValues,"}"))</f>
        <v/>
      </c>
      <c r="W211" s="111" t="str">
        <f>IF($A211&gt;NumDataColumns,"",
CONCATENATE("  - &amp;TimeSeriesResultID001",TEXT($A211,"0000"),
" {","ResultID: *ResultID",TEXT($A211,"0000"),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Statistic],$A211),CHAR(34),"}"))</f>
        <v/>
      </c>
      <c r="X211" s="111" t="str">
        <f>IF($A211-3&gt;NumDataColumns,"",
CONCATENATE("    - {ColumnNumber: ",TEXT($A211-1,"0000"),
", Label:  ",CHAR(34),INDEX(DataColumns[Column Label],$A211-3),CHAR(34),
", ODM2Field:  ",CHAR(34),"DataValue",CHAR(34),
", CensorCodeCV:  ",CHAR(34),INDEX(DataColumns[Censor Code],$A211-3),CHAR(34),
", QualiatyCodeCV:  ",CHAR(34),INDEX(DataColumns[Quality Code],$A211-3),CHAR(34),
", TimeAggregationInterval:  ",INDEX(DataColumns[Time Aggregation Interval],$A211-3),
", TimeAggregationIntervalUnitsID:  ",CHAR(34),INDEX(DataColumns[Time Aggregation Unit],$A211-3),CHAR(34),"}"))</f>
        <v/>
      </c>
      <c r="AA211" s="111" t="str">
        <f>IF($A211&gt;NumDataColumns,
"",
CONCATENATE(AA210,", ",INDEX(DataColumns[Column Label],$A211)))</f>
        <v/>
      </c>
    </row>
    <row r="212" spans="1:27" x14ac:dyDescent="0.25">
      <c r="A212">
        <v>209</v>
      </c>
      <c r="D212" s="111" t="str">
        <f>IF($A212&gt;NumPeople,"",
CONCATENATE("  - &amp;PersonID",TEXT($A212,"0000"),
" {","PersonFirstName:  ",CHAR(34),INDEX(People[First Name],$A212),CHAR(34),
", PersonMiddleName:  ",CHAR(34),INDEX(People[Middle Name],$A212),CHAR(34),
", PersonLastName:  ",CHAR(34),INDEX(People[Last Name],$A212),CHAR(34),"}"))</f>
        <v/>
      </c>
      <c r="E212" s="111" t="str">
        <f>IF($A212&gt;NumOrganizations,"",
CONCATENATE("  - &amp;OrganizationID",TEXT($A212,"0000"),
" {","OrganizationTypeCV:  ",CHAR(34),INDEX(Organizations[Organization Type '[CV']],$A212),CHAR(34),
", OrganizationCode:  ",CHAR(34),INDEX(Organizations[Organization Code],$A212),CHAR(34),
", OrganizationName:  ",CHAR(34),INDEX(Organizations[Organization Name],$A212),CHAR(34),
", OrganizationDescription:  ",CHAR(34),INDEX(Organizations[Organization Description],$A212),CHAR(34),
", OrganizationLink:  ",CHAR(34),INDEX(Organizations[Organization Link],$A212),CHAR(34),"}"))</f>
        <v/>
      </c>
      <c r="F212" s="111" t="str">
        <f>IF($A212&gt;NumPeople,"",
CONCATENATE("  - &amp;AffiliationID",TEXT($A212,"0000"),
" {PersonID: *PersonID",TEXT($A212,"0000"),
", OrganizationID: *OrganizationID",TEXT(MATCH(INDEX(People[Organization Name],$A212),Organizations[Organization Name],0),"0000"),
", IsPrimaryOrganizationContact: , AffiliationStartDate: , AffiliationEndDate: , PrimaryPhone: ",
", PrimaryEmail: ",CHAR(34),INDEX(People[Primary Email],$A212),CHAR(34),
", PrimaryAddress: ",CHAR(34),INDEX(People[Primary Address],$A212),CHAR(34),
", PersonLink: }"))</f>
        <v/>
      </c>
      <c r="H212" s="111" t="str">
        <f>IF(COUNTA(CitationInformation)=0,"",
IF($A212&gt;NumAuthors,"",
CONCATENATE("  - &amp;AuthorListID",TEXT($A212,"0000"),
"  {CitationID: *CitationID0001",
", PersonID: *PersonID",TEXT(MATCH(INDEX(AuthorList[Author Name],$A212),People[Full Name],0),"0000"),
", AuthorOrder: ",INDEX(AuthorList[Author Number],$A212),"}")))</f>
        <v/>
      </c>
      <c r="K212" s="111" t="str">
        <f>IF($A212&gt;NumSamplingFeatures,"",
CONCATENATE("  - &amp;SamplingFeatureID",TEXT($A212,"0000"),
" {","SamplingFeatureUUID:  ",CHAR(34),INDEX(SamplingFeatures[Sampling Feature UUID],$A212),CHAR(34),
", SamplingFeatureTypeCV:  ",CHAR(34),INDEX(SamplingFeatures[Sampling Feature Type],$A212),CHAR(34),
", SamplingFeatureCode:  ",CHAR(34),INDEX(SamplingFeatures[Feature Code],$A212),CHAR(34),
", SamplingFeatureName:  ",CHAR(34),INDEX(SamplingFeatures[Feature Name],$A212),CHAR(34),
", SamplingFeatureDescription:  ",CHAR(34),INDEX(SamplingFeatures[Feature Description],$A212),CHAR(34),
", SamplingFeatureGeotypeCV:  ",CHAR(34),INDEX(SamplingFeatures[Feature Geo Type],$A212),CHAR(34),
", FeatureGeometry:  ",CHAR(34),INDEX(SamplingFeatures[Feature Geometry],$A212),CHAR(34),
", Elevation_m:  ",CHAR(34),INDEX(SamplingFeatures[Elevation_m],$A212),CHAR(34),
", ElevationDatumCV:  ",CHAR(34),ElevationDatum,CHAR(34),"}"))</f>
        <v/>
      </c>
      <c r="L212" s="111" t="str">
        <f>IF(NumSites=0,"",
IF(NumSites&lt;$A212,"",
CONCATENATE("  - &amp;SiteID",TEXT($A212,"0000"),
" {","SamplingFeatureID:  *SamplingFeatureID",TEXT(MATCH($A212,Sites[SiteID],0),"0000"),
", SiteTypeCV:  ",CHAR(34),INDEX(Sites[Site Type],MATCH($A212,Sites[SiteID],0)),CHAR(34),
", Latitude:  ",INDEX(Sites[Latitude],MATCH($A212,Sites[SiteID],0)),
", Longitude:  ",INDEX(Sites[Longitude],MATCH($A212,Sites[SiteID],0)),
", SpatialReferenceID:  *SRSID0001}")))</f>
        <v/>
      </c>
      <c r="M212" s="111" t="str">
        <f>IF(NumSpecimens=0,"",
IF(NumSpecimens&lt;$A212,"",
CONCATENATE("  - &amp;SpecimenID",TEXT($A212,"0000"),
" {","SamplingFeatureID:  *SamplingFeatureID",TEXT(MATCH($A212,Specimens[SpecimenID],0),"0000"),
", SpecimenTypeCV:  ",CHAR(34),INDEX(Specimens[Specimen Type],MATCH($A212,Specimens[SpecimenID],0)),CHAR(34),
", SpecimenMediumCV:  ",INDEX(Specimens[Specimen Medium],MATCH($A212,Specimens[SpecimenID],0)),
", IsFieldSpecimen:  ",CHAR(34),INDEX(Specimens[Is Field Specimen?],MATCH($A212,Specimens[SpecimenID],0)),CHAR(34),"}")))</f>
        <v/>
      </c>
      <c r="N212" s="111" t="str">
        <f>IF(NumSpatialOffsets=0,"",
IF(NumSpatialOffsets&lt;$A212,"",
CONCATENATE("  - &amp;SpatialOffsetID",TEXT($A212,"0000"),
" {","SpatialOffsetTypeCV:  ",CHAR(34),INDEX(RelatedFeatures[Spatial Offset Type],MATCH($A212,RelatedFeatures[OffsetID],0)),CHAR(34),
", Offset1Value:  ",INDEX(RelatedFeatures[Offset 1 Value],MATCH($A212,RelatedFeatures[OffsetID],0)),
", Offset1UnitID:  ",CHAR(34),INDEX(RelatedFeatures[Offset 1 Unit],MATCH($A212,RelatedFeatures[OffsetID],0)),CHAR(34),
", Offset2Value:  ",IF(INDEX(RelatedFeatures[Offset 2 Value],MATCH($A212,RelatedFeatures[OffsetID],0))="","NULL",INDEX(RelatedFeatures[Offset 2 Value],MATCH($A212,RelatedFeatures[OffsetID],0))),
", Offset2UnitID:  ",CHAR(34),INDEX(RelatedFeatures[Offset 2 Unit],MATCH($A212,RelatedFeatures[OffsetID],0)),,CHAR(34),
", Offset3Value:  ",IF(INDEX(RelatedFeatures[Offset 3 Value],MATCH($A212,RelatedFeatures[OffsetID],0))="","NULL",INDEX(RelatedFeatures[Offset 3 Value],MATCH($A212,RelatedFeatures[OffsetID],0))),
", Offset3UnitID:  ",CHAR(34),INDEX(RelatedFeatures[Offset 3 Unit],MATCH($A212,RelatedFeatures[OffsetID],0)),CHAR(34),"}")))</f>
        <v/>
      </c>
      <c r="O212" s="111" t="str">
        <f>IF(NumRelatedFeatures=0,"",
IF($A212&gt;NumRelatedFeatures,"",
CONCATENATE("  - &amp;RelationID",TEXT($A212,"0000"),
" {","SamplingFeatureID:  *SamplingFeatureID",TEXT(MATCH(INDEX(RelatedFeatures[First Sampling Feature Code],$A212),SamplingFeatures[Feature Code],0),"0000"),
", RelationshipTypeCV:  ",CHAR(34),INDEX(RelatedFeatures[Relationship Type],$A212),CHAR(34),
", RelatedFeatureID: *SamplingFeatureID",TEXT(MATCH(INDEX(RelatedFeatures[Second Sampling Feature Code],$A212),SamplingFeatures[Feature Code],0),"0000"),
", SpatialOffsetID:  ",IF(INDEX(RelatedFeatures[OffsetID],$A212)="",CONCATENATE(CHAR(34),CHAR(34)),CONCATENATE("*SpatialOffsetID",TEXT(INDEX(RelatedFeatures[OffsetID],$A212),"0000"))),"}")))</f>
        <v/>
      </c>
      <c r="P212" s="111" t="str">
        <f>IF($A212&gt;NumMethods,"",
CONCATENATE("  - &amp;MethodID",TEXT($A212,"0000"),
" {","MethodTypeCV:  ",CHAR(34),INDEX(Methods[Method Type],$A212),CHAR(34),
", MethodCode:  ",CHAR(34),INDEX(Methods[Method Code],$A212),CHAR(34),
", MethodName:  ",CHAR(34),INDEX(Methods[Method Name],$A212),CHAR(34),
", MethodDescription:  ",CHAR(34),INDEX(Methods[Method Description],$A212),CHAR(34),
", MethodLink:  ",CHAR(34),INDEX(Methods[Method Link],$A212),CHAR(34),
", OrganizationID: *OrganizationID",TEXT(MATCH(INDEX(Methods[Organization Name],$A212),Organizations[Organization Name],0),"0000"),"}"))</f>
        <v/>
      </c>
      <c r="Q212" s="111" t="str">
        <f>IF($A212&gt;NumVariables,"",
CONCATENATE("  - &amp;VariableID",TEXT($A212,"0000"),
" {","VariableTypeCV:  ",CHAR(34),INDEX(Variables[Variable Type],$A212),CHAR(34),
", VariableCode:  ",CHAR(34),INDEX(Variables[Variable Code],$A212),CHAR(34),
", VariableNameCV:  ",CHAR(34),INDEX(Variables[Variable Name],$A212),CHAR(34),
", VariableDefinition:  ",CHAR(34),INDEX(Variables[Variable Definition],$A212),CHAR(34),
", SpecciationCV:  ",CHAR(34),INDEX(Variables[Speciation],$A212),CHAR(34),
", NoDataValue:  ",CHAR(34),INDEX(Variables[No Data Value],$A212),CHAR(34),"}"))</f>
        <v/>
      </c>
      <c r="S212" s="111" t="str">
        <f>IF($A212&gt;NumProcessingLevels,"",
CONCATENATE("  - &amp;ProcessingLevelID",TEXT($A212,"0000"),
" {","ProcessingLevelCode:  ",CHAR(34),INDEX(ProcessingLevels[Processing Level Code],$A212),CHAR(34),
", Definition:  ",CHAR(34),INDEX(ProcessingLevels[Definition],$A212),CHAR(34),
", Explanation:  ",CHAR(34),INDEX(ProcessingLevels[Explanation],$A212),CHAR(34),"}"))</f>
        <v/>
      </c>
      <c r="T212" s="111" t="str">
        <f>IF($A212&gt;NumDataColumns,"",
IF(INDEX(DataColumns[Method Code],$A212)="","PLEASE FILL IN A METHOD FOR EACH DATA COLUMN",
CONCATENATE("  - &amp;ActionID",TEXT($A212,"0000"),
" {","ActionTypeCV:  ",CHAR(34),"Observation",CHAR(34),
", MethodID: *MethodID",TEXT(MATCH(INDEX(DataColumns[Method Code],$A212),Methods[Method Code],0),"0000"),
", BeginDateTime:  NULL",
", BeginDateTimeUTCOffset:  NULL",
", EndDateTime:  NULL",
", EndDateTimeUTCOffset:  NULL",
", ActionDescription:  ",CHAR(34),"Generic observation action generated by YODA TimeSeries Template",CHAR(34),
", ActionFileLink:  ",CHAR(34),CHAR(34),"}")))</f>
        <v/>
      </c>
      <c r="U212" s="111" t="str">
        <f>IF($A212&gt;NumDataColumns,"",
IF(INDEX(DataColumns[Method Code],$A212)="","PLEASE FILL IN A SAMPLING FEATURE FOR EACH DATA COLUMN",
CONCATENATE("  - &amp;FeatureActionID",TEXT($A212,"0000"),
" {","SamplingFeatureID:  *SamplingFeatureID",TEXT(MATCH(INDEX(DataColumns[Sampling Feature Code],$A212),SamplingFeatures[Feature Code],0),"0000"),
", ActionID:  *ActionID",TEXT($A212,"0000"),"}")))</f>
        <v/>
      </c>
      <c r="V212" s="111" t="str">
        <f>IF($A212&gt;NumDataColumns,"",
CONCATENATE("  - &amp;ResultID",TEXT($A212,"0000"),
" {","ResultUUID:  ",CHAR(34),INDEX(DataColumns[ResultUUID],$A212),CHAR(34),
", FeatureActionID: *FeatureActionID",TEXT($A212,"0000"),
", ResultTypeCV:  ",CHAR(34),INDEX(DataColumns[Result Type],$A212),CHAR(34),
", VariableID:  *VariableID",TEXT(MATCH(INDEX(DataColumns[Variable Code],$A212),Variables[Variable Code],0),"0000"),
", UnitsID:  ",CHAR(34),INDEX(DataColumns[Unit Name],$A212),CHAR(34),
", TaxonomicClassifierID:  ",CHAR(34),CHAR(34),
", ProcessingLevelID:  *ProcessingLevelID",TEXT(MATCH(INDEX(DataColumns[Processing Level],$A212),ProcessingLevels[Processing Level Code],0),"0000"),
", ResultDateTime:  ",CHAR(34),CHAR(34),
", ResultDateTimeUTCOffset:  ",CHAR(34),CHAR(34),
", ValidDateTime:  ",CHAR(34),CHAR(34),
", ValidDateTimeUTCOffset:  ",CHAR(34),CHAR(34),
", StatusCV:  ",CHAR(34),CHAR(34),
", SampledMediumCV:  ",CHAR(34),INDEX(DataColumns[Sampled Medium],$A212),CHAR(34),
", ValueCount:  ",NumDataValues,"}"))</f>
        <v/>
      </c>
      <c r="W212" s="111" t="str">
        <f>IF($A212&gt;NumDataColumns,"",
CONCATENATE("  - &amp;TimeSeriesResultID001",TEXT($A212,"0000"),
" {","ResultID: *ResultID",TEXT($A212,"0000"),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Statistic],$A212),CHAR(34),"}"))</f>
        <v/>
      </c>
      <c r="X212" s="111" t="str">
        <f>IF($A212-3&gt;NumDataColumns,"",
CONCATENATE("    - {ColumnNumber: ",TEXT($A212-1,"0000"),
", Label:  ",CHAR(34),INDEX(DataColumns[Column Label],$A212-3),CHAR(34),
", ODM2Field:  ",CHAR(34),"DataValue",CHAR(34),
", CensorCodeCV:  ",CHAR(34),INDEX(DataColumns[Censor Code],$A212-3),CHAR(34),
", QualiatyCodeCV:  ",CHAR(34),INDEX(DataColumns[Quality Code],$A212-3),CHAR(34),
", TimeAggregationInterval:  ",INDEX(DataColumns[Time Aggregation Interval],$A212-3),
", TimeAggregationIntervalUnitsID:  ",CHAR(34),INDEX(DataColumns[Time Aggregation Unit],$A212-3),CHAR(34),"}"))</f>
        <v/>
      </c>
      <c r="AA212" s="111" t="str">
        <f>IF($A212&gt;NumDataColumns,
"",
CONCATENATE(AA211,", ",INDEX(DataColumns[Column Label],$A212)))</f>
        <v/>
      </c>
    </row>
    <row r="213" spans="1:27" x14ac:dyDescent="0.25">
      <c r="A213">
        <v>210</v>
      </c>
      <c r="D213" s="111" t="str">
        <f>IF($A213&gt;NumPeople,"",
CONCATENATE("  - &amp;PersonID",TEXT($A213,"0000"),
" {","PersonFirstName:  ",CHAR(34),INDEX(People[First Name],$A213),CHAR(34),
", PersonMiddleName:  ",CHAR(34),INDEX(People[Middle Name],$A213),CHAR(34),
", PersonLastName:  ",CHAR(34),INDEX(People[Last Name],$A213),CHAR(34),"}"))</f>
        <v/>
      </c>
      <c r="E213" s="111" t="str">
        <f>IF($A213&gt;NumOrganizations,"",
CONCATENATE("  - &amp;OrganizationID",TEXT($A213,"0000"),
" {","OrganizationTypeCV:  ",CHAR(34),INDEX(Organizations[Organization Type '[CV']],$A213),CHAR(34),
", OrganizationCode:  ",CHAR(34),INDEX(Organizations[Organization Code],$A213),CHAR(34),
", OrganizationName:  ",CHAR(34),INDEX(Organizations[Organization Name],$A213),CHAR(34),
", OrganizationDescription:  ",CHAR(34),INDEX(Organizations[Organization Description],$A213),CHAR(34),
", OrganizationLink:  ",CHAR(34),INDEX(Organizations[Organization Link],$A213),CHAR(34),"}"))</f>
        <v/>
      </c>
      <c r="F213" s="111" t="str">
        <f>IF($A213&gt;NumPeople,"",
CONCATENATE("  - &amp;AffiliationID",TEXT($A213,"0000"),
" {PersonID: *PersonID",TEXT($A213,"0000"),
", OrganizationID: *OrganizationID",TEXT(MATCH(INDEX(People[Organization Name],$A213),Organizations[Organization Name],0),"0000"),
", IsPrimaryOrganizationContact: , AffiliationStartDate: , AffiliationEndDate: , PrimaryPhone: ",
", PrimaryEmail: ",CHAR(34),INDEX(People[Primary Email],$A213),CHAR(34),
", PrimaryAddress: ",CHAR(34),INDEX(People[Primary Address],$A213),CHAR(34),
", PersonLink: }"))</f>
        <v/>
      </c>
      <c r="H213" s="111" t="str">
        <f>IF(COUNTA(CitationInformation)=0,"",
IF($A213&gt;NumAuthors,"",
CONCATENATE("  - &amp;AuthorListID",TEXT($A213,"0000"),
"  {CitationID: *CitationID0001",
", PersonID: *PersonID",TEXT(MATCH(INDEX(AuthorList[Author Name],$A213),People[Full Name],0),"0000"),
", AuthorOrder: ",INDEX(AuthorList[Author Number],$A213),"}")))</f>
        <v/>
      </c>
      <c r="K213" s="111" t="str">
        <f>IF($A213&gt;NumSamplingFeatures,"",
CONCATENATE("  - &amp;SamplingFeatureID",TEXT($A213,"0000"),
" {","SamplingFeatureUUID:  ",CHAR(34),INDEX(SamplingFeatures[Sampling Feature UUID],$A213),CHAR(34),
", SamplingFeatureTypeCV:  ",CHAR(34),INDEX(SamplingFeatures[Sampling Feature Type],$A213),CHAR(34),
", SamplingFeatureCode:  ",CHAR(34),INDEX(SamplingFeatures[Feature Code],$A213),CHAR(34),
", SamplingFeatureName:  ",CHAR(34),INDEX(SamplingFeatures[Feature Name],$A213),CHAR(34),
", SamplingFeatureDescription:  ",CHAR(34),INDEX(SamplingFeatures[Feature Description],$A213),CHAR(34),
", SamplingFeatureGeotypeCV:  ",CHAR(34),INDEX(SamplingFeatures[Feature Geo Type],$A213),CHAR(34),
", FeatureGeometry:  ",CHAR(34),INDEX(SamplingFeatures[Feature Geometry],$A213),CHAR(34),
", Elevation_m:  ",CHAR(34),INDEX(SamplingFeatures[Elevation_m],$A213),CHAR(34),
", ElevationDatumCV:  ",CHAR(34),ElevationDatum,CHAR(34),"}"))</f>
        <v/>
      </c>
      <c r="L213" s="111" t="str">
        <f>IF(NumSites=0,"",
IF(NumSites&lt;$A213,"",
CONCATENATE("  - &amp;SiteID",TEXT($A213,"0000"),
" {","SamplingFeatureID:  *SamplingFeatureID",TEXT(MATCH($A213,Sites[SiteID],0),"0000"),
", SiteTypeCV:  ",CHAR(34),INDEX(Sites[Site Type],MATCH($A213,Sites[SiteID],0)),CHAR(34),
", Latitude:  ",INDEX(Sites[Latitude],MATCH($A213,Sites[SiteID],0)),
", Longitude:  ",INDEX(Sites[Longitude],MATCH($A213,Sites[SiteID],0)),
", SpatialReferenceID:  *SRSID0001}")))</f>
        <v/>
      </c>
      <c r="M213" s="111" t="str">
        <f>IF(NumSpecimens=0,"",
IF(NumSpecimens&lt;$A213,"",
CONCATENATE("  - &amp;SpecimenID",TEXT($A213,"0000"),
" {","SamplingFeatureID:  *SamplingFeatureID",TEXT(MATCH($A213,Specimens[SpecimenID],0),"0000"),
", SpecimenTypeCV:  ",CHAR(34),INDEX(Specimens[Specimen Type],MATCH($A213,Specimens[SpecimenID],0)),CHAR(34),
", SpecimenMediumCV:  ",INDEX(Specimens[Specimen Medium],MATCH($A213,Specimens[SpecimenID],0)),
", IsFieldSpecimen:  ",CHAR(34),INDEX(Specimens[Is Field Specimen?],MATCH($A213,Specimens[SpecimenID],0)),CHAR(34),"}")))</f>
        <v/>
      </c>
      <c r="N213" s="111" t="str">
        <f>IF(NumSpatialOffsets=0,"",
IF(NumSpatialOffsets&lt;$A213,"",
CONCATENATE("  - &amp;SpatialOffsetID",TEXT($A213,"0000"),
" {","SpatialOffsetTypeCV:  ",CHAR(34),INDEX(RelatedFeatures[Spatial Offset Type],MATCH($A213,RelatedFeatures[OffsetID],0)),CHAR(34),
", Offset1Value:  ",INDEX(RelatedFeatures[Offset 1 Value],MATCH($A213,RelatedFeatures[OffsetID],0)),
", Offset1UnitID:  ",CHAR(34),INDEX(RelatedFeatures[Offset 1 Unit],MATCH($A213,RelatedFeatures[OffsetID],0)),CHAR(34),
", Offset2Value:  ",IF(INDEX(RelatedFeatures[Offset 2 Value],MATCH($A213,RelatedFeatures[OffsetID],0))="","NULL",INDEX(RelatedFeatures[Offset 2 Value],MATCH($A213,RelatedFeatures[OffsetID],0))),
", Offset2UnitID:  ",CHAR(34),INDEX(RelatedFeatures[Offset 2 Unit],MATCH($A213,RelatedFeatures[OffsetID],0)),,CHAR(34),
", Offset3Value:  ",IF(INDEX(RelatedFeatures[Offset 3 Value],MATCH($A213,RelatedFeatures[OffsetID],0))="","NULL",INDEX(RelatedFeatures[Offset 3 Value],MATCH($A213,RelatedFeatures[OffsetID],0))),
", Offset3UnitID:  ",CHAR(34),INDEX(RelatedFeatures[Offset 3 Unit],MATCH($A213,RelatedFeatures[OffsetID],0)),CHAR(34),"}")))</f>
        <v/>
      </c>
      <c r="O213" s="111" t="str">
        <f>IF(NumRelatedFeatures=0,"",
IF($A213&gt;NumRelatedFeatures,"",
CONCATENATE("  - &amp;RelationID",TEXT($A213,"0000"),
" {","SamplingFeatureID:  *SamplingFeatureID",TEXT(MATCH(INDEX(RelatedFeatures[First Sampling Feature Code],$A213),SamplingFeatures[Feature Code],0),"0000"),
", RelationshipTypeCV:  ",CHAR(34),INDEX(RelatedFeatures[Relationship Type],$A213),CHAR(34),
", RelatedFeatureID: *SamplingFeatureID",TEXT(MATCH(INDEX(RelatedFeatures[Second Sampling Feature Code],$A213),SamplingFeatures[Feature Code],0),"0000"),
", SpatialOffsetID:  ",IF(INDEX(RelatedFeatures[OffsetID],$A213)="",CONCATENATE(CHAR(34),CHAR(34)),CONCATENATE("*SpatialOffsetID",TEXT(INDEX(RelatedFeatures[OffsetID],$A213),"0000"))),"}")))</f>
        <v/>
      </c>
      <c r="P213" s="111" t="str">
        <f>IF($A213&gt;NumMethods,"",
CONCATENATE("  - &amp;MethodID",TEXT($A213,"0000"),
" {","MethodTypeCV:  ",CHAR(34),INDEX(Methods[Method Type],$A213),CHAR(34),
", MethodCode:  ",CHAR(34),INDEX(Methods[Method Code],$A213),CHAR(34),
", MethodName:  ",CHAR(34),INDEX(Methods[Method Name],$A213),CHAR(34),
", MethodDescription:  ",CHAR(34),INDEX(Methods[Method Description],$A213),CHAR(34),
", MethodLink:  ",CHAR(34),INDEX(Methods[Method Link],$A213),CHAR(34),
", OrganizationID: *OrganizationID",TEXT(MATCH(INDEX(Methods[Organization Name],$A213),Organizations[Organization Name],0),"0000"),"}"))</f>
        <v/>
      </c>
      <c r="Q213" s="111" t="str">
        <f>IF($A213&gt;NumVariables,"",
CONCATENATE("  - &amp;VariableID",TEXT($A213,"0000"),
" {","VariableTypeCV:  ",CHAR(34),INDEX(Variables[Variable Type],$A213),CHAR(34),
", VariableCode:  ",CHAR(34),INDEX(Variables[Variable Code],$A213),CHAR(34),
", VariableNameCV:  ",CHAR(34),INDEX(Variables[Variable Name],$A213),CHAR(34),
", VariableDefinition:  ",CHAR(34),INDEX(Variables[Variable Definition],$A213),CHAR(34),
", SpecciationCV:  ",CHAR(34),INDEX(Variables[Speciation],$A213),CHAR(34),
", NoDataValue:  ",CHAR(34),INDEX(Variables[No Data Value],$A213),CHAR(34),"}"))</f>
        <v/>
      </c>
      <c r="S213" s="111" t="str">
        <f>IF($A213&gt;NumProcessingLevels,"",
CONCATENATE("  - &amp;ProcessingLevelID",TEXT($A213,"0000"),
" {","ProcessingLevelCode:  ",CHAR(34),INDEX(ProcessingLevels[Processing Level Code],$A213),CHAR(34),
", Definition:  ",CHAR(34),INDEX(ProcessingLevels[Definition],$A213),CHAR(34),
", Explanation:  ",CHAR(34),INDEX(ProcessingLevels[Explanation],$A213),CHAR(34),"}"))</f>
        <v/>
      </c>
      <c r="T213" s="111" t="str">
        <f>IF($A213&gt;NumDataColumns,"",
IF(INDEX(DataColumns[Method Code],$A213)="","PLEASE FILL IN A METHOD FOR EACH DATA COLUMN",
CONCATENATE("  - &amp;ActionID",TEXT($A213,"0000"),
" {","ActionTypeCV:  ",CHAR(34),"Observation",CHAR(34),
", MethodID: *MethodID",TEXT(MATCH(INDEX(DataColumns[Method Code],$A213),Methods[Method Code],0),"0000"),
", BeginDateTime:  NULL",
", BeginDateTimeUTCOffset:  NULL",
", EndDateTime:  NULL",
", EndDateTimeUTCOffset:  NULL",
", ActionDescription:  ",CHAR(34),"Generic observation action generated by YODA TimeSeries Template",CHAR(34),
", ActionFileLink:  ",CHAR(34),CHAR(34),"}")))</f>
        <v/>
      </c>
      <c r="U213" s="111" t="str">
        <f>IF($A213&gt;NumDataColumns,"",
IF(INDEX(DataColumns[Method Code],$A213)="","PLEASE FILL IN A SAMPLING FEATURE FOR EACH DATA COLUMN",
CONCATENATE("  - &amp;FeatureActionID",TEXT($A213,"0000"),
" {","SamplingFeatureID:  *SamplingFeatureID",TEXT(MATCH(INDEX(DataColumns[Sampling Feature Code],$A213),SamplingFeatures[Feature Code],0),"0000"),
", ActionID:  *ActionID",TEXT($A213,"0000"),"}")))</f>
        <v/>
      </c>
      <c r="V213" s="111" t="str">
        <f>IF($A213&gt;NumDataColumns,"",
CONCATENATE("  - &amp;ResultID",TEXT($A213,"0000"),
" {","ResultUUID:  ",CHAR(34),INDEX(DataColumns[ResultUUID],$A213),CHAR(34),
", FeatureActionID: *FeatureActionID",TEXT($A213,"0000"),
", ResultTypeCV:  ",CHAR(34),INDEX(DataColumns[Result Type],$A213),CHAR(34),
", VariableID:  *VariableID",TEXT(MATCH(INDEX(DataColumns[Variable Code],$A213),Variables[Variable Code],0),"0000"),
", UnitsID:  ",CHAR(34),INDEX(DataColumns[Unit Name],$A213),CHAR(34),
", TaxonomicClassifierID:  ",CHAR(34),CHAR(34),
", ProcessingLevelID:  *ProcessingLevelID",TEXT(MATCH(INDEX(DataColumns[Processing Level],$A213),ProcessingLevels[Processing Level Code],0),"0000"),
", ResultDateTime:  ",CHAR(34),CHAR(34),
", ResultDateTimeUTCOffset:  ",CHAR(34),CHAR(34),
", ValidDateTime:  ",CHAR(34),CHAR(34),
", ValidDateTimeUTCOffset:  ",CHAR(34),CHAR(34),
", StatusCV:  ",CHAR(34),CHAR(34),
", SampledMediumCV:  ",CHAR(34),INDEX(DataColumns[Sampled Medium],$A213),CHAR(34),
", ValueCount:  ",NumDataValues,"}"))</f>
        <v/>
      </c>
      <c r="W213" s="111" t="str">
        <f>IF($A213&gt;NumDataColumns,"",
CONCATENATE("  - &amp;TimeSeriesResultID001",TEXT($A213,"0000"),
" {","ResultID: *ResultID",TEXT($A213,"0000"),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Statistic],$A213),CHAR(34),"}"))</f>
        <v/>
      </c>
      <c r="X213" s="111" t="str">
        <f>IF($A213-3&gt;NumDataColumns,"",
CONCATENATE("    - {ColumnNumber: ",TEXT($A213-1,"0000"),
", Label:  ",CHAR(34),INDEX(DataColumns[Column Label],$A213-3),CHAR(34),
", ODM2Field:  ",CHAR(34),"DataValue",CHAR(34),
", CensorCodeCV:  ",CHAR(34),INDEX(DataColumns[Censor Code],$A213-3),CHAR(34),
", QualiatyCodeCV:  ",CHAR(34),INDEX(DataColumns[Quality Code],$A213-3),CHAR(34),
", TimeAggregationInterval:  ",INDEX(DataColumns[Time Aggregation Interval],$A213-3),
", TimeAggregationIntervalUnitsID:  ",CHAR(34),INDEX(DataColumns[Time Aggregation Unit],$A213-3),CHAR(34),"}"))</f>
        <v/>
      </c>
      <c r="AA213" s="111" t="str">
        <f>IF($A213&gt;NumDataColumns,
"",
CONCATENATE(AA212,", ",INDEX(DataColumns[Column Label],$A213)))</f>
        <v/>
      </c>
    </row>
    <row r="214" spans="1:27" x14ac:dyDescent="0.25">
      <c r="A214">
        <v>211</v>
      </c>
      <c r="D214" s="111" t="str">
        <f>IF($A214&gt;NumPeople,"",
CONCATENATE("  - &amp;PersonID",TEXT($A214,"0000"),
" {","PersonFirstName:  ",CHAR(34),INDEX(People[First Name],$A214),CHAR(34),
", PersonMiddleName:  ",CHAR(34),INDEX(People[Middle Name],$A214),CHAR(34),
", PersonLastName:  ",CHAR(34),INDEX(People[Last Name],$A214),CHAR(34),"}"))</f>
        <v/>
      </c>
      <c r="E214" s="111" t="str">
        <f>IF($A214&gt;NumOrganizations,"",
CONCATENATE("  - &amp;OrganizationID",TEXT($A214,"0000"),
" {","OrganizationTypeCV:  ",CHAR(34),INDEX(Organizations[Organization Type '[CV']],$A214),CHAR(34),
", OrganizationCode:  ",CHAR(34),INDEX(Organizations[Organization Code],$A214),CHAR(34),
", OrganizationName:  ",CHAR(34),INDEX(Organizations[Organization Name],$A214),CHAR(34),
", OrganizationDescription:  ",CHAR(34),INDEX(Organizations[Organization Description],$A214),CHAR(34),
", OrganizationLink:  ",CHAR(34),INDEX(Organizations[Organization Link],$A214),CHAR(34),"}"))</f>
        <v/>
      </c>
      <c r="F214" s="111" t="str">
        <f>IF($A214&gt;NumPeople,"",
CONCATENATE("  - &amp;AffiliationID",TEXT($A214,"0000"),
" {PersonID: *PersonID",TEXT($A214,"0000"),
", OrganizationID: *OrganizationID",TEXT(MATCH(INDEX(People[Organization Name],$A214),Organizations[Organization Name],0),"0000"),
", IsPrimaryOrganizationContact: , AffiliationStartDate: , AffiliationEndDate: , PrimaryPhone: ",
", PrimaryEmail: ",CHAR(34),INDEX(People[Primary Email],$A214),CHAR(34),
", PrimaryAddress: ",CHAR(34),INDEX(People[Primary Address],$A214),CHAR(34),
", PersonLink: }"))</f>
        <v/>
      </c>
      <c r="H214" s="111" t="str">
        <f>IF(COUNTA(CitationInformation)=0,"",
IF($A214&gt;NumAuthors,"",
CONCATENATE("  - &amp;AuthorListID",TEXT($A214,"0000"),
"  {CitationID: *CitationID0001",
", PersonID: *PersonID",TEXT(MATCH(INDEX(AuthorList[Author Name],$A214),People[Full Name],0),"0000"),
", AuthorOrder: ",INDEX(AuthorList[Author Number],$A214),"}")))</f>
        <v/>
      </c>
      <c r="K214" s="111" t="str">
        <f>IF($A214&gt;NumSamplingFeatures,"",
CONCATENATE("  - &amp;SamplingFeatureID",TEXT($A214,"0000"),
" {","SamplingFeatureUUID:  ",CHAR(34),INDEX(SamplingFeatures[Sampling Feature UUID],$A214),CHAR(34),
", SamplingFeatureTypeCV:  ",CHAR(34),INDEX(SamplingFeatures[Sampling Feature Type],$A214),CHAR(34),
", SamplingFeatureCode:  ",CHAR(34),INDEX(SamplingFeatures[Feature Code],$A214),CHAR(34),
", SamplingFeatureName:  ",CHAR(34),INDEX(SamplingFeatures[Feature Name],$A214),CHAR(34),
", SamplingFeatureDescription:  ",CHAR(34),INDEX(SamplingFeatures[Feature Description],$A214),CHAR(34),
", SamplingFeatureGeotypeCV:  ",CHAR(34),INDEX(SamplingFeatures[Feature Geo Type],$A214),CHAR(34),
", FeatureGeometry:  ",CHAR(34),INDEX(SamplingFeatures[Feature Geometry],$A214),CHAR(34),
", Elevation_m:  ",CHAR(34),INDEX(SamplingFeatures[Elevation_m],$A214),CHAR(34),
", ElevationDatumCV:  ",CHAR(34),ElevationDatum,CHAR(34),"}"))</f>
        <v/>
      </c>
      <c r="L214" s="111" t="str">
        <f>IF(NumSites=0,"",
IF(NumSites&lt;$A214,"",
CONCATENATE("  - &amp;SiteID",TEXT($A214,"0000"),
" {","SamplingFeatureID:  *SamplingFeatureID",TEXT(MATCH($A214,Sites[SiteID],0),"0000"),
", SiteTypeCV:  ",CHAR(34),INDEX(Sites[Site Type],MATCH($A214,Sites[SiteID],0)),CHAR(34),
", Latitude:  ",INDEX(Sites[Latitude],MATCH($A214,Sites[SiteID],0)),
", Longitude:  ",INDEX(Sites[Longitude],MATCH($A214,Sites[SiteID],0)),
", SpatialReferenceID:  *SRSID0001}")))</f>
        <v/>
      </c>
      <c r="M214" s="111" t="str">
        <f>IF(NumSpecimens=0,"",
IF(NumSpecimens&lt;$A214,"",
CONCATENATE("  - &amp;SpecimenID",TEXT($A214,"0000"),
" {","SamplingFeatureID:  *SamplingFeatureID",TEXT(MATCH($A214,Specimens[SpecimenID],0),"0000"),
", SpecimenTypeCV:  ",CHAR(34),INDEX(Specimens[Specimen Type],MATCH($A214,Specimens[SpecimenID],0)),CHAR(34),
", SpecimenMediumCV:  ",INDEX(Specimens[Specimen Medium],MATCH($A214,Specimens[SpecimenID],0)),
", IsFieldSpecimen:  ",CHAR(34),INDEX(Specimens[Is Field Specimen?],MATCH($A214,Specimens[SpecimenID],0)),CHAR(34),"}")))</f>
        <v/>
      </c>
      <c r="N214" s="111" t="str">
        <f>IF(NumSpatialOffsets=0,"",
IF(NumSpatialOffsets&lt;$A214,"",
CONCATENATE("  - &amp;SpatialOffsetID",TEXT($A214,"0000"),
" {","SpatialOffsetTypeCV:  ",CHAR(34),INDEX(RelatedFeatures[Spatial Offset Type],MATCH($A214,RelatedFeatures[OffsetID],0)),CHAR(34),
", Offset1Value:  ",INDEX(RelatedFeatures[Offset 1 Value],MATCH($A214,RelatedFeatures[OffsetID],0)),
", Offset1UnitID:  ",CHAR(34),INDEX(RelatedFeatures[Offset 1 Unit],MATCH($A214,RelatedFeatures[OffsetID],0)),CHAR(34),
", Offset2Value:  ",IF(INDEX(RelatedFeatures[Offset 2 Value],MATCH($A214,RelatedFeatures[OffsetID],0))="","NULL",INDEX(RelatedFeatures[Offset 2 Value],MATCH($A214,RelatedFeatures[OffsetID],0))),
", Offset2UnitID:  ",CHAR(34),INDEX(RelatedFeatures[Offset 2 Unit],MATCH($A214,RelatedFeatures[OffsetID],0)),,CHAR(34),
", Offset3Value:  ",IF(INDEX(RelatedFeatures[Offset 3 Value],MATCH($A214,RelatedFeatures[OffsetID],0))="","NULL",INDEX(RelatedFeatures[Offset 3 Value],MATCH($A214,RelatedFeatures[OffsetID],0))),
", Offset3UnitID:  ",CHAR(34),INDEX(RelatedFeatures[Offset 3 Unit],MATCH($A214,RelatedFeatures[OffsetID],0)),CHAR(34),"}")))</f>
        <v/>
      </c>
      <c r="O214" s="111" t="str">
        <f>IF(NumRelatedFeatures=0,"",
IF($A214&gt;NumRelatedFeatures,"",
CONCATENATE("  - &amp;RelationID",TEXT($A214,"0000"),
" {","SamplingFeatureID:  *SamplingFeatureID",TEXT(MATCH(INDEX(RelatedFeatures[First Sampling Feature Code],$A214),SamplingFeatures[Feature Code],0),"0000"),
", RelationshipTypeCV:  ",CHAR(34),INDEX(RelatedFeatures[Relationship Type],$A214),CHAR(34),
", RelatedFeatureID: *SamplingFeatureID",TEXT(MATCH(INDEX(RelatedFeatures[Second Sampling Feature Code],$A214),SamplingFeatures[Feature Code],0),"0000"),
", SpatialOffsetID:  ",IF(INDEX(RelatedFeatures[OffsetID],$A214)="",CONCATENATE(CHAR(34),CHAR(34)),CONCATENATE("*SpatialOffsetID",TEXT(INDEX(RelatedFeatures[OffsetID],$A214),"0000"))),"}")))</f>
        <v/>
      </c>
      <c r="P214" s="111" t="str">
        <f>IF($A214&gt;NumMethods,"",
CONCATENATE("  - &amp;MethodID",TEXT($A214,"0000"),
" {","MethodTypeCV:  ",CHAR(34),INDEX(Methods[Method Type],$A214),CHAR(34),
", MethodCode:  ",CHAR(34),INDEX(Methods[Method Code],$A214),CHAR(34),
", MethodName:  ",CHAR(34),INDEX(Methods[Method Name],$A214),CHAR(34),
", MethodDescription:  ",CHAR(34),INDEX(Methods[Method Description],$A214),CHAR(34),
", MethodLink:  ",CHAR(34),INDEX(Methods[Method Link],$A214),CHAR(34),
", OrganizationID: *OrganizationID",TEXT(MATCH(INDEX(Methods[Organization Name],$A214),Organizations[Organization Name],0),"0000"),"}"))</f>
        <v/>
      </c>
      <c r="Q214" s="111" t="str">
        <f>IF($A214&gt;NumVariables,"",
CONCATENATE("  - &amp;VariableID",TEXT($A214,"0000"),
" {","VariableTypeCV:  ",CHAR(34),INDEX(Variables[Variable Type],$A214),CHAR(34),
", VariableCode:  ",CHAR(34),INDEX(Variables[Variable Code],$A214),CHAR(34),
", VariableNameCV:  ",CHAR(34),INDEX(Variables[Variable Name],$A214),CHAR(34),
", VariableDefinition:  ",CHAR(34),INDEX(Variables[Variable Definition],$A214),CHAR(34),
", SpecciationCV:  ",CHAR(34),INDEX(Variables[Speciation],$A214),CHAR(34),
", NoDataValue:  ",CHAR(34),INDEX(Variables[No Data Value],$A214),CHAR(34),"}"))</f>
        <v/>
      </c>
      <c r="S214" s="111" t="str">
        <f>IF($A214&gt;NumProcessingLevels,"",
CONCATENATE("  - &amp;ProcessingLevelID",TEXT($A214,"0000"),
" {","ProcessingLevelCode:  ",CHAR(34),INDEX(ProcessingLevels[Processing Level Code],$A214),CHAR(34),
", Definition:  ",CHAR(34),INDEX(ProcessingLevels[Definition],$A214),CHAR(34),
", Explanation:  ",CHAR(34),INDEX(ProcessingLevels[Explanation],$A214),CHAR(34),"}"))</f>
        <v/>
      </c>
      <c r="T214" s="111" t="str">
        <f>IF($A214&gt;NumDataColumns,"",
IF(INDEX(DataColumns[Method Code],$A214)="","PLEASE FILL IN A METHOD FOR EACH DATA COLUMN",
CONCATENATE("  - &amp;ActionID",TEXT($A214,"0000"),
" {","ActionTypeCV:  ",CHAR(34),"Observation",CHAR(34),
", MethodID: *MethodID",TEXT(MATCH(INDEX(DataColumns[Method Code],$A214),Methods[Method Code],0),"0000"),
", BeginDateTime:  NULL",
", BeginDateTimeUTCOffset:  NULL",
", EndDateTime:  NULL",
", EndDateTimeUTCOffset:  NULL",
", ActionDescription:  ",CHAR(34),"Generic observation action generated by YODA TimeSeries Template",CHAR(34),
", ActionFileLink:  ",CHAR(34),CHAR(34),"}")))</f>
        <v/>
      </c>
      <c r="U214" s="111" t="str">
        <f>IF($A214&gt;NumDataColumns,"",
IF(INDEX(DataColumns[Method Code],$A214)="","PLEASE FILL IN A SAMPLING FEATURE FOR EACH DATA COLUMN",
CONCATENATE("  - &amp;FeatureActionID",TEXT($A214,"0000"),
" {","SamplingFeatureID:  *SamplingFeatureID",TEXT(MATCH(INDEX(DataColumns[Sampling Feature Code],$A214),SamplingFeatures[Feature Code],0),"0000"),
", ActionID:  *ActionID",TEXT($A214,"0000"),"}")))</f>
        <v/>
      </c>
      <c r="V214" s="111" t="str">
        <f>IF($A214&gt;NumDataColumns,"",
CONCATENATE("  - &amp;ResultID",TEXT($A214,"0000"),
" {","ResultUUID:  ",CHAR(34),INDEX(DataColumns[ResultUUID],$A214),CHAR(34),
", FeatureActionID: *FeatureActionID",TEXT($A214,"0000"),
", ResultTypeCV:  ",CHAR(34),INDEX(DataColumns[Result Type],$A214),CHAR(34),
", VariableID:  *VariableID",TEXT(MATCH(INDEX(DataColumns[Variable Code],$A214),Variables[Variable Code],0),"0000"),
", UnitsID:  ",CHAR(34),INDEX(DataColumns[Unit Name],$A214),CHAR(34),
", TaxonomicClassifierID:  ",CHAR(34),CHAR(34),
", ProcessingLevelID:  *ProcessingLevelID",TEXT(MATCH(INDEX(DataColumns[Processing Level],$A214),ProcessingLevels[Processing Level Code],0),"0000"),
", ResultDateTime:  ",CHAR(34),CHAR(34),
", ResultDateTimeUTCOffset:  ",CHAR(34),CHAR(34),
", ValidDateTime:  ",CHAR(34),CHAR(34),
", ValidDateTimeUTCOffset:  ",CHAR(34),CHAR(34),
", StatusCV:  ",CHAR(34),CHAR(34),
", SampledMediumCV:  ",CHAR(34),INDEX(DataColumns[Sampled Medium],$A214),CHAR(34),
", ValueCount:  ",NumDataValues,"}"))</f>
        <v/>
      </c>
      <c r="W214" s="111" t="str">
        <f>IF($A214&gt;NumDataColumns,"",
CONCATENATE("  - &amp;TimeSeriesResultID001",TEXT($A214,"0000"),
" {","ResultID: *ResultID",TEXT($A214,"0000"),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Statistic],$A214),CHAR(34),"}"))</f>
        <v/>
      </c>
      <c r="X214" s="111" t="str">
        <f>IF($A214-3&gt;NumDataColumns,"",
CONCATENATE("    - {ColumnNumber: ",TEXT($A214-1,"0000"),
", Label:  ",CHAR(34),INDEX(DataColumns[Column Label],$A214-3),CHAR(34),
", ODM2Field:  ",CHAR(34),"DataValue",CHAR(34),
", CensorCodeCV:  ",CHAR(34),INDEX(DataColumns[Censor Code],$A214-3),CHAR(34),
", QualiatyCodeCV:  ",CHAR(34),INDEX(DataColumns[Quality Code],$A214-3),CHAR(34),
", TimeAggregationInterval:  ",INDEX(DataColumns[Time Aggregation Interval],$A214-3),
", TimeAggregationIntervalUnitsID:  ",CHAR(34),INDEX(DataColumns[Time Aggregation Unit],$A214-3),CHAR(34),"}"))</f>
        <v/>
      </c>
      <c r="AA214" s="111" t="str">
        <f>IF($A214&gt;NumDataColumns,
"",
CONCATENATE(AA213,", ",INDEX(DataColumns[Column Label],$A214)))</f>
        <v/>
      </c>
    </row>
    <row r="215" spans="1:27" x14ac:dyDescent="0.25">
      <c r="A215">
        <v>212</v>
      </c>
      <c r="D215" s="111" t="str">
        <f>IF($A215&gt;NumPeople,"",
CONCATENATE("  - &amp;PersonID",TEXT($A215,"0000"),
" {","PersonFirstName:  ",CHAR(34),INDEX(People[First Name],$A215),CHAR(34),
", PersonMiddleName:  ",CHAR(34),INDEX(People[Middle Name],$A215),CHAR(34),
", PersonLastName:  ",CHAR(34),INDEX(People[Last Name],$A215),CHAR(34),"}"))</f>
        <v/>
      </c>
      <c r="E215" s="111" t="str">
        <f>IF($A215&gt;NumOrganizations,"",
CONCATENATE("  - &amp;OrganizationID",TEXT($A215,"0000"),
" {","OrganizationTypeCV:  ",CHAR(34),INDEX(Organizations[Organization Type '[CV']],$A215),CHAR(34),
", OrganizationCode:  ",CHAR(34),INDEX(Organizations[Organization Code],$A215),CHAR(34),
", OrganizationName:  ",CHAR(34),INDEX(Organizations[Organization Name],$A215),CHAR(34),
", OrganizationDescription:  ",CHAR(34),INDEX(Organizations[Organization Description],$A215),CHAR(34),
", OrganizationLink:  ",CHAR(34),INDEX(Organizations[Organization Link],$A215),CHAR(34),"}"))</f>
        <v/>
      </c>
      <c r="F215" s="111" t="str">
        <f>IF($A215&gt;NumPeople,"",
CONCATENATE("  - &amp;AffiliationID",TEXT($A215,"0000"),
" {PersonID: *PersonID",TEXT($A215,"0000"),
", OrganizationID: *OrganizationID",TEXT(MATCH(INDEX(People[Organization Name],$A215),Organizations[Organization Name],0),"0000"),
", IsPrimaryOrganizationContact: , AffiliationStartDate: , AffiliationEndDate: , PrimaryPhone: ",
", PrimaryEmail: ",CHAR(34),INDEX(People[Primary Email],$A215),CHAR(34),
", PrimaryAddress: ",CHAR(34),INDEX(People[Primary Address],$A215),CHAR(34),
", PersonLink: }"))</f>
        <v/>
      </c>
      <c r="H215" s="111" t="str">
        <f>IF(COUNTA(CitationInformation)=0,"",
IF($A215&gt;NumAuthors,"",
CONCATENATE("  - &amp;AuthorListID",TEXT($A215,"0000"),
"  {CitationID: *CitationID0001",
", PersonID: *PersonID",TEXT(MATCH(INDEX(AuthorList[Author Name],$A215),People[Full Name],0),"0000"),
", AuthorOrder: ",INDEX(AuthorList[Author Number],$A215),"}")))</f>
        <v/>
      </c>
      <c r="K215" s="111" t="str">
        <f>IF($A215&gt;NumSamplingFeatures,"",
CONCATENATE("  - &amp;SamplingFeatureID",TEXT($A215,"0000"),
" {","SamplingFeatureUUID:  ",CHAR(34),INDEX(SamplingFeatures[Sampling Feature UUID],$A215),CHAR(34),
", SamplingFeatureTypeCV:  ",CHAR(34),INDEX(SamplingFeatures[Sampling Feature Type],$A215),CHAR(34),
", SamplingFeatureCode:  ",CHAR(34),INDEX(SamplingFeatures[Feature Code],$A215),CHAR(34),
", SamplingFeatureName:  ",CHAR(34),INDEX(SamplingFeatures[Feature Name],$A215),CHAR(34),
", SamplingFeatureDescription:  ",CHAR(34),INDEX(SamplingFeatures[Feature Description],$A215),CHAR(34),
", SamplingFeatureGeotypeCV:  ",CHAR(34),INDEX(SamplingFeatures[Feature Geo Type],$A215),CHAR(34),
", FeatureGeometry:  ",CHAR(34),INDEX(SamplingFeatures[Feature Geometry],$A215),CHAR(34),
", Elevation_m:  ",CHAR(34),INDEX(SamplingFeatures[Elevation_m],$A215),CHAR(34),
", ElevationDatumCV:  ",CHAR(34),ElevationDatum,CHAR(34),"}"))</f>
        <v/>
      </c>
      <c r="L215" s="111" t="str">
        <f>IF(NumSites=0,"",
IF(NumSites&lt;$A215,"",
CONCATENATE("  - &amp;SiteID",TEXT($A215,"0000"),
" {","SamplingFeatureID:  *SamplingFeatureID",TEXT(MATCH($A215,Sites[SiteID],0),"0000"),
", SiteTypeCV:  ",CHAR(34),INDEX(Sites[Site Type],MATCH($A215,Sites[SiteID],0)),CHAR(34),
", Latitude:  ",INDEX(Sites[Latitude],MATCH($A215,Sites[SiteID],0)),
", Longitude:  ",INDEX(Sites[Longitude],MATCH($A215,Sites[SiteID],0)),
", SpatialReferenceID:  *SRSID0001}")))</f>
        <v/>
      </c>
      <c r="M215" s="111" t="str">
        <f>IF(NumSpecimens=0,"",
IF(NumSpecimens&lt;$A215,"",
CONCATENATE("  - &amp;SpecimenID",TEXT($A215,"0000"),
" {","SamplingFeatureID:  *SamplingFeatureID",TEXT(MATCH($A215,Specimens[SpecimenID],0),"0000"),
", SpecimenTypeCV:  ",CHAR(34),INDEX(Specimens[Specimen Type],MATCH($A215,Specimens[SpecimenID],0)),CHAR(34),
", SpecimenMediumCV:  ",INDEX(Specimens[Specimen Medium],MATCH($A215,Specimens[SpecimenID],0)),
", IsFieldSpecimen:  ",CHAR(34),INDEX(Specimens[Is Field Specimen?],MATCH($A215,Specimens[SpecimenID],0)),CHAR(34),"}")))</f>
        <v/>
      </c>
      <c r="N215" s="111" t="str">
        <f>IF(NumSpatialOffsets=0,"",
IF(NumSpatialOffsets&lt;$A215,"",
CONCATENATE("  - &amp;SpatialOffsetID",TEXT($A215,"0000"),
" {","SpatialOffsetTypeCV:  ",CHAR(34),INDEX(RelatedFeatures[Spatial Offset Type],MATCH($A215,RelatedFeatures[OffsetID],0)),CHAR(34),
", Offset1Value:  ",INDEX(RelatedFeatures[Offset 1 Value],MATCH($A215,RelatedFeatures[OffsetID],0)),
", Offset1UnitID:  ",CHAR(34),INDEX(RelatedFeatures[Offset 1 Unit],MATCH($A215,RelatedFeatures[OffsetID],0)),CHAR(34),
", Offset2Value:  ",IF(INDEX(RelatedFeatures[Offset 2 Value],MATCH($A215,RelatedFeatures[OffsetID],0))="","NULL",INDEX(RelatedFeatures[Offset 2 Value],MATCH($A215,RelatedFeatures[OffsetID],0))),
", Offset2UnitID:  ",CHAR(34),INDEX(RelatedFeatures[Offset 2 Unit],MATCH($A215,RelatedFeatures[OffsetID],0)),,CHAR(34),
", Offset3Value:  ",IF(INDEX(RelatedFeatures[Offset 3 Value],MATCH($A215,RelatedFeatures[OffsetID],0))="","NULL",INDEX(RelatedFeatures[Offset 3 Value],MATCH($A215,RelatedFeatures[OffsetID],0))),
", Offset3UnitID:  ",CHAR(34),INDEX(RelatedFeatures[Offset 3 Unit],MATCH($A215,RelatedFeatures[OffsetID],0)),CHAR(34),"}")))</f>
        <v/>
      </c>
      <c r="O215" s="111" t="str">
        <f>IF(NumRelatedFeatures=0,"",
IF($A215&gt;NumRelatedFeatures,"",
CONCATENATE("  - &amp;RelationID",TEXT($A215,"0000"),
" {","SamplingFeatureID:  *SamplingFeatureID",TEXT(MATCH(INDEX(RelatedFeatures[First Sampling Feature Code],$A215),SamplingFeatures[Feature Code],0),"0000"),
", RelationshipTypeCV:  ",CHAR(34),INDEX(RelatedFeatures[Relationship Type],$A215),CHAR(34),
", RelatedFeatureID: *SamplingFeatureID",TEXT(MATCH(INDEX(RelatedFeatures[Second Sampling Feature Code],$A215),SamplingFeatures[Feature Code],0),"0000"),
", SpatialOffsetID:  ",IF(INDEX(RelatedFeatures[OffsetID],$A215)="",CONCATENATE(CHAR(34),CHAR(34)),CONCATENATE("*SpatialOffsetID",TEXT(INDEX(RelatedFeatures[OffsetID],$A215),"0000"))),"}")))</f>
        <v/>
      </c>
      <c r="P215" s="111" t="str">
        <f>IF($A215&gt;NumMethods,"",
CONCATENATE("  - &amp;MethodID",TEXT($A215,"0000"),
" {","MethodTypeCV:  ",CHAR(34),INDEX(Methods[Method Type],$A215),CHAR(34),
", MethodCode:  ",CHAR(34),INDEX(Methods[Method Code],$A215),CHAR(34),
", MethodName:  ",CHAR(34),INDEX(Methods[Method Name],$A215),CHAR(34),
", MethodDescription:  ",CHAR(34),INDEX(Methods[Method Description],$A215),CHAR(34),
", MethodLink:  ",CHAR(34),INDEX(Methods[Method Link],$A215),CHAR(34),
", OrganizationID: *OrganizationID",TEXT(MATCH(INDEX(Methods[Organization Name],$A215),Organizations[Organization Name],0),"0000"),"}"))</f>
        <v/>
      </c>
      <c r="Q215" s="111" t="str">
        <f>IF($A215&gt;NumVariables,"",
CONCATENATE("  - &amp;VariableID",TEXT($A215,"0000"),
" {","VariableTypeCV:  ",CHAR(34),INDEX(Variables[Variable Type],$A215),CHAR(34),
", VariableCode:  ",CHAR(34),INDEX(Variables[Variable Code],$A215),CHAR(34),
", VariableNameCV:  ",CHAR(34),INDEX(Variables[Variable Name],$A215),CHAR(34),
", VariableDefinition:  ",CHAR(34),INDEX(Variables[Variable Definition],$A215),CHAR(34),
", SpecciationCV:  ",CHAR(34),INDEX(Variables[Speciation],$A215),CHAR(34),
", NoDataValue:  ",CHAR(34),INDEX(Variables[No Data Value],$A215),CHAR(34),"}"))</f>
        <v/>
      </c>
      <c r="S215" s="111" t="str">
        <f>IF($A215&gt;NumProcessingLevels,"",
CONCATENATE("  - &amp;ProcessingLevelID",TEXT($A215,"0000"),
" {","ProcessingLevelCode:  ",CHAR(34),INDEX(ProcessingLevels[Processing Level Code],$A215),CHAR(34),
", Definition:  ",CHAR(34),INDEX(ProcessingLevels[Definition],$A215),CHAR(34),
", Explanation:  ",CHAR(34),INDEX(ProcessingLevels[Explanation],$A215),CHAR(34),"}"))</f>
        <v/>
      </c>
      <c r="T215" s="111" t="str">
        <f>IF($A215&gt;NumDataColumns,"",
IF(INDEX(DataColumns[Method Code],$A215)="","PLEASE FILL IN A METHOD FOR EACH DATA COLUMN",
CONCATENATE("  - &amp;ActionID",TEXT($A215,"0000"),
" {","ActionTypeCV:  ",CHAR(34),"Observation",CHAR(34),
", MethodID: *MethodID",TEXT(MATCH(INDEX(DataColumns[Method Code],$A215),Methods[Method Code],0),"0000"),
", BeginDateTime:  NULL",
", BeginDateTimeUTCOffset:  NULL",
", EndDateTime:  NULL",
", EndDateTimeUTCOffset:  NULL",
", ActionDescription:  ",CHAR(34),"Generic observation action generated by YODA TimeSeries Template",CHAR(34),
", ActionFileLink:  ",CHAR(34),CHAR(34),"}")))</f>
        <v/>
      </c>
      <c r="U215" s="111" t="str">
        <f>IF($A215&gt;NumDataColumns,"",
IF(INDEX(DataColumns[Method Code],$A215)="","PLEASE FILL IN A SAMPLING FEATURE FOR EACH DATA COLUMN",
CONCATENATE("  - &amp;FeatureActionID",TEXT($A215,"0000"),
" {","SamplingFeatureID:  *SamplingFeatureID",TEXT(MATCH(INDEX(DataColumns[Sampling Feature Code],$A215),SamplingFeatures[Feature Code],0),"0000"),
", ActionID:  *ActionID",TEXT($A215,"0000"),"}")))</f>
        <v/>
      </c>
      <c r="V215" s="111" t="str">
        <f>IF($A215&gt;NumDataColumns,"",
CONCATENATE("  - &amp;ResultID",TEXT($A215,"0000"),
" {","ResultUUID:  ",CHAR(34),INDEX(DataColumns[ResultUUID],$A215),CHAR(34),
", FeatureActionID: *FeatureActionID",TEXT($A215,"0000"),
", ResultTypeCV:  ",CHAR(34),INDEX(DataColumns[Result Type],$A215),CHAR(34),
", VariableID:  *VariableID",TEXT(MATCH(INDEX(DataColumns[Variable Code],$A215),Variables[Variable Code],0),"0000"),
", UnitsID:  ",CHAR(34),INDEX(DataColumns[Unit Name],$A215),CHAR(34),
", TaxonomicClassifierID:  ",CHAR(34),CHAR(34),
", ProcessingLevelID:  *ProcessingLevelID",TEXT(MATCH(INDEX(DataColumns[Processing Level],$A215),ProcessingLevels[Processing Level Code],0),"0000"),
", ResultDateTime:  ",CHAR(34),CHAR(34),
", ResultDateTimeUTCOffset:  ",CHAR(34),CHAR(34),
", ValidDateTime:  ",CHAR(34),CHAR(34),
", ValidDateTimeUTCOffset:  ",CHAR(34),CHAR(34),
", StatusCV:  ",CHAR(34),CHAR(34),
", SampledMediumCV:  ",CHAR(34),INDEX(DataColumns[Sampled Medium],$A215),CHAR(34),
", ValueCount:  ",NumDataValues,"}"))</f>
        <v/>
      </c>
      <c r="W215" s="111" t="str">
        <f>IF($A215&gt;NumDataColumns,"",
CONCATENATE("  - &amp;TimeSeriesResultID001",TEXT($A215,"0000"),
" {","ResultID: *ResultID",TEXT($A215,"0000"),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Statistic],$A215),CHAR(34),"}"))</f>
        <v/>
      </c>
      <c r="X215" s="111" t="str">
        <f>IF($A215-3&gt;NumDataColumns,"",
CONCATENATE("    - {ColumnNumber: ",TEXT($A215-1,"0000"),
", Label:  ",CHAR(34),INDEX(DataColumns[Column Label],$A215-3),CHAR(34),
", ODM2Field:  ",CHAR(34),"DataValue",CHAR(34),
", CensorCodeCV:  ",CHAR(34),INDEX(DataColumns[Censor Code],$A215-3),CHAR(34),
", QualiatyCodeCV:  ",CHAR(34),INDEX(DataColumns[Quality Code],$A215-3),CHAR(34),
", TimeAggregationInterval:  ",INDEX(DataColumns[Time Aggregation Interval],$A215-3),
", TimeAggregationIntervalUnitsID:  ",CHAR(34),INDEX(DataColumns[Time Aggregation Unit],$A215-3),CHAR(34),"}"))</f>
        <v/>
      </c>
      <c r="AA215" s="111" t="str">
        <f>IF($A215&gt;NumDataColumns,
"",
CONCATENATE(AA214,", ",INDEX(DataColumns[Column Label],$A215)))</f>
        <v/>
      </c>
    </row>
    <row r="216" spans="1:27" x14ac:dyDescent="0.25">
      <c r="A216">
        <v>213</v>
      </c>
      <c r="D216" s="111" t="str">
        <f>IF($A216&gt;NumPeople,"",
CONCATENATE("  - &amp;PersonID",TEXT($A216,"0000"),
" {","PersonFirstName:  ",CHAR(34),INDEX(People[First Name],$A216),CHAR(34),
", PersonMiddleName:  ",CHAR(34),INDEX(People[Middle Name],$A216),CHAR(34),
", PersonLastName:  ",CHAR(34),INDEX(People[Last Name],$A216),CHAR(34),"}"))</f>
        <v/>
      </c>
      <c r="E216" s="111" t="str">
        <f>IF($A216&gt;NumOrganizations,"",
CONCATENATE("  - &amp;OrganizationID",TEXT($A216,"0000"),
" {","OrganizationTypeCV:  ",CHAR(34),INDEX(Organizations[Organization Type '[CV']],$A216),CHAR(34),
", OrganizationCode:  ",CHAR(34),INDEX(Organizations[Organization Code],$A216),CHAR(34),
", OrganizationName:  ",CHAR(34),INDEX(Organizations[Organization Name],$A216),CHAR(34),
", OrganizationDescription:  ",CHAR(34),INDEX(Organizations[Organization Description],$A216),CHAR(34),
", OrganizationLink:  ",CHAR(34),INDEX(Organizations[Organization Link],$A216),CHAR(34),"}"))</f>
        <v/>
      </c>
      <c r="F216" s="111" t="str">
        <f>IF($A216&gt;NumPeople,"",
CONCATENATE("  - &amp;AffiliationID",TEXT($A216,"0000"),
" {PersonID: *PersonID",TEXT($A216,"0000"),
", OrganizationID: *OrganizationID",TEXT(MATCH(INDEX(People[Organization Name],$A216),Organizations[Organization Name],0),"0000"),
", IsPrimaryOrganizationContact: , AffiliationStartDate: , AffiliationEndDate: , PrimaryPhone: ",
", PrimaryEmail: ",CHAR(34),INDEX(People[Primary Email],$A216),CHAR(34),
", PrimaryAddress: ",CHAR(34),INDEX(People[Primary Address],$A216),CHAR(34),
", PersonLink: }"))</f>
        <v/>
      </c>
      <c r="H216" s="111" t="str">
        <f>IF(COUNTA(CitationInformation)=0,"",
IF($A216&gt;NumAuthors,"",
CONCATENATE("  - &amp;AuthorListID",TEXT($A216,"0000"),
"  {CitationID: *CitationID0001",
", PersonID: *PersonID",TEXT(MATCH(INDEX(AuthorList[Author Name],$A216),People[Full Name],0),"0000"),
", AuthorOrder: ",INDEX(AuthorList[Author Number],$A216),"}")))</f>
        <v/>
      </c>
      <c r="K216" s="111" t="str">
        <f>IF($A216&gt;NumSamplingFeatures,"",
CONCATENATE("  - &amp;SamplingFeatureID",TEXT($A216,"0000"),
" {","SamplingFeatureUUID:  ",CHAR(34),INDEX(SamplingFeatures[Sampling Feature UUID],$A216),CHAR(34),
", SamplingFeatureTypeCV:  ",CHAR(34),INDEX(SamplingFeatures[Sampling Feature Type],$A216),CHAR(34),
", SamplingFeatureCode:  ",CHAR(34),INDEX(SamplingFeatures[Feature Code],$A216),CHAR(34),
", SamplingFeatureName:  ",CHAR(34),INDEX(SamplingFeatures[Feature Name],$A216),CHAR(34),
", SamplingFeatureDescription:  ",CHAR(34),INDEX(SamplingFeatures[Feature Description],$A216),CHAR(34),
", SamplingFeatureGeotypeCV:  ",CHAR(34),INDEX(SamplingFeatures[Feature Geo Type],$A216),CHAR(34),
", FeatureGeometry:  ",CHAR(34),INDEX(SamplingFeatures[Feature Geometry],$A216),CHAR(34),
", Elevation_m:  ",CHAR(34),INDEX(SamplingFeatures[Elevation_m],$A216),CHAR(34),
", ElevationDatumCV:  ",CHAR(34),ElevationDatum,CHAR(34),"}"))</f>
        <v/>
      </c>
      <c r="L216" s="111" t="str">
        <f>IF(NumSites=0,"",
IF(NumSites&lt;$A216,"",
CONCATENATE("  - &amp;SiteID",TEXT($A216,"0000"),
" {","SamplingFeatureID:  *SamplingFeatureID",TEXT(MATCH($A216,Sites[SiteID],0),"0000"),
", SiteTypeCV:  ",CHAR(34),INDEX(Sites[Site Type],MATCH($A216,Sites[SiteID],0)),CHAR(34),
", Latitude:  ",INDEX(Sites[Latitude],MATCH($A216,Sites[SiteID],0)),
", Longitude:  ",INDEX(Sites[Longitude],MATCH($A216,Sites[SiteID],0)),
", SpatialReferenceID:  *SRSID0001}")))</f>
        <v/>
      </c>
      <c r="M216" s="111" t="str">
        <f>IF(NumSpecimens=0,"",
IF(NumSpecimens&lt;$A216,"",
CONCATENATE("  - &amp;SpecimenID",TEXT($A216,"0000"),
" {","SamplingFeatureID:  *SamplingFeatureID",TEXT(MATCH($A216,Specimens[SpecimenID],0),"0000"),
", SpecimenTypeCV:  ",CHAR(34),INDEX(Specimens[Specimen Type],MATCH($A216,Specimens[SpecimenID],0)),CHAR(34),
", SpecimenMediumCV:  ",INDEX(Specimens[Specimen Medium],MATCH($A216,Specimens[SpecimenID],0)),
", IsFieldSpecimen:  ",CHAR(34),INDEX(Specimens[Is Field Specimen?],MATCH($A216,Specimens[SpecimenID],0)),CHAR(34),"}")))</f>
        <v/>
      </c>
      <c r="N216" s="111" t="str">
        <f>IF(NumSpatialOffsets=0,"",
IF(NumSpatialOffsets&lt;$A216,"",
CONCATENATE("  - &amp;SpatialOffsetID",TEXT($A216,"0000"),
" {","SpatialOffsetTypeCV:  ",CHAR(34),INDEX(RelatedFeatures[Spatial Offset Type],MATCH($A216,RelatedFeatures[OffsetID],0)),CHAR(34),
", Offset1Value:  ",INDEX(RelatedFeatures[Offset 1 Value],MATCH($A216,RelatedFeatures[OffsetID],0)),
", Offset1UnitID:  ",CHAR(34),INDEX(RelatedFeatures[Offset 1 Unit],MATCH($A216,RelatedFeatures[OffsetID],0)),CHAR(34),
", Offset2Value:  ",IF(INDEX(RelatedFeatures[Offset 2 Value],MATCH($A216,RelatedFeatures[OffsetID],0))="","NULL",INDEX(RelatedFeatures[Offset 2 Value],MATCH($A216,RelatedFeatures[OffsetID],0))),
", Offset2UnitID:  ",CHAR(34),INDEX(RelatedFeatures[Offset 2 Unit],MATCH($A216,RelatedFeatures[OffsetID],0)),,CHAR(34),
", Offset3Value:  ",IF(INDEX(RelatedFeatures[Offset 3 Value],MATCH($A216,RelatedFeatures[OffsetID],0))="","NULL",INDEX(RelatedFeatures[Offset 3 Value],MATCH($A216,RelatedFeatures[OffsetID],0))),
", Offset3UnitID:  ",CHAR(34),INDEX(RelatedFeatures[Offset 3 Unit],MATCH($A216,RelatedFeatures[OffsetID],0)),CHAR(34),"}")))</f>
        <v/>
      </c>
      <c r="O216" s="111" t="str">
        <f>IF(NumRelatedFeatures=0,"",
IF($A216&gt;NumRelatedFeatures,"",
CONCATENATE("  - &amp;RelationID",TEXT($A216,"0000"),
" {","SamplingFeatureID:  *SamplingFeatureID",TEXT(MATCH(INDEX(RelatedFeatures[First Sampling Feature Code],$A216),SamplingFeatures[Feature Code],0),"0000"),
", RelationshipTypeCV:  ",CHAR(34),INDEX(RelatedFeatures[Relationship Type],$A216),CHAR(34),
", RelatedFeatureID: *SamplingFeatureID",TEXT(MATCH(INDEX(RelatedFeatures[Second Sampling Feature Code],$A216),SamplingFeatures[Feature Code],0),"0000"),
", SpatialOffsetID:  ",IF(INDEX(RelatedFeatures[OffsetID],$A216)="",CONCATENATE(CHAR(34),CHAR(34)),CONCATENATE("*SpatialOffsetID",TEXT(INDEX(RelatedFeatures[OffsetID],$A216),"0000"))),"}")))</f>
        <v/>
      </c>
      <c r="P216" s="111" t="str">
        <f>IF($A216&gt;NumMethods,"",
CONCATENATE("  - &amp;MethodID",TEXT($A216,"0000"),
" {","MethodTypeCV:  ",CHAR(34),INDEX(Methods[Method Type],$A216),CHAR(34),
", MethodCode:  ",CHAR(34),INDEX(Methods[Method Code],$A216),CHAR(34),
", MethodName:  ",CHAR(34),INDEX(Methods[Method Name],$A216),CHAR(34),
", MethodDescription:  ",CHAR(34),INDEX(Methods[Method Description],$A216),CHAR(34),
", MethodLink:  ",CHAR(34),INDEX(Methods[Method Link],$A216),CHAR(34),
", OrganizationID: *OrganizationID",TEXT(MATCH(INDEX(Methods[Organization Name],$A216),Organizations[Organization Name],0),"0000"),"}"))</f>
        <v/>
      </c>
      <c r="Q216" s="111" t="str">
        <f>IF($A216&gt;NumVariables,"",
CONCATENATE("  - &amp;VariableID",TEXT($A216,"0000"),
" {","VariableTypeCV:  ",CHAR(34),INDEX(Variables[Variable Type],$A216),CHAR(34),
", VariableCode:  ",CHAR(34),INDEX(Variables[Variable Code],$A216),CHAR(34),
", VariableNameCV:  ",CHAR(34),INDEX(Variables[Variable Name],$A216),CHAR(34),
", VariableDefinition:  ",CHAR(34),INDEX(Variables[Variable Definition],$A216),CHAR(34),
", SpecciationCV:  ",CHAR(34),INDEX(Variables[Speciation],$A216),CHAR(34),
", NoDataValue:  ",CHAR(34),INDEX(Variables[No Data Value],$A216),CHAR(34),"}"))</f>
        <v/>
      </c>
      <c r="S216" s="111" t="str">
        <f>IF($A216&gt;NumProcessingLevels,"",
CONCATENATE("  - &amp;ProcessingLevelID",TEXT($A216,"0000"),
" {","ProcessingLevelCode:  ",CHAR(34),INDEX(ProcessingLevels[Processing Level Code],$A216),CHAR(34),
", Definition:  ",CHAR(34),INDEX(ProcessingLevels[Definition],$A216),CHAR(34),
", Explanation:  ",CHAR(34),INDEX(ProcessingLevels[Explanation],$A216),CHAR(34),"}"))</f>
        <v/>
      </c>
      <c r="T216" s="111" t="str">
        <f>IF($A216&gt;NumDataColumns,"",
IF(INDEX(DataColumns[Method Code],$A216)="","PLEASE FILL IN A METHOD FOR EACH DATA COLUMN",
CONCATENATE("  - &amp;ActionID",TEXT($A216,"0000"),
" {","ActionTypeCV:  ",CHAR(34),"Observation",CHAR(34),
", MethodID: *MethodID",TEXT(MATCH(INDEX(DataColumns[Method Code],$A216),Methods[Method Code],0),"0000"),
", BeginDateTime:  NULL",
", BeginDateTimeUTCOffset:  NULL",
", EndDateTime:  NULL",
", EndDateTimeUTCOffset:  NULL",
", ActionDescription:  ",CHAR(34),"Generic observation action generated by YODA TimeSeries Template",CHAR(34),
", ActionFileLink:  ",CHAR(34),CHAR(34),"}")))</f>
        <v/>
      </c>
      <c r="U216" s="111" t="str">
        <f>IF($A216&gt;NumDataColumns,"",
IF(INDEX(DataColumns[Method Code],$A216)="","PLEASE FILL IN A SAMPLING FEATURE FOR EACH DATA COLUMN",
CONCATENATE("  - &amp;FeatureActionID",TEXT($A216,"0000"),
" {","SamplingFeatureID:  *SamplingFeatureID",TEXT(MATCH(INDEX(DataColumns[Sampling Feature Code],$A216),SamplingFeatures[Feature Code],0),"0000"),
", ActionID:  *ActionID",TEXT($A216,"0000"),"}")))</f>
        <v/>
      </c>
      <c r="V216" s="111" t="str">
        <f>IF($A216&gt;NumDataColumns,"",
CONCATENATE("  - &amp;ResultID",TEXT($A216,"0000"),
" {","ResultUUID:  ",CHAR(34),INDEX(DataColumns[ResultUUID],$A216),CHAR(34),
", FeatureActionID: *FeatureActionID",TEXT($A216,"0000"),
", ResultTypeCV:  ",CHAR(34),INDEX(DataColumns[Result Type],$A216),CHAR(34),
", VariableID:  *VariableID",TEXT(MATCH(INDEX(DataColumns[Variable Code],$A216),Variables[Variable Code],0),"0000"),
", UnitsID:  ",CHAR(34),INDEX(DataColumns[Unit Name],$A216),CHAR(34),
", TaxonomicClassifierID:  ",CHAR(34),CHAR(34),
", ProcessingLevelID:  *ProcessingLevelID",TEXT(MATCH(INDEX(DataColumns[Processing Level],$A216),ProcessingLevels[Processing Level Code],0),"0000"),
", ResultDateTime:  ",CHAR(34),CHAR(34),
", ResultDateTimeUTCOffset:  ",CHAR(34),CHAR(34),
", ValidDateTime:  ",CHAR(34),CHAR(34),
", ValidDateTimeUTCOffset:  ",CHAR(34),CHAR(34),
", StatusCV:  ",CHAR(34),CHAR(34),
", SampledMediumCV:  ",CHAR(34),INDEX(DataColumns[Sampled Medium],$A216),CHAR(34),
", ValueCount:  ",NumDataValues,"}"))</f>
        <v/>
      </c>
      <c r="W216" s="111" t="str">
        <f>IF($A216&gt;NumDataColumns,"",
CONCATENATE("  - &amp;TimeSeriesResultID001",TEXT($A216,"0000"),
" {","ResultID: *ResultID",TEXT($A216,"0000"),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Statistic],$A216),CHAR(34),"}"))</f>
        <v/>
      </c>
      <c r="X216" s="111" t="str">
        <f>IF($A216-3&gt;NumDataColumns,"",
CONCATENATE("    - {ColumnNumber: ",TEXT($A216-1,"0000"),
", Label:  ",CHAR(34),INDEX(DataColumns[Column Label],$A216-3),CHAR(34),
", ODM2Field:  ",CHAR(34),"DataValue",CHAR(34),
", CensorCodeCV:  ",CHAR(34),INDEX(DataColumns[Censor Code],$A216-3),CHAR(34),
", QualiatyCodeCV:  ",CHAR(34),INDEX(DataColumns[Quality Code],$A216-3),CHAR(34),
", TimeAggregationInterval:  ",INDEX(DataColumns[Time Aggregation Interval],$A216-3),
", TimeAggregationIntervalUnitsID:  ",CHAR(34),INDEX(DataColumns[Time Aggregation Unit],$A216-3),CHAR(34),"}"))</f>
        <v/>
      </c>
      <c r="AA216" s="111" t="str">
        <f>IF($A216&gt;NumDataColumns,
"",
CONCATENATE(AA215,", ",INDEX(DataColumns[Column Label],$A216)))</f>
        <v/>
      </c>
    </row>
    <row r="217" spans="1:27" x14ac:dyDescent="0.25">
      <c r="A217">
        <v>214</v>
      </c>
      <c r="D217" s="111" t="str">
        <f>IF($A217&gt;NumPeople,"",
CONCATENATE("  - &amp;PersonID",TEXT($A217,"0000"),
" {","PersonFirstName:  ",CHAR(34),INDEX(People[First Name],$A217),CHAR(34),
", PersonMiddleName:  ",CHAR(34),INDEX(People[Middle Name],$A217),CHAR(34),
", PersonLastName:  ",CHAR(34),INDEX(People[Last Name],$A217),CHAR(34),"}"))</f>
        <v/>
      </c>
      <c r="E217" s="111" t="str">
        <f>IF($A217&gt;NumOrganizations,"",
CONCATENATE("  - &amp;OrganizationID",TEXT($A217,"0000"),
" {","OrganizationTypeCV:  ",CHAR(34),INDEX(Organizations[Organization Type '[CV']],$A217),CHAR(34),
", OrganizationCode:  ",CHAR(34),INDEX(Organizations[Organization Code],$A217),CHAR(34),
", OrganizationName:  ",CHAR(34),INDEX(Organizations[Organization Name],$A217),CHAR(34),
", OrganizationDescription:  ",CHAR(34),INDEX(Organizations[Organization Description],$A217),CHAR(34),
", OrganizationLink:  ",CHAR(34),INDEX(Organizations[Organization Link],$A217),CHAR(34),"}"))</f>
        <v/>
      </c>
      <c r="F217" s="111" t="str">
        <f>IF($A217&gt;NumPeople,"",
CONCATENATE("  - &amp;AffiliationID",TEXT($A217,"0000"),
" {PersonID: *PersonID",TEXT($A217,"0000"),
", OrganizationID: *OrganizationID",TEXT(MATCH(INDEX(People[Organization Name],$A217),Organizations[Organization Name],0),"0000"),
", IsPrimaryOrganizationContact: , AffiliationStartDate: , AffiliationEndDate: , PrimaryPhone: ",
", PrimaryEmail: ",CHAR(34),INDEX(People[Primary Email],$A217),CHAR(34),
", PrimaryAddress: ",CHAR(34),INDEX(People[Primary Address],$A217),CHAR(34),
", PersonLink: }"))</f>
        <v/>
      </c>
      <c r="H217" s="111" t="str">
        <f>IF(COUNTA(CitationInformation)=0,"",
IF($A217&gt;NumAuthors,"",
CONCATENATE("  - &amp;AuthorListID",TEXT($A217,"0000"),
"  {CitationID: *CitationID0001",
", PersonID: *PersonID",TEXT(MATCH(INDEX(AuthorList[Author Name],$A217),People[Full Name],0),"0000"),
", AuthorOrder: ",INDEX(AuthorList[Author Number],$A217),"}")))</f>
        <v/>
      </c>
      <c r="K217" s="111" t="str">
        <f>IF($A217&gt;NumSamplingFeatures,"",
CONCATENATE("  - &amp;SamplingFeatureID",TEXT($A217,"0000"),
" {","SamplingFeatureUUID:  ",CHAR(34),INDEX(SamplingFeatures[Sampling Feature UUID],$A217),CHAR(34),
", SamplingFeatureTypeCV:  ",CHAR(34),INDEX(SamplingFeatures[Sampling Feature Type],$A217),CHAR(34),
", SamplingFeatureCode:  ",CHAR(34),INDEX(SamplingFeatures[Feature Code],$A217),CHAR(34),
", SamplingFeatureName:  ",CHAR(34),INDEX(SamplingFeatures[Feature Name],$A217),CHAR(34),
", SamplingFeatureDescription:  ",CHAR(34),INDEX(SamplingFeatures[Feature Description],$A217),CHAR(34),
", SamplingFeatureGeotypeCV:  ",CHAR(34),INDEX(SamplingFeatures[Feature Geo Type],$A217),CHAR(34),
", FeatureGeometry:  ",CHAR(34),INDEX(SamplingFeatures[Feature Geometry],$A217),CHAR(34),
", Elevation_m:  ",CHAR(34),INDEX(SamplingFeatures[Elevation_m],$A217),CHAR(34),
", ElevationDatumCV:  ",CHAR(34),ElevationDatum,CHAR(34),"}"))</f>
        <v/>
      </c>
      <c r="L217" s="111" t="str">
        <f>IF(NumSites=0,"",
IF(NumSites&lt;$A217,"",
CONCATENATE("  - &amp;SiteID",TEXT($A217,"0000"),
" {","SamplingFeatureID:  *SamplingFeatureID",TEXT(MATCH($A217,Sites[SiteID],0),"0000"),
", SiteTypeCV:  ",CHAR(34),INDEX(Sites[Site Type],MATCH($A217,Sites[SiteID],0)),CHAR(34),
", Latitude:  ",INDEX(Sites[Latitude],MATCH($A217,Sites[SiteID],0)),
", Longitude:  ",INDEX(Sites[Longitude],MATCH($A217,Sites[SiteID],0)),
", SpatialReferenceID:  *SRSID0001}")))</f>
        <v/>
      </c>
      <c r="M217" s="111" t="str">
        <f>IF(NumSpecimens=0,"",
IF(NumSpecimens&lt;$A217,"",
CONCATENATE("  - &amp;SpecimenID",TEXT($A217,"0000"),
" {","SamplingFeatureID:  *SamplingFeatureID",TEXT(MATCH($A217,Specimens[SpecimenID],0),"0000"),
", SpecimenTypeCV:  ",CHAR(34),INDEX(Specimens[Specimen Type],MATCH($A217,Specimens[SpecimenID],0)),CHAR(34),
", SpecimenMediumCV:  ",INDEX(Specimens[Specimen Medium],MATCH($A217,Specimens[SpecimenID],0)),
", IsFieldSpecimen:  ",CHAR(34),INDEX(Specimens[Is Field Specimen?],MATCH($A217,Specimens[SpecimenID],0)),CHAR(34),"}")))</f>
        <v/>
      </c>
      <c r="N217" s="111" t="str">
        <f>IF(NumSpatialOffsets=0,"",
IF(NumSpatialOffsets&lt;$A217,"",
CONCATENATE("  - &amp;SpatialOffsetID",TEXT($A217,"0000"),
" {","SpatialOffsetTypeCV:  ",CHAR(34),INDEX(RelatedFeatures[Spatial Offset Type],MATCH($A217,RelatedFeatures[OffsetID],0)),CHAR(34),
", Offset1Value:  ",INDEX(RelatedFeatures[Offset 1 Value],MATCH($A217,RelatedFeatures[OffsetID],0)),
", Offset1UnitID:  ",CHAR(34),INDEX(RelatedFeatures[Offset 1 Unit],MATCH($A217,RelatedFeatures[OffsetID],0)),CHAR(34),
", Offset2Value:  ",IF(INDEX(RelatedFeatures[Offset 2 Value],MATCH($A217,RelatedFeatures[OffsetID],0))="","NULL",INDEX(RelatedFeatures[Offset 2 Value],MATCH($A217,RelatedFeatures[OffsetID],0))),
", Offset2UnitID:  ",CHAR(34),INDEX(RelatedFeatures[Offset 2 Unit],MATCH($A217,RelatedFeatures[OffsetID],0)),,CHAR(34),
", Offset3Value:  ",IF(INDEX(RelatedFeatures[Offset 3 Value],MATCH($A217,RelatedFeatures[OffsetID],0))="","NULL",INDEX(RelatedFeatures[Offset 3 Value],MATCH($A217,RelatedFeatures[OffsetID],0))),
", Offset3UnitID:  ",CHAR(34),INDEX(RelatedFeatures[Offset 3 Unit],MATCH($A217,RelatedFeatures[OffsetID],0)),CHAR(34),"}")))</f>
        <v/>
      </c>
      <c r="O217" s="111" t="str">
        <f>IF(NumRelatedFeatures=0,"",
IF($A217&gt;NumRelatedFeatures,"",
CONCATENATE("  - &amp;RelationID",TEXT($A217,"0000"),
" {","SamplingFeatureID:  *SamplingFeatureID",TEXT(MATCH(INDEX(RelatedFeatures[First Sampling Feature Code],$A217),SamplingFeatures[Feature Code],0),"0000"),
", RelationshipTypeCV:  ",CHAR(34),INDEX(RelatedFeatures[Relationship Type],$A217),CHAR(34),
", RelatedFeatureID: *SamplingFeatureID",TEXT(MATCH(INDEX(RelatedFeatures[Second Sampling Feature Code],$A217),SamplingFeatures[Feature Code],0),"0000"),
", SpatialOffsetID:  ",IF(INDEX(RelatedFeatures[OffsetID],$A217)="",CONCATENATE(CHAR(34),CHAR(34)),CONCATENATE("*SpatialOffsetID",TEXT(INDEX(RelatedFeatures[OffsetID],$A217),"0000"))),"}")))</f>
        <v/>
      </c>
      <c r="P217" s="111" t="str">
        <f>IF($A217&gt;NumMethods,"",
CONCATENATE("  - &amp;MethodID",TEXT($A217,"0000"),
" {","MethodTypeCV:  ",CHAR(34),INDEX(Methods[Method Type],$A217),CHAR(34),
", MethodCode:  ",CHAR(34),INDEX(Methods[Method Code],$A217),CHAR(34),
", MethodName:  ",CHAR(34),INDEX(Methods[Method Name],$A217),CHAR(34),
", MethodDescription:  ",CHAR(34),INDEX(Methods[Method Description],$A217),CHAR(34),
", MethodLink:  ",CHAR(34),INDEX(Methods[Method Link],$A217),CHAR(34),
", OrganizationID: *OrganizationID",TEXT(MATCH(INDEX(Methods[Organization Name],$A217),Organizations[Organization Name],0),"0000"),"}"))</f>
        <v/>
      </c>
      <c r="Q217" s="111" t="str">
        <f>IF($A217&gt;NumVariables,"",
CONCATENATE("  - &amp;VariableID",TEXT($A217,"0000"),
" {","VariableTypeCV:  ",CHAR(34),INDEX(Variables[Variable Type],$A217),CHAR(34),
", VariableCode:  ",CHAR(34),INDEX(Variables[Variable Code],$A217),CHAR(34),
", VariableNameCV:  ",CHAR(34),INDEX(Variables[Variable Name],$A217),CHAR(34),
", VariableDefinition:  ",CHAR(34),INDEX(Variables[Variable Definition],$A217),CHAR(34),
", SpecciationCV:  ",CHAR(34),INDEX(Variables[Speciation],$A217),CHAR(34),
", NoDataValue:  ",CHAR(34),INDEX(Variables[No Data Value],$A217),CHAR(34),"}"))</f>
        <v/>
      </c>
      <c r="S217" s="111" t="str">
        <f>IF($A217&gt;NumProcessingLevels,"",
CONCATENATE("  - &amp;ProcessingLevelID",TEXT($A217,"0000"),
" {","ProcessingLevelCode:  ",CHAR(34),INDEX(ProcessingLevels[Processing Level Code],$A217),CHAR(34),
", Definition:  ",CHAR(34),INDEX(ProcessingLevels[Definition],$A217),CHAR(34),
", Explanation:  ",CHAR(34),INDEX(ProcessingLevels[Explanation],$A217),CHAR(34),"}"))</f>
        <v/>
      </c>
      <c r="T217" s="111" t="str">
        <f>IF($A217&gt;NumDataColumns,"",
IF(INDEX(DataColumns[Method Code],$A217)="","PLEASE FILL IN A METHOD FOR EACH DATA COLUMN",
CONCATENATE("  - &amp;ActionID",TEXT($A217,"0000"),
" {","ActionTypeCV:  ",CHAR(34),"Observation",CHAR(34),
", MethodID: *MethodID",TEXT(MATCH(INDEX(DataColumns[Method Code],$A217),Methods[Method Code],0),"0000"),
", BeginDateTime:  NULL",
", BeginDateTimeUTCOffset:  NULL",
", EndDateTime:  NULL",
", EndDateTimeUTCOffset:  NULL",
", ActionDescription:  ",CHAR(34),"Generic observation action generated by YODA TimeSeries Template",CHAR(34),
", ActionFileLink:  ",CHAR(34),CHAR(34),"}")))</f>
        <v/>
      </c>
      <c r="U217" s="111" t="str">
        <f>IF($A217&gt;NumDataColumns,"",
IF(INDEX(DataColumns[Method Code],$A217)="","PLEASE FILL IN A SAMPLING FEATURE FOR EACH DATA COLUMN",
CONCATENATE("  - &amp;FeatureActionID",TEXT($A217,"0000"),
" {","SamplingFeatureID:  *SamplingFeatureID",TEXT(MATCH(INDEX(DataColumns[Sampling Feature Code],$A217),SamplingFeatures[Feature Code],0),"0000"),
", ActionID:  *ActionID",TEXT($A217,"0000"),"}")))</f>
        <v/>
      </c>
      <c r="V217" s="111" t="str">
        <f>IF($A217&gt;NumDataColumns,"",
CONCATENATE("  - &amp;ResultID",TEXT($A217,"0000"),
" {","ResultUUID:  ",CHAR(34),INDEX(DataColumns[ResultUUID],$A217),CHAR(34),
", FeatureActionID: *FeatureActionID",TEXT($A217,"0000"),
", ResultTypeCV:  ",CHAR(34),INDEX(DataColumns[Result Type],$A217),CHAR(34),
", VariableID:  *VariableID",TEXT(MATCH(INDEX(DataColumns[Variable Code],$A217),Variables[Variable Code],0),"0000"),
", UnitsID:  ",CHAR(34),INDEX(DataColumns[Unit Name],$A217),CHAR(34),
", TaxonomicClassifierID:  ",CHAR(34),CHAR(34),
", ProcessingLevelID:  *ProcessingLevelID",TEXT(MATCH(INDEX(DataColumns[Processing Level],$A217),ProcessingLevels[Processing Level Code],0),"0000"),
", ResultDateTime:  ",CHAR(34),CHAR(34),
", ResultDateTimeUTCOffset:  ",CHAR(34),CHAR(34),
", ValidDateTime:  ",CHAR(34),CHAR(34),
", ValidDateTimeUTCOffset:  ",CHAR(34),CHAR(34),
", StatusCV:  ",CHAR(34),CHAR(34),
", SampledMediumCV:  ",CHAR(34),INDEX(DataColumns[Sampled Medium],$A217),CHAR(34),
", ValueCount:  ",NumDataValues,"}"))</f>
        <v/>
      </c>
      <c r="W217" s="111" t="str">
        <f>IF($A217&gt;NumDataColumns,"",
CONCATENATE("  - &amp;TimeSeriesResultID001",TEXT($A217,"0000"),
" {","ResultID: *ResultID",TEXT($A217,"0000"),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Statistic],$A217),CHAR(34),"}"))</f>
        <v/>
      </c>
      <c r="X217" s="111" t="str">
        <f>IF($A217-3&gt;NumDataColumns,"",
CONCATENATE("    - {ColumnNumber: ",TEXT($A217-1,"0000"),
", Label:  ",CHAR(34),INDEX(DataColumns[Column Label],$A217-3),CHAR(34),
", ODM2Field:  ",CHAR(34),"DataValue",CHAR(34),
", CensorCodeCV:  ",CHAR(34),INDEX(DataColumns[Censor Code],$A217-3),CHAR(34),
", QualiatyCodeCV:  ",CHAR(34),INDEX(DataColumns[Quality Code],$A217-3),CHAR(34),
", TimeAggregationInterval:  ",INDEX(DataColumns[Time Aggregation Interval],$A217-3),
", TimeAggregationIntervalUnitsID:  ",CHAR(34),INDEX(DataColumns[Time Aggregation Unit],$A217-3),CHAR(34),"}"))</f>
        <v/>
      </c>
      <c r="AA217" s="111" t="str">
        <f>IF($A217&gt;NumDataColumns,
"",
CONCATENATE(AA216,", ",INDEX(DataColumns[Column Label],$A217)))</f>
        <v/>
      </c>
    </row>
    <row r="218" spans="1:27" x14ac:dyDescent="0.25">
      <c r="A218">
        <v>215</v>
      </c>
      <c r="D218" s="111" t="str">
        <f>IF($A218&gt;NumPeople,"",
CONCATENATE("  - &amp;PersonID",TEXT($A218,"0000"),
" {","PersonFirstName:  ",CHAR(34),INDEX(People[First Name],$A218),CHAR(34),
", PersonMiddleName:  ",CHAR(34),INDEX(People[Middle Name],$A218),CHAR(34),
", PersonLastName:  ",CHAR(34),INDEX(People[Last Name],$A218),CHAR(34),"}"))</f>
        <v/>
      </c>
      <c r="E218" s="111" t="str">
        <f>IF($A218&gt;NumOrganizations,"",
CONCATENATE("  - &amp;OrganizationID",TEXT($A218,"0000"),
" {","OrganizationTypeCV:  ",CHAR(34),INDEX(Organizations[Organization Type '[CV']],$A218),CHAR(34),
", OrganizationCode:  ",CHAR(34),INDEX(Organizations[Organization Code],$A218),CHAR(34),
", OrganizationName:  ",CHAR(34),INDEX(Organizations[Organization Name],$A218),CHAR(34),
", OrganizationDescription:  ",CHAR(34),INDEX(Organizations[Organization Description],$A218),CHAR(34),
", OrganizationLink:  ",CHAR(34),INDEX(Organizations[Organization Link],$A218),CHAR(34),"}"))</f>
        <v/>
      </c>
      <c r="F218" s="111" t="str">
        <f>IF($A218&gt;NumPeople,"",
CONCATENATE("  - &amp;AffiliationID",TEXT($A218,"0000"),
" {PersonID: *PersonID",TEXT($A218,"0000"),
", OrganizationID: *OrganizationID",TEXT(MATCH(INDEX(People[Organization Name],$A218),Organizations[Organization Name],0),"0000"),
", IsPrimaryOrganizationContact: , AffiliationStartDate: , AffiliationEndDate: , PrimaryPhone: ",
", PrimaryEmail: ",CHAR(34),INDEX(People[Primary Email],$A218),CHAR(34),
", PrimaryAddress: ",CHAR(34),INDEX(People[Primary Address],$A218),CHAR(34),
", PersonLink: }"))</f>
        <v/>
      </c>
      <c r="H218" s="111" t="str">
        <f>IF(COUNTA(CitationInformation)=0,"",
IF($A218&gt;NumAuthors,"",
CONCATENATE("  - &amp;AuthorListID",TEXT($A218,"0000"),
"  {CitationID: *CitationID0001",
", PersonID: *PersonID",TEXT(MATCH(INDEX(AuthorList[Author Name],$A218),People[Full Name],0),"0000"),
", AuthorOrder: ",INDEX(AuthorList[Author Number],$A218),"}")))</f>
        <v/>
      </c>
      <c r="K218" s="111" t="str">
        <f>IF($A218&gt;NumSamplingFeatures,"",
CONCATENATE("  - &amp;SamplingFeatureID",TEXT($A218,"0000"),
" {","SamplingFeatureUUID:  ",CHAR(34),INDEX(SamplingFeatures[Sampling Feature UUID],$A218),CHAR(34),
", SamplingFeatureTypeCV:  ",CHAR(34),INDEX(SamplingFeatures[Sampling Feature Type],$A218),CHAR(34),
", SamplingFeatureCode:  ",CHAR(34),INDEX(SamplingFeatures[Feature Code],$A218),CHAR(34),
", SamplingFeatureName:  ",CHAR(34),INDEX(SamplingFeatures[Feature Name],$A218),CHAR(34),
", SamplingFeatureDescription:  ",CHAR(34),INDEX(SamplingFeatures[Feature Description],$A218),CHAR(34),
", SamplingFeatureGeotypeCV:  ",CHAR(34),INDEX(SamplingFeatures[Feature Geo Type],$A218),CHAR(34),
", FeatureGeometry:  ",CHAR(34),INDEX(SamplingFeatures[Feature Geometry],$A218),CHAR(34),
", Elevation_m:  ",CHAR(34),INDEX(SamplingFeatures[Elevation_m],$A218),CHAR(34),
", ElevationDatumCV:  ",CHAR(34),ElevationDatum,CHAR(34),"}"))</f>
        <v/>
      </c>
      <c r="L218" s="111" t="str">
        <f>IF(NumSites=0,"",
IF(NumSites&lt;$A218,"",
CONCATENATE("  - &amp;SiteID",TEXT($A218,"0000"),
" {","SamplingFeatureID:  *SamplingFeatureID",TEXT(MATCH($A218,Sites[SiteID],0),"0000"),
", SiteTypeCV:  ",CHAR(34),INDEX(Sites[Site Type],MATCH($A218,Sites[SiteID],0)),CHAR(34),
", Latitude:  ",INDEX(Sites[Latitude],MATCH($A218,Sites[SiteID],0)),
", Longitude:  ",INDEX(Sites[Longitude],MATCH($A218,Sites[SiteID],0)),
", SpatialReferenceID:  *SRSID0001}")))</f>
        <v/>
      </c>
      <c r="M218" s="111" t="str">
        <f>IF(NumSpecimens=0,"",
IF(NumSpecimens&lt;$A218,"",
CONCATENATE("  - &amp;SpecimenID",TEXT($A218,"0000"),
" {","SamplingFeatureID:  *SamplingFeatureID",TEXT(MATCH($A218,Specimens[SpecimenID],0),"0000"),
", SpecimenTypeCV:  ",CHAR(34),INDEX(Specimens[Specimen Type],MATCH($A218,Specimens[SpecimenID],0)),CHAR(34),
", SpecimenMediumCV:  ",INDEX(Specimens[Specimen Medium],MATCH($A218,Specimens[SpecimenID],0)),
", IsFieldSpecimen:  ",CHAR(34),INDEX(Specimens[Is Field Specimen?],MATCH($A218,Specimens[SpecimenID],0)),CHAR(34),"}")))</f>
        <v/>
      </c>
      <c r="N218" s="111" t="str">
        <f>IF(NumSpatialOffsets=0,"",
IF(NumSpatialOffsets&lt;$A218,"",
CONCATENATE("  - &amp;SpatialOffsetID",TEXT($A218,"0000"),
" {","SpatialOffsetTypeCV:  ",CHAR(34),INDEX(RelatedFeatures[Spatial Offset Type],MATCH($A218,RelatedFeatures[OffsetID],0)),CHAR(34),
", Offset1Value:  ",INDEX(RelatedFeatures[Offset 1 Value],MATCH($A218,RelatedFeatures[OffsetID],0)),
", Offset1UnitID:  ",CHAR(34),INDEX(RelatedFeatures[Offset 1 Unit],MATCH($A218,RelatedFeatures[OffsetID],0)),CHAR(34),
", Offset2Value:  ",IF(INDEX(RelatedFeatures[Offset 2 Value],MATCH($A218,RelatedFeatures[OffsetID],0))="","NULL",INDEX(RelatedFeatures[Offset 2 Value],MATCH($A218,RelatedFeatures[OffsetID],0))),
", Offset2UnitID:  ",CHAR(34),INDEX(RelatedFeatures[Offset 2 Unit],MATCH($A218,RelatedFeatures[OffsetID],0)),,CHAR(34),
", Offset3Value:  ",IF(INDEX(RelatedFeatures[Offset 3 Value],MATCH($A218,RelatedFeatures[OffsetID],0))="","NULL",INDEX(RelatedFeatures[Offset 3 Value],MATCH($A218,RelatedFeatures[OffsetID],0))),
", Offset3UnitID:  ",CHAR(34),INDEX(RelatedFeatures[Offset 3 Unit],MATCH($A218,RelatedFeatures[OffsetID],0)),CHAR(34),"}")))</f>
        <v/>
      </c>
      <c r="O218" s="111" t="str">
        <f>IF(NumRelatedFeatures=0,"",
IF($A218&gt;NumRelatedFeatures,"",
CONCATENATE("  - &amp;RelationID",TEXT($A218,"0000"),
" {","SamplingFeatureID:  *SamplingFeatureID",TEXT(MATCH(INDEX(RelatedFeatures[First Sampling Feature Code],$A218),SamplingFeatures[Feature Code],0),"0000"),
", RelationshipTypeCV:  ",CHAR(34),INDEX(RelatedFeatures[Relationship Type],$A218),CHAR(34),
", RelatedFeatureID: *SamplingFeatureID",TEXT(MATCH(INDEX(RelatedFeatures[Second Sampling Feature Code],$A218),SamplingFeatures[Feature Code],0),"0000"),
", SpatialOffsetID:  ",IF(INDEX(RelatedFeatures[OffsetID],$A218)="",CONCATENATE(CHAR(34),CHAR(34)),CONCATENATE("*SpatialOffsetID",TEXT(INDEX(RelatedFeatures[OffsetID],$A218),"0000"))),"}")))</f>
        <v/>
      </c>
      <c r="P218" s="111" t="str">
        <f>IF($A218&gt;NumMethods,"",
CONCATENATE("  - &amp;MethodID",TEXT($A218,"0000"),
" {","MethodTypeCV:  ",CHAR(34),INDEX(Methods[Method Type],$A218),CHAR(34),
", MethodCode:  ",CHAR(34),INDEX(Methods[Method Code],$A218),CHAR(34),
", MethodName:  ",CHAR(34),INDEX(Methods[Method Name],$A218),CHAR(34),
", MethodDescription:  ",CHAR(34),INDEX(Methods[Method Description],$A218),CHAR(34),
", MethodLink:  ",CHAR(34),INDEX(Methods[Method Link],$A218),CHAR(34),
", OrganizationID: *OrganizationID",TEXT(MATCH(INDEX(Methods[Organization Name],$A218),Organizations[Organization Name],0),"0000"),"}"))</f>
        <v/>
      </c>
      <c r="Q218" s="111" t="str">
        <f>IF($A218&gt;NumVariables,"",
CONCATENATE("  - &amp;VariableID",TEXT($A218,"0000"),
" {","VariableTypeCV:  ",CHAR(34),INDEX(Variables[Variable Type],$A218),CHAR(34),
", VariableCode:  ",CHAR(34),INDEX(Variables[Variable Code],$A218),CHAR(34),
", VariableNameCV:  ",CHAR(34),INDEX(Variables[Variable Name],$A218),CHAR(34),
", VariableDefinition:  ",CHAR(34),INDEX(Variables[Variable Definition],$A218),CHAR(34),
", SpecciationCV:  ",CHAR(34),INDEX(Variables[Speciation],$A218),CHAR(34),
", NoDataValue:  ",CHAR(34),INDEX(Variables[No Data Value],$A218),CHAR(34),"}"))</f>
        <v/>
      </c>
      <c r="S218" s="111" t="str">
        <f>IF($A218&gt;NumProcessingLevels,"",
CONCATENATE("  - &amp;ProcessingLevelID",TEXT($A218,"0000"),
" {","ProcessingLevelCode:  ",CHAR(34),INDEX(ProcessingLevels[Processing Level Code],$A218),CHAR(34),
", Definition:  ",CHAR(34),INDEX(ProcessingLevels[Definition],$A218),CHAR(34),
", Explanation:  ",CHAR(34),INDEX(ProcessingLevels[Explanation],$A218),CHAR(34),"}"))</f>
        <v/>
      </c>
      <c r="T218" s="111" t="str">
        <f>IF($A218&gt;NumDataColumns,"",
IF(INDEX(DataColumns[Method Code],$A218)="","PLEASE FILL IN A METHOD FOR EACH DATA COLUMN",
CONCATENATE("  - &amp;ActionID",TEXT($A218,"0000"),
" {","ActionTypeCV:  ",CHAR(34),"Observation",CHAR(34),
", MethodID: *MethodID",TEXT(MATCH(INDEX(DataColumns[Method Code],$A218),Methods[Method Code],0),"0000"),
", BeginDateTime:  NULL",
", BeginDateTimeUTCOffset:  NULL",
", EndDateTime:  NULL",
", EndDateTimeUTCOffset:  NULL",
", ActionDescription:  ",CHAR(34),"Generic observation action generated by YODA TimeSeries Template",CHAR(34),
", ActionFileLink:  ",CHAR(34),CHAR(34),"}")))</f>
        <v/>
      </c>
      <c r="U218" s="111" t="str">
        <f>IF($A218&gt;NumDataColumns,"",
IF(INDEX(DataColumns[Method Code],$A218)="","PLEASE FILL IN A SAMPLING FEATURE FOR EACH DATA COLUMN",
CONCATENATE("  - &amp;FeatureActionID",TEXT($A218,"0000"),
" {","SamplingFeatureID:  *SamplingFeatureID",TEXT(MATCH(INDEX(DataColumns[Sampling Feature Code],$A218),SamplingFeatures[Feature Code],0),"0000"),
", ActionID:  *ActionID",TEXT($A218,"0000"),"}")))</f>
        <v/>
      </c>
      <c r="V218" s="111" t="str">
        <f>IF($A218&gt;NumDataColumns,"",
CONCATENATE("  - &amp;ResultID",TEXT($A218,"0000"),
" {","ResultUUID:  ",CHAR(34),INDEX(DataColumns[ResultUUID],$A218),CHAR(34),
", FeatureActionID: *FeatureActionID",TEXT($A218,"0000"),
", ResultTypeCV:  ",CHAR(34),INDEX(DataColumns[Result Type],$A218),CHAR(34),
", VariableID:  *VariableID",TEXT(MATCH(INDEX(DataColumns[Variable Code],$A218),Variables[Variable Code],0),"0000"),
", UnitsID:  ",CHAR(34),INDEX(DataColumns[Unit Name],$A218),CHAR(34),
", TaxonomicClassifierID:  ",CHAR(34),CHAR(34),
", ProcessingLevelID:  *ProcessingLevelID",TEXT(MATCH(INDEX(DataColumns[Processing Level],$A218),ProcessingLevels[Processing Level Code],0),"0000"),
", ResultDateTime:  ",CHAR(34),CHAR(34),
", ResultDateTimeUTCOffset:  ",CHAR(34),CHAR(34),
", ValidDateTime:  ",CHAR(34),CHAR(34),
", ValidDateTimeUTCOffset:  ",CHAR(34),CHAR(34),
", StatusCV:  ",CHAR(34),CHAR(34),
", SampledMediumCV:  ",CHAR(34),INDEX(DataColumns[Sampled Medium],$A218),CHAR(34),
", ValueCount:  ",NumDataValues,"}"))</f>
        <v/>
      </c>
      <c r="W218" s="111" t="str">
        <f>IF($A218&gt;NumDataColumns,"",
CONCATENATE("  - &amp;TimeSeriesResultID001",TEXT($A218,"0000"),
" {","ResultID: *ResultID",TEXT($A218,"0000"),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Statistic],$A218),CHAR(34),"}"))</f>
        <v/>
      </c>
      <c r="X218" s="111" t="str">
        <f>IF($A218-3&gt;NumDataColumns,"",
CONCATENATE("    - {ColumnNumber: ",TEXT($A218-1,"0000"),
", Label:  ",CHAR(34),INDEX(DataColumns[Column Label],$A218-3),CHAR(34),
", ODM2Field:  ",CHAR(34),"DataValue",CHAR(34),
", CensorCodeCV:  ",CHAR(34),INDEX(DataColumns[Censor Code],$A218-3),CHAR(34),
", QualiatyCodeCV:  ",CHAR(34),INDEX(DataColumns[Quality Code],$A218-3),CHAR(34),
", TimeAggregationInterval:  ",INDEX(DataColumns[Time Aggregation Interval],$A218-3),
", TimeAggregationIntervalUnitsID:  ",CHAR(34),INDEX(DataColumns[Time Aggregation Unit],$A218-3),CHAR(34),"}"))</f>
        <v/>
      </c>
      <c r="AA218" s="111" t="str">
        <f>IF($A218&gt;NumDataColumns,
"",
CONCATENATE(AA217,", ",INDEX(DataColumns[Column Label],$A218)))</f>
        <v/>
      </c>
    </row>
    <row r="219" spans="1:27" x14ac:dyDescent="0.25">
      <c r="A219">
        <v>216</v>
      </c>
      <c r="D219" s="111" t="str">
        <f>IF($A219&gt;NumPeople,"",
CONCATENATE("  - &amp;PersonID",TEXT($A219,"0000"),
" {","PersonFirstName:  ",CHAR(34),INDEX(People[First Name],$A219),CHAR(34),
", PersonMiddleName:  ",CHAR(34),INDEX(People[Middle Name],$A219),CHAR(34),
", PersonLastName:  ",CHAR(34),INDEX(People[Last Name],$A219),CHAR(34),"}"))</f>
        <v/>
      </c>
      <c r="E219" s="111" t="str">
        <f>IF($A219&gt;NumOrganizations,"",
CONCATENATE("  - &amp;OrganizationID",TEXT($A219,"0000"),
" {","OrganizationTypeCV:  ",CHAR(34),INDEX(Organizations[Organization Type '[CV']],$A219),CHAR(34),
", OrganizationCode:  ",CHAR(34),INDEX(Organizations[Organization Code],$A219),CHAR(34),
", OrganizationName:  ",CHAR(34),INDEX(Organizations[Organization Name],$A219),CHAR(34),
", OrganizationDescription:  ",CHAR(34),INDEX(Organizations[Organization Description],$A219),CHAR(34),
", OrganizationLink:  ",CHAR(34),INDEX(Organizations[Organization Link],$A219),CHAR(34),"}"))</f>
        <v/>
      </c>
      <c r="F219" s="111" t="str">
        <f>IF($A219&gt;NumPeople,"",
CONCATENATE("  - &amp;AffiliationID",TEXT($A219,"0000"),
" {PersonID: *PersonID",TEXT($A219,"0000"),
", OrganizationID: *OrganizationID",TEXT(MATCH(INDEX(People[Organization Name],$A219),Organizations[Organization Name],0),"0000"),
", IsPrimaryOrganizationContact: , AffiliationStartDate: , AffiliationEndDate: , PrimaryPhone: ",
", PrimaryEmail: ",CHAR(34),INDEX(People[Primary Email],$A219),CHAR(34),
", PrimaryAddress: ",CHAR(34),INDEX(People[Primary Address],$A219),CHAR(34),
", PersonLink: }"))</f>
        <v/>
      </c>
      <c r="H219" s="111" t="str">
        <f>IF(COUNTA(CitationInformation)=0,"",
IF($A219&gt;NumAuthors,"",
CONCATENATE("  - &amp;AuthorListID",TEXT($A219,"0000"),
"  {CitationID: *CitationID0001",
", PersonID: *PersonID",TEXT(MATCH(INDEX(AuthorList[Author Name],$A219),People[Full Name],0),"0000"),
", AuthorOrder: ",INDEX(AuthorList[Author Number],$A219),"}")))</f>
        <v/>
      </c>
      <c r="K219" s="111" t="str">
        <f>IF($A219&gt;NumSamplingFeatures,"",
CONCATENATE("  - &amp;SamplingFeatureID",TEXT($A219,"0000"),
" {","SamplingFeatureUUID:  ",CHAR(34),INDEX(SamplingFeatures[Sampling Feature UUID],$A219),CHAR(34),
", SamplingFeatureTypeCV:  ",CHAR(34),INDEX(SamplingFeatures[Sampling Feature Type],$A219),CHAR(34),
", SamplingFeatureCode:  ",CHAR(34),INDEX(SamplingFeatures[Feature Code],$A219),CHAR(34),
", SamplingFeatureName:  ",CHAR(34),INDEX(SamplingFeatures[Feature Name],$A219),CHAR(34),
", SamplingFeatureDescription:  ",CHAR(34),INDEX(SamplingFeatures[Feature Description],$A219),CHAR(34),
", SamplingFeatureGeotypeCV:  ",CHAR(34),INDEX(SamplingFeatures[Feature Geo Type],$A219),CHAR(34),
", FeatureGeometry:  ",CHAR(34),INDEX(SamplingFeatures[Feature Geometry],$A219),CHAR(34),
", Elevation_m:  ",CHAR(34),INDEX(SamplingFeatures[Elevation_m],$A219),CHAR(34),
", ElevationDatumCV:  ",CHAR(34),ElevationDatum,CHAR(34),"}"))</f>
        <v/>
      </c>
      <c r="L219" s="111" t="str">
        <f>IF(NumSites=0,"",
IF(NumSites&lt;$A219,"",
CONCATENATE("  - &amp;SiteID",TEXT($A219,"0000"),
" {","SamplingFeatureID:  *SamplingFeatureID",TEXT(MATCH($A219,Sites[SiteID],0),"0000"),
", SiteTypeCV:  ",CHAR(34),INDEX(Sites[Site Type],MATCH($A219,Sites[SiteID],0)),CHAR(34),
", Latitude:  ",INDEX(Sites[Latitude],MATCH($A219,Sites[SiteID],0)),
", Longitude:  ",INDEX(Sites[Longitude],MATCH($A219,Sites[SiteID],0)),
", SpatialReferenceID:  *SRSID0001}")))</f>
        <v/>
      </c>
      <c r="M219" s="111" t="str">
        <f>IF(NumSpecimens=0,"",
IF(NumSpecimens&lt;$A219,"",
CONCATENATE("  - &amp;SpecimenID",TEXT($A219,"0000"),
" {","SamplingFeatureID:  *SamplingFeatureID",TEXT(MATCH($A219,Specimens[SpecimenID],0),"0000"),
", SpecimenTypeCV:  ",CHAR(34),INDEX(Specimens[Specimen Type],MATCH($A219,Specimens[SpecimenID],0)),CHAR(34),
", SpecimenMediumCV:  ",INDEX(Specimens[Specimen Medium],MATCH($A219,Specimens[SpecimenID],0)),
", IsFieldSpecimen:  ",CHAR(34),INDEX(Specimens[Is Field Specimen?],MATCH($A219,Specimens[SpecimenID],0)),CHAR(34),"}")))</f>
        <v/>
      </c>
      <c r="N219" s="111" t="str">
        <f>IF(NumSpatialOffsets=0,"",
IF(NumSpatialOffsets&lt;$A219,"",
CONCATENATE("  - &amp;SpatialOffsetID",TEXT($A219,"0000"),
" {","SpatialOffsetTypeCV:  ",CHAR(34),INDEX(RelatedFeatures[Spatial Offset Type],MATCH($A219,RelatedFeatures[OffsetID],0)),CHAR(34),
", Offset1Value:  ",INDEX(RelatedFeatures[Offset 1 Value],MATCH($A219,RelatedFeatures[OffsetID],0)),
", Offset1UnitID:  ",CHAR(34),INDEX(RelatedFeatures[Offset 1 Unit],MATCH($A219,RelatedFeatures[OffsetID],0)),CHAR(34),
", Offset2Value:  ",IF(INDEX(RelatedFeatures[Offset 2 Value],MATCH($A219,RelatedFeatures[OffsetID],0))="","NULL",INDEX(RelatedFeatures[Offset 2 Value],MATCH($A219,RelatedFeatures[OffsetID],0))),
", Offset2UnitID:  ",CHAR(34),INDEX(RelatedFeatures[Offset 2 Unit],MATCH($A219,RelatedFeatures[OffsetID],0)),,CHAR(34),
", Offset3Value:  ",IF(INDEX(RelatedFeatures[Offset 3 Value],MATCH($A219,RelatedFeatures[OffsetID],0))="","NULL",INDEX(RelatedFeatures[Offset 3 Value],MATCH($A219,RelatedFeatures[OffsetID],0))),
", Offset3UnitID:  ",CHAR(34),INDEX(RelatedFeatures[Offset 3 Unit],MATCH($A219,RelatedFeatures[OffsetID],0)),CHAR(34),"}")))</f>
        <v/>
      </c>
      <c r="O219" s="111" t="str">
        <f>IF(NumRelatedFeatures=0,"",
IF($A219&gt;NumRelatedFeatures,"",
CONCATENATE("  - &amp;RelationID",TEXT($A219,"0000"),
" {","SamplingFeatureID:  *SamplingFeatureID",TEXT(MATCH(INDEX(RelatedFeatures[First Sampling Feature Code],$A219),SamplingFeatures[Feature Code],0),"0000"),
", RelationshipTypeCV:  ",CHAR(34),INDEX(RelatedFeatures[Relationship Type],$A219),CHAR(34),
", RelatedFeatureID: *SamplingFeatureID",TEXT(MATCH(INDEX(RelatedFeatures[Second Sampling Feature Code],$A219),SamplingFeatures[Feature Code],0),"0000"),
", SpatialOffsetID:  ",IF(INDEX(RelatedFeatures[OffsetID],$A219)="",CONCATENATE(CHAR(34),CHAR(34)),CONCATENATE("*SpatialOffsetID",TEXT(INDEX(RelatedFeatures[OffsetID],$A219),"0000"))),"}")))</f>
        <v/>
      </c>
      <c r="P219" s="111" t="str">
        <f>IF($A219&gt;NumMethods,"",
CONCATENATE("  - &amp;MethodID",TEXT($A219,"0000"),
" {","MethodTypeCV:  ",CHAR(34),INDEX(Methods[Method Type],$A219),CHAR(34),
", MethodCode:  ",CHAR(34),INDEX(Methods[Method Code],$A219),CHAR(34),
", MethodName:  ",CHAR(34),INDEX(Methods[Method Name],$A219),CHAR(34),
", MethodDescription:  ",CHAR(34),INDEX(Methods[Method Description],$A219),CHAR(34),
", MethodLink:  ",CHAR(34),INDEX(Methods[Method Link],$A219),CHAR(34),
", OrganizationID: *OrganizationID",TEXT(MATCH(INDEX(Methods[Organization Name],$A219),Organizations[Organization Name],0),"0000"),"}"))</f>
        <v/>
      </c>
      <c r="Q219" s="111" t="str">
        <f>IF($A219&gt;NumVariables,"",
CONCATENATE("  - &amp;VariableID",TEXT($A219,"0000"),
" {","VariableTypeCV:  ",CHAR(34),INDEX(Variables[Variable Type],$A219),CHAR(34),
", VariableCode:  ",CHAR(34),INDEX(Variables[Variable Code],$A219),CHAR(34),
", VariableNameCV:  ",CHAR(34),INDEX(Variables[Variable Name],$A219),CHAR(34),
", VariableDefinition:  ",CHAR(34),INDEX(Variables[Variable Definition],$A219),CHAR(34),
", SpecciationCV:  ",CHAR(34),INDEX(Variables[Speciation],$A219),CHAR(34),
", NoDataValue:  ",CHAR(34),INDEX(Variables[No Data Value],$A219),CHAR(34),"}"))</f>
        <v/>
      </c>
      <c r="S219" s="111" t="str">
        <f>IF($A219&gt;NumProcessingLevels,"",
CONCATENATE("  - &amp;ProcessingLevelID",TEXT($A219,"0000"),
" {","ProcessingLevelCode:  ",CHAR(34),INDEX(ProcessingLevels[Processing Level Code],$A219),CHAR(34),
", Definition:  ",CHAR(34),INDEX(ProcessingLevels[Definition],$A219),CHAR(34),
", Explanation:  ",CHAR(34),INDEX(ProcessingLevels[Explanation],$A219),CHAR(34),"}"))</f>
        <v/>
      </c>
      <c r="T219" s="111" t="str">
        <f>IF($A219&gt;NumDataColumns,"",
IF(INDEX(DataColumns[Method Code],$A219)="","PLEASE FILL IN A METHOD FOR EACH DATA COLUMN",
CONCATENATE("  - &amp;ActionID",TEXT($A219,"0000"),
" {","ActionTypeCV:  ",CHAR(34),"Observation",CHAR(34),
", MethodID: *MethodID",TEXT(MATCH(INDEX(DataColumns[Method Code],$A219),Methods[Method Code],0),"0000"),
", BeginDateTime:  NULL",
", BeginDateTimeUTCOffset:  NULL",
", EndDateTime:  NULL",
", EndDateTimeUTCOffset:  NULL",
", ActionDescription:  ",CHAR(34),"Generic observation action generated by YODA TimeSeries Template",CHAR(34),
", ActionFileLink:  ",CHAR(34),CHAR(34),"}")))</f>
        <v/>
      </c>
      <c r="U219" s="111" t="str">
        <f>IF($A219&gt;NumDataColumns,"",
IF(INDEX(DataColumns[Method Code],$A219)="","PLEASE FILL IN A SAMPLING FEATURE FOR EACH DATA COLUMN",
CONCATENATE("  - &amp;FeatureActionID",TEXT($A219,"0000"),
" {","SamplingFeatureID:  *SamplingFeatureID",TEXT(MATCH(INDEX(DataColumns[Sampling Feature Code],$A219),SamplingFeatures[Feature Code],0),"0000"),
", ActionID:  *ActionID",TEXT($A219,"0000"),"}")))</f>
        <v/>
      </c>
      <c r="V219" s="111" t="str">
        <f>IF($A219&gt;NumDataColumns,"",
CONCATENATE("  - &amp;ResultID",TEXT($A219,"0000"),
" {","ResultUUID:  ",CHAR(34),INDEX(DataColumns[ResultUUID],$A219),CHAR(34),
", FeatureActionID: *FeatureActionID",TEXT($A219,"0000"),
", ResultTypeCV:  ",CHAR(34),INDEX(DataColumns[Result Type],$A219),CHAR(34),
", VariableID:  *VariableID",TEXT(MATCH(INDEX(DataColumns[Variable Code],$A219),Variables[Variable Code],0),"0000"),
", UnitsID:  ",CHAR(34),INDEX(DataColumns[Unit Name],$A219),CHAR(34),
", TaxonomicClassifierID:  ",CHAR(34),CHAR(34),
", ProcessingLevelID:  *ProcessingLevelID",TEXT(MATCH(INDEX(DataColumns[Processing Level],$A219),ProcessingLevels[Processing Level Code],0),"0000"),
", ResultDateTime:  ",CHAR(34),CHAR(34),
", ResultDateTimeUTCOffset:  ",CHAR(34),CHAR(34),
", ValidDateTime:  ",CHAR(34),CHAR(34),
", ValidDateTimeUTCOffset:  ",CHAR(34),CHAR(34),
", StatusCV:  ",CHAR(34),CHAR(34),
", SampledMediumCV:  ",CHAR(34),INDEX(DataColumns[Sampled Medium],$A219),CHAR(34),
", ValueCount:  ",NumDataValues,"}"))</f>
        <v/>
      </c>
      <c r="W219" s="111" t="str">
        <f>IF($A219&gt;NumDataColumns,"",
CONCATENATE("  - &amp;TimeSeriesResultID001",TEXT($A219,"0000"),
" {","ResultID: *ResultID",TEXT($A219,"0000"),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Statistic],$A219),CHAR(34),"}"))</f>
        <v/>
      </c>
      <c r="X219" s="111" t="str">
        <f>IF($A219-3&gt;NumDataColumns,"",
CONCATENATE("    - {ColumnNumber: ",TEXT($A219-1,"0000"),
", Label:  ",CHAR(34),INDEX(DataColumns[Column Label],$A219-3),CHAR(34),
", ODM2Field:  ",CHAR(34),"DataValue",CHAR(34),
", CensorCodeCV:  ",CHAR(34),INDEX(DataColumns[Censor Code],$A219-3),CHAR(34),
", QualiatyCodeCV:  ",CHAR(34),INDEX(DataColumns[Quality Code],$A219-3),CHAR(34),
", TimeAggregationInterval:  ",INDEX(DataColumns[Time Aggregation Interval],$A219-3),
", TimeAggregationIntervalUnitsID:  ",CHAR(34),INDEX(DataColumns[Time Aggregation Unit],$A219-3),CHAR(34),"}"))</f>
        <v/>
      </c>
      <c r="AA219" s="111" t="str">
        <f>IF($A219&gt;NumDataColumns,
"",
CONCATENATE(AA218,", ",INDEX(DataColumns[Column Label],$A219)))</f>
        <v/>
      </c>
    </row>
    <row r="220" spans="1:27" x14ac:dyDescent="0.25">
      <c r="A220">
        <v>217</v>
      </c>
      <c r="D220" s="111" t="str">
        <f>IF($A220&gt;NumPeople,"",
CONCATENATE("  - &amp;PersonID",TEXT($A220,"0000"),
" {","PersonFirstName:  ",CHAR(34),INDEX(People[First Name],$A220),CHAR(34),
", PersonMiddleName:  ",CHAR(34),INDEX(People[Middle Name],$A220),CHAR(34),
", PersonLastName:  ",CHAR(34),INDEX(People[Last Name],$A220),CHAR(34),"}"))</f>
        <v/>
      </c>
      <c r="E220" s="111" t="str">
        <f>IF($A220&gt;NumOrganizations,"",
CONCATENATE("  - &amp;OrganizationID",TEXT($A220,"0000"),
" {","OrganizationTypeCV:  ",CHAR(34),INDEX(Organizations[Organization Type '[CV']],$A220),CHAR(34),
", OrganizationCode:  ",CHAR(34),INDEX(Organizations[Organization Code],$A220),CHAR(34),
", OrganizationName:  ",CHAR(34),INDEX(Organizations[Organization Name],$A220),CHAR(34),
", OrganizationDescription:  ",CHAR(34),INDEX(Organizations[Organization Description],$A220),CHAR(34),
", OrganizationLink:  ",CHAR(34),INDEX(Organizations[Organization Link],$A220),CHAR(34),"}"))</f>
        <v/>
      </c>
      <c r="F220" s="111" t="str">
        <f>IF($A220&gt;NumPeople,"",
CONCATENATE("  - &amp;AffiliationID",TEXT($A220,"0000"),
" {PersonID: *PersonID",TEXT($A220,"0000"),
", OrganizationID: *OrganizationID",TEXT(MATCH(INDEX(People[Organization Name],$A220),Organizations[Organization Name],0),"0000"),
", IsPrimaryOrganizationContact: , AffiliationStartDate: , AffiliationEndDate: , PrimaryPhone: ",
", PrimaryEmail: ",CHAR(34),INDEX(People[Primary Email],$A220),CHAR(34),
", PrimaryAddress: ",CHAR(34),INDEX(People[Primary Address],$A220),CHAR(34),
", PersonLink: }"))</f>
        <v/>
      </c>
      <c r="H220" s="111" t="str">
        <f>IF(COUNTA(CitationInformation)=0,"",
IF($A220&gt;NumAuthors,"",
CONCATENATE("  - &amp;AuthorListID",TEXT($A220,"0000"),
"  {CitationID: *CitationID0001",
", PersonID: *PersonID",TEXT(MATCH(INDEX(AuthorList[Author Name],$A220),People[Full Name],0),"0000"),
", AuthorOrder: ",INDEX(AuthorList[Author Number],$A220),"}")))</f>
        <v/>
      </c>
      <c r="K220" s="111" t="str">
        <f>IF($A220&gt;NumSamplingFeatures,"",
CONCATENATE("  - &amp;SamplingFeatureID",TEXT($A220,"0000"),
" {","SamplingFeatureUUID:  ",CHAR(34),INDEX(SamplingFeatures[Sampling Feature UUID],$A220),CHAR(34),
", SamplingFeatureTypeCV:  ",CHAR(34),INDEX(SamplingFeatures[Sampling Feature Type],$A220),CHAR(34),
", SamplingFeatureCode:  ",CHAR(34),INDEX(SamplingFeatures[Feature Code],$A220),CHAR(34),
", SamplingFeatureName:  ",CHAR(34),INDEX(SamplingFeatures[Feature Name],$A220),CHAR(34),
", SamplingFeatureDescription:  ",CHAR(34),INDEX(SamplingFeatures[Feature Description],$A220),CHAR(34),
", SamplingFeatureGeotypeCV:  ",CHAR(34),INDEX(SamplingFeatures[Feature Geo Type],$A220),CHAR(34),
", FeatureGeometry:  ",CHAR(34),INDEX(SamplingFeatures[Feature Geometry],$A220),CHAR(34),
", Elevation_m:  ",CHAR(34),INDEX(SamplingFeatures[Elevation_m],$A220),CHAR(34),
", ElevationDatumCV:  ",CHAR(34),ElevationDatum,CHAR(34),"}"))</f>
        <v/>
      </c>
      <c r="L220" s="111" t="str">
        <f>IF(NumSites=0,"",
IF(NumSites&lt;$A220,"",
CONCATENATE("  - &amp;SiteID",TEXT($A220,"0000"),
" {","SamplingFeatureID:  *SamplingFeatureID",TEXT(MATCH($A220,Sites[SiteID],0),"0000"),
", SiteTypeCV:  ",CHAR(34),INDEX(Sites[Site Type],MATCH($A220,Sites[SiteID],0)),CHAR(34),
", Latitude:  ",INDEX(Sites[Latitude],MATCH($A220,Sites[SiteID],0)),
", Longitude:  ",INDEX(Sites[Longitude],MATCH($A220,Sites[SiteID],0)),
", SpatialReferenceID:  *SRSID0001}")))</f>
        <v/>
      </c>
      <c r="M220" s="111" t="str">
        <f>IF(NumSpecimens=0,"",
IF(NumSpecimens&lt;$A220,"",
CONCATENATE("  - &amp;SpecimenID",TEXT($A220,"0000"),
" {","SamplingFeatureID:  *SamplingFeatureID",TEXT(MATCH($A220,Specimens[SpecimenID],0),"0000"),
", SpecimenTypeCV:  ",CHAR(34),INDEX(Specimens[Specimen Type],MATCH($A220,Specimens[SpecimenID],0)),CHAR(34),
", SpecimenMediumCV:  ",INDEX(Specimens[Specimen Medium],MATCH($A220,Specimens[SpecimenID],0)),
", IsFieldSpecimen:  ",CHAR(34),INDEX(Specimens[Is Field Specimen?],MATCH($A220,Specimens[SpecimenID],0)),CHAR(34),"}")))</f>
        <v/>
      </c>
      <c r="N220" s="111" t="str">
        <f>IF(NumSpatialOffsets=0,"",
IF(NumSpatialOffsets&lt;$A220,"",
CONCATENATE("  - &amp;SpatialOffsetID",TEXT($A220,"0000"),
" {","SpatialOffsetTypeCV:  ",CHAR(34),INDEX(RelatedFeatures[Spatial Offset Type],MATCH($A220,RelatedFeatures[OffsetID],0)),CHAR(34),
", Offset1Value:  ",INDEX(RelatedFeatures[Offset 1 Value],MATCH($A220,RelatedFeatures[OffsetID],0)),
", Offset1UnitID:  ",CHAR(34),INDEX(RelatedFeatures[Offset 1 Unit],MATCH($A220,RelatedFeatures[OffsetID],0)),CHAR(34),
", Offset2Value:  ",IF(INDEX(RelatedFeatures[Offset 2 Value],MATCH($A220,RelatedFeatures[OffsetID],0))="","NULL",INDEX(RelatedFeatures[Offset 2 Value],MATCH($A220,RelatedFeatures[OffsetID],0))),
", Offset2UnitID:  ",CHAR(34),INDEX(RelatedFeatures[Offset 2 Unit],MATCH($A220,RelatedFeatures[OffsetID],0)),,CHAR(34),
", Offset3Value:  ",IF(INDEX(RelatedFeatures[Offset 3 Value],MATCH($A220,RelatedFeatures[OffsetID],0))="","NULL",INDEX(RelatedFeatures[Offset 3 Value],MATCH($A220,RelatedFeatures[OffsetID],0))),
", Offset3UnitID:  ",CHAR(34),INDEX(RelatedFeatures[Offset 3 Unit],MATCH($A220,RelatedFeatures[OffsetID],0)),CHAR(34),"}")))</f>
        <v/>
      </c>
      <c r="O220" s="111" t="str">
        <f>IF(NumRelatedFeatures=0,"",
IF($A220&gt;NumRelatedFeatures,"",
CONCATENATE("  - &amp;RelationID",TEXT($A220,"0000"),
" {","SamplingFeatureID:  *SamplingFeatureID",TEXT(MATCH(INDEX(RelatedFeatures[First Sampling Feature Code],$A220),SamplingFeatures[Feature Code],0),"0000"),
", RelationshipTypeCV:  ",CHAR(34),INDEX(RelatedFeatures[Relationship Type],$A220),CHAR(34),
", RelatedFeatureID: *SamplingFeatureID",TEXT(MATCH(INDEX(RelatedFeatures[Second Sampling Feature Code],$A220),SamplingFeatures[Feature Code],0),"0000"),
", SpatialOffsetID:  ",IF(INDEX(RelatedFeatures[OffsetID],$A220)="",CONCATENATE(CHAR(34),CHAR(34)),CONCATENATE("*SpatialOffsetID",TEXT(INDEX(RelatedFeatures[OffsetID],$A220),"0000"))),"}")))</f>
        <v/>
      </c>
      <c r="P220" s="111" t="str">
        <f>IF($A220&gt;NumMethods,"",
CONCATENATE("  - &amp;MethodID",TEXT($A220,"0000"),
" {","MethodTypeCV:  ",CHAR(34),INDEX(Methods[Method Type],$A220),CHAR(34),
", MethodCode:  ",CHAR(34),INDEX(Methods[Method Code],$A220),CHAR(34),
", MethodName:  ",CHAR(34),INDEX(Methods[Method Name],$A220),CHAR(34),
", MethodDescription:  ",CHAR(34),INDEX(Methods[Method Description],$A220),CHAR(34),
", MethodLink:  ",CHAR(34),INDEX(Methods[Method Link],$A220),CHAR(34),
", OrganizationID: *OrganizationID",TEXT(MATCH(INDEX(Methods[Organization Name],$A220),Organizations[Organization Name],0),"0000"),"}"))</f>
        <v/>
      </c>
      <c r="Q220" s="111" t="str">
        <f>IF($A220&gt;NumVariables,"",
CONCATENATE("  - &amp;VariableID",TEXT($A220,"0000"),
" {","VariableTypeCV:  ",CHAR(34),INDEX(Variables[Variable Type],$A220),CHAR(34),
", VariableCode:  ",CHAR(34),INDEX(Variables[Variable Code],$A220),CHAR(34),
", VariableNameCV:  ",CHAR(34),INDEX(Variables[Variable Name],$A220),CHAR(34),
", VariableDefinition:  ",CHAR(34),INDEX(Variables[Variable Definition],$A220),CHAR(34),
", SpecciationCV:  ",CHAR(34),INDEX(Variables[Speciation],$A220),CHAR(34),
", NoDataValue:  ",CHAR(34),INDEX(Variables[No Data Value],$A220),CHAR(34),"}"))</f>
        <v/>
      </c>
      <c r="S220" s="111" t="str">
        <f>IF($A220&gt;NumProcessingLevels,"",
CONCATENATE("  - &amp;ProcessingLevelID",TEXT($A220,"0000"),
" {","ProcessingLevelCode:  ",CHAR(34),INDEX(ProcessingLevels[Processing Level Code],$A220),CHAR(34),
", Definition:  ",CHAR(34),INDEX(ProcessingLevels[Definition],$A220),CHAR(34),
", Explanation:  ",CHAR(34),INDEX(ProcessingLevels[Explanation],$A220),CHAR(34),"}"))</f>
        <v/>
      </c>
      <c r="T220" s="111" t="str">
        <f>IF($A220&gt;NumDataColumns,"",
IF(INDEX(DataColumns[Method Code],$A220)="","PLEASE FILL IN A METHOD FOR EACH DATA COLUMN",
CONCATENATE("  - &amp;ActionID",TEXT($A220,"0000"),
" {","ActionTypeCV:  ",CHAR(34),"Observation",CHAR(34),
", MethodID: *MethodID",TEXT(MATCH(INDEX(DataColumns[Method Code],$A220),Methods[Method Code],0),"0000"),
", BeginDateTime:  NULL",
", BeginDateTimeUTCOffset:  NULL",
", EndDateTime:  NULL",
", EndDateTimeUTCOffset:  NULL",
", ActionDescription:  ",CHAR(34),"Generic observation action generated by YODA TimeSeries Template",CHAR(34),
", ActionFileLink:  ",CHAR(34),CHAR(34),"}")))</f>
        <v/>
      </c>
      <c r="U220" s="111" t="str">
        <f>IF($A220&gt;NumDataColumns,"",
IF(INDEX(DataColumns[Method Code],$A220)="","PLEASE FILL IN A SAMPLING FEATURE FOR EACH DATA COLUMN",
CONCATENATE("  - &amp;FeatureActionID",TEXT($A220,"0000"),
" {","SamplingFeatureID:  *SamplingFeatureID",TEXT(MATCH(INDEX(DataColumns[Sampling Feature Code],$A220),SamplingFeatures[Feature Code],0),"0000"),
", ActionID:  *ActionID",TEXT($A220,"0000"),"}")))</f>
        <v/>
      </c>
      <c r="V220" s="111" t="str">
        <f>IF($A220&gt;NumDataColumns,"",
CONCATENATE("  - &amp;ResultID",TEXT($A220,"0000"),
" {","ResultUUID:  ",CHAR(34),INDEX(DataColumns[ResultUUID],$A220),CHAR(34),
", FeatureActionID: *FeatureActionID",TEXT($A220,"0000"),
", ResultTypeCV:  ",CHAR(34),INDEX(DataColumns[Result Type],$A220),CHAR(34),
", VariableID:  *VariableID",TEXT(MATCH(INDEX(DataColumns[Variable Code],$A220),Variables[Variable Code],0),"0000"),
", UnitsID:  ",CHAR(34),INDEX(DataColumns[Unit Name],$A220),CHAR(34),
", TaxonomicClassifierID:  ",CHAR(34),CHAR(34),
", ProcessingLevelID:  *ProcessingLevelID",TEXT(MATCH(INDEX(DataColumns[Processing Level],$A220),ProcessingLevels[Processing Level Code],0),"0000"),
", ResultDateTime:  ",CHAR(34),CHAR(34),
", ResultDateTimeUTCOffset:  ",CHAR(34),CHAR(34),
", ValidDateTime:  ",CHAR(34),CHAR(34),
", ValidDateTimeUTCOffset:  ",CHAR(34),CHAR(34),
", StatusCV:  ",CHAR(34),CHAR(34),
", SampledMediumCV:  ",CHAR(34),INDEX(DataColumns[Sampled Medium],$A220),CHAR(34),
", ValueCount:  ",NumDataValues,"}"))</f>
        <v/>
      </c>
      <c r="W220" s="111" t="str">
        <f>IF($A220&gt;NumDataColumns,"",
CONCATENATE("  - &amp;TimeSeriesResultID001",TEXT($A220,"0000"),
" {","ResultID: *ResultID",TEXT($A220,"0000"),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Statistic],$A220),CHAR(34),"}"))</f>
        <v/>
      </c>
      <c r="X220" s="111" t="str">
        <f>IF($A220-3&gt;NumDataColumns,"",
CONCATENATE("    - {ColumnNumber: ",TEXT($A220-1,"0000"),
", Label:  ",CHAR(34),INDEX(DataColumns[Column Label],$A220-3),CHAR(34),
", ODM2Field:  ",CHAR(34),"DataValue",CHAR(34),
", CensorCodeCV:  ",CHAR(34),INDEX(DataColumns[Censor Code],$A220-3),CHAR(34),
", QualiatyCodeCV:  ",CHAR(34),INDEX(DataColumns[Quality Code],$A220-3),CHAR(34),
", TimeAggregationInterval:  ",INDEX(DataColumns[Time Aggregation Interval],$A220-3),
", TimeAggregationIntervalUnitsID:  ",CHAR(34),INDEX(DataColumns[Time Aggregation Unit],$A220-3),CHAR(34),"}"))</f>
        <v/>
      </c>
      <c r="AA220" s="111" t="str">
        <f>IF($A220&gt;NumDataColumns,
"",
CONCATENATE(AA219,", ",INDEX(DataColumns[Column Label],$A220)))</f>
        <v/>
      </c>
    </row>
    <row r="221" spans="1:27" x14ac:dyDescent="0.25">
      <c r="A221">
        <v>218</v>
      </c>
      <c r="D221" s="111" t="str">
        <f>IF($A221&gt;NumPeople,"",
CONCATENATE("  - &amp;PersonID",TEXT($A221,"0000"),
" {","PersonFirstName:  ",CHAR(34),INDEX(People[First Name],$A221),CHAR(34),
", PersonMiddleName:  ",CHAR(34),INDEX(People[Middle Name],$A221),CHAR(34),
", PersonLastName:  ",CHAR(34),INDEX(People[Last Name],$A221),CHAR(34),"}"))</f>
        <v/>
      </c>
      <c r="E221" s="111" t="str">
        <f>IF($A221&gt;NumOrganizations,"",
CONCATENATE("  - &amp;OrganizationID",TEXT($A221,"0000"),
" {","OrganizationTypeCV:  ",CHAR(34),INDEX(Organizations[Organization Type '[CV']],$A221),CHAR(34),
", OrganizationCode:  ",CHAR(34),INDEX(Organizations[Organization Code],$A221),CHAR(34),
", OrganizationName:  ",CHAR(34),INDEX(Organizations[Organization Name],$A221),CHAR(34),
", OrganizationDescription:  ",CHAR(34),INDEX(Organizations[Organization Description],$A221),CHAR(34),
", OrganizationLink:  ",CHAR(34),INDEX(Organizations[Organization Link],$A221),CHAR(34),"}"))</f>
        <v/>
      </c>
      <c r="F221" s="111" t="str">
        <f>IF($A221&gt;NumPeople,"",
CONCATENATE("  - &amp;AffiliationID",TEXT($A221,"0000"),
" {PersonID: *PersonID",TEXT($A221,"0000"),
", OrganizationID: *OrganizationID",TEXT(MATCH(INDEX(People[Organization Name],$A221),Organizations[Organization Name],0),"0000"),
", IsPrimaryOrganizationContact: , AffiliationStartDate: , AffiliationEndDate: , PrimaryPhone: ",
", PrimaryEmail: ",CHAR(34),INDEX(People[Primary Email],$A221),CHAR(34),
", PrimaryAddress: ",CHAR(34),INDEX(People[Primary Address],$A221),CHAR(34),
", PersonLink: }"))</f>
        <v/>
      </c>
      <c r="H221" s="111" t="str">
        <f>IF(COUNTA(CitationInformation)=0,"",
IF($A221&gt;NumAuthors,"",
CONCATENATE("  - &amp;AuthorListID",TEXT($A221,"0000"),
"  {CitationID: *CitationID0001",
", PersonID: *PersonID",TEXT(MATCH(INDEX(AuthorList[Author Name],$A221),People[Full Name],0),"0000"),
", AuthorOrder: ",INDEX(AuthorList[Author Number],$A221),"}")))</f>
        <v/>
      </c>
      <c r="K221" s="111" t="str">
        <f>IF($A221&gt;NumSamplingFeatures,"",
CONCATENATE("  - &amp;SamplingFeatureID",TEXT($A221,"0000"),
" {","SamplingFeatureUUID:  ",CHAR(34),INDEX(SamplingFeatures[Sampling Feature UUID],$A221),CHAR(34),
", SamplingFeatureTypeCV:  ",CHAR(34),INDEX(SamplingFeatures[Sampling Feature Type],$A221),CHAR(34),
", SamplingFeatureCode:  ",CHAR(34),INDEX(SamplingFeatures[Feature Code],$A221),CHAR(34),
", SamplingFeatureName:  ",CHAR(34),INDEX(SamplingFeatures[Feature Name],$A221),CHAR(34),
", SamplingFeatureDescription:  ",CHAR(34),INDEX(SamplingFeatures[Feature Description],$A221),CHAR(34),
", SamplingFeatureGeotypeCV:  ",CHAR(34),INDEX(SamplingFeatures[Feature Geo Type],$A221),CHAR(34),
", FeatureGeometry:  ",CHAR(34),INDEX(SamplingFeatures[Feature Geometry],$A221),CHAR(34),
", Elevation_m:  ",CHAR(34),INDEX(SamplingFeatures[Elevation_m],$A221),CHAR(34),
", ElevationDatumCV:  ",CHAR(34),ElevationDatum,CHAR(34),"}"))</f>
        <v/>
      </c>
      <c r="L221" s="111" t="str">
        <f>IF(NumSites=0,"",
IF(NumSites&lt;$A221,"",
CONCATENATE("  - &amp;SiteID",TEXT($A221,"0000"),
" {","SamplingFeatureID:  *SamplingFeatureID",TEXT(MATCH($A221,Sites[SiteID],0),"0000"),
", SiteTypeCV:  ",CHAR(34),INDEX(Sites[Site Type],MATCH($A221,Sites[SiteID],0)),CHAR(34),
", Latitude:  ",INDEX(Sites[Latitude],MATCH($A221,Sites[SiteID],0)),
", Longitude:  ",INDEX(Sites[Longitude],MATCH($A221,Sites[SiteID],0)),
", SpatialReferenceID:  *SRSID0001}")))</f>
        <v/>
      </c>
      <c r="M221" s="111" t="str">
        <f>IF(NumSpecimens=0,"",
IF(NumSpecimens&lt;$A221,"",
CONCATENATE("  - &amp;SpecimenID",TEXT($A221,"0000"),
" {","SamplingFeatureID:  *SamplingFeatureID",TEXT(MATCH($A221,Specimens[SpecimenID],0),"0000"),
", SpecimenTypeCV:  ",CHAR(34),INDEX(Specimens[Specimen Type],MATCH($A221,Specimens[SpecimenID],0)),CHAR(34),
", SpecimenMediumCV:  ",INDEX(Specimens[Specimen Medium],MATCH($A221,Specimens[SpecimenID],0)),
", IsFieldSpecimen:  ",CHAR(34),INDEX(Specimens[Is Field Specimen?],MATCH($A221,Specimens[SpecimenID],0)),CHAR(34),"}")))</f>
        <v/>
      </c>
      <c r="N221" s="111" t="str">
        <f>IF(NumSpatialOffsets=0,"",
IF(NumSpatialOffsets&lt;$A221,"",
CONCATENATE("  - &amp;SpatialOffsetID",TEXT($A221,"0000"),
" {","SpatialOffsetTypeCV:  ",CHAR(34),INDEX(RelatedFeatures[Spatial Offset Type],MATCH($A221,RelatedFeatures[OffsetID],0)),CHAR(34),
", Offset1Value:  ",INDEX(RelatedFeatures[Offset 1 Value],MATCH($A221,RelatedFeatures[OffsetID],0)),
", Offset1UnitID:  ",CHAR(34),INDEX(RelatedFeatures[Offset 1 Unit],MATCH($A221,RelatedFeatures[OffsetID],0)),CHAR(34),
", Offset2Value:  ",IF(INDEX(RelatedFeatures[Offset 2 Value],MATCH($A221,RelatedFeatures[OffsetID],0))="","NULL",INDEX(RelatedFeatures[Offset 2 Value],MATCH($A221,RelatedFeatures[OffsetID],0))),
", Offset2UnitID:  ",CHAR(34),INDEX(RelatedFeatures[Offset 2 Unit],MATCH($A221,RelatedFeatures[OffsetID],0)),,CHAR(34),
", Offset3Value:  ",IF(INDEX(RelatedFeatures[Offset 3 Value],MATCH($A221,RelatedFeatures[OffsetID],0))="","NULL",INDEX(RelatedFeatures[Offset 3 Value],MATCH($A221,RelatedFeatures[OffsetID],0))),
", Offset3UnitID:  ",CHAR(34),INDEX(RelatedFeatures[Offset 3 Unit],MATCH($A221,RelatedFeatures[OffsetID],0)),CHAR(34),"}")))</f>
        <v/>
      </c>
      <c r="O221" s="111" t="str">
        <f>IF(NumRelatedFeatures=0,"",
IF($A221&gt;NumRelatedFeatures,"",
CONCATENATE("  - &amp;RelationID",TEXT($A221,"0000"),
" {","SamplingFeatureID:  *SamplingFeatureID",TEXT(MATCH(INDEX(RelatedFeatures[First Sampling Feature Code],$A221),SamplingFeatures[Feature Code],0),"0000"),
", RelationshipTypeCV:  ",CHAR(34),INDEX(RelatedFeatures[Relationship Type],$A221),CHAR(34),
", RelatedFeatureID: *SamplingFeatureID",TEXT(MATCH(INDEX(RelatedFeatures[Second Sampling Feature Code],$A221),SamplingFeatures[Feature Code],0),"0000"),
", SpatialOffsetID:  ",IF(INDEX(RelatedFeatures[OffsetID],$A221)="",CONCATENATE(CHAR(34),CHAR(34)),CONCATENATE("*SpatialOffsetID",TEXT(INDEX(RelatedFeatures[OffsetID],$A221),"0000"))),"}")))</f>
        <v/>
      </c>
      <c r="P221" s="111" t="str">
        <f>IF($A221&gt;NumMethods,"",
CONCATENATE("  - &amp;MethodID",TEXT($A221,"0000"),
" {","MethodTypeCV:  ",CHAR(34),INDEX(Methods[Method Type],$A221),CHAR(34),
", MethodCode:  ",CHAR(34),INDEX(Methods[Method Code],$A221),CHAR(34),
", MethodName:  ",CHAR(34),INDEX(Methods[Method Name],$A221),CHAR(34),
", MethodDescription:  ",CHAR(34),INDEX(Methods[Method Description],$A221),CHAR(34),
", MethodLink:  ",CHAR(34),INDEX(Methods[Method Link],$A221),CHAR(34),
", OrganizationID: *OrganizationID",TEXT(MATCH(INDEX(Methods[Organization Name],$A221),Organizations[Organization Name],0),"0000"),"}"))</f>
        <v/>
      </c>
      <c r="Q221" s="111" t="str">
        <f>IF($A221&gt;NumVariables,"",
CONCATENATE("  - &amp;VariableID",TEXT($A221,"0000"),
" {","VariableTypeCV:  ",CHAR(34),INDEX(Variables[Variable Type],$A221),CHAR(34),
", VariableCode:  ",CHAR(34),INDEX(Variables[Variable Code],$A221),CHAR(34),
", VariableNameCV:  ",CHAR(34),INDEX(Variables[Variable Name],$A221),CHAR(34),
", VariableDefinition:  ",CHAR(34),INDEX(Variables[Variable Definition],$A221),CHAR(34),
", SpecciationCV:  ",CHAR(34),INDEX(Variables[Speciation],$A221),CHAR(34),
", NoDataValue:  ",CHAR(34),INDEX(Variables[No Data Value],$A221),CHAR(34),"}"))</f>
        <v/>
      </c>
      <c r="S221" s="111" t="str">
        <f>IF($A221&gt;NumProcessingLevels,"",
CONCATENATE("  - &amp;ProcessingLevelID",TEXT($A221,"0000"),
" {","ProcessingLevelCode:  ",CHAR(34),INDEX(ProcessingLevels[Processing Level Code],$A221),CHAR(34),
", Definition:  ",CHAR(34),INDEX(ProcessingLevels[Definition],$A221),CHAR(34),
", Explanation:  ",CHAR(34),INDEX(ProcessingLevels[Explanation],$A221),CHAR(34),"}"))</f>
        <v/>
      </c>
      <c r="T221" s="111" t="str">
        <f>IF($A221&gt;NumDataColumns,"",
IF(INDEX(DataColumns[Method Code],$A221)="","PLEASE FILL IN A METHOD FOR EACH DATA COLUMN",
CONCATENATE("  - &amp;ActionID",TEXT($A221,"0000"),
" {","ActionTypeCV:  ",CHAR(34),"Observation",CHAR(34),
", MethodID: *MethodID",TEXT(MATCH(INDEX(DataColumns[Method Code],$A221),Methods[Method Code],0),"0000"),
", BeginDateTime:  NULL",
", BeginDateTimeUTCOffset:  NULL",
", EndDateTime:  NULL",
", EndDateTimeUTCOffset:  NULL",
", ActionDescription:  ",CHAR(34),"Generic observation action generated by YODA TimeSeries Template",CHAR(34),
", ActionFileLink:  ",CHAR(34),CHAR(34),"}")))</f>
        <v/>
      </c>
      <c r="U221" s="111" t="str">
        <f>IF($A221&gt;NumDataColumns,"",
IF(INDEX(DataColumns[Method Code],$A221)="","PLEASE FILL IN A SAMPLING FEATURE FOR EACH DATA COLUMN",
CONCATENATE("  - &amp;FeatureActionID",TEXT($A221,"0000"),
" {","SamplingFeatureID:  *SamplingFeatureID",TEXT(MATCH(INDEX(DataColumns[Sampling Feature Code],$A221),SamplingFeatures[Feature Code],0),"0000"),
", ActionID:  *ActionID",TEXT($A221,"0000"),"}")))</f>
        <v/>
      </c>
      <c r="V221" s="111" t="str">
        <f>IF($A221&gt;NumDataColumns,"",
CONCATENATE("  - &amp;ResultID",TEXT($A221,"0000"),
" {","ResultUUID:  ",CHAR(34),INDEX(DataColumns[ResultUUID],$A221),CHAR(34),
", FeatureActionID: *FeatureActionID",TEXT($A221,"0000"),
", ResultTypeCV:  ",CHAR(34),INDEX(DataColumns[Result Type],$A221),CHAR(34),
", VariableID:  *VariableID",TEXT(MATCH(INDEX(DataColumns[Variable Code],$A221),Variables[Variable Code],0),"0000"),
", UnitsID:  ",CHAR(34),INDEX(DataColumns[Unit Name],$A221),CHAR(34),
", TaxonomicClassifierID:  ",CHAR(34),CHAR(34),
", ProcessingLevelID:  *ProcessingLevelID",TEXT(MATCH(INDEX(DataColumns[Processing Level],$A221),ProcessingLevels[Processing Level Code],0),"0000"),
", ResultDateTime:  ",CHAR(34),CHAR(34),
", ResultDateTimeUTCOffset:  ",CHAR(34),CHAR(34),
", ValidDateTime:  ",CHAR(34),CHAR(34),
", ValidDateTimeUTCOffset:  ",CHAR(34),CHAR(34),
", StatusCV:  ",CHAR(34),CHAR(34),
", SampledMediumCV:  ",CHAR(34),INDEX(DataColumns[Sampled Medium],$A221),CHAR(34),
", ValueCount:  ",NumDataValues,"}"))</f>
        <v/>
      </c>
      <c r="W221" s="111" t="str">
        <f>IF($A221&gt;NumDataColumns,"",
CONCATENATE("  - &amp;TimeSeriesResultID001",TEXT($A221,"0000"),
" {","ResultID: *ResultID",TEXT($A221,"0000"),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Statistic],$A221),CHAR(34),"}"))</f>
        <v/>
      </c>
      <c r="X221" s="111" t="str">
        <f>IF($A221-3&gt;NumDataColumns,"",
CONCATENATE("    - {ColumnNumber: ",TEXT($A221-1,"0000"),
", Label:  ",CHAR(34),INDEX(DataColumns[Column Label],$A221-3),CHAR(34),
", ODM2Field:  ",CHAR(34),"DataValue",CHAR(34),
", CensorCodeCV:  ",CHAR(34),INDEX(DataColumns[Censor Code],$A221-3),CHAR(34),
", QualiatyCodeCV:  ",CHAR(34),INDEX(DataColumns[Quality Code],$A221-3),CHAR(34),
", TimeAggregationInterval:  ",INDEX(DataColumns[Time Aggregation Interval],$A221-3),
", TimeAggregationIntervalUnitsID:  ",CHAR(34),INDEX(DataColumns[Time Aggregation Unit],$A221-3),CHAR(34),"}"))</f>
        <v/>
      </c>
      <c r="AA221" s="111" t="str">
        <f>IF($A221&gt;NumDataColumns,
"",
CONCATENATE(AA220,", ",INDEX(DataColumns[Column Label],$A221)))</f>
        <v/>
      </c>
    </row>
    <row r="222" spans="1:27" x14ac:dyDescent="0.25">
      <c r="A222">
        <v>219</v>
      </c>
      <c r="D222" s="111" t="str">
        <f>IF($A222&gt;NumPeople,"",
CONCATENATE("  - &amp;PersonID",TEXT($A222,"0000"),
" {","PersonFirstName:  ",CHAR(34),INDEX(People[First Name],$A222),CHAR(34),
", PersonMiddleName:  ",CHAR(34),INDEX(People[Middle Name],$A222),CHAR(34),
", PersonLastName:  ",CHAR(34),INDEX(People[Last Name],$A222),CHAR(34),"}"))</f>
        <v/>
      </c>
      <c r="E222" s="111" t="str">
        <f>IF($A222&gt;NumOrganizations,"",
CONCATENATE("  - &amp;OrganizationID",TEXT($A222,"0000"),
" {","OrganizationTypeCV:  ",CHAR(34),INDEX(Organizations[Organization Type '[CV']],$A222),CHAR(34),
", OrganizationCode:  ",CHAR(34),INDEX(Organizations[Organization Code],$A222),CHAR(34),
", OrganizationName:  ",CHAR(34),INDEX(Organizations[Organization Name],$A222),CHAR(34),
", OrganizationDescription:  ",CHAR(34),INDEX(Organizations[Organization Description],$A222),CHAR(34),
", OrganizationLink:  ",CHAR(34),INDEX(Organizations[Organization Link],$A222),CHAR(34),"}"))</f>
        <v/>
      </c>
      <c r="F222" s="111" t="str">
        <f>IF($A222&gt;NumPeople,"",
CONCATENATE("  - &amp;AffiliationID",TEXT($A222,"0000"),
" {PersonID: *PersonID",TEXT($A222,"0000"),
", OrganizationID: *OrganizationID",TEXT(MATCH(INDEX(People[Organization Name],$A222),Organizations[Organization Name],0),"0000"),
", IsPrimaryOrganizationContact: , AffiliationStartDate: , AffiliationEndDate: , PrimaryPhone: ",
", PrimaryEmail: ",CHAR(34),INDEX(People[Primary Email],$A222),CHAR(34),
", PrimaryAddress: ",CHAR(34),INDEX(People[Primary Address],$A222),CHAR(34),
", PersonLink: }"))</f>
        <v/>
      </c>
      <c r="H222" s="111" t="str">
        <f>IF(COUNTA(CitationInformation)=0,"",
IF($A222&gt;NumAuthors,"",
CONCATENATE("  - &amp;AuthorListID",TEXT($A222,"0000"),
"  {CitationID: *CitationID0001",
", PersonID: *PersonID",TEXT(MATCH(INDEX(AuthorList[Author Name],$A222),People[Full Name],0),"0000"),
", AuthorOrder: ",INDEX(AuthorList[Author Number],$A222),"}")))</f>
        <v/>
      </c>
      <c r="K222" s="111" t="str">
        <f>IF($A222&gt;NumSamplingFeatures,"",
CONCATENATE("  - &amp;SamplingFeatureID",TEXT($A222,"0000"),
" {","SamplingFeatureUUID:  ",CHAR(34),INDEX(SamplingFeatures[Sampling Feature UUID],$A222),CHAR(34),
", SamplingFeatureTypeCV:  ",CHAR(34),INDEX(SamplingFeatures[Sampling Feature Type],$A222),CHAR(34),
", SamplingFeatureCode:  ",CHAR(34),INDEX(SamplingFeatures[Feature Code],$A222),CHAR(34),
", SamplingFeatureName:  ",CHAR(34),INDEX(SamplingFeatures[Feature Name],$A222),CHAR(34),
", SamplingFeatureDescription:  ",CHAR(34),INDEX(SamplingFeatures[Feature Description],$A222),CHAR(34),
", SamplingFeatureGeotypeCV:  ",CHAR(34),INDEX(SamplingFeatures[Feature Geo Type],$A222),CHAR(34),
", FeatureGeometry:  ",CHAR(34),INDEX(SamplingFeatures[Feature Geometry],$A222),CHAR(34),
", Elevation_m:  ",CHAR(34),INDEX(SamplingFeatures[Elevation_m],$A222),CHAR(34),
", ElevationDatumCV:  ",CHAR(34),ElevationDatum,CHAR(34),"}"))</f>
        <v/>
      </c>
      <c r="L222" s="111" t="str">
        <f>IF(NumSites=0,"",
IF(NumSites&lt;$A222,"",
CONCATENATE("  - &amp;SiteID",TEXT($A222,"0000"),
" {","SamplingFeatureID:  *SamplingFeatureID",TEXT(MATCH($A222,Sites[SiteID],0),"0000"),
", SiteTypeCV:  ",CHAR(34),INDEX(Sites[Site Type],MATCH($A222,Sites[SiteID],0)),CHAR(34),
", Latitude:  ",INDEX(Sites[Latitude],MATCH($A222,Sites[SiteID],0)),
", Longitude:  ",INDEX(Sites[Longitude],MATCH($A222,Sites[SiteID],0)),
", SpatialReferenceID:  *SRSID0001}")))</f>
        <v/>
      </c>
      <c r="M222" s="111" t="str">
        <f>IF(NumSpecimens=0,"",
IF(NumSpecimens&lt;$A222,"",
CONCATENATE("  - &amp;SpecimenID",TEXT($A222,"0000"),
" {","SamplingFeatureID:  *SamplingFeatureID",TEXT(MATCH($A222,Specimens[SpecimenID],0),"0000"),
", SpecimenTypeCV:  ",CHAR(34),INDEX(Specimens[Specimen Type],MATCH($A222,Specimens[SpecimenID],0)),CHAR(34),
", SpecimenMediumCV:  ",INDEX(Specimens[Specimen Medium],MATCH($A222,Specimens[SpecimenID],0)),
", IsFieldSpecimen:  ",CHAR(34),INDEX(Specimens[Is Field Specimen?],MATCH($A222,Specimens[SpecimenID],0)),CHAR(34),"}")))</f>
        <v/>
      </c>
      <c r="N222" s="111" t="str">
        <f>IF(NumSpatialOffsets=0,"",
IF(NumSpatialOffsets&lt;$A222,"",
CONCATENATE("  - &amp;SpatialOffsetID",TEXT($A222,"0000"),
" {","SpatialOffsetTypeCV:  ",CHAR(34),INDEX(RelatedFeatures[Spatial Offset Type],MATCH($A222,RelatedFeatures[OffsetID],0)),CHAR(34),
", Offset1Value:  ",INDEX(RelatedFeatures[Offset 1 Value],MATCH($A222,RelatedFeatures[OffsetID],0)),
", Offset1UnitID:  ",CHAR(34),INDEX(RelatedFeatures[Offset 1 Unit],MATCH($A222,RelatedFeatures[OffsetID],0)),CHAR(34),
", Offset2Value:  ",IF(INDEX(RelatedFeatures[Offset 2 Value],MATCH($A222,RelatedFeatures[OffsetID],0))="","NULL",INDEX(RelatedFeatures[Offset 2 Value],MATCH($A222,RelatedFeatures[OffsetID],0))),
", Offset2UnitID:  ",CHAR(34),INDEX(RelatedFeatures[Offset 2 Unit],MATCH($A222,RelatedFeatures[OffsetID],0)),,CHAR(34),
", Offset3Value:  ",IF(INDEX(RelatedFeatures[Offset 3 Value],MATCH($A222,RelatedFeatures[OffsetID],0))="","NULL",INDEX(RelatedFeatures[Offset 3 Value],MATCH($A222,RelatedFeatures[OffsetID],0))),
", Offset3UnitID:  ",CHAR(34),INDEX(RelatedFeatures[Offset 3 Unit],MATCH($A222,RelatedFeatures[OffsetID],0)),CHAR(34),"}")))</f>
        <v/>
      </c>
      <c r="O222" s="111" t="str">
        <f>IF(NumRelatedFeatures=0,"",
IF($A222&gt;NumRelatedFeatures,"",
CONCATENATE("  - &amp;RelationID",TEXT($A222,"0000"),
" {","SamplingFeatureID:  *SamplingFeatureID",TEXT(MATCH(INDEX(RelatedFeatures[First Sampling Feature Code],$A222),SamplingFeatures[Feature Code],0),"0000"),
", RelationshipTypeCV:  ",CHAR(34),INDEX(RelatedFeatures[Relationship Type],$A222),CHAR(34),
", RelatedFeatureID: *SamplingFeatureID",TEXT(MATCH(INDEX(RelatedFeatures[Second Sampling Feature Code],$A222),SamplingFeatures[Feature Code],0),"0000"),
", SpatialOffsetID:  ",IF(INDEX(RelatedFeatures[OffsetID],$A222)="",CONCATENATE(CHAR(34),CHAR(34)),CONCATENATE("*SpatialOffsetID",TEXT(INDEX(RelatedFeatures[OffsetID],$A222),"0000"))),"}")))</f>
        <v/>
      </c>
      <c r="P222" s="111" t="str">
        <f>IF($A222&gt;NumMethods,"",
CONCATENATE("  - &amp;MethodID",TEXT($A222,"0000"),
" {","MethodTypeCV:  ",CHAR(34),INDEX(Methods[Method Type],$A222),CHAR(34),
", MethodCode:  ",CHAR(34),INDEX(Methods[Method Code],$A222),CHAR(34),
", MethodName:  ",CHAR(34),INDEX(Methods[Method Name],$A222),CHAR(34),
", MethodDescription:  ",CHAR(34),INDEX(Methods[Method Description],$A222),CHAR(34),
", MethodLink:  ",CHAR(34),INDEX(Methods[Method Link],$A222),CHAR(34),
", OrganizationID: *OrganizationID",TEXT(MATCH(INDEX(Methods[Organization Name],$A222),Organizations[Organization Name],0),"0000"),"}"))</f>
        <v/>
      </c>
      <c r="Q222" s="111" t="str">
        <f>IF($A222&gt;NumVariables,"",
CONCATENATE("  - &amp;VariableID",TEXT($A222,"0000"),
" {","VariableTypeCV:  ",CHAR(34),INDEX(Variables[Variable Type],$A222),CHAR(34),
", VariableCode:  ",CHAR(34),INDEX(Variables[Variable Code],$A222),CHAR(34),
", VariableNameCV:  ",CHAR(34),INDEX(Variables[Variable Name],$A222),CHAR(34),
", VariableDefinition:  ",CHAR(34),INDEX(Variables[Variable Definition],$A222),CHAR(34),
", SpecciationCV:  ",CHAR(34),INDEX(Variables[Speciation],$A222),CHAR(34),
", NoDataValue:  ",CHAR(34),INDEX(Variables[No Data Value],$A222),CHAR(34),"}"))</f>
        <v/>
      </c>
      <c r="S222" s="111" t="str">
        <f>IF($A222&gt;NumProcessingLevels,"",
CONCATENATE("  - &amp;ProcessingLevelID",TEXT($A222,"0000"),
" {","ProcessingLevelCode:  ",CHAR(34),INDEX(ProcessingLevels[Processing Level Code],$A222),CHAR(34),
", Definition:  ",CHAR(34),INDEX(ProcessingLevels[Definition],$A222),CHAR(34),
", Explanation:  ",CHAR(34),INDEX(ProcessingLevels[Explanation],$A222),CHAR(34),"}"))</f>
        <v/>
      </c>
      <c r="T222" s="111" t="str">
        <f>IF($A222&gt;NumDataColumns,"",
IF(INDEX(DataColumns[Method Code],$A222)="","PLEASE FILL IN A METHOD FOR EACH DATA COLUMN",
CONCATENATE("  - &amp;ActionID",TEXT($A222,"0000"),
" {","ActionTypeCV:  ",CHAR(34),"Observation",CHAR(34),
", MethodID: *MethodID",TEXT(MATCH(INDEX(DataColumns[Method Code],$A222),Methods[Method Code],0),"0000"),
", BeginDateTime:  NULL",
", BeginDateTimeUTCOffset:  NULL",
", EndDateTime:  NULL",
", EndDateTimeUTCOffset:  NULL",
", ActionDescription:  ",CHAR(34),"Generic observation action generated by YODA TimeSeries Template",CHAR(34),
", ActionFileLink:  ",CHAR(34),CHAR(34),"}")))</f>
        <v/>
      </c>
      <c r="U222" s="111" t="str">
        <f>IF($A222&gt;NumDataColumns,"",
IF(INDEX(DataColumns[Method Code],$A222)="","PLEASE FILL IN A SAMPLING FEATURE FOR EACH DATA COLUMN",
CONCATENATE("  - &amp;FeatureActionID",TEXT($A222,"0000"),
" {","SamplingFeatureID:  *SamplingFeatureID",TEXT(MATCH(INDEX(DataColumns[Sampling Feature Code],$A222),SamplingFeatures[Feature Code],0),"0000"),
", ActionID:  *ActionID",TEXT($A222,"0000"),"}")))</f>
        <v/>
      </c>
      <c r="V222" s="111" t="str">
        <f>IF($A222&gt;NumDataColumns,"",
CONCATENATE("  - &amp;ResultID",TEXT($A222,"0000"),
" {","ResultUUID:  ",CHAR(34),INDEX(DataColumns[ResultUUID],$A222),CHAR(34),
", FeatureActionID: *FeatureActionID",TEXT($A222,"0000"),
", ResultTypeCV:  ",CHAR(34),INDEX(DataColumns[Result Type],$A222),CHAR(34),
", VariableID:  *VariableID",TEXT(MATCH(INDEX(DataColumns[Variable Code],$A222),Variables[Variable Code],0),"0000"),
", UnitsID:  ",CHAR(34),INDEX(DataColumns[Unit Name],$A222),CHAR(34),
", TaxonomicClassifierID:  ",CHAR(34),CHAR(34),
", ProcessingLevelID:  *ProcessingLevelID",TEXT(MATCH(INDEX(DataColumns[Processing Level],$A222),ProcessingLevels[Processing Level Code],0),"0000"),
", ResultDateTime:  ",CHAR(34),CHAR(34),
", ResultDateTimeUTCOffset:  ",CHAR(34),CHAR(34),
", ValidDateTime:  ",CHAR(34),CHAR(34),
", ValidDateTimeUTCOffset:  ",CHAR(34),CHAR(34),
", StatusCV:  ",CHAR(34),CHAR(34),
", SampledMediumCV:  ",CHAR(34),INDEX(DataColumns[Sampled Medium],$A222),CHAR(34),
", ValueCount:  ",NumDataValues,"}"))</f>
        <v/>
      </c>
      <c r="W222" s="111" t="str">
        <f>IF($A222&gt;NumDataColumns,"",
CONCATENATE("  - &amp;TimeSeriesResultID001",TEXT($A222,"0000"),
" {","ResultID: *ResultID",TEXT($A222,"0000"),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Statistic],$A222),CHAR(34),"}"))</f>
        <v/>
      </c>
      <c r="X222" s="111" t="str">
        <f>IF($A222-3&gt;NumDataColumns,"",
CONCATENATE("    - {ColumnNumber: ",TEXT($A222-1,"0000"),
", Label:  ",CHAR(34),INDEX(DataColumns[Column Label],$A222-3),CHAR(34),
", ODM2Field:  ",CHAR(34),"DataValue",CHAR(34),
", CensorCodeCV:  ",CHAR(34),INDEX(DataColumns[Censor Code],$A222-3),CHAR(34),
", QualiatyCodeCV:  ",CHAR(34),INDEX(DataColumns[Quality Code],$A222-3),CHAR(34),
", TimeAggregationInterval:  ",INDEX(DataColumns[Time Aggregation Interval],$A222-3),
", TimeAggregationIntervalUnitsID:  ",CHAR(34),INDEX(DataColumns[Time Aggregation Unit],$A222-3),CHAR(34),"}"))</f>
        <v/>
      </c>
      <c r="AA222" s="111" t="str">
        <f>IF($A222&gt;NumDataColumns,
"",
CONCATENATE(AA221,", ",INDEX(DataColumns[Column Label],$A222)))</f>
        <v/>
      </c>
    </row>
    <row r="223" spans="1:27" x14ac:dyDescent="0.25">
      <c r="A223">
        <v>220</v>
      </c>
      <c r="D223" s="111" t="str">
        <f>IF($A223&gt;NumPeople,"",
CONCATENATE("  - &amp;PersonID",TEXT($A223,"0000"),
" {","PersonFirstName:  ",CHAR(34),INDEX(People[First Name],$A223),CHAR(34),
", PersonMiddleName:  ",CHAR(34),INDEX(People[Middle Name],$A223),CHAR(34),
", PersonLastName:  ",CHAR(34),INDEX(People[Last Name],$A223),CHAR(34),"}"))</f>
        <v/>
      </c>
      <c r="E223" s="111" t="str">
        <f>IF($A223&gt;NumOrganizations,"",
CONCATENATE("  - &amp;OrganizationID",TEXT($A223,"0000"),
" {","OrganizationTypeCV:  ",CHAR(34),INDEX(Organizations[Organization Type '[CV']],$A223),CHAR(34),
", OrganizationCode:  ",CHAR(34),INDEX(Organizations[Organization Code],$A223),CHAR(34),
", OrganizationName:  ",CHAR(34),INDEX(Organizations[Organization Name],$A223),CHAR(34),
", OrganizationDescription:  ",CHAR(34),INDEX(Organizations[Organization Description],$A223),CHAR(34),
", OrganizationLink:  ",CHAR(34),INDEX(Organizations[Organization Link],$A223),CHAR(34),"}"))</f>
        <v/>
      </c>
      <c r="F223" s="111" t="str">
        <f>IF($A223&gt;NumPeople,"",
CONCATENATE("  - &amp;AffiliationID",TEXT($A223,"0000"),
" {PersonID: *PersonID",TEXT($A223,"0000"),
", OrganizationID: *OrganizationID",TEXT(MATCH(INDEX(People[Organization Name],$A223),Organizations[Organization Name],0),"0000"),
", IsPrimaryOrganizationContact: , AffiliationStartDate: , AffiliationEndDate: , PrimaryPhone: ",
", PrimaryEmail: ",CHAR(34),INDEX(People[Primary Email],$A223),CHAR(34),
", PrimaryAddress: ",CHAR(34),INDEX(People[Primary Address],$A223),CHAR(34),
", PersonLink: }"))</f>
        <v/>
      </c>
      <c r="H223" s="111" t="str">
        <f>IF(COUNTA(CitationInformation)=0,"",
IF($A223&gt;NumAuthors,"",
CONCATENATE("  - &amp;AuthorListID",TEXT($A223,"0000"),
"  {CitationID: *CitationID0001",
", PersonID: *PersonID",TEXT(MATCH(INDEX(AuthorList[Author Name],$A223),People[Full Name],0),"0000"),
", AuthorOrder: ",INDEX(AuthorList[Author Number],$A223),"}")))</f>
        <v/>
      </c>
      <c r="K223" s="111" t="str">
        <f>IF($A223&gt;NumSamplingFeatures,"",
CONCATENATE("  - &amp;SamplingFeatureID",TEXT($A223,"0000"),
" {","SamplingFeatureUUID:  ",CHAR(34),INDEX(SamplingFeatures[Sampling Feature UUID],$A223),CHAR(34),
", SamplingFeatureTypeCV:  ",CHAR(34),INDEX(SamplingFeatures[Sampling Feature Type],$A223),CHAR(34),
", SamplingFeatureCode:  ",CHAR(34),INDEX(SamplingFeatures[Feature Code],$A223),CHAR(34),
", SamplingFeatureName:  ",CHAR(34),INDEX(SamplingFeatures[Feature Name],$A223),CHAR(34),
", SamplingFeatureDescription:  ",CHAR(34),INDEX(SamplingFeatures[Feature Description],$A223),CHAR(34),
", SamplingFeatureGeotypeCV:  ",CHAR(34),INDEX(SamplingFeatures[Feature Geo Type],$A223),CHAR(34),
", FeatureGeometry:  ",CHAR(34),INDEX(SamplingFeatures[Feature Geometry],$A223),CHAR(34),
", Elevation_m:  ",CHAR(34),INDEX(SamplingFeatures[Elevation_m],$A223),CHAR(34),
", ElevationDatumCV:  ",CHAR(34),ElevationDatum,CHAR(34),"}"))</f>
        <v/>
      </c>
      <c r="L223" s="111" t="str">
        <f>IF(NumSites=0,"",
IF(NumSites&lt;$A223,"",
CONCATENATE("  - &amp;SiteID",TEXT($A223,"0000"),
" {","SamplingFeatureID:  *SamplingFeatureID",TEXT(MATCH($A223,Sites[SiteID],0),"0000"),
", SiteTypeCV:  ",CHAR(34),INDEX(Sites[Site Type],MATCH($A223,Sites[SiteID],0)),CHAR(34),
", Latitude:  ",INDEX(Sites[Latitude],MATCH($A223,Sites[SiteID],0)),
", Longitude:  ",INDEX(Sites[Longitude],MATCH($A223,Sites[SiteID],0)),
", SpatialReferenceID:  *SRSID0001}")))</f>
        <v/>
      </c>
      <c r="M223" s="111" t="str">
        <f>IF(NumSpecimens=0,"",
IF(NumSpecimens&lt;$A223,"",
CONCATENATE("  - &amp;SpecimenID",TEXT($A223,"0000"),
" {","SamplingFeatureID:  *SamplingFeatureID",TEXT(MATCH($A223,Specimens[SpecimenID],0),"0000"),
", SpecimenTypeCV:  ",CHAR(34),INDEX(Specimens[Specimen Type],MATCH($A223,Specimens[SpecimenID],0)),CHAR(34),
", SpecimenMediumCV:  ",INDEX(Specimens[Specimen Medium],MATCH($A223,Specimens[SpecimenID],0)),
", IsFieldSpecimen:  ",CHAR(34),INDEX(Specimens[Is Field Specimen?],MATCH($A223,Specimens[SpecimenID],0)),CHAR(34),"}")))</f>
        <v/>
      </c>
      <c r="N223" s="111" t="str">
        <f>IF(NumSpatialOffsets=0,"",
IF(NumSpatialOffsets&lt;$A223,"",
CONCATENATE("  - &amp;SpatialOffsetID",TEXT($A223,"0000"),
" {","SpatialOffsetTypeCV:  ",CHAR(34),INDEX(RelatedFeatures[Spatial Offset Type],MATCH($A223,RelatedFeatures[OffsetID],0)),CHAR(34),
", Offset1Value:  ",INDEX(RelatedFeatures[Offset 1 Value],MATCH($A223,RelatedFeatures[OffsetID],0)),
", Offset1UnitID:  ",CHAR(34),INDEX(RelatedFeatures[Offset 1 Unit],MATCH($A223,RelatedFeatures[OffsetID],0)),CHAR(34),
", Offset2Value:  ",IF(INDEX(RelatedFeatures[Offset 2 Value],MATCH($A223,RelatedFeatures[OffsetID],0))="","NULL",INDEX(RelatedFeatures[Offset 2 Value],MATCH($A223,RelatedFeatures[OffsetID],0))),
", Offset2UnitID:  ",CHAR(34),INDEX(RelatedFeatures[Offset 2 Unit],MATCH($A223,RelatedFeatures[OffsetID],0)),,CHAR(34),
", Offset3Value:  ",IF(INDEX(RelatedFeatures[Offset 3 Value],MATCH($A223,RelatedFeatures[OffsetID],0))="","NULL",INDEX(RelatedFeatures[Offset 3 Value],MATCH($A223,RelatedFeatures[OffsetID],0))),
", Offset3UnitID:  ",CHAR(34),INDEX(RelatedFeatures[Offset 3 Unit],MATCH($A223,RelatedFeatures[OffsetID],0)),CHAR(34),"}")))</f>
        <v/>
      </c>
      <c r="O223" s="111" t="str">
        <f>IF(NumRelatedFeatures=0,"",
IF($A223&gt;NumRelatedFeatures,"",
CONCATENATE("  - &amp;RelationID",TEXT($A223,"0000"),
" {","SamplingFeatureID:  *SamplingFeatureID",TEXT(MATCH(INDEX(RelatedFeatures[First Sampling Feature Code],$A223),SamplingFeatures[Feature Code],0),"0000"),
", RelationshipTypeCV:  ",CHAR(34),INDEX(RelatedFeatures[Relationship Type],$A223),CHAR(34),
", RelatedFeatureID: *SamplingFeatureID",TEXT(MATCH(INDEX(RelatedFeatures[Second Sampling Feature Code],$A223),SamplingFeatures[Feature Code],0),"0000"),
", SpatialOffsetID:  ",IF(INDEX(RelatedFeatures[OffsetID],$A223)="",CONCATENATE(CHAR(34),CHAR(34)),CONCATENATE("*SpatialOffsetID",TEXT(INDEX(RelatedFeatures[OffsetID],$A223),"0000"))),"}")))</f>
        <v/>
      </c>
      <c r="P223" s="111" t="str">
        <f>IF($A223&gt;NumMethods,"",
CONCATENATE("  - &amp;MethodID",TEXT($A223,"0000"),
" {","MethodTypeCV:  ",CHAR(34),INDEX(Methods[Method Type],$A223),CHAR(34),
", MethodCode:  ",CHAR(34),INDEX(Methods[Method Code],$A223),CHAR(34),
", MethodName:  ",CHAR(34),INDEX(Methods[Method Name],$A223),CHAR(34),
", MethodDescription:  ",CHAR(34),INDEX(Methods[Method Description],$A223),CHAR(34),
", MethodLink:  ",CHAR(34),INDEX(Methods[Method Link],$A223),CHAR(34),
", OrganizationID: *OrganizationID",TEXT(MATCH(INDEX(Methods[Organization Name],$A223),Organizations[Organization Name],0),"0000"),"}"))</f>
        <v/>
      </c>
      <c r="Q223" s="111" t="str">
        <f>IF($A223&gt;NumVariables,"",
CONCATENATE("  - &amp;VariableID",TEXT($A223,"0000"),
" {","VariableTypeCV:  ",CHAR(34),INDEX(Variables[Variable Type],$A223),CHAR(34),
", VariableCode:  ",CHAR(34),INDEX(Variables[Variable Code],$A223),CHAR(34),
", VariableNameCV:  ",CHAR(34),INDEX(Variables[Variable Name],$A223),CHAR(34),
", VariableDefinition:  ",CHAR(34),INDEX(Variables[Variable Definition],$A223),CHAR(34),
", SpecciationCV:  ",CHAR(34),INDEX(Variables[Speciation],$A223),CHAR(34),
", NoDataValue:  ",CHAR(34),INDEX(Variables[No Data Value],$A223),CHAR(34),"}"))</f>
        <v/>
      </c>
      <c r="S223" s="111" t="str">
        <f>IF($A223&gt;NumProcessingLevels,"",
CONCATENATE("  - &amp;ProcessingLevelID",TEXT($A223,"0000"),
" {","ProcessingLevelCode:  ",CHAR(34),INDEX(ProcessingLevels[Processing Level Code],$A223),CHAR(34),
", Definition:  ",CHAR(34),INDEX(ProcessingLevels[Definition],$A223),CHAR(34),
", Explanation:  ",CHAR(34),INDEX(ProcessingLevels[Explanation],$A223),CHAR(34),"}"))</f>
        <v/>
      </c>
      <c r="T223" s="111" t="str">
        <f>IF($A223&gt;NumDataColumns,"",
IF(INDEX(DataColumns[Method Code],$A223)="","PLEASE FILL IN A METHOD FOR EACH DATA COLUMN",
CONCATENATE("  - &amp;ActionID",TEXT($A223,"0000"),
" {","ActionTypeCV:  ",CHAR(34),"Observation",CHAR(34),
", MethodID: *MethodID",TEXT(MATCH(INDEX(DataColumns[Method Code],$A223),Methods[Method Code],0),"0000"),
", BeginDateTime:  NULL",
", BeginDateTimeUTCOffset:  NULL",
", EndDateTime:  NULL",
", EndDateTimeUTCOffset:  NULL",
", ActionDescription:  ",CHAR(34),"Generic observation action generated by YODA TimeSeries Template",CHAR(34),
", ActionFileLink:  ",CHAR(34),CHAR(34),"}")))</f>
        <v/>
      </c>
      <c r="U223" s="111" t="str">
        <f>IF($A223&gt;NumDataColumns,"",
IF(INDEX(DataColumns[Method Code],$A223)="","PLEASE FILL IN A SAMPLING FEATURE FOR EACH DATA COLUMN",
CONCATENATE("  - &amp;FeatureActionID",TEXT($A223,"0000"),
" {","SamplingFeatureID:  *SamplingFeatureID",TEXT(MATCH(INDEX(DataColumns[Sampling Feature Code],$A223),SamplingFeatures[Feature Code],0),"0000"),
", ActionID:  *ActionID",TEXT($A223,"0000"),"}")))</f>
        <v/>
      </c>
      <c r="V223" s="111" t="str">
        <f>IF($A223&gt;NumDataColumns,"",
CONCATENATE("  - &amp;ResultID",TEXT($A223,"0000"),
" {","ResultUUID:  ",CHAR(34),INDEX(DataColumns[ResultUUID],$A223),CHAR(34),
", FeatureActionID: *FeatureActionID",TEXT($A223,"0000"),
", ResultTypeCV:  ",CHAR(34),INDEX(DataColumns[Result Type],$A223),CHAR(34),
", VariableID:  *VariableID",TEXT(MATCH(INDEX(DataColumns[Variable Code],$A223),Variables[Variable Code],0),"0000"),
", UnitsID:  ",CHAR(34),INDEX(DataColumns[Unit Name],$A223),CHAR(34),
", TaxonomicClassifierID:  ",CHAR(34),CHAR(34),
", ProcessingLevelID:  *ProcessingLevelID",TEXT(MATCH(INDEX(DataColumns[Processing Level],$A223),ProcessingLevels[Processing Level Code],0),"0000"),
", ResultDateTime:  ",CHAR(34),CHAR(34),
", ResultDateTimeUTCOffset:  ",CHAR(34),CHAR(34),
", ValidDateTime:  ",CHAR(34),CHAR(34),
", ValidDateTimeUTCOffset:  ",CHAR(34),CHAR(34),
", StatusCV:  ",CHAR(34),CHAR(34),
", SampledMediumCV:  ",CHAR(34),INDEX(DataColumns[Sampled Medium],$A223),CHAR(34),
", ValueCount:  ",NumDataValues,"}"))</f>
        <v/>
      </c>
      <c r="W223" s="111" t="str">
        <f>IF($A223&gt;NumDataColumns,"",
CONCATENATE("  - &amp;TimeSeriesResultID001",TEXT($A223,"0000"),
" {","ResultID: *ResultID",TEXT($A223,"0000"),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Statistic],$A223),CHAR(34),"}"))</f>
        <v/>
      </c>
      <c r="X223" s="111" t="str">
        <f>IF($A223-3&gt;NumDataColumns,"",
CONCATENATE("    - {ColumnNumber: ",TEXT($A223-1,"0000"),
", Label:  ",CHAR(34),INDEX(DataColumns[Column Label],$A223-3),CHAR(34),
", ODM2Field:  ",CHAR(34),"DataValue",CHAR(34),
", CensorCodeCV:  ",CHAR(34),INDEX(DataColumns[Censor Code],$A223-3),CHAR(34),
", QualiatyCodeCV:  ",CHAR(34),INDEX(DataColumns[Quality Code],$A223-3),CHAR(34),
", TimeAggregationInterval:  ",INDEX(DataColumns[Time Aggregation Interval],$A223-3),
", TimeAggregationIntervalUnitsID:  ",CHAR(34),INDEX(DataColumns[Time Aggregation Unit],$A223-3),CHAR(34),"}"))</f>
        <v/>
      </c>
      <c r="AA223" s="111" t="str">
        <f>IF($A223&gt;NumDataColumns,
"",
CONCATENATE(AA222,", ",INDEX(DataColumns[Column Label],$A223)))</f>
        <v/>
      </c>
    </row>
    <row r="224" spans="1:27" x14ac:dyDescent="0.25">
      <c r="A224">
        <v>221</v>
      </c>
      <c r="D224" s="111" t="str">
        <f>IF($A224&gt;NumPeople,"",
CONCATENATE("  - &amp;PersonID",TEXT($A224,"0000"),
" {","PersonFirstName:  ",CHAR(34),INDEX(People[First Name],$A224),CHAR(34),
", PersonMiddleName:  ",CHAR(34),INDEX(People[Middle Name],$A224),CHAR(34),
", PersonLastName:  ",CHAR(34),INDEX(People[Last Name],$A224),CHAR(34),"}"))</f>
        <v/>
      </c>
      <c r="E224" s="111" t="str">
        <f>IF($A224&gt;NumOrganizations,"",
CONCATENATE("  - &amp;OrganizationID",TEXT($A224,"0000"),
" {","OrganizationTypeCV:  ",CHAR(34),INDEX(Organizations[Organization Type '[CV']],$A224),CHAR(34),
", OrganizationCode:  ",CHAR(34),INDEX(Organizations[Organization Code],$A224),CHAR(34),
", OrganizationName:  ",CHAR(34),INDEX(Organizations[Organization Name],$A224),CHAR(34),
", OrganizationDescription:  ",CHAR(34),INDEX(Organizations[Organization Description],$A224),CHAR(34),
", OrganizationLink:  ",CHAR(34),INDEX(Organizations[Organization Link],$A224),CHAR(34),"}"))</f>
        <v/>
      </c>
      <c r="F224" s="111" t="str">
        <f>IF($A224&gt;NumPeople,"",
CONCATENATE("  - &amp;AffiliationID",TEXT($A224,"0000"),
" {PersonID: *PersonID",TEXT($A224,"0000"),
", OrganizationID: *OrganizationID",TEXT(MATCH(INDEX(People[Organization Name],$A224),Organizations[Organization Name],0),"0000"),
", IsPrimaryOrganizationContact: , AffiliationStartDate: , AffiliationEndDate: , PrimaryPhone: ",
", PrimaryEmail: ",CHAR(34),INDEX(People[Primary Email],$A224),CHAR(34),
", PrimaryAddress: ",CHAR(34),INDEX(People[Primary Address],$A224),CHAR(34),
", PersonLink: }"))</f>
        <v/>
      </c>
      <c r="H224" s="111" t="str">
        <f>IF(COUNTA(CitationInformation)=0,"",
IF($A224&gt;NumAuthors,"",
CONCATENATE("  - &amp;AuthorListID",TEXT($A224,"0000"),
"  {CitationID: *CitationID0001",
", PersonID: *PersonID",TEXT(MATCH(INDEX(AuthorList[Author Name],$A224),People[Full Name],0),"0000"),
", AuthorOrder: ",INDEX(AuthorList[Author Number],$A224),"}")))</f>
        <v/>
      </c>
      <c r="K224" s="111" t="str">
        <f>IF($A224&gt;NumSamplingFeatures,"",
CONCATENATE("  - &amp;SamplingFeatureID",TEXT($A224,"0000"),
" {","SamplingFeatureUUID:  ",CHAR(34),INDEX(SamplingFeatures[Sampling Feature UUID],$A224),CHAR(34),
", SamplingFeatureTypeCV:  ",CHAR(34),INDEX(SamplingFeatures[Sampling Feature Type],$A224),CHAR(34),
", SamplingFeatureCode:  ",CHAR(34),INDEX(SamplingFeatures[Feature Code],$A224),CHAR(34),
", SamplingFeatureName:  ",CHAR(34),INDEX(SamplingFeatures[Feature Name],$A224),CHAR(34),
", SamplingFeatureDescription:  ",CHAR(34),INDEX(SamplingFeatures[Feature Description],$A224),CHAR(34),
", SamplingFeatureGeotypeCV:  ",CHAR(34),INDEX(SamplingFeatures[Feature Geo Type],$A224),CHAR(34),
", FeatureGeometry:  ",CHAR(34),INDEX(SamplingFeatures[Feature Geometry],$A224),CHAR(34),
", Elevation_m:  ",CHAR(34),INDEX(SamplingFeatures[Elevation_m],$A224),CHAR(34),
", ElevationDatumCV:  ",CHAR(34),ElevationDatum,CHAR(34),"}"))</f>
        <v/>
      </c>
      <c r="L224" s="111" t="str">
        <f>IF(NumSites=0,"",
IF(NumSites&lt;$A224,"",
CONCATENATE("  - &amp;SiteID",TEXT($A224,"0000"),
" {","SamplingFeatureID:  *SamplingFeatureID",TEXT(MATCH($A224,Sites[SiteID],0),"0000"),
", SiteTypeCV:  ",CHAR(34),INDEX(Sites[Site Type],MATCH($A224,Sites[SiteID],0)),CHAR(34),
", Latitude:  ",INDEX(Sites[Latitude],MATCH($A224,Sites[SiteID],0)),
", Longitude:  ",INDEX(Sites[Longitude],MATCH($A224,Sites[SiteID],0)),
", SpatialReferenceID:  *SRSID0001}")))</f>
        <v/>
      </c>
      <c r="M224" s="111" t="str">
        <f>IF(NumSpecimens=0,"",
IF(NumSpecimens&lt;$A224,"",
CONCATENATE("  - &amp;SpecimenID",TEXT($A224,"0000"),
" {","SamplingFeatureID:  *SamplingFeatureID",TEXT(MATCH($A224,Specimens[SpecimenID],0),"0000"),
", SpecimenTypeCV:  ",CHAR(34),INDEX(Specimens[Specimen Type],MATCH($A224,Specimens[SpecimenID],0)),CHAR(34),
", SpecimenMediumCV:  ",INDEX(Specimens[Specimen Medium],MATCH($A224,Specimens[SpecimenID],0)),
", IsFieldSpecimen:  ",CHAR(34),INDEX(Specimens[Is Field Specimen?],MATCH($A224,Specimens[SpecimenID],0)),CHAR(34),"}")))</f>
        <v/>
      </c>
      <c r="N224" s="111" t="str">
        <f>IF(NumSpatialOffsets=0,"",
IF(NumSpatialOffsets&lt;$A224,"",
CONCATENATE("  - &amp;SpatialOffsetID",TEXT($A224,"0000"),
" {","SpatialOffsetTypeCV:  ",CHAR(34),INDEX(RelatedFeatures[Spatial Offset Type],MATCH($A224,RelatedFeatures[OffsetID],0)),CHAR(34),
", Offset1Value:  ",INDEX(RelatedFeatures[Offset 1 Value],MATCH($A224,RelatedFeatures[OffsetID],0)),
", Offset1UnitID:  ",CHAR(34),INDEX(RelatedFeatures[Offset 1 Unit],MATCH($A224,RelatedFeatures[OffsetID],0)),CHAR(34),
", Offset2Value:  ",IF(INDEX(RelatedFeatures[Offset 2 Value],MATCH($A224,RelatedFeatures[OffsetID],0))="","NULL",INDEX(RelatedFeatures[Offset 2 Value],MATCH($A224,RelatedFeatures[OffsetID],0))),
", Offset2UnitID:  ",CHAR(34),INDEX(RelatedFeatures[Offset 2 Unit],MATCH($A224,RelatedFeatures[OffsetID],0)),,CHAR(34),
", Offset3Value:  ",IF(INDEX(RelatedFeatures[Offset 3 Value],MATCH($A224,RelatedFeatures[OffsetID],0))="","NULL",INDEX(RelatedFeatures[Offset 3 Value],MATCH($A224,RelatedFeatures[OffsetID],0))),
", Offset3UnitID:  ",CHAR(34),INDEX(RelatedFeatures[Offset 3 Unit],MATCH($A224,RelatedFeatures[OffsetID],0)),CHAR(34),"}")))</f>
        <v/>
      </c>
      <c r="O224" s="111" t="str">
        <f>IF(NumRelatedFeatures=0,"",
IF($A224&gt;NumRelatedFeatures,"",
CONCATENATE("  - &amp;RelationID",TEXT($A224,"0000"),
" {","SamplingFeatureID:  *SamplingFeatureID",TEXT(MATCH(INDEX(RelatedFeatures[First Sampling Feature Code],$A224),SamplingFeatures[Feature Code],0),"0000"),
", RelationshipTypeCV:  ",CHAR(34),INDEX(RelatedFeatures[Relationship Type],$A224),CHAR(34),
", RelatedFeatureID: *SamplingFeatureID",TEXT(MATCH(INDEX(RelatedFeatures[Second Sampling Feature Code],$A224),SamplingFeatures[Feature Code],0),"0000"),
", SpatialOffsetID:  ",IF(INDEX(RelatedFeatures[OffsetID],$A224)="",CONCATENATE(CHAR(34),CHAR(34)),CONCATENATE("*SpatialOffsetID",TEXT(INDEX(RelatedFeatures[OffsetID],$A224),"0000"))),"}")))</f>
        <v/>
      </c>
      <c r="P224" s="111" t="str">
        <f>IF($A224&gt;NumMethods,"",
CONCATENATE("  - &amp;MethodID",TEXT($A224,"0000"),
" {","MethodTypeCV:  ",CHAR(34),INDEX(Methods[Method Type],$A224),CHAR(34),
", MethodCode:  ",CHAR(34),INDEX(Methods[Method Code],$A224),CHAR(34),
", MethodName:  ",CHAR(34),INDEX(Methods[Method Name],$A224),CHAR(34),
", MethodDescription:  ",CHAR(34),INDEX(Methods[Method Description],$A224),CHAR(34),
", MethodLink:  ",CHAR(34),INDEX(Methods[Method Link],$A224),CHAR(34),
", OrganizationID: *OrganizationID",TEXT(MATCH(INDEX(Methods[Organization Name],$A224),Organizations[Organization Name],0),"0000"),"}"))</f>
        <v/>
      </c>
      <c r="Q224" s="111" t="str">
        <f>IF($A224&gt;NumVariables,"",
CONCATENATE("  - &amp;VariableID",TEXT($A224,"0000"),
" {","VariableTypeCV:  ",CHAR(34),INDEX(Variables[Variable Type],$A224),CHAR(34),
", VariableCode:  ",CHAR(34),INDEX(Variables[Variable Code],$A224),CHAR(34),
", VariableNameCV:  ",CHAR(34),INDEX(Variables[Variable Name],$A224),CHAR(34),
", VariableDefinition:  ",CHAR(34),INDEX(Variables[Variable Definition],$A224),CHAR(34),
", SpecciationCV:  ",CHAR(34),INDEX(Variables[Speciation],$A224),CHAR(34),
", NoDataValue:  ",CHAR(34),INDEX(Variables[No Data Value],$A224),CHAR(34),"}"))</f>
        <v/>
      </c>
      <c r="S224" s="111" t="str">
        <f>IF($A224&gt;NumProcessingLevels,"",
CONCATENATE("  - &amp;ProcessingLevelID",TEXT($A224,"0000"),
" {","ProcessingLevelCode:  ",CHAR(34),INDEX(ProcessingLevels[Processing Level Code],$A224),CHAR(34),
", Definition:  ",CHAR(34),INDEX(ProcessingLevels[Definition],$A224),CHAR(34),
", Explanation:  ",CHAR(34),INDEX(ProcessingLevels[Explanation],$A224),CHAR(34),"}"))</f>
        <v/>
      </c>
      <c r="T224" s="111" t="str">
        <f>IF($A224&gt;NumDataColumns,"",
IF(INDEX(DataColumns[Method Code],$A224)="","PLEASE FILL IN A METHOD FOR EACH DATA COLUMN",
CONCATENATE("  - &amp;ActionID",TEXT($A224,"0000"),
" {","ActionTypeCV:  ",CHAR(34),"Observation",CHAR(34),
", MethodID: *MethodID",TEXT(MATCH(INDEX(DataColumns[Method Code],$A224),Methods[Method Code],0),"0000"),
", BeginDateTime:  NULL",
", BeginDateTimeUTCOffset:  NULL",
", EndDateTime:  NULL",
", EndDateTimeUTCOffset:  NULL",
", ActionDescription:  ",CHAR(34),"Generic observation action generated by YODA TimeSeries Template",CHAR(34),
", ActionFileLink:  ",CHAR(34),CHAR(34),"}")))</f>
        <v/>
      </c>
      <c r="U224" s="111" t="str">
        <f>IF($A224&gt;NumDataColumns,"",
IF(INDEX(DataColumns[Method Code],$A224)="","PLEASE FILL IN A SAMPLING FEATURE FOR EACH DATA COLUMN",
CONCATENATE("  - &amp;FeatureActionID",TEXT($A224,"0000"),
" {","SamplingFeatureID:  *SamplingFeatureID",TEXT(MATCH(INDEX(DataColumns[Sampling Feature Code],$A224),SamplingFeatures[Feature Code],0),"0000"),
", ActionID:  *ActionID",TEXT($A224,"0000"),"}")))</f>
        <v/>
      </c>
      <c r="V224" s="111" t="str">
        <f>IF($A224&gt;NumDataColumns,"",
CONCATENATE("  - &amp;ResultID",TEXT($A224,"0000"),
" {","ResultUUID:  ",CHAR(34),INDEX(DataColumns[ResultUUID],$A224),CHAR(34),
", FeatureActionID: *FeatureActionID",TEXT($A224,"0000"),
", ResultTypeCV:  ",CHAR(34),INDEX(DataColumns[Result Type],$A224),CHAR(34),
", VariableID:  *VariableID",TEXT(MATCH(INDEX(DataColumns[Variable Code],$A224),Variables[Variable Code],0),"0000"),
", UnitsID:  ",CHAR(34),INDEX(DataColumns[Unit Name],$A224),CHAR(34),
", TaxonomicClassifierID:  ",CHAR(34),CHAR(34),
", ProcessingLevelID:  *ProcessingLevelID",TEXT(MATCH(INDEX(DataColumns[Processing Level],$A224),ProcessingLevels[Processing Level Code],0),"0000"),
", ResultDateTime:  ",CHAR(34),CHAR(34),
", ResultDateTimeUTCOffset:  ",CHAR(34),CHAR(34),
", ValidDateTime:  ",CHAR(34),CHAR(34),
", ValidDateTimeUTCOffset:  ",CHAR(34),CHAR(34),
", StatusCV:  ",CHAR(34),CHAR(34),
", SampledMediumCV:  ",CHAR(34),INDEX(DataColumns[Sampled Medium],$A224),CHAR(34),
", ValueCount:  ",NumDataValues,"}"))</f>
        <v/>
      </c>
      <c r="W224" s="111" t="str">
        <f>IF($A224&gt;NumDataColumns,"",
CONCATENATE("  - &amp;TimeSeriesResultID001",TEXT($A224,"0000"),
" {","ResultID: *ResultID",TEXT($A224,"0000"),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Statistic],$A224),CHAR(34),"}"))</f>
        <v/>
      </c>
      <c r="X224" s="111" t="str">
        <f>IF($A224-3&gt;NumDataColumns,"",
CONCATENATE("    - {ColumnNumber: ",TEXT($A224-1,"0000"),
", Label:  ",CHAR(34),INDEX(DataColumns[Column Label],$A224-3),CHAR(34),
", ODM2Field:  ",CHAR(34),"DataValue",CHAR(34),
", CensorCodeCV:  ",CHAR(34),INDEX(DataColumns[Censor Code],$A224-3),CHAR(34),
", QualiatyCodeCV:  ",CHAR(34),INDEX(DataColumns[Quality Code],$A224-3),CHAR(34),
", TimeAggregationInterval:  ",INDEX(DataColumns[Time Aggregation Interval],$A224-3),
", TimeAggregationIntervalUnitsID:  ",CHAR(34),INDEX(DataColumns[Time Aggregation Unit],$A224-3),CHAR(34),"}"))</f>
        <v/>
      </c>
      <c r="AA224" s="111" t="str">
        <f>IF($A224&gt;NumDataColumns,
"",
CONCATENATE(AA223,", ",INDEX(DataColumns[Column Label],$A224)))</f>
        <v/>
      </c>
    </row>
    <row r="225" spans="1:27" x14ac:dyDescent="0.25">
      <c r="A225">
        <v>222</v>
      </c>
      <c r="D225" s="111" t="str">
        <f>IF($A225&gt;NumPeople,"",
CONCATENATE("  - &amp;PersonID",TEXT($A225,"0000"),
" {","PersonFirstName:  ",CHAR(34),INDEX(People[First Name],$A225),CHAR(34),
", PersonMiddleName:  ",CHAR(34),INDEX(People[Middle Name],$A225),CHAR(34),
", PersonLastName:  ",CHAR(34),INDEX(People[Last Name],$A225),CHAR(34),"}"))</f>
        <v/>
      </c>
      <c r="E225" s="111" t="str">
        <f>IF($A225&gt;NumOrganizations,"",
CONCATENATE("  - &amp;OrganizationID",TEXT($A225,"0000"),
" {","OrganizationTypeCV:  ",CHAR(34),INDEX(Organizations[Organization Type '[CV']],$A225),CHAR(34),
", OrganizationCode:  ",CHAR(34),INDEX(Organizations[Organization Code],$A225),CHAR(34),
", OrganizationName:  ",CHAR(34),INDEX(Organizations[Organization Name],$A225),CHAR(34),
", OrganizationDescription:  ",CHAR(34),INDEX(Organizations[Organization Description],$A225),CHAR(34),
", OrganizationLink:  ",CHAR(34),INDEX(Organizations[Organization Link],$A225),CHAR(34),"}"))</f>
        <v/>
      </c>
      <c r="F225" s="111" t="str">
        <f>IF($A225&gt;NumPeople,"",
CONCATENATE("  - &amp;AffiliationID",TEXT($A225,"0000"),
" {PersonID: *PersonID",TEXT($A225,"0000"),
", OrganizationID: *OrganizationID",TEXT(MATCH(INDEX(People[Organization Name],$A225),Organizations[Organization Name],0),"0000"),
", IsPrimaryOrganizationContact: , AffiliationStartDate: , AffiliationEndDate: , PrimaryPhone: ",
", PrimaryEmail: ",CHAR(34),INDEX(People[Primary Email],$A225),CHAR(34),
", PrimaryAddress: ",CHAR(34),INDEX(People[Primary Address],$A225),CHAR(34),
", PersonLink: }"))</f>
        <v/>
      </c>
      <c r="H225" s="111" t="str">
        <f>IF(COUNTA(CitationInformation)=0,"",
IF($A225&gt;NumAuthors,"",
CONCATENATE("  - &amp;AuthorListID",TEXT($A225,"0000"),
"  {CitationID: *CitationID0001",
", PersonID: *PersonID",TEXT(MATCH(INDEX(AuthorList[Author Name],$A225),People[Full Name],0),"0000"),
", AuthorOrder: ",INDEX(AuthorList[Author Number],$A225),"}")))</f>
        <v/>
      </c>
      <c r="K225" s="111" t="str">
        <f>IF($A225&gt;NumSamplingFeatures,"",
CONCATENATE("  - &amp;SamplingFeatureID",TEXT($A225,"0000"),
" {","SamplingFeatureUUID:  ",CHAR(34),INDEX(SamplingFeatures[Sampling Feature UUID],$A225),CHAR(34),
", SamplingFeatureTypeCV:  ",CHAR(34),INDEX(SamplingFeatures[Sampling Feature Type],$A225),CHAR(34),
", SamplingFeatureCode:  ",CHAR(34),INDEX(SamplingFeatures[Feature Code],$A225),CHAR(34),
", SamplingFeatureName:  ",CHAR(34),INDEX(SamplingFeatures[Feature Name],$A225),CHAR(34),
", SamplingFeatureDescription:  ",CHAR(34),INDEX(SamplingFeatures[Feature Description],$A225),CHAR(34),
", SamplingFeatureGeotypeCV:  ",CHAR(34),INDEX(SamplingFeatures[Feature Geo Type],$A225),CHAR(34),
", FeatureGeometry:  ",CHAR(34),INDEX(SamplingFeatures[Feature Geometry],$A225),CHAR(34),
", Elevation_m:  ",CHAR(34),INDEX(SamplingFeatures[Elevation_m],$A225),CHAR(34),
", ElevationDatumCV:  ",CHAR(34),ElevationDatum,CHAR(34),"}"))</f>
        <v/>
      </c>
      <c r="L225" s="111" t="str">
        <f>IF(NumSites=0,"",
IF(NumSites&lt;$A225,"",
CONCATENATE("  - &amp;SiteID",TEXT($A225,"0000"),
" {","SamplingFeatureID:  *SamplingFeatureID",TEXT(MATCH($A225,Sites[SiteID],0),"0000"),
", SiteTypeCV:  ",CHAR(34),INDEX(Sites[Site Type],MATCH($A225,Sites[SiteID],0)),CHAR(34),
", Latitude:  ",INDEX(Sites[Latitude],MATCH($A225,Sites[SiteID],0)),
", Longitude:  ",INDEX(Sites[Longitude],MATCH($A225,Sites[SiteID],0)),
", SpatialReferenceID:  *SRSID0001}")))</f>
        <v/>
      </c>
      <c r="M225" s="111" t="str">
        <f>IF(NumSpecimens=0,"",
IF(NumSpecimens&lt;$A225,"",
CONCATENATE("  - &amp;SpecimenID",TEXT($A225,"0000"),
" {","SamplingFeatureID:  *SamplingFeatureID",TEXT(MATCH($A225,Specimens[SpecimenID],0),"0000"),
", SpecimenTypeCV:  ",CHAR(34),INDEX(Specimens[Specimen Type],MATCH($A225,Specimens[SpecimenID],0)),CHAR(34),
", SpecimenMediumCV:  ",INDEX(Specimens[Specimen Medium],MATCH($A225,Specimens[SpecimenID],0)),
", IsFieldSpecimen:  ",CHAR(34),INDEX(Specimens[Is Field Specimen?],MATCH($A225,Specimens[SpecimenID],0)),CHAR(34),"}")))</f>
        <v/>
      </c>
      <c r="N225" s="111" t="str">
        <f>IF(NumSpatialOffsets=0,"",
IF(NumSpatialOffsets&lt;$A225,"",
CONCATENATE("  - &amp;SpatialOffsetID",TEXT($A225,"0000"),
" {","SpatialOffsetTypeCV:  ",CHAR(34),INDEX(RelatedFeatures[Spatial Offset Type],MATCH($A225,RelatedFeatures[OffsetID],0)),CHAR(34),
", Offset1Value:  ",INDEX(RelatedFeatures[Offset 1 Value],MATCH($A225,RelatedFeatures[OffsetID],0)),
", Offset1UnitID:  ",CHAR(34),INDEX(RelatedFeatures[Offset 1 Unit],MATCH($A225,RelatedFeatures[OffsetID],0)),CHAR(34),
", Offset2Value:  ",IF(INDEX(RelatedFeatures[Offset 2 Value],MATCH($A225,RelatedFeatures[OffsetID],0))="","NULL",INDEX(RelatedFeatures[Offset 2 Value],MATCH($A225,RelatedFeatures[OffsetID],0))),
", Offset2UnitID:  ",CHAR(34),INDEX(RelatedFeatures[Offset 2 Unit],MATCH($A225,RelatedFeatures[OffsetID],0)),,CHAR(34),
", Offset3Value:  ",IF(INDEX(RelatedFeatures[Offset 3 Value],MATCH($A225,RelatedFeatures[OffsetID],0))="","NULL",INDEX(RelatedFeatures[Offset 3 Value],MATCH($A225,RelatedFeatures[OffsetID],0))),
", Offset3UnitID:  ",CHAR(34),INDEX(RelatedFeatures[Offset 3 Unit],MATCH($A225,RelatedFeatures[OffsetID],0)),CHAR(34),"}")))</f>
        <v/>
      </c>
      <c r="O225" s="111" t="str">
        <f>IF(NumRelatedFeatures=0,"",
IF($A225&gt;NumRelatedFeatures,"",
CONCATENATE("  - &amp;RelationID",TEXT($A225,"0000"),
" {","SamplingFeatureID:  *SamplingFeatureID",TEXT(MATCH(INDEX(RelatedFeatures[First Sampling Feature Code],$A225),SamplingFeatures[Feature Code],0),"0000"),
", RelationshipTypeCV:  ",CHAR(34),INDEX(RelatedFeatures[Relationship Type],$A225),CHAR(34),
", RelatedFeatureID: *SamplingFeatureID",TEXT(MATCH(INDEX(RelatedFeatures[Second Sampling Feature Code],$A225),SamplingFeatures[Feature Code],0),"0000"),
", SpatialOffsetID:  ",IF(INDEX(RelatedFeatures[OffsetID],$A225)="",CONCATENATE(CHAR(34),CHAR(34)),CONCATENATE("*SpatialOffsetID",TEXT(INDEX(RelatedFeatures[OffsetID],$A225),"0000"))),"}")))</f>
        <v/>
      </c>
      <c r="P225" s="111" t="str">
        <f>IF($A225&gt;NumMethods,"",
CONCATENATE("  - &amp;MethodID",TEXT($A225,"0000"),
" {","MethodTypeCV:  ",CHAR(34),INDEX(Methods[Method Type],$A225),CHAR(34),
", MethodCode:  ",CHAR(34),INDEX(Methods[Method Code],$A225),CHAR(34),
", MethodName:  ",CHAR(34),INDEX(Methods[Method Name],$A225),CHAR(34),
", MethodDescription:  ",CHAR(34),INDEX(Methods[Method Description],$A225),CHAR(34),
", MethodLink:  ",CHAR(34),INDEX(Methods[Method Link],$A225),CHAR(34),
", OrganizationID: *OrganizationID",TEXT(MATCH(INDEX(Methods[Organization Name],$A225),Organizations[Organization Name],0),"0000"),"}"))</f>
        <v/>
      </c>
      <c r="Q225" s="111" t="str">
        <f>IF($A225&gt;NumVariables,"",
CONCATENATE("  - &amp;VariableID",TEXT($A225,"0000"),
" {","VariableTypeCV:  ",CHAR(34),INDEX(Variables[Variable Type],$A225),CHAR(34),
", VariableCode:  ",CHAR(34),INDEX(Variables[Variable Code],$A225),CHAR(34),
", VariableNameCV:  ",CHAR(34),INDEX(Variables[Variable Name],$A225),CHAR(34),
", VariableDefinition:  ",CHAR(34),INDEX(Variables[Variable Definition],$A225),CHAR(34),
", SpecciationCV:  ",CHAR(34),INDEX(Variables[Speciation],$A225),CHAR(34),
", NoDataValue:  ",CHAR(34),INDEX(Variables[No Data Value],$A225),CHAR(34),"}"))</f>
        <v/>
      </c>
      <c r="S225" s="111" t="str">
        <f>IF($A225&gt;NumProcessingLevels,"",
CONCATENATE("  - &amp;ProcessingLevelID",TEXT($A225,"0000"),
" {","ProcessingLevelCode:  ",CHAR(34),INDEX(ProcessingLevels[Processing Level Code],$A225),CHAR(34),
", Definition:  ",CHAR(34),INDEX(ProcessingLevels[Definition],$A225),CHAR(34),
", Explanation:  ",CHAR(34),INDEX(ProcessingLevels[Explanation],$A225),CHAR(34),"}"))</f>
        <v/>
      </c>
      <c r="T225" s="111" t="str">
        <f>IF($A225&gt;NumDataColumns,"",
IF(INDEX(DataColumns[Method Code],$A225)="","PLEASE FILL IN A METHOD FOR EACH DATA COLUMN",
CONCATENATE("  - &amp;ActionID",TEXT($A225,"0000"),
" {","ActionTypeCV:  ",CHAR(34),"Observation",CHAR(34),
", MethodID: *MethodID",TEXT(MATCH(INDEX(DataColumns[Method Code],$A225),Methods[Method Code],0),"0000"),
", BeginDateTime:  NULL",
", BeginDateTimeUTCOffset:  NULL",
", EndDateTime:  NULL",
", EndDateTimeUTCOffset:  NULL",
", ActionDescription:  ",CHAR(34),"Generic observation action generated by YODA TimeSeries Template",CHAR(34),
", ActionFileLink:  ",CHAR(34),CHAR(34),"}")))</f>
        <v/>
      </c>
      <c r="U225" s="111" t="str">
        <f>IF($A225&gt;NumDataColumns,"",
IF(INDEX(DataColumns[Method Code],$A225)="","PLEASE FILL IN A SAMPLING FEATURE FOR EACH DATA COLUMN",
CONCATENATE("  - &amp;FeatureActionID",TEXT($A225,"0000"),
" {","SamplingFeatureID:  *SamplingFeatureID",TEXT(MATCH(INDEX(DataColumns[Sampling Feature Code],$A225),SamplingFeatures[Feature Code],0),"0000"),
", ActionID:  *ActionID",TEXT($A225,"0000"),"}")))</f>
        <v/>
      </c>
      <c r="V225" s="111" t="str">
        <f>IF($A225&gt;NumDataColumns,"",
CONCATENATE("  - &amp;ResultID",TEXT($A225,"0000"),
" {","ResultUUID:  ",CHAR(34),INDEX(DataColumns[ResultUUID],$A225),CHAR(34),
", FeatureActionID: *FeatureActionID",TEXT($A225,"0000"),
", ResultTypeCV:  ",CHAR(34),INDEX(DataColumns[Result Type],$A225),CHAR(34),
", VariableID:  *VariableID",TEXT(MATCH(INDEX(DataColumns[Variable Code],$A225),Variables[Variable Code],0),"0000"),
", UnitsID:  ",CHAR(34),INDEX(DataColumns[Unit Name],$A225),CHAR(34),
", TaxonomicClassifierID:  ",CHAR(34),CHAR(34),
", ProcessingLevelID:  *ProcessingLevelID",TEXT(MATCH(INDEX(DataColumns[Processing Level],$A225),ProcessingLevels[Processing Level Code],0),"0000"),
", ResultDateTime:  ",CHAR(34),CHAR(34),
", ResultDateTimeUTCOffset:  ",CHAR(34),CHAR(34),
", ValidDateTime:  ",CHAR(34),CHAR(34),
", ValidDateTimeUTCOffset:  ",CHAR(34),CHAR(34),
", StatusCV:  ",CHAR(34),CHAR(34),
", SampledMediumCV:  ",CHAR(34),INDEX(DataColumns[Sampled Medium],$A225),CHAR(34),
", ValueCount:  ",NumDataValues,"}"))</f>
        <v/>
      </c>
      <c r="W225" s="111" t="str">
        <f>IF($A225&gt;NumDataColumns,"",
CONCATENATE("  - &amp;TimeSeriesResultID001",TEXT($A225,"0000"),
" {","ResultID: *ResultID",TEXT($A225,"0000"),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Statistic],$A225),CHAR(34),"}"))</f>
        <v/>
      </c>
      <c r="X225" s="111" t="str">
        <f>IF($A225-3&gt;NumDataColumns,"",
CONCATENATE("    - {ColumnNumber: ",TEXT($A225-1,"0000"),
", Label:  ",CHAR(34),INDEX(DataColumns[Column Label],$A225-3),CHAR(34),
", ODM2Field:  ",CHAR(34),"DataValue",CHAR(34),
", CensorCodeCV:  ",CHAR(34),INDEX(DataColumns[Censor Code],$A225-3),CHAR(34),
", QualiatyCodeCV:  ",CHAR(34),INDEX(DataColumns[Quality Code],$A225-3),CHAR(34),
", TimeAggregationInterval:  ",INDEX(DataColumns[Time Aggregation Interval],$A225-3),
", TimeAggregationIntervalUnitsID:  ",CHAR(34),INDEX(DataColumns[Time Aggregation Unit],$A225-3),CHAR(34),"}"))</f>
        <v/>
      </c>
      <c r="AA225" s="111" t="str">
        <f>IF($A225&gt;NumDataColumns,
"",
CONCATENATE(AA224,", ",INDEX(DataColumns[Column Label],$A225)))</f>
        <v/>
      </c>
    </row>
    <row r="226" spans="1:27" x14ac:dyDescent="0.25">
      <c r="A226">
        <v>223</v>
      </c>
      <c r="D226" s="111" t="str">
        <f>IF($A226&gt;NumPeople,"",
CONCATENATE("  - &amp;PersonID",TEXT($A226,"0000"),
" {","PersonFirstName:  ",CHAR(34),INDEX(People[First Name],$A226),CHAR(34),
", PersonMiddleName:  ",CHAR(34),INDEX(People[Middle Name],$A226),CHAR(34),
", PersonLastName:  ",CHAR(34),INDEX(People[Last Name],$A226),CHAR(34),"}"))</f>
        <v/>
      </c>
      <c r="E226" s="111" t="str">
        <f>IF($A226&gt;NumOrganizations,"",
CONCATENATE("  - &amp;OrganizationID",TEXT($A226,"0000"),
" {","OrganizationTypeCV:  ",CHAR(34),INDEX(Organizations[Organization Type '[CV']],$A226),CHAR(34),
", OrganizationCode:  ",CHAR(34),INDEX(Organizations[Organization Code],$A226),CHAR(34),
", OrganizationName:  ",CHAR(34),INDEX(Organizations[Organization Name],$A226),CHAR(34),
", OrganizationDescription:  ",CHAR(34),INDEX(Organizations[Organization Description],$A226),CHAR(34),
", OrganizationLink:  ",CHAR(34),INDEX(Organizations[Organization Link],$A226),CHAR(34),"}"))</f>
        <v/>
      </c>
      <c r="F226" s="111" t="str">
        <f>IF($A226&gt;NumPeople,"",
CONCATENATE("  - &amp;AffiliationID",TEXT($A226,"0000"),
" {PersonID: *PersonID",TEXT($A226,"0000"),
", OrganizationID: *OrganizationID",TEXT(MATCH(INDEX(People[Organization Name],$A226),Organizations[Organization Name],0),"0000"),
", IsPrimaryOrganizationContact: , AffiliationStartDate: , AffiliationEndDate: , PrimaryPhone: ",
", PrimaryEmail: ",CHAR(34),INDEX(People[Primary Email],$A226),CHAR(34),
", PrimaryAddress: ",CHAR(34),INDEX(People[Primary Address],$A226),CHAR(34),
", PersonLink: }"))</f>
        <v/>
      </c>
      <c r="H226" s="111" t="str">
        <f>IF(COUNTA(CitationInformation)=0,"",
IF($A226&gt;NumAuthors,"",
CONCATENATE("  - &amp;AuthorListID",TEXT($A226,"0000"),
"  {CitationID: *CitationID0001",
", PersonID: *PersonID",TEXT(MATCH(INDEX(AuthorList[Author Name],$A226),People[Full Name],0),"0000"),
", AuthorOrder: ",INDEX(AuthorList[Author Number],$A226),"}")))</f>
        <v/>
      </c>
      <c r="K226" s="111" t="str">
        <f>IF($A226&gt;NumSamplingFeatures,"",
CONCATENATE("  - &amp;SamplingFeatureID",TEXT($A226,"0000"),
" {","SamplingFeatureUUID:  ",CHAR(34),INDEX(SamplingFeatures[Sampling Feature UUID],$A226),CHAR(34),
", SamplingFeatureTypeCV:  ",CHAR(34),INDEX(SamplingFeatures[Sampling Feature Type],$A226),CHAR(34),
", SamplingFeatureCode:  ",CHAR(34),INDEX(SamplingFeatures[Feature Code],$A226),CHAR(34),
", SamplingFeatureName:  ",CHAR(34),INDEX(SamplingFeatures[Feature Name],$A226),CHAR(34),
", SamplingFeatureDescription:  ",CHAR(34),INDEX(SamplingFeatures[Feature Description],$A226),CHAR(34),
", SamplingFeatureGeotypeCV:  ",CHAR(34),INDEX(SamplingFeatures[Feature Geo Type],$A226),CHAR(34),
", FeatureGeometry:  ",CHAR(34),INDEX(SamplingFeatures[Feature Geometry],$A226),CHAR(34),
", Elevation_m:  ",CHAR(34),INDEX(SamplingFeatures[Elevation_m],$A226),CHAR(34),
", ElevationDatumCV:  ",CHAR(34),ElevationDatum,CHAR(34),"}"))</f>
        <v/>
      </c>
      <c r="L226" s="111" t="str">
        <f>IF(NumSites=0,"",
IF(NumSites&lt;$A226,"",
CONCATENATE("  - &amp;SiteID",TEXT($A226,"0000"),
" {","SamplingFeatureID:  *SamplingFeatureID",TEXT(MATCH($A226,Sites[SiteID],0),"0000"),
", SiteTypeCV:  ",CHAR(34),INDEX(Sites[Site Type],MATCH($A226,Sites[SiteID],0)),CHAR(34),
", Latitude:  ",INDEX(Sites[Latitude],MATCH($A226,Sites[SiteID],0)),
", Longitude:  ",INDEX(Sites[Longitude],MATCH($A226,Sites[SiteID],0)),
", SpatialReferenceID:  *SRSID0001}")))</f>
        <v/>
      </c>
      <c r="M226" s="111" t="str">
        <f>IF(NumSpecimens=0,"",
IF(NumSpecimens&lt;$A226,"",
CONCATENATE("  - &amp;SpecimenID",TEXT($A226,"0000"),
" {","SamplingFeatureID:  *SamplingFeatureID",TEXT(MATCH($A226,Specimens[SpecimenID],0),"0000"),
", SpecimenTypeCV:  ",CHAR(34),INDEX(Specimens[Specimen Type],MATCH($A226,Specimens[SpecimenID],0)),CHAR(34),
", SpecimenMediumCV:  ",INDEX(Specimens[Specimen Medium],MATCH($A226,Specimens[SpecimenID],0)),
", IsFieldSpecimen:  ",CHAR(34),INDEX(Specimens[Is Field Specimen?],MATCH($A226,Specimens[SpecimenID],0)),CHAR(34),"}")))</f>
        <v/>
      </c>
      <c r="N226" s="111" t="str">
        <f>IF(NumSpatialOffsets=0,"",
IF(NumSpatialOffsets&lt;$A226,"",
CONCATENATE("  - &amp;SpatialOffsetID",TEXT($A226,"0000"),
" {","SpatialOffsetTypeCV:  ",CHAR(34),INDEX(RelatedFeatures[Spatial Offset Type],MATCH($A226,RelatedFeatures[OffsetID],0)),CHAR(34),
", Offset1Value:  ",INDEX(RelatedFeatures[Offset 1 Value],MATCH($A226,RelatedFeatures[OffsetID],0)),
", Offset1UnitID:  ",CHAR(34),INDEX(RelatedFeatures[Offset 1 Unit],MATCH($A226,RelatedFeatures[OffsetID],0)),CHAR(34),
", Offset2Value:  ",IF(INDEX(RelatedFeatures[Offset 2 Value],MATCH($A226,RelatedFeatures[OffsetID],0))="","NULL",INDEX(RelatedFeatures[Offset 2 Value],MATCH($A226,RelatedFeatures[OffsetID],0))),
", Offset2UnitID:  ",CHAR(34),INDEX(RelatedFeatures[Offset 2 Unit],MATCH($A226,RelatedFeatures[OffsetID],0)),,CHAR(34),
", Offset3Value:  ",IF(INDEX(RelatedFeatures[Offset 3 Value],MATCH($A226,RelatedFeatures[OffsetID],0))="","NULL",INDEX(RelatedFeatures[Offset 3 Value],MATCH($A226,RelatedFeatures[OffsetID],0))),
", Offset3UnitID:  ",CHAR(34),INDEX(RelatedFeatures[Offset 3 Unit],MATCH($A226,RelatedFeatures[OffsetID],0)),CHAR(34),"}")))</f>
        <v/>
      </c>
      <c r="O226" s="111" t="str">
        <f>IF(NumRelatedFeatures=0,"",
IF($A226&gt;NumRelatedFeatures,"",
CONCATENATE("  - &amp;RelationID",TEXT($A226,"0000"),
" {","SamplingFeatureID:  *SamplingFeatureID",TEXT(MATCH(INDEX(RelatedFeatures[First Sampling Feature Code],$A226),SamplingFeatures[Feature Code],0),"0000"),
", RelationshipTypeCV:  ",CHAR(34),INDEX(RelatedFeatures[Relationship Type],$A226),CHAR(34),
", RelatedFeatureID: *SamplingFeatureID",TEXT(MATCH(INDEX(RelatedFeatures[Second Sampling Feature Code],$A226),SamplingFeatures[Feature Code],0),"0000"),
", SpatialOffsetID:  ",IF(INDEX(RelatedFeatures[OffsetID],$A226)="",CONCATENATE(CHAR(34),CHAR(34)),CONCATENATE("*SpatialOffsetID",TEXT(INDEX(RelatedFeatures[OffsetID],$A226),"0000"))),"}")))</f>
        <v/>
      </c>
      <c r="P226" s="111" t="str">
        <f>IF($A226&gt;NumMethods,"",
CONCATENATE("  - &amp;MethodID",TEXT($A226,"0000"),
" {","MethodTypeCV:  ",CHAR(34),INDEX(Methods[Method Type],$A226),CHAR(34),
", MethodCode:  ",CHAR(34),INDEX(Methods[Method Code],$A226),CHAR(34),
", MethodName:  ",CHAR(34),INDEX(Methods[Method Name],$A226),CHAR(34),
", MethodDescription:  ",CHAR(34),INDEX(Methods[Method Description],$A226),CHAR(34),
", MethodLink:  ",CHAR(34),INDEX(Methods[Method Link],$A226),CHAR(34),
", OrganizationID: *OrganizationID",TEXT(MATCH(INDEX(Methods[Organization Name],$A226),Organizations[Organization Name],0),"0000"),"}"))</f>
        <v/>
      </c>
      <c r="Q226" s="111" t="str">
        <f>IF($A226&gt;NumVariables,"",
CONCATENATE("  - &amp;VariableID",TEXT($A226,"0000"),
" {","VariableTypeCV:  ",CHAR(34),INDEX(Variables[Variable Type],$A226),CHAR(34),
", VariableCode:  ",CHAR(34),INDEX(Variables[Variable Code],$A226),CHAR(34),
", VariableNameCV:  ",CHAR(34),INDEX(Variables[Variable Name],$A226),CHAR(34),
", VariableDefinition:  ",CHAR(34),INDEX(Variables[Variable Definition],$A226),CHAR(34),
", SpecciationCV:  ",CHAR(34),INDEX(Variables[Speciation],$A226),CHAR(34),
", NoDataValue:  ",CHAR(34),INDEX(Variables[No Data Value],$A226),CHAR(34),"}"))</f>
        <v/>
      </c>
      <c r="S226" s="111" t="str">
        <f>IF($A226&gt;NumProcessingLevels,"",
CONCATENATE("  - &amp;ProcessingLevelID",TEXT($A226,"0000"),
" {","ProcessingLevelCode:  ",CHAR(34),INDEX(ProcessingLevels[Processing Level Code],$A226),CHAR(34),
", Definition:  ",CHAR(34),INDEX(ProcessingLevels[Definition],$A226),CHAR(34),
", Explanation:  ",CHAR(34),INDEX(ProcessingLevels[Explanation],$A226),CHAR(34),"}"))</f>
        <v/>
      </c>
      <c r="T226" s="111" t="str">
        <f>IF($A226&gt;NumDataColumns,"",
IF(INDEX(DataColumns[Method Code],$A226)="","PLEASE FILL IN A METHOD FOR EACH DATA COLUMN",
CONCATENATE("  - &amp;ActionID",TEXT($A226,"0000"),
" {","ActionTypeCV:  ",CHAR(34),"Observation",CHAR(34),
", MethodID: *MethodID",TEXT(MATCH(INDEX(DataColumns[Method Code],$A226),Methods[Method Code],0),"0000"),
", BeginDateTime:  NULL",
", BeginDateTimeUTCOffset:  NULL",
", EndDateTime:  NULL",
", EndDateTimeUTCOffset:  NULL",
", ActionDescription:  ",CHAR(34),"Generic observation action generated by YODA TimeSeries Template",CHAR(34),
", ActionFileLink:  ",CHAR(34),CHAR(34),"}")))</f>
        <v/>
      </c>
      <c r="U226" s="111" t="str">
        <f>IF($A226&gt;NumDataColumns,"",
IF(INDEX(DataColumns[Method Code],$A226)="","PLEASE FILL IN A SAMPLING FEATURE FOR EACH DATA COLUMN",
CONCATENATE("  - &amp;FeatureActionID",TEXT($A226,"0000"),
" {","SamplingFeatureID:  *SamplingFeatureID",TEXT(MATCH(INDEX(DataColumns[Sampling Feature Code],$A226),SamplingFeatures[Feature Code],0),"0000"),
", ActionID:  *ActionID",TEXT($A226,"0000"),"}")))</f>
        <v/>
      </c>
      <c r="V226" s="111" t="str">
        <f>IF($A226&gt;NumDataColumns,"",
CONCATENATE("  - &amp;ResultID",TEXT($A226,"0000"),
" {","ResultUUID:  ",CHAR(34),INDEX(DataColumns[ResultUUID],$A226),CHAR(34),
", FeatureActionID: *FeatureActionID",TEXT($A226,"0000"),
", ResultTypeCV:  ",CHAR(34),INDEX(DataColumns[Result Type],$A226),CHAR(34),
", VariableID:  *VariableID",TEXT(MATCH(INDEX(DataColumns[Variable Code],$A226),Variables[Variable Code],0),"0000"),
", UnitsID:  ",CHAR(34),INDEX(DataColumns[Unit Name],$A226),CHAR(34),
", TaxonomicClassifierID:  ",CHAR(34),CHAR(34),
", ProcessingLevelID:  *ProcessingLevelID",TEXT(MATCH(INDEX(DataColumns[Processing Level],$A226),ProcessingLevels[Processing Level Code],0),"0000"),
", ResultDateTime:  ",CHAR(34),CHAR(34),
", ResultDateTimeUTCOffset:  ",CHAR(34),CHAR(34),
", ValidDateTime:  ",CHAR(34),CHAR(34),
", ValidDateTimeUTCOffset:  ",CHAR(34),CHAR(34),
", StatusCV:  ",CHAR(34),CHAR(34),
", SampledMediumCV:  ",CHAR(34),INDEX(DataColumns[Sampled Medium],$A226),CHAR(34),
", ValueCount:  ",NumDataValues,"}"))</f>
        <v/>
      </c>
      <c r="W226" s="111" t="str">
        <f>IF($A226&gt;NumDataColumns,"",
CONCATENATE("  - &amp;TimeSeriesResultID001",TEXT($A226,"0000"),
" {","ResultID: *ResultID",TEXT($A226,"0000"),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Statistic],$A226),CHAR(34),"}"))</f>
        <v/>
      </c>
      <c r="X226" s="111" t="str">
        <f>IF($A226-3&gt;NumDataColumns,"",
CONCATENATE("    - {ColumnNumber: ",TEXT($A226-1,"0000"),
", Label:  ",CHAR(34),INDEX(DataColumns[Column Label],$A226-3),CHAR(34),
", ODM2Field:  ",CHAR(34),"DataValue",CHAR(34),
", CensorCodeCV:  ",CHAR(34),INDEX(DataColumns[Censor Code],$A226-3),CHAR(34),
", QualiatyCodeCV:  ",CHAR(34),INDEX(DataColumns[Quality Code],$A226-3),CHAR(34),
", TimeAggregationInterval:  ",INDEX(DataColumns[Time Aggregation Interval],$A226-3),
", TimeAggregationIntervalUnitsID:  ",CHAR(34),INDEX(DataColumns[Time Aggregation Unit],$A226-3),CHAR(34),"}"))</f>
        <v/>
      </c>
      <c r="AA226" s="111" t="str">
        <f>IF($A226&gt;NumDataColumns,
"",
CONCATENATE(AA225,", ",INDEX(DataColumns[Column Label],$A226)))</f>
        <v/>
      </c>
    </row>
    <row r="227" spans="1:27" x14ac:dyDescent="0.25">
      <c r="A227">
        <v>224</v>
      </c>
      <c r="D227" s="111" t="str">
        <f>IF($A227&gt;NumPeople,"",
CONCATENATE("  - &amp;PersonID",TEXT($A227,"0000"),
" {","PersonFirstName:  ",CHAR(34),INDEX(People[First Name],$A227),CHAR(34),
", PersonMiddleName:  ",CHAR(34),INDEX(People[Middle Name],$A227),CHAR(34),
", PersonLastName:  ",CHAR(34),INDEX(People[Last Name],$A227),CHAR(34),"}"))</f>
        <v/>
      </c>
      <c r="E227" s="111" t="str">
        <f>IF($A227&gt;NumOrganizations,"",
CONCATENATE("  - &amp;OrganizationID",TEXT($A227,"0000"),
" {","OrganizationTypeCV:  ",CHAR(34),INDEX(Organizations[Organization Type '[CV']],$A227),CHAR(34),
", OrganizationCode:  ",CHAR(34),INDEX(Organizations[Organization Code],$A227),CHAR(34),
", OrganizationName:  ",CHAR(34),INDEX(Organizations[Organization Name],$A227),CHAR(34),
", OrganizationDescription:  ",CHAR(34),INDEX(Organizations[Organization Description],$A227),CHAR(34),
", OrganizationLink:  ",CHAR(34),INDEX(Organizations[Organization Link],$A227),CHAR(34),"}"))</f>
        <v/>
      </c>
      <c r="F227" s="111" t="str">
        <f>IF($A227&gt;NumPeople,"",
CONCATENATE("  - &amp;AffiliationID",TEXT($A227,"0000"),
" {PersonID: *PersonID",TEXT($A227,"0000"),
", OrganizationID: *OrganizationID",TEXT(MATCH(INDEX(People[Organization Name],$A227),Organizations[Organization Name],0),"0000"),
", IsPrimaryOrganizationContact: , AffiliationStartDate: , AffiliationEndDate: , PrimaryPhone: ",
", PrimaryEmail: ",CHAR(34),INDEX(People[Primary Email],$A227),CHAR(34),
", PrimaryAddress: ",CHAR(34),INDEX(People[Primary Address],$A227),CHAR(34),
", PersonLink: }"))</f>
        <v/>
      </c>
      <c r="H227" s="111" t="str">
        <f>IF(COUNTA(CitationInformation)=0,"",
IF($A227&gt;NumAuthors,"",
CONCATENATE("  - &amp;AuthorListID",TEXT($A227,"0000"),
"  {CitationID: *CitationID0001",
", PersonID: *PersonID",TEXT(MATCH(INDEX(AuthorList[Author Name],$A227),People[Full Name],0),"0000"),
", AuthorOrder: ",INDEX(AuthorList[Author Number],$A227),"}")))</f>
        <v/>
      </c>
      <c r="K227" s="111" t="str">
        <f>IF($A227&gt;NumSamplingFeatures,"",
CONCATENATE("  - &amp;SamplingFeatureID",TEXT($A227,"0000"),
" {","SamplingFeatureUUID:  ",CHAR(34),INDEX(SamplingFeatures[Sampling Feature UUID],$A227),CHAR(34),
", SamplingFeatureTypeCV:  ",CHAR(34),INDEX(SamplingFeatures[Sampling Feature Type],$A227),CHAR(34),
", SamplingFeatureCode:  ",CHAR(34),INDEX(SamplingFeatures[Feature Code],$A227),CHAR(34),
", SamplingFeatureName:  ",CHAR(34),INDEX(SamplingFeatures[Feature Name],$A227),CHAR(34),
", SamplingFeatureDescription:  ",CHAR(34),INDEX(SamplingFeatures[Feature Description],$A227),CHAR(34),
", SamplingFeatureGeotypeCV:  ",CHAR(34),INDEX(SamplingFeatures[Feature Geo Type],$A227),CHAR(34),
", FeatureGeometry:  ",CHAR(34),INDEX(SamplingFeatures[Feature Geometry],$A227),CHAR(34),
", Elevation_m:  ",CHAR(34),INDEX(SamplingFeatures[Elevation_m],$A227),CHAR(34),
", ElevationDatumCV:  ",CHAR(34),ElevationDatum,CHAR(34),"}"))</f>
        <v/>
      </c>
      <c r="L227" s="111" t="str">
        <f>IF(NumSites=0,"",
IF(NumSites&lt;$A227,"",
CONCATENATE("  - &amp;SiteID",TEXT($A227,"0000"),
" {","SamplingFeatureID:  *SamplingFeatureID",TEXT(MATCH($A227,Sites[SiteID],0),"0000"),
", SiteTypeCV:  ",CHAR(34),INDEX(Sites[Site Type],MATCH($A227,Sites[SiteID],0)),CHAR(34),
", Latitude:  ",INDEX(Sites[Latitude],MATCH($A227,Sites[SiteID],0)),
", Longitude:  ",INDEX(Sites[Longitude],MATCH($A227,Sites[SiteID],0)),
", SpatialReferenceID:  *SRSID0001}")))</f>
        <v/>
      </c>
      <c r="M227" s="111" t="str">
        <f>IF(NumSpecimens=0,"",
IF(NumSpecimens&lt;$A227,"",
CONCATENATE("  - &amp;SpecimenID",TEXT($A227,"0000"),
" {","SamplingFeatureID:  *SamplingFeatureID",TEXT(MATCH($A227,Specimens[SpecimenID],0),"0000"),
", SpecimenTypeCV:  ",CHAR(34),INDEX(Specimens[Specimen Type],MATCH($A227,Specimens[SpecimenID],0)),CHAR(34),
", SpecimenMediumCV:  ",INDEX(Specimens[Specimen Medium],MATCH($A227,Specimens[SpecimenID],0)),
", IsFieldSpecimen:  ",CHAR(34),INDEX(Specimens[Is Field Specimen?],MATCH($A227,Specimens[SpecimenID],0)),CHAR(34),"}")))</f>
        <v/>
      </c>
      <c r="N227" s="111" t="str">
        <f>IF(NumSpatialOffsets=0,"",
IF(NumSpatialOffsets&lt;$A227,"",
CONCATENATE("  - &amp;SpatialOffsetID",TEXT($A227,"0000"),
" {","SpatialOffsetTypeCV:  ",CHAR(34),INDEX(RelatedFeatures[Spatial Offset Type],MATCH($A227,RelatedFeatures[OffsetID],0)),CHAR(34),
", Offset1Value:  ",INDEX(RelatedFeatures[Offset 1 Value],MATCH($A227,RelatedFeatures[OffsetID],0)),
", Offset1UnitID:  ",CHAR(34),INDEX(RelatedFeatures[Offset 1 Unit],MATCH($A227,RelatedFeatures[OffsetID],0)),CHAR(34),
", Offset2Value:  ",IF(INDEX(RelatedFeatures[Offset 2 Value],MATCH($A227,RelatedFeatures[OffsetID],0))="","NULL",INDEX(RelatedFeatures[Offset 2 Value],MATCH($A227,RelatedFeatures[OffsetID],0))),
", Offset2UnitID:  ",CHAR(34),INDEX(RelatedFeatures[Offset 2 Unit],MATCH($A227,RelatedFeatures[OffsetID],0)),,CHAR(34),
", Offset3Value:  ",IF(INDEX(RelatedFeatures[Offset 3 Value],MATCH($A227,RelatedFeatures[OffsetID],0))="","NULL",INDEX(RelatedFeatures[Offset 3 Value],MATCH($A227,RelatedFeatures[OffsetID],0))),
", Offset3UnitID:  ",CHAR(34),INDEX(RelatedFeatures[Offset 3 Unit],MATCH($A227,RelatedFeatures[OffsetID],0)),CHAR(34),"}")))</f>
        <v/>
      </c>
      <c r="O227" s="111" t="str">
        <f>IF(NumRelatedFeatures=0,"",
IF($A227&gt;NumRelatedFeatures,"",
CONCATENATE("  - &amp;RelationID",TEXT($A227,"0000"),
" {","SamplingFeatureID:  *SamplingFeatureID",TEXT(MATCH(INDEX(RelatedFeatures[First Sampling Feature Code],$A227),SamplingFeatures[Feature Code],0),"0000"),
", RelationshipTypeCV:  ",CHAR(34),INDEX(RelatedFeatures[Relationship Type],$A227),CHAR(34),
", RelatedFeatureID: *SamplingFeatureID",TEXT(MATCH(INDEX(RelatedFeatures[Second Sampling Feature Code],$A227),SamplingFeatures[Feature Code],0),"0000"),
", SpatialOffsetID:  ",IF(INDEX(RelatedFeatures[OffsetID],$A227)="",CONCATENATE(CHAR(34),CHAR(34)),CONCATENATE("*SpatialOffsetID",TEXT(INDEX(RelatedFeatures[OffsetID],$A227),"0000"))),"}")))</f>
        <v/>
      </c>
      <c r="P227" s="111" t="str">
        <f>IF($A227&gt;NumMethods,"",
CONCATENATE("  - &amp;MethodID",TEXT($A227,"0000"),
" {","MethodTypeCV:  ",CHAR(34),INDEX(Methods[Method Type],$A227),CHAR(34),
", MethodCode:  ",CHAR(34),INDEX(Methods[Method Code],$A227),CHAR(34),
", MethodName:  ",CHAR(34),INDEX(Methods[Method Name],$A227),CHAR(34),
", MethodDescription:  ",CHAR(34),INDEX(Methods[Method Description],$A227),CHAR(34),
", MethodLink:  ",CHAR(34),INDEX(Methods[Method Link],$A227),CHAR(34),
", OrganizationID: *OrganizationID",TEXT(MATCH(INDEX(Methods[Organization Name],$A227),Organizations[Organization Name],0),"0000"),"}"))</f>
        <v/>
      </c>
      <c r="Q227" s="111" t="str">
        <f>IF($A227&gt;NumVariables,"",
CONCATENATE("  - &amp;VariableID",TEXT($A227,"0000"),
" {","VariableTypeCV:  ",CHAR(34),INDEX(Variables[Variable Type],$A227),CHAR(34),
", VariableCode:  ",CHAR(34),INDEX(Variables[Variable Code],$A227),CHAR(34),
", VariableNameCV:  ",CHAR(34),INDEX(Variables[Variable Name],$A227),CHAR(34),
", VariableDefinition:  ",CHAR(34),INDEX(Variables[Variable Definition],$A227),CHAR(34),
", SpecciationCV:  ",CHAR(34),INDEX(Variables[Speciation],$A227),CHAR(34),
", NoDataValue:  ",CHAR(34),INDEX(Variables[No Data Value],$A227),CHAR(34),"}"))</f>
        <v/>
      </c>
      <c r="S227" s="111" t="str">
        <f>IF($A227&gt;NumProcessingLevels,"",
CONCATENATE("  - &amp;ProcessingLevelID",TEXT($A227,"0000"),
" {","ProcessingLevelCode:  ",CHAR(34),INDEX(ProcessingLevels[Processing Level Code],$A227),CHAR(34),
", Definition:  ",CHAR(34),INDEX(ProcessingLevels[Definition],$A227),CHAR(34),
", Explanation:  ",CHAR(34),INDEX(ProcessingLevels[Explanation],$A227),CHAR(34),"}"))</f>
        <v/>
      </c>
      <c r="T227" s="111" t="str">
        <f>IF($A227&gt;NumDataColumns,"",
IF(INDEX(DataColumns[Method Code],$A227)="","PLEASE FILL IN A METHOD FOR EACH DATA COLUMN",
CONCATENATE("  - &amp;ActionID",TEXT($A227,"0000"),
" {","ActionTypeCV:  ",CHAR(34),"Observation",CHAR(34),
", MethodID: *MethodID",TEXT(MATCH(INDEX(DataColumns[Method Code],$A227),Methods[Method Code],0),"0000"),
", BeginDateTime:  NULL",
", BeginDateTimeUTCOffset:  NULL",
", EndDateTime:  NULL",
", EndDateTimeUTCOffset:  NULL",
", ActionDescription:  ",CHAR(34),"Generic observation action generated by YODA TimeSeries Template",CHAR(34),
", ActionFileLink:  ",CHAR(34),CHAR(34),"}")))</f>
        <v/>
      </c>
      <c r="U227" s="111" t="str">
        <f>IF($A227&gt;NumDataColumns,"",
IF(INDEX(DataColumns[Method Code],$A227)="","PLEASE FILL IN A SAMPLING FEATURE FOR EACH DATA COLUMN",
CONCATENATE("  - &amp;FeatureActionID",TEXT($A227,"0000"),
" {","SamplingFeatureID:  *SamplingFeatureID",TEXT(MATCH(INDEX(DataColumns[Sampling Feature Code],$A227),SamplingFeatures[Feature Code],0),"0000"),
", ActionID:  *ActionID",TEXT($A227,"0000"),"}")))</f>
        <v/>
      </c>
      <c r="V227" s="111" t="str">
        <f>IF($A227&gt;NumDataColumns,"",
CONCATENATE("  - &amp;ResultID",TEXT($A227,"0000"),
" {","ResultUUID:  ",CHAR(34),INDEX(DataColumns[ResultUUID],$A227),CHAR(34),
", FeatureActionID: *FeatureActionID",TEXT($A227,"0000"),
", ResultTypeCV:  ",CHAR(34),INDEX(DataColumns[Result Type],$A227),CHAR(34),
", VariableID:  *VariableID",TEXT(MATCH(INDEX(DataColumns[Variable Code],$A227),Variables[Variable Code],0),"0000"),
", UnitsID:  ",CHAR(34),INDEX(DataColumns[Unit Name],$A227),CHAR(34),
", TaxonomicClassifierID:  ",CHAR(34),CHAR(34),
", ProcessingLevelID:  *ProcessingLevelID",TEXT(MATCH(INDEX(DataColumns[Processing Level],$A227),ProcessingLevels[Processing Level Code],0),"0000"),
", ResultDateTime:  ",CHAR(34),CHAR(34),
", ResultDateTimeUTCOffset:  ",CHAR(34),CHAR(34),
", ValidDateTime:  ",CHAR(34),CHAR(34),
", ValidDateTimeUTCOffset:  ",CHAR(34),CHAR(34),
", StatusCV:  ",CHAR(34),CHAR(34),
", SampledMediumCV:  ",CHAR(34),INDEX(DataColumns[Sampled Medium],$A227),CHAR(34),
", ValueCount:  ",NumDataValues,"}"))</f>
        <v/>
      </c>
      <c r="W227" s="111" t="str">
        <f>IF($A227&gt;NumDataColumns,"",
CONCATENATE("  - &amp;TimeSeriesResultID001",TEXT($A227,"0000"),
" {","ResultID: *ResultID",TEXT($A227,"0000"),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Statistic],$A227),CHAR(34),"}"))</f>
        <v/>
      </c>
      <c r="X227" s="111" t="str">
        <f>IF($A227-3&gt;NumDataColumns,"",
CONCATENATE("    - {ColumnNumber: ",TEXT($A227-1,"0000"),
", Label:  ",CHAR(34),INDEX(DataColumns[Column Label],$A227-3),CHAR(34),
", ODM2Field:  ",CHAR(34),"DataValue",CHAR(34),
", CensorCodeCV:  ",CHAR(34),INDEX(DataColumns[Censor Code],$A227-3),CHAR(34),
", QualiatyCodeCV:  ",CHAR(34),INDEX(DataColumns[Quality Code],$A227-3),CHAR(34),
", TimeAggregationInterval:  ",INDEX(DataColumns[Time Aggregation Interval],$A227-3),
", TimeAggregationIntervalUnitsID:  ",CHAR(34),INDEX(DataColumns[Time Aggregation Unit],$A227-3),CHAR(34),"}"))</f>
        <v/>
      </c>
      <c r="AA227" s="111" t="str">
        <f>IF($A227&gt;NumDataColumns,
"",
CONCATENATE(AA226,", ",INDEX(DataColumns[Column Label],$A227)))</f>
        <v/>
      </c>
    </row>
    <row r="228" spans="1:27" x14ac:dyDescent="0.25">
      <c r="A228">
        <v>225</v>
      </c>
      <c r="D228" s="111" t="str">
        <f>IF($A228&gt;NumPeople,"",
CONCATENATE("  - &amp;PersonID",TEXT($A228,"0000"),
" {","PersonFirstName:  ",CHAR(34),INDEX(People[First Name],$A228),CHAR(34),
", PersonMiddleName:  ",CHAR(34),INDEX(People[Middle Name],$A228),CHAR(34),
", PersonLastName:  ",CHAR(34),INDEX(People[Last Name],$A228),CHAR(34),"}"))</f>
        <v/>
      </c>
      <c r="E228" s="111" t="str">
        <f>IF($A228&gt;NumOrganizations,"",
CONCATENATE("  - &amp;OrganizationID",TEXT($A228,"0000"),
" {","OrganizationTypeCV:  ",CHAR(34),INDEX(Organizations[Organization Type '[CV']],$A228),CHAR(34),
", OrganizationCode:  ",CHAR(34),INDEX(Organizations[Organization Code],$A228),CHAR(34),
", OrganizationName:  ",CHAR(34),INDEX(Organizations[Organization Name],$A228),CHAR(34),
", OrganizationDescription:  ",CHAR(34),INDEX(Organizations[Organization Description],$A228),CHAR(34),
", OrganizationLink:  ",CHAR(34),INDEX(Organizations[Organization Link],$A228),CHAR(34),"}"))</f>
        <v/>
      </c>
      <c r="F228" s="111" t="str">
        <f>IF($A228&gt;NumPeople,"",
CONCATENATE("  - &amp;AffiliationID",TEXT($A228,"0000"),
" {PersonID: *PersonID",TEXT($A228,"0000"),
", OrganizationID: *OrganizationID",TEXT(MATCH(INDEX(People[Organization Name],$A228),Organizations[Organization Name],0),"0000"),
", IsPrimaryOrganizationContact: , AffiliationStartDate: , AffiliationEndDate: , PrimaryPhone: ",
", PrimaryEmail: ",CHAR(34),INDEX(People[Primary Email],$A228),CHAR(34),
", PrimaryAddress: ",CHAR(34),INDEX(People[Primary Address],$A228),CHAR(34),
", PersonLink: }"))</f>
        <v/>
      </c>
      <c r="H228" s="111" t="str">
        <f>IF(COUNTA(CitationInformation)=0,"",
IF($A228&gt;NumAuthors,"",
CONCATENATE("  - &amp;AuthorListID",TEXT($A228,"0000"),
"  {CitationID: *CitationID0001",
", PersonID: *PersonID",TEXT(MATCH(INDEX(AuthorList[Author Name],$A228),People[Full Name],0),"0000"),
", AuthorOrder: ",INDEX(AuthorList[Author Number],$A228),"}")))</f>
        <v/>
      </c>
      <c r="K228" s="111" t="str">
        <f>IF($A228&gt;NumSamplingFeatures,"",
CONCATENATE("  - &amp;SamplingFeatureID",TEXT($A228,"0000"),
" {","SamplingFeatureUUID:  ",CHAR(34),INDEX(SamplingFeatures[Sampling Feature UUID],$A228),CHAR(34),
", SamplingFeatureTypeCV:  ",CHAR(34),INDEX(SamplingFeatures[Sampling Feature Type],$A228),CHAR(34),
", SamplingFeatureCode:  ",CHAR(34),INDEX(SamplingFeatures[Feature Code],$A228),CHAR(34),
", SamplingFeatureName:  ",CHAR(34),INDEX(SamplingFeatures[Feature Name],$A228),CHAR(34),
", SamplingFeatureDescription:  ",CHAR(34),INDEX(SamplingFeatures[Feature Description],$A228),CHAR(34),
", SamplingFeatureGeotypeCV:  ",CHAR(34),INDEX(SamplingFeatures[Feature Geo Type],$A228),CHAR(34),
", FeatureGeometry:  ",CHAR(34),INDEX(SamplingFeatures[Feature Geometry],$A228),CHAR(34),
", Elevation_m:  ",CHAR(34),INDEX(SamplingFeatures[Elevation_m],$A228),CHAR(34),
", ElevationDatumCV:  ",CHAR(34),ElevationDatum,CHAR(34),"}"))</f>
        <v/>
      </c>
      <c r="L228" s="111" t="str">
        <f>IF(NumSites=0,"",
IF(NumSites&lt;$A228,"",
CONCATENATE("  - &amp;SiteID",TEXT($A228,"0000"),
" {","SamplingFeatureID:  *SamplingFeatureID",TEXT(MATCH($A228,Sites[SiteID],0),"0000"),
", SiteTypeCV:  ",CHAR(34),INDEX(Sites[Site Type],MATCH($A228,Sites[SiteID],0)),CHAR(34),
", Latitude:  ",INDEX(Sites[Latitude],MATCH($A228,Sites[SiteID],0)),
", Longitude:  ",INDEX(Sites[Longitude],MATCH($A228,Sites[SiteID],0)),
", SpatialReferenceID:  *SRSID0001}")))</f>
        <v/>
      </c>
      <c r="M228" s="111" t="str">
        <f>IF(NumSpecimens=0,"",
IF(NumSpecimens&lt;$A228,"",
CONCATENATE("  - &amp;SpecimenID",TEXT($A228,"0000"),
" {","SamplingFeatureID:  *SamplingFeatureID",TEXT(MATCH($A228,Specimens[SpecimenID],0),"0000"),
", SpecimenTypeCV:  ",CHAR(34),INDEX(Specimens[Specimen Type],MATCH($A228,Specimens[SpecimenID],0)),CHAR(34),
", SpecimenMediumCV:  ",INDEX(Specimens[Specimen Medium],MATCH($A228,Specimens[SpecimenID],0)),
", IsFieldSpecimen:  ",CHAR(34),INDEX(Specimens[Is Field Specimen?],MATCH($A228,Specimens[SpecimenID],0)),CHAR(34),"}")))</f>
        <v/>
      </c>
      <c r="N228" s="111" t="str">
        <f>IF(NumSpatialOffsets=0,"",
IF(NumSpatialOffsets&lt;$A228,"",
CONCATENATE("  - &amp;SpatialOffsetID",TEXT($A228,"0000"),
" {","SpatialOffsetTypeCV:  ",CHAR(34),INDEX(RelatedFeatures[Spatial Offset Type],MATCH($A228,RelatedFeatures[OffsetID],0)),CHAR(34),
", Offset1Value:  ",INDEX(RelatedFeatures[Offset 1 Value],MATCH($A228,RelatedFeatures[OffsetID],0)),
", Offset1UnitID:  ",CHAR(34),INDEX(RelatedFeatures[Offset 1 Unit],MATCH($A228,RelatedFeatures[OffsetID],0)),CHAR(34),
", Offset2Value:  ",IF(INDEX(RelatedFeatures[Offset 2 Value],MATCH($A228,RelatedFeatures[OffsetID],0))="","NULL",INDEX(RelatedFeatures[Offset 2 Value],MATCH($A228,RelatedFeatures[OffsetID],0))),
", Offset2UnitID:  ",CHAR(34),INDEX(RelatedFeatures[Offset 2 Unit],MATCH($A228,RelatedFeatures[OffsetID],0)),,CHAR(34),
", Offset3Value:  ",IF(INDEX(RelatedFeatures[Offset 3 Value],MATCH($A228,RelatedFeatures[OffsetID],0))="","NULL",INDEX(RelatedFeatures[Offset 3 Value],MATCH($A228,RelatedFeatures[OffsetID],0))),
", Offset3UnitID:  ",CHAR(34),INDEX(RelatedFeatures[Offset 3 Unit],MATCH($A228,RelatedFeatures[OffsetID],0)),CHAR(34),"}")))</f>
        <v/>
      </c>
      <c r="O228" s="111" t="str">
        <f>IF(NumRelatedFeatures=0,"",
IF($A228&gt;NumRelatedFeatures,"",
CONCATENATE("  - &amp;RelationID",TEXT($A228,"0000"),
" {","SamplingFeatureID:  *SamplingFeatureID",TEXT(MATCH(INDEX(RelatedFeatures[First Sampling Feature Code],$A228),SamplingFeatures[Feature Code],0),"0000"),
", RelationshipTypeCV:  ",CHAR(34),INDEX(RelatedFeatures[Relationship Type],$A228),CHAR(34),
", RelatedFeatureID: *SamplingFeatureID",TEXT(MATCH(INDEX(RelatedFeatures[Second Sampling Feature Code],$A228),SamplingFeatures[Feature Code],0),"0000"),
", SpatialOffsetID:  ",IF(INDEX(RelatedFeatures[OffsetID],$A228)="",CONCATENATE(CHAR(34),CHAR(34)),CONCATENATE("*SpatialOffsetID",TEXT(INDEX(RelatedFeatures[OffsetID],$A228),"0000"))),"}")))</f>
        <v/>
      </c>
      <c r="P228" s="111" t="str">
        <f>IF($A228&gt;NumMethods,"",
CONCATENATE("  - &amp;MethodID",TEXT($A228,"0000"),
" {","MethodTypeCV:  ",CHAR(34),INDEX(Methods[Method Type],$A228),CHAR(34),
", MethodCode:  ",CHAR(34),INDEX(Methods[Method Code],$A228),CHAR(34),
", MethodName:  ",CHAR(34),INDEX(Methods[Method Name],$A228),CHAR(34),
", MethodDescription:  ",CHAR(34),INDEX(Methods[Method Description],$A228),CHAR(34),
", MethodLink:  ",CHAR(34),INDEX(Methods[Method Link],$A228),CHAR(34),
", OrganizationID: *OrganizationID",TEXT(MATCH(INDEX(Methods[Organization Name],$A228),Organizations[Organization Name],0),"0000"),"}"))</f>
        <v/>
      </c>
      <c r="Q228" s="111" t="str">
        <f>IF($A228&gt;NumVariables,"",
CONCATENATE("  - &amp;VariableID",TEXT($A228,"0000"),
" {","VariableTypeCV:  ",CHAR(34),INDEX(Variables[Variable Type],$A228),CHAR(34),
", VariableCode:  ",CHAR(34),INDEX(Variables[Variable Code],$A228),CHAR(34),
", VariableNameCV:  ",CHAR(34),INDEX(Variables[Variable Name],$A228),CHAR(34),
", VariableDefinition:  ",CHAR(34),INDEX(Variables[Variable Definition],$A228),CHAR(34),
", SpecciationCV:  ",CHAR(34),INDEX(Variables[Speciation],$A228),CHAR(34),
", NoDataValue:  ",CHAR(34),INDEX(Variables[No Data Value],$A228),CHAR(34),"}"))</f>
        <v/>
      </c>
      <c r="S228" s="111" t="str">
        <f>IF($A228&gt;NumProcessingLevels,"",
CONCATENATE("  - &amp;ProcessingLevelID",TEXT($A228,"0000"),
" {","ProcessingLevelCode:  ",CHAR(34),INDEX(ProcessingLevels[Processing Level Code],$A228),CHAR(34),
", Definition:  ",CHAR(34),INDEX(ProcessingLevels[Definition],$A228),CHAR(34),
", Explanation:  ",CHAR(34),INDEX(ProcessingLevels[Explanation],$A228),CHAR(34),"}"))</f>
        <v/>
      </c>
      <c r="T228" s="111" t="str">
        <f>IF($A228&gt;NumDataColumns,"",
IF(INDEX(DataColumns[Method Code],$A228)="","PLEASE FILL IN A METHOD FOR EACH DATA COLUMN",
CONCATENATE("  - &amp;ActionID",TEXT($A228,"0000"),
" {","ActionTypeCV:  ",CHAR(34),"Observation",CHAR(34),
", MethodID: *MethodID",TEXT(MATCH(INDEX(DataColumns[Method Code],$A228),Methods[Method Code],0),"0000"),
", BeginDateTime:  NULL",
", BeginDateTimeUTCOffset:  NULL",
", EndDateTime:  NULL",
", EndDateTimeUTCOffset:  NULL",
", ActionDescription:  ",CHAR(34),"Generic observation action generated by YODA TimeSeries Template",CHAR(34),
", ActionFileLink:  ",CHAR(34),CHAR(34),"}")))</f>
        <v/>
      </c>
      <c r="U228" s="111" t="str">
        <f>IF($A228&gt;NumDataColumns,"",
IF(INDEX(DataColumns[Method Code],$A228)="","PLEASE FILL IN A SAMPLING FEATURE FOR EACH DATA COLUMN",
CONCATENATE("  - &amp;FeatureActionID",TEXT($A228,"0000"),
" {","SamplingFeatureID:  *SamplingFeatureID",TEXT(MATCH(INDEX(DataColumns[Sampling Feature Code],$A228),SamplingFeatures[Feature Code],0),"0000"),
", ActionID:  *ActionID",TEXT($A228,"0000"),"}")))</f>
        <v/>
      </c>
      <c r="V228" s="111" t="str">
        <f>IF($A228&gt;NumDataColumns,"",
CONCATENATE("  - &amp;ResultID",TEXT($A228,"0000"),
" {","ResultUUID:  ",CHAR(34),INDEX(DataColumns[ResultUUID],$A228),CHAR(34),
", FeatureActionID: *FeatureActionID",TEXT($A228,"0000"),
", ResultTypeCV:  ",CHAR(34),INDEX(DataColumns[Result Type],$A228),CHAR(34),
", VariableID:  *VariableID",TEXT(MATCH(INDEX(DataColumns[Variable Code],$A228),Variables[Variable Code],0),"0000"),
", UnitsID:  ",CHAR(34),INDEX(DataColumns[Unit Name],$A228),CHAR(34),
", TaxonomicClassifierID:  ",CHAR(34),CHAR(34),
", ProcessingLevelID:  *ProcessingLevelID",TEXT(MATCH(INDEX(DataColumns[Processing Level],$A228),ProcessingLevels[Processing Level Code],0),"0000"),
", ResultDateTime:  ",CHAR(34),CHAR(34),
", ResultDateTimeUTCOffset:  ",CHAR(34),CHAR(34),
", ValidDateTime:  ",CHAR(34),CHAR(34),
", ValidDateTimeUTCOffset:  ",CHAR(34),CHAR(34),
", StatusCV:  ",CHAR(34),CHAR(34),
", SampledMediumCV:  ",CHAR(34),INDEX(DataColumns[Sampled Medium],$A228),CHAR(34),
", ValueCount:  ",NumDataValues,"}"))</f>
        <v/>
      </c>
      <c r="W228" s="111" t="str">
        <f>IF($A228&gt;NumDataColumns,"",
CONCATENATE("  - &amp;TimeSeriesResultID001",TEXT($A228,"0000"),
" {","ResultID: *ResultID",TEXT($A228,"0000"),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Statistic],$A228),CHAR(34),"}"))</f>
        <v/>
      </c>
      <c r="X228" s="111" t="str">
        <f>IF($A228-3&gt;NumDataColumns,"",
CONCATENATE("    - {ColumnNumber: ",TEXT($A228-1,"0000"),
", Label:  ",CHAR(34),INDEX(DataColumns[Column Label],$A228-3),CHAR(34),
", ODM2Field:  ",CHAR(34),"DataValue",CHAR(34),
", CensorCodeCV:  ",CHAR(34),INDEX(DataColumns[Censor Code],$A228-3),CHAR(34),
", QualiatyCodeCV:  ",CHAR(34),INDEX(DataColumns[Quality Code],$A228-3),CHAR(34),
", TimeAggregationInterval:  ",INDEX(DataColumns[Time Aggregation Interval],$A228-3),
", TimeAggregationIntervalUnitsID:  ",CHAR(34),INDEX(DataColumns[Time Aggregation Unit],$A228-3),CHAR(34),"}"))</f>
        <v/>
      </c>
      <c r="AA228" s="111" t="str">
        <f>IF($A228&gt;NumDataColumns,
"",
CONCATENATE(AA227,", ",INDEX(DataColumns[Column Label],$A228)))</f>
        <v/>
      </c>
    </row>
    <row r="229" spans="1:27" x14ac:dyDescent="0.25">
      <c r="A229">
        <v>226</v>
      </c>
      <c r="D229" s="111" t="str">
        <f>IF($A229&gt;NumPeople,"",
CONCATENATE("  - &amp;PersonID",TEXT($A229,"0000"),
" {","PersonFirstName:  ",CHAR(34),INDEX(People[First Name],$A229),CHAR(34),
", PersonMiddleName:  ",CHAR(34),INDEX(People[Middle Name],$A229),CHAR(34),
", PersonLastName:  ",CHAR(34),INDEX(People[Last Name],$A229),CHAR(34),"}"))</f>
        <v/>
      </c>
      <c r="E229" s="111" t="str">
        <f>IF($A229&gt;NumOrganizations,"",
CONCATENATE("  - &amp;OrganizationID",TEXT($A229,"0000"),
" {","OrganizationTypeCV:  ",CHAR(34),INDEX(Organizations[Organization Type '[CV']],$A229),CHAR(34),
", OrganizationCode:  ",CHAR(34),INDEX(Organizations[Organization Code],$A229),CHAR(34),
", OrganizationName:  ",CHAR(34),INDEX(Organizations[Organization Name],$A229),CHAR(34),
", OrganizationDescription:  ",CHAR(34),INDEX(Organizations[Organization Description],$A229),CHAR(34),
", OrganizationLink:  ",CHAR(34),INDEX(Organizations[Organization Link],$A229),CHAR(34),"}"))</f>
        <v/>
      </c>
      <c r="F229" s="111" t="str">
        <f>IF($A229&gt;NumPeople,"",
CONCATENATE("  - &amp;AffiliationID",TEXT($A229,"0000"),
" {PersonID: *PersonID",TEXT($A229,"0000"),
", OrganizationID: *OrganizationID",TEXT(MATCH(INDEX(People[Organization Name],$A229),Organizations[Organization Name],0),"0000"),
", IsPrimaryOrganizationContact: , AffiliationStartDate: , AffiliationEndDate: , PrimaryPhone: ",
", PrimaryEmail: ",CHAR(34),INDEX(People[Primary Email],$A229),CHAR(34),
", PrimaryAddress: ",CHAR(34),INDEX(People[Primary Address],$A229),CHAR(34),
", PersonLink: }"))</f>
        <v/>
      </c>
      <c r="H229" s="111" t="str">
        <f>IF(COUNTA(CitationInformation)=0,"",
IF($A229&gt;NumAuthors,"",
CONCATENATE("  - &amp;AuthorListID",TEXT($A229,"0000"),
"  {CitationID: *CitationID0001",
", PersonID: *PersonID",TEXT(MATCH(INDEX(AuthorList[Author Name],$A229),People[Full Name],0),"0000"),
", AuthorOrder: ",INDEX(AuthorList[Author Number],$A229),"}")))</f>
        <v/>
      </c>
      <c r="K229" s="111" t="str">
        <f>IF($A229&gt;NumSamplingFeatures,"",
CONCATENATE("  - &amp;SamplingFeatureID",TEXT($A229,"0000"),
" {","SamplingFeatureUUID:  ",CHAR(34),INDEX(SamplingFeatures[Sampling Feature UUID],$A229),CHAR(34),
", SamplingFeatureTypeCV:  ",CHAR(34),INDEX(SamplingFeatures[Sampling Feature Type],$A229),CHAR(34),
", SamplingFeatureCode:  ",CHAR(34),INDEX(SamplingFeatures[Feature Code],$A229),CHAR(34),
", SamplingFeatureName:  ",CHAR(34),INDEX(SamplingFeatures[Feature Name],$A229),CHAR(34),
", SamplingFeatureDescription:  ",CHAR(34),INDEX(SamplingFeatures[Feature Description],$A229),CHAR(34),
", SamplingFeatureGeotypeCV:  ",CHAR(34),INDEX(SamplingFeatures[Feature Geo Type],$A229),CHAR(34),
", FeatureGeometry:  ",CHAR(34),INDEX(SamplingFeatures[Feature Geometry],$A229),CHAR(34),
", Elevation_m:  ",CHAR(34),INDEX(SamplingFeatures[Elevation_m],$A229),CHAR(34),
", ElevationDatumCV:  ",CHAR(34),ElevationDatum,CHAR(34),"}"))</f>
        <v/>
      </c>
      <c r="L229" s="111" t="str">
        <f>IF(NumSites=0,"",
IF(NumSites&lt;$A229,"",
CONCATENATE("  - &amp;SiteID",TEXT($A229,"0000"),
" {","SamplingFeatureID:  *SamplingFeatureID",TEXT(MATCH($A229,Sites[SiteID],0),"0000"),
", SiteTypeCV:  ",CHAR(34),INDEX(Sites[Site Type],MATCH($A229,Sites[SiteID],0)),CHAR(34),
", Latitude:  ",INDEX(Sites[Latitude],MATCH($A229,Sites[SiteID],0)),
", Longitude:  ",INDEX(Sites[Longitude],MATCH($A229,Sites[SiteID],0)),
", SpatialReferenceID:  *SRSID0001}")))</f>
        <v/>
      </c>
      <c r="M229" s="111" t="str">
        <f>IF(NumSpecimens=0,"",
IF(NumSpecimens&lt;$A229,"",
CONCATENATE("  - &amp;SpecimenID",TEXT($A229,"0000"),
" {","SamplingFeatureID:  *SamplingFeatureID",TEXT(MATCH($A229,Specimens[SpecimenID],0),"0000"),
", SpecimenTypeCV:  ",CHAR(34),INDEX(Specimens[Specimen Type],MATCH($A229,Specimens[SpecimenID],0)),CHAR(34),
", SpecimenMediumCV:  ",INDEX(Specimens[Specimen Medium],MATCH($A229,Specimens[SpecimenID],0)),
", IsFieldSpecimen:  ",CHAR(34),INDEX(Specimens[Is Field Specimen?],MATCH($A229,Specimens[SpecimenID],0)),CHAR(34),"}")))</f>
        <v/>
      </c>
      <c r="N229" s="111" t="str">
        <f>IF(NumSpatialOffsets=0,"",
IF(NumSpatialOffsets&lt;$A229,"",
CONCATENATE("  - &amp;SpatialOffsetID",TEXT($A229,"0000"),
" {","SpatialOffsetTypeCV:  ",CHAR(34),INDEX(RelatedFeatures[Spatial Offset Type],MATCH($A229,RelatedFeatures[OffsetID],0)),CHAR(34),
", Offset1Value:  ",INDEX(RelatedFeatures[Offset 1 Value],MATCH($A229,RelatedFeatures[OffsetID],0)),
", Offset1UnitID:  ",CHAR(34),INDEX(RelatedFeatures[Offset 1 Unit],MATCH($A229,RelatedFeatures[OffsetID],0)),CHAR(34),
", Offset2Value:  ",IF(INDEX(RelatedFeatures[Offset 2 Value],MATCH($A229,RelatedFeatures[OffsetID],0))="","NULL",INDEX(RelatedFeatures[Offset 2 Value],MATCH($A229,RelatedFeatures[OffsetID],0))),
", Offset2UnitID:  ",CHAR(34),INDEX(RelatedFeatures[Offset 2 Unit],MATCH($A229,RelatedFeatures[OffsetID],0)),,CHAR(34),
", Offset3Value:  ",IF(INDEX(RelatedFeatures[Offset 3 Value],MATCH($A229,RelatedFeatures[OffsetID],0))="","NULL",INDEX(RelatedFeatures[Offset 3 Value],MATCH($A229,RelatedFeatures[OffsetID],0))),
", Offset3UnitID:  ",CHAR(34),INDEX(RelatedFeatures[Offset 3 Unit],MATCH($A229,RelatedFeatures[OffsetID],0)),CHAR(34),"}")))</f>
        <v/>
      </c>
      <c r="O229" s="111" t="str">
        <f>IF(NumRelatedFeatures=0,"",
IF($A229&gt;NumRelatedFeatures,"",
CONCATENATE("  - &amp;RelationID",TEXT($A229,"0000"),
" {","SamplingFeatureID:  *SamplingFeatureID",TEXT(MATCH(INDEX(RelatedFeatures[First Sampling Feature Code],$A229),SamplingFeatures[Feature Code],0),"0000"),
", RelationshipTypeCV:  ",CHAR(34),INDEX(RelatedFeatures[Relationship Type],$A229),CHAR(34),
", RelatedFeatureID: *SamplingFeatureID",TEXT(MATCH(INDEX(RelatedFeatures[Second Sampling Feature Code],$A229),SamplingFeatures[Feature Code],0),"0000"),
", SpatialOffsetID:  ",IF(INDEX(RelatedFeatures[OffsetID],$A229)="",CONCATENATE(CHAR(34),CHAR(34)),CONCATENATE("*SpatialOffsetID",TEXT(INDEX(RelatedFeatures[OffsetID],$A229),"0000"))),"}")))</f>
        <v/>
      </c>
      <c r="P229" s="111" t="str">
        <f>IF($A229&gt;NumMethods,"",
CONCATENATE("  - &amp;MethodID",TEXT($A229,"0000"),
" {","MethodTypeCV:  ",CHAR(34),INDEX(Methods[Method Type],$A229),CHAR(34),
", MethodCode:  ",CHAR(34),INDEX(Methods[Method Code],$A229),CHAR(34),
", MethodName:  ",CHAR(34),INDEX(Methods[Method Name],$A229),CHAR(34),
", MethodDescription:  ",CHAR(34),INDEX(Methods[Method Description],$A229),CHAR(34),
", MethodLink:  ",CHAR(34),INDEX(Methods[Method Link],$A229),CHAR(34),
", OrganizationID: *OrganizationID",TEXT(MATCH(INDEX(Methods[Organization Name],$A229),Organizations[Organization Name],0),"0000"),"}"))</f>
        <v/>
      </c>
      <c r="Q229" s="111" t="str">
        <f>IF($A229&gt;NumVariables,"",
CONCATENATE("  - &amp;VariableID",TEXT($A229,"0000"),
" {","VariableTypeCV:  ",CHAR(34),INDEX(Variables[Variable Type],$A229),CHAR(34),
", VariableCode:  ",CHAR(34),INDEX(Variables[Variable Code],$A229),CHAR(34),
", VariableNameCV:  ",CHAR(34),INDEX(Variables[Variable Name],$A229),CHAR(34),
", VariableDefinition:  ",CHAR(34),INDEX(Variables[Variable Definition],$A229),CHAR(34),
", SpecciationCV:  ",CHAR(34),INDEX(Variables[Speciation],$A229),CHAR(34),
", NoDataValue:  ",CHAR(34),INDEX(Variables[No Data Value],$A229),CHAR(34),"}"))</f>
        <v/>
      </c>
      <c r="S229" s="111" t="str">
        <f>IF($A229&gt;NumProcessingLevels,"",
CONCATENATE("  - &amp;ProcessingLevelID",TEXT($A229,"0000"),
" {","ProcessingLevelCode:  ",CHAR(34),INDEX(ProcessingLevels[Processing Level Code],$A229),CHAR(34),
", Definition:  ",CHAR(34),INDEX(ProcessingLevels[Definition],$A229),CHAR(34),
", Explanation:  ",CHAR(34),INDEX(ProcessingLevels[Explanation],$A229),CHAR(34),"}"))</f>
        <v/>
      </c>
      <c r="T229" s="111" t="str">
        <f>IF($A229&gt;NumDataColumns,"",
IF(INDEX(DataColumns[Method Code],$A229)="","PLEASE FILL IN A METHOD FOR EACH DATA COLUMN",
CONCATENATE("  - &amp;ActionID",TEXT($A229,"0000"),
" {","ActionTypeCV:  ",CHAR(34),"Observation",CHAR(34),
", MethodID: *MethodID",TEXT(MATCH(INDEX(DataColumns[Method Code],$A229),Methods[Method Code],0),"0000"),
", BeginDateTime:  NULL",
", BeginDateTimeUTCOffset:  NULL",
", EndDateTime:  NULL",
", EndDateTimeUTCOffset:  NULL",
", ActionDescription:  ",CHAR(34),"Generic observation action generated by YODA TimeSeries Template",CHAR(34),
", ActionFileLink:  ",CHAR(34),CHAR(34),"}")))</f>
        <v/>
      </c>
      <c r="U229" s="111" t="str">
        <f>IF($A229&gt;NumDataColumns,"",
IF(INDEX(DataColumns[Method Code],$A229)="","PLEASE FILL IN A SAMPLING FEATURE FOR EACH DATA COLUMN",
CONCATENATE("  - &amp;FeatureActionID",TEXT($A229,"0000"),
" {","SamplingFeatureID:  *SamplingFeatureID",TEXT(MATCH(INDEX(DataColumns[Sampling Feature Code],$A229),SamplingFeatures[Feature Code],0),"0000"),
", ActionID:  *ActionID",TEXT($A229,"0000"),"}")))</f>
        <v/>
      </c>
      <c r="V229" s="111" t="str">
        <f>IF($A229&gt;NumDataColumns,"",
CONCATENATE("  - &amp;ResultID",TEXT($A229,"0000"),
" {","ResultUUID:  ",CHAR(34),INDEX(DataColumns[ResultUUID],$A229),CHAR(34),
", FeatureActionID: *FeatureActionID",TEXT($A229,"0000"),
", ResultTypeCV:  ",CHAR(34),INDEX(DataColumns[Result Type],$A229),CHAR(34),
", VariableID:  *VariableID",TEXT(MATCH(INDEX(DataColumns[Variable Code],$A229),Variables[Variable Code],0),"0000"),
", UnitsID:  ",CHAR(34),INDEX(DataColumns[Unit Name],$A229),CHAR(34),
", TaxonomicClassifierID:  ",CHAR(34),CHAR(34),
", ProcessingLevelID:  *ProcessingLevelID",TEXT(MATCH(INDEX(DataColumns[Processing Level],$A229),ProcessingLevels[Processing Level Code],0),"0000"),
", ResultDateTime:  ",CHAR(34),CHAR(34),
", ResultDateTimeUTCOffset:  ",CHAR(34),CHAR(34),
", ValidDateTime:  ",CHAR(34),CHAR(34),
", ValidDateTimeUTCOffset:  ",CHAR(34),CHAR(34),
", StatusCV:  ",CHAR(34),CHAR(34),
", SampledMediumCV:  ",CHAR(34),INDEX(DataColumns[Sampled Medium],$A229),CHAR(34),
", ValueCount:  ",NumDataValues,"}"))</f>
        <v/>
      </c>
      <c r="W229" s="111" t="str">
        <f>IF($A229&gt;NumDataColumns,"",
CONCATENATE("  - &amp;TimeSeriesResultID001",TEXT($A229,"0000"),
" {","ResultID: *ResultID",TEXT($A229,"0000"),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Statistic],$A229),CHAR(34),"}"))</f>
        <v/>
      </c>
      <c r="X229" s="111" t="str">
        <f>IF($A229-3&gt;NumDataColumns,"",
CONCATENATE("    - {ColumnNumber: ",TEXT($A229-1,"0000"),
", Label:  ",CHAR(34),INDEX(DataColumns[Column Label],$A229-3),CHAR(34),
", ODM2Field:  ",CHAR(34),"DataValue",CHAR(34),
", CensorCodeCV:  ",CHAR(34),INDEX(DataColumns[Censor Code],$A229-3),CHAR(34),
", QualiatyCodeCV:  ",CHAR(34),INDEX(DataColumns[Quality Code],$A229-3),CHAR(34),
", TimeAggregationInterval:  ",INDEX(DataColumns[Time Aggregation Interval],$A229-3),
", TimeAggregationIntervalUnitsID:  ",CHAR(34),INDEX(DataColumns[Time Aggregation Unit],$A229-3),CHAR(34),"}"))</f>
        <v/>
      </c>
      <c r="AA229" s="111" t="str">
        <f>IF($A229&gt;NumDataColumns,
"",
CONCATENATE(AA228,", ",INDEX(DataColumns[Column Label],$A229)))</f>
        <v/>
      </c>
    </row>
    <row r="230" spans="1:27" x14ac:dyDescent="0.25">
      <c r="A230">
        <v>227</v>
      </c>
      <c r="D230" s="111" t="str">
        <f>IF($A230&gt;NumPeople,"",
CONCATENATE("  - &amp;PersonID",TEXT($A230,"0000"),
" {","PersonFirstName:  ",CHAR(34),INDEX(People[First Name],$A230),CHAR(34),
", PersonMiddleName:  ",CHAR(34),INDEX(People[Middle Name],$A230),CHAR(34),
", PersonLastName:  ",CHAR(34),INDEX(People[Last Name],$A230),CHAR(34),"}"))</f>
        <v/>
      </c>
      <c r="E230" s="111" t="str">
        <f>IF($A230&gt;NumOrganizations,"",
CONCATENATE("  - &amp;OrganizationID",TEXT($A230,"0000"),
" {","OrganizationTypeCV:  ",CHAR(34),INDEX(Organizations[Organization Type '[CV']],$A230),CHAR(34),
", OrganizationCode:  ",CHAR(34),INDEX(Organizations[Organization Code],$A230),CHAR(34),
", OrganizationName:  ",CHAR(34),INDEX(Organizations[Organization Name],$A230),CHAR(34),
", OrganizationDescription:  ",CHAR(34),INDEX(Organizations[Organization Description],$A230),CHAR(34),
", OrganizationLink:  ",CHAR(34),INDEX(Organizations[Organization Link],$A230),CHAR(34),"}"))</f>
        <v/>
      </c>
      <c r="F230" s="111" t="str">
        <f>IF($A230&gt;NumPeople,"",
CONCATENATE("  - &amp;AffiliationID",TEXT($A230,"0000"),
" {PersonID: *PersonID",TEXT($A230,"0000"),
", OrganizationID: *OrganizationID",TEXT(MATCH(INDEX(People[Organization Name],$A230),Organizations[Organization Name],0),"0000"),
", IsPrimaryOrganizationContact: , AffiliationStartDate: , AffiliationEndDate: , PrimaryPhone: ",
", PrimaryEmail: ",CHAR(34),INDEX(People[Primary Email],$A230),CHAR(34),
", PrimaryAddress: ",CHAR(34),INDEX(People[Primary Address],$A230),CHAR(34),
", PersonLink: }"))</f>
        <v/>
      </c>
      <c r="H230" s="111" t="str">
        <f>IF(COUNTA(CitationInformation)=0,"",
IF($A230&gt;NumAuthors,"",
CONCATENATE("  - &amp;AuthorListID",TEXT($A230,"0000"),
"  {CitationID: *CitationID0001",
", PersonID: *PersonID",TEXT(MATCH(INDEX(AuthorList[Author Name],$A230),People[Full Name],0),"0000"),
", AuthorOrder: ",INDEX(AuthorList[Author Number],$A230),"}")))</f>
        <v/>
      </c>
      <c r="K230" s="111" t="str">
        <f>IF($A230&gt;NumSamplingFeatures,"",
CONCATENATE("  - &amp;SamplingFeatureID",TEXT($A230,"0000"),
" {","SamplingFeatureUUID:  ",CHAR(34),INDEX(SamplingFeatures[Sampling Feature UUID],$A230),CHAR(34),
", SamplingFeatureTypeCV:  ",CHAR(34),INDEX(SamplingFeatures[Sampling Feature Type],$A230),CHAR(34),
", SamplingFeatureCode:  ",CHAR(34),INDEX(SamplingFeatures[Feature Code],$A230),CHAR(34),
", SamplingFeatureName:  ",CHAR(34),INDEX(SamplingFeatures[Feature Name],$A230),CHAR(34),
", SamplingFeatureDescription:  ",CHAR(34),INDEX(SamplingFeatures[Feature Description],$A230),CHAR(34),
", SamplingFeatureGeotypeCV:  ",CHAR(34),INDEX(SamplingFeatures[Feature Geo Type],$A230),CHAR(34),
", FeatureGeometry:  ",CHAR(34),INDEX(SamplingFeatures[Feature Geometry],$A230),CHAR(34),
", Elevation_m:  ",CHAR(34),INDEX(SamplingFeatures[Elevation_m],$A230),CHAR(34),
", ElevationDatumCV:  ",CHAR(34),ElevationDatum,CHAR(34),"}"))</f>
        <v/>
      </c>
      <c r="L230" s="111" t="str">
        <f>IF(NumSites=0,"",
IF(NumSites&lt;$A230,"",
CONCATENATE("  - &amp;SiteID",TEXT($A230,"0000"),
" {","SamplingFeatureID:  *SamplingFeatureID",TEXT(MATCH($A230,Sites[SiteID],0),"0000"),
", SiteTypeCV:  ",CHAR(34),INDEX(Sites[Site Type],MATCH($A230,Sites[SiteID],0)),CHAR(34),
", Latitude:  ",INDEX(Sites[Latitude],MATCH($A230,Sites[SiteID],0)),
", Longitude:  ",INDEX(Sites[Longitude],MATCH($A230,Sites[SiteID],0)),
", SpatialReferenceID:  *SRSID0001}")))</f>
        <v/>
      </c>
      <c r="M230" s="111" t="str">
        <f>IF(NumSpecimens=0,"",
IF(NumSpecimens&lt;$A230,"",
CONCATENATE("  - &amp;SpecimenID",TEXT($A230,"0000"),
" {","SamplingFeatureID:  *SamplingFeatureID",TEXT(MATCH($A230,Specimens[SpecimenID],0),"0000"),
", SpecimenTypeCV:  ",CHAR(34),INDEX(Specimens[Specimen Type],MATCH($A230,Specimens[SpecimenID],0)),CHAR(34),
", SpecimenMediumCV:  ",INDEX(Specimens[Specimen Medium],MATCH($A230,Specimens[SpecimenID],0)),
", IsFieldSpecimen:  ",CHAR(34),INDEX(Specimens[Is Field Specimen?],MATCH($A230,Specimens[SpecimenID],0)),CHAR(34),"}")))</f>
        <v/>
      </c>
      <c r="N230" s="111" t="str">
        <f>IF(NumSpatialOffsets=0,"",
IF(NumSpatialOffsets&lt;$A230,"",
CONCATENATE("  - &amp;SpatialOffsetID",TEXT($A230,"0000"),
" {","SpatialOffsetTypeCV:  ",CHAR(34),INDEX(RelatedFeatures[Spatial Offset Type],MATCH($A230,RelatedFeatures[OffsetID],0)),CHAR(34),
", Offset1Value:  ",INDEX(RelatedFeatures[Offset 1 Value],MATCH($A230,RelatedFeatures[OffsetID],0)),
", Offset1UnitID:  ",CHAR(34),INDEX(RelatedFeatures[Offset 1 Unit],MATCH($A230,RelatedFeatures[OffsetID],0)),CHAR(34),
", Offset2Value:  ",IF(INDEX(RelatedFeatures[Offset 2 Value],MATCH($A230,RelatedFeatures[OffsetID],0))="","NULL",INDEX(RelatedFeatures[Offset 2 Value],MATCH($A230,RelatedFeatures[OffsetID],0))),
", Offset2UnitID:  ",CHAR(34),INDEX(RelatedFeatures[Offset 2 Unit],MATCH($A230,RelatedFeatures[OffsetID],0)),,CHAR(34),
", Offset3Value:  ",IF(INDEX(RelatedFeatures[Offset 3 Value],MATCH($A230,RelatedFeatures[OffsetID],0))="","NULL",INDEX(RelatedFeatures[Offset 3 Value],MATCH($A230,RelatedFeatures[OffsetID],0))),
", Offset3UnitID:  ",CHAR(34),INDEX(RelatedFeatures[Offset 3 Unit],MATCH($A230,RelatedFeatures[OffsetID],0)),CHAR(34),"}")))</f>
        <v/>
      </c>
      <c r="O230" s="111" t="str">
        <f>IF(NumRelatedFeatures=0,"",
IF($A230&gt;NumRelatedFeatures,"",
CONCATENATE("  - &amp;RelationID",TEXT($A230,"0000"),
" {","SamplingFeatureID:  *SamplingFeatureID",TEXT(MATCH(INDEX(RelatedFeatures[First Sampling Feature Code],$A230),SamplingFeatures[Feature Code],0),"0000"),
", RelationshipTypeCV:  ",CHAR(34),INDEX(RelatedFeatures[Relationship Type],$A230),CHAR(34),
", RelatedFeatureID: *SamplingFeatureID",TEXT(MATCH(INDEX(RelatedFeatures[Second Sampling Feature Code],$A230),SamplingFeatures[Feature Code],0),"0000"),
", SpatialOffsetID:  ",IF(INDEX(RelatedFeatures[OffsetID],$A230)="",CONCATENATE(CHAR(34),CHAR(34)),CONCATENATE("*SpatialOffsetID",TEXT(INDEX(RelatedFeatures[OffsetID],$A230),"0000"))),"}")))</f>
        <v/>
      </c>
      <c r="P230" s="111" t="str">
        <f>IF($A230&gt;NumMethods,"",
CONCATENATE("  - &amp;MethodID",TEXT($A230,"0000"),
" {","MethodTypeCV:  ",CHAR(34),INDEX(Methods[Method Type],$A230),CHAR(34),
", MethodCode:  ",CHAR(34),INDEX(Methods[Method Code],$A230),CHAR(34),
", MethodName:  ",CHAR(34),INDEX(Methods[Method Name],$A230),CHAR(34),
", MethodDescription:  ",CHAR(34),INDEX(Methods[Method Description],$A230),CHAR(34),
", MethodLink:  ",CHAR(34),INDEX(Methods[Method Link],$A230),CHAR(34),
", OrganizationID: *OrganizationID",TEXT(MATCH(INDEX(Methods[Organization Name],$A230),Organizations[Organization Name],0),"0000"),"}"))</f>
        <v/>
      </c>
      <c r="Q230" s="111" t="str">
        <f>IF($A230&gt;NumVariables,"",
CONCATENATE("  - &amp;VariableID",TEXT($A230,"0000"),
" {","VariableTypeCV:  ",CHAR(34),INDEX(Variables[Variable Type],$A230),CHAR(34),
", VariableCode:  ",CHAR(34),INDEX(Variables[Variable Code],$A230),CHAR(34),
", VariableNameCV:  ",CHAR(34),INDEX(Variables[Variable Name],$A230),CHAR(34),
", VariableDefinition:  ",CHAR(34),INDEX(Variables[Variable Definition],$A230),CHAR(34),
", SpecciationCV:  ",CHAR(34),INDEX(Variables[Speciation],$A230),CHAR(34),
", NoDataValue:  ",CHAR(34),INDEX(Variables[No Data Value],$A230),CHAR(34),"}"))</f>
        <v/>
      </c>
      <c r="S230" s="111" t="str">
        <f>IF($A230&gt;NumProcessingLevels,"",
CONCATENATE("  - &amp;ProcessingLevelID",TEXT($A230,"0000"),
" {","ProcessingLevelCode:  ",CHAR(34),INDEX(ProcessingLevels[Processing Level Code],$A230),CHAR(34),
", Definition:  ",CHAR(34),INDEX(ProcessingLevels[Definition],$A230),CHAR(34),
", Explanation:  ",CHAR(34),INDEX(ProcessingLevels[Explanation],$A230),CHAR(34),"}"))</f>
        <v/>
      </c>
      <c r="T230" s="111" t="str">
        <f>IF($A230&gt;NumDataColumns,"",
IF(INDEX(DataColumns[Method Code],$A230)="","PLEASE FILL IN A METHOD FOR EACH DATA COLUMN",
CONCATENATE("  - &amp;ActionID",TEXT($A230,"0000"),
" {","ActionTypeCV:  ",CHAR(34),"Observation",CHAR(34),
", MethodID: *MethodID",TEXT(MATCH(INDEX(DataColumns[Method Code],$A230),Methods[Method Code],0),"0000"),
", BeginDateTime:  NULL",
", BeginDateTimeUTCOffset:  NULL",
", EndDateTime:  NULL",
", EndDateTimeUTCOffset:  NULL",
", ActionDescription:  ",CHAR(34),"Generic observation action generated by YODA TimeSeries Template",CHAR(34),
", ActionFileLink:  ",CHAR(34),CHAR(34),"}")))</f>
        <v/>
      </c>
      <c r="U230" s="111" t="str">
        <f>IF($A230&gt;NumDataColumns,"",
IF(INDEX(DataColumns[Method Code],$A230)="","PLEASE FILL IN A SAMPLING FEATURE FOR EACH DATA COLUMN",
CONCATENATE("  - &amp;FeatureActionID",TEXT($A230,"0000"),
" {","SamplingFeatureID:  *SamplingFeatureID",TEXT(MATCH(INDEX(DataColumns[Sampling Feature Code],$A230),SamplingFeatures[Feature Code],0),"0000"),
", ActionID:  *ActionID",TEXT($A230,"0000"),"}")))</f>
        <v/>
      </c>
      <c r="V230" s="111" t="str">
        <f>IF($A230&gt;NumDataColumns,"",
CONCATENATE("  - &amp;ResultID",TEXT($A230,"0000"),
" {","ResultUUID:  ",CHAR(34),INDEX(DataColumns[ResultUUID],$A230),CHAR(34),
", FeatureActionID: *FeatureActionID",TEXT($A230,"0000"),
", ResultTypeCV:  ",CHAR(34),INDEX(DataColumns[Result Type],$A230),CHAR(34),
", VariableID:  *VariableID",TEXT(MATCH(INDEX(DataColumns[Variable Code],$A230),Variables[Variable Code],0),"0000"),
", UnitsID:  ",CHAR(34),INDEX(DataColumns[Unit Name],$A230),CHAR(34),
", TaxonomicClassifierID:  ",CHAR(34),CHAR(34),
", ProcessingLevelID:  *ProcessingLevelID",TEXT(MATCH(INDEX(DataColumns[Processing Level],$A230),ProcessingLevels[Processing Level Code],0),"0000"),
", ResultDateTime:  ",CHAR(34),CHAR(34),
", ResultDateTimeUTCOffset:  ",CHAR(34),CHAR(34),
", ValidDateTime:  ",CHAR(34),CHAR(34),
", ValidDateTimeUTCOffset:  ",CHAR(34),CHAR(34),
", StatusCV:  ",CHAR(34),CHAR(34),
", SampledMediumCV:  ",CHAR(34),INDEX(DataColumns[Sampled Medium],$A230),CHAR(34),
", ValueCount:  ",NumDataValues,"}"))</f>
        <v/>
      </c>
      <c r="W230" s="111" t="str">
        <f>IF($A230&gt;NumDataColumns,"",
CONCATENATE("  - &amp;TimeSeriesResultID001",TEXT($A230,"0000"),
" {","ResultID: *ResultID",TEXT($A230,"0000"),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Statistic],$A230),CHAR(34),"}"))</f>
        <v/>
      </c>
      <c r="X230" s="111" t="str">
        <f>IF($A230-3&gt;NumDataColumns,"",
CONCATENATE("    - {ColumnNumber: ",TEXT($A230-1,"0000"),
", Label:  ",CHAR(34),INDEX(DataColumns[Column Label],$A230-3),CHAR(34),
", ODM2Field:  ",CHAR(34),"DataValue",CHAR(34),
", CensorCodeCV:  ",CHAR(34),INDEX(DataColumns[Censor Code],$A230-3),CHAR(34),
", QualiatyCodeCV:  ",CHAR(34),INDEX(DataColumns[Quality Code],$A230-3),CHAR(34),
", TimeAggregationInterval:  ",INDEX(DataColumns[Time Aggregation Interval],$A230-3),
", TimeAggregationIntervalUnitsID:  ",CHAR(34),INDEX(DataColumns[Time Aggregation Unit],$A230-3),CHAR(34),"}"))</f>
        <v/>
      </c>
      <c r="AA230" s="111" t="str">
        <f>IF($A230&gt;NumDataColumns,
"",
CONCATENATE(AA229,", ",INDEX(DataColumns[Column Label],$A230)))</f>
        <v/>
      </c>
    </row>
    <row r="231" spans="1:27" x14ac:dyDescent="0.25">
      <c r="A231">
        <v>228</v>
      </c>
      <c r="D231" s="111" t="str">
        <f>IF($A231&gt;NumPeople,"",
CONCATENATE("  - &amp;PersonID",TEXT($A231,"0000"),
" {","PersonFirstName:  ",CHAR(34),INDEX(People[First Name],$A231),CHAR(34),
", PersonMiddleName:  ",CHAR(34),INDEX(People[Middle Name],$A231),CHAR(34),
", PersonLastName:  ",CHAR(34),INDEX(People[Last Name],$A231),CHAR(34),"}"))</f>
        <v/>
      </c>
      <c r="E231" s="111" t="str">
        <f>IF($A231&gt;NumOrganizations,"",
CONCATENATE("  - &amp;OrganizationID",TEXT($A231,"0000"),
" {","OrganizationTypeCV:  ",CHAR(34),INDEX(Organizations[Organization Type '[CV']],$A231),CHAR(34),
", OrganizationCode:  ",CHAR(34),INDEX(Organizations[Organization Code],$A231),CHAR(34),
", OrganizationName:  ",CHAR(34),INDEX(Organizations[Organization Name],$A231),CHAR(34),
", OrganizationDescription:  ",CHAR(34),INDEX(Organizations[Organization Description],$A231),CHAR(34),
", OrganizationLink:  ",CHAR(34),INDEX(Organizations[Organization Link],$A231),CHAR(34),"}"))</f>
        <v/>
      </c>
      <c r="F231" s="111" t="str">
        <f>IF($A231&gt;NumPeople,"",
CONCATENATE("  - &amp;AffiliationID",TEXT($A231,"0000"),
" {PersonID: *PersonID",TEXT($A231,"0000"),
", OrganizationID: *OrganizationID",TEXT(MATCH(INDEX(People[Organization Name],$A231),Organizations[Organization Name],0),"0000"),
", IsPrimaryOrganizationContact: , AffiliationStartDate: , AffiliationEndDate: , PrimaryPhone: ",
", PrimaryEmail: ",CHAR(34),INDEX(People[Primary Email],$A231),CHAR(34),
", PrimaryAddress: ",CHAR(34),INDEX(People[Primary Address],$A231),CHAR(34),
", PersonLink: }"))</f>
        <v/>
      </c>
      <c r="H231" s="111" t="str">
        <f>IF(COUNTA(CitationInformation)=0,"",
IF($A231&gt;NumAuthors,"",
CONCATENATE("  - &amp;AuthorListID",TEXT($A231,"0000"),
"  {CitationID: *CitationID0001",
", PersonID: *PersonID",TEXT(MATCH(INDEX(AuthorList[Author Name],$A231),People[Full Name],0),"0000"),
", AuthorOrder: ",INDEX(AuthorList[Author Number],$A231),"}")))</f>
        <v/>
      </c>
      <c r="K231" s="111" t="str">
        <f>IF($A231&gt;NumSamplingFeatures,"",
CONCATENATE("  - &amp;SamplingFeatureID",TEXT($A231,"0000"),
" {","SamplingFeatureUUID:  ",CHAR(34),INDEX(SamplingFeatures[Sampling Feature UUID],$A231),CHAR(34),
", SamplingFeatureTypeCV:  ",CHAR(34),INDEX(SamplingFeatures[Sampling Feature Type],$A231),CHAR(34),
", SamplingFeatureCode:  ",CHAR(34),INDEX(SamplingFeatures[Feature Code],$A231),CHAR(34),
", SamplingFeatureName:  ",CHAR(34),INDEX(SamplingFeatures[Feature Name],$A231),CHAR(34),
", SamplingFeatureDescription:  ",CHAR(34),INDEX(SamplingFeatures[Feature Description],$A231),CHAR(34),
", SamplingFeatureGeotypeCV:  ",CHAR(34),INDEX(SamplingFeatures[Feature Geo Type],$A231),CHAR(34),
", FeatureGeometry:  ",CHAR(34),INDEX(SamplingFeatures[Feature Geometry],$A231),CHAR(34),
", Elevation_m:  ",CHAR(34),INDEX(SamplingFeatures[Elevation_m],$A231),CHAR(34),
", ElevationDatumCV:  ",CHAR(34),ElevationDatum,CHAR(34),"}"))</f>
        <v/>
      </c>
      <c r="L231" s="111" t="str">
        <f>IF(NumSites=0,"",
IF(NumSites&lt;$A231,"",
CONCATENATE("  - &amp;SiteID",TEXT($A231,"0000"),
" {","SamplingFeatureID:  *SamplingFeatureID",TEXT(MATCH($A231,Sites[SiteID],0),"0000"),
", SiteTypeCV:  ",CHAR(34),INDEX(Sites[Site Type],MATCH($A231,Sites[SiteID],0)),CHAR(34),
", Latitude:  ",INDEX(Sites[Latitude],MATCH($A231,Sites[SiteID],0)),
", Longitude:  ",INDEX(Sites[Longitude],MATCH($A231,Sites[SiteID],0)),
", SpatialReferenceID:  *SRSID0001}")))</f>
        <v/>
      </c>
      <c r="M231" s="111" t="str">
        <f>IF(NumSpecimens=0,"",
IF(NumSpecimens&lt;$A231,"",
CONCATENATE("  - &amp;SpecimenID",TEXT($A231,"0000"),
" {","SamplingFeatureID:  *SamplingFeatureID",TEXT(MATCH($A231,Specimens[SpecimenID],0),"0000"),
", SpecimenTypeCV:  ",CHAR(34),INDEX(Specimens[Specimen Type],MATCH($A231,Specimens[SpecimenID],0)),CHAR(34),
", SpecimenMediumCV:  ",INDEX(Specimens[Specimen Medium],MATCH($A231,Specimens[SpecimenID],0)),
", IsFieldSpecimen:  ",CHAR(34),INDEX(Specimens[Is Field Specimen?],MATCH($A231,Specimens[SpecimenID],0)),CHAR(34),"}")))</f>
        <v/>
      </c>
      <c r="N231" s="111" t="str">
        <f>IF(NumSpatialOffsets=0,"",
IF(NumSpatialOffsets&lt;$A231,"",
CONCATENATE("  - &amp;SpatialOffsetID",TEXT($A231,"0000"),
" {","SpatialOffsetTypeCV:  ",CHAR(34),INDEX(RelatedFeatures[Spatial Offset Type],MATCH($A231,RelatedFeatures[OffsetID],0)),CHAR(34),
", Offset1Value:  ",INDEX(RelatedFeatures[Offset 1 Value],MATCH($A231,RelatedFeatures[OffsetID],0)),
", Offset1UnitID:  ",CHAR(34),INDEX(RelatedFeatures[Offset 1 Unit],MATCH($A231,RelatedFeatures[OffsetID],0)),CHAR(34),
", Offset2Value:  ",IF(INDEX(RelatedFeatures[Offset 2 Value],MATCH($A231,RelatedFeatures[OffsetID],0))="","NULL",INDEX(RelatedFeatures[Offset 2 Value],MATCH($A231,RelatedFeatures[OffsetID],0))),
", Offset2UnitID:  ",CHAR(34),INDEX(RelatedFeatures[Offset 2 Unit],MATCH($A231,RelatedFeatures[OffsetID],0)),,CHAR(34),
", Offset3Value:  ",IF(INDEX(RelatedFeatures[Offset 3 Value],MATCH($A231,RelatedFeatures[OffsetID],0))="","NULL",INDEX(RelatedFeatures[Offset 3 Value],MATCH($A231,RelatedFeatures[OffsetID],0))),
", Offset3UnitID:  ",CHAR(34),INDEX(RelatedFeatures[Offset 3 Unit],MATCH($A231,RelatedFeatures[OffsetID],0)),CHAR(34),"}")))</f>
        <v/>
      </c>
      <c r="O231" s="111" t="str">
        <f>IF(NumRelatedFeatures=0,"",
IF($A231&gt;NumRelatedFeatures,"",
CONCATENATE("  - &amp;RelationID",TEXT($A231,"0000"),
" {","SamplingFeatureID:  *SamplingFeatureID",TEXT(MATCH(INDEX(RelatedFeatures[First Sampling Feature Code],$A231),SamplingFeatures[Feature Code],0),"0000"),
", RelationshipTypeCV:  ",CHAR(34),INDEX(RelatedFeatures[Relationship Type],$A231),CHAR(34),
", RelatedFeatureID: *SamplingFeatureID",TEXT(MATCH(INDEX(RelatedFeatures[Second Sampling Feature Code],$A231),SamplingFeatures[Feature Code],0),"0000"),
", SpatialOffsetID:  ",IF(INDEX(RelatedFeatures[OffsetID],$A231)="",CONCATENATE(CHAR(34),CHAR(34)),CONCATENATE("*SpatialOffsetID",TEXT(INDEX(RelatedFeatures[OffsetID],$A231),"0000"))),"}")))</f>
        <v/>
      </c>
      <c r="P231" s="111" t="str">
        <f>IF($A231&gt;NumMethods,"",
CONCATENATE("  - &amp;MethodID",TEXT($A231,"0000"),
" {","MethodTypeCV:  ",CHAR(34),INDEX(Methods[Method Type],$A231),CHAR(34),
", MethodCode:  ",CHAR(34),INDEX(Methods[Method Code],$A231),CHAR(34),
", MethodName:  ",CHAR(34),INDEX(Methods[Method Name],$A231),CHAR(34),
", MethodDescription:  ",CHAR(34),INDEX(Methods[Method Description],$A231),CHAR(34),
", MethodLink:  ",CHAR(34),INDEX(Methods[Method Link],$A231),CHAR(34),
", OrganizationID: *OrganizationID",TEXT(MATCH(INDEX(Methods[Organization Name],$A231),Organizations[Organization Name],0),"0000"),"}"))</f>
        <v/>
      </c>
      <c r="Q231" s="111" t="str">
        <f>IF($A231&gt;NumVariables,"",
CONCATENATE("  - &amp;VariableID",TEXT($A231,"0000"),
" {","VariableTypeCV:  ",CHAR(34),INDEX(Variables[Variable Type],$A231),CHAR(34),
", VariableCode:  ",CHAR(34),INDEX(Variables[Variable Code],$A231),CHAR(34),
", VariableNameCV:  ",CHAR(34),INDEX(Variables[Variable Name],$A231),CHAR(34),
", VariableDefinition:  ",CHAR(34),INDEX(Variables[Variable Definition],$A231),CHAR(34),
", SpecciationCV:  ",CHAR(34),INDEX(Variables[Speciation],$A231),CHAR(34),
", NoDataValue:  ",CHAR(34),INDEX(Variables[No Data Value],$A231),CHAR(34),"}"))</f>
        <v/>
      </c>
      <c r="S231" s="111" t="str">
        <f>IF($A231&gt;NumProcessingLevels,"",
CONCATENATE("  - &amp;ProcessingLevelID",TEXT($A231,"0000"),
" {","ProcessingLevelCode:  ",CHAR(34),INDEX(ProcessingLevels[Processing Level Code],$A231),CHAR(34),
", Definition:  ",CHAR(34),INDEX(ProcessingLevels[Definition],$A231),CHAR(34),
", Explanation:  ",CHAR(34),INDEX(ProcessingLevels[Explanation],$A231),CHAR(34),"}"))</f>
        <v/>
      </c>
      <c r="T231" s="111" t="str">
        <f>IF($A231&gt;NumDataColumns,"",
IF(INDEX(DataColumns[Method Code],$A231)="","PLEASE FILL IN A METHOD FOR EACH DATA COLUMN",
CONCATENATE("  - &amp;ActionID",TEXT($A231,"0000"),
" {","ActionTypeCV:  ",CHAR(34),"Observation",CHAR(34),
", MethodID: *MethodID",TEXT(MATCH(INDEX(DataColumns[Method Code],$A231),Methods[Method Code],0),"0000"),
", BeginDateTime:  NULL",
", BeginDateTimeUTCOffset:  NULL",
", EndDateTime:  NULL",
", EndDateTimeUTCOffset:  NULL",
", ActionDescription:  ",CHAR(34),"Generic observation action generated by YODA TimeSeries Template",CHAR(34),
", ActionFileLink:  ",CHAR(34),CHAR(34),"}")))</f>
        <v/>
      </c>
      <c r="U231" s="111" t="str">
        <f>IF($A231&gt;NumDataColumns,"",
IF(INDEX(DataColumns[Method Code],$A231)="","PLEASE FILL IN A SAMPLING FEATURE FOR EACH DATA COLUMN",
CONCATENATE("  - &amp;FeatureActionID",TEXT($A231,"0000"),
" {","SamplingFeatureID:  *SamplingFeatureID",TEXT(MATCH(INDEX(DataColumns[Sampling Feature Code],$A231),SamplingFeatures[Feature Code],0),"0000"),
", ActionID:  *ActionID",TEXT($A231,"0000"),"}")))</f>
        <v/>
      </c>
      <c r="V231" s="111" t="str">
        <f>IF($A231&gt;NumDataColumns,"",
CONCATENATE("  - &amp;ResultID",TEXT($A231,"0000"),
" {","ResultUUID:  ",CHAR(34),INDEX(DataColumns[ResultUUID],$A231),CHAR(34),
", FeatureActionID: *FeatureActionID",TEXT($A231,"0000"),
", ResultTypeCV:  ",CHAR(34),INDEX(DataColumns[Result Type],$A231),CHAR(34),
", VariableID:  *VariableID",TEXT(MATCH(INDEX(DataColumns[Variable Code],$A231),Variables[Variable Code],0),"0000"),
", UnitsID:  ",CHAR(34),INDEX(DataColumns[Unit Name],$A231),CHAR(34),
", TaxonomicClassifierID:  ",CHAR(34),CHAR(34),
", ProcessingLevelID:  *ProcessingLevelID",TEXT(MATCH(INDEX(DataColumns[Processing Level],$A231),ProcessingLevels[Processing Level Code],0),"0000"),
", ResultDateTime:  ",CHAR(34),CHAR(34),
", ResultDateTimeUTCOffset:  ",CHAR(34),CHAR(34),
", ValidDateTime:  ",CHAR(34),CHAR(34),
", ValidDateTimeUTCOffset:  ",CHAR(34),CHAR(34),
", StatusCV:  ",CHAR(34),CHAR(34),
", SampledMediumCV:  ",CHAR(34),INDEX(DataColumns[Sampled Medium],$A231),CHAR(34),
", ValueCount:  ",NumDataValues,"}"))</f>
        <v/>
      </c>
      <c r="W231" s="111" t="str">
        <f>IF($A231&gt;NumDataColumns,"",
CONCATENATE("  - &amp;TimeSeriesResultID001",TEXT($A231,"0000"),
" {","ResultID: *ResultID",TEXT($A231,"0000"),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Statistic],$A231),CHAR(34),"}"))</f>
        <v/>
      </c>
      <c r="X231" s="111" t="str">
        <f>IF($A231-3&gt;NumDataColumns,"",
CONCATENATE("    - {ColumnNumber: ",TEXT($A231-1,"0000"),
", Label:  ",CHAR(34),INDEX(DataColumns[Column Label],$A231-3),CHAR(34),
", ODM2Field:  ",CHAR(34),"DataValue",CHAR(34),
", CensorCodeCV:  ",CHAR(34),INDEX(DataColumns[Censor Code],$A231-3),CHAR(34),
", QualiatyCodeCV:  ",CHAR(34),INDEX(DataColumns[Quality Code],$A231-3),CHAR(34),
", TimeAggregationInterval:  ",INDEX(DataColumns[Time Aggregation Interval],$A231-3),
", TimeAggregationIntervalUnitsID:  ",CHAR(34),INDEX(DataColumns[Time Aggregation Unit],$A231-3),CHAR(34),"}"))</f>
        <v/>
      </c>
      <c r="AA231" s="111" t="str">
        <f>IF($A231&gt;NumDataColumns,
"",
CONCATENATE(AA230,", ",INDEX(DataColumns[Column Label],$A231)))</f>
        <v/>
      </c>
    </row>
    <row r="232" spans="1:27" x14ac:dyDescent="0.25">
      <c r="A232">
        <v>229</v>
      </c>
      <c r="D232" s="111" t="str">
        <f>IF($A232&gt;NumPeople,"",
CONCATENATE("  - &amp;PersonID",TEXT($A232,"0000"),
" {","PersonFirstName:  ",CHAR(34),INDEX(People[First Name],$A232),CHAR(34),
", PersonMiddleName:  ",CHAR(34),INDEX(People[Middle Name],$A232),CHAR(34),
", PersonLastName:  ",CHAR(34),INDEX(People[Last Name],$A232),CHAR(34),"}"))</f>
        <v/>
      </c>
      <c r="E232" s="111" t="str">
        <f>IF($A232&gt;NumOrganizations,"",
CONCATENATE("  - &amp;OrganizationID",TEXT($A232,"0000"),
" {","OrganizationTypeCV:  ",CHAR(34),INDEX(Organizations[Organization Type '[CV']],$A232),CHAR(34),
", OrganizationCode:  ",CHAR(34),INDEX(Organizations[Organization Code],$A232),CHAR(34),
", OrganizationName:  ",CHAR(34),INDEX(Organizations[Organization Name],$A232),CHAR(34),
", OrganizationDescription:  ",CHAR(34),INDEX(Organizations[Organization Description],$A232),CHAR(34),
", OrganizationLink:  ",CHAR(34),INDEX(Organizations[Organization Link],$A232),CHAR(34),"}"))</f>
        <v/>
      </c>
      <c r="F232" s="111" t="str">
        <f>IF($A232&gt;NumPeople,"",
CONCATENATE("  - &amp;AffiliationID",TEXT($A232,"0000"),
" {PersonID: *PersonID",TEXT($A232,"0000"),
", OrganizationID: *OrganizationID",TEXT(MATCH(INDEX(People[Organization Name],$A232),Organizations[Organization Name],0),"0000"),
", IsPrimaryOrganizationContact: , AffiliationStartDate: , AffiliationEndDate: , PrimaryPhone: ",
", PrimaryEmail: ",CHAR(34),INDEX(People[Primary Email],$A232),CHAR(34),
", PrimaryAddress: ",CHAR(34),INDEX(People[Primary Address],$A232),CHAR(34),
", PersonLink: }"))</f>
        <v/>
      </c>
      <c r="H232" s="111" t="str">
        <f>IF(COUNTA(CitationInformation)=0,"",
IF($A232&gt;NumAuthors,"",
CONCATENATE("  - &amp;AuthorListID",TEXT($A232,"0000"),
"  {CitationID: *CitationID0001",
", PersonID: *PersonID",TEXT(MATCH(INDEX(AuthorList[Author Name],$A232),People[Full Name],0),"0000"),
", AuthorOrder: ",INDEX(AuthorList[Author Number],$A232),"}")))</f>
        <v/>
      </c>
      <c r="K232" s="111" t="str">
        <f>IF($A232&gt;NumSamplingFeatures,"",
CONCATENATE("  - &amp;SamplingFeatureID",TEXT($A232,"0000"),
" {","SamplingFeatureUUID:  ",CHAR(34),INDEX(SamplingFeatures[Sampling Feature UUID],$A232),CHAR(34),
", SamplingFeatureTypeCV:  ",CHAR(34),INDEX(SamplingFeatures[Sampling Feature Type],$A232),CHAR(34),
", SamplingFeatureCode:  ",CHAR(34),INDEX(SamplingFeatures[Feature Code],$A232),CHAR(34),
", SamplingFeatureName:  ",CHAR(34),INDEX(SamplingFeatures[Feature Name],$A232),CHAR(34),
", SamplingFeatureDescription:  ",CHAR(34),INDEX(SamplingFeatures[Feature Description],$A232),CHAR(34),
", SamplingFeatureGeotypeCV:  ",CHAR(34),INDEX(SamplingFeatures[Feature Geo Type],$A232),CHAR(34),
", FeatureGeometry:  ",CHAR(34),INDEX(SamplingFeatures[Feature Geometry],$A232),CHAR(34),
", Elevation_m:  ",CHAR(34),INDEX(SamplingFeatures[Elevation_m],$A232),CHAR(34),
", ElevationDatumCV:  ",CHAR(34),ElevationDatum,CHAR(34),"}"))</f>
        <v/>
      </c>
      <c r="L232" s="111" t="str">
        <f>IF(NumSites=0,"",
IF(NumSites&lt;$A232,"",
CONCATENATE("  - &amp;SiteID",TEXT($A232,"0000"),
" {","SamplingFeatureID:  *SamplingFeatureID",TEXT(MATCH($A232,Sites[SiteID],0),"0000"),
", SiteTypeCV:  ",CHAR(34),INDEX(Sites[Site Type],MATCH($A232,Sites[SiteID],0)),CHAR(34),
", Latitude:  ",INDEX(Sites[Latitude],MATCH($A232,Sites[SiteID],0)),
", Longitude:  ",INDEX(Sites[Longitude],MATCH($A232,Sites[SiteID],0)),
", SpatialReferenceID:  *SRSID0001}")))</f>
        <v/>
      </c>
      <c r="M232" s="111" t="str">
        <f>IF(NumSpecimens=0,"",
IF(NumSpecimens&lt;$A232,"",
CONCATENATE("  - &amp;SpecimenID",TEXT($A232,"0000"),
" {","SamplingFeatureID:  *SamplingFeatureID",TEXT(MATCH($A232,Specimens[SpecimenID],0),"0000"),
", SpecimenTypeCV:  ",CHAR(34),INDEX(Specimens[Specimen Type],MATCH($A232,Specimens[SpecimenID],0)),CHAR(34),
", SpecimenMediumCV:  ",INDEX(Specimens[Specimen Medium],MATCH($A232,Specimens[SpecimenID],0)),
", IsFieldSpecimen:  ",CHAR(34),INDEX(Specimens[Is Field Specimen?],MATCH($A232,Specimens[SpecimenID],0)),CHAR(34),"}")))</f>
        <v/>
      </c>
      <c r="N232" s="111" t="str">
        <f>IF(NumSpatialOffsets=0,"",
IF(NumSpatialOffsets&lt;$A232,"",
CONCATENATE("  - &amp;SpatialOffsetID",TEXT($A232,"0000"),
" {","SpatialOffsetTypeCV:  ",CHAR(34),INDEX(RelatedFeatures[Spatial Offset Type],MATCH($A232,RelatedFeatures[OffsetID],0)),CHAR(34),
", Offset1Value:  ",INDEX(RelatedFeatures[Offset 1 Value],MATCH($A232,RelatedFeatures[OffsetID],0)),
", Offset1UnitID:  ",CHAR(34),INDEX(RelatedFeatures[Offset 1 Unit],MATCH($A232,RelatedFeatures[OffsetID],0)),CHAR(34),
", Offset2Value:  ",IF(INDEX(RelatedFeatures[Offset 2 Value],MATCH($A232,RelatedFeatures[OffsetID],0))="","NULL",INDEX(RelatedFeatures[Offset 2 Value],MATCH($A232,RelatedFeatures[OffsetID],0))),
", Offset2UnitID:  ",CHAR(34),INDEX(RelatedFeatures[Offset 2 Unit],MATCH($A232,RelatedFeatures[OffsetID],0)),,CHAR(34),
", Offset3Value:  ",IF(INDEX(RelatedFeatures[Offset 3 Value],MATCH($A232,RelatedFeatures[OffsetID],0))="","NULL",INDEX(RelatedFeatures[Offset 3 Value],MATCH($A232,RelatedFeatures[OffsetID],0))),
", Offset3UnitID:  ",CHAR(34),INDEX(RelatedFeatures[Offset 3 Unit],MATCH($A232,RelatedFeatures[OffsetID],0)),CHAR(34),"}")))</f>
        <v/>
      </c>
      <c r="O232" s="111" t="str">
        <f>IF(NumRelatedFeatures=0,"",
IF($A232&gt;NumRelatedFeatures,"",
CONCATENATE("  - &amp;RelationID",TEXT($A232,"0000"),
" {","SamplingFeatureID:  *SamplingFeatureID",TEXT(MATCH(INDEX(RelatedFeatures[First Sampling Feature Code],$A232),SamplingFeatures[Feature Code],0),"0000"),
", RelationshipTypeCV:  ",CHAR(34),INDEX(RelatedFeatures[Relationship Type],$A232),CHAR(34),
", RelatedFeatureID: *SamplingFeatureID",TEXT(MATCH(INDEX(RelatedFeatures[Second Sampling Feature Code],$A232),SamplingFeatures[Feature Code],0),"0000"),
", SpatialOffsetID:  ",IF(INDEX(RelatedFeatures[OffsetID],$A232)="",CONCATENATE(CHAR(34),CHAR(34)),CONCATENATE("*SpatialOffsetID",TEXT(INDEX(RelatedFeatures[OffsetID],$A232),"0000"))),"}")))</f>
        <v/>
      </c>
      <c r="P232" s="111" t="str">
        <f>IF($A232&gt;NumMethods,"",
CONCATENATE("  - &amp;MethodID",TEXT($A232,"0000"),
" {","MethodTypeCV:  ",CHAR(34),INDEX(Methods[Method Type],$A232),CHAR(34),
", MethodCode:  ",CHAR(34),INDEX(Methods[Method Code],$A232),CHAR(34),
", MethodName:  ",CHAR(34),INDEX(Methods[Method Name],$A232),CHAR(34),
", MethodDescription:  ",CHAR(34),INDEX(Methods[Method Description],$A232),CHAR(34),
", MethodLink:  ",CHAR(34),INDEX(Methods[Method Link],$A232),CHAR(34),
", OrganizationID: *OrganizationID",TEXT(MATCH(INDEX(Methods[Organization Name],$A232),Organizations[Organization Name],0),"0000"),"}"))</f>
        <v/>
      </c>
      <c r="Q232" s="111" t="str">
        <f>IF($A232&gt;NumVariables,"",
CONCATENATE("  - &amp;VariableID",TEXT($A232,"0000"),
" {","VariableTypeCV:  ",CHAR(34),INDEX(Variables[Variable Type],$A232),CHAR(34),
", VariableCode:  ",CHAR(34),INDEX(Variables[Variable Code],$A232),CHAR(34),
", VariableNameCV:  ",CHAR(34),INDEX(Variables[Variable Name],$A232),CHAR(34),
", VariableDefinition:  ",CHAR(34),INDEX(Variables[Variable Definition],$A232),CHAR(34),
", SpecciationCV:  ",CHAR(34),INDEX(Variables[Speciation],$A232),CHAR(34),
", NoDataValue:  ",CHAR(34),INDEX(Variables[No Data Value],$A232),CHAR(34),"}"))</f>
        <v/>
      </c>
      <c r="S232" s="111" t="str">
        <f>IF($A232&gt;NumProcessingLevels,"",
CONCATENATE("  - &amp;ProcessingLevelID",TEXT($A232,"0000"),
" {","ProcessingLevelCode:  ",CHAR(34),INDEX(ProcessingLevels[Processing Level Code],$A232),CHAR(34),
", Definition:  ",CHAR(34),INDEX(ProcessingLevels[Definition],$A232),CHAR(34),
", Explanation:  ",CHAR(34),INDEX(ProcessingLevels[Explanation],$A232),CHAR(34),"}"))</f>
        <v/>
      </c>
      <c r="T232" s="111" t="str">
        <f>IF($A232&gt;NumDataColumns,"",
IF(INDEX(DataColumns[Method Code],$A232)="","PLEASE FILL IN A METHOD FOR EACH DATA COLUMN",
CONCATENATE("  - &amp;ActionID",TEXT($A232,"0000"),
" {","ActionTypeCV:  ",CHAR(34),"Observation",CHAR(34),
", MethodID: *MethodID",TEXT(MATCH(INDEX(DataColumns[Method Code],$A232),Methods[Method Code],0),"0000"),
", BeginDateTime:  NULL",
", BeginDateTimeUTCOffset:  NULL",
", EndDateTime:  NULL",
", EndDateTimeUTCOffset:  NULL",
", ActionDescription:  ",CHAR(34),"Generic observation action generated by YODA TimeSeries Template",CHAR(34),
", ActionFileLink:  ",CHAR(34),CHAR(34),"}")))</f>
        <v/>
      </c>
      <c r="U232" s="111" t="str">
        <f>IF($A232&gt;NumDataColumns,"",
IF(INDEX(DataColumns[Method Code],$A232)="","PLEASE FILL IN A SAMPLING FEATURE FOR EACH DATA COLUMN",
CONCATENATE("  - &amp;FeatureActionID",TEXT($A232,"0000"),
" {","SamplingFeatureID:  *SamplingFeatureID",TEXT(MATCH(INDEX(DataColumns[Sampling Feature Code],$A232),SamplingFeatures[Feature Code],0),"0000"),
", ActionID:  *ActionID",TEXT($A232,"0000"),"}")))</f>
        <v/>
      </c>
      <c r="V232" s="111" t="str">
        <f>IF($A232&gt;NumDataColumns,"",
CONCATENATE("  - &amp;ResultID",TEXT($A232,"0000"),
" {","ResultUUID:  ",CHAR(34),INDEX(DataColumns[ResultUUID],$A232),CHAR(34),
", FeatureActionID: *FeatureActionID",TEXT($A232,"0000"),
", ResultTypeCV:  ",CHAR(34),INDEX(DataColumns[Result Type],$A232),CHAR(34),
", VariableID:  *VariableID",TEXT(MATCH(INDEX(DataColumns[Variable Code],$A232),Variables[Variable Code],0),"0000"),
", UnitsID:  ",CHAR(34),INDEX(DataColumns[Unit Name],$A232),CHAR(34),
", TaxonomicClassifierID:  ",CHAR(34),CHAR(34),
", ProcessingLevelID:  *ProcessingLevelID",TEXT(MATCH(INDEX(DataColumns[Processing Level],$A232),ProcessingLevels[Processing Level Code],0),"0000"),
", ResultDateTime:  ",CHAR(34),CHAR(34),
", ResultDateTimeUTCOffset:  ",CHAR(34),CHAR(34),
", ValidDateTime:  ",CHAR(34),CHAR(34),
", ValidDateTimeUTCOffset:  ",CHAR(34),CHAR(34),
", StatusCV:  ",CHAR(34),CHAR(34),
", SampledMediumCV:  ",CHAR(34),INDEX(DataColumns[Sampled Medium],$A232),CHAR(34),
", ValueCount:  ",NumDataValues,"}"))</f>
        <v/>
      </c>
      <c r="W232" s="111" t="str">
        <f>IF($A232&gt;NumDataColumns,"",
CONCATENATE("  - &amp;TimeSeriesResultID001",TEXT($A232,"0000"),
" {","ResultID: *ResultID",TEXT($A232,"0000"),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Statistic],$A232),CHAR(34),"}"))</f>
        <v/>
      </c>
      <c r="X232" s="111" t="str">
        <f>IF($A232-3&gt;NumDataColumns,"",
CONCATENATE("    - {ColumnNumber: ",TEXT($A232-1,"0000"),
", Label:  ",CHAR(34),INDEX(DataColumns[Column Label],$A232-3),CHAR(34),
", ODM2Field:  ",CHAR(34),"DataValue",CHAR(34),
", CensorCodeCV:  ",CHAR(34),INDEX(DataColumns[Censor Code],$A232-3),CHAR(34),
", QualiatyCodeCV:  ",CHAR(34),INDEX(DataColumns[Quality Code],$A232-3),CHAR(34),
", TimeAggregationInterval:  ",INDEX(DataColumns[Time Aggregation Interval],$A232-3),
", TimeAggregationIntervalUnitsID:  ",CHAR(34),INDEX(DataColumns[Time Aggregation Unit],$A232-3),CHAR(34),"}"))</f>
        <v/>
      </c>
      <c r="AA232" s="111" t="str">
        <f>IF($A232&gt;NumDataColumns,
"",
CONCATENATE(AA231,", ",INDEX(DataColumns[Column Label],$A232)))</f>
        <v/>
      </c>
    </row>
    <row r="233" spans="1:27" x14ac:dyDescent="0.25">
      <c r="A233">
        <v>230</v>
      </c>
      <c r="D233" s="111" t="str">
        <f>IF($A233&gt;NumPeople,"",
CONCATENATE("  - &amp;PersonID",TEXT($A233,"0000"),
" {","PersonFirstName:  ",CHAR(34),INDEX(People[First Name],$A233),CHAR(34),
", PersonMiddleName:  ",CHAR(34),INDEX(People[Middle Name],$A233),CHAR(34),
", PersonLastName:  ",CHAR(34),INDEX(People[Last Name],$A233),CHAR(34),"}"))</f>
        <v/>
      </c>
      <c r="E233" s="111" t="str">
        <f>IF($A233&gt;NumOrganizations,"",
CONCATENATE("  - &amp;OrganizationID",TEXT($A233,"0000"),
" {","OrganizationTypeCV:  ",CHAR(34),INDEX(Organizations[Organization Type '[CV']],$A233),CHAR(34),
", OrganizationCode:  ",CHAR(34),INDEX(Organizations[Organization Code],$A233),CHAR(34),
", OrganizationName:  ",CHAR(34),INDEX(Organizations[Organization Name],$A233),CHAR(34),
", OrganizationDescription:  ",CHAR(34),INDEX(Organizations[Organization Description],$A233),CHAR(34),
", OrganizationLink:  ",CHAR(34),INDEX(Organizations[Organization Link],$A233),CHAR(34),"}"))</f>
        <v/>
      </c>
      <c r="F233" s="111" t="str">
        <f>IF($A233&gt;NumPeople,"",
CONCATENATE("  - &amp;AffiliationID",TEXT($A233,"0000"),
" {PersonID: *PersonID",TEXT($A233,"0000"),
", OrganizationID: *OrganizationID",TEXT(MATCH(INDEX(People[Organization Name],$A233),Organizations[Organization Name],0),"0000"),
", IsPrimaryOrganizationContact: , AffiliationStartDate: , AffiliationEndDate: , PrimaryPhone: ",
", PrimaryEmail: ",CHAR(34),INDEX(People[Primary Email],$A233),CHAR(34),
", PrimaryAddress: ",CHAR(34),INDEX(People[Primary Address],$A233),CHAR(34),
", PersonLink: }"))</f>
        <v/>
      </c>
      <c r="H233" s="111" t="str">
        <f>IF(COUNTA(CitationInformation)=0,"",
IF($A233&gt;NumAuthors,"",
CONCATENATE("  - &amp;AuthorListID",TEXT($A233,"0000"),
"  {CitationID: *CitationID0001",
", PersonID: *PersonID",TEXT(MATCH(INDEX(AuthorList[Author Name],$A233),People[Full Name],0),"0000"),
", AuthorOrder: ",INDEX(AuthorList[Author Number],$A233),"}")))</f>
        <v/>
      </c>
      <c r="K233" s="111" t="str">
        <f>IF($A233&gt;NumSamplingFeatures,"",
CONCATENATE("  - &amp;SamplingFeatureID",TEXT($A233,"0000"),
" {","SamplingFeatureUUID:  ",CHAR(34),INDEX(SamplingFeatures[Sampling Feature UUID],$A233),CHAR(34),
", SamplingFeatureTypeCV:  ",CHAR(34),INDEX(SamplingFeatures[Sampling Feature Type],$A233),CHAR(34),
", SamplingFeatureCode:  ",CHAR(34),INDEX(SamplingFeatures[Feature Code],$A233),CHAR(34),
", SamplingFeatureName:  ",CHAR(34),INDEX(SamplingFeatures[Feature Name],$A233),CHAR(34),
", SamplingFeatureDescription:  ",CHAR(34),INDEX(SamplingFeatures[Feature Description],$A233),CHAR(34),
", SamplingFeatureGeotypeCV:  ",CHAR(34),INDEX(SamplingFeatures[Feature Geo Type],$A233),CHAR(34),
", FeatureGeometry:  ",CHAR(34),INDEX(SamplingFeatures[Feature Geometry],$A233),CHAR(34),
", Elevation_m:  ",CHAR(34),INDEX(SamplingFeatures[Elevation_m],$A233),CHAR(34),
", ElevationDatumCV:  ",CHAR(34),ElevationDatum,CHAR(34),"}"))</f>
        <v/>
      </c>
      <c r="L233" s="111" t="str">
        <f>IF(NumSites=0,"",
IF(NumSites&lt;$A233,"",
CONCATENATE("  - &amp;SiteID",TEXT($A233,"0000"),
" {","SamplingFeatureID:  *SamplingFeatureID",TEXT(MATCH($A233,Sites[SiteID],0),"0000"),
", SiteTypeCV:  ",CHAR(34),INDEX(Sites[Site Type],MATCH($A233,Sites[SiteID],0)),CHAR(34),
", Latitude:  ",INDEX(Sites[Latitude],MATCH($A233,Sites[SiteID],0)),
", Longitude:  ",INDEX(Sites[Longitude],MATCH($A233,Sites[SiteID],0)),
", SpatialReferenceID:  *SRSID0001}")))</f>
        <v/>
      </c>
      <c r="M233" s="111" t="str">
        <f>IF(NumSpecimens=0,"",
IF(NumSpecimens&lt;$A233,"",
CONCATENATE("  - &amp;SpecimenID",TEXT($A233,"0000"),
" {","SamplingFeatureID:  *SamplingFeatureID",TEXT(MATCH($A233,Specimens[SpecimenID],0),"0000"),
", SpecimenTypeCV:  ",CHAR(34),INDEX(Specimens[Specimen Type],MATCH($A233,Specimens[SpecimenID],0)),CHAR(34),
", SpecimenMediumCV:  ",INDEX(Specimens[Specimen Medium],MATCH($A233,Specimens[SpecimenID],0)),
", IsFieldSpecimen:  ",CHAR(34),INDEX(Specimens[Is Field Specimen?],MATCH($A233,Specimens[SpecimenID],0)),CHAR(34),"}")))</f>
        <v/>
      </c>
      <c r="N233" s="111" t="str">
        <f>IF(NumSpatialOffsets=0,"",
IF(NumSpatialOffsets&lt;$A233,"",
CONCATENATE("  - &amp;SpatialOffsetID",TEXT($A233,"0000"),
" {","SpatialOffsetTypeCV:  ",CHAR(34),INDEX(RelatedFeatures[Spatial Offset Type],MATCH($A233,RelatedFeatures[OffsetID],0)),CHAR(34),
", Offset1Value:  ",INDEX(RelatedFeatures[Offset 1 Value],MATCH($A233,RelatedFeatures[OffsetID],0)),
", Offset1UnitID:  ",CHAR(34),INDEX(RelatedFeatures[Offset 1 Unit],MATCH($A233,RelatedFeatures[OffsetID],0)),CHAR(34),
", Offset2Value:  ",IF(INDEX(RelatedFeatures[Offset 2 Value],MATCH($A233,RelatedFeatures[OffsetID],0))="","NULL",INDEX(RelatedFeatures[Offset 2 Value],MATCH($A233,RelatedFeatures[OffsetID],0))),
", Offset2UnitID:  ",CHAR(34),INDEX(RelatedFeatures[Offset 2 Unit],MATCH($A233,RelatedFeatures[OffsetID],0)),,CHAR(34),
", Offset3Value:  ",IF(INDEX(RelatedFeatures[Offset 3 Value],MATCH($A233,RelatedFeatures[OffsetID],0))="","NULL",INDEX(RelatedFeatures[Offset 3 Value],MATCH($A233,RelatedFeatures[OffsetID],0))),
", Offset3UnitID:  ",CHAR(34),INDEX(RelatedFeatures[Offset 3 Unit],MATCH($A233,RelatedFeatures[OffsetID],0)),CHAR(34),"}")))</f>
        <v/>
      </c>
      <c r="O233" s="111" t="str">
        <f>IF(NumRelatedFeatures=0,"",
IF($A233&gt;NumRelatedFeatures,"",
CONCATENATE("  - &amp;RelationID",TEXT($A233,"0000"),
" {","SamplingFeatureID:  *SamplingFeatureID",TEXT(MATCH(INDEX(RelatedFeatures[First Sampling Feature Code],$A233),SamplingFeatures[Feature Code],0),"0000"),
", RelationshipTypeCV:  ",CHAR(34),INDEX(RelatedFeatures[Relationship Type],$A233),CHAR(34),
", RelatedFeatureID: *SamplingFeatureID",TEXT(MATCH(INDEX(RelatedFeatures[Second Sampling Feature Code],$A233),SamplingFeatures[Feature Code],0),"0000"),
", SpatialOffsetID:  ",IF(INDEX(RelatedFeatures[OffsetID],$A233)="",CONCATENATE(CHAR(34),CHAR(34)),CONCATENATE("*SpatialOffsetID",TEXT(INDEX(RelatedFeatures[OffsetID],$A233),"0000"))),"}")))</f>
        <v/>
      </c>
      <c r="P233" s="111" t="str">
        <f>IF($A233&gt;NumMethods,"",
CONCATENATE("  - &amp;MethodID",TEXT($A233,"0000"),
" {","MethodTypeCV:  ",CHAR(34),INDEX(Methods[Method Type],$A233),CHAR(34),
", MethodCode:  ",CHAR(34),INDEX(Methods[Method Code],$A233),CHAR(34),
", MethodName:  ",CHAR(34),INDEX(Methods[Method Name],$A233),CHAR(34),
", MethodDescription:  ",CHAR(34),INDEX(Methods[Method Description],$A233),CHAR(34),
", MethodLink:  ",CHAR(34),INDEX(Methods[Method Link],$A233),CHAR(34),
", OrganizationID: *OrganizationID",TEXT(MATCH(INDEX(Methods[Organization Name],$A233),Organizations[Organization Name],0),"0000"),"}"))</f>
        <v/>
      </c>
      <c r="Q233" s="111" t="str">
        <f>IF($A233&gt;NumVariables,"",
CONCATENATE("  - &amp;VariableID",TEXT($A233,"0000"),
" {","VariableTypeCV:  ",CHAR(34),INDEX(Variables[Variable Type],$A233),CHAR(34),
", VariableCode:  ",CHAR(34),INDEX(Variables[Variable Code],$A233),CHAR(34),
", VariableNameCV:  ",CHAR(34),INDEX(Variables[Variable Name],$A233),CHAR(34),
", VariableDefinition:  ",CHAR(34),INDEX(Variables[Variable Definition],$A233),CHAR(34),
", SpecciationCV:  ",CHAR(34),INDEX(Variables[Speciation],$A233),CHAR(34),
", NoDataValue:  ",CHAR(34),INDEX(Variables[No Data Value],$A233),CHAR(34),"}"))</f>
        <v/>
      </c>
      <c r="S233" s="111" t="str">
        <f>IF($A233&gt;NumProcessingLevels,"",
CONCATENATE("  - &amp;ProcessingLevelID",TEXT($A233,"0000"),
" {","ProcessingLevelCode:  ",CHAR(34),INDEX(ProcessingLevels[Processing Level Code],$A233),CHAR(34),
", Definition:  ",CHAR(34),INDEX(ProcessingLevels[Definition],$A233),CHAR(34),
", Explanation:  ",CHAR(34),INDEX(ProcessingLevels[Explanation],$A233),CHAR(34),"}"))</f>
        <v/>
      </c>
      <c r="T233" s="111" t="str">
        <f>IF($A233&gt;NumDataColumns,"",
IF(INDEX(DataColumns[Method Code],$A233)="","PLEASE FILL IN A METHOD FOR EACH DATA COLUMN",
CONCATENATE("  - &amp;ActionID",TEXT($A233,"0000"),
" {","ActionTypeCV:  ",CHAR(34),"Observation",CHAR(34),
", MethodID: *MethodID",TEXT(MATCH(INDEX(DataColumns[Method Code],$A233),Methods[Method Code],0),"0000"),
", BeginDateTime:  NULL",
", BeginDateTimeUTCOffset:  NULL",
", EndDateTime:  NULL",
", EndDateTimeUTCOffset:  NULL",
", ActionDescription:  ",CHAR(34),"Generic observation action generated by YODA TimeSeries Template",CHAR(34),
", ActionFileLink:  ",CHAR(34),CHAR(34),"}")))</f>
        <v/>
      </c>
      <c r="U233" s="111" t="str">
        <f>IF($A233&gt;NumDataColumns,"",
IF(INDEX(DataColumns[Method Code],$A233)="","PLEASE FILL IN A SAMPLING FEATURE FOR EACH DATA COLUMN",
CONCATENATE("  - &amp;FeatureActionID",TEXT($A233,"0000"),
" {","SamplingFeatureID:  *SamplingFeatureID",TEXT(MATCH(INDEX(DataColumns[Sampling Feature Code],$A233),SamplingFeatures[Feature Code],0),"0000"),
", ActionID:  *ActionID",TEXT($A233,"0000"),"}")))</f>
        <v/>
      </c>
      <c r="V233" s="111" t="str">
        <f>IF($A233&gt;NumDataColumns,"",
CONCATENATE("  - &amp;ResultID",TEXT($A233,"0000"),
" {","ResultUUID:  ",CHAR(34),INDEX(DataColumns[ResultUUID],$A233),CHAR(34),
", FeatureActionID: *FeatureActionID",TEXT($A233,"0000"),
", ResultTypeCV:  ",CHAR(34),INDEX(DataColumns[Result Type],$A233),CHAR(34),
", VariableID:  *VariableID",TEXT(MATCH(INDEX(DataColumns[Variable Code],$A233),Variables[Variable Code],0),"0000"),
", UnitsID:  ",CHAR(34),INDEX(DataColumns[Unit Name],$A233),CHAR(34),
", TaxonomicClassifierID:  ",CHAR(34),CHAR(34),
", ProcessingLevelID:  *ProcessingLevelID",TEXT(MATCH(INDEX(DataColumns[Processing Level],$A233),ProcessingLevels[Processing Level Code],0),"0000"),
", ResultDateTime:  ",CHAR(34),CHAR(34),
", ResultDateTimeUTCOffset:  ",CHAR(34),CHAR(34),
", ValidDateTime:  ",CHAR(34),CHAR(34),
", ValidDateTimeUTCOffset:  ",CHAR(34),CHAR(34),
", StatusCV:  ",CHAR(34),CHAR(34),
", SampledMediumCV:  ",CHAR(34),INDEX(DataColumns[Sampled Medium],$A233),CHAR(34),
", ValueCount:  ",NumDataValues,"}"))</f>
        <v/>
      </c>
      <c r="W233" s="111" t="str">
        <f>IF($A233&gt;NumDataColumns,"",
CONCATENATE("  - &amp;TimeSeriesResultID001",TEXT($A233,"0000"),
" {","ResultID: *ResultID",TEXT($A233,"0000"),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Statistic],$A233),CHAR(34),"}"))</f>
        <v/>
      </c>
      <c r="X233" s="111" t="str">
        <f>IF($A233-3&gt;NumDataColumns,"",
CONCATENATE("    - {ColumnNumber: ",TEXT($A233-1,"0000"),
", Label:  ",CHAR(34),INDEX(DataColumns[Column Label],$A233-3),CHAR(34),
", ODM2Field:  ",CHAR(34),"DataValue",CHAR(34),
", CensorCodeCV:  ",CHAR(34),INDEX(DataColumns[Censor Code],$A233-3),CHAR(34),
", QualiatyCodeCV:  ",CHAR(34),INDEX(DataColumns[Quality Code],$A233-3),CHAR(34),
", TimeAggregationInterval:  ",INDEX(DataColumns[Time Aggregation Interval],$A233-3),
", TimeAggregationIntervalUnitsID:  ",CHAR(34),INDEX(DataColumns[Time Aggregation Unit],$A233-3),CHAR(34),"}"))</f>
        <v/>
      </c>
      <c r="AA233" s="111" t="str">
        <f>IF($A233&gt;NumDataColumns,
"",
CONCATENATE(AA232,", ",INDEX(DataColumns[Column Label],$A233)))</f>
        <v/>
      </c>
    </row>
    <row r="234" spans="1:27" x14ac:dyDescent="0.25">
      <c r="A234">
        <v>231</v>
      </c>
      <c r="D234" s="111" t="str">
        <f>IF($A234&gt;NumPeople,"",
CONCATENATE("  - &amp;PersonID",TEXT($A234,"0000"),
" {","PersonFirstName:  ",CHAR(34),INDEX(People[First Name],$A234),CHAR(34),
", PersonMiddleName:  ",CHAR(34),INDEX(People[Middle Name],$A234),CHAR(34),
", PersonLastName:  ",CHAR(34),INDEX(People[Last Name],$A234),CHAR(34),"}"))</f>
        <v/>
      </c>
      <c r="E234" s="111" t="str">
        <f>IF($A234&gt;NumOrganizations,"",
CONCATENATE("  - &amp;OrganizationID",TEXT($A234,"0000"),
" {","OrganizationTypeCV:  ",CHAR(34),INDEX(Organizations[Organization Type '[CV']],$A234),CHAR(34),
", OrganizationCode:  ",CHAR(34),INDEX(Organizations[Organization Code],$A234),CHAR(34),
", OrganizationName:  ",CHAR(34),INDEX(Organizations[Organization Name],$A234),CHAR(34),
", OrganizationDescription:  ",CHAR(34),INDEX(Organizations[Organization Description],$A234),CHAR(34),
", OrganizationLink:  ",CHAR(34),INDEX(Organizations[Organization Link],$A234),CHAR(34),"}"))</f>
        <v/>
      </c>
      <c r="F234" s="111" t="str">
        <f>IF($A234&gt;NumPeople,"",
CONCATENATE("  - &amp;AffiliationID",TEXT($A234,"0000"),
" {PersonID: *PersonID",TEXT($A234,"0000"),
", OrganizationID: *OrganizationID",TEXT(MATCH(INDEX(People[Organization Name],$A234),Organizations[Organization Name],0),"0000"),
", IsPrimaryOrganizationContact: , AffiliationStartDate: , AffiliationEndDate: , PrimaryPhone: ",
", PrimaryEmail: ",CHAR(34),INDEX(People[Primary Email],$A234),CHAR(34),
", PrimaryAddress: ",CHAR(34),INDEX(People[Primary Address],$A234),CHAR(34),
", PersonLink: }"))</f>
        <v/>
      </c>
      <c r="H234" s="111" t="str">
        <f>IF(COUNTA(CitationInformation)=0,"",
IF($A234&gt;NumAuthors,"",
CONCATENATE("  - &amp;AuthorListID",TEXT($A234,"0000"),
"  {CitationID: *CitationID0001",
", PersonID: *PersonID",TEXT(MATCH(INDEX(AuthorList[Author Name],$A234),People[Full Name],0),"0000"),
", AuthorOrder: ",INDEX(AuthorList[Author Number],$A234),"}")))</f>
        <v/>
      </c>
      <c r="K234" s="111" t="str">
        <f>IF($A234&gt;NumSamplingFeatures,"",
CONCATENATE("  - &amp;SamplingFeatureID",TEXT($A234,"0000"),
" {","SamplingFeatureUUID:  ",CHAR(34),INDEX(SamplingFeatures[Sampling Feature UUID],$A234),CHAR(34),
", SamplingFeatureTypeCV:  ",CHAR(34),INDEX(SamplingFeatures[Sampling Feature Type],$A234),CHAR(34),
", SamplingFeatureCode:  ",CHAR(34),INDEX(SamplingFeatures[Feature Code],$A234),CHAR(34),
", SamplingFeatureName:  ",CHAR(34),INDEX(SamplingFeatures[Feature Name],$A234),CHAR(34),
", SamplingFeatureDescription:  ",CHAR(34),INDEX(SamplingFeatures[Feature Description],$A234),CHAR(34),
", SamplingFeatureGeotypeCV:  ",CHAR(34),INDEX(SamplingFeatures[Feature Geo Type],$A234),CHAR(34),
", FeatureGeometry:  ",CHAR(34),INDEX(SamplingFeatures[Feature Geometry],$A234),CHAR(34),
", Elevation_m:  ",CHAR(34),INDEX(SamplingFeatures[Elevation_m],$A234),CHAR(34),
", ElevationDatumCV:  ",CHAR(34),ElevationDatum,CHAR(34),"}"))</f>
        <v/>
      </c>
      <c r="L234" s="111" t="str">
        <f>IF(NumSites=0,"",
IF(NumSites&lt;$A234,"",
CONCATENATE("  - &amp;SiteID",TEXT($A234,"0000"),
" {","SamplingFeatureID:  *SamplingFeatureID",TEXT(MATCH($A234,Sites[SiteID],0),"0000"),
", SiteTypeCV:  ",CHAR(34),INDEX(Sites[Site Type],MATCH($A234,Sites[SiteID],0)),CHAR(34),
", Latitude:  ",INDEX(Sites[Latitude],MATCH($A234,Sites[SiteID],0)),
", Longitude:  ",INDEX(Sites[Longitude],MATCH($A234,Sites[SiteID],0)),
", SpatialReferenceID:  *SRSID0001}")))</f>
        <v/>
      </c>
      <c r="M234" s="111" t="str">
        <f>IF(NumSpecimens=0,"",
IF(NumSpecimens&lt;$A234,"",
CONCATENATE("  - &amp;SpecimenID",TEXT($A234,"0000"),
" {","SamplingFeatureID:  *SamplingFeatureID",TEXT(MATCH($A234,Specimens[SpecimenID],0),"0000"),
", SpecimenTypeCV:  ",CHAR(34),INDEX(Specimens[Specimen Type],MATCH($A234,Specimens[SpecimenID],0)),CHAR(34),
", SpecimenMediumCV:  ",INDEX(Specimens[Specimen Medium],MATCH($A234,Specimens[SpecimenID],0)),
", IsFieldSpecimen:  ",CHAR(34),INDEX(Specimens[Is Field Specimen?],MATCH($A234,Specimens[SpecimenID],0)),CHAR(34),"}")))</f>
        <v/>
      </c>
      <c r="N234" s="111" t="str">
        <f>IF(NumSpatialOffsets=0,"",
IF(NumSpatialOffsets&lt;$A234,"",
CONCATENATE("  - &amp;SpatialOffsetID",TEXT($A234,"0000"),
" {","SpatialOffsetTypeCV:  ",CHAR(34),INDEX(RelatedFeatures[Spatial Offset Type],MATCH($A234,RelatedFeatures[OffsetID],0)),CHAR(34),
", Offset1Value:  ",INDEX(RelatedFeatures[Offset 1 Value],MATCH($A234,RelatedFeatures[OffsetID],0)),
", Offset1UnitID:  ",CHAR(34),INDEX(RelatedFeatures[Offset 1 Unit],MATCH($A234,RelatedFeatures[OffsetID],0)),CHAR(34),
", Offset2Value:  ",IF(INDEX(RelatedFeatures[Offset 2 Value],MATCH($A234,RelatedFeatures[OffsetID],0))="","NULL",INDEX(RelatedFeatures[Offset 2 Value],MATCH($A234,RelatedFeatures[OffsetID],0))),
", Offset2UnitID:  ",CHAR(34),INDEX(RelatedFeatures[Offset 2 Unit],MATCH($A234,RelatedFeatures[OffsetID],0)),,CHAR(34),
", Offset3Value:  ",IF(INDEX(RelatedFeatures[Offset 3 Value],MATCH($A234,RelatedFeatures[OffsetID],0))="","NULL",INDEX(RelatedFeatures[Offset 3 Value],MATCH($A234,RelatedFeatures[OffsetID],0))),
", Offset3UnitID:  ",CHAR(34),INDEX(RelatedFeatures[Offset 3 Unit],MATCH($A234,RelatedFeatures[OffsetID],0)),CHAR(34),"}")))</f>
        <v/>
      </c>
      <c r="O234" s="111" t="str">
        <f>IF(NumRelatedFeatures=0,"",
IF($A234&gt;NumRelatedFeatures,"",
CONCATENATE("  - &amp;RelationID",TEXT($A234,"0000"),
" {","SamplingFeatureID:  *SamplingFeatureID",TEXT(MATCH(INDEX(RelatedFeatures[First Sampling Feature Code],$A234),SamplingFeatures[Feature Code],0),"0000"),
", RelationshipTypeCV:  ",CHAR(34),INDEX(RelatedFeatures[Relationship Type],$A234),CHAR(34),
", RelatedFeatureID: *SamplingFeatureID",TEXT(MATCH(INDEX(RelatedFeatures[Second Sampling Feature Code],$A234),SamplingFeatures[Feature Code],0),"0000"),
", SpatialOffsetID:  ",IF(INDEX(RelatedFeatures[OffsetID],$A234)="",CONCATENATE(CHAR(34),CHAR(34)),CONCATENATE("*SpatialOffsetID",TEXT(INDEX(RelatedFeatures[OffsetID],$A234),"0000"))),"}")))</f>
        <v/>
      </c>
      <c r="P234" s="111" t="str">
        <f>IF($A234&gt;NumMethods,"",
CONCATENATE("  - &amp;MethodID",TEXT($A234,"0000"),
" {","MethodTypeCV:  ",CHAR(34),INDEX(Methods[Method Type],$A234),CHAR(34),
", MethodCode:  ",CHAR(34),INDEX(Methods[Method Code],$A234),CHAR(34),
", MethodName:  ",CHAR(34),INDEX(Methods[Method Name],$A234),CHAR(34),
", MethodDescription:  ",CHAR(34),INDEX(Methods[Method Description],$A234),CHAR(34),
", MethodLink:  ",CHAR(34),INDEX(Methods[Method Link],$A234),CHAR(34),
", OrganizationID: *OrganizationID",TEXT(MATCH(INDEX(Methods[Organization Name],$A234),Organizations[Organization Name],0),"0000"),"}"))</f>
        <v/>
      </c>
      <c r="Q234" s="111" t="str">
        <f>IF($A234&gt;NumVariables,"",
CONCATENATE("  - &amp;VariableID",TEXT($A234,"0000"),
" {","VariableTypeCV:  ",CHAR(34),INDEX(Variables[Variable Type],$A234),CHAR(34),
", VariableCode:  ",CHAR(34),INDEX(Variables[Variable Code],$A234),CHAR(34),
", VariableNameCV:  ",CHAR(34),INDEX(Variables[Variable Name],$A234),CHAR(34),
", VariableDefinition:  ",CHAR(34),INDEX(Variables[Variable Definition],$A234),CHAR(34),
", SpecciationCV:  ",CHAR(34),INDEX(Variables[Speciation],$A234),CHAR(34),
", NoDataValue:  ",CHAR(34),INDEX(Variables[No Data Value],$A234),CHAR(34),"}"))</f>
        <v/>
      </c>
      <c r="S234" s="111" t="str">
        <f>IF($A234&gt;NumProcessingLevels,"",
CONCATENATE("  - &amp;ProcessingLevelID",TEXT($A234,"0000"),
" {","ProcessingLevelCode:  ",CHAR(34),INDEX(ProcessingLevels[Processing Level Code],$A234),CHAR(34),
", Definition:  ",CHAR(34),INDEX(ProcessingLevels[Definition],$A234),CHAR(34),
", Explanation:  ",CHAR(34),INDEX(ProcessingLevels[Explanation],$A234),CHAR(34),"}"))</f>
        <v/>
      </c>
      <c r="T234" s="111" t="str">
        <f>IF($A234&gt;NumDataColumns,"",
IF(INDEX(DataColumns[Method Code],$A234)="","PLEASE FILL IN A METHOD FOR EACH DATA COLUMN",
CONCATENATE("  - &amp;ActionID",TEXT($A234,"0000"),
" {","ActionTypeCV:  ",CHAR(34),"Observation",CHAR(34),
", MethodID: *MethodID",TEXT(MATCH(INDEX(DataColumns[Method Code],$A234),Methods[Method Code],0),"0000"),
", BeginDateTime:  NULL",
", BeginDateTimeUTCOffset:  NULL",
", EndDateTime:  NULL",
", EndDateTimeUTCOffset:  NULL",
", ActionDescription:  ",CHAR(34),"Generic observation action generated by YODA TimeSeries Template",CHAR(34),
", ActionFileLink:  ",CHAR(34),CHAR(34),"}")))</f>
        <v/>
      </c>
      <c r="U234" s="111" t="str">
        <f>IF($A234&gt;NumDataColumns,"",
IF(INDEX(DataColumns[Method Code],$A234)="","PLEASE FILL IN A SAMPLING FEATURE FOR EACH DATA COLUMN",
CONCATENATE("  - &amp;FeatureActionID",TEXT($A234,"0000"),
" {","SamplingFeatureID:  *SamplingFeatureID",TEXT(MATCH(INDEX(DataColumns[Sampling Feature Code],$A234),SamplingFeatures[Feature Code],0),"0000"),
", ActionID:  *ActionID",TEXT($A234,"0000"),"}")))</f>
        <v/>
      </c>
      <c r="V234" s="111" t="str">
        <f>IF($A234&gt;NumDataColumns,"",
CONCATENATE("  - &amp;ResultID",TEXT($A234,"0000"),
" {","ResultUUID:  ",CHAR(34),INDEX(DataColumns[ResultUUID],$A234),CHAR(34),
", FeatureActionID: *FeatureActionID",TEXT($A234,"0000"),
", ResultTypeCV:  ",CHAR(34),INDEX(DataColumns[Result Type],$A234),CHAR(34),
", VariableID:  *VariableID",TEXT(MATCH(INDEX(DataColumns[Variable Code],$A234),Variables[Variable Code],0),"0000"),
", UnitsID:  ",CHAR(34),INDEX(DataColumns[Unit Name],$A234),CHAR(34),
", TaxonomicClassifierID:  ",CHAR(34),CHAR(34),
", ProcessingLevelID:  *ProcessingLevelID",TEXT(MATCH(INDEX(DataColumns[Processing Level],$A234),ProcessingLevels[Processing Level Code],0),"0000"),
", ResultDateTime:  ",CHAR(34),CHAR(34),
", ResultDateTimeUTCOffset:  ",CHAR(34),CHAR(34),
", ValidDateTime:  ",CHAR(34),CHAR(34),
", ValidDateTimeUTCOffset:  ",CHAR(34),CHAR(34),
", StatusCV:  ",CHAR(34),CHAR(34),
", SampledMediumCV:  ",CHAR(34),INDEX(DataColumns[Sampled Medium],$A234),CHAR(34),
", ValueCount:  ",NumDataValues,"}"))</f>
        <v/>
      </c>
      <c r="W234" s="111" t="str">
        <f>IF($A234&gt;NumDataColumns,"",
CONCATENATE("  - &amp;TimeSeriesResultID001",TEXT($A234,"0000"),
" {","ResultID: *ResultID",TEXT($A234,"0000"),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Statistic],$A234),CHAR(34),"}"))</f>
        <v/>
      </c>
      <c r="X234" s="111" t="str">
        <f>IF($A234-3&gt;NumDataColumns,"",
CONCATENATE("    - {ColumnNumber: ",TEXT($A234-1,"0000"),
", Label:  ",CHAR(34),INDEX(DataColumns[Column Label],$A234-3),CHAR(34),
", ODM2Field:  ",CHAR(34),"DataValue",CHAR(34),
", CensorCodeCV:  ",CHAR(34),INDEX(DataColumns[Censor Code],$A234-3),CHAR(34),
", QualiatyCodeCV:  ",CHAR(34),INDEX(DataColumns[Quality Code],$A234-3),CHAR(34),
", TimeAggregationInterval:  ",INDEX(DataColumns[Time Aggregation Interval],$A234-3),
", TimeAggregationIntervalUnitsID:  ",CHAR(34),INDEX(DataColumns[Time Aggregation Unit],$A234-3),CHAR(34),"}"))</f>
        <v/>
      </c>
      <c r="AA234" s="111" t="str">
        <f>IF($A234&gt;NumDataColumns,
"",
CONCATENATE(AA233,", ",INDEX(DataColumns[Column Label],$A234)))</f>
        <v/>
      </c>
    </row>
    <row r="235" spans="1:27" x14ac:dyDescent="0.25">
      <c r="A235">
        <v>232</v>
      </c>
      <c r="D235" s="111" t="str">
        <f>IF($A235&gt;NumPeople,"",
CONCATENATE("  - &amp;PersonID",TEXT($A235,"0000"),
" {","PersonFirstName:  ",CHAR(34),INDEX(People[First Name],$A235),CHAR(34),
", PersonMiddleName:  ",CHAR(34),INDEX(People[Middle Name],$A235),CHAR(34),
", PersonLastName:  ",CHAR(34),INDEX(People[Last Name],$A235),CHAR(34),"}"))</f>
        <v/>
      </c>
      <c r="E235" s="111" t="str">
        <f>IF($A235&gt;NumOrganizations,"",
CONCATENATE("  - &amp;OrganizationID",TEXT($A235,"0000"),
" {","OrganizationTypeCV:  ",CHAR(34),INDEX(Organizations[Organization Type '[CV']],$A235),CHAR(34),
", OrganizationCode:  ",CHAR(34),INDEX(Organizations[Organization Code],$A235),CHAR(34),
", OrganizationName:  ",CHAR(34),INDEX(Organizations[Organization Name],$A235),CHAR(34),
", OrganizationDescription:  ",CHAR(34),INDEX(Organizations[Organization Description],$A235),CHAR(34),
", OrganizationLink:  ",CHAR(34),INDEX(Organizations[Organization Link],$A235),CHAR(34),"}"))</f>
        <v/>
      </c>
      <c r="F235" s="111" t="str">
        <f>IF($A235&gt;NumPeople,"",
CONCATENATE("  - &amp;AffiliationID",TEXT($A235,"0000"),
" {PersonID: *PersonID",TEXT($A235,"0000"),
", OrganizationID: *OrganizationID",TEXT(MATCH(INDEX(People[Organization Name],$A235),Organizations[Organization Name],0),"0000"),
", IsPrimaryOrganizationContact: , AffiliationStartDate: , AffiliationEndDate: , PrimaryPhone: ",
", PrimaryEmail: ",CHAR(34),INDEX(People[Primary Email],$A235),CHAR(34),
", PrimaryAddress: ",CHAR(34),INDEX(People[Primary Address],$A235),CHAR(34),
", PersonLink: }"))</f>
        <v/>
      </c>
      <c r="H235" s="111" t="str">
        <f>IF(COUNTA(CitationInformation)=0,"",
IF($A235&gt;NumAuthors,"",
CONCATENATE("  - &amp;AuthorListID",TEXT($A235,"0000"),
"  {CitationID: *CitationID0001",
", PersonID: *PersonID",TEXT(MATCH(INDEX(AuthorList[Author Name],$A235),People[Full Name],0),"0000"),
", AuthorOrder: ",INDEX(AuthorList[Author Number],$A235),"}")))</f>
        <v/>
      </c>
      <c r="K235" s="111" t="str">
        <f>IF($A235&gt;NumSamplingFeatures,"",
CONCATENATE("  - &amp;SamplingFeatureID",TEXT($A235,"0000"),
" {","SamplingFeatureUUID:  ",CHAR(34),INDEX(SamplingFeatures[Sampling Feature UUID],$A235),CHAR(34),
", SamplingFeatureTypeCV:  ",CHAR(34),INDEX(SamplingFeatures[Sampling Feature Type],$A235),CHAR(34),
", SamplingFeatureCode:  ",CHAR(34),INDEX(SamplingFeatures[Feature Code],$A235),CHAR(34),
", SamplingFeatureName:  ",CHAR(34),INDEX(SamplingFeatures[Feature Name],$A235),CHAR(34),
", SamplingFeatureDescription:  ",CHAR(34),INDEX(SamplingFeatures[Feature Description],$A235),CHAR(34),
", SamplingFeatureGeotypeCV:  ",CHAR(34),INDEX(SamplingFeatures[Feature Geo Type],$A235),CHAR(34),
", FeatureGeometry:  ",CHAR(34),INDEX(SamplingFeatures[Feature Geometry],$A235),CHAR(34),
", Elevation_m:  ",CHAR(34),INDEX(SamplingFeatures[Elevation_m],$A235),CHAR(34),
", ElevationDatumCV:  ",CHAR(34),ElevationDatum,CHAR(34),"}"))</f>
        <v/>
      </c>
      <c r="L235" s="111" t="str">
        <f>IF(NumSites=0,"",
IF(NumSites&lt;$A235,"",
CONCATENATE("  - &amp;SiteID",TEXT($A235,"0000"),
" {","SamplingFeatureID:  *SamplingFeatureID",TEXT(MATCH($A235,Sites[SiteID],0),"0000"),
", SiteTypeCV:  ",CHAR(34),INDEX(Sites[Site Type],MATCH($A235,Sites[SiteID],0)),CHAR(34),
", Latitude:  ",INDEX(Sites[Latitude],MATCH($A235,Sites[SiteID],0)),
", Longitude:  ",INDEX(Sites[Longitude],MATCH($A235,Sites[SiteID],0)),
", SpatialReferenceID:  *SRSID0001}")))</f>
        <v/>
      </c>
      <c r="M235" s="111" t="str">
        <f>IF(NumSpecimens=0,"",
IF(NumSpecimens&lt;$A235,"",
CONCATENATE("  - &amp;SpecimenID",TEXT($A235,"0000"),
" {","SamplingFeatureID:  *SamplingFeatureID",TEXT(MATCH($A235,Specimens[SpecimenID],0),"0000"),
", SpecimenTypeCV:  ",CHAR(34),INDEX(Specimens[Specimen Type],MATCH($A235,Specimens[SpecimenID],0)),CHAR(34),
", SpecimenMediumCV:  ",INDEX(Specimens[Specimen Medium],MATCH($A235,Specimens[SpecimenID],0)),
", IsFieldSpecimen:  ",CHAR(34),INDEX(Specimens[Is Field Specimen?],MATCH($A235,Specimens[SpecimenID],0)),CHAR(34),"}")))</f>
        <v/>
      </c>
      <c r="N235" s="111" t="str">
        <f>IF(NumSpatialOffsets=0,"",
IF(NumSpatialOffsets&lt;$A235,"",
CONCATENATE("  - &amp;SpatialOffsetID",TEXT($A235,"0000"),
" {","SpatialOffsetTypeCV:  ",CHAR(34),INDEX(RelatedFeatures[Spatial Offset Type],MATCH($A235,RelatedFeatures[OffsetID],0)),CHAR(34),
", Offset1Value:  ",INDEX(RelatedFeatures[Offset 1 Value],MATCH($A235,RelatedFeatures[OffsetID],0)),
", Offset1UnitID:  ",CHAR(34),INDEX(RelatedFeatures[Offset 1 Unit],MATCH($A235,RelatedFeatures[OffsetID],0)),CHAR(34),
", Offset2Value:  ",IF(INDEX(RelatedFeatures[Offset 2 Value],MATCH($A235,RelatedFeatures[OffsetID],0))="","NULL",INDEX(RelatedFeatures[Offset 2 Value],MATCH($A235,RelatedFeatures[OffsetID],0))),
", Offset2UnitID:  ",CHAR(34),INDEX(RelatedFeatures[Offset 2 Unit],MATCH($A235,RelatedFeatures[OffsetID],0)),,CHAR(34),
", Offset3Value:  ",IF(INDEX(RelatedFeatures[Offset 3 Value],MATCH($A235,RelatedFeatures[OffsetID],0))="","NULL",INDEX(RelatedFeatures[Offset 3 Value],MATCH($A235,RelatedFeatures[OffsetID],0))),
", Offset3UnitID:  ",CHAR(34),INDEX(RelatedFeatures[Offset 3 Unit],MATCH($A235,RelatedFeatures[OffsetID],0)),CHAR(34),"}")))</f>
        <v/>
      </c>
      <c r="O235" s="111" t="str">
        <f>IF(NumRelatedFeatures=0,"",
IF($A235&gt;NumRelatedFeatures,"",
CONCATENATE("  - &amp;RelationID",TEXT($A235,"0000"),
" {","SamplingFeatureID:  *SamplingFeatureID",TEXT(MATCH(INDEX(RelatedFeatures[First Sampling Feature Code],$A235),SamplingFeatures[Feature Code],0),"0000"),
", RelationshipTypeCV:  ",CHAR(34),INDEX(RelatedFeatures[Relationship Type],$A235),CHAR(34),
", RelatedFeatureID: *SamplingFeatureID",TEXT(MATCH(INDEX(RelatedFeatures[Second Sampling Feature Code],$A235),SamplingFeatures[Feature Code],0),"0000"),
", SpatialOffsetID:  ",IF(INDEX(RelatedFeatures[OffsetID],$A235)="",CONCATENATE(CHAR(34),CHAR(34)),CONCATENATE("*SpatialOffsetID",TEXT(INDEX(RelatedFeatures[OffsetID],$A235),"0000"))),"}")))</f>
        <v/>
      </c>
      <c r="P235" s="111" t="str">
        <f>IF($A235&gt;NumMethods,"",
CONCATENATE("  - &amp;MethodID",TEXT($A235,"0000"),
" {","MethodTypeCV:  ",CHAR(34),INDEX(Methods[Method Type],$A235),CHAR(34),
", MethodCode:  ",CHAR(34),INDEX(Methods[Method Code],$A235),CHAR(34),
", MethodName:  ",CHAR(34),INDEX(Methods[Method Name],$A235),CHAR(34),
", MethodDescription:  ",CHAR(34),INDEX(Methods[Method Description],$A235),CHAR(34),
", MethodLink:  ",CHAR(34),INDEX(Methods[Method Link],$A235),CHAR(34),
", OrganizationID: *OrganizationID",TEXT(MATCH(INDEX(Methods[Organization Name],$A235),Organizations[Organization Name],0),"0000"),"}"))</f>
        <v/>
      </c>
      <c r="Q235" s="111" t="str">
        <f>IF($A235&gt;NumVariables,"",
CONCATENATE("  - &amp;VariableID",TEXT($A235,"0000"),
" {","VariableTypeCV:  ",CHAR(34),INDEX(Variables[Variable Type],$A235),CHAR(34),
", VariableCode:  ",CHAR(34),INDEX(Variables[Variable Code],$A235),CHAR(34),
", VariableNameCV:  ",CHAR(34),INDEX(Variables[Variable Name],$A235),CHAR(34),
", VariableDefinition:  ",CHAR(34),INDEX(Variables[Variable Definition],$A235),CHAR(34),
", SpecciationCV:  ",CHAR(34),INDEX(Variables[Speciation],$A235),CHAR(34),
", NoDataValue:  ",CHAR(34),INDEX(Variables[No Data Value],$A235),CHAR(34),"}"))</f>
        <v/>
      </c>
      <c r="S235" s="111" t="str">
        <f>IF($A235&gt;NumProcessingLevels,"",
CONCATENATE("  - &amp;ProcessingLevelID",TEXT($A235,"0000"),
" {","ProcessingLevelCode:  ",CHAR(34),INDEX(ProcessingLevels[Processing Level Code],$A235),CHAR(34),
", Definition:  ",CHAR(34),INDEX(ProcessingLevels[Definition],$A235),CHAR(34),
", Explanation:  ",CHAR(34),INDEX(ProcessingLevels[Explanation],$A235),CHAR(34),"}"))</f>
        <v/>
      </c>
      <c r="T235" s="111" t="str">
        <f>IF($A235&gt;NumDataColumns,"",
IF(INDEX(DataColumns[Method Code],$A235)="","PLEASE FILL IN A METHOD FOR EACH DATA COLUMN",
CONCATENATE("  - &amp;ActionID",TEXT($A235,"0000"),
" {","ActionTypeCV:  ",CHAR(34),"Observation",CHAR(34),
", MethodID: *MethodID",TEXT(MATCH(INDEX(DataColumns[Method Code],$A235),Methods[Method Code],0),"0000"),
", BeginDateTime:  NULL",
", BeginDateTimeUTCOffset:  NULL",
", EndDateTime:  NULL",
", EndDateTimeUTCOffset:  NULL",
", ActionDescription:  ",CHAR(34),"Generic observation action generated by YODA TimeSeries Template",CHAR(34),
", ActionFileLink:  ",CHAR(34),CHAR(34),"}")))</f>
        <v/>
      </c>
      <c r="U235" s="111" t="str">
        <f>IF($A235&gt;NumDataColumns,"",
IF(INDEX(DataColumns[Method Code],$A235)="","PLEASE FILL IN A SAMPLING FEATURE FOR EACH DATA COLUMN",
CONCATENATE("  - &amp;FeatureActionID",TEXT($A235,"0000"),
" {","SamplingFeatureID:  *SamplingFeatureID",TEXT(MATCH(INDEX(DataColumns[Sampling Feature Code],$A235),SamplingFeatures[Feature Code],0),"0000"),
", ActionID:  *ActionID",TEXT($A235,"0000"),"}")))</f>
        <v/>
      </c>
      <c r="V235" s="111" t="str">
        <f>IF($A235&gt;NumDataColumns,"",
CONCATENATE("  - &amp;ResultID",TEXT($A235,"0000"),
" {","ResultUUID:  ",CHAR(34),INDEX(DataColumns[ResultUUID],$A235),CHAR(34),
", FeatureActionID: *FeatureActionID",TEXT($A235,"0000"),
", ResultTypeCV:  ",CHAR(34),INDEX(DataColumns[Result Type],$A235),CHAR(34),
", VariableID:  *VariableID",TEXT(MATCH(INDEX(DataColumns[Variable Code],$A235),Variables[Variable Code],0),"0000"),
", UnitsID:  ",CHAR(34),INDEX(DataColumns[Unit Name],$A235),CHAR(34),
", TaxonomicClassifierID:  ",CHAR(34),CHAR(34),
", ProcessingLevelID:  *ProcessingLevelID",TEXT(MATCH(INDEX(DataColumns[Processing Level],$A235),ProcessingLevels[Processing Level Code],0),"0000"),
", ResultDateTime:  ",CHAR(34),CHAR(34),
", ResultDateTimeUTCOffset:  ",CHAR(34),CHAR(34),
", ValidDateTime:  ",CHAR(34),CHAR(34),
", ValidDateTimeUTCOffset:  ",CHAR(34),CHAR(34),
", StatusCV:  ",CHAR(34),CHAR(34),
", SampledMediumCV:  ",CHAR(34),INDEX(DataColumns[Sampled Medium],$A235),CHAR(34),
", ValueCount:  ",NumDataValues,"}"))</f>
        <v/>
      </c>
      <c r="W235" s="111" t="str">
        <f>IF($A235&gt;NumDataColumns,"",
CONCATENATE("  - &amp;TimeSeriesResultID001",TEXT($A235,"0000"),
" {","ResultID: *ResultID",TEXT($A235,"0000"),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Statistic],$A235),CHAR(34),"}"))</f>
        <v/>
      </c>
      <c r="X235" s="111" t="str">
        <f>IF($A235-3&gt;NumDataColumns,"",
CONCATENATE("    - {ColumnNumber: ",TEXT($A235-1,"0000"),
", Label:  ",CHAR(34),INDEX(DataColumns[Column Label],$A235-3),CHAR(34),
", ODM2Field:  ",CHAR(34),"DataValue",CHAR(34),
", CensorCodeCV:  ",CHAR(34),INDEX(DataColumns[Censor Code],$A235-3),CHAR(34),
", QualiatyCodeCV:  ",CHAR(34),INDEX(DataColumns[Quality Code],$A235-3),CHAR(34),
", TimeAggregationInterval:  ",INDEX(DataColumns[Time Aggregation Interval],$A235-3),
", TimeAggregationIntervalUnitsID:  ",CHAR(34),INDEX(DataColumns[Time Aggregation Unit],$A235-3),CHAR(34),"}"))</f>
        <v/>
      </c>
      <c r="AA235" s="111" t="str">
        <f>IF($A235&gt;NumDataColumns,
"",
CONCATENATE(AA234,", ",INDEX(DataColumns[Column Label],$A235)))</f>
        <v/>
      </c>
    </row>
    <row r="236" spans="1:27" x14ac:dyDescent="0.25">
      <c r="A236">
        <v>233</v>
      </c>
      <c r="D236" s="111" t="str">
        <f>IF($A236&gt;NumPeople,"",
CONCATENATE("  - &amp;PersonID",TEXT($A236,"0000"),
" {","PersonFirstName:  ",CHAR(34),INDEX(People[First Name],$A236),CHAR(34),
", PersonMiddleName:  ",CHAR(34),INDEX(People[Middle Name],$A236),CHAR(34),
", PersonLastName:  ",CHAR(34),INDEX(People[Last Name],$A236),CHAR(34),"}"))</f>
        <v/>
      </c>
      <c r="E236" s="111" t="str">
        <f>IF($A236&gt;NumOrganizations,"",
CONCATENATE("  - &amp;OrganizationID",TEXT($A236,"0000"),
" {","OrganizationTypeCV:  ",CHAR(34),INDEX(Organizations[Organization Type '[CV']],$A236),CHAR(34),
", OrganizationCode:  ",CHAR(34),INDEX(Organizations[Organization Code],$A236),CHAR(34),
", OrganizationName:  ",CHAR(34),INDEX(Organizations[Organization Name],$A236),CHAR(34),
", OrganizationDescription:  ",CHAR(34),INDEX(Organizations[Organization Description],$A236),CHAR(34),
", OrganizationLink:  ",CHAR(34),INDEX(Organizations[Organization Link],$A236),CHAR(34),"}"))</f>
        <v/>
      </c>
      <c r="F236" s="111" t="str">
        <f>IF($A236&gt;NumPeople,"",
CONCATENATE("  - &amp;AffiliationID",TEXT($A236,"0000"),
" {PersonID: *PersonID",TEXT($A236,"0000"),
", OrganizationID: *OrganizationID",TEXT(MATCH(INDEX(People[Organization Name],$A236),Organizations[Organization Name],0),"0000"),
", IsPrimaryOrganizationContact: , AffiliationStartDate: , AffiliationEndDate: , PrimaryPhone: ",
", PrimaryEmail: ",CHAR(34),INDEX(People[Primary Email],$A236),CHAR(34),
", PrimaryAddress: ",CHAR(34),INDEX(People[Primary Address],$A236),CHAR(34),
", PersonLink: }"))</f>
        <v/>
      </c>
      <c r="H236" s="111" t="str">
        <f>IF(COUNTA(CitationInformation)=0,"",
IF($A236&gt;NumAuthors,"",
CONCATENATE("  - &amp;AuthorListID",TEXT($A236,"0000"),
"  {CitationID: *CitationID0001",
", PersonID: *PersonID",TEXT(MATCH(INDEX(AuthorList[Author Name],$A236),People[Full Name],0),"0000"),
", AuthorOrder: ",INDEX(AuthorList[Author Number],$A236),"}")))</f>
        <v/>
      </c>
      <c r="K236" s="111" t="str">
        <f>IF($A236&gt;NumSamplingFeatures,"",
CONCATENATE("  - &amp;SamplingFeatureID",TEXT($A236,"0000"),
" {","SamplingFeatureUUID:  ",CHAR(34),INDEX(SamplingFeatures[Sampling Feature UUID],$A236),CHAR(34),
", SamplingFeatureTypeCV:  ",CHAR(34),INDEX(SamplingFeatures[Sampling Feature Type],$A236),CHAR(34),
", SamplingFeatureCode:  ",CHAR(34),INDEX(SamplingFeatures[Feature Code],$A236),CHAR(34),
", SamplingFeatureName:  ",CHAR(34),INDEX(SamplingFeatures[Feature Name],$A236),CHAR(34),
", SamplingFeatureDescription:  ",CHAR(34),INDEX(SamplingFeatures[Feature Description],$A236),CHAR(34),
", SamplingFeatureGeotypeCV:  ",CHAR(34),INDEX(SamplingFeatures[Feature Geo Type],$A236),CHAR(34),
", FeatureGeometry:  ",CHAR(34),INDEX(SamplingFeatures[Feature Geometry],$A236),CHAR(34),
", Elevation_m:  ",CHAR(34),INDEX(SamplingFeatures[Elevation_m],$A236),CHAR(34),
", ElevationDatumCV:  ",CHAR(34),ElevationDatum,CHAR(34),"}"))</f>
        <v/>
      </c>
      <c r="L236" s="111" t="str">
        <f>IF(NumSites=0,"",
IF(NumSites&lt;$A236,"",
CONCATENATE("  - &amp;SiteID",TEXT($A236,"0000"),
" {","SamplingFeatureID:  *SamplingFeatureID",TEXT(MATCH($A236,Sites[SiteID],0),"0000"),
", SiteTypeCV:  ",CHAR(34),INDEX(Sites[Site Type],MATCH($A236,Sites[SiteID],0)),CHAR(34),
", Latitude:  ",INDEX(Sites[Latitude],MATCH($A236,Sites[SiteID],0)),
", Longitude:  ",INDEX(Sites[Longitude],MATCH($A236,Sites[SiteID],0)),
", SpatialReferenceID:  *SRSID0001}")))</f>
        <v/>
      </c>
      <c r="M236" s="111" t="str">
        <f>IF(NumSpecimens=0,"",
IF(NumSpecimens&lt;$A236,"",
CONCATENATE("  - &amp;SpecimenID",TEXT($A236,"0000"),
" {","SamplingFeatureID:  *SamplingFeatureID",TEXT(MATCH($A236,Specimens[SpecimenID],0),"0000"),
", SpecimenTypeCV:  ",CHAR(34),INDEX(Specimens[Specimen Type],MATCH($A236,Specimens[SpecimenID],0)),CHAR(34),
", SpecimenMediumCV:  ",INDEX(Specimens[Specimen Medium],MATCH($A236,Specimens[SpecimenID],0)),
", IsFieldSpecimen:  ",CHAR(34),INDEX(Specimens[Is Field Specimen?],MATCH($A236,Specimens[SpecimenID],0)),CHAR(34),"}")))</f>
        <v/>
      </c>
      <c r="N236" s="111" t="str">
        <f>IF(NumSpatialOffsets=0,"",
IF(NumSpatialOffsets&lt;$A236,"",
CONCATENATE("  - &amp;SpatialOffsetID",TEXT($A236,"0000"),
" {","SpatialOffsetTypeCV:  ",CHAR(34),INDEX(RelatedFeatures[Spatial Offset Type],MATCH($A236,RelatedFeatures[OffsetID],0)),CHAR(34),
", Offset1Value:  ",INDEX(RelatedFeatures[Offset 1 Value],MATCH($A236,RelatedFeatures[OffsetID],0)),
", Offset1UnitID:  ",CHAR(34),INDEX(RelatedFeatures[Offset 1 Unit],MATCH($A236,RelatedFeatures[OffsetID],0)),CHAR(34),
", Offset2Value:  ",IF(INDEX(RelatedFeatures[Offset 2 Value],MATCH($A236,RelatedFeatures[OffsetID],0))="","NULL",INDEX(RelatedFeatures[Offset 2 Value],MATCH($A236,RelatedFeatures[OffsetID],0))),
", Offset2UnitID:  ",CHAR(34),INDEX(RelatedFeatures[Offset 2 Unit],MATCH($A236,RelatedFeatures[OffsetID],0)),,CHAR(34),
", Offset3Value:  ",IF(INDEX(RelatedFeatures[Offset 3 Value],MATCH($A236,RelatedFeatures[OffsetID],0))="","NULL",INDEX(RelatedFeatures[Offset 3 Value],MATCH($A236,RelatedFeatures[OffsetID],0))),
", Offset3UnitID:  ",CHAR(34),INDEX(RelatedFeatures[Offset 3 Unit],MATCH($A236,RelatedFeatures[OffsetID],0)),CHAR(34),"}")))</f>
        <v/>
      </c>
      <c r="O236" s="111" t="str">
        <f>IF(NumRelatedFeatures=0,"",
IF($A236&gt;NumRelatedFeatures,"",
CONCATENATE("  - &amp;RelationID",TEXT($A236,"0000"),
" {","SamplingFeatureID:  *SamplingFeatureID",TEXT(MATCH(INDEX(RelatedFeatures[First Sampling Feature Code],$A236),SamplingFeatures[Feature Code],0),"0000"),
", RelationshipTypeCV:  ",CHAR(34),INDEX(RelatedFeatures[Relationship Type],$A236),CHAR(34),
", RelatedFeatureID: *SamplingFeatureID",TEXT(MATCH(INDEX(RelatedFeatures[Second Sampling Feature Code],$A236),SamplingFeatures[Feature Code],0),"0000"),
", SpatialOffsetID:  ",IF(INDEX(RelatedFeatures[OffsetID],$A236)="",CONCATENATE(CHAR(34),CHAR(34)),CONCATENATE("*SpatialOffsetID",TEXT(INDEX(RelatedFeatures[OffsetID],$A236),"0000"))),"}")))</f>
        <v/>
      </c>
      <c r="P236" s="111" t="str">
        <f>IF($A236&gt;NumMethods,"",
CONCATENATE("  - &amp;MethodID",TEXT($A236,"0000"),
" {","MethodTypeCV:  ",CHAR(34),INDEX(Methods[Method Type],$A236),CHAR(34),
", MethodCode:  ",CHAR(34),INDEX(Methods[Method Code],$A236),CHAR(34),
", MethodName:  ",CHAR(34),INDEX(Methods[Method Name],$A236),CHAR(34),
", MethodDescription:  ",CHAR(34),INDEX(Methods[Method Description],$A236),CHAR(34),
", MethodLink:  ",CHAR(34),INDEX(Methods[Method Link],$A236),CHAR(34),
", OrganizationID: *OrganizationID",TEXT(MATCH(INDEX(Methods[Organization Name],$A236),Organizations[Organization Name],0),"0000"),"}"))</f>
        <v/>
      </c>
      <c r="Q236" s="111" t="str">
        <f>IF($A236&gt;NumVariables,"",
CONCATENATE("  - &amp;VariableID",TEXT($A236,"0000"),
" {","VariableTypeCV:  ",CHAR(34),INDEX(Variables[Variable Type],$A236),CHAR(34),
", VariableCode:  ",CHAR(34),INDEX(Variables[Variable Code],$A236),CHAR(34),
", VariableNameCV:  ",CHAR(34),INDEX(Variables[Variable Name],$A236),CHAR(34),
", VariableDefinition:  ",CHAR(34),INDEX(Variables[Variable Definition],$A236),CHAR(34),
", SpecciationCV:  ",CHAR(34),INDEX(Variables[Speciation],$A236),CHAR(34),
", NoDataValue:  ",CHAR(34),INDEX(Variables[No Data Value],$A236),CHAR(34),"}"))</f>
        <v/>
      </c>
      <c r="S236" s="111" t="str">
        <f>IF($A236&gt;NumProcessingLevels,"",
CONCATENATE("  - &amp;ProcessingLevelID",TEXT($A236,"0000"),
" {","ProcessingLevelCode:  ",CHAR(34),INDEX(ProcessingLevels[Processing Level Code],$A236),CHAR(34),
", Definition:  ",CHAR(34),INDEX(ProcessingLevels[Definition],$A236),CHAR(34),
", Explanation:  ",CHAR(34),INDEX(ProcessingLevels[Explanation],$A236),CHAR(34),"}"))</f>
        <v/>
      </c>
      <c r="T236" s="111" t="str">
        <f>IF($A236&gt;NumDataColumns,"",
IF(INDEX(DataColumns[Method Code],$A236)="","PLEASE FILL IN A METHOD FOR EACH DATA COLUMN",
CONCATENATE("  - &amp;ActionID",TEXT($A236,"0000"),
" {","ActionTypeCV:  ",CHAR(34),"Observation",CHAR(34),
", MethodID: *MethodID",TEXT(MATCH(INDEX(DataColumns[Method Code],$A236),Methods[Method Code],0),"0000"),
", BeginDateTime:  NULL",
", BeginDateTimeUTCOffset:  NULL",
", EndDateTime:  NULL",
", EndDateTimeUTCOffset:  NULL",
", ActionDescription:  ",CHAR(34),"Generic observation action generated by YODA TimeSeries Template",CHAR(34),
", ActionFileLink:  ",CHAR(34),CHAR(34),"}")))</f>
        <v/>
      </c>
      <c r="U236" s="111" t="str">
        <f>IF($A236&gt;NumDataColumns,"",
IF(INDEX(DataColumns[Method Code],$A236)="","PLEASE FILL IN A SAMPLING FEATURE FOR EACH DATA COLUMN",
CONCATENATE("  - &amp;FeatureActionID",TEXT($A236,"0000"),
" {","SamplingFeatureID:  *SamplingFeatureID",TEXT(MATCH(INDEX(DataColumns[Sampling Feature Code],$A236),SamplingFeatures[Feature Code],0),"0000"),
", ActionID:  *ActionID",TEXT($A236,"0000"),"}")))</f>
        <v/>
      </c>
      <c r="V236" s="111" t="str">
        <f>IF($A236&gt;NumDataColumns,"",
CONCATENATE("  - &amp;ResultID",TEXT($A236,"0000"),
" {","ResultUUID:  ",CHAR(34),INDEX(DataColumns[ResultUUID],$A236),CHAR(34),
", FeatureActionID: *FeatureActionID",TEXT($A236,"0000"),
", ResultTypeCV:  ",CHAR(34),INDEX(DataColumns[Result Type],$A236),CHAR(34),
", VariableID:  *VariableID",TEXT(MATCH(INDEX(DataColumns[Variable Code],$A236),Variables[Variable Code],0),"0000"),
", UnitsID:  ",CHAR(34),INDEX(DataColumns[Unit Name],$A236),CHAR(34),
", TaxonomicClassifierID:  ",CHAR(34),CHAR(34),
", ProcessingLevelID:  *ProcessingLevelID",TEXT(MATCH(INDEX(DataColumns[Processing Level],$A236),ProcessingLevels[Processing Level Code],0),"0000"),
", ResultDateTime:  ",CHAR(34),CHAR(34),
", ResultDateTimeUTCOffset:  ",CHAR(34),CHAR(34),
", ValidDateTime:  ",CHAR(34),CHAR(34),
", ValidDateTimeUTCOffset:  ",CHAR(34),CHAR(34),
", StatusCV:  ",CHAR(34),CHAR(34),
", SampledMediumCV:  ",CHAR(34),INDEX(DataColumns[Sampled Medium],$A236),CHAR(34),
", ValueCount:  ",NumDataValues,"}"))</f>
        <v/>
      </c>
      <c r="W236" s="111" t="str">
        <f>IF($A236&gt;NumDataColumns,"",
CONCATENATE("  - &amp;TimeSeriesResultID001",TEXT($A236,"0000"),
" {","ResultID: *ResultID",TEXT($A236,"0000"),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Statistic],$A236),CHAR(34),"}"))</f>
        <v/>
      </c>
      <c r="X236" s="111" t="str">
        <f>IF($A236-3&gt;NumDataColumns,"",
CONCATENATE("    - {ColumnNumber: ",TEXT($A236-1,"0000"),
", Label:  ",CHAR(34),INDEX(DataColumns[Column Label],$A236-3),CHAR(34),
", ODM2Field:  ",CHAR(34),"DataValue",CHAR(34),
", CensorCodeCV:  ",CHAR(34),INDEX(DataColumns[Censor Code],$A236-3),CHAR(34),
", QualiatyCodeCV:  ",CHAR(34),INDEX(DataColumns[Quality Code],$A236-3),CHAR(34),
", TimeAggregationInterval:  ",INDEX(DataColumns[Time Aggregation Interval],$A236-3),
", TimeAggregationIntervalUnitsID:  ",CHAR(34),INDEX(DataColumns[Time Aggregation Unit],$A236-3),CHAR(34),"}"))</f>
        <v/>
      </c>
      <c r="AA236" s="111" t="str">
        <f>IF($A236&gt;NumDataColumns,
"",
CONCATENATE(AA235,", ",INDEX(DataColumns[Column Label],$A236)))</f>
        <v/>
      </c>
    </row>
    <row r="237" spans="1:27" x14ac:dyDescent="0.25">
      <c r="A237">
        <v>234</v>
      </c>
      <c r="D237" s="111" t="str">
        <f>IF($A237&gt;NumPeople,"",
CONCATENATE("  - &amp;PersonID",TEXT($A237,"0000"),
" {","PersonFirstName:  ",CHAR(34),INDEX(People[First Name],$A237),CHAR(34),
", PersonMiddleName:  ",CHAR(34),INDEX(People[Middle Name],$A237),CHAR(34),
", PersonLastName:  ",CHAR(34),INDEX(People[Last Name],$A237),CHAR(34),"}"))</f>
        <v/>
      </c>
      <c r="E237" s="111" t="str">
        <f>IF($A237&gt;NumOrganizations,"",
CONCATENATE("  - &amp;OrganizationID",TEXT($A237,"0000"),
" {","OrganizationTypeCV:  ",CHAR(34),INDEX(Organizations[Organization Type '[CV']],$A237),CHAR(34),
", OrganizationCode:  ",CHAR(34),INDEX(Organizations[Organization Code],$A237),CHAR(34),
", OrganizationName:  ",CHAR(34),INDEX(Organizations[Organization Name],$A237),CHAR(34),
", OrganizationDescription:  ",CHAR(34),INDEX(Organizations[Organization Description],$A237),CHAR(34),
", OrganizationLink:  ",CHAR(34),INDEX(Organizations[Organization Link],$A237),CHAR(34),"}"))</f>
        <v/>
      </c>
      <c r="F237" s="111" t="str">
        <f>IF($A237&gt;NumPeople,"",
CONCATENATE("  - &amp;AffiliationID",TEXT($A237,"0000"),
" {PersonID: *PersonID",TEXT($A237,"0000"),
", OrganizationID: *OrganizationID",TEXT(MATCH(INDEX(People[Organization Name],$A237),Organizations[Organization Name],0),"0000"),
", IsPrimaryOrganizationContact: , AffiliationStartDate: , AffiliationEndDate: , PrimaryPhone: ",
", PrimaryEmail: ",CHAR(34),INDEX(People[Primary Email],$A237),CHAR(34),
", PrimaryAddress: ",CHAR(34),INDEX(People[Primary Address],$A237),CHAR(34),
", PersonLink: }"))</f>
        <v/>
      </c>
      <c r="H237" s="111" t="str">
        <f>IF(COUNTA(CitationInformation)=0,"",
IF($A237&gt;NumAuthors,"",
CONCATENATE("  - &amp;AuthorListID",TEXT($A237,"0000"),
"  {CitationID: *CitationID0001",
", PersonID: *PersonID",TEXT(MATCH(INDEX(AuthorList[Author Name],$A237),People[Full Name],0),"0000"),
", AuthorOrder: ",INDEX(AuthorList[Author Number],$A237),"}")))</f>
        <v/>
      </c>
      <c r="K237" s="111" t="str">
        <f>IF($A237&gt;NumSamplingFeatures,"",
CONCATENATE("  - &amp;SamplingFeatureID",TEXT($A237,"0000"),
" {","SamplingFeatureUUID:  ",CHAR(34),INDEX(SamplingFeatures[Sampling Feature UUID],$A237),CHAR(34),
", SamplingFeatureTypeCV:  ",CHAR(34),INDEX(SamplingFeatures[Sampling Feature Type],$A237),CHAR(34),
", SamplingFeatureCode:  ",CHAR(34),INDEX(SamplingFeatures[Feature Code],$A237),CHAR(34),
", SamplingFeatureName:  ",CHAR(34),INDEX(SamplingFeatures[Feature Name],$A237),CHAR(34),
", SamplingFeatureDescription:  ",CHAR(34),INDEX(SamplingFeatures[Feature Description],$A237),CHAR(34),
", SamplingFeatureGeotypeCV:  ",CHAR(34),INDEX(SamplingFeatures[Feature Geo Type],$A237),CHAR(34),
", FeatureGeometry:  ",CHAR(34),INDEX(SamplingFeatures[Feature Geometry],$A237),CHAR(34),
", Elevation_m:  ",CHAR(34),INDEX(SamplingFeatures[Elevation_m],$A237),CHAR(34),
", ElevationDatumCV:  ",CHAR(34),ElevationDatum,CHAR(34),"}"))</f>
        <v/>
      </c>
      <c r="L237" s="111" t="str">
        <f>IF(NumSites=0,"",
IF(NumSites&lt;$A237,"",
CONCATENATE("  - &amp;SiteID",TEXT($A237,"0000"),
" {","SamplingFeatureID:  *SamplingFeatureID",TEXT(MATCH($A237,Sites[SiteID],0),"0000"),
", SiteTypeCV:  ",CHAR(34),INDEX(Sites[Site Type],MATCH($A237,Sites[SiteID],0)),CHAR(34),
", Latitude:  ",INDEX(Sites[Latitude],MATCH($A237,Sites[SiteID],0)),
", Longitude:  ",INDEX(Sites[Longitude],MATCH($A237,Sites[SiteID],0)),
", SpatialReferenceID:  *SRSID0001}")))</f>
        <v/>
      </c>
      <c r="M237" s="111" t="str">
        <f>IF(NumSpecimens=0,"",
IF(NumSpecimens&lt;$A237,"",
CONCATENATE("  - &amp;SpecimenID",TEXT($A237,"0000"),
" {","SamplingFeatureID:  *SamplingFeatureID",TEXT(MATCH($A237,Specimens[SpecimenID],0),"0000"),
", SpecimenTypeCV:  ",CHAR(34),INDEX(Specimens[Specimen Type],MATCH($A237,Specimens[SpecimenID],0)),CHAR(34),
", SpecimenMediumCV:  ",INDEX(Specimens[Specimen Medium],MATCH($A237,Specimens[SpecimenID],0)),
", IsFieldSpecimen:  ",CHAR(34),INDEX(Specimens[Is Field Specimen?],MATCH($A237,Specimens[SpecimenID],0)),CHAR(34),"}")))</f>
        <v/>
      </c>
      <c r="N237" s="111" t="str">
        <f>IF(NumSpatialOffsets=0,"",
IF(NumSpatialOffsets&lt;$A237,"",
CONCATENATE("  - &amp;SpatialOffsetID",TEXT($A237,"0000"),
" {","SpatialOffsetTypeCV:  ",CHAR(34),INDEX(RelatedFeatures[Spatial Offset Type],MATCH($A237,RelatedFeatures[OffsetID],0)),CHAR(34),
", Offset1Value:  ",INDEX(RelatedFeatures[Offset 1 Value],MATCH($A237,RelatedFeatures[OffsetID],0)),
", Offset1UnitID:  ",CHAR(34),INDEX(RelatedFeatures[Offset 1 Unit],MATCH($A237,RelatedFeatures[OffsetID],0)),CHAR(34),
", Offset2Value:  ",IF(INDEX(RelatedFeatures[Offset 2 Value],MATCH($A237,RelatedFeatures[OffsetID],0))="","NULL",INDEX(RelatedFeatures[Offset 2 Value],MATCH($A237,RelatedFeatures[OffsetID],0))),
", Offset2UnitID:  ",CHAR(34),INDEX(RelatedFeatures[Offset 2 Unit],MATCH($A237,RelatedFeatures[OffsetID],0)),,CHAR(34),
", Offset3Value:  ",IF(INDEX(RelatedFeatures[Offset 3 Value],MATCH($A237,RelatedFeatures[OffsetID],0))="","NULL",INDEX(RelatedFeatures[Offset 3 Value],MATCH($A237,RelatedFeatures[OffsetID],0))),
", Offset3UnitID:  ",CHAR(34),INDEX(RelatedFeatures[Offset 3 Unit],MATCH($A237,RelatedFeatures[OffsetID],0)),CHAR(34),"}")))</f>
        <v/>
      </c>
      <c r="O237" s="111" t="str">
        <f>IF(NumRelatedFeatures=0,"",
IF($A237&gt;NumRelatedFeatures,"",
CONCATENATE("  - &amp;RelationID",TEXT($A237,"0000"),
" {","SamplingFeatureID:  *SamplingFeatureID",TEXT(MATCH(INDEX(RelatedFeatures[First Sampling Feature Code],$A237),SamplingFeatures[Feature Code],0),"0000"),
", RelationshipTypeCV:  ",CHAR(34),INDEX(RelatedFeatures[Relationship Type],$A237),CHAR(34),
", RelatedFeatureID: *SamplingFeatureID",TEXT(MATCH(INDEX(RelatedFeatures[Second Sampling Feature Code],$A237),SamplingFeatures[Feature Code],0),"0000"),
", SpatialOffsetID:  ",IF(INDEX(RelatedFeatures[OffsetID],$A237)="",CONCATENATE(CHAR(34),CHAR(34)),CONCATENATE("*SpatialOffsetID",TEXT(INDEX(RelatedFeatures[OffsetID],$A237),"0000"))),"}")))</f>
        <v/>
      </c>
      <c r="P237" s="111" t="str">
        <f>IF($A237&gt;NumMethods,"",
CONCATENATE("  - &amp;MethodID",TEXT($A237,"0000"),
" {","MethodTypeCV:  ",CHAR(34),INDEX(Methods[Method Type],$A237),CHAR(34),
", MethodCode:  ",CHAR(34),INDEX(Methods[Method Code],$A237),CHAR(34),
", MethodName:  ",CHAR(34),INDEX(Methods[Method Name],$A237),CHAR(34),
", MethodDescription:  ",CHAR(34),INDEX(Methods[Method Description],$A237),CHAR(34),
", MethodLink:  ",CHAR(34),INDEX(Methods[Method Link],$A237),CHAR(34),
", OrganizationID: *OrganizationID",TEXT(MATCH(INDEX(Methods[Organization Name],$A237),Organizations[Organization Name],0),"0000"),"}"))</f>
        <v/>
      </c>
      <c r="Q237" s="111" t="str">
        <f>IF($A237&gt;NumVariables,"",
CONCATENATE("  - &amp;VariableID",TEXT($A237,"0000"),
" {","VariableTypeCV:  ",CHAR(34),INDEX(Variables[Variable Type],$A237),CHAR(34),
", VariableCode:  ",CHAR(34),INDEX(Variables[Variable Code],$A237),CHAR(34),
", VariableNameCV:  ",CHAR(34),INDEX(Variables[Variable Name],$A237),CHAR(34),
", VariableDefinition:  ",CHAR(34),INDEX(Variables[Variable Definition],$A237),CHAR(34),
", SpecciationCV:  ",CHAR(34),INDEX(Variables[Speciation],$A237),CHAR(34),
", NoDataValue:  ",CHAR(34),INDEX(Variables[No Data Value],$A237),CHAR(34),"}"))</f>
        <v/>
      </c>
      <c r="S237" s="111" t="str">
        <f>IF($A237&gt;NumProcessingLevels,"",
CONCATENATE("  - &amp;ProcessingLevelID",TEXT($A237,"0000"),
" {","ProcessingLevelCode:  ",CHAR(34),INDEX(ProcessingLevels[Processing Level Code],$A237),CHAR(34),
", Definition:  ",CHAR(34),INDEX(ProcessingLevels[Definition],$A237),CHAR(34),
", Explanation:  ",CHAR(34),INDEX(ProcessingLevels[Explanation],$A237),CHAR(34),"}"))</f>
        <v/>
      </c>
      <c r="T237" s="111" t="str">
        <f>IF($A237&gt;NumDataColumns,"",
IF(INDEX(DataColumns[Method Code],$A237)="","PLEASE FILL IN A METHOD FOR EACH DATA COLUMN",
CONCATENATE("  - &amp;ActionID",TEXT($A237,"0000"),
" {","ActionTypeCV:  ",CHAR(34),"Observation",CHAR(34),
", MethodID: *MethodID",TEXT(MATCH(INDEX(DataColumns[Method Code],$A237),Methods[Method Code],0),"0000"),
", BeginDateTime:  NULL",
", BeginDateTimeUTCOffset:  NULL",
", EndDateTime:  NULL",
", EndDateTimeUTCOffset:  NULL",
", ActionDescription:  ",CHAR(34),"Generic observation action generated by YODA TimeSeries Template",CHAR(34),
", ActionFileLink:  ",CHAR(34),CHAR(34),"}")))</f>
        <v/>
      </c>
      <c r="U237" s="111" t="str">
        <f>IF($A237&gt;NumDataColumns,"",
IF(INDEX(DataColumns[Method Code],$A237)="","PLEASE FILL IN A SAMPLING FEATURE FOR EACH DATA COLUMN",
CONCATENATE("  - &amp;FeatureActionID",TEXT($A237,"0000"),
" {","SamplingFeatureID:  *SamplingFeatureID",TEXT(MATCH(INDEX(DataColumns[Sampling Feature Code],$A237),SamplingFeatures[Feature Code],0),"0000"),
", ActionID:  *ActionID",TEXT($A237,"0000"),"}")))</f>
        <v/>
      </c>
      <c r="V237" s="111" t="str">
        <f>IF($A237&gt;NumDataColumns,"",
CONCATENATE("  - &amp;ResultID",TEXT($A237,"0000"),
" {","ResultUUID:  ",CHAR(34),INDEX(DataColumns[ResultUUID],$A237),CHAR(34),
", FeatureActionID: *FeatureActionID",TEXT($A237,"0000"),
", ResultTypeCV:  ",CHAR(34),INDEX(DataColumns[Result Type],$A237),CHAR(34),
", VariableID:  *VariableID",TEXT(MATCH(INDEX(DataColumns[Variable Code],$A237),Variables[Variable Code],0),"0000"),
", UnitsID:  ",CHAR(34),INDEX(DataColumns[Unit Name],$A237),CHAR(34),
", TaxonomicClassifierID:  ",CHAR(34),CHAR(34),
", ProcessingLevelID:  *ProcessingLevelID",TEXT(MATCH(INDEX(DataColumns[Processing Level],$A237),ProcessingLevels[Processing Level Code],0),"0000"),
", ResultDateTime:  ",CHAR(34),CHAR(34),
", ResultDateTimeUTCOffset:  ",CHAR(34),CHAR(34),
", ValidDateTime:  ",CHAR(34),CHAR(34),
", ValidDateTimeUTCOffset:  ",CHAR(34),CHAR(34),
", StatusCV:  ",CHAR(34),CHAR(34),
", SampledMediumCV:  ",CHAR(34),INDEX(DataColumns[Sampled Medium],$A237),CHAR(34),
", ValueCount:  ",NumDataValues,"}"))</f>
        <v/>
      </c>
      <c r="W237" s="111" t="str">
        <f>IF($A237&gt;NumDataColumns,"",
CONCATENATE("  - &amp;TimeSeriesResultID001",TEXT($A237,"0000"),
" {","ResultID: *ResultID",TEXT($A237,"0000"),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Statistic],$A237),CHAR(34),"}"))</f>
        <v/>
      </c>
      <c r="X237" s="111" t="str">
        <f>IF($A237-3&gt;NumDataColumns,"",
CONCATENATE("    - {ColumnNumber: ",TEXT($A237-1,"0000"),
", Label:  ",CHAR(34),INDEX(DataColumns[Column Label],$A237-3),CHAR(34),
", ODM2Field:  ",CHAR(34),"DataValue",CHAR(34),
", CensorCodeCV:  ",CHAR(34),INDEX(DataColumns[Censor Code],$A237-3),CHAR(34),
", QualiatyCodeCV:  ",CHAR(34),INDEX(DataColumns[Quality Code],$A237-3),CHAR(34),
", TimeAggregationInterval:  ",INDEX(DataColumns[Time Aggregation Interval],$A237-3),
", TimeAggregationIntervalUnitsID:  ",CHAR(34),INDEX(DataColumns[Time Aggregation Unit],$A237-3),CHAR(34),"}"))</f>
        <v/>
      </c>
      <c r="AA237" s="111" t="str">
        <f>IF($A237&gt;NumDataColumns,
"",
CONCATENATE(AA236,", ",INDEX(DataColumns[Column Label],$A237)))</f>
        <v/>
      </c>
    </row>
    <row r="238" spans="1:27" x14ac:dyDescent="0.25">
      <c r="A238">
        <v>235</v>
      </c>
      <c r="D238" s="111" t="str">
        <f>IF($A238&gt;NumPeople,"",
CONCATENATE("  - &amp;PersonID",TEXT($A238,"0000"),
" {","PersonFirstName:  ",CHAR(34),INDEX(People[First Name],$A238),CHAR(34),
", PersonMiddleName:  ",CHAR(34),INDEX(People[Middle Name],$A238),CHAR(34),
", PersonLastName:  ",CHAR(34),INDEX(People[Last Name],$A238),CHAR(34),"}"))</f>
        <v/>
      </c>
      <c r="E238" s="111" t="str">
        <f>IF($A238&gt;NumOrganizations,"",
CONCATENATE("  - &amp;OrganizationID",TEXT($A238,"0000"),
" {","OrganizationTypeCV:  ",CHAR(34),INDEX(Organizations[Organization Type '[CV']],$A238),CHAR(34),
", OrganizationCode:  ",CHAR(34),INDEX(Organizations[Organization Code],$A238),CHAR(34),
", OrganizationName:  ",CHAR(34),INDEX(Organizations[Organization Name],$A238),CHAR(34),
", OrganizationDescription:  ",CHAR(34),INDEX(Organizations[Organization Description],$A238),CHAR(34),
", OrganizationLink:  ",CHAR(34),INDEX(Organizations[Organization Link],$A238),CHAR(34),"}"))</f>
        <v/>
      </c>
      <c r="F238" s="111" t="str">
        <f>IF($A238&gt;NumPeople,"",
CONCATENATE("  - &amp;AffiliationID",TEXT($A238,"0000"),
" {PersonID: *PersonID",TEXT($A238,"0000"),
", OrganizationID: *OrganizationID",TEXT(MATCH(INDEX(People[Organization Name],$A238),Organizations[Organization Name],0),"0000"),
", IsPrimaryOrganizationContact: , AffiliationStartDate: , AffiliationEndDate: , PrimaryPhone: ",
", PrimaryEmail: ",CHAR(34),INDEX(People[Primary Email],$A238),CHAR(34),
", PrimaryAddress: ",CHAR(34),INDEX(People[Primary Address],$A238),CHAR(34),
", PersonLink: }"))</f>
        <v/>
      </c>
      <c r="H238" s="111" t="str">
        <f>IF(COUNTA(CitationInformation)=0,"",
IF($A238&gt;NumAuthors,"",
CONCATENATE("  - &amp;AuthorListID",TEXT($A238,"0000"),
"  {CitationID: *CitationID0001",
", PersonID: *PersonID",TEXT(MATCH(INDEX(AuthorList[Author Name],$A238),People[Full Name],0),"0000"),
", AuthorOrder: ",INDEX(AuthorList[Author Number],$A238),"}")))</f>
        <v/>
      </c>
      <c r="K238" s="111" t="str">
        <f>IF($A238&gt;NumSamplingFeatures,"",
CONCATENATE("  - &amp;SamplingFeatureID",TEXT($A238,"0000"),
" {","SamplingFeatureUUID:  ",CHAR(34),INDEX(SamplingFeatures[Sampling Feature UUID],$A238),CHAR(34),
", SamplingFeatureTypeCV:  ",CHAR(34),INDEX(SamplingFeatures[Sampling Feature Type],$A238),CHAR(34),
", SamplingFeatureCode:  ",CHAR(34),INDEX(SamplingFeatures[Feature Code],$A238),CHAR(34),
", SamplingFeatureName:  ",CHAR(34),INDEX(SamplingFeatures[Feature Name],$A238),CHAR(34),
", SamplingFeatureDescription:  ",CHAR(34),INDEX(SamplingFeatures[Feature Description],$A238),CHAR(34),
", SamplingFeatureGeotypeCV:  ",CHAR(34),INDEX(SamplingFeatures[Feature Geo Type],$A238),CHAR(34),
", FeatureGeometry:  ",CHAR(34),INDEX(SamplingFeatures[Feature Geometry],$A238),CHAR(34),
", Elevation_m:  ",CHAR(34),INDEX(SamplingFeatures[Elevation_m],$A238),CHAR(34),
", ElevationDatumCV:  ",CHAR(34),ElevationDatum,CHAR(34),"}"))</f>
        <v/>
      </c>
      <c r="L238" s="111" t="str">
        <f>IF(NumSites=0,"",
IF(NumSites&lt;$A238,"",
CONCATENATE("  - &amp;SiteID",TEXT($A238,"0000"),
" {","SamplingFeatureID:  *SamplingFeatureID",TEXT(MATCH($A238,Sites[SiteID],0),"0000"),
", SiteTypeCV:  ",CHAR(34),INDEX(Sites[Site Type],MATCH($A238,Sites[SiteID],0)),CHAR(34),
", Latitude:  ",INDEX(Sites[Latitude],MATCH($A238,Sites[SiteID],0)),
", Longitude:  ",INDEX(Sites[Longitude],MATCH($A238,Sites[SiteID],0)),
", SpatialReferenceID:  *SRSID0001}")))</f>
        <v/>
      </c>
      <c r="M238" s="111" t="str">
        <f>IF(NumSpecimens=0,"",
IF(NumSpecimens&lt;$A238,"",
CONCATENATE("  - &amp;SpecimenID",TEXT($A238,"0000"),
" {","SamplingFeatureID:  *SamplingFeatureID",TEXT(MATCH($A238,Specimens[SpecimenID],0),"0000"),
", SpecimenTypeCV:  ",CHAR(34),INDEX(Specimens[Specimen Type],MATCH($A238,Specimens[SpecimenID],0)),CHAR(34),
", SpecimenMediumCV:  ",INDEX(Specimens[Specimen Medium],MATCH($A238,Specimens[SpecimenID],0)),
", IsFieldSpecimen:  ",CHAR(34),INDEX(Specimens[Is Field Specimen?],MATCH($A238,Specimens[SpecimenID],0)),CHAR(34),"}")))</f>
        <v/>
      </c>
      <c r="N238" s="111" t="str">
        <f>IF(NumSpatialOffsets=0,"",
IF(NumSpatialOffsets&lt;$A238,"",
CONCATENATE("  - &amp;SpatialOffsetID",TEXT($A238,"0000"),
" {","SpatialOffsetTypeCV:  ",CHAR(34),INDEX(RelatedFeatures[Spatial Offset Type],MATCH($A238,RelatedFeatures[OffsetID],0)),CHAR(34),
", Offset1Value:  ",INDEX(RelatedFeatures[Offset 1 Value],MATCH($A238,RelatedFeatures[OffsetID],0)),
", Offset1UnitID:  ",CHAR(34),INDEX(RelatedFeatures[Offset 1 Unit],MATCH($A238,RelatedFeatures[OffsetID],0)),CHAR(34),
", Offset2Value:  ",IF(INDEX(RelatedFeatures[Offset 2 Value],MATCH($A238,RelatedFeatures[OffsetID],0))="","NULL",INDEX(RelatedFeatures[Offset 2 Value],MATCH($A238,RelatedFeatures[OffsetID],0))),
", Offset2UnitID:  ",CHAR(34),INDEX(RelatedFeatures[Offset 2 Unit],MATCH($A238,RelatedFeatures[OffsetID],0)),,CHAR(34),
", Offset3Value:  ",IF(INDEX(RelatedFeatures[Offset 3 Value],MATCH($A238,RelatedFeatures[OffsetID],0))="","NULL",INDEX(RelatedFeatures[Offset 3 Value],MATCH($A238,RelatedFeatures[OffsetID],0))),
", Offset3UnitID:  ",CHAR(34),INDEX(RelatedFeatures[Offset 3 Unit],MATCH($A238,RelatedFeatures[OffsetID],0)),CHAR(34),"}")))</f>
        <v/>
      </c>
      <c r="O238" s="111" t="str">
        <f>IF(NumRelatedFeatures=0,"",
IF($A238&gt;NumRelatedFeatures,"",
CONCATENATE("  - &amp;RelationID",TEXT($A238,"0000"),
" {","SamplingFeatureID:  *SamplingFeatureID",TEXT(MATCH(INDEX(RelatedFeatures[First Sampling Feature Code],$A238),SamplingFeatures[Feature Code],0),"0000"),
", RelationshipTypeCV:  ",CHAR(34),INDEX(RelatedFeatures[Relationship Type],$A238),CHAR(34),
", RelatedFeatureID: *SamplingFeatureID",TEXT(MATCH(INDEX(RelatedFeatures[Second Sampling Feature Code],$A238),SamplingFeatures[Feature Code],0),"0000"),
", SpatialOffsetID:  ",IF(INDEX(RelatedFeatures[OffsetID],$A238)="",CONCATENATE(CHAR(34),CHAR(34)),CONCATENATE("*SpatialOffsetID",TEXT(INDEX(RelatedFeatures[OffsetID],$A238),"0000"))),"}")))</f>
        <v/>
      </c>
      <c r="P238" s="111" t="str">
        <f>IF($A238&gt;NumMethods,"",
CONCATENATE("  - &amp;MethodID",TEXT($A238,"0000"),
" {","MethodTypeCV:  ",CHAR(34),INDEX(Methods[Method Type],$A238),CHAR(34),
", MethodCode:  ",CHAR(34),INDEX(Methods[Method Code],$A238),CHAR(34),
", MethodName:  ",CHAR(34),INDEX(Methods[Method Name],$A238),CHAR(34),
", MethodDescription:  ",CHAR(34),INDEX(Methods[Method Description],$A238),CHAR(34),
", MethodLink:  ",CHAR(34),INDEX(Methods[Method Link],$A238),CHAR(34),
", OrganizationID: *OrganizationID",TEXT(MATCH(INDEX(Methods[Organization Name],$A238),Organizations[Organization Name],0),"0000"),"}"))</f>
        <v/>
      </c>
      <c r="Q238" s="111" t="str">
        <f>IF($A238&gt;NumVariables,"",
CONCATENATE("  - &amp;VariableID",TEXT($A238,"0000"),
" {","VariableTypeCV:  ",CHAR(34),INDEX(Variables[Variable Type],$A238),CHAR(34),
", VariableCode:  ",CHAR(34),INDEX(Variables[Variable Code],$A238),CHAR(34),
", VariableNameCV:  ",CHAR(34),INDEX(Variables[Variable Name],$A238),CHAR(34),
", VariableDefinition:  ",CHAR(34),INDEX(Variables[Variable Definition],$A238),CHAR(34),
", SpecciationCV:  ",CHAR(34),INDEX(Variables[Speciation],$A238),CHAR(34),
", NoDataValue:  ",CHAR(34),INDEX(Variables[No Data Value],$A238),CHAR(34),"}"))</f>
        <v/>
      </c>
      <c r="S238" s="111" t="str">
        <f>IF($A238&gt;NumProcessingLevels,"",
CONCATENATE("  - &amp;ProcessingLevelID",TEXT($A238,"0000"),
" {","ProcessingLevelCode:  ",CHAR(34),INDEX(ProcessingLevels[Processing Level Code],$A238),CHAR(34),
", Definition:  ",CHAR(34),INDEX(ProcessingLevels[Definition],$A238),CHAR(34),
", Explanation:  ",CHAR(34),INDEX(ProcessingLevels[Explanation],$A238),CHAR(34),"}"))</f>
        <v/>
      </c>
      <c r="T238" s="111" t="str">
        <f>IF($A238&gt;NumDataColumns,"",
IF(INDEX(DataColumns[Method Code],$A238)="","PLEASE FILL IN A METHOD FOR EACH DATA COLUMN",
CONCATENATE("  - &amp;ActionID",TEXT($A238,"0000"),
" {","ActionTypeCV:  ",CHAR(34),"Observation",CHAR(34),
", MethodID: *MethodID",TEXT(MATCH(INDEX(DataColumns[Method Code],$A238),Methods[Method Code],0),"0000"),
", BeginDateTime:  NULL",
", BeginDateTimeUTCOffset:  NULL",
", EndDateTime:  NULL",
", EndDateTimeUTCOffset:  NULL",
", ActionDescription:  ",CHAR(34),"Generic observation action generated by YODA TimeSeries Template",CHAR(34),
", ActionFileLink:  ",CHAR(34),CHAR(34),"}")))</f>
        <v/>
      </c>
      <c r="U238" s="111" t="str">
        <f>IF($A238&gt;NumDataColumns,"",
IF(INDEX(DataColumns[Method Code],$A238)="","PLEASE FILL IN A SAMPLING FEATURE FOR EACH DATA COLUMN",
CONCATENATE("  - &amp;FeatureActionID",TEXT($A238,"0000"),
" {","SamplingFeatureID:  *SamplingFeatureID",TEXT(MATCH(INDEX(DataColumns[Sampling Feature Code],$A238),SamplingFeatures[Feature Code],0),"0000"),
", ActionID:  *ActionID",TEXT($A238,"0000"),"}")))</f>
        <v/>
      </c>
      <c r="V238" s="111" t="str">
        <f>IF($A238&gt;NumDataColumns,"",
CONCATENATE("  - &amp;ResultID",TEXT($A238,"0000"),
" {","ResultUUID:  ",CHAR(34),INDEX(DataColumns[ResultUUID],$A238),CHAR(34),
", FeatureActionID: *FeatureActionID",TEXT($A238,"0000"),
", ResultTypeCV:  ",CHAR(34),INDEX(DataColumns[Result Type],$A238),CHAR(34),
", VariableID:  *VariableID",TEXT(MATCH(INDEX(DataColumns[Variable Code],$A238),Variables[Variable Code],0),"0000"),
", UnitsID:  ",CHAR(34),INDEX(DataColumns[Unit Name],$A238),CHAR(34),
", TaxonomicClassifierID:  ",CHAR(34),CHAR(34),
", ProcessingLevelID:  *ProcessingLevelID",TEXT(MATCH(INDEX(DataColumns[Processing Level],$A238),ProcessingLevels[Processing Level Code],0),"0000"),
", ResultDateTime:  ",CHAR(34),CHAR(34),
", ResultDateTimeUTCOffset:  ",CHAR(34),CHAR(34),
", ValidDateTime:  ",CHAR(34),CHAR(34),
", ValidDateTimeUTCOffset:  ",CHAR(34),CHAR(34),
", StatusCV:  ",CHAR(34),CHAR(34),
", SampledMediumCV:  ",CHAR(34),INDEX(DataColumns[Sampled Medium],$A238),CHAR(34),
", ValueCount:  ",NumDataValues,"}"))</f>
        <v/>
      </c>
      <c r="W238" s="111" t="str">
        <f>IF($A238&gt;NumDataColumns,"",
CONCATENATE("  - &amp;TimeSeriesResultID001",TEXT($A238,"0000"),
" {","ResultID: *ResultID",TEXT($A238,"0000"),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Statistic],$A238),CHAR(34),"}"))</f>
        <v/>
      </c>
      <c r="X238" s="111" t="str">
        <f>IF($A238-3&gt;NumDataColumns,"",
CONCATENATE("    - {ColumnNumber: ",TEXT($A238-1,"0000"),
", Label:  ",CHAR(34),INDEX(DataColumns[Column Label],$A238-3),CHAR(34),
", ODM2Field:  ",CHAR(34),"DataValue",CHAR(34),
", CensorCodeCV:  ",CHAR(34),INDEX(DataColumns[Censor Code],$A238-3),CHAR(34),
", QualiatyCodeCV:  ",CHAR(34),INDEX(DataColumns[Quality Code],$A238-3),CHAR(34),
", TimeAggregationInterval:  ",INDEX(DataColumns[Time Aggregation Interval],$A238-3),
", TimeAggregationIntervalUnitsID:  ",CHAR(34),INDEX(DataColumns[Time Aggregation Unit],$A238-3),CHAR(34),"}"))</f>
        <v/>
      </c>
      <c r="AA238" s="111" t="str">
        <f>IF($A238&gt;NumDataColumns,
"",
CONCATENATE(AA237,", ",INDEX(DataColumns[Column Label],$A238)))</f>
        <v/>
      </c>
    </row>
    <row r="239" spans="1:27" x14ac:dyDescent="0.25">
      <c r="A239">
        <v>236</v>
      </c>
      <c r="D239" s="111" t="str">
        <f>IF($A239&gt;NumPeople,"",
CONCATENATE("  - &amp;PersonID",TEXT($A239,"0000"),
" {","PersonFirstName:  ",CHAR(34),INDEX(People[First Name],$A239),CHAR(34),
", PersonMiddleName:  ",CHAR(34),INDEX(People[Middle Name],$A239),CHAR(34),
", PersonLastName:  ",CHAR(34),INDEX(People[Last Name],$A239),CHAR(34),"}"))</f>
        <v/>
      </c>
      <c r="E239" s="111" t="str">
        <f>IF($A239&gt;NumOrganizations,"",
CONCATENATE("  - &amp;OrganizationID",TEXT($A239,"0000"),
" {","OrganizationTypeCV:  ",CHAR(34),INDEX(Organizations[Organization Type '[CV']],$A239),CHAR(34),
", OrganizationCode:  ",CHAR(34),INDEX(Organizations[Organization Code],$A239),CHAR(34),
", OrganizationName:  ",CHAR(34),INDEX(Organizations[Organization Name],$A239),CHAR(34),
", OrganizationDescription:  ",CHAR(34),INDEX(Organizations[Organization Description],$A239),CHAR(34),
", OrganizationLink:  ",CHAR(34),INDEX(Organizations[Organization Link],$A239),CHAR(34),"}"))</f>
        <v/>
      </c>
      <c r="F239" s="111" t="str">
        <f>IF($A239&gt;NumPeople,"",
CONCATENATE("  - &amp;AffiliationID",TEXT($A239,"0000"),
" {PersonID: *PersonID",TEXT($A239,"0000"),
", OrganizationID: *OrganizationID",TEXT(MATCH(INDEX(People[Organization Name],$A239),Organizations[Organization Name],0),"0000"),
", IsPrimaryOrganizationContact: , AffiliationStartDate: , AffiliationEndDate: , PrimaryPhone: ",
", PrimaryEmail: ",CHAR(34),INDEX(People[Primary Email],$A239),CHAR(34),
", PrimaryAddress: ",CHAR(34),INDEX(People[Primary Address],$A239),CHAR(34),
", PersonLink: }"))</f>
        <v/>
      </c>
      <c r="H239" s="111" t="str">
        <f>IF(COUNTA(CitationInformation)=0,"",
IF($A239&gt;NumAuthors,"",
CONCATENATE("  - &amp;AuthorListID",TEXT($A239,"0000"),
"  {CitationID: *CitationID0001",
", PersonID: *PersonID",TEXT(MATCH(INDEX(AuthorList[Author Name],$A239),People[Full Name],0),"0000"),
", AuthorOrder: ",INDEX(AuthorList[Author Number],$A239),"}")))</f>
        <v/>
      </c>
      <c r="K239" s="111" t="str">
        <f>IF($A239&gt;NumSamplingFeatures,"",
CONCATENATE("  - &amp;SamplingFeatureID",TEXT($A239,"0000"),
" {","SamplingFeatureUUID:  ",CHAR(34),INDEX(SamplingFeatures[Sampling Feature UUID],$A239),CHAR(34),
", SamplingFeatureTypeCV:  ",CHAR(34),INDEX(SamplingFeatures[Sampling Feature Type],$A239),CHAR(34),
", SamplingFeatureCode:  ",CHAR(34),INDEX(SamplingFeatures[Feature Code],$A239),CHAR(34),
", SamplingFeatureName:  ",CHAR(34),INDEX(SamplingFeatures[Feature Name],$A239),CHAR(34),
", SamplingFeatureDescription:  ",CHAR(34),INDEX(SamplingFeatures[Feature Description],$A239),CHAR(34),
", SamplingFeatureGeotypeCV:  ",CHAR(34),INDEX(SamplingFeatures[Feature Geo Type],$A239),CHAR(34),
", FeatureGeometry:  ",CHAR(34),INDEX(SamplingFeatures[Feature Geometry],$A239),CHAR(34),
", Elevation_m:  ",CHAR(34),INDEX(SamplingFeatures[Elevation_m],$A239),CHAR(34),
", ElevationDatumCV:  ",CHAR(34),ElevationDatum,CHAR(34),"}"))</f>
        <v/>
      </c>
      <c r="L239" s="111" t="str">
        <f>IF(NumSites=0,"",
IF(NumSites&lt;$A239,"",
CONCATENATE("  - &amp;SiteID",TEXT($A239,"0000"),
" {","SamplingFeatureID:  *SamplingFeatureID",TEXT(MATCH($A239,Sites[SiteID],0),"0000"),
", SiteTypeCV:  ",CHAR(34),INDEX(Sites[Site Type],MATCH($A239,Sites[SiteID],0)),CHAR(34),
", Latitude:  ",INDEX(Sites[Latitude],MATCH($A239,Sites[SiteID],0)),
", Longitude:  ",INDEX(Sites[Longitude],MATCH($A239,Sites[SiteID],0)),
", SpatialReferenceID:  *SRSID0001}")))</f>
        <v/>
      </c>
      <c r="M239" s="111" t="str">
        <f>IF(NumSpecimens=0,"",
IF(NumSpecimens&lt;$A239,"",
CONCATENATE("  - &amp;SpecimenID",TEXT($A239,"0000"),
" {","SamplingFeatureID:  *SamplingFeatureID",TEXT(MATCH($A239,Specimens[SpecimenID],0),"0000"),
", SpecimenTypeCV:  ",CHAR(34),INDEX(Specimens[Specimen Type],MATCH($A239,Specimens[SpecimenID],0)),CHAR(34),
", SpecimenMediumCV:  ",INDEX(Specimens[Specimen Medium],MATCH($A239,Specimens[SpecimenID],0)),
", IsFieldSpecimen:  ",CHAR(34),INDEX(Specimens[Is Field Specimen?],MATCH($A239,Specimens[SpecimenID],0)),CHAR(34),"}")))</f>
        <v/>
      </c>
      <c r="N239" s="111" t="str">
        <f>IF(NumSpatialOffsets=0,"",
IF(NumSpatialOffsets&lt;$A239,"",
CONCATENATE("  - &amp;SpatialOffsetID",TEXT($A239,"0000"),
" {","SpatialOffsetTypeCV:  ",CHAR(34),INDEX(RelatedFeatures[Spatial Offset Type],MATCH($A239,RelatedFeatures[OffsetID],0)),CHAR(34),
", Offset1Value:  ",INDEX(RelatedFeatures[Offset 1 Value],MATCH($A239,RelatedFeatures[OffsetID],0)),
", Offset1UnitID:  ",CHAR(34),INDEX(RelatedFeatures[Offset 1 Unit],MATCH($A239,RelatedFeatures[OffsetID],0)),CHAR(34),
", Offset2Value:  ",IF(INDEX(RelatedFeatures[Offset 2 Value],MATCH($A239,RelatedFeatures[OffsetID],0))="","NULL",INDEX(RelatedFeatures[Offset 2 Value],MATCH($A239,RelatedFeatures[OffsetID],0))),
", Offset2UnitID:  ",CHAR(34),INDEX(RelatedFeatures[Offset 2 Unit],MATCH($A239,RelatedFeatures[OffsetID],0)),,CHAR(34),
", Offset3Value:  ",IF(INDEX(RelatedFeatures[Offset 3 Value],MATCH($A239,RelatedFeatures[OffsetID],0))="","NULL",INDEX(RelatedFeatures[Offset 3 Value],MATCH($A239,RelatedFeatures[OffsetID],0))),
", Offset3UnitID:  ",CHAR(34),INDEX(RelatedFeatures[Offset 3 Unit],MATCH($A239,RelatedFeatures[OffsetID],0)),CHAR(34),"}")))</f>
        <v/>
      </c>
      <c r="O239" s="111" t="str">
        <f>IF(NumRelatedFeatures=0,"",
IF($A239&gt;NumRelatedFeatures,"",
CONCATENATE("  - &amp;RelationID",TEXT($A239,"0000"),
" {","SamplingFeatureID:  *SamplingFeatureID",TEXT(MATCH(INDEX(RelatedFeatures[First Sampling Feature Code],$A239),SamplingFeatures[Feature Code],0),"0000"),
", RelationshipTypeCV:  ",CHAR(34),INDEX(RelatedFeatures[Relationship Type],$A239),CHAR(34),
", RelatedFeatureID: *SamplingFeatureID",TEXT(MATCH(INDEX(RelatedFeatures[Second Sampling Feature Code],$A239),SamplingFeatures[Feature Code],0),"0000"),
", SpatialOffsetID:  ",IF(INDEX(RelatedFeatures[OffsetID],$A239)="",CONCATENATE(CHAR(34),CHAR(34)),CONCATENATE("*SpatialOffsetID",TEXT(INDEX(RelatedFeatures[OffsetID],$A239),"0000"))),"}")))</f>
        <v/>
      </c>
      <c r="P239" s="111" t="str">
        <f>IF($A239&gt;NumMethods,"",
CONCATENATE("  - &amp;MethodID",TEXT($A239,"0000"),
" {","MethodTypeCV:  ",CHAR(34),INDEX(Methods[Method Type],$A239),CHAR(34),
", MethodCode:  ",CHAR(34),INDEX(Methods[Method Code],$A239),CHAR(34),
", MethodName:  ",CHAR(34),INDEX(Methods[Method Name],$A239),CHAR(34),
", MethodDescription:  ",CHAR(34),INDEX(Methods[Method Description],$A239),CHAR(34),
", MethodLink:  ",CHAR(34),INDEX(Methods[Method Link],$A239),CHAR(34),
", OrganizationID: *OrganizationID",TEXT(MATCH(INDEX(Methods[Organization Name],$A239),Organizations[Organization Name],0),"0000"),"}"))</f>
        <v/>
      </c>
      <c r="Q239" s="111" t="str">
        <f>IF($A239&gt;NumVariables,"",
CONCATENATE("  - &amp;VariableID",TEXT($A239,"0000"),
" {","VariableTypeCV:  ",CHAR(34),INDEX(Variables[Variable Type],$A239),CHAR(34),
", VariableCode:  ",CHAR(34),INDEX(Variables[Variable Code],$A239),CHAR(34),
", VariableNameCV:  ",CHAR(34),INDEX(Variables[Variable Name],$A239),CHAR(34),
", VariableDefinition:  ",CHAR(34),INDEX(Variables[Variable Definition],$A239),CHAR(34),
", SpecciationCV:  ",CHAR(34),INDEX(Variables[Speciation],$A239),CHAR(34),
", NoDataValue:  ",CHAR(34),INDEX(Variables[No Data Value],$A239),CHAR(34),"}"))</f>
        <v/>
      </c>
      <c r="S239" s="111" t="str">
        <f>IF($A239&gt;NumProcessingLevels,"",
CONCATENATE("  - &amp;ProcessingLevelID",TEXT($A239,"0000"),
" {","ProcessingLevelCode:  ",CHAR(34),INDEX(ProcessingLevels[Processing Level Code],$A239),CHAR(34),
", Definition:  ",CHAR(34),INDEX(ProcessingLevels[Definition],$A239),CHAR(34),
", Explanation:  ",CHAR(34),INDEX(ProcessingLevels[Explanation],$A239),CHAR(34),"}"))</f>
        <v/>
      </c>
      <c r="T239" s="111" t="str">
        <f>IF($A239&gt;NumDataColumns,"",
IF(INDEX(DataColumns[Method Code],$A239)="","PLEASE FILL IN A METHOD FOR EACH DATA COLUMN",
CONCATENATE("  - &amp;ActionID",TEXT($A239,"0000"),
" {","ActionTypeCV:  ",CHAR(34),"Observation",CHAR(34),
", MethodID: *MethodID",TEXT(MATCH(INDEX(DataColumns[Method Code],$A239),Methods[Method Code],0),"0000"),
", BeginDateTime:  NULL",
", BeginDateTimeUTCOffset:  NULL",
", EndDateTime:  NULL",
", EndDateTimeUTCOffset:  NULL",
", ActionDescription:  ",CHAR(34),"Generic observation action generated by YODA TimeSeries Template",CHAR(34),
", ActionFileLink:  ",CHAR(34),CHAR(34),"}")))</f>
        <v/>
      </c>
      <c r="U239" s="111" t="str">
        <f>IF($A239&gt;NumDataColumns,"",
IF(INDEX(DataColumns[Method Code],$A239)="","PLEASE FILL IN A SAMPLING FEATURE FOR EACH DATA COLUMN",
CONCATENATE("  - &amp;FeatureActionID",TEXT($A239,"0000"),
" {","SamplingFeatureID:  *SamplingFeatureID",TEXT(MATCH(INDEX(DataColumns[Sampling Feature Code],$A239),SamplingFeatures[Feature Code],0),"0000"),
", ActionID:  *ActionID",TEXT($A239,"0000"),"}")))</f>
        <v/>
      </c>
      <c r="V239" s="111" t="str">
        <f>IF($A239&gt;NumDataColumns,"",
CONCATENATE("  - &amp;ResultID",TEXT($A239,"0000"),
" {","ResultUUID:  ",CHAR(34),INDEX(DataColumns[ResultUUID],$A239),CHAR(34),
", FeatureActionID: *FeatureActionID",TEXT($A239,"0000"),
", ResultTypeCV:  ",CHAR(34),INDEX(DataColumns[Result Type],$A239),CHAR(34),
", VariableID:  *VariableID",TEXT(MATCH(INDEX(DataColumns[Variable Code],$A239),Variables[Variable Code],0),"0000"),
", UnitsID:  ",CHAR(34),INDEX(DataColumns[Unit Name],$A239),CHAR(34),
", TaxonomicClassifierID:  ",CHAR(34),CHAR(34),
", ProcessingLevelID:  *ProcessingLevelID",TEXT(MATCH(INDEX(DataColumns[Processing Level],$A239),ProcessingLevels[Processing Level Code],0),"0000"),
", ResultDateTime:  ",CHAR(34),CHAR(34),
", ResultDateTimeUTCOffset:  ",CHAR(34),CHAR(34),
", ValidDateTime:  ",CHAR(34),CHAR(34),
", ValidDateTimeUTCOffset:  ",CHAR(34),CHAR(34),
", StatusCV:  ",CHAR(34),CHAR(34),
", SampledMediumCV:  ",CHAR(34),INDEX(DataColumns[Sampled Medium],$A239),CHAR(34),
", ValueCount:  ",NumDataValues,"}"))</f>
        <v/>
      </c>
      <c r="W239" s="111" t="str">
        <f>IF($A239&gt;NumDataColumns,"",
CONCATENATE("  - &amp;TimeSeriesResultID001",TEXT($A239,"0000"),
" {","ResultID: *ResultID",TEXT($A239,"0000"),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Statistic],$A239),CHAR(34),"}"))</f>
        <v/>
      </c>
      <c r="X239" s="111" t="str">
        <f>IF($A239-3&gt;NumDataColumns,"",
CONCATENATE("    - {ColumnNumber: ",TEXT($A239-1,"0000"),
", Label:  ",CHAR(34),INDEX(DataColumns[Column Label],$A239-3),CHAR(34),
", ODM2Field:  ",CHAR(34),"DataValue",CHAR(34),
", CensorCodeCV:  ",CHAR(34),INDEX(DataColumns[Censor Code],$A239-3),CHAR(34),
", QualiatyCodeCV:  ",CHAR(34),INDEX(DataColumns[Quality Code],$A239-3),CHAR(34),
", TimeAggregationInterval:  ",INDEX(DataColumns[Time Aggregation Interval],$A239-3),
", TimeAggregationIntervalUnitsID:  ",CHAR(34),INDEX(DataColumns[Time Aggregation Unit],$A239-3),CHAR(34),"}"))</f>
        <v/>
      </c>
      <c r="AA239" s="111" t="str">
        <f>IF($A239&gt;NumDataColumns,
"",
CONCATENATE(AA238,", ",INDEX(DataColumns[Column Label],$A239)))</f>
        <v/>
      </c>
    </row>
    <row r="240" spans="1:27" x14ac:dyDescent="0.25">
      <c r="A240">
        <v>237</v>
      </c>
      <c r="D240" s="111" t="str">
        <f>IF($A240&gt;NumPeople,"",
CONCATENATE("  - &amp;PersonID",TEXT($A240,"0000"),
" {","PersonFirstName:  ",CHAR(34),INDEX(People[First Name],$A240),CHAR(34),
", PersonMiddleName:  ",CHAR(34),INDEX(People[Middle Name],$A240),CHAR(34),
", PersonLastName:  ",CHAR(34),INDEX(People[Last Name],$A240),CHAR(34),"}"))</f>
        <v/>
      </c>
      <c r="E240" s="111" t="str">
        <f>IF($A240&gt;NumOrganizations,"",
CONCATENATE("  - &amp;OrganizationID",TEXT($A240,"0000"),
" {","OrganizationTypeCV:  ",CHAR(34),INDEX(Organizations[Organization Type '[CV']],$A240),CHAR(34),
", OrganizationCode:  ",CHAR(34),INDEX(Organizations[Organization Code],$A240),CHAR(34),
", OrganizationName:  ",CHAR(34),INDEX(Organizations[Organization Name],$A240),CHAR(34),
", OrganizationDescription:  ",CHAR(34),INDEX(Organizations[Organization Description],$A240),CHAR(34),
", OrganizationLink:  ",CHAR(34),INDEX(Organizations[Organization Link],$A240),CHAR(34),"}"))</f>
        <v/>
      </c>
      <c r="F240" s="111" t="str">
        <f>IF($A240&gt;NumPeople,"",
CONCATENATE("  - &amp;AffiliationID",TEXT($A240,"0000"),
" {PersonID: *PersonID",TEXT($A240,"0000"),
", OrganizationID: *OrganizationID",TEXT(MATCH(INDEX(People[Organization Name],$A240),Organizations[Organization Name],0),"0000"),
", IsPrimaryOrganizationContact: , AffiliationStartDate: , AffiliationEndDate: , PrimaryPhone: ",
", PrimaryEmail: ",CHAR(34),INDEX(People[Primary Email],$A240),CHAR(34),
", PrimaryAddress: ",CHAR(34),INDEX(People[Primary Address],$A240),CHAR(34),
", PersonLink: }"))</f>
        <v/>
      </c>
      <c r="H240" s="111" t="str">
        <f>IF(COUNTA(CitationInformation)=0,"",
IF($A240&gt;NumAuthors,"",
CONCATENATE("  - &amp;AuthorListID",TEXT($A240,"0000"),
"  {CitationID: *CitationID0001",
", PersonID: *PersonID",TEXT(MATCH(INDEX(AuthorList[Author Name],$A240),People[Full Name],0),"0000"),
", AuthorOrder: ",INDEX(AuthorList[Author Number],$A240),"}")))</f>
        <v/>
      </c>
      <c r="K240" s="111" t="str">
        <f>IF($A240&gt;NumSamplingFeatures,"",
CONCATENATE("  - &amp;SamplingFeatureID",TEXT($A240,"0000"),
" {","SamplingFeatureUUID:  ",CHAR(34),INDEX(SamplingFeatures[Sampling Feature UUID],$A240),CHAR(34),
", SamplingFeatureTypeCV:  ",CHAR(34),INDEX(SamplingFeatures[Sampling Feature Type],$A240),CHAR(34),
", SamplingFeatureCode:  ",CHAR(34),INDEX(SamplingFeatures[Feature Code],$A240),CHAR(34),
", SamplingFeatureName:  ",CHAR(34),INDEX(SamplingFeatures[Feature Name],$A240),CHAR(34),
", SamplingFeatureDescription:  ",CHAR(34),INDEX(SamplingFeatures[Feature Description],$A240),CHAR(34),
", SamplingFeatureGeotypeCV:  ",CHAR(34),INDEX(SamplingFeatures[Feature Geo Type],$A240),CHAR(34),
", FeatureGeometry:  ",CHAR(34),INDEX(SamplingFeatures[Feature Geometry],$A240),CHAR(34),
", Elevation_m:  ",CHAR(34),INDEX(SamplingFeatures[Elevation_m],$A240),CHAR(34),
", ElevationDatumCV:  ",CHAR(34),ElevationDatum,CHAR(34),"}"))</f>
        <v/>
      </c>
      <c r="L240" s="111" t="str">
        <f>IF(NumSites=0,"",
IF(NumSites&lt;$A240,"",
CONCATENATE("  - &amp;SiteID",TEXT($A240,"0000"),
" {","SamplingFeatureID:  *SamplingFeatureID",TEXT(MATCH($A240,Sites[SiteID],0),"0000"),
", SiteTypeCV:  ",CHAR(34),INDEX(Sites[Site Type],MATCH($A240,Sites[SiteID],0)),CHAR(34),
", Latitude:  ",INDEX(Sites[Latitude],MATCH($A240,Sites[SiteID],0)),
", Longitude:  ",INDEX(Sites[Longitude],MATCH($A240,Sites[SiteID],0)),
", SpatialReferenceID:  *SRSID0001}")))</f>
        <v/>
      </c>
      <c r="M240" s="111" t="str">
        <f>IF(NumSpecimens=0,"",
IF(NumSpecimens&lt;$A240,"",
CONCATENATE("  - &amp;SpecimenID",TEXT($A240,"0000"),
" {","SamplingFeatureID:  *SamplingFeatureID",TEXT(MATCH($A240,Specimens[SpecimenID],0),"0000"),
", SpecimenTypeCV:  ",CHAR(34),INDEX(Specimens[Specimen Type],MATCH($A240,Specimens[SpecimenID],0)),CHAR(34),
", SpecimenMediumCV:  ",INDEX(Specimens[Specimen Medium],MATCH($A240,Specimens[SpecimenID],0)),
", IsFieldSpecimen:  ",CHAR(34),INDEX(Specimens[Is Field Specimen?],MATCH($A240,Specimens[SpecimenID],0)),CHAR(34),"}")))</f>
        <v/>
      </c>
      <c r="N240" s="111" t="str">
        <f>IF(NumSpatialOffsets=0,"",
IF(NumSpatialOffsets&lt;$A240,"",
CONCATENATE("  - &amp;SpatialOffsetID",TEXT($A240,"0000"),
" {","SpatialOffsetTypeCV:  ",CHAR(34),INDEX(RelatedFeatures[Spatial Offset Type],MATCH($A240,RelatedFeatures[OffsetID],0)),CHAR(34),
", Offset1Value:  ",INDEX(RelatedFeatures[Offset 1 Value],MATCH($A240,RelatedFeatures[OffsetID],0)),
", Offset1UnitID:  ",CHAR(34),INDEX(RelatedFeatures[Offset 1 Unit],MATCH($A240,RelatedFeatures[OffsetID],0)),CHAR(34),
", Offset2Value:  ",IF(INDEX(RelatedFeatures[Offset 2 Value],MATCH($A240,RelatedFeatures[OffsetID],0))="","NULL",INDEX(RelatedFeatures[Offset 2 Value],MATCH($A240,RelatedFeatures[OffsetID],0))),
", Offset2UnitID:  ",CHAR(34),INDEX(RelatedFeatures[Offset 2 Unit],MATCH($A240,RelatedFeatures[OffsetID],0)),,CHAR(34),
", Offset3Value:  ",IF(INDEX(RelatedFeatures[Offset 3 Value],MATCH($A240,RelatedFeatures[OffsetID],0))="","NULL",INDEX(RelatedFeatures[Offset 3 Value],MATCH($A240,RelatedFeatures[OffsetID],0))),
", Offset3UnitID:  ",CHAR(34),INDEX(RelatedFeatures[Offset 3 Unit],MATCH($A240,RelatedFeatures[OffsetID],0)),CHAR(34),"}")))</f>
        <v/>
      </c>
      <c r="O240" s="111" t="str">
        <f>IF(NumRelatedFeatures=0,"",
IF($A240&gt;NumRelatedFeatures,"",
CONCATENATE("  - &amp;RelationID",TEXT($A240,"0000"),
" {","SamplingFeatureID:  *SamplingFeatureID",TEXT(MATCH(INDEX(RelatedFeatures[First Sampling Feature Code],$A240),SamplingFeatures[Feature Code],0),"0000"),
", RelationshipTypeCV:  ",CHAR(34),INDEX(RelatedFeatures[Relationship Type],$A240),CHAR(34),
", RelatedFeatureID: *SamplingFeatureID",TEXT(MATCH(INDEX(RelatedFeatures[Second Sampling Feature Code],$A240),SamplingFeatures[Feature Code],0),"0000"),
", SpatialOffsetID:  ",IF(INDEX(RelatedFeatures[OffsetID],$A240)="",CONCATENATE(CHAR(34),CHAR(34)),CONCATENATE("*SpatialOffsetID",TEXT(INDEX(RelatedFeatures[OffsetID],$A240),"0000"))),"}")))</f>
        <v/>
      </c>
      <c r="P240" s="111" t="str">
        <f>IF($A240&gt;NumMethods,"",
CONCATENATE("  - &amp;MethodID",TEXT($A240,"0000"),
" {","MethodTypeCV:  ",CHAR(34),INDEX(Methods[Method Type],$A240),CHAR(34),
", MethodCode:  ",CHAR(34),INDEX(Methods[Method Code],$A240),CHAR(34),
", MethodName:  ",CHAR(34),INDEX(Methods[Method Name],$A240),CHAR(34),
", MethodDescription:  ",CHAR(34),INDEX(Methods[Method Description],$A240),CHAR(34),
", MethodLink:  ",CHAR(34),INDEX(Methods[Method Link],$A240),CHAR(34),
", OrganizationID: *OrganizationID",TEXT(MATCH(INDEX(Methods[Organization Name],$A240),Organizations[Organization Name],0),"0000"),"}"))</f>
        <v/>
      </c>
      <c r="Q240" s="111" t="str">
        <f>IF($A240&gt;NumVariables,"",
CONCATENATE("  - &amp;VariableID",TEXT($A240,"0000"),
" {","VariableTypeCV:  ",CHAR(34),INDEX(Variables[Variable Type],$A240),CHAR(34),
", VariableCode:  ",CHAR(34),INDEX(Variables[Variable Code],$A240),CHAR(34),
", VariableNameCV:  ",CHAR(34),INDEX(Variables[Variable Name],$A240),CHAR(34),
", VariableDefinition:  ",CHAR(34),INDEX(Variables[Variable Definition],$A240),CHAR(34),
", SpecciationCV:  ",CHAR(34),INDEX(Variables[Speciation],$A240),CHAR(34),
", NoDataValue:  ",CHAR(34),INDEX(Variables[No Data Value],$A240),CHAR(34),"}"))</f>
        <v/>
      </c>
      <c r="S240" s="111" t="str">
        <f>IF($A240&gt;NumProcessingLevels,"",
CONCATENATE("  - &amp;ProcessingLevelID",TEXT($A240,"0000"),
" {","ProcessingLevelCode:  ",CHAR(34),INDEX(ProcessingLevels[Processing Level Code],$A240),CHAR(34),
", Definition:  ",CHAR(34),INDEX(ProcessingLevels[Definition],$A240),CHAR(34),
", Explanation:  ",CHAR(34),INDEX(ProcessingLevels[Explanation],$A240),CHAR(34),"}"))</f>
        <v/>
      </c>
      <c r="T240" s="111" t="str">
        <f>IF($A240&gt;NumDataColumns,"",
IF(INDEX(DataColumns[Method Code],$A240)="","PLEASE FILL IN A METHOD FOR EACH DATA COLUMN",
CONCATENATE("  - &amp;ActionID",TEXT($A240,"0000"),
" {","ActionTypeCV:  ",CHAR(34),"Observation",CHAR(34),
", MethodID: *MethodID",TEXT(MATCH(INDEX(DataColumns[Method Code],$A240),Methods[Method Code],0),"0000"),
", BeginDateTime:  NULL",
", BeginDateTimeUTCOffset:  NULL",
", EndDateTime:  NULL",
", EndDateTimeUTCOffset:  NULL",
", ActionDescription:  ",CHAR(34),"Generic observation action generated by YODA TimeSeries Template",CHAR(34),
", ActionFileLink:  ",CHAR(34),CHAR(34),"}")))</f>
        <v/>
      </c>
      <c r="U240" s="111" t="str">
        <f>IF($A240&gt;NumDataColumns,"",
IF(INDEX(DataColumns[Method Code],$A240)="","PLEASE FILL IN A SAMPLING FEATURE FOR EACH DATA COLUMN",
CONCATENATE("  - &amp;FeatureActionID",TEXT($A240,"0000"),
" {","SamplingFeatureID:  *SamplingFeatureID",TEXT(MATCH(INDEX(DataColumns[Sampling Feature Code],$A240),SamplingFeatures[Feature Code],0),"0000"),
", ActionID:  *ActionID",TEXT($A240,"0000"),"}")))</f>
        <v/>
      </c>
      <c r="V240" s="111" t="str">
        <f>IF($A240&gt;NumDataColumns,"",
CONCATENATE("  - &amp;ResultID",TEXT($A240,"0000"),
" {","ResultUUID:  ",CHAR(34),INDEX(DataColumns[ResultUUID],$A240),CHAR(34),
", FeatureActionID: *FeatureActionID",TEXT($A240,"0000"),
", ResultTypeCV:  ",CHAR(34),INDEX(DataColumns[Result Type],$A240),CHAR(34),
", VariableID:  *VariableID",TEXT(MATCH(INDEX(DataColumns[Variable Code],$A240),Variables[Variable Code],0),"0000"),
", UnitsID:  ",CHAR(34),INDEX(DataColumns[Unit Name],$A240),CHAR(34),
", TaxonomicClassifierID:  ",CHAR(34),CHAR(34),
", ProcessingLevelID:  *ProcessingLevelID",TEXT(MATCH(INDEX(DataColumns[Processing Level],$A240),ProcessingLevels[Processing Level Code],0),"0000"),
", ResultDateTime:  ",CHAR(34),CHAR(34),
", ResultDateTimeUTCOffset:  ",CHAR(34),CHAR(34),
", ValidDateTime:  ",CHAR(34),CHAR(34),
", ValidDateTimeUTCOffset:  ",CHAR(34),CHAR(34),
", StatusCV:  ",CHAR(34),CHAR(34),
", SampledMediumCV:  ",CHAR(34),INDEX(DataColumns[Sampled Medium],$A240),CHAR(34),
", ValueCount:  ",NumDataValues,"}"))</f>
        <v/>
      </c>
      <c r="W240" s="111" t="str">
        <f>IF($A240&gt;NumDataColumns,"",
CONCATENATE("  - &amp;TimeSeriesResultID001",TEXT($A240,"0000"),
" {","ResultID: *ResultID",TEXT($A240,"0000"),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Statistic],$A240),CHAR(34),"}"))</f>
        <v/>
      </c>
      <c r="X240" s="111" t="str">
        <f>IF($A240-3&gt;NumDataColumns,"",
CONCATENATE("    - {ColumnNumber: ",TEXT($A240-1,"0000"),
", Label:  ",CHAR(34),INDEX(DataColumns[Column Label],$A240-3),CHAR(34),
", ODM2Field:  ",CHAR(34),"DataValue",CHAR(34),
", CensorCodeCV:  ",CHAR(34),INDEX(DataColumns[Censor Code],$A240-3),CHAR(34),
", QualiatyCodeCV:  ",CHAR(34),INDEX(DataColumns[Quality Code],$A240-3),CHAR(34),
", TimeAggregationInterval:  ",INDEX(DataColumns[Time Aggregation Interval],$A240-3),
", TimeAggregationIntervalUnitsID:  ",CHAR(34),INDEX(DataColumns[Time Aggregation Unit],$A240-3),CHAR(34),"}"))</f>
        <v/>
      </c>
      <c r="AA240" s="111" t="str">
        <f>IF($A240&gt;NumDataColumns,
"",
CONCATENATE(AA239,", ",INDEX(DataColumns[Column Label],$A240)))</f>
        <v/>
      </c>
    </row>
    <row r="241" spans="1:27" x14ac:dyDescent="0.25">
      <c r="A241">
        <v>238</v>
      </c>
      <c r="D241" s="111" t="str">
        <f>IF($A241&gt;NumPeople,"",
CONCATENATE("  - &amp;PersonID",TEXT($A241,"0000"),
" {","PersonFirstName:  ",CHAR(34),INDEX(People[First Name],$A241),CHAR(34),
", PersonMiddleName:  ",CHAR(34),INDEX(People[Middle Name],$A241),CHAR(34),
", PersonLastName:  ",CHAR(34),INDEX(People[Last Name],$A241),CHAR(34),"}"))</f>
        <v/>
      </c>
      <c r="E241" s="111" t="str">
        <f>IF($A241&gt;NumOrganizations,"",
CONCATENATE("  - &amp;OrganizationID",TEXT($A241,"0000"),
" {","OrganizationTypeCV:  ",CHAR(34),INDEX(Organizations[Organization Type '[CV']],$A241),CHAR(34),
", OrganizationCode:  ",CHAR(34),INDEX(Organizations[Organization Code],$A241),CHAR(34),
", OrganizationName:  ",CHAR(34),INDEX(Organizations[Organization Name],$A241),CHAR(34),
", OrganizationDescription:  ",CHAR(34),INDEX(Organizations[Organization Description],$A241),CHAR(34),
", OrganizationLink:  ",CHAR(34),INDEX(Organizations[Organization Link],$A241),CHAR(34),"}"))</f>
        <v/>
      </c>
      <c r="F241" s="111" t="str">
        <f>IF($A241&gt;NumPeople,"",
CONCATENATE("  - &amp;AffiliationID",TEXT($A241,"0000"),
" {PersonID: *PersonID",TEXT($A241,"0000"),
", OrganizationID: *OrganizationID",TEXT(MATCH(INDEX(People[Organization Name],$A241),Organizations[Organization Name],0),"0000"),
", IsPrimaryOrganizationContact: , AffiliationStartDate: , AffiliationEndDate: , PrimaryPhone: ",
", PrimaryEmail: ",CHAR(34),INDEX(People[Primary Email],$A241),CHAR(34),
", PrimaryAddress: ",CHAR(34),INDEX(People[Primary Address],$A241),CHAR(34),
", PersonLink: }"))</f>
        <v/>
      </c>
      <c r="H241" s="111" t="str">
        <f>IF(COUNTA(CitationInformation)=0,"",
IF($A241&gt;NumAuthors,"",
CONCATENATE("  - &amp;AuthorListID",TEXT($A241,"0000"),
"  {CitationID: *CitationID0001",
", PersonID: *PersonID",TEXT(MATCH(INDEX(AuthorList[Author Name],$A241),People[Full Name],0),"0000"),
", AuthorOrder: ",INDEX(AuthorList[Author Number],$A241),"}")))</f>
        <v/>
      </c>
      <c r="K241" s="111" t="str">
        <f>IF($A241&gt;NumSamplingFeatures,"",
CONCATENATE("  - &amp;SamplingFeatureID",TEXT($A241,"0000"),
" {","SamplingFeatureUUID:  ",CHAR(34),INDEX(SamplingFeatures[Sampling Feature UUID],$A241),CHAR(34),
", SamplingFeatureTypeCV:  ",CHAR(34),INDEX(SamplingFeatures[Sampling Feature Type],$A241),CHAR(34),
", SamplingFeatureCode:  ",CHAR(34),INDEX(SamplingFeatures[Feature Code],$A241),CHAR(34),
", SamplingFeatureName:  ",CHAR(34),INDEX(SamplingFeatures[Feature Name],$A241),CHAR(34),
", SamplingFeatureDescription:  ",CHAR(34),INDEX(SamplingFeatures[Feature Description],$A241),CHAR(34),
", SamplingFeatureGeotypeCV:  ",CHAR(34),INDEX(SamplingFeatures[Feature Geo Type],$A241),CHAR(34),
", FeatureGeometry:  ",CHAR(34),INDEX(SamplingFeatures[Feature Geometry],$A241),CHAR(34),
", Elevation_m:  ",CHAR(34),INDEX(SamplingFeatures[Elevation_m],$A241),CHAR(34),
", ElevationDatumCV:  ",CHAR(34),ElevationDatum,CHAR(34),"}"))</f>
        <v/>
      </c>
      <c r="L241" s="111" t="str">
        <f>IF(NumSites=0,"",
IF(NumSites&lt;$A241,"",
CONCATENATE("  - &amp;SiteID",TEXT($A241,"0000"),
" {","SamplingFeatureID:  *SamplingFeatureID",TEXT(MATCH($A241,Sites[SiteID],0),"0000"),
", SiteTypeCV:  ",CHAR(34),INDEX(Sites[Site Type],MATCH($A241,Sites[SiteID],0)),CHAR(34),
", Latitude:  ",INDEX(Sites[Latitude],MATCH($A241,Sites[SiteID],0)),
", Longitude:  ",INDEX(Sites[Longitude],MATCH($A241,Sites[SiteID],0)),
", SpatialReferenceID:  *SRSID0001}")))</f>
        <v/>
      </c>
      <c r="M241" s="111" t="str">
        <f>IF(NumSpecimens=0,"",
IF(NumSpecimens&lt;$A241,"",
CONCATENATE("  - &amp;SpecimenID",TEXT($A241,"0000"),
" {","SamplingFeatureID:  *SamplingFeatureID",TEXT(MATCH($A241,Specimens[SpecimenID],0),"0000"),
", SpecimenTypeCV:  ",CHAR(34),INDEX(Specimens[Specimen Type],MATCH($A241,Specimens[SpecimenID],0)),CHAR(34),
", SpecimenMediumCV:  ",INDEX(Specimens[Specimen Medium],MATCH($A241,Specimens[SpecimenID],0)),
", IsFieldSpecimen:  ",CHAR(34),INDEX(Specimens[Is Field Specimen?],MATCH($A241,Specimens[SpecimenID],0)),CHAR(34),"}")))</f>
        <v/>
      </c>
      <c r="N241" s="111" t="str">
        <f>IF(NumSpatialOffsets=0,"",
IF(NumSpatialOffsets&lt;$A241,"",
CONCATENATE("  - &amp;SpatialOffsetID",TEXT($A241,"0000"),
" {","SpatialOffsetTypeCV:  ",CHAR(34),INDEX(RelatedFeatures[Spatial Offset Type],MATCH($A241,RelatedFeatures[OffsetID],0)),CHAR(34),
", Offset1Value:  ",INDEX(RelatedFeatures[Offset 1 Value],MATCH($A241,RelatedFeatures[OffsetID],0)),
", Offset1UnitID:  ",CHAR(34),INDEX(RelatedFeatures[Offset 1 Unit],MATCH($A241,RelatedFeatures[OffsetID],0)),CHAR(34),
", Offset2Value:  ",IF(INDEX(RelatedFeatures[Offset 2 Value],MATCH($A241,RelatedFeatures[OffsetID],0))="","NULL",INDEX(RelatedFeatures[Offset 2 Value],MATCH($A241,RelatedFeatures[OffsetID],0))),
", Offset2UnitID:  ",CHAR(34),INDEX(RelatedFeatures[Offset 2 Unit],MATCH($A241,RelatedFeatures[OffsetID],0)),,CHAR(34),
", Offset3Value:  ",IF(INDEX(RelatedFeatures[Offset 3 Value],MATCH($A241,RelatedFeatures[OffsetID],0))="","NULL",INDEX(RelatedFeatures[Offset 3 Value],MATCH($A241,RelatedFeatures[OffsetID],0))),
", Offset3UnitID:  ",CHAR(34),INDEX(RelatedFeatures[Offset 3 Unit],MATCH($A241,RelatedFeatures[OffsetID],0)),CHAR(34),"}")))</f>
        <v/>
      </c>
      <c r="O241" s="111" t="str">
        <f>IF(NumRelatedFeatures=0,"",
IF($A241&gt;NumRelatedFeatures,"",
CONCATENATE("  - &amp;RelationID",TEXT($A241,"0000"),
" {","SamplingFeatureID:  *SamplingFeatureID",TEXT(MATCH(INDEX(RelatedFeatures[First Sampling Feature Code],$A241),SamplingFeatures[Feature Code],0),"0000"),
", RelationshipTypeCV:  ",CHAR(34),INDEX(RelatedFeatures[Relationship Type],$A241),CHAR(34),
", RelatedFeatureID: *SamplingFeatureID",TEXT(MATCH(INDEX(RelatedFeatures[Second Sampling Feature Code],$A241),SamplingFeatures[Feature Code],0),"0000"),
", SpatialOffsetID:  ",IF(INDEX(RelatedFeatures[OffsetID],$A241)="",CONCATENATE(CHAR(34),CHAR(34)),CONCATENATE("*SpatialOffsetID",TEXT(INDEX(RelatedFeatures[OffsetID],$A241),"0000"))),"}")))</f>
        <v/>
      </c>
      <c r="P241" s="111" t="str">
        <f>IF($A241&gt;NumMethods,"",
CONCATENATE("  - &amp;MethodID",TEXT($A241,"0000"),
" {","MethodTypeCV:  ",CHAR(34),INDEX(Methods[Method Type],$A241),CHAR(34),
", MethodCode:  ",CHAR(34),INDEX(Methods[Method Code],$A241),CHAR(34),
", MethodName:  ",CHAR(34),INDEX(Methods[Method Name],$A241),CHAR(34),
", MethodDescription:  ",CHAR(34),INDEX(Methods[Method Description],$A241),CHAR(34),
", MethodLink:  ",CHAR(34),INDEX(Methods[Method Link],$A241),CHAR(34),
", OrganizationID: *OrganizationID",TEXT(MATCH(INDEX(Methods[Organization Name],$A241),Organizations[Organization Name],0),"0000"),"}"))</f>
        <v/>
      </c>
      <c r="Q241" s="111" t="str">
        <f>IF($A241&gt;NumVariables,"",
CONCATENATE("  - &amp;VariableID",TEXT($A241,"0000"),
" {","VariableTypeCV:  ",CHAR(34),INDEX(Variables[Variable Type],$A241),CHAR(34),
", VariableCode:  ",CHAR(34),INDEX(Variables[Variable Code],$A241),CHAR(34),
", VariableNameCV:  ",CHAR(34),INDEX(Variables[Variable Name],$A241),CHAR(34),
", VariableDefinition:  ",CHAR(34),INDEX(Variables[Variable Definition],$A241),CHAR(34),
", SpecciationCV:  ",CHAR(34),INDEX(Variables[Speciation],$A241),CHAR(34),
", NoDataValue:  ",CHAR(34),INDEX(Variables[No Data Value],$A241),CHAR(34),"}"))</f>
        <v/>
      </c>
      <c r="S241" s="111" t="str">
        <f>IF($A241&gt;NumProcessingLevels,"",
CONCATENATE("  - &amp;ProcessingLevelID",TEXT($A241,"0000"),
" {","ProcessingLevelCode:  ",CHAR(34),INDEX(ProcessingLevels[Processing Level Code],$A241),CHAR(34),
", Definition:  ",CHAR(34),INDEX(ProcessingLevels[Definition],$A241),CHAR(34),
", Explanation:  ",CHAR(34),INDEX(ProcessingLevels[Explanation],$A241),CHAR(34),"}"))</f>
        <v/>
      </c>
      <c r="T241" s="111" t="str">
        <f>IF($A241&gt;NumDataColumns,"",
IF(INDEX(DataColumns[Method Code],$A241)="","PLEASE FILL IN A METHOD FOR EACH DATA COLUMN",
CONCATENATE("  - &amp;ActionID",TEXT($A241,"0000"),
" {","ActionTypeCV:  ",CHAR(34),"Observation",CHAR(34),
", MethodID: *MethodID",TEXT(MATCH(INDEX(DataColumns[Method Code],$A241),Methods[Method Code],0),"0000"),
", BeginDateTime:  NULL",
", BeginDateTimeUTCOffset:  NULL",
", EndDateTime:  NULL",
", EndDateTimeUTCOffset:  NULL",
", ActionDescription:  ",CHAR(34),"Generic observation action generated by YODA TimeSeries Template",CHAR(34),
", ActionFileLink:  ",CHAR(34),CHAR(34),"}")))</f>
        <v/>
      </c>
      <c r="U241" s="111" t="str">
        <f>IF($A241&gt;NumDataColumns,"",
IF(INDEX(DataColumns[Method Code],$A241)="","PLEASE FILL IN A SAMPLING FEATURE FOR EACH DATA COLUMN",
CONCATENATE("  - &amp;FeatureActionID",TEXT($A241,"0000"),
" {","SamplingFeatureID:  *SamplingFeatureID",TEXT(MATCH(INDEX(DataColumns[Sampling Feature Code],$A241),SamplingFeatures[Feature Code],0),"0000"),
", ActionID:  *ActionID",TEXT($A241,"0000"),"}")))</f>
        <v/>
      </c>
      <c r="V241" s="111" t="str">
        <f>IF($A241&gt;NumDataColumns,"",
CONCATENATE("  - &amp;ResultID",TEXT($A241,"0000"),
" {","ResultUUID:  ",CHAR(34),INDEX(DataColumns[ResultUUID],$A241),CHAR(34),
", FeatureActionID: *FeatureActionID",TEXT($A241,"0000"),
", ResultTypeCV:  ",CHAR(34),INDEX(DataColumns[Result Type],$A241),CHAR(34),
", VariableID:  *VariableID",TEXT(MATCH(INDEX(DataColumns[Variable Code],$A241),Variables[Variable Code],0),"0000"),
", UnitsID:  ",CHAR(34),INDEX(DataColumns[Unit Name],$A241),CHAR(34),
", TaxonomicClassifierID:  ",CHAR(34),CHAR(34),
", ProcessingLevelID:  *ProcessingLevelID",TEXT(MATCH(INDEX(DataColumns[Processing Level],$A241),ProcessingLevels[Processing Level Code],0),"0000"),
", ResultDateTime:  ",CHAR(34),CHAR(34),
", ResultDateTimeUTCOffset:  ",CHAR(34),CHAR(34),
", ValidDateTime:  ",CHAR(34),CHAR(34),
", ValidDateTimeUTCOffset:  ",CHAR(34),CHAR(34),
", StatusCV:  ",CHAR(34),CHAR(34),
", SampledMediumCV:  ",CHAR(34),INDEX(DataColumns[Sampled Medium],$A241),CHAR(34),
", ValueCount:  ",NumDataValues,"}"))</f>
        <v/>
      </c>
      <c r="W241" s="111" t="str">
        <f>IF($A241&gt;NumDataColumns,"",
CONCATENATE("  - &amp;TimeSeriesResultID001",TEXT($A241,"0000"),
" {","ResultID: *ResultID",TEXT($A241,"0000"),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Statistic],$A241),CHAR(34),"}"))</f>
        <v/>
      </c>
      <c r="X241" s="111" t="str">
        <f>IF($A241-3&gt;NumDataColumns,"",
CONCATENATE("    - {ColumnNumber: ",TEXT($A241-1,"0000"),
", Label:  ",CHAR(34),INDEX(DataColumns[Column Label],$A241-3),CHAR(34),
", ODM2Field:  ",CHAR(34),"DataValue",CHAR(34),
", CensorCodeCV:  ",CHAR(34),INDEX(DataColumns[Censor Code],$A241-3),CHAR(34),
", QualiatyCodeCV:  ",CHAR(34),INDEX(DataColumns[Quality Code],$A241-3),CHAR(34),
", TimeAggregationInterval:  ",INDEX(DataColumns[Time Aggregation Interval],$A241-3),
", TimeAggregationIntervalUnitsID:  ",CHAR(34),INDEX(DataColumns[Time Aggregation Unit],$A241-3),CHAR(34),"}"))</f>
        <v/>
      </c>
      <c r="AA241" s="111" t="str">
        <f>IF($A241&gt;NumDataColumns,
"",
CONCATENATE(AA240,", ",INDEX(DataColumns[Column Label],$A241)))</f>
        <v/>
      </c>
    </row>
    <row r="242" spans="1:27" x14ac:dyDescent="0.25">
      <c r="A242">
        <v>239</v>
      </c>
      <c r="D242" s="111" t="str">
        <f>IF($A242&gt;NumPeople,"",
CONCATENATE("  - &amp;PersonID",TEXT($A242,"0000"),
" {","PersonFirstName:  ",CHAR(34),INDEX(People[First Name],$A242),CHAR(34),
", PersonMiddleName:  ",CHAR(34),INDEX(People[Middle Name],$A242),CHAR(34),
", PersonLastName:  ",CHAR(34),INDEX(People[Last Name],$A242),CHAR(34),"}"))</f>
        <v/>
      </c>
      <c r="E242" s="111" t="str">
        <f>IF($A242&gt;NumOrganizations,"",
CONCATENATE("  - &amp;OrganizationID",TEXT($A242,"0000"),
" {","OrganizationTypeCV:  ",CHAR(34),INDEX(Organizations[Organization Type '[CV']],$A242),CHAR(34),
", OrganizationCode:  ",CHAR(34),INDEX(Organizations[Organization Code],$A242),CHAR(34),
", OrganizationName:  ",CHAR(34),INDEX(Organizations[Organization Name],$A242),CHAR(34),
", OrganizationDescription:  ",CHAR(34),INDEX(Organizations[Organization Description],$A242),CHAR(34),
", OrganizationLink:  ",CHAR(34),INDEX(Organizations[Organization Link],$A242),CHAR(34),"}"))</f>
        <v/>
      </c>
      <c r="F242" s="111" t="str">
        <f>IF($A242&gt;NumPeople,"",
CONCATENATE("  - &amp;AffiliationID",TEXT($A242,"0000"),
" {PersonID: *PersonID",TEXT($A242,"0000"),
", OrganizationID: *OrganizationID",TEXT(MATCH(INDEX(People[Organization Name],$A242),Organizations[Organization Name],0),"0000"),
", IsPrimaryOrganizationContact: , AffiliationStartDate: , AffiliationEndDate: , PrimaryPhone: ",
", PrimaryEmail: ",CHAR(34),INDEX(People[Primary Email],$A242),CHAR(34),
", PrimaryAddress: ",CHAR(34),INDEX(People[Primary Address],$A242),CHAR(34),
", PersonLink: }"))</f>
        <v/>
      </c>
      <c r="H242" s="111" t="str">
        <f>IF(COUNTA(CitationInformation)=0,"",
IF($A242&gt;NumAuthors,"",
CONCATENATE("  - &amp;AuthorListID",TEXT($A242,"0000"),
"  {CitationID: *CitationID0001",
", PersonID: *PersonID",TEXT(MATCH(INDEX(AuthorList[Author Name],$A242),People[Full Name],0),"0000"),
", AuthorOrder: ",INDEX(AuthorList[Author Number],$A242),"}")))</f>
        <v/>
      </c>
      <c r="K242" s="111" t="str">
        <f>IF($A242&gt;NumSamplingFeatures,"",
CONCATENATE("  - &amp;SamplingFeatureID",TEXT($A242,"0000"),
" {","SamplingFeatureUUID:  ",CHAR(34),INDEX(SamplingFeatures[Sampling Feature UUID],$A242),CHAR(34),
", SamplingFeatureTypeCV:  ",CHAR(34),INDEX(SamplingFeatures[Sampling Feature Type],$A242),CHAR(34),
", SamplingFeatureCode:  ",CHAR(34),INDEX(SamplingFeatures[Feature Code],$A242),CHAR(34),
", SamplingFeatureName:  ",CHAR(34),INDEX(SamplingFeatures[Feature Name],$A242),CHAR(34),
", SamplingFeatureDescription:  ",CHAR(34),INDEX(SamplingFeatures[Feature Description],$A242),CHAR(34),
", SamplingFeatureGeotypeCV:  ",CHAR(34),INDEX(SamplingFeatures[Feature Geo Type],$A242),CHAR(34),
", FeatureGeometry:  ",CHAR(34),INDEX(SamplingFeatures[Feature Geometry],$A242),CHAR(34),
", Elevation_m:  ",CHAR(34),INDEX(SamplingFeatures[Elevation_m],$A242),CHAR(34),
", ElevationDatumCV:  ",CHAR(34),ElevationDatum,CHAR(34),"}"))</f>
        <v/>
      </c>
      <c r="L242" s="111" t="str">
        <f>IF(NumSites=0,"",
IF(NumSites&lt;$A242,"",
CONCATENATE("  - &amp;SiteID",TEXT($A242,"0000"),
" {","SamplingFeatureID:  *SamplingFeatureID",TEXT(MATCH($A242,Sites[SiteID],0),"0000"),
", SiteTypeCV:  ",CHAR(34),INDEX(Sites[Site Type],MATCH($A242,Sites[SiteID],0)),CHAR(34),
", Latitude:  ",INDEX(Sites[Latitude],MATCH($A242,Sites[SiteID],0)),
", Longitude:  ",INDEX(Sites[Longitude],MATCH($A242,Sites[SiteID],0)),
", SpatialReferenceID:  *SRSID0001}")))</f>
        <v/>
      </c>
      <c r="M242" s="111" t="str">
        <f>IF(NumSpecimens=0,"",
IF(NumSpecimens&lt;$A242,"",
CONCATENATE("  - &amp;SpecimenID",TEXT($A242,"0000"),
" {","SamplingFeatureID:  *SamplingFeatureID",TEXT(MATCH($A242,Specimens[SpecimenID],0),"0000"),
", SpecimenTypeCV:  ",CHAR(34),INDEX(Specimens[Specimen Type],MATCH($A242,Specimens[SpecimenID],0)),CHAR(34),
", SpecimenMediumCV:  ",INDEX(Specimens[Specimen Medium],MATCH($A242,Specimens[SpecimenID],0)),
", IsFieldSpecimen:  ",CHAR(34),INDEX(Specimens[Is Field Specimen?],MATCH($A242,Specimens[SpecimenID],0)),CHAR(34),"}")))</f>
        <v/>
      </c>
      <c r="N242" s="111" t="str">
        <f>IF(NumSpatialOffsets=0,"",
IF(NumSpatialOffsets&lt;$A242,"",
CONCATENATE("  - &amp;SpatialOffsetID",TEXT($A242,"0000"),
" {","SpatialOffsetTypeCV:  ",CHAR(34),INDEX(RelatedFeatures[Spatial Offset Type],MATCH($A242,RelatedFeatures[OffsetID],0)),CHAR(34),
", Offset1Value:  ",INDEX(RelatedFeatures[Offset 1 Value],MATCH($A242,RelatedFeatures[OffsetID],0)),
", Offset1UnitID:  ",CHAR(34),INDEX(RelatedFeatures[Offset 1 Unit],MATCH($A242,RelatedFeatures[OffsetID],0)),CHAR(34),
", Offset2Value:  ",IF(INDEX(RelatedFeatures[Offset 2 Value],MATCH($A242,RelatedFeatures[OffsetID],0))="","NULL",INDEX(RelatedFeatures[Offset 2 Value],MATCH($A242,RelatedFeatures[OffsetID],0))),
", Offset2UnitID:  ",CHAR(34),INDEX(RelatedFeatures[Offset 2 Unit],MATCH($A242,RelatedFeatures[OffsetID],0)),,CHAR(34),
", Offset3Value:  ",IF(INDEX(RelatedFeatures[Offset 3 Value],MATCH($A242,RelatedFeatures[OffsetID],0))="","NULL",INDEX(RelatedFeatures[Offset 3 Value],MATCH($A242,RelatedFeatures[OffsetID],0))),
", Offset3UnitID:  ",CHAR(34),INDEX(RelatedFeatures[Offset 3 Unit],MATCH($A242,RelatedFeatures[OffsetID],0)),CHAR(34),"}")))</f>
        <v/>
      </c>
      <c r="O242" s="111" t="str">
        <f>IF(NumRelatedFeatures=0,"",
IF($A242&gt;NumRelatedFeatures,"",
CONCATENATE("  - &amp;RelationID",TEXT($A242,"0000"),
" {","SamplingFeatureID:  *SamplingFeatureID",TEXT(MATCH(INDEX(RelatedFeatures[First Sampling Feature Code],$A242),SamplingFeatures[Feature Code],0),"0000"),
", RelationshipTypeCV:  ",CHAR(34),INDEX(RelatedFeatures[Relationship Type],$A242),CHAR(34),
", RelatedFeatureID: *SamplingFeatureID",TEXT(MATCH(INDEX(RelatedFeatures[Second Sampling Feature Code],$A242),SamplingFeatures[Feature Code],0),"0000"),
", SpatialOffsetID:  ",IF(INDEX(RelatedFeatures[OffsetID],$A242)="",CONCATENATE(CHAR(34),CHAR(34)),CONCATENATE("*SpatialOffsetID",TEXT(INDEX(RelatedFeatures[OffsetID],$A242),"0000"))),"}")))</f>
        <v/>
      </c>
      <c r="P242" s="111" t="str">
        <f>IF($A242&gt;NumMethods,"",
CONCATENATE("  - &amp;MethodID",TEXT($A242,"0000"),
" {","MethodTypeCV:  ",CHAR(34),INDEX(Methods[Method Type],$A242),CHAR(34),
", MethodCode:  ",CHAR(34),INDEX(Methods[Method Code],$A242),CHAR(34),
", MethodName:  ",CHAR(34),INDEX(Methods[Method Name],$A242),CHAR(34),
", MethodDescription:  ",CHAR(34),INDEX(Methods[Method Description],$A242),CHAR(34),
", MethodLink:  ",CHAR(34),INDEX(Methods[Method Link],$A242),CHAR(34),
", OrganizationID: *OrganizationID",TEXT(MATCH(INDEX(Methods[Organization Name],$A242),Organizations[Organization Name],0),"0000"),"}"))</f>
        <v/>
      </c>
      <c r="Q242" s="111" t="str">
        <f>IF($A242&gt;NumVariables,"",
CONCATENATE("  - &amp;VariableID",TEXT($A242,"0000"),
" {","VariableTypeCV:  ",CHAR(34),INDEX(Variables[Variable Type],$A242),CHAR(34),
", VariableCode:  ",CHAR(34),INDEX(Variables[Variable Code],$A242),CHAR(34),
", VariableNameCV:  ",CHAR(34),INDEX(Variables[Variable Name],$A242),CHAR(34),
", VariableDefinition:  ",CHAR(34),INDEX(Variables[Variable Definition],$A242),CHAR(34),
", SpecciationCV:  ",CHAR(34),INDEX(Variables[Speciation],$A242),CHAR(34),
", NoDataValue:  ",CHAR(34),INDEX(Variables[No Data Value],$A242),CHAR(34),"}"))</f>
        <v/>
      </c>
      <c r="S242" s="111" t="str">
        <f>IF($A242&gt;NumProcessingLevels,"",
CONCATENATE("  - &amp;ProcessingLevelID",TEXT($A242,"0000"),
" {","ProcessingLevelCode:  ",CHAR(34),INDEX(ProcessingLevels[Processing Level Code],$A242),CHAR(34),
", Definition:  ",CHAR(34),INDEX(ProcessingLevels[Definition],$A242),CHAR(34),
", Explanation:  ",CHAR(34),INDEX(ProcessingLevels[Explanation],$A242),CHAR(34),"}"))</f>
        <v/>
      </c>
      <c r="T242" s="111" t="str">
        <f>IF($A242&gt;NumDataColumns,"",
IF(INDEX(DataColumns[Method Code],$A242)="","PLEASE FILL IN A METHOD FOR EACH DATA COLUMN",
CONCATENATE("  - &amp;ActionID",TEXT($A242,"0000"),
" {","ActionTypeCV:  ",CHAR(34),"Observation",CHAR(34),
", MethodID: *MethodID",TEXT(MATCH(INDEX(DataColumns[Method Code],$A242),Methods[Method Code],0),"0000"),
", BeginDateTime:  NULL",
", BeginDateTimeUTCOffset:  NULL",
", EndDateTime:  NULL",
", EndDateTimeUTCOffset:  NULL",
", ActionDescription:  ",CHAR(34),"Generic observation action generated by YODA TimeSeries Template",CHAR(34),
", ActionFileLink:  ",CHAR(34),CHAR(34),"}")))</f>
        <v/>
      </c>
      <c r="U242" s="111" t="str">
        <f>IF($A242&gt;NumDataColumns,"",
IF(INDEX(DataColumns[Method Code],$A242)="","PLEASE FILL IN A SAMPLING FEATURE FOR EACH DATA COLUMN",
CONCATENATE("  - &amp;FeatureActionID",TEXT($A242,"0000"),
" {","SamplingFeatureID:  *SamplingFeatureID",TEXT(MATCH(INDEX(DataColumns[Sampling Feature Code],$A242),SamplingFeatures[Feature Code],0),"0000"),
", ActionID:  *ActionID",TEXT($A242,"0000"),"}")))</f>
        <v/>
      </c>
      <c r="V242" s="111" t="str">
        <f>IF($A242&gt;NumDataColumns,"",
CONCATENATE("  - &amp;ResultID",TEXT($A242,"0000"),
" {","ResultUUID:  ",CHAR(34),INDEX(DataColumns[ResultUUID],$A242),CHAR(34),
", FeatureActionID: *FeatureActionID",TEXT($A242,"0000"),
", ResultTypeCV:  ",CHAR(34),INDEX(DataColumns[Result Type],$A242),CHAR(34),
", VariableID:  *VariableID",TEXT(MATCH(INDEX(DataColumns[Variable Code],$A242),Variables[Variable Code],0),"0000"),
", UnitsID:  ",CHAR(34),INDEX(DataColumns[Unit Name],$A242),CHAR(34),
", TaxonomicClassifierID:  ",CHAR(34),CHAR(34),
", ProcessingLevelID:  *ProcessingLevelID",TEXT(MATCH(INDEX(DataColumns[Processing Level],$A242),ProcessingLevels[Processing Level Code],0),"0000"),
", ResultDateTime:  ",CHAR(34),CHAR(34),
", ResultDateTimeUTCOffset:  ",CHAR(34),CHAR(34),
", ValidDateTime:  ",CHAR(34),CHAR(34),
", ValidDateTimeUTCOffset:  ",CHAR(34),CHAR(34),
", StatusCV:  ",CHAR(34),CHAR(34),
", SampledMediumCV:  ",CHAR(34),INDEX(DataColumns[Sampled Medium],$A242),CHAR(34),
", ValueCount:  ",NumDataValues,"}"))</f>
        <v/>
      </c>
      <c r="W242" s="111" t="str">
        <f>IF($A242&gt;NumDataColumns,"",
CONCATENATE("  - &amp;TimeSeriesResultID001",TEXT($A242,"0000"),
" {","ResultID: *ResultID",TEXT($A242,"0000"),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Statistic],$A242),CHAR(34),"}"))</f>
        <v/>
      </c>
      <c r="X242" s="111" t="str">
        <f>IF($A242-3&gt;NumDataColumns,"",
CONCATENATE("    - {ColumnNumber: ",TEXT($A242-1,"0000"),
", Label:  ",CHAR(34),INDEX(DataColumns[Column Label],$A242-3),CHAR(34),
", ODM2Field:  ",CHAR(34),"DataValue",CHAR(34),
", CensorCodeCV:  ",CHAR(34),INDEX(DataColumns[Censor Code],$A242-3),CHAR(34),
", QualiatyCodeCV:  ",CHAR(34),INDEX(DataColumns[Quality Code],$A242-3),CHAR(34),
", TimeAggregationInterval:  ",INDEX(DataColumns[Time Aggregation Interval],$A242-3),
", TimeAggregationIntervalUnitsID:  ",CHAR(34),INDEX(DataColumns[Time Aggregation Unit],$A242-3),CHAR(34),"}"))</f>
        <v/>
      </c>
      <c r="AA242" s="111" t="str">
        <f>IF($A242&gt;NumDataColumns,
"",
CONCATENATE(AA241,", ",INDEX(DataColumns[Column Label],$A242)))</f>
        <v/>
      </c>
    </row>
    <row r="243" spans="1:27" x14ac:dyDescent="0.25">
      <c r="A243">
        <v>240</v>
      </c>
      <c r="D243" s="111" t="str">
        <f>IF($A243&gt;NumPeople,"",
CONCATENATE("  - &amp;PersonID",TEXT($A243,"0000"),
" {","PersonFirstName:  ",CHAR(34),INDEX(People[First Name],$A243),CHAR(34),
", PersonMiddleName:  ",CHAR(34),INDEX(People[Middle Name],$A243),CHAR(34),
", PersonLastName:  ",CHAR(34),INDEX(People[Last Name],$A243),CHAR(34),"}"))</f>
        <v/>
      </c>
      <c r="E243" s="111" t="str">
        <f>IF($A243&gt;NumOrganizations,"",
CONCATENATE("  - &amp;OrganizationID",TEXT($A243,"0000"),
" {","OrganizationTypeCV:  ",CHAR(34),INDEX(Organizations[Organization Type '[CV']],$A243),CHAR(34),
", OrganizationCode:  ",CHAR(34),INDEX(Organizations[Organization Code],$A243),CHAR(34),
", OrganizationName:  ",CHAR(34),INDEX(Organizations[Organization Name],$A243),CHAR(34),
", OrganizationDescription:  ",CHAR(34),INDEX(Organizations[Organization Description],$A243),CHAR(34),
", OrganizationLink:  ",CHAR(34),INDEX(Organizations[Organization Link],$A243),CHAR(34),"}"))</f>
        <v/>
      </c>
      <c r="F243" s="111" t="str">
        <f>IF($A243&gt;NumPeople,"",
CONCATENATE("  - &amp;AffiliationID",TEXT($A243,"0000"),
" {PersonID: *PersonID",TEXT($A243,"0000"),
", OrganizationID: *OrganizationID",TEXT(MATCH(INDEX(People[Organization Name],$A243),Organizations[Organization Name],0),"0000"),
", IsPrimaryOrganizationContact: , AffiliationStartDate: , AffiliationEndDate: , PrimaryPhone: ",
", PrimaryEmail: ",CHAR(34),INDEX(People[Primary Email],$A243),CHAR(34),
", PrimaryAddress: ",CHAR(34),INDEX(People[Primary Address],$A243),CHAR(34),
", PersonLink: }"))</f>
        <v/>
      </c>
      <c r="H243" s="111" t="str">
        <f>IF(COUNTA(CitationInformation)=0,"",
IF($A243&gt;NumAuthors,"",
CONCATENATE("  - &amp;AuthorListID",TEXT($A243,"0000"),
"  {CitationID: *CitationID0001",
", PersonID: *PersonID",TEXT(MATCH(INDEX(AuthorList[Author Name],$A243),People[Full Name],0),"0000"),
", AuthorOrder: ",INDEX(AuthorList[Author Number],$A243),"}")))</f>
        <v/>
      </c>
      <c r="K243" s="111" t="str">
        <f>IF($A243&gt;NumSamplingFeatures,"",
CONCATENATE("  - &amp;SamplingFeatureID",TEXT($A243,"0000"),
" {","SamplingFeatureUUID:  ",CHAR(34),INDEX(SamplingFeatures[Sampling Feature UUID],$A243),CHAR(34),
", SamplingFeatureTypeCV:  ",CHAR(34),INDEX(SamplingFeatures[Sampling Feature Type],$A243),CHAR(34),
", SamplingFeatureCode:  ",CHAR(34),INDEX(SamplingFeatures[Feature Code],$A243),CHAR(34),
", SamplingFeatureName:  ",CHAR(34),INDEX(SamplingFeatures[Feature Name],$A243),CHAR(34),
", SamplingFeatureDescription:  ",CHAR(34),INDEX(SamplingFeatures[Feature Description],$A243),CHAR(34),
", SamplingFeatureGeotypeCV:  ",CHAR(34),INDEX(SamplingFeatures[Feature Geo Type],$A243),CHAR(34),
", FeatureGeometry:  ",CHAR(34),INDEX(SamplingFeatures[Feature Geometry],$A243),CHAR(34),
", Elevation_m:  ",CHAR(34),INDEX(SamplingFeatures[Elevation_m],$A243),CHAR(34),
", ElevationDatumCV:  ",CHAR(34),ElevationDatum,CHAR(34),"}"))</f>
        <v/>
      </c>
      <c r="L243" s="111" t="str">
        <f>IF(NumSites=0,"",
IF(NumSites&lt;$A243,"",
CONCATENATE("  - &amp;SiteID",TEXT($A243,"0000"),
" {","SamplingFeatureID:  *SamplingFeatureID",TEXT(MATCH($A243,Sites[SiteID],0),"0000"),
", SiteTypeCV:  ",CHAR(34),INDEX(Sites[Site Type],MATCH($A243,Sites[SiteID],0)),CHAR(34),
", Latitude:  ",INDEX(Sites[Latitude],MATCH($A243,Sites[SiteID],0)),
", Longitude:  ",INDEX(Sites[Longitude],MATCH($A243,Sites[SiteID],0)),
", SpatialReferenceID:  *SRSID0001}")))</f>
        <v/>
      </c>
      <c r="M243" s="111" t="str">
        <f>IF(NumSpecimens=0,"",
IF(NumSpecimens&lt;$A243,"",
CONCATENATE("  - &amp;SpecimenID",TEXT($A243,"0000"),
" {","SamplingFeatureID:  *SamplingFeatureID",TEXT(MATCH($A243,Specimens[SpecimenID],0),"0000"),
", SpecimenTypeCV:  ",CHAR(34),INDEX(Specimens[Specimen Type],MATCH($A243,Specimens[SpecimenID],0)),CHAR(34),
", SpecimenMediumCV:  ",INDEX(Specimens[Specimen Medium],MATCH($A243,Specimens[SpecimenID],0)),
", IsFieldSpecimen:  ",CHAR(34),INDEX(Specimens[Is Field Specimen?],MATCH($A243,Specimens[SpecimenID],0)),CHAR(34),"}")))</f>
        <v/>
      </c>
      <c r="N243" s="111" t="str">
        <f>IF(NumSpatialOffsets=0,"",
IF(NumSpatialOffsets&lt;$A243,"",
CONCATENATE("  - &amp;SpatialOffsetID",TEXT($A243,"0000"),
" {","SpatialOffsetTypeCV:  ",CHAR(34),INDEX(RelatedFeatures[Spatial Offset Type],MATCH($A243,RelatedFeatures[OffsetID],0)),CHAR(34),
", Offset1Value:  ",INDEX(RelatedFeatures[Offset 1 Value],MATCH($A243,RelatedFeatures[OffsetID],0)),
", Offset1UnitID:  ",CHAR(34),INDEX(RelatedFeatures[Offset 1 Unit],MATCH($A243,RelatedFeatures[OffsetID],0)),CHAR(34),
", Offset2Value:  ",IF(INDEX(RelatedFeatures[Offset 2 Value],MATCH($A243,RelatedFeatures[OffsetID],0))="","NULL",INDEX(RelatedFeatures[Offset 2 Value],MATCH($A243,RelatedFeatures[OffsetID],0))),
", Offset2UnitID:  ",CHAR(34),INDEX(RelatedFeatures[Offset 2 Unit],MATCH($A243,RelatedFeatures[OffsetID],0)),,CHAR(34),
", Offset3Value:  ",IF(INDEX(RelatedFeatures[Offset 3 Value],MATCH($A243,RelatedFeatures[OffsetID],0))="","NULL",INDEX(RelatedFeatures[Offset 3 Value],MATCH($A243,RelatedFeatures[OffsetID],0))),
", Offset3UnitID:  ",CHAR(34),INDEX(RelatedFeatures[Offset 3 Unit],MATCH($A243,RelatedFeatures[OffsetID],0)),CHAR(34),"}")))</f>
        <v/>
      </c>
      <c r="O243" s="111" t="str">
        <f>IF(NumRelatedFeatures=0,"",
IF($A243&gt;NumRelatedFeatures,"",
CONCATENATE("  - &amp;RelationID",TEXT($A243,"0000"),
" {","SamplingFeatureID:  *SamplingFeatureID",TEXT(MATCH(INDEX(RelatedFeatures[First Sampling Feature Code],$A243),SamplingFeatures[Feature Code],0),"0000"),
", RelationshipTypeCV:  ",CHAR(34),INDEX(RelatedFeatures[Relationship Type],$A243),CHAR(34),
", RelatedFeatureID: *SamplingFeatureID",TEXT(MATCH(INDEX(RelatedFeatures[Second Sampling Feature Code],$A243),SamplingFeatures[Feature Code],0),"0000"),
", SpatialOffsetID:  ",IF(INDEX(RelatedFeatures[OffsetID],$A243)="",CONCATENATE(CHAR(34),CHAR(34)),CONCATENATE("*SpatialOffsetID",TEXT(INDEX(RelatedFeatures[OffsetID],$A243),"0000"))),"}")))</f>
        <v/>
      </c>
      <c r="P243" s="111" t="str">
        <f>IF($A243&gt;NumMethods,"",
CONCATENATE("  - &amp;MethodID",TEXT($A243,"0000"),
" {","MethodTypeCV:  ",CHAR(34),INDEX(Methods[Method Type],$A243),CHAR(34),
", MethodCode:  ",CHAR(34),INDEX(Methods[Method Code],$A243),CHAR(34),
", MethodName:  ",CHAR(34),INDEX(Methods[Method Name],$A243),CHAR(34),
", MethodDescription:  ",CHAR(34),INDEX(Methods[Method Description],$A243),CHAR(34),
", MethodLink:  ",CHAR(34),INDEX(Methods[Method Link],$A243),CHAR(34),
", OrganizationID: *OrganizationID",TEXT(MATCH(INDEX(Methods[Organization Name],$A243),Organizations[Organization Name],0),"0000"),"}"))</f>
        <v/>
      </c>
      <c r="Q243" s="111" t="str">
        <f>IF($A243&gt;NumVariables,"",
CONCATENATE("  - &amp;VariableID",TEXT($A243,"0000"),
" {","VariableTypeCV:  ",CHAR(34),INDEX(Variables[Variable Type],$A243),CHAR(34),
", VariableCode:  ",CHAR(34),INDEX(Variables[Variable Code],$A243),CHAR(34),
", VariableNameCV:  ",CHAR(34),INDEX(Variables[Variable Name],$A243),CHAR(34),
", VariableDefinition:  ",CHAR(34),INDEX(Variables[Variable Definition],$A243),CHAR(34),
", SpecciationCV:  ",CHAR(34),INDEX(Variables[Speciation],$A243),CHAR(34),
", NoDataValue:  ",CHAR(34),INDEX(Variables[No Data Value],$A243),CHAR(34),"}"))</f>
        <v/>
      </c>
      <c r="S243" s="111" t="str">
        <f>IF($A243&gt;NumProcessingLevels,"",
CONCATENATE("  - &amp;ProcessingLevelID",TEXT($A243,"0000"),
" {","ProcessingLevelCode:  ",CHAR(34),INDEX(ProcessingLevels[Processing Level Code],$A243),CHAR(34),
", Definition:  ",CHAR(34),INDEX(ProcessingLevels[Definition],$A243),CHAR(34),
", Explanation:  ",CHAR(34),INDEX(ProcessingLevels[Explanation],$A243),CHAR(34),"}"))</f>
        <v/>
      </c>
      <c r="T243" s="111" t="str">
        <f>IF($A243&gt;NumDataColumns,"",
IF(INDEX(DataColumns[Method Code],$A243)="","PLEASE FILL IN A METHOD FOR EACH DATA COLUMN",
CONCATENATE("  - &amp;ActionID",TEXT($A243,"0000"),
" {","ActionTypeCV:  ",CHAR(34),"Observation",CHAR(34),
", MethodID: *MethodID",TEXT(MATCH(INDEX(DataColumns[Method Code],$A243),Methods[Method Code],0),"0000"),
", BeginDateTime:  NULL",
", BeginDateTimeUTCOffset:  NULL",
", EndDateTime:  NULL",
", EndDateTimeUTCOffset:  NULL",
", ActionDescription:  ",CHAR(34),"Generic observation action generated by YODA TimeSeries Template",CHAR(34),
", ActionFileLink:  ",CHAR(34),CHAR(34),"}")))</f>
        <v/>
      </c>
      <c r="U243" s="111" t="str">
        <f>IF($A243&gt;NumDataColumns,"",
IF(INDEX(DataColumns[Method Code],$A243)="","PLEASE FILL IN A SAMPLING FEATURE FOR EACH DATA COLUMN",
CONCATENATE("  - &amp;FeatureActionID",TEXT($A243,"0000"),
" {","SamplingFeatureID:  *SamplingFeatureID",TEXT(MATCH(INDEX(DataColumns[Sampling Feature Code],$A243),SamplingFeatures[Feature Code],0),"0000"),
", ActionID:  *ActionID",TEXT($A243,"0000"),"}")))</f>
        <v/>
      </c>
      <c r="V243" s="111" t="str">
        <f>IF($A243&gt;NumDataColumns,"",
CONCATENATE("  - &amp;ResultID",TEXT($A243,"0000"),
" {","ResultUUID:  ",CHAR(34),INDEX(DataColumns[ResultUUID],$A243),CHAR(34),
", FeatureActionID: *FeatureActionID",TEXT($A243,"0000"),
", ResultTypeCV:  ",CHAR(34),INDEX(DataColumns[Result Type],$A243),CHAR(34),
", VariableID:  *VariableID",TEXT(MATCH(INDEX(DataColumns[Variable Code],$A243),Variables[Variable Code],0),"0000"),
", UnitsID:  ",CHAR(34),INDEX(DataColumns[Unit Name],$A243),CHAR(34),
", TaxonomicClassifierID:  ",CHAR(34),CHAR(34),
", ProcessingLevelID:  *ProcessingLevelID",TEXT(MATCH(INDEX(DataColumns[Processing Level],$A243),ProcessingLevels[Processing Level Code],0),"0000"),
", ResultDateTime:  ",CHAR(34),CHAR(34),
", ResultDateTimeUTCOffset:  ",CHAR(34),CHAR(34),
", ValidDateTime:  ",CHAR(34),CHAR(34),
", ValidDateTimeUTCOffset:  ",CHAR(34),CHAR(34),
", StatusCV:  ",CHAR(34),CHAR(34),
", SampledMediumCV:  ",CHAR(34),INDEX(DataColumns[Sampled Medium],$A243),CHAR(34),
", ValueCount:  ",NumDataValues,"}"))</f>
        <v/>
      </c>
      <c r="W243" s="111" t="str">
        <f>IF($A243&gt;NumDataColumns,"",
CONCATENATE("  - &amp;TimeSeriesResultID001",TEXT($A243,"0000"),
" {","ResultID: *ResultID",TEXT($A243,"0000"),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Statistic],$A243),CHAR(34),"}"))</f>
        <v/>
      </c>
      <c r="X243" s="111" t="str">
        <f>IF($A243-3&gt;NumDataColumns,"",
CONCATENATE("    - {ColumnNumber: ",TEXT($A243-1,"0000"),
", Label:  ",CHAR(34),INDEX(DataColumns[Column Label],$A243-3),CHAR(34),
", ODM2Field:  ",CHAR(34),"DataValue",CHAR(34),
", CensorCodeCV:  ",CHAR(34),INDEX(DataColumns[Censor Code],$A243-3),CHAR(34),
", QualiatyCodeCV:  ",CHAR(34),INDEX(DataColumns[Quality Code],$A243-3),CHAR(34),
", TimeAggregationInterval:  ",INDEX(DataColumns[Time Aggregation Interval],$A243-3),
", TimeAggregationIntervalUnitsID:  ",CHAR(34),INDEX(DataColumns[Time Aggregation Unit],$A243-3),CHAR(34),"}"))</f>
        <v/>
      </c>
      <c r="AA243" s="111" t="str">
        <f>IF($A243&gt;NumDataColumns,
"",
CONCATENATE(AA242,", ",INDEX(DataColumns[Column Label],$A243)))</f>
        <v/>
      </c>
    </row>
    <row r="244" spans="1:27" x14ac:dyDescent="0.25">
      <c r="A244">
        <v>241</v>
      </c>
      <c r="D244" s="111" t="str">
        <f>IF($A244&gt;NumPeople,"",
CONCATENATE("  - &amp;PersonID",TEXT($A244,"0000"),
" {","PersonFirstName:  ",CHAR(34),INDEX(People[First Name],$A244),CHAR(34),
", PersonMiddleName:  ",CHAR(34),INDEX(People[Middle Name],$A244),CHAR(34),
", PersonLastName:  ",CHAR(34),INDEX(People[Last Name],$A244),CHAR(34),"}"))</f>
        <v/>
      </c>
      <c r="E244" s="111" t="str">
        <f>IF($A244&gt;NumOrganizations,"",
CONCATENATE("  - &amp;OrganizationID",TEXT($A244,"0000"),
" {","OrganizationTypeCV:  ",CHAR(34),INDEX(Organizations[Organization Type '[CV']],$A244),CHAR(34),
", OrganizationCode:  ",CHAR(34),INDEX(Organizations[Organization Code],$A244),CHAR(34),
", OrganizationName:  ",CHAR(34),INDEX(Organizations[Organization Name],$A244),CHAR(34),
", OrganizationDescription:  ",CHAR(34),INDEX(Organizations[Organization Description],$A244),CHAR(34),
", OrganizationLink:  ",CHAR(34),INDEX(Organizations[Organization Link],$A244),CHAR(34),"}"))</f>
        <v/>
      </c>
      <c r="F244" s="111" t="str">
        <f>IF($A244&gt;NumPeople,"",
CONCATENATE("  - &amp;AffiliationID",TEXT($A244,"0000"),
" {PersonID: *PersonID",TEXT($A244,"0000"),
", OrganizationID: *OrganizationID",TEXT(MATCH(INDEX(People[Organization Name],$A244),Organizations[Organization Name],0),"0000"),
", IsPrimaryOrganizationContact: , AffiliationStartDate: , AffiliationEndDate: , PrimaryPhone: ",
", PrimaryEmail: ",CHAR(34),INDEX(People[Primary Email],$A244),CHAR(34),
", PrimaryAddress: ",CHAR(34),INDEX(People[Primary Address],$A244),CHAR(34),
", PersonLink: }"))</f>
        <v/>
      </c>
      <c r="H244" s="111" t="str">
        <f>IF(COUNTA(CitationInformation)=0,"",
IF($A244&gt;NumAuthors,"",
CONCATENATE("  - &amp;AuthorListID",TEXT($A244,"0000"),
"  {CitationID: *CitationID0001",
", PersonID: *PersonID",TEXT(MATCH(INDEX(AuthorList[Author Name],$A244),People[Full Name],0),"0000"),
", AuthorOrder: ",INDEX(AuthorList[Author Number],$A244),"}")))</f>
        <v/>
      </c>
      <c r="K244" s="111" t="str">
        <f>IF($A244&gt;NumSamplingFeatures,"",
CONCATENATE("  - &amp;SamplingFeatureID",TEXT($A244,"0000"),
" {","SamplingFeatureUUID:  ",CHAR(34),INDEX(SamplingFeatures[Sampling Feature UUID],$A244),CHAR(34),
", SamplingFeatureTypeCV:  ",CHAR(34),INDEX(SamplingFeatures[Sampling Feature Type],$A244),CHAR(34),
", SamplingFeatureCode:  ",CHAR(34),INDEX(SamplingFeatures[Feature Code],$A244),CHAR(34),
", SamplingFeatureName:  ",CHAR(34),INDEX(SamplingFeatures[Feature Name],$A244),CHAR(34),
", SamplingFeatureDescription:  ",CHAR(34),INDEX(SamplingFeatures[Feature Description],$A244),CHAR(34),
", SamplingFeatureGeotypeCV:  ",CHAR(34),INDEX(SamplingFeatures[Feature Geo Type],$A244),CHAR(34),
", FeatureGeometry:  ",CHAR(34),INDEX(SamplingFeatures[Feature Geometry],$A244),CHAR(34),
", Elevation_m:  ",CHAR(34),INDEX(SamplingFeatures[Elevation_m],$A244),CHAR(34),
", ElevationDatumCV:  ",CHAR(34),ElevationDatum,CHAR(34),"}"))</f>
        <v/>
      </c>
      <c r="L244" s="111" t="str">
        <f>IF(NumSites=0,"",
IF(NumSites&lt;$A244,"",
CONCATENATE("  - &amp;SiteID",TEXT($A244,"0000"),
" {","SamplingFeatureID:  *SamplingFeatureID",TEXT(MATCH($A244,Sites[SiteID],0),"0000"),
", SiteTypeCV:  ",CHAR(34),INDEX(Sites[Site Type],MATCH($A244,Sites[SiteID],0)),CHAR(34),
", Latitude:  ",INDEX(Sites[Latitude],MATCH($A244,Sites[SiteID],0)),
", Longitude:  ",INDEX(Sites[Longitude],MATCH($A244,Sites[SiteID],0)),
", SpatialReferenceID:  *SRSID0001}")))</f>
        <v/>
      </c>
      <c r="M244" s="111" t="str">
        <f>IF(NumSpecimens=0,"",
IF(NumSpecimens&lt;$A244,"",
CONCATENATE("  - &amp;SpecimenID",TEXT($A244,"0000"),
" {","SamplingFeatureID:  *SamplingFeatureID",TEXT(MATCH($A244,Specimens[SpecimenID],0),"0000"),
", SpecimenTypeCV:  ",CHAR(34),INDEX(Specimens[Specimen Type],MATCH($A244,Specimens[SpecimenID],0)),CHAR(34),
", SpecimenMediumCV:  ",INDEX(Specimens[Specimen Medium],MATCH($A244,Specimens[SpecimenID],0)),
", IsFieldSpecimen:  ",CHAR(34),INDEX(Specimens[Is Field Specimen?],MATCH($A244,Specimens[SpecimenID],0)),CHAR(34),"}")))</f>
        <v/>
      </c>
      <c r="N244" s="111" t="str">
        <f>IF(NumSpatialOffsets=0,"",
IF(NumSpatialOffsets&lt;$A244,"",
CONCATENATE("  - &amp;SpatialOffsetID",TEXT($A244,"0000"),
" {","SpatialOffsetTypeCV:  ",CHAR(34),INDEX(RelatedFeatures[Spatial Offset Type],MATCH($A244,RelatedFeatures[OffsetID],0)),CHAR(34),
", Offset1Value:  ",INDEX(RelatedFeatures[Offset 1 Value],MATCH($A244,RelatedFeatures[OffsetID],0)),
", Offset1UnitID:  ",CHAR(34),INDEX(RelatedFeatures[Offset 1 Unit],MATCH($A244,RelatedFeatures[OffsetID],0)),CHAR(34),
", Offset2Value:  ",IF(INDEX(RelatedFeatures[Offset 2 Value],MATCH($A244,RelatedFeatures[OffsetID],0))="","NULL",INDEX(RelatedFeatures[Offset 2 Value],MATCH($A244,RelatedFeatures[OffsetID],0))),
", Offset2UnitID:  ",CHAR(34),INDEX(RelatedFeatures[Offset 2 Unit],MATCH($A244,RelatedFeatures[OffsetID],0)),,CHAR(34),
", Offset3Value:  ",IF(INDEX(RelatedFeatures[Offset 3 Value],MATCH($A244,RelatedFeatures[OffsetID],0))="","NULL",INDEX(RelatedFeatures[Offset 3 Value],MATCH($A244,RelatedFeatures[OffsetID],0))),
", Offset3UnitID:  ",CHAR(34),INDEX(RelatedFeatures[Offset 3 Unit],MATCH($A244,RelatedFeatures[OffsetID],0)),CHAR(34),"}")))</f>
        <v/>
      </c>
      <c r="O244" s="111" t="str">
        <f>IF(NumRelatedFeatures=0,"",
IF($A244&gt;NumRelatedFeatures,"",
CONCATENATE("  - &amp;RelationID",TEXT($A244,"0000"),
" {","SamplingFeatureID:  *SamplingFeatureID",TEXT(MATCH(INDEX(RelatedFeatures[First Sampling Feature Code],$A244),SamplingFeatures[Feature Code],0),"0000"),
", RelationshipTypeCV:  ",CHAR(34),INDEX(RelatedFeatures[Relationship Type],$A244),CHAR(34),
", RelatedFeatureID: *SamplingFeatureID",TEXT(MATCH(INDEX(RelatedFeatures[Second Sampling Feature Code],$A244),SamplingFeatures[Feature Code],0),"0000"),
", SpatialOffsetID:  ",IF(INDEX(RelatedFeatures[OffsetID],$A244)="",CONCATENATE(CHAR(34),CHAR(34)),CONCATENATE("*SpatialOffsetID",TEXT(INDEX(RelatedFeatures[OffsetID],$A244),"0000"))),"}")))</f>
        <v/>
      </c>
      <c r="P244" s="111" t="str">
        <f>IF($A244&gt;NumMethods,"",
CONCATENATE("  - &amp;MethodID",TEXT($A244,"0000"),
" {","MethodTypeCV:  ",CHAR(34),INDEX(Methods[Method Type],$A244),CHAR(34),
", MethodCode:  ",CHAR(34),INDEX(Methods[Method Code],$A244),CHAR(34),
", MethodName:  ",CHAR(34),INDEX(Methods[Method Name],$A244),CHAR(34),
", MethodDescription:  ",CHAR(34),INDEX(Methods[Method Description],$A244),CHAR(34),
", MethodLink:  ",CHAR(34),INDEX(Methods[Method Link],$A244),CHAR(34),
", OrganizationID: *OrganizationID",TEXT(MATCH(INDEX(Methods[Organization Name],$A244),Organizations[Organization Name],0),"0000"),"}"))</f>
        <v/>
      </c>
      <c r="Q244" s="111" t="str">
        <f>IF($A244&gt;NumVariables,"",
CONCATENATE("  - &amp;VariableID",TEXT($A244,"0000"),
" {","VariableTypeCV:  ",CHAR(34),INDEX(Variables[Variable Type],$A244),CHAR(34),
", VariableCode:  ",CHAR(34),INDEX(Variables[Variable Code],$A244),CHAR(34),
", VariableNameCV:  ",CHAR(34),INDEX(Variables[Variable Name],$A244),CHAR(34),
", VariableDefinition:  ",CHAR(34),INDEX(Variables[Variable Definition],$A244),CHAR(34),
", SpecciationCV:  ",CHAR(34),INDEX(Variables[Speciation],$A244),CHAR(34),
", NoDataValue:  ",CHAR(34),INDEX(Variables[No Data Value],$A244),CHAR(34),"}"))</f>
        <v/>
      </c>
      <c r="S244" s="111" t="str">
        <f>IF($A244&gt;NumProcessingLevels,"",
CONCATENATE("  - &amp;ProcessingLevelID",TEXT($A244,"0000"),
" {","ProcessingLevelCode:  ",CHAR(34),INDEX(ProcessingLevels[Processing Level Code],$A244),CHAR(34),
", Definition:  ",CHAR(34),INDEX(ProcessingLevels[Definition],$A244),CHAR(34),
", Explanation:  ",CHAR(34),INDEX(ProcessingLevels[Explanation],$A244),CHAR(34),"}"))</f>
        <v/>
      </c>
      <c r="T244" s="111" t="str">
        <f>IF($A244&gt;NumDataColumns,"",
IF(INDEX(DataColumns[Method Code],$A244)="","PLEASE FILL IN A METHOD FOR EACH DATA COLUMN",
CONCATENATE("  - &amp;ActionID",TEXT($A244,"0000"),
" {","ActionTypeCV:  ",CHAR(34),"Observation",CHAR(34),
", MethodID: *MethodID",TEXT(MATCH(INDEX(DataColumns[Method Code],$A244),Methods[Method Code],0),"0000"),
", BeginDateTime:  NULL",
", BeginDateTimeUTCOffset:  NULL",
", EndDateTime:  NULL",
", EndDateTimeUTCOffset:  NULL",
", ActionDescription:  ",CHAR(34),"Generic observation action generated by YODA TimeSeries Template",CHAR(34),
", ActionFileLink:  ",CHAR(34),CHAR(34),"}")))</f>
        <v/>
      </c>
      <c r="U244" s="111" t="str">
        <f>IF($A244&gt;NumDataColumns,"",
IF(INDEX(DataColumns[Method Code],$A244)="","PLEASE FILL IN A SAMPLING FEATURE FOR EACH DATA COLUMN",
CONCATENATE("  - &amp;FeatureActionID",TEXT($A244,"0000"),
" {","SamplingFeatureID:  *SamplingFeatureID",TEXT(MATCH(INDEX(DataColumns[Sampling Feature Code],$A244),SamplingFeatures[Feature Code],0),"0000"),
", ActionID:  *ActionID",TEXT($A244,"0000"),"}")))</f>
        <v/>
      </c>
      <c r="V244" s="111" t="str">
        <f>IF($A244&gt;NumDataColumns,"",
CONCATENATE("  - &amp;ResultID",TEXT($A244,"0000"),
" {","ResultUUID:  ",CHAR(34),INDEX(DataColumns[ResultUUID],$A244),CHAR(34),
", FeatureActionID: *FeatureActionID",TEXT($A244,"0000"),
", ResultTypeCV:  ",CHAR(34),INDEX(DataColumns[Result Type],$A244),CHAR(34),
", VariableID:  *VariableID",TEXT(MATCH(INDEX(DataColumns[Variable Code],$A244),Variables[Variable Code],0),"0000"),
", UnitsID:  ",CHAR(34),INDEX(DataColumns[Unit Name],$A244),CHAR(34),
", TaxonomicClassifierID:  ",CHAR(34),CHAR(34),
", ProcessingLevelID:  *ProcessingLevelID",TEXT(MATCH(INDEX(DataColumns[Processing Level],$A244),ProcessingLevels[Processing Level Code],0),"0000"),
", ResultDateTime:  ",CHAR(34),CHAR(34),
", ResultDateTimeUTCOffset:  ",CHAR(34),CHAR(34),
", ValidDateTime:  ",CHAR(34),CHAR(34),
", ValidDateTimeUTCOffset:  ",CHAR(34),CHAR(34),
", StatusCV:  ",CHAR(34),CHAR(34),
", SampledMediumCV:  ",CHAR(34),INDEX(DataColumns[Sampled Medium],$A244),CHAR(34),
", ValueCount:  ",NumDataValues,"}"))</f>
        <v/>
      </c>
      <c r="W244" s="111" t="str">
        <f>IF($A244&gt;NumDataColumns,"",
CONCATENATE("  - &amp;TimeSeriesResultID001",TEXT($A244,"0000"),
" {","ResultID: *ResultID",TEXT($A244,"0000"),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Statistic],$A244),CHAR(34),"}"))</f>
        <v/>
      </c>
      <c r="X244" s="111" t="str">
        <f>IF($A244-3&gt;NumDataColumns,"",
CONCATENATE("    - {ColumnNumber: ",TEXT($A244-1,"0000"),
", Label:  ",CHAR(34),INDEX(DataColumns[Column Label],$A244-3),CHAR(34),
", ODM2Field:  ",CHAR(34),"DataValue",CHAR(34),
", CensorCodeCV:  ",CHAR(34),INDEX(DataColumns[Censor Code],$A244-3),CHAR(34),
", QualiatyCodeCV:  ",CHAR(34),INDEX(DataColumns[Quality Code],$A244-3),CHAR(34),
", TimeAggregationInterval:  ",INDEX(DataColumns[Time Aggregation Interval],$A244-3),
", TimeAggregationIntervalUnitsID:  ",CHAR(34),INDEX(DataColumns[Time Aggregation Unit],$A244-3),CHAR(34),"}"))</f>
        <v/>
      </c>
      <c r="AA244" s="111" t="str">
        <f>IF($A244&gt;NumDataColumns,
"",
CONCATENATE(AA243,", ",INDEX(DataColumns[Column Label],$A244)))</f>
        <v/>
      </c>
    </row>
    <row r="245" spans="1:27" x14ac:dyDescent="0.25">
      <c r="A245">
        <v>242</v>
      </c>
      <c r="D245" s="111" t="str">
        <f>IF($A245&gt;NumPeople,"",
CONCATENATE("  - &amp;PersonID",TEXT($A245,"0000"),
" {","PersonFirstName:  ",CHAR(34),INDEX(People[First Name],$A245),CHAR(34),
", PersonMiddleName:  ",CHAR(34),INDEX(People[Middle Name],$A245),CHAR(34),
", PersonLastName:  ",CHAR(34),INDEX(People[Last Name],$A245),CHAR(34),"}"))</f>
        <v/>
      </c>
      <c r="E245" s="111" t="str">
        <f>IF($A245&gt;NumOrganizations,"",
CONCATENATE("  - &amp;OrganizationID",TEXT($A245,"0000"),
" {","OrganizationTypeCV:  ",CHAR(34),INDEX(Organizations[Organization Type '[CV']],$A245),CHAR(34),
", OrganizationCode:  ",CHAR(34),INDEX(Organizations[Organization Code],$A245),CHAR(34),
", OrganizationName:  ",CHAR(34),INDEX(Organizations[Organization Name],$A245),CHAR(34),
", OrganizationDescription:  ",CHAR(34),INDEX(Organizations[Organization Description],$A245),CHAR(34),
", OrganizationLink:  ",CHAR(34),INDEX(Organizations[Organization Link],$A245),CHAR(34),"}"))</f>
        <v/>
      </c>
      <c r="F245" s="111" t="str">
        <f>IF($A245&gt;NumPeople,"",
CONCATENATE("  - &amp;AffiliationID",TEXT($A245,"0000"),
" {PersonID: *PersonID",TEXT($A245,"0000"),
", OrganizationID: *OrganizationID",TEXT(MATCH(INDEX(People[Organization Name],$A245),Organizations[Organization Name],0),"0000"),
", IsPrimaryOrganizationContact: , AffiliationStartDate: , AffiliationEndDate: , PrimaryPhone: ",
", PrimaryEmail: ",CHAR(34),INDEX(People[Primary Email],$A245),CHAR(34),
", PrimaryAddress: ",CHAR(34),INDEX(People[Primary Address],$A245),CHAR(34),
", PersonLink: }"))</f>
        <v/>
      </c>
      <c r="H245" s="111" t="str">
        <f>IF(COUNTA(CitationInformation)=0,"",
IF($A245&gt;NumAuthors,"",
CONCATENATE("  - &amp;AuthorListID",TEXT($A245,"0000"),
"  {CitationID: *CitationID0001",
", PersonID: *PersonID",TEXT(MATCH(INDEX(AuthorList[Author Name],$A245),People[Full Name],0),"0000"),
", AuthorOrder: ",INDEX(AuthorList[Author Number],$A245),"}")))</f>
        <v/>
      </c>
      <c r="K245" s="111" t="str">
        <f>IF($A245&gt;NumSamplingFeatures,"",
CONCATENATE("  - &amp;SamplingFeatureID",TEXT($A245,"0000"),
" {","SamplingFeatureUUID:  ",CHAR(34),INDEX(SamplingFeatures[Sampling Feature UUID],$A245),CHAR(34),
", SamplingFeatureTypeCV:  ",CHAR(34),INDEX(SamplingFeatures[Sampling Feature Type],$A245),CHAR(34),
", SamplingFeatureCode:  ",CHAR(34),INDEX(SamplingFeatures[Feature Code],$A245),CHAR(34),
", SamplingFeatureName:  ",CHAR(34),INDEX(SamplingFeatures[Feature Name],$A245),CHAR(34),
", SamplingFeatureDescription:  ",CHAR(34),INDEX(SamplingFeatures[Feature Description],$A245),CHAR(34),
", SamplingFeatureGeotypeCV:  ",CHAR(34),INDEX(SamplingFeatures[Feature Geo Type],$A245),CHAR(34),
", FeatureGeometry:  ",CHAR(34),INDEX(SamplingFeatures[Feature Geometry],$A245),CHAR(34),
", Elevation_m:  ",CHAR(34),INDEX(SamplingFeatures[Elevation_m],$A245),CHAR(34),
", ElevationDatumCV:  ",CHAR(34),ElevationDatum,CHAR(34),"}"))</f>
        <v/>
      </c>
      <c r="L245" s="111" t="str">
        <f>IF(NumSites=0,"",
IF(NumSites&lt;$A245,"",
CONCATENATE("  - &amp;SiteID",TEXT($A245,"0000"),
" {","SamplingFeatureID:  *SamplingFeatureID",TEXT(MATCH($A245,Sites[SiteID],0),"0000"),
", SiteTypeCV:  ",CHAR(34),INDEX(Sites[Site Type],MATCH($A245,Sites[SiteID],0)),CHAR(34),
", Latitude:  ",INDEX(Sites[Latitude],MATCH($A245,Sites[SiteID],0)),
", Longitude:  ",INDEX(Sites[Longitude],MATCH($A245,Sites[SiteID],0)),
", SpatialReferenceID:  *SRSID0001}")))</f>
        <v/>
      </c>
      <c r="M245" s="111" t="str">
        <f>IF(NumSpecimens=0,"",
IF(NumSpecimens&lt;$A245,"",
CONCATENATE("  - &amp;SpecimenID",TEXT($A245,"0000"),
" {","SamplingFeatureID:  *SamplingFeatureID",TEXT(MATCH($A245,Specimens[SpecimenID],0),"0000"),
", SpecimenTypeCV:  ",CHAR(34),INDEX(Specimens[Specimen Type],MATCH($A245,Specimens[SpecimenID],0)),CHAR(34),
", SpecimenMediumCV:  ",INDEX(Specimens[Specimen Medium],MATCH($A245,Specimens[SpecimenID],0)),
", IsFieldSpecimen:  ",CHAR(34),INDEX(Specimens[Is Field Specimen?],MATCH($A245,Specimens[SpecimenID],0)),CHAR(34),"}")))</f>
        <v/>
      </c>
      <c r="N245" s="111" t="str">
        <f>IF(NumSpatialOffsets=0,"",
IF(NumSpatialOffsets&lt;$A245,"",
CONCATENATE("  - &amp;SpatialOffsetID",TEXT($A245,"0000"),
" {","SpatialOffsetTypeCV:  ",CHAR(34),INDEX(RelatedFeatures[Spatial Offset Type],MATCH($A245,RelatedFeatures[OffsetID],0)),CHAR(34),
", Offset1Value:  ",INDEX(RelatedFeatures[Offset 1 Value],MATCH($A245,RelatedFeatures[OffsetID],0)),
", Offset1UnitID:  ",CHAR(34),INDEX(RelatedFeatures[Offset 1 Unit],MATCH($A245,RelatedFeatures[OffsetID],0)),CHAR(34),
", Offset2Value:  ",IF(INDEX(RelatedFeatures[Offset 2 Value],MATCH($A245,RelatedFeatures[OffsetID],0))="","NULL",INDEX(RelatedFeatures[Offset 2 Value],MATCH($A245,RelatedFeatures[OffsetID],0))),
", Offset2UnitID:  ",CHAR(34),INDEX(RelatedFeatures[Offset 2 Unit],MATCH($A245,RelatedFeatures[OffsetID],0)),,CHAR(34),
", Offset3Value:  ",IF(INDEX(RelatedFeatures[Offset 3 Value],MATCH($A245,RelatedFeatures[OffsetID],0))="","NULL",INDEX(RelatedFeatures[Offset 3 Value],MATCH($A245,RelatedFeatures[OffsetID],0))),
", Offset3UnitID:  ",CHAR(34),INDEX(RelatedFeatures[Offset 3 Unit],MATCH($A245,RelatedFeatures[OffsetID],0)),CHAR(34),"}")))</f>
        <v/>
      </c>
      <c r="O245" s="111" t="str">
        <f>IF(NumRelatedFeatures=0,"",
IF($A245&gt;NumRelatedFeatures,"",
CONCATENATE("  - &amp;RelationID",TEXT($A245,"0000"),
" {","SamplingFeatureID:  *SamplingFeatureID",TEXT(MATCH(INDEX(RelatedFeatures[First Sampling Feature Code],$A245),SamplingFeatures[Feature Code],0),"0000"),
", RelationshipTypeCV:  ",CHAR(34),INDEX(RelatedFeatures[Relationship Type],$A245),CHAR(34),
", RelatedFeatureID: *SamplingFeatureID",TEXT(MATCH(INDEX(RelatedFeatures[Second Sampling Feature Code],$A245),SamplingFeatures[Feature Code],0),"0000"),
", SpatialOffsetID:  ",IF(INDEX(RelatedFeatures[OffsetID],$A245)="",CONCATENATE(CHAR(34),CHAR(34)),CONCATENATE("*SpatialOffsetID",TEXT(INDEX(RelatedFeatures[OffsetID],$A245),"0000"))),"}")))</f>
        <v/>
      </c>
      <c r="P245" s="111" t="str">
        <f>IF($A245&gt;NumMethods,"",
CONCATENATE("  - &amp;MethodID",TEXT($A245,"0000"),
" {","MethodTypeCV:  ",CHAR(34),INDEX(Methods[Method Type],$A245),CHAR(34),
", MethodCode:  ",CHAR(34),INDEX(Methods[Method Code],$A245),CHAR(34),
", MethodName:  ",CHAR(34),INDEX(Methods[Method Name],$A245),CHAR(34),
", MethodDescription:  ",CHAR(34),INDEX(Methods[Method Description],$A245),CHAR(34),
", MethodLink:  ",CHAR(34),INDEX(Methods[Method Link],$A245),CHAR(34),
", OrganizationID: *OrganizationID",TEXT(MATCH(INDEX(Methods[Organization Name],$A245),Organizations[Organization Name],0),"0000"),"}"))</f>
        <v/>
      </c>
      <c r="Q245" s="111" t="str">
        <f>IF($A245&gt;NumVariables,"",
CONCATENATE("  - &amp;VariableID",TEXT($A245,"0000"),
" {","VariableTypeCV:  ",CHAR(34),INDEX(Variables[Variable Type],$A245),CHAR(34),
", VariableCode:  ",CHAR(34),INDEX(Variables[Variable Code],$A245),CHAR(34),
", VariableNameCV:  ",CHAR(34),INDEX(Variables[Variable Name],$A245),CHAR(34),
", VariableDefinition:  ",CHAR(34),INDEX(Variables[Variable Definition],$A245),CHAR(34),
", SpecciationCV:  ",CHAR(34),INDEX(Variables[Speciation],$A245),CHAR(34),
", NoDataValue:  ",CHAR(34),INDEX(Variables[No Data Value],$A245),CHAR(34),"}"))</f>
        <v/>
      </c>
      <c r="S245" s="111" t="str">
        <f>IF($A245&gt;NumProcessingLevels,"",
CONCATENATE("  - &amp;ProcessingLevelID",TEXT($A245,"0000"),
" {","ProcessingLevelCode:  ",CHAR(34),INDEX(ProcessingLevels[Processing Level Code],$A245),CHAR(34),
", Definition:  ",CHAR(34),INDEX(ProcessingLevels[Definition],$A245),CHAR(34),
", Explanation:  ",CHAR(34),INDEX(ProcessingLevels[Explanation],$A245),CHAR(34),"}"))</f>
        <v/>
      </c>
      <c r="T245" s="111" t="str">
        <f>IF($A245&gt;NumDataColumns,"",
IF(INDEX(DataColumns[Method Code],$A245)="","PLEASE FILL IN A METHOD FOR EACH DATA COLUMN",
CONCATENATE("  - &amp;ActionID",TEXT($A245,"0000"),
" {","ActionTypeCV:  ",CHAR(34),"Observation",CHAR(34),
", MethodID: *MethodID",TEXT(MATCH(INDEX(DataColumns[Method Code],$A245),Methods[Method Code],0),"0000"),
", BeginDateTime:  NULL",
", BeginDateTimeUTCOffset:  NULL",
", EndDateTime:  NULL",
", EndDateTimeUTCOffset:  NULL",
", ActionDescription:  ",CHAR(34),"Generic observation action generated by YODA TimeSeries Template",CHAR(34),
", ActionFileLink:  ",CHAR(34),CHAR(34),"}")))</f>
        <v/>
      </c>
      <c r="U245" s="111" t="str">
        <f>IF($A245&gt;NumDataColumns,"",
IF(INDEX(DataColumns[Method Code],$A245)="","PLEASE FILL IN A SAMPLING FEATURE FOR EACH DATA COLUMN",
CONCATENATE("  - &amp;FeatureActionID",TEXT($A245,"0000"),
" {","SamplingFeatureID:  *SamplingFeatureID",TEXT(MATCH(INDEX(DataColumns[Sampling Feature Code],$A245),SamplingFeatures[Feature Code],0),"0000"),
", ActionID:  *ActionID",TEXT($A245,"0000"),"}")))</f>
        <v/>
      </c>
      <c r="V245" s="111" t="str">
        <f>IF($A245&gt;NumDataColumns,"",
CONCATENATE("  - &amp;ResultID",TEXT($A245,"0000"),
" {","ResultUUID:  ",CHAR(34),INDEX(DataColumns[ResultUUID],$A245),CHAR(34),
", FeatureActionID: *FeatureActionID",TEXT($A245,"0000"),
", ResultTypeCV:  ",CHAR(34),INDEX(DataColumns[Result Type],$A245),CHAR(34),
", VariableID:  *VariableID",TEXT(MATCH(INDEX(DataColumns[Variable Code],$A245),Variables[Variable Code],0),"0000"),
", UnitsID:  ",CHAR(34),INDEX(DataColumns[Unit Name],$A245),CHAR(34),
", TaxonomicClassifierID:  ",CHAR(34),CHAR(34),
", ProcessingLevelID:  *ProcessingLevelID",TEXT(MATCH(INDEX(DataColumns[Processing Level],$A245),ProcessingLevels[Processing Level Code],0),"0000"),
", ResultDateTime:  ",CHAR(34),CHAR(34),
", ResultDateTimeUTCOffset:  ",CHAR(34),CHAR(34),
", ValidDateTime:  ",CHAR(34),CHAR(34),
", ValidDateTimeUTCOffset:  ",CHAR(34),CHAR(34),
", StatusCV:  ",CHAR(34),CHAR(34),
", SampledMediumCV:  ",CHAR(34),INDEX(DataColumns[Sampled Medium],$A245),CHAR(34),
", ValueCount:  ",NumDataValues,"}"))</f>
        <v/>
      </c>
      <c r="W245" s="111" t="str">
        <f>IF($A245&gt;NumDataColumns,"",
CONCATENATE("  - &amp;TimeSeriesResultID001",TEXT($A245,"0000"),
" {","ResultID: *ResultID",TEXT($A245,"0000"),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Statistic],$A245),CHAR(34),"}"))</f>
        <v/>
      </c>
      <c r="X245" s="111" t="str">
        <f>IF($A245-3&gt;NumDataColumns,"",
CONCATENATE("    - {ColumnNumber: ",TEXT($A245-1,"0000"),
", Label:  ",CHAR(34),INDEX(DataColumns[Column Label],$A245-3),CHAR(34),
", ODM2Field:  ",CHAR(34),"DataValue",CHAR(34),
", CensorCodeCV:  ",CHAR(34),INDEX(DataColumns[Censor Code],$A245-3),CHAR(34),
", QualiatyCodeCV:  ",CHAR(34),INDEX(DataColumns[Quality Code],$A245-3),CHAR(34),
", TimeAggregationInterval:  ",INDEX(DataColumns[Time Aggregation Interval],$A245-3),
", TimeAggregationIntervalUnitsID:  ",CHAR(34),INDEX(DataColumns[Time Aggregation Unit],$A245-3),CHAR(34),"}"))</f>
        <v/>
      </c>
      <c r="AA245" s="111" t="str">
        <f>IF($A245&gt;NumDataColumns,
"",
CONCATENATE(AA244,", ",INDEX(DataColumns[Column Label],$A245)))</f>
        <v/>
      </c>
    </row>
    <row r="246" spans="1:27" x14ac:dyDescent="0.25">
      <c r="A246">
        <v>243</v>
      </c>
      <c r="D246" s="111" t="str">
        <f>IF($A246&gt;NumPeople,"",
CONCATENATE("  - &amp;PersonID",TEXT($A246,"0000"),
" {","PersonFirstName:  ",CHAR(34),INDEX(People[First Name],$A246),CHAR(34),
", PersonMiddleName:  ",CHAR(34),INDEX(People[Middle Name],$A246),CHAR(34),
", PersonLastName:  ",CHAR(34),INDEX(People[Last Name],$A246),CHAR(34),"}"))</f>
        <v/>
      </c>
      <c r="E246" s="111" t="str">
        <f>IF($A246&gt;NumOrganizations,"",
CONCATENATE("  - &amp;OrganizationID",TEXT($A246,"0000"),
" {","OrganizationTypeCV:  ",CHAR(34),INDEX(Organizations[Organization Type '[CV']],$A246),CHAR(34),
", OrganizationCode:  ",CHAR(34),INDEX(Organizations[Organization Code],$A246),CHAR(34),
", OrganizationName:  ",CHAR(34),INDEX(Organizations[Organization Name],$A246),CHAR(34),
", OrganizationDescription:  ",CHAR(34),INDEX(Organizations[Organization Description],$A246),CHAR(34),
", OrganizationLink:  ",CHAR(34),INDEX(Organizations[Organization Link],$A246),CHAR(34),"}"))</f>
        <v/>
      </c>
      <c r="F246" s="111" t="str">
        <f>IF($A246&gt;NumPeople,"",
CONCATENATE("  - &amp;AffiliationID",TEXT($A246,"0000"),
" {PersonID: *PersonID",TEXT($A246,"0000"),
", OrganizationID: *OrganizationID",TEXT(MATCH(INDEX(People[Organization Name],$A246),Organizations[Organization Name],0),"0000"),
", IsPrimaryOrganizationContact: , AffiliationStartDate: , AffiliationEndDate: , PrimaryPhone: ",
", PrimaryEmail: ",CHAR(34),INDEX(People[Primary Email],$A246),CHAR(34),
", PrimaryAddress: ",CHAR(34),INDEX(People[Primary Address],$A246),CHAR(34),
", PersonLink: }"))</f>
        <v/>
      </c>
      <c r="H246" s="111" t="str">
        <f>IF(COUNTA(CitationInformation)=0,"",
IF($A246&gt;NumAuthors,"",
CONCATENATE("  - &amp;AuthorListID",TEXT($A246,"0000"),
"  {CitationID: *CitationID0001",
", PersonID: *PersonID",TEXT(MATCH(INDEX(AuthorList[Author Name],$A246),People[Full Name],0),"0000"),
", AuthorOrder: ",INDEX(AuthorList[Author Number],$A246),"}")))</f>
        <v/>
      </c>
      <c r="K246" s="111" t="str">
        <f>IF($A246&gt;NumSamplingFeatures,"",
CONCATENATE("  - &amp;SamplingFeatureID",TEXT($A246,"0000"),
" {","SamplingFeatureUUID:  ",CHAR(34),INDEX(SamplingFeatures[Sampling Feature UUID],$A246),CHAR(34),
", SamplingFeatureTypeCV:  ",CHAR(34),INDEX(SamplingFeatures[Sampling Feature Type],$A246),CHAR(34),
", SamplingFeatureCode:  ",CHAR(34),INDEX(SamplingFeatures[Feature Code],$A246),CHAR(34),
", SamplingFeatureName:  ",CHAR(34),INDEX(SamplingFeatures[Feature Name],$A246),CHAR(34),
", SamplingFeatureDescription:  ",CHAR(34),INDEX(SamplingFeatures[Feature Description],$A246),CHAR(34),
", SamplingFeatureGeotypeCV:  ",CHAR(34),INDEX(SamplingFeatures[Feature Geo Type],$A246),CHAR(34),
", FeatureGeometry:  ",CHAR(34),INDEX(SamplingFeatures[Feature Geometry],$A246),CHAR(34),
", Elevation_m:  ",CHAR(34),INDEX(SamplingFeatures[Elevation_m],$A246),CHAR(34),
", ElevationDatumCV:  ",CHAR(34),ElevationDatum,CHAR(34),"}"))</f>
        <v/>
      </c>
      <c r="L246" s="111" t="str">
        <f>IF(NumSites=0,"",
IF(NumSites&lt;$A246,"",
CONCATENATE("  - &amp;SiteID",TEXT($A246,"0000"),
" {","SamplingFeatureID:  *SamplingFeatureID",TEXT(MATCH($A246,Sites[SiteID],0),"0000"),
", SiteTypeCV:  ",CHAR(34),INDEX(Sites[Site Type],MATCH($A246,Sites[SiteID],0)),CHAR(34),
", Latitude:  ",INDEX(Sites[Latitude],MATCH($A246,Sites[SiteID],0)),
", Longitude:  ",INDEX(Sites[Longitude],MATCH($A246,Sites[SiteID],0)),
", SpatialReferenceID:  *SRSID0001}")))</f>
        <v/>
      </c>
      <c r="M246" s="111" t="str">
        <f>IF(NumSpecimens=0,"",
IF(NumSpecimens&lt;$A246,"",
CONCATENATE("  - &amp;SpecimenID",TEXT($A246,"0000"),
" {","SamplingFeatureID:  *SamplingFeatureID",TEXT(MATCH($A246,Specimens[SpecimenID],0),"0000"),
", SpecimenTypeCV:  ",CHAR(34),INDEX(Specimens[Specimen Type],MATCH($A246,Specimens[SpecimenID],0)),CHAR(34),
", SpecimenMediumCV:  ",INDEX(Specimens[Specimen Medium],MATCH($A246,Specimens[SpecimenID],0)),
", IsFieldSpecimen:  ",CHAR(34),INDEX(Specimens[Is Field Specimen?],MATCH($A246,Specimens[SpecimenID],0)),CHAR(34),"}")))</f>
        <v/>
      </c>
      <c r="N246" s="111" t="str">
        <f>IF(NumSpatialOffsets=0,"",
IF(NumSpatialOffsets&lt;$A246,"",
CONCATENATE("  - &amp;SpatialOffsetID",TEXT($A246,"0000"),
" {","SpatialOffsetTypeCV:  ",CHAR(34),INDEX(RelatedFeatures[Spatial Offset Type],MATCH($A246,RelatedFeatures[OffsetID],0)),CHAR(34),
", Offset1Value:  ",INDEX(RelatedFeatures[Offset 1 Value],MATCH($A246,RelatedFeatures[OffsetID],0)),
", Offset1UnitID:  ",CHAR(34),INDEX(RelatedFeatures[Offset 1 Unit],MATCH($A246,RelatedFeatures[OffsetID],0)),CHAR(34),
", Offset2Value:  ",IF(INDEX(RelatedFeatures[Offset 2 Value],MATCH($A246,RelatedFeatures[OffsetID],0))="","NULL",INDEX(RelatedFeatures[Offset 2 Value],MATCH($A246,RelatedFeatures[OffsetID],0))),
", Offset2UnitID:  ",CHAR(34),INDEX(RelatedFeatures[Offset 2 Unit],MATCH($A246,RelatedFeatures[OffsetID],0)),,CHAR(34),
", Offset3Value:  ",IF(INDEX(RelatedFeatures[Offset 3 Value],MATCH($A246,RelatedFeatures[OffsetID],0))="","NULL",INDEX(RelatedFeatures[Offset 3 Value],MATCH($A246,RelatedFeatures[OffsetID],0))),
", Offset3UnitID:  ",CHAR(34),INDEX(RelatedFeatures[Offset 3 Unit],MATCH($A246,RelatedFeatures[OffsetID],0)),CHAR(34),"}")))</f>
        <v/>
      </c>
      <c r="O246" s="111" t="str">
        <f>IF(NumRelatedFeatures=0,"",
IF($A246&gt;NumRelatedFeatures,"",
CONCATENATE("  - &amp;RelationID",TEXT($A246,"0000"),
" {","SamplingFeatureID:  *SamplingFeatureID",TEXT(MATCH(INDEX(RelatedFeatures[First Sampling Feature Code],$A246),SamplingFeatures[Feature Code],0),"0000"),
", RelationshipTypeCV:  ",CHAR(34),INDEX(RelatedFeatures[Relationship Type],$A246),CHAR(34),
", RelatedFeatureID: *SamplingFeatureID",TEXT(MATCH(INDEX(RelatedFeatures[Second Sampling Feature Code],$A246),SamplingFeatures[Feature Code],0),"0000"),
", SpatialOffsetID:  ",IF(INDEX(RelatedFeatures[OffsetID],$A246)="",CONCATENATE(CHAR(34),CHAR(34)),CONCATENATE("*SpatialOffsetID",TEXT(INDEX(RelatedFeatures[OffsetID],$A246),"0000"))),"}")))</f>
        <v/>
      </c>
      <c r="P246" s="111" t="str">
        <f>IF($A246&gt;NumMethods,"",
CONCATENATE("  - &amp;MethodID",TEXT($A246,"0000"),
" {","MethodTypeCV:  ",CHAR(34),INDEX(Methods[Method Type],$A246),CHAR(34),
", MethodCode:  ",CHAR(34),INDEX(Methods[Method Code],$A246),CHAR(34),
", MethodName:  ",CHAR(34),INDEX(Methods[Method Name],$A246),CHAR(34),
", MethodDescription:  ",CHAR(34),INDEX(Methods[Method Description],$A246),CHAR(34),
", MethodLink:  ",CHAR(34),INDEX(Methods[Method Link],$A246),CHAR(34),
", OrganizationID: *OrganizationID",TEXT(MATCH(INDEX(Methods[Organization Name],$A246),Organizations[Organization Name],0),"0000"),"}"))</f>
        <v/>
      </c>
      <c r="Q246" s="111" t="str">
        <f>IF($A246&gt;NumVariables,"",
CONCATENATE("  - &amp;VariableID",TEXT($A246,"0000"),
" {","VariableTypeCV:  ",CHAR(34),INDEX(Variables[Variable Type],$A246),CHAR(34),
", VariableCode:  ",CHAR(34),INDEX(Variables[Variable Code],$A246),CHAR(34),
", VariableNameCV:  ",CHAR(34),INDEX(Variables[Variable Name],$A246),CHAR(34),
", VariableDefinition:  ",CHAR(34),INDEX(Variables[Variable Definition],$A246),CHAR(34),
", SpecciationCV:  ",CHAR(34),INDEX(Variables[Speciation],$A246),CHAR(34),
", NoDataValue:  ",CHAR(34),INDEX(Variables[No Data Value],$A246),CHAR(34),"}"))</f>
        <v/>
      </c>
      <c r="S246" s="111" t="str">
        <f>IF($A246&gt;NumProcessingLevels,"",
CONCATENATE("  - &amp;ProcessingLevelID",TEXT($A246,"0000"),
" {","ProcessingLevelCode:  ",CHAR(34),INDEX(ProcessingLevels[Processing Level Code],$A246),CHAR(34),
", Definition:  ",CHAR(34),INDEX(ProcessingLevels[Definition],$A246),CHAR(34),
", Explanation:  ",CHAR(34),INDEX(ProcessingLevels[Explanation],$A246),CHAR(34),"}"))</f>
        <v/>
      </c>
      <c r="T246" s="111" t="str">
        <f>IF($A246&gt;NumDataColumns,"",
IF(INDEX(DataColumns[Method Code],$A246)="","PLEASE FILL IN A METHOD FOR EACH DATA COLUMN",
CONCATENATE("  - &amp;ActionID",TEXT($A246,"0000"),
" {","ActionTypeCV:  ",CHAR(34),"Observation",CHAR(34),
", MethodID: *MethodID",TEXT(MATCH(INDEX(DataColumns[Method Code],$A246),Methods[Method Code],0),"0000"),
", BeginDateTime:  NULL",
", BeginDateTimeUTCOffset:  NULL",
", EndDateTime:  NULL",
", EndDateTimeUTCOffset:  NULL",
", ActionDescription:  ",CHAR(34),"Generic observation action generated by YODA TimeSeries Template",CHAR(34),
", ActionFileLink:  ",CHAR(34),CHAR(34),"}")))</f>
        <v/>
      </c>
      <c r="U246" s="111" t="str">
        <f>IF($A246&gt;NumDataColumns,"",
IF(INDEX(DataColumns[Method Code],$A246)="","PLEASE FILL IN A SAMPLING FEATURE FOR EACH DATA COLUMN",
CONCATENATE("  - &amp;FeatureActionID",TEXT($A246,"0000"),
" {","SamplingFeatureID:  *SamplingFeatureID",TEXT(MATCH(INDEX(DataColumns[Sampling Feature Code],$A246),SamplingFeatures[Feature Code],0),"0000"),
", ActionID:  *ActionID",TEXT($A246,"0000"),"}")))</f>
        <v/>
      </c>
      <c r="V246" s="111" t="str">
        <f>IF($A246&gt;NumDataColumns,"",
CONCATENATE("  - &amp;ResultID",TEXT($A246,"0000"),
" {","ResultUUID:  ",CHAR(34),INDEX(DataColumns[ResultUUID],$A246),CHAR(34),
", FeatureActionID: *FeatureActionID",TEXT($A246,"0000"),
", ResultTypeCV:  ",CHAR(34),INDEX(DataColumns[Result Type],$A246),CHAR(34),
", VariableID:  *VariableID",TEXT(MATCH(INDEX(DataColumns[Variable Code],$A246),Variables[Variable Code],0),"0000"),
", UnitsID:  ",CHAR(34),INDEX(DataColumns[Unit Name],$A246),CHAR(34),
", TaxonomicClassifierID:  ",CHAR(34),CHAR(34),
", ProcessingLevelID:  *ProcessingLevelID",TEXT(MATCH(INDEX(DataColumns[Processing Level],$A246),ProcessingLevels[Processing Level Code],0),"0000"),
", ResultDateTime:  ",CHAR(34),CHAR(34),
", ResultDateTimeUTCOffset:  ",CHAR(34),CHAR(34),
", ValidDateTime:  ",CHAR(34),CHAR(34),
", ValidDateTimeUTCOffset:  ",CHAR(34),CHAR(34),
", StatusCV:  ",CHAR(34),CHAR(34),
", SampledMediumCV:  ",CHAR(34),INDEX(DataColumns[Sampled Medium],$A246),CHAR(34),
", ValueCount:  ",NumDataValues,"}"))</f>
        <v/>
      </c>
      <c r="W246" s="111" t="str">
        <f>IF($A246&gt;NumDataColumns,"",
CONCATENATE("  - &amp;TimeSeriesResultID001",TEXT($A246,"0000"),
" {","ResultID: *ResultID",TEXT($A246,"0000"),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Statistic],$A246),CHAR(34),"}"))</f>
        <v/>
      </c>
      <c r="X246" s="111" t="str">
        <f>IF($A246-3&gt;NumDataColumns,"",
CONCATENATE("    - {ColumnNumber: ",TEXT($A246-1,"0000"),
", Label:  ",CHAR(34),INDEX(DataColumns[Column Label],$A246-3),CHAR(34),
", ODM2Field:  ",CHAR(34),"DataValue",CHAR(34),
", CensorCodeCV:  ",CHAR(34),INDEX(DataColumns[Censor Code],$A246-3),CHAR(34),
", QualiatyCodeCV:  ",CHAR(34),INDEX(DataColumns[Quality Code],$A246-3),CHAR(34),
", TimeAggregationInterval:  ",INDEX(DataColumns[Time Aggregation Interval],$A246-3),
", TimeAggregationIntervalUnitsID:  ",CHAR(34),INDEX(DataColumns[Time Aggregation Unit],$A246-3),CHAR(34),"}"))</f>
        <v/>
      </c>
      <c r="AA246" s="111" t="str">
        <f>IF($A246&gt;NumDataColumns,
"",
CONCATENATE(AA245,", ",INDEX(DataColumns[Column Label],$A246)))</f>
        <v/>
      </c>
    </row>
    <row r="247" spans="1:27" x14ac:dyDescent="0.25">
      <c r="A247">
        <v>244</v>
      </c>
      <c r="D247" s="111" t="str">
        <f>IF($A247&gt;NumPeople,"",
CONCATENATE("  - &amp;PersonID",TEXT($A247,"0000"),
" {","PersonFirstName:  ",CHAR(34),INDEX(People[First Name],$A247),CHAR(34),
", PersonMiddleName:  ",CHAR(34),INDEX(People[Middle Name],$A247),CHAR(34),
", PersonLastName:  ",CHAR(34),INDEX(People[Last Name],$A247),CHAR(34),"}"))</f>
        <v/>
      </c>
      <c r="E247" s="111" t="str">
        <f>IF($A247&gt;NumOrganizations,"",
CONCATENATE("  - &amp;OrganizationID",TEXT($A247,"0000"),
" {","OrganizationTypeCV:  ",CHAR(34),INDEX(Organizations[Organization Type '[CV']],$A247),CHAR(34),
", OrganizationCode:  ",CHAR(34),INDEX(Organizations[Organization Code],$A247),CHAR(34),
", OrganizationName:  ",CHAR(34),INDEX(Organizations[Organization Name],$A247),CHAR(34),
", OrganizationDescription:  ",CHAR(34),INDEX(Organizations[Organization Description],$A247),CHAR(34),
", OrganizationLink:  ",CHAR(34),INDEX(Organizations[Organization Link],$A247),CHAR(34),"}"))</f>
        <v/>
      </c>
      <c r="F247" s="111" t="str">
        <f>IF($A247&gt;NumPeople,"",
CONCATENATE("  - &amp;AffiliationID",TEXT($A247,"0000"),
" {PersonID: *PersonID",TEXT($A247,"0000"),
", OrganizationID: *OrganizationID",TEXT(MATCH(INDEX(People[Organization Name],$A247),Organizations[Organization Name],0),"0000"),
", IsPrimaryOrganizationContact: , AffiliationStartDate: , AffiliationEndDate: , PrimaryPhone: ",
", PrimaryEmail: ",CHAR(34),INDEX(People[Primary Email],$A247),CHAR(34),
", PrimaryAddress: ",CHAR(34),INDEX(People[Primary Address],$A247),CHAR(34),
", PersonLink: }"))</f>
        <v/>
      </c>
      <c r="H247" s="111" t="str">
        <f>IF(COUNTA(CitationInformation)=0,"",
IF($A247&gt;NumAuthors,"",
CONCATENATE("  - &amp;AuthorListID",TEXT($A247,"0000"),
"  {CitationID: *CitationID0001",
", PersonID: *PersonID",TEXT(MATCH(INDEX(AuthorList[Author Name],$A247),People[Full Name],0),"0000"),
", AuthorOrder: ",INDEX(AuthorList[Author Number],$A247),"}")))</f>
        <v/>
      </c>
      <c r="K247" s="111" t="str">
        <f>IF($A247&gt;NumSamplingFeatures,"",
CONCATENATE("  - &amp;SamplingFeatureID",TEXT($A247,"0000"),
" {","SamplingFeatureUUID:  ",CHAR(34),INDEX(SamplingFeatures[Sampling Feature UUID],$A247),CHAR(34),
", SamplingFeatureTypeCV:  ",CHAR(34),INDEX(SamplingFeatures[Sampling Feature Type],$A247),CHAR(34),
", SamplingFeatureCode:  ",CHAR(34),INDEX(SamplingFeatures[Feature Code],$A247),CHAR(34),
", SamplingFeatureName:  ",CHAR(34),INDEX(SamplingFeatures[Feature Name],$A247),CHAR(34),
", SamplingFeatureDescription:  ",CHAR(34),INDEX(SamplingFeatures[Feature Description],$A247),CHAR(34),
", SamplingFeatureGeotypeCV:  ",CHAR(34),INDEX(SamplingFeatures[Feature Geo Type],$A247),CHAR(34),
", FeatureGeometry:  ",CHAR(34),INDEX(SamplingFeatures[Feature Geometry],$A247),CHAR(34),
", Elevation_m:  ",CHAR(34),INDEX(SamplingFeatures[Elevation_m],$A247),CHAR(34),
", ElevationDatumCV:  ",CHAR(34),ElevationDatum,CHAR(34),"}"))</f>
        <v/>
      </c>
      <c r="L247" s="111" t="str">
        <f>IF(NumSites=0,"",
IF(NumSites&lt;$A247,"",
CONCATENATE("  - &amp;SiteID",TEXT($A247,"0000"),
" {","SamplingFeatureID:  *SamplingFeatureID",TEXT(MATCH($A247,Sites[SiteID],0),"0000"),
", SiteTypeCV:  ",CHAR(34),INDEX(Sites[Site Type],MATCH($A247,Sites[SiteID],0)),CHAR(34),
", Latitude:  ",INDEX(Sites[Latitude],MATCH($A247,Sites[SiteID],0)),
", Longitude:  ",INDEX(Sites[Longitude],MATCH($A247,Sites[SiteID],0)),
", SpatialReferenceID:  *SRSID0001}")))</f>
        <v/>
      </c>
      <c r="M247" s="111" t="str">
        <f>IF(NumSpecimens=0,"",
IF(NumSpecimens&lt;$A247,"",
CONCATENATE("  - &amp;SpecimenID",TEXT($A247,"0000"),
" {","SamplingFeatureID:  *SamplingFeatureID",TEXT(MATCH($A247,Specimens[SpecimenID],0),"0000"),
", SpecimenTypeCV:  ",CHAR(34),INDEX(Specimens[Specimen Type],MATCH($A247,Specimens[SpecimenID],0)),CHAR(34),
", SpecimenMediumCV:  ",INDEX(Specimens[Specimen Medium],MATCH($A247,Specimens[SpecimenID],0)),
", IsFieldSpecimen:  ",CHAR(34),INDEX(Specimens[Is Field Specimen?],MATCH($A247,Specimens[SpecimenID],0)),CHAR(34),"}")))</f>
        <v/>
      </c>
      <c r="N247" s="111" t="str">
        <f>IF(NumSpatialOffsets=0,"",
IF(NumSpatialOffsets&lt;$A247,"",
CONCATENATE("  - &amp;SpatialOffsetID",TEXT($A247,"0000"),
" {","SpatialOffsetTypeCV:  ",CHAR(34),INDEX(RelatedFeatures[Spatial Offset Type],MATCH($A247,RelatedFeatures[OffsetID],0)),CHAR(34),
", Offset1Value:  ",INDEX(RelatedFeatures[Offset 1 Value],MATCH($A247,RelatedFeatures[OffsetID],0)),
", Offset1UnitID:  ",CHAR(34),INDEX(RelatedFeatures[Offset 1 Unit],MATCH($A247,RelatedFeatures[OffsetID],0)),CHAR(34),
", Offset2Value:  ",IF(INDEX(RelatedFeatures[Offset 2 Value],MATCH($A247,RelatedFeatures[OffsetID],0))="","NULL",INDEX(RelatedFeatures[Offset 2 Value],MATCH($A247,RelatedFeatures[OffsetID],0))),
", Offset2UnitID:  ",CHAR(34),INDEX(RelatedFeatures[Offset 2 Unit],MATCH($A247,RelatedFeatures[OffsetID],0)),,CHAR(34),
", Offset3Value:  ",IF(INDEX(RelatedFeatures[Offset 3 Value],MATCH($A247,RelatedFeatures[OffsetID],0))="","NULL",INDEX(RelatedFeatures[Offset 3 Value],MATCH($A247,RelatedFeatures[OffsetID],0))),
", Offset3UnitID:  ",CHAR(34),INDEX(RelatedFeatures[Offset 3 Unit],MATCH($A247,RelatedFeatures[OffsetID],0)),CHAR(34),"}")))</f>
        <v/>
      </c>
      <c r="O247" s="111" t="str">
        <f>IF(NumRelatedFeatures=0,"",
IF($A247&gt;NumRelatedFeatures,"",
CONCATENATE("  - &amp;RelationID",TEXT($A247,"0000"),
" {","SamplingFeatureID:  *SamplingFeatureID",TEXT(MATCH(INDEX(RelatedFeatures[First Sampling Feature Code],$A247),SamplingFeatures[Feature Code],0),"0000"),
", RelationshipTypeCV:  ",CHAR(34),INDEX(RelatedFeatures[Relationship Type],$A247),CHAR(34),
", RelatedFeatureID: *SamplingFeatureID",TEXT(MATCH(INDEX(RelatedFeatures[Second Sampling Feature Code],$A247),SamplingFeatures[Feature Code],0),"0000"),
", SpatialOffsetID:  ",IF(INDEX(RelatedFeatures[OffsetID],$A247)="",CONCATENATE(CHAR(34),CHAR(34)),CONCATENATE("*SpatialOffsetID",TEXT(INDEX(RelatedFeatures[OffsetID],$A247),"0000"))),"}")))</f>
        <v/>
      </c>
      <c r="P247" s="111" t="str">
        <f>IF($A247&gt;NumMethods,"",
CONCATENATE("  - &amp;MethodID",TEXT($A247,"0000"),
" {","MethodTypeCV:  ",CHAR(34),INDEX(Methods[Method Type],$A247),CHAR(34),
", MethodCode:  ",CHAR(34),INDEX(Methods[Method Code],$A247),CHAR(34),
", MethodName:  ",CHAR(34),INDEX(Methods[Method Name],$A247),CHAR(34),
", MethodDescription:  ",CHAR(34),INDEX(Methods[Method Description],$A247),CHAR(34),
", MethodLink:  ",CHAR(34),INDEX(Methods[Method Link],$A247),CHAR(34),
", OrganizationID: *OrganizationID",TEXT(MATCH(INDEX(Methods[Organization Name],$A247),Organizations[Organization Name],0),"0000"),"}"))</f>
        <v/>
      </c>
      <c r="Q247" s="111" t="str">
        <f>IF($A247&gt;NumVariables,"",
CONCATENATE("  - &amp;VariableID",TEXT($A247,"0000"),
" {","VariableTypeCV:  ",CHAR(34),INDEX(Variables[Variable Type],$A247),CHAR(34),
", VariableCode:  ",CHAR(34),INDEX(Variables[Variable Code],$A247),CHAR(34),
", VariableNameCV:  ",CHAR(34),INDEX(Variables[Variable Name],$A247),CHAR(34),
", VariableDefinition:  ",CHAR(34),INDEX(Variables[Variable Definition],$A247),CHAR(34),
", SpecciationCV:  ",CHAR(34),INDEX(Variables[Speciation],$A247),CHAR(34),
", NoDataValue:  ",CHAR(34),INDEX(Variables[No Data Value],$A247),CHAR(34),"}"))</f>
        <v/>
      </c>
      <c r="S247" s="111" t="str">
        <f>IF($A247&gt;NumProcessingLevels,"",
CONCATENATE("  - &amp;ProcessingLevelID",TEXT($A247,"0000"),
" {","ProcessingLevelCode:  ",CHAR(34),INDEX(ProcessingLevels[Processing Level Code],$A247),CHAR(34),
", Definition:  ",CHAR(34),INDEX(ProcessingLevels[Definition],$A247),CHAR(34),
", Explanation:  ",CHAR(34),INDEX(ProcessingLevels[Explanation],$A247),CHAR(34),"}"))</f>
        <v/>
      </c>
      <c r="T247" s="111" t="str">
        <f>IF($A247&gt;NumDataColumns,"",
IF(INDEX(DataColumns[Method Code],$A247)="","PLEASE FILL IN A METHOD FOR EACH DATA COLUMN",
CONCATENATE("  - &amp;ActionID",TEXT($A247,"0000"),
" {","ActionTypeCV:  ",CHAR(34),"Observation",CHAR(34),
", MethodID: *MethodID",TEXT(MATCH(INDEX(DataColumns[Method Code],$A247),Methods[Method Code],0),"0000"),
", BeginDateTime:  NULL",
", BeginDateTimeUTCOffset:  NULL",
", EndDateTime:  NULL",
", EndDateTimeUTCOffset:  NULL",
", ActionDescription:  ",CHAR(34),"Generic observation action generated by YODA TimeSeries Template",CHAR(34),
", ActionFileLink:  ",CHAR(34),CHAR(34),"}")))</f>
        <v/>
      </c>
      <c r="U247" s="111" t="str">
        <f>IF($A247&gt;NumDataColumns,"",
IF(INDEX(DataColumns[Method Code],$A247)="","PLEASE FILL IN A SAMPLING FEATURE FOR EACH DATA COLUMN",
CONCATENATE("  - &amp;FeatureActionID",TEXT($A247,"0000"),
" {","SamplingFeatureID:  *SamplingFeatureID",TEXT(MATCH(INDEX(DataColumns[Sampling Feature Code],$A247),SamplingFeatures[Feature Code],0),"0000"),
", ActionID:  *ActionID",TEXT($A247,"0000"),"}")))</f>
        <v/>
      </c>
      <c r="V247" s="111" t="str">
        <f>IF($A247&gt;NumDataColumns,"",
CONCATENATE("  - &amp;ResultID",TEXT($A247,"0000"),
" {","ResultUUID:  ",CHAR(34),INDEX(DataColumns[ResultUUID],$A247),CHAR(34),
", FeatureActionID: *FeatureActionID",TEXT($A247,"0000"),
", ResultTypeCV:  ",CHAR(34),INDEX(DataColumns[Result Type],$A247),CHAR(34),
", VariableID:  *VariableID",TEXT(MATCH(INDEX(DataColumns[Variable Code],$A247),Variables[Variable Code],0),"0000"),
", UnitsID:  ",CHAR(34),INDEX(DataColumns[Unit Name],$A247),CHAR(34),
", TaxonomicClassifierID:  ",CHAR(34),CHAR(34),
", ProcessingLevelID:  *ProcessingLevelID",TEXT(MATCH(INDEX(DataColumns[Processing Level],$A247),ProcessingLevels[Processing Level Code],0),"0000"),
", ResultDateTime:  ",CHAR(34),CHAR(34),
", ResultDateTimeUTCOffset:  ",CHAR(34),CHAR(34),
", ValidDateTime:  ",CHAR(34),CHAR(34),
", ValidDateTimeUTCOffset:  ",CHAR(34),CHAR(34),
", StatusCV:  ",CHAR(34),CHAR(34),
", SampledMediumCV:  ",CHAR(34),INDEX(DataColumns[Sampled Medium],$A247),CHAR(34),
", ValueCount:  ",NumDataValues,"}"))</f>
        <v/>
      </c>
      <c r="W247" s="111" t="str">
        <f>IF($A247&gt;NumDataColumns,"",
CONCATENATE("  - &amp;TimeSeriesResultID001",TEXT($A247,"0000"),
" {","ResultID: *ResultID",TEXT($A247,"0000"),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Statistic],$A247),CHAR(34),"}"))</f>
        <v/>
      </c>
      <c r="X247" s="111" t="str">
        <f>IF($A247-3&gt;NumDataColumns,"",
CONCATENATE("    - {ColumnNumber: ",TEXT($A247-1,"0000"),
", Label:  ",CHAR(34),INDEX(DataColumns[Column Label],$A247-3),CHAR(34),
", ODM2Field:  ",CHAR(34),"DataValue",CHAR(34),
", CensorCodeCV:  ",CHAR(34),INDEX(DataColumns[Censor Code],$A247-3),CHAR(34),
", QualiatyCodeCV:  ",CHAR(34),INDEX(DataColumns[Quality Code],$A247-3),CHAR(34),
", TimeAggregationInterval:  ",INDEX(DataColumns[Time Aggregation Interval],$A247-3),
", TimeAggregationIntervalUnitsID:  ",CHAR(34),INDEX(DataColumns[Time Aggregation Unit],$A247-3),CHAR(34),"}"))</f>
        <v/>
      </c>
      <c r="AA247" s="111" t="str">
        <f>IF($A247&gt;NumDataColumns,
"",
CONCATENATE(AA246,", ",INDEX(DataColumns[Column Label],$A247)))</f>
        <v/>
      </c>
    </row>
    <row r="248" spans="1:27" x14ac:dyDescent="0.25">
      <c r="A248">
        <v>245</v>
      </c>
      <c r="D248" s="111" t="str">
        <f>IF($A248&gt;NumPeople,"",
CONCATENATE("  - &amp;PersonID",TEXT($A248,"0000"),
" {","PersonFirstName:  ",CHAR(34),INDEX(People[First Name],$A248),CHAR(34),
", PersonMiddleName:  ",CHAR(34),INDEX(People[Middle Name],$A248),CHAR(34),
", PersonLastName:  ",CHAR(34),INDEX(People[Last Name],$A248),CHAR(34),"}"))</f>
        <v/>
      </c>
      <c r="E248" s="111" t="str">
        <f>IF($A248&gt;NumOrganizations,"",
CONCATENATE("  - &amp;OrganizationID",TEXT($A248,"0000"),
" {","OrganizationTypeCV:  ",CHAR(34),INDEX(Organizations[Organization Type '[CV']],$A248),CHAR(34),
", OrganizationCode:  ",CHAR(34),INDEX(Organizations[Organization Code],$A248),CHAR(34),
", OrganizationName:  ",CHAR(34),INDEX(Organizations[Organization Name],$A248),CHAR(34),
", OrganizationDescription:  ",CHAR(34),INDEX(Organizations[Organization Description],$A248),CHAR(34),
", OrganizationLink:  ",CHAR(34),INDEX(Organizations[Organization Link],$A248),CHAR(34),"}"))</f>
        <v/>
      </c>
      <c r="F248" s="111" t="str">
        <f>IF($A248&gt;NumPeople,"",
CONCATENATE("  - &amp;AffiliationID",TEXT($A248,"0000"),
" {PersonID: *PersonID",TEXT($A248,"0000"),
", OrganizationID: *OrganizationID",TEXT(MATCH(INDEX(People[Organization Name],$A248),Organizations[Organization Name],0),"0000"),
", IsPrimaryOrganizationContact: , AffiliationStartDate: , AffiliationEndDate: , PrimaryPhone: ",
", PrimaryEmail: ",CHAR(34),INDEX(People[Primary Email],$A248),CHAR(34),
", PrimaryAddress: ",CHAR(34),INDEX(People[Primary Address],$A248),CHAR(34),
", PersonLink: }"))</f>
        <v/>
      </c>
      <c r="H248" s="111" t="str">
        <f>IF(COUNTA(CitationInformation)=0,"",
IF($A248&gt;NumAuthors,"",
CONCATENATE("  - &amp;AuthorListID",TEXT($A248,"0000"),
"  {CitationID: *CitationID0001",
", PersonID: *PersonID",TEXT(MATCH(INDEX(AuthorList[Author Name],$A248),People[Full Name],0),"0000"),
", AuthorOrder: ",INDEX(AuthorList[Author Number],$A248),"}")))</f>
        <v/>
      </c>
      <c r="K248" s="111" t="str">
        <f>IF($A248&gt;NumSamplingFeatures,"",
CONCATENATE("  - &amp;SamplingFeatureID",TEXT($A248,"0000"),
" {","SamplingFeatureUUID:  ",CHAR(34),INDEX(SamplingFeatures[Sampling Feature UUID],$A248),CHAR(34),
", SamplingFeatureTypeCV:  ",CHAR(34),INDEX(SamplingFeatures[Sampling Feature Type],$A248),CHAR(34),
", SamplingFeatureCode:  ",CHAR(34),INDEX(SamplingFeatures[Feature Code],$A248),CHAR(34),
", SamplingFeatureName:  ",CHAR(34),INDEX(SamplingFeatures[Feature Name],$A248),CHAR(34),
", SamplingFeatureDescription:  ",CHAR(34),INDEX(SamplingFeatures[Feature Description],$A248),CHAR(34),
", SamplingFeatureGeotypeCV:  ",CHAR(34),INDEX(SamplingFeatures[Feature Geo Type],$A248),CHAR(34),
", FeatureGeometry:  ",CHAR(34),INDEX(SamplingFeatures[Feature Geometry],$A248),CHAR(34),
", Elevation_m:  ",CHAR(34),INDEX(SamplingFeatures[Elevation_m],$A248),CHAR(34),
", ElevationDatumCV:  ",CHAR(34),ElevationDatum,CHAR(34),"}"))</f>
        <v/>
      </c>
      <c r="L248" s="111" t="str">
        <f>IF(NumSites=0,"",
IF(NumSites&lt;$A248,"",
CONCATENATE("  - &amp;SiteID",TEXT($A248,"0000"),
" {","SamplingFeatureID:  *SamplingFeatureID",TEXT(MATCH($A248,Sites[SiteID],0),"0000"),
", SiteTypeCV:  ",CHAR(34),INDEX(Sites[Site Type],MATCH($A248,Sites[SiteID],0)),CHAR(34),
", Latitude:  ",INDEX(Sites[Latitude],MATCH($A248,Sites[SiteID],0)),
", Longitude:  ",INDEX(Sites[Longitude],MATCH($A248,Sites[SiteID],0)),
", SpatialReferenceID:  *SRSID0001}")))</f>
        <v/>
      </c>
      <c r="M248" s="111" t="str">
        <f>IF(NumSpecimens=0,"",
IF(NumSpecimens&lt;$A248,"",
CONCATENATE("  - &amp;SpecimenID",TEXT($A248,"0000"),
" {","SamplingFeatureID:  *SamplingFeatureID",TEXT(MATCH($A248,Specimens[SpecimenID],0),"0000"),
", SpecimenTypeCV:  ",CHAR(34),INDEX(Specimens[Specimen Type],MATCH($A248,Specimens[SpecimenID],0)),CHAR(34),
", SpecimenMediumCV:  ",INDEX(Specimens[Specimen Medium],MATCH($A248,Specimens[SpecimenID],0)),
", IsFieldSpecimen:  ",CHAR(34),INDEX(Specimens[Is Field Specimen?],MATCH($A248,Specimens[SpecimenID],0)),CHAR(34),"}")))</f>
        <v/>
      </c>
      <c r="N248" s="111" t="str">
        <f>IF(NumSpatialOffsets=0,"",
IF(NumSpatialOffsets&lt;$A248,"",
CONCATENATE("  - &amp;SpatialOffsetID",TEXT($A248,"0000"),
" {","SpatialOffsetTypeCV:  ",CHAR(34),INDEX(RelatedFeatures[Spatial Offset Type],MATCH($A248,RelatedFeatures[OffsetID],0)),CHAR(34),
", Offset1Value:  ",INDEX(RelatedFeatures[Offset 1 Value],MATCH($A248,RelatedFeatures[OffsetID],0)),
", Offset1UnitID:  ",CHAR(34),INDEX(RelatedFeatures[Offset 1 Unit],MATCH($A248,RelatedFeatures[OffsetID],0)),CHAR(34),
", Offset2Value:  ",IF(INDEX(RelatedFeatures[Offset 2 Value],MATCH($A248,RelatedFeatures[OffsetID],0))="","NULL",INDEX(RelatedFeatures[Offset 2 Value],MATCH($A248,RelatedFeatures[OffsetID],0))),
", Offset2UnitID:  ",CHAR(34),INDEX(RelatedFeatures[Offset 2 Unit],MATCH($A248,RelatedFeatures[OffsetID],0)),,CHAR(34),
", Offset3Value:  ",IF(INDEX(RelatedFeatures[Offset 3 Value],MATCH($A248,RelatedFeatures[OffsetID],0))="","NULL",INDEX(RelatedFeatures[Offset 3 Value],MATCH($A248,RelatedFeatures[OffsetID],0))),
", Offset3UnitID:  ",CHAR(34),INDEX(RelatedFeatures[Offset 3 Unit],MATCH($A248,RelatedFeatures[OffsetID],0)),CHAR(34),"}")))</f>
        <v/>
      </c>
      <c r="O248" s="111" t="str">
        <f>IF(NumRelatedFeatures=0,"",
IF($A248&gt;NumRelatedFeatures,"",
CONCATENATE("  - &amp;RelationID",TEXT($A248,"0000"),
" {","SamplingFeatureID:  *SamplingFeatureID",TEXT(MATCH(INDEX(RelatedFeatures[First Sampling Feature Code],$A248),SamplingFeatures[Feature Code],0),"0000"),
", RelationshipTypeCV:  ",CHAR(34),INDEX(RelatedFeatures[Relationship Type],$A248),CHAR(34),
", RelatedFeatureID: *SamplingFeatureID",TEXT(MATCH(INDEX(RelatedFeatures[Second Sampling Feature Code],$A248),SamplingFeatures[Feature Code],0),"0000"),
", SpatialOffsetID:  ",IF(INDEX(RelatedFeatures[OffsetID],$A248)="",CONCATENATE(CHAR(34),CHAR(34)),CONCATENATE("*SpatialOffsetID",TEXT(INDEX(RelatedFeatures[OffsetID],$A248),"0000"))),"}")))</f>
        <v/>
      </c>
      <c r="P248" s="111" t="str">
        <f>IF($A248&gt;NumMethods,"",
CONCATENATE("  - &amp;MethodID",TEXT($A248,"0000"),
" {","MethodTypeCV:  ",CHAR(34),INDEX(Methods[Method Type],$A248),CHAR(34),
", MethodCode:  ",CHAR(34),INDEX(Methods[Method Code],$A248),CHAR(34),
", MethodName:  ",CHAR(34),INDEX(Methods[Method Name],$A248),CHAR(34),
", MethodDescription:  ",CHAR(34),INDEX(Methods[Method Description],$A248),CHAR(34),
", MethodLink:  ",CHAR(34),INDEX(Methods[Method Link],$A248),CHAR(34),
", OrganizationID: *OrganizationID",TEXT(MATCH(INDEX(Methods[Organization Name],$A248),Organizations[Organization Name],0),"0000"),"}"))</f>
        <v/>
      </c>
      <c r="Q248" s="111" t="str">
        <f>IF($A248&gt;NumVariables,"",
CONCATENATE("  - &amp;VariableID",TEXT($A248,"0000"),
" {","VariableTypeCV:  ",CHAR(34),INDEX(Variables[Variable Type],$A248),CHAR(34),
", VariableCode:  ",CHAR(34),INDEX(Variables[Variable Code],$A248),CHAR(34),
", VariableNameCV:  ",CHAR(34),INDEX(Variables[Variable Name],$A248),CHAR(34),
", VariableDefinition:  ",CHAR(34),INDEX(Variables[Variable Definition],$A248),CHAR(34),
", SpecciationCV:  ",CHAR(34),INDEX(Variables[Speciation],$A248),CHAR(34),
", NoDataValue:  ",CHAR(34),INDEX(Variables[No Data Value],$A248),CHAR(34),"}"))</f>
        <v/>
      </c>
      <c r="S248" s="111" t="str">
        <f>IF($A248&gt;NumProcessingLevels,"",
CONCATENATE("  - &amp;ProcessingLevelID",TEXT($A248,"0000"),
" {","ProcessingLevelCode:  ",CHAR(34),INDEX(ProcessingLevels[Processing Level Code],$A248),CHAR(34),
", Definition:  ",CHAR(34),INDEX(ProcessingLevels[Definition],$A248),CHAR(34),
", Explanation:  ",CHAR(34),INDEX(ProcessingLevels[Explanation],$A248),CHAR(34),"}"))</f>
        <v/>
      </c>
      <c r="T248" s="111" t="str">
        <f>IF($A248&gt;NumDataColumns,"",
IF(INDEX(DataColumns[Method Code],$A248)="","PLEASE FILL IN A METHOD FOR EACH DATA COLUMN",
CONCATENATE("  - &amp;ActionID",TEXT($A248,"0000"),
" {","ActionTypeCV:  ",CHAR(34),"Observation",CHAR(34),
", MethodID: *MethodID",TEXT(MATCH(INDEX(DataColumns[Method Code],$A248),Methods[Method Code],0),"0000"),
", BeginDateTime:  NULL",
", BeginDateTimeUTCOffset:  NULL",
", EndDateTime:  NULL",
", EndDateTimeUTCOffset:  NULL",
", ActionDescription:  ",CHAR(34),"Generic observation action generated by YODA TimeSeries Template",CHAR(34),
", ActionFileLink:  ",CHAR(34),CHAR(34),"}")))</f>
        <v/>
      </c>
      <c r="U248" s="111" t="str">
        <f>IF($A248&gt;NumDataColumns,"",
IF(INDEX(DataColumns[Method Code],$A248)="","PLEASE FILL IN A SAMPLING FEATURE FOR EACH DATA COLUMN",
CONCATENATE("  - &amp;FeatureActionID",TEXT($A248,"0000"),
" {","SamplingFeatureID:  *SamplingFeatureID",TEXT(MATCH(INDEX(DataColumns[Sampling Feature Code],$A248),SamplingFeatures[Feature Code],0),"0000"),
", ActionID:  *ActionID",TEXT($A248,"0000"),"}")))</f>
        <v/>
      </c>
      <c r="V248" s="111" t="str">
        <f>IF($A248&gt;NumDataColumns,"",
CONCATENATE("  - &amp;ResultID",TEXT($A248,"0000"),
" {","ResultUUID:  ",CHAR(34),INDEX(DataColumns[ResultUUID],$A248),CHAR(34),
", FeatureActionID: *FeatureActionID",TEXT($A248,"0000"),
", ResultTypeCV:  ",CHAR(34),INDEX(DataColumns[Result Type],$A248),CHAR(34),
", VariableID:  *VariableID",TEXT(MATCH(INDEX(DataColumns[Variable Code],$A248),Variables[Variable Code],0),"0000"),
", UnitsID:  ",CHAR(34),INDEX(DataColumns[Unit Name],$A248),CHAR(34),
", TaxonomicClassifierID:  ",CHAR(34),CHAR(34),
", ProcessingLevelID:  *ProcessingLevelID",TEXT(MATCH(INDEX(DataColumns[Processing Level],$A248),ProcessingLevels[Processing Level Code],0),"0000"),
", ResultDateTime:  ",CHAR(34),CHAR(34),
", ResultDateTimeUTCOffset:  ",CHAR(34),CHAR(34),
", ValidDateTime:  ",CHAR(34),CHAR(34),
", ValidDateTimeUTCOffset:  ",CHAR(34),CHAR(34),
", StatusCV:  ",CHAR(34),CHAR(34),
", SampledMediumCV:  ",CHAR(34),INDEX(DataColumns[Sampled Medium],$A248),CHAR(34),
", ValueCount:  ",NumDataValues,"}"))</f>
        <v/>
      </c>
      <c r="W248" s="111" t="str">
        <f>IF($A248&gt;NumDataColumns,"",
CONCATENATE("  - &amp;TimeSeriesResultID001",TEXT($A248,"0000"),
" {","ResultID: *ResultID",TEXT($A248,"0000"),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Statistic],$A248),CHAR(34),"}"))</f>
        <v/>
      </c>
      <c r="X248" s="111" t="str">
        <f>IF($A248-3&gt;NumDataColumns,"",
CONCATENATE("    - {ColumnNumber: ",TEXT($A248-1,"0000"),
", Label:  ",CHAR(34),INDEX(DataColumns[Column Label],$A248-3),CHAR(34),
", ODM2Field:  ",CHAR(34),"DataValue",CHAR(34),
", CensorCodeCV:  ",CHAR(34),INDEX(DataColumns[Censor Code],$A248-3),CHAR(34),
", QualiatyCodeCV:  ",CHAR(34),INDEX(DataColumns[Quality Code],$A248-3),CHAR(34),
", TimeAggregationInterval:  ",INDEX(DataColumns[Time Aggregation Interval],$A248-3),
", TimeAggregationIntervalUnitsID:  ",CHAR(34),INDEX(DataColumns[Time Aggregation Unit],$A248-3),CHAR(34),"}"))</f>
        <v/>
      </c>
      <c r="AA248" s="111" t="str">
        <f>IF($A248&gt;NumDataColumns,
"",
CONCATENATE(AA247,", ",INDEX(DataColumns[Column Label],$A248)))</f>
        <v/>
      </c>
    </row>
    <row r="249" spans="1:27" x14ac:dyDescent="0.25">
      <c r="A249">
        <v>246</v>
      </c>
      <c r="D249" s="111" t="str">
        <f>IF($A249&gt;NumPeople,"",
CONCATENATE("  - &amp;PersonID",TEXT($A249,"0000"),
" {","PersonFirstName:  ",CHAR(34),INDEX(People[First Name],$A249),CHAR(34),
", PersonMiddleName:  ",CHAR(34),INDEX(People[Middle Name],$A249),CHAR(34),
", PersonLastName:  ",CHAR(34),INDEX(People[Last Name],$A249),CHAR(34),"}"))</f>
        <v/>
      </c>
      <c r="E249" s="111" t="str">
        <f>IF($A249&gt;NumOrganizations,"",
CONCATENATE("  - &amp;OrganizationID",TEXT($A249,"0000"),
" {","OrganizationTypeCV:  ",CHAR(34),INDEX(Organizations[Organization Type '[CV']],$A249),CHAR(34),
", OrganizationCode:  ",CHAR(34),INDEX(Organizations[Organization Code],$A249),CHAR(34),
", OrganizationName:  ",CHAR(34),INDEX(Organizations[Organization Name],$A249),CHAR(34),
", OrganizationDescription:  ",CHAR(34),INDEX(Organizations[Organization Description],$A249),CHAR(34),
", OrganizationLink:  ",CHAR(34),INDEX(Organizations[Organization Link],$A249),CHAR(34),"}"))</f>
        <v/>
      </c>
      <c r="F249" s="111" t="str">
        <f>IF($A249&gt;NumPeople,"",
CONCATENATE("  - &amp;AffiliationID",TEXT($A249,"0000"),
" {PersonID: *PersonID",TEXT($A249,"0000"),
", OrganizationID: *OrganizationID",TEXT(MATCH(INDEX(People[Organization Name],$A249),Organizations[Organization Name],0),"0000"),
", IsPrimaryOrganizationContact: , AffiliationStartDate: , AffiliationEndDate: , PrimaryPhone: ",
", PrimaryEmail: ",CHAR(34),INDEX(People[Primary Email],$A249),CHAR(34),
", PrimaryAddress: ",CHAR(34),INDEX(People[Primary Address],$A249),CHAR(34),
", PersonLink: }"))</f>
        <v/>
      </c>
      <c r="H249" s="111" t="str">
        <f>IF(COUNTA(CitationInformation)=0,"",
IF($A249&gt;NumAuthors,"",
CONCATENATE("  - &amp;AuthorListID",TEXT($A249,"0000"),
"  {CitationID: *CitationID0001",
", PersonID: *PersonID",TEXT(MATCH(INDEX(AuthorList[Author Name],$A249),People[Full Name],0),"0000"),
", AuthorOrder: ",INDEX(AuthorList[Author Number],$A249),"}")))</f>
        <v/>
      </c>
      <c r="K249" s="111" t="str">
        <f>IF($A249&gt;NumSamplingFeatures,"",
CONCATENATE("  - &amp;SamplingFeatureID",TEXT($A249,"0000"),
" {","SamplingFeatureUUID:  ",CHAR(34),INDEX(SamplingFeatures[Sampling Feature UUID],$A249),CHAR(34),
", SamplingFeatureTypeCV:  ",CHAR(34),INDEX(SamplingFeatures[Sampling Feature Type],$A249),CHAR(34),
", SamplingFeatureCode:  ",CHAR(34),INDEX(SamplingFeatures[Feature Code],$A249),CHAR(34),
", SamplingFeatureName:  ",CHAR(34),INDEX(SamplingFeatures[Feature Name],$A249),CHAR(34),
", SamplingFeatureDescription:  ",CHAR(34),INDEX(SamplingFeatures[Feature Description],$A249),CHAR(34),
", SamplingFeatureGeotypeCV:  ",CHAR(34),INDEX(SamplingFeatures[Feature Geo Type],$A249),CHAR(34),
", FeatureGeometry:  ",CHAR(34),INDEX(SamplingFeatures[Feature Geometry],$A249),CHAR(34),
", Elevation_m:  ",CHAR(34),INDEX(SamplingFeatures[Elevation_m],$A249),CHAR(34),
", ElevationDatumCV:  ",CHAR(34),ElevationDatum,CHAR(34),"}"))</f>
        <v/>
      </c>
      <c r="L249" s="111" t="str">
        <f>IF(NumSites=0,"",
IF(NumSites&lt;$A249,"",
CONCATENATE("  - &amp;SiteID",TEXT($A249,"0000"),
" {","SamplingFeatureID:  *SamplingFeatureID",TEXT(MATCH($A249,Sites[SiteID],0),"0000"),
", SiteTypeCV:  ",CHAR(34),INDEX(Sites[Site Type],MATCH($A249,Sites[SiteID],0)),CHAR(34),
", Latitude:  ",INDEX(Sites[Latitude],MATCH($A249,Sites[SiteID],0)),
", Longitude:  ",INDEX(Sites[Longitude],MATCH($A249,Sites[SiteID],0)),
", SpatialReferenceID:  *SRSID0001}")))</f>
        <v/>
      </c>
      <c r="M249" s="111" t="str">
        <f>IF(NumSpecimens=0,"",
IF(NumSpecimens&lt;$A249,"",
CONCATENATE("  - &amp;SpecimenID",TEXT($A249,"0000"),
" {","SamplingFeatureID:  *SamplingFeatureID",TEXT(MATCH($A249,Specimens[SpecimenID],0),"0000"),
", SpecimenTypeCV:  ",CHAR(34),INDEX(Specimens[Specimen Type],MATCH($A249,Specimens[SpecimenID],0)),CHAR(34),
", SpecimenMediumCV:  ",INDEX(Specimens[Specimen Medium],MATCH($A249,Specimens[SpecimenID],0)),
", IsFieldSpecimen:  ",CHAR(34),INDEX(Specimens[Is Field Specimen?],MATCH($A249,Specimens[SpecimenID],0)),CHAR(34),"}")))</f>
        <v/>
      </c>
      <c r="N249" s="111" t="str">
        <f>IF(NumSpatialOffsets=0,"",
IF(NumSpatialOffsets&lt;$A249,"",
CONCATENATE("  - &amp;SpatialOffsetID",TEXT($A249,"0000"),
" {","SpatialOffsetTypeCV:  ",CHAR(34),INDEX(RelatedFeatures[Spatial Offset Type],MATCH($A249,RelatedFeatures[OffsetID],0)),CHAR(34),
", Offset1Value:  ",INDEX(RelatedFeatures[Offset 1 Value],MATCH($A249,RelatedFeatures[OffsetID],0)),
", Offset1UnitID:  ",CHAR(34),INDEX(RelatedFeatures[Offset 1 Unit],MATCH($A249,RelatedFeatures[OffsetID],0)),CHAR(34),
", Offset2Value:  ",IF(INDEX(RelatedFeatures[Offset 2 Value],MATCH($A249,RelatedFeatures[OffsetID],0))="","NULL",INDEX(RelatedFeatures[Offset 2 Value],MATCH($A249,RelatedFeatures[OffsetID],0))),
", Offset2UnitID:  ",CHAR(34),INDEX(RelatedFeatures[Offset 2 Unit],MATCH($A249,RelatedFeatures[OffsetID],0)),,CHAR(34),
", Offset3Value:  ",IF(INDEX(RelatedFeatures[Offset 3 Value],MATCH($A249,RelatedFeatures[OffsetID],0))="","NULL",INDEX(RelatedFeatures[Offset 3 Value],MATCH($A249,RelatedFeatures[OffsetID],0))),
", Offset3UnitID:  ",CHAR(34),INDEX(RelatedFeatures[Offset 3 Unit],MATCH($A249,RelatedFeatures[OffsetID],0)),CHAR(34),"}")))</f>
        <v/>
      </c>
      <c r="O249" s="111" t="str">
        <f>IF(NumRelatedFeatures=0,"",
IF($A249&gt;NumRelatedFeatures,"",
CONCATENATE("  - &amp;RelationID",TEXT($A249,"0000"),
" {","SamplingFeatureID:  *SamplingFeatureID",TEXT(MATCH(INDEX(RelatedFeatures[First Sampling Feature Code],$A249),SamplingFeatures[Feature Code],0),"0000"),
", RelationshipTypeCV:  ",CHAR(34),INDEX(RelatedFeatures[Relationship Type],$A249),CHAR(34),
", RelatedFeatureID: *SamplingFeatureID",TEXT(MATCH(INDEX(RelatedFeatures[Second Sampling Feature Code],$A249),SamplingFeatures[Feature Code],0),"0000"),
", SpatialOffsetID:  ",IF(INDEX(RelatedFeatures[OffsetID],$A249)="",CONCATENATE(CHAR(34),CHAR(34)),CONCATENATE("*SpatialOffsetID",TEXT(INDEX(RelatedFeatures[OffsetID],$A249),"0000"))),"}")))</f>
        <v/>
      </c>
      <c r="P249" s="111" t="str">
        <f>IF($A249&gt;NumMethods,"",
CONCATENATE("  - &amp;MethodID",TEXT($A249,"0000"),
" {","MethodTypeCV:  ",CHAR(34),INDEX(Methods[Method Type],$A249),CHAR(34),
", MethodCode:  ",CHAR(34),INDEX(Methods[Method Code],$A249),CHAR(34),
", MethodName:  ",CHAR(34),INDEX(Methods[Method Name],$A249),CHAR(34),
", MethodDescription:  ",CHAR(34),INDEX(Methods[Method Description],$A249),CHAR(34),
", MethodLink:  ",CHAR(34),INDEX(Methods[Method Link],$A249),CHAR(34),
", OrganizationID: *OrganizationID",TEXT(MATCH(INDEX(Methods[Organization Name],$A249),Organizations[Organization Name],0),"0000"),"}"))</f>
        <v/>
      </c>
      <c r="Q249" s="111" t="str">
        <f>IF($A249&gt;NumVariables,"",
CONCATENATE("  - &amp;VariableID",TEXT($A249,"0000"),
" {","VariableTypeCV:  ",CHAR(34),INDEX(Variables[Variable Type],$A249),CHAR(34),
", VariableCode:  ",CHAR(34),INDEX(Variables[Variable Code],$A249),CHAR(34),
", VariableNameCV:  ",CHAR(34),INDEX(Variables[Variable Name],$A249),CHAR(34),
", VariableDefinition:  ",CHAR(34),INDEX(Variables[Variable Definition],$A249),CHAR(34),
", SpecciationCV:  ",CHAR(34),INDEX(Variables[Speciation],$A249),CHAR(34),
", NoDataValue:  ",CHAR(34),INDEX(Variables[No Data Value],$A249),CHAR(34),"}"))</f>
        <v/>
      </c>
      <c r="S249" s="111" t="str">
        <f>IF($A249&gt;NumProcessingLevels,"",
CONCATENATE("  - &amp;ProcessingLevelID",TEXT($A249,"0000"),
" {","ProcessingLevelCode:  ",CHAR(34),INDEX(ProcessingLevels[Processing Level Code],$A249),CHAR(34),
", Definition:  ",CHAR(34),INDEX(ProcessingLevels[Definition],$A249),CHAR(34),
", Explanation:  ",CHAR(34),INDEX(ProcessingLevels[Explanation],$A249),CHAR(34),"}"))</f>
        <v/>
      </c>
      <c r="T249" s="111" t="str">
        <f>IF($A249&gt;NumDataColumns,"",
IF(INDEX(DataColumns[Method Code],$A249)="","PLEASE FILL IN A METHOD FOR EACH DATA COLUMN",
CONCATENATE("  - &amp;ActionID",TEXT($A249,"0000"),
" {","ActionTypeCV:  ",CHAR(34),"Observation",CHAR(34),
", MethodID: *MethodID",TEXT(MATCH(INDEX(DataColumns[Method Code],$A249),Methods[Method Code],0),"0000"),
", BeginDateTime:  NULL",
", BeginDateTimeUTCOffset:  NULL",
", EndDateTime:  NULL",
", EndDateTimeUTCOffset:  NULL",
", ActionDescription:  ",CHAR(34),"Generic observation action generated by YODA TimeSeries Template",CHAR(34),
", ActionFileLink:  ",CHAR(34),CHAR(34),"}")))</f>
        <v/>
      </c>
      <c r="U249" s="111" t="str">
        <f>IF($A249&gt;NumDataColumns,"",
IF(INDEX(DataColumns[Method Code],$A249)="","PLEASE FILL IN A SAMPLING FEATURE FOR EACH DATA COLUMN",
CONCATENATE("  - &amp;FeatureActionID",TEXT($A249,"0000"),
" {","SamplingFeatureID:  *SamplingFeatureID",TEXT(MATCH(INDEX(DataColumns[Sampling Feature Code],$A249),SamplingFeatures[Feature Code],0),"0000"),
", ActionID:  *ActionID",TEXT($A249,"0000"),"}")))</f>
        <v/>
      </c>
      <c r="V249" s="111" t="str">
        <f>IF($A249&gt;NumDataColumns,"",
CONCATENATE("  - &amp;ResultID",TEXT($A249,"0000"),
" {","ResultUUID:  ",CHAR(34),INDEX(DataColumns[ResultUUID],$A249),CHAR(34),
", FeatureActionID: *FeatureActionID",TEXT($A249,"0000"),
", ResultTypeCV:  ",CHAR(34),INDEX(DataColumns[Result Type],$A249),CHAR(34),
", VariableID:  *VariableID",TEXT(MATCH(INDEX(DataColumns[Variable Code],$A249),Variables[Variable Code],0),"0000"),
", UnitsID:  ",CHAR(34),INDEX(DataColumns[Unit Name],$A249),CHAR(34),
", TaxonomicClassifierID:  ",CHAR(34),CHAR(34),
", ProcessingLevelID:  *ProcessingLevelID",TEXT(MATCH(INDEX(DataColumns[Processing Level],$A249),ProcessingLevels[Processing Level Code],0),"0000"),
", ResultDateTime:  ",CHAR(34),CHAR(34),
", ResultDateTimeUTCOffset:  ",CHAR(34),CHAR(34),
", ValidDateTime:  ",CHAR(34),CHAR(34),
", ValidDateTimeUTCOffset:  ",CHAR(34),CHAR(34),
", StatusCV:  ",CHAR(34),CHAR(34),
", SampledMediumCV:  ",CHAR(34),INDEX(DataColumns[Sampled Medium],$A249),CHAR(34),
", ValueCount:  ",NumDataValues,"}"))</f>
        <v/>
      </c>
      <c r="W249" s="111" t="str">
        <f>IF($A249&gt;NumDataColumns,"",
CONCATENATE("  - &amp;TimeSeriesResultID001",TEXT($A249,"0000"),
" {","ResultID: *ResultID",TEXT($A249,"0000"),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Statistic],$A249),CHAR(34),"}"))</f>
        <v/>
      </c>
      <c r="X249" s="111" t="str">
        <f>IF($A249-3&gt;NumDataColumns,"",
CONCATENATE("    - {ColumnNumber: ",TEXT($A249-1,"0000"),
", Label:  ",CHAR(34),INDEX(DataColumns[Column Label],$A249-3),CHAR(34),
", ODM2Field:  ",CHAR(34),"DataValue",CHAR(34),
", CensorCodeCV:  ",CHAR(34),INDEX(DataColumns[Censor Code],$A249-3),CHAR(34),
", QualiatyCodeCV:  ",CHAR(34),INDEX(DataColumns[Quality Code],$A249-3),CHAR(34),
", TimeAggregationInterval:  ",INDEX(DataColumns[Time Aggregation Interval],$A249-3),
", TimeAggregationIntervalUnitsID:  ",CHAR(34),INDEX(DataColumns[Time Aggregation Unit],$A249-3),CHAR(34),"}"))</f>
        <v/>
      </c>
      <c r="AA249" s="111" t="str">
        <f>IF($A249&gt;NumDataColumns,
"",
CONCATENATE(AA248,", ",INDEX(DataColumns[Column Label],$A249)))</f>
        <v/>
      </c>
    </row>
    <row r="250" spans="1:27" x14ac:dyDescent="0.25">
      <c r="A250">
        <v>247</v>
      </c>
      <c r="D250" s="111" t="str">
        <f>IF($A250&gt;NumPeople,"",
CONCATENATE("  - &amp;PersonID",TEXT($A250,"0000"),
" {","PersonFirstName:  ",CHAR(34),INDEX(People[First Name],$A250),CHAR(34),
", PersonMiddleName:  ",CHAR(34),INDEX(People[Middle Name],$A250),CHAR(34),
", PersonLastName:  ",CHAR(34),INDEX(People[Last Name],$A250),CHAR(34),"}"))</f>
        <v/>
      </c>
      <c r="E250" s="111" t="str">
        <f>IF($A250&gt;NumOrganizations,"",
CONCATENATE("  - &amp;OrganizationID",TEXT($A250,"0000"),
" {","OrganizationTypeCV:  ",CHAR(34),INDEX(Organizations[Organization Type '[CV']],$A250),CHAR(34),
", OrganizationCode:  ",CHAR(34),INDEX(Organizations[Organization Code],$A250),CHAR(34),
", OrganizationName:  ",CHAR(34),INDEX(Organizations[Organization Name],$A250),CHAR(34),
", OrganizationDescription:  ",CHAR(34),INDEX(Organizations[Organization Description],$A250),CHAR(34),
", OrganizationLink:  ",CHAR(34),INDEX(Organizations[Organization Link],$A250),CHAR(34),"}"))</f>
        <v/>
      </c>
      <c r="F250" s="111" t="str">
        <f>IF($A250&gt;NumPeople,"",
CONCATENATE("  - &amp;AffiliationID",TEXT($A250,"0000"),
" {PersonID: *PersonID",TEXT($A250,"0000"),
", OrganizationID: *OrganizationID",TEXT(MATCH(INDEX(People[Organization Name],$A250),Organizations[Organization Name],0),"0000"),
", IsPrimaryOrganizationContact: , AffiliationStartDate: , AffiliationEndDate: , PrimaryPhone: ",
", PrimaryEmail: ",CHAR(34),INDEX(People[Primary Email],$A250),CHAR(34),
", PrimaryAddress: ",CHAR(34),INDEX(People[Primary Address],$A250),CHAR(34),
", PersonLink: }"))</f>
        <v/>
      </c>
      <c r="H250" s="111" t="str">
        <f>IF(COUNTA(CitationInformation)=0,"",
IF($A250&gt;NumAuthors,"",
CONCATENATE("  - &amp;AuthorListID",TEXT($A250,"0000"),
"  {CitationID: *CitationID0001",
", PersonID: *PersonID",TEXT(MATCH(INDEX(AuthorList[Author Name],$A250),People[Full Name],0),"0000"),
", AuthorOrder: ",INDEX(AuthorList[Author Number],$A250),"}")))</f>
        <v/>
      </c>
      <c r="K250" s="111" t="str">
        <f>IF($A250&gt;NumSamplingFeatures,"",
CONCATENATE("  - &amp;SamplingFeatureID",TEXT($A250,"0000"),
" {","SamplingFeatureUUID:  ",CHAR(34),INDEX(SamplingFeatures[Sampling Feature UUID],$A250),CHAR(34),
", SamplingFeatureTypeCV:  ",CHAR(34),INDEX(SamplingFeatures[Sampling Feature Type],$A250),CHAR(34),
", SamplingFeatureCode:  ",CHAR(34),INDEX(SamplingFeatures[Feature Code],$A250),CHAR(34),
", SamplingFeatureName:  ",CHAR(34),INDEX(SamplingFeatures[Feature Name],$A250),CHAR(34),
", SamplingFeatureDescription:  ",CHAR(34),INDEX(SamplingFeatures[Feature Description],$A250),CHAR(34),
", SamplingFeatureGeotypeCV:  ",CHAR(34),INDEX(SamplingFeatures[Feature Geo Type],$A250),CHAR(34),
", FeatureGeometry:  ",CHAR(34),INDEX(SamplingFeatures[Feature Geometry],$A250),CHAR(34),
", Elevation_m:  ",CHAR(34),INDEX(SamplingFeatures[Elevation_m],$A250),CHAR(34),
", ElevationDatumCV:  ",CHAR(34),ElevationDatum,CHAR(34),"}"))</f>
        <v/>
      </c>
      <c r="L250" s="111" t="str">
        <f>IF(NumSites=0,"",
IF(NumSites&lt;$A250,"",
CONCATENATE("  - &amp;SiteID",TEXT($A250,"0000"),
" {","SamplingFeatureID:  *SamplingFeatureID",TEXT(MATCH($A250,Sites[SiteID],0),"0000"),
", SiteTypeCV:  ",CHAR(34),INDEX(Sites[Site Type],MATCH($A250,Sites[SiteID],0)),CHAR(34),
", Latitude:  ",INDEX(Sites[Latitude],MATCH($A250,Sites[SiteID],0)),
", Longitude:  ",INDEX(Sites[Longitude],MATCH($A250,Sites[SiteID],0)),
", SpatialReferenceID:  *SRSID0001}")))</f>
        <v/>
      </c>
      <c r="M250" s="111" t="str">
        <f>IF(NumSpecimens=0,"",
IF(NumSpecimens&lt;$A250,"",
CONCATENATE("  - &amp;SpecimenID",TEXT($A250,"0000"),
" {","SamplingFeatureID:  *SamplingFeatureID",TEXT(MATCH($A250,Specimens[SpecimenID],0),"0000"),
", SpecimenTypeCV:  ",CHAR(34),INDEX(Specimens[Specimen Type],MATCH($A250,Specimens[SpecimenID],0)),CHAR(34),
", SpecimenMediumCV:  ",INDEX(Specimens[Specimen Medium],MATCH($A250,Specimens[SpecimenID],0)),
", IsFieldSpecimen:  ",CHAR(34),INDEX(Specimens[Is Field Specimen?],MATCH($A250,Specimens[SpecimenID],0)),CHAR(34),"}")))</f>
        <v/>
      </c>
      <c r="N250" s="111" t="str">
        <f>IF(NumSpatialOffsets=0,"",
IF(NumSpatialOffsets&lt;$A250,"",
CONCATENATE("  - &amp;SpatialOffsetID",TEXT($A250,"0000"),
" {","SpatialOffsetTypeCV:  ",CHAR(34),INDEX(RelatedFeatures[Spatial Offset Type],MATCH($A250,RelatedFeatures[OffsetID],0)),CHAR(34),
", Offset1Value:  ",INDEX(RelatedFeatures[Offset 1 Value],MATCH($A250,RelatedFeatures[OffsetID],0)),
", Offset1UnitID:  ",CHAR(34),INDEX(RelatedFeatures[Offset 1 Unit],MATCH($A250,RelatedFeatures[OffsetID],0)),CHAR(34),
", Offset2Value:  ",IF(INDEX(RelatedFeatures[Offset 2 Value],MATCH($A250,RelatedFeatures[OffsetID],0))="","NULL",INDEX(RelatedFeatures[Offset 2 Value],MATCH($A250,RelatedFeatures[OffsetID],0))),
", Offset2UnitID:  ",CHAR(34),INDEX(RelatedFeatures[Offset 2 Unit],MATCH($A250,RelatedFeatures[OffsetID],0)),,CHAR(34),
", Offset3Value:  ",IF(INDEX(RelatedFeatures[Offset 3 Value],MATCH($A250,RelatedFeatures[OffsetID],0))="","NULL",INDEX(RelatedFeatures[Offset 3 Value],MATCH($A250,RelatedFeatures[OffsetID],0))),
", Offset3UnitID:  ",CHAR(34),INDEX(RelatedFeatures[Offset 3 Unit],MATCH($A250,RelatedFeatures[OffsetID],0)),CHAR(34),"}")))</f>
        <v/>
      </c>
      <c r="O250" s="111" t="str">
        <f>IF(NumRelatedFeatures=0,"",
IF($A250&gt;NumRelatedFeatures,"",
CONCATENATE("  - &amp;RelationID",TEXT($A250,"0000"),
" {","SamplingFeatureID:  *SamplingFeatureID",TEXT(MATCH(INDEX(RelatedFeatures[First Sampling Feature Code],$A250),SamplingFeatures[Feature Code],0),"0000"),
", RelationshipTypeCV:  ",CHAR(34),INDEX(RelatedFeatures[Relationship Type],$A250),CHAR(34),
", RelatedFeatureID: *SamplingFeatureID",TEXT(MATCH(INDEX(RelatedFeatures[Second Sampling Feature Code],$A250),SamplingFeatures[Feature Code],0),"0000"),
", SpatialOffsetID:  ",IF(INDEX(RelatedFeatures[OffsetID],$A250)="",CONCATENATE(CHAR(34),CHAR(34)),CONCATENATE("*SpatialOffsetID",TEXT(INDEX(RelatedFeatures[OffsetID],$A250),"0000"))),"}")))</f>
        <v/>
      </c>
      <c r="P250" s="111" t="str">
        <f>IF($A250&gt;NumMethods,"",
CONCATENATE("  - &amp;MethodID",TEXT($A250,"0000"),
" {","MethodTypeCV:  ",CHAR(34),INDEX(Methods[Method Type],$A250),CHAR(34),
", MethodCode:  ",CHAR(34),INDEX(Methods[Method Code],$A250),CHAR(34),
", MethodName:  ",CHAR(34),INDEX(Methods[Method Name],$A250),CHAR(34),
", MethodDescription:  ",CHAR(34),INDEX(Methods[Method Description],$A250),CHAR(34),
", MethodLink:  ",CHAR(34),INDEX(Methods[Method Link],$A250),CHAR(34),
", OrganizationID: *OrganizationID",TEXT(MATCH(INDEX(Methods[Organization Name],$A250),Organizations[Organization Name],0),"0000"),"}"))</f>
        <v/>
      </c>
      <c r="Q250" s="111" t="str">
        <f>IF($A250&gt;NumVariables,"",
CONCATENATE("  - &amp;VariableID",TEXT($A250,"0000"),
" {","VariableTypeCV:  ",CHAR(34),INDEX(Variables[Variable Type],$A250),CHAR(34),
", VariableCode:  ",CHAR(34),INDEX(Variables[Variable Code],$A250),CHAR(34),
", VariableNameCV:  ",CHAR(34),INDEX(Variables[Variable Name],$A250),CHAR(34),
", VariableDefinition:  ",CHAR(34),INDEX(Variables[Variable Definition],$A250),CHAR(34),
", SpecciationCV:  ",CHAR(34),INDEX(Variables[Speciation],$A250),CHAR(34),
", NoDataValue:  ",CHAR(34),INDEX(Variables[No Data Value],$A250),CHAR(34),"}"))</f>
        <v/>
      </c>
      <c r="S250" s="111" t="str">
        <f>IF($A250&gt;NumProcessingLevels,"",
CONCATENATE("  - &amp;ProcessingLevelID",TEXT($A250,"0000"),
" {","ProcessingLevelCode:  ",CHAR(34),INDEX(ProcessingLevels[Processing Level Code],$A250),CHAR(34),
", Definition:  ",CHAR(34),INDEX(ProcessingLevels[Definition],$A250),CHAR(34),
", Explanation:  ",CHAR(34),INDEX(ProcessingLevels[Explanation],$A250),CHAR(34),"}"))</f>
        <v/>
      </c>
      <c r="T250" s="111" t="str">
        <f>IF($A250&gt;NumDataColumns,"",
IF(INDEX(DataColumns[Method Code],$A250)="","PLEASE FILL IN A METHOD FOR EACH DATA COLUMN",
CONCATENATE("  - &amp;ActionID",TEXT($A250,"0000"),
" {","ActionTypeCV:  ",CHAR(34),"Observation",CHAR(34),
", MethodID: *MethodID",TEXT(MATCH(INDEX(DataColumns[Method Code],$A250),Methods[Method Code],0),"0000"),
", BeginDateTime:  NULL",
", BeginDateTimeUTCOffset:  NULL",
", EndDateTime:  NULL",
", EndDateTimeUTCOffset:  NULL",
", ActionDescription:  ",CHAR(34),"Generic observation action generated by YODA TimeSeries Template",CHAR(34),
", ActionFileLink:  ",CHAR(34),CHAR(34),"}")))</f>
        <v/>
      </c>
      <c r="U250" s="111" t="str">
        <f>IF($A250&gt;NumDataColumns,"",
IF(INDEX(DataColumns[Method Code],$A250)="","PLEASE FILL IN A SAMPLING FEATURE FOR EACH DATA COLUMN",
CONCATENATE("  - &amp;FeatureActionID",TEXT($A250,"0000"),
" {","SamplingFeatureID:  *SamplingFeatureID",TEXT(MATCH(INDEX(DataColumns[Sampling Feature Code],$A250),SamplingFeatures[Feature Code],0),"0000"),
", ActionID:  *ActionID",TEXT($A250,"0000"),"}")))</f>
        <v/>
      </c>
      <c r="V250" s="111" t="str">
        <f>IF($A250&gt;NumDataColumns,"",
CONCATENATE("  - &amp;ResultID",TEXT($A250,"0000"),
" {","ResultUUID:  ",CHAR(34),INDEX(DataColumns[ResultUUID],$A250),CHAR(34),
", FeatureActionID: *FeatureActionID",TEXT($A250,"0000"),
", ResultTypeCV:  ",CHAR(34),INDEX(DataColumns[Result Type],$A250),CHAR(34),
", VariableID:  *VariableID",TEXT(MATCH(INDEX(DataColumns[Variable Code],$A250),Variables[Variable Code],0),"0000"),
", UnitsID:  ",CHAR(34),INDEX(DataColumns[Unit Name],$A250),CHAR(34),
", TaxonomicClassifierID:  ",CHAR(34),CHAR(34),
", ProcessingLevelID:  *ProcessingLevelID",TEXT(MATCH(INDEX(DataColumns[Processing Level],$A250),ProcessingLevels[Processing Level Code],0),"0000"),
", ResultDateTime:  ",CHAR(34),CHAR(34),
", ResultDateTimeUTCOffset:  ",CHAR(34),CHAR(34),
", ValidDateTime:  ",CHAR(34),CHAR(34),
", ValidDateTimeUTCOffset:  ",CHAR(34),CHAR(34),
", StatusCV:  ",CHAR(34),CHAR(34),
", SampledMediumCV:  ",CHAR(34),INDEX(DataColumns[Sampled Medium],$A250),CHAR(34),
", ValueCount:  ",NumDataValues,"}"))</f>
        <v/>
      </c>
      <c r="W250" s="111" t="str">
        <f>IF($A250&gt;NumDataColumns,"",
CONCATENATE("  - &amp;TimeSeriesResultID001",TEXT($A250,"0000"),
" {","ResultID: *ResultID",TEXT($A250,"0000"),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Statistic],$A250),CHAR(34),"}"))</f>
        <v/>
      </c>
      <c r="X250" s="111" t="str">
        <f>IF($A250-3&gt;NumDataColumns,"",
CONCATENATE("    - {ColumnNumber: ",TEXT($A250-1,"0000"),
", Label:  ",CHAR(34),INDEX(DataColumns[Column Label],$A250-3),CHAR(34),
", ODM2Field:  ",CHAR(34),"DataValue",CHAR(34),
", CensorCodeCV:  ",CHAR(34),INDEX(DataColumns[Censor Code],$A250-3),CHAR(34),
", QualiatyCodeCV:  ",CHAR(34),INDEX(DataColumns[Quality Code],$A250-3),CHAR(34),
", TimeAggregationInterval:  ",INDEX(DataColumns[Time Aggregation Interval],$A250-3),
", TimeAggregationIntervalUnitsID:  ",CHAR(34),INDEX(DataColumns[Time Aggregation Unit],$A250-3),CHAR(34),"}"))</f>
        <v/>
      </c>
      <c r="AA250" s="111" t="str">
        <f>IF($A250&gt;NumDataColumns,
"",
CONCATENATE(AA249,", ",INDEX(DataColumns[Column Label],$A250)))</f>
        <v/>
      </c>
    </row>
    <row r="251" spans="1:27" x14ac:dyDescent="0.25">
      <c r="A251">
        <v>248</v>
      </c>
      <c r="D251" s="111" t="str">
        <f>IF($A251&gt;NumPeople,"",
CONCATENATE("  - &amp;PersonID",TEXT($A251,"0000"),
" {","PersonFirstName:  ",CHAR(34),INDEX(People[First Name],$A251),CHAR(34),
", PersonMiddleName:  ",CHAR(34),INDEX(People[Middle Name],$A251),CHAR(34),
", PersonLastName:  ",CHAR(34),INDEX(People[Last Name],$A251),CHAR(34),"}"))</f>
        <v/>
      </c>
      <c r="E251" s="111" t="str">
        <f>IF($A251&gt;NumOrganizations,"",
CONCATENATE("  - &amp;OrganizationID",TEXT($A251,"0000"),
" {","OrganizationTypeCV:  ",CHAR(34),INDEX(Organizations[Organization Type '[CV']],$A251),CHAR(34),
", OrganizationCode:  ",CHAR(34),INDEX(Organizations[Organization Code],$A251),CHAR(34),
", OrganizationName:  ",CHAR(34),INDEX(Organizations[Organization Name],$A251),CHAR(34),
", OrganizationDescription:  ",CHAR(34),INDEX(Organizations[Organization Description],$A251),CHAR(34),
", OrganizationLink:  ",CHAR(34),INDEX(Organizations[Organization Link],$A251),CHAR(34),"}"))</f>
        <v/>
      </c>
      <c r="F251" s="111" t="str">
        <f>IF($A251&gt;NumPeople,"",
CONCATENATE("  - &amp;AffiliationID",TEXT($A251,"0000"),
" {PersonID: *PersonID",TEXT($A251,"0000"),
", OrganizationID: *OrganizationID",TEXT(MATCH(INDEX(People[Organization Name],$A251),Organizations[Organization Name],0),"0000"),
", IsPrimaryOrganizationContact: , AffiliationStartDate: , AffiliationEndDate: , PrimaryPhone: ",
", PrimaryEmail: ",CHAR(34),INDEX(People[Primary Email],$A251),CHAR(34),
", PrimaryAddress: ",CHAR(34),INDEX(People[Primary Address],$A251),CHAR(34),
", PersonLink: }"))</f>
        <v/>
      </c>
      <c r="H251" s="111" t="str">
        <f>IF(COUNTA(CitationInformation)=0,"",
IF($A251&gt;NumAuthors,"",
CONCATENATE("  - &amp;AuthorListID",TEXT($A251,"0000"),
"  {CitationID: *CitationID0001",
", PersonID: *PersonID",TEXT(MATCH(INDEX(AuthorList[Author Name],$A251),People[Full Name],0),"0000"),
", AuthorOrder: ",INDEX(AuthorList[Author Number],$A251),"}")))</f>
        <v/>
      </c>
      <c r="K251" s="111" t="str">
        <f>IF($A251&gt;NumSamplingFeatures,"",
CONCATENATE("  - &amp;SamplingFeatureID",TEXT($A251,"0000"),
" {","SamplingFeatureUUID:  ",CHAR(34),INDEX(SamplingFeatures[Sampling Feature UUID],$A251),CHAR(34),
", SamplingFeatureTypeCV:  ",CHAR(34),INDEX(SamplingFeatures[Sampling Feature Type],$A251),CHAR(34),
", SamplingFeatureCode:  ",CHAR(34),INDEX(SamplingFeatures[Feature Code],$A251),CHAR(34),
", SamplingFeatureName:  ",CHAR(34),INDEX(SamplingFeatures[Feature Name],$A251),CHAR(34),
", SamplingFeatureDescription:  ",CHAR(34),INDEX(SamplingFeatures[Feature Description],$A251),CHAR(34),
", SamplingFeatureGeotypeCV:  ",CHAR(34),INDEX(SamplingFeatures[Feature Geo Type],$A251),CHAR(34),
", FeatureGeometry:  ",CHAR(34),INDEX(SamplingFeatures[Feature Geometry],$A251),CHAR(34),
", Elevation_m:  ",CHAR(34),INDEX(SamplingFeatures[Elevation_m],$A251),CHAR(34),
", ElevationDatumCV:  ",CHAR(34),ElevationDatum,CHAR(34),"}"))</f>
        <v/>
      </c>
      <c r="L251" s="111" t="str">
        <f>IF(NumSites=0,"",
IF(NumSites&lt;$A251,"",
CONCATENATE("  - &amp;SiteID",TEXT($A251,"0000"),
" {","SamplingFeatureID:  *SamplingFeatureID",TEXT(MATCH($A251,Sites[SiteID],0),"0000"),
", SiteTypeCV:  ",CHAR(34),INDEX(Sites[Site Type],MATCH($A251,Sites[SiteID],0)),CHAR(34),
", Latitude:  ",INDEX(Sites[Latitude],MATCH($A251,Sites[SiteID],0)),
", Longitude:  ",INDEX(Sites[Longitude],MATCH($A251,Sites[SiteID],0)),
", SpatialReferenceID:  *SRSID0001}")))</f>
        <v/>
      </c>
      <c r="M251" s="111" t="str">
        <f>IF(NumSpecimens=0,"",
IF(NumSpecimens&lt;$A251,"",
CONCATENATE("  - &amp;SpecimenID",TEXT($A251,"0000"),
" {","SamplingFeatureID:  *SamplingFeatureID",TEXT(MATCH($A251,Specimens[SpecimenID],0),"0000"),
", SpecimenTypeCV:  ",CHAR(34),INDEX(Specimens[Specimen Type],MATCH($A251,Specimens[SpecimenID],0)),CHAR(34),
", SpecimenMediumCV:  ",INDEX(Specimens[Specimen Medium],MATCH($A251,Specimens[SpecimenID],0)),
", IsFieldSpecimen:  ",CHAR(34),INDEX(Specimens[Is Field Specimen?],MATCH($A251,Specimens[SpecimenID],0)),CHAR(34),"}")))</f>
        <v/>
      </c>
      <c r="N251" s="111" t="str">
        <f>IF(NumSpatialOffsets=0,"",
IF(NumSpatialOffsets&lt;$A251,"",
CONCATENATE("  - &amp;SpatialOffsetID",TEXT($A251,"0000"),
" {","SpatialOffsetTypeCV:  ",CHAR(34),INDEX(RelatedFeatures[Spatial Offset Type],MATCH($A251,RelatedFeatures[OffsetID],0)),CHAR(34),
", Offset1Value:  ",INDEX(RelatedFeatures[Offset 1 Value],MATCH($A251,RelatedFeatures[OffsetID],0)),
", Offset1UnitID:  ",CHAR(34),INDEX(RelatedFeatures[Offset 1 Unit],MATCH($A251,RelatedFeatures[OffsetID],0)),CHAR(34),
", Offset2Value:  ",IF(INDEX(RelatedFeatures[Offset 2 Value],MATCH($A251,RelatedFeatures[OffsetID],0))="","NULL",INDEX(RelatedFeatures[Offset 2 Value],MATCH($A251,RelatedFeatures[OffsetID],0))),
", Offset2UnitID:  ",CHAR(34),INDEX(RelatedFeatures[Offset 2 Unit],MATCH($A251,RelatedFeatures[OffsetID],0)),,CHAR(34),
", Offset3Value:  ",IF(INDEX(RelatedFeatures[Offset 3 Value],MATCH($A251,RelatedFeatures[OffsetID],0))="","NULL",INDEX(RelatedFeatures[Offset 3 Value],MATCH($A251,RelatedFeatures[OffsetID],0))),
", Offset3UnitID:  ",CHAR(34),INDEX(RelatedFeatures[Offset 3 Unit],MATCH($A251,RelatedFeatures[OffsetID],0)),CHAR(34),"}")))</f>
        <v/>
      </c>
      <c r="O251" s="111" t="str">
        <f>IF(NumRelatedFeatures=0,"",
IF($A251&gt;NumRelatedFeatures,"",
CONCATENATE("  - &amp;RelationID",TEXT($A251,"0000"),
" {","SamplingFeatureID:  *SamplingFeatureID",TEXT(MATCH(INDEX(RelatedFeatures[First Sampling Feature Code],$A251),SamplingFeatures[Feature Code],0),"0000"),
", RelationshipTypeCV:  ",CHAR(34),INDEX(RelatedFeatures[Relationship Type],$A251),CHAR(34),
", RelatedFeatureID: *SamplingFeatureID",TEXT(MATCH(INDEX(RelatedFeatures[Second Sampling Feature Code],$A251),SamplingFeatures[Feature Code],0),"0000"),
", SpatialOffsetID:  ",IF(INDEX(RelatedFeatures[OffsetID],$A251)="",CONCATENATE(CHAR(34),CHAR(34)),CONCATENATE("*SpatialOffsetID",TEXT(INDEX(RelatedFeatures[OffsetID],$A251),"0000"))),"}")))</f>
        <v/>
      </c>
      <c r="P251" s="111" t="str">
        <f>IF($A251&gt;NumMethods,"",
CONCATENATE("  - &amp;MethodID",TEXT($A251,"0000"),
" {","MethodTypeCV:  ",CHAR(34),INDEX(Methods[Method Type],$A251),CHAR(34),
", MethodCode:  ",CHAR(34),INDEX(Methods[Method Code],$A251),CHAR(34),
", MethodName:  ",CHAR(34),INDEX(Methods[Method Name],$A251),CHAR(34),
", MethodDescription:  ",CHAR(34),INDEX(Methods[Method Description],$A251),CHAR(34),
", MethodLink:  ",CHAR(34),INDEX(Methods[Method Link],$A251),CHAR(34),
", OrganizationID: *OrganizationID",TEXT(MATCH(INDEX(Methods[Organization Name],$A251),Organizations[Organization Name],0),"0000"),"}"))</f>
        <v/>
      </c>
      <c r="Q251" s="111" t="str">
        <f>IF($A251&gt;NumVariables,"",
CONCATENATE("  - &amp;VariableID",TEXT($A251,"0000"),
" {","VariableTypeCV:  ",CHAR(34),INDEX(Variables[Variable Type],$A251),CHAR(34),
", VariableCode:  ",CHAR(34),INDEX(Variables[Variable Code],$A251),CHAR(34),
", VariableNameCV:  ",CHAR(34),INDEX(Variables[Variable Name],$A251),CHAR(34),
", VariableDefinition:  ",CHAR(34),INDEX(Variables[Variable Definition],$A251),CHAR(34),
", SpecciationCV:  ",CHAR(34),INDEX(Variables[Speciation],$A251),CHAR(34),
", NoDataValue:  ",CHAR(34),INDEX(Variables[No Data Value],$A251),CHAR(34),"}"))</f>
        <v/>
      </c>
      <c r="S251" s="111" t="str">
        <f>IF($A251&gt;NumProcessingLevels,"",
CONCATENATE("  - &amp;ProcessingLevelID",TEXT($A251,"0000"),
" {","ProcessingLevelCode:  ",CHAR(34),INDEX(ProcessingLevels[Processing Level Code],$A251),CHAR(34),
", Definition:  ",CHAR(34),INDEX(ProcessingLevels[Definition],$A251),CHAR(34),
", Explanation:  ",CHAR(34),INDEX(ProcessingLevels[Explanation],$A251),CHAR(34),"}"))</f>
        <v/>
      </c>
      <c r="T251" s="111" t="str">
        <f>IF($A251&gt;NumDataColumns,"",
IF(INDEX(DataColumns[Method Code],$A251)="","PLEASE FILL IN A METHOD FOR EACH DATA COLUMN",
CONCATENATE("  - &amp;ActionID",TEXT($A251,"0000"),
" {","ActionTypeCV:  ",CHAR(34),"Observation",CHAR(34),
", MethodID: *MethodID",TEXT(MATCH(INDEX(DataColumns[Method Code],$A251),Methods[Method Code],0),"0000"),
", BeginDateTime:  NULL",
", BeginDateTimeUTCOffset:  NULL",
", EndDateTime:  NULL",
", EndDateTimeUTCOffset:  NULL",
", ActionDescription:  ",CHAR(34),"Generic observation action generated by YODA TimeSeries Template",CHAR(34),
", ActionFileLink:  ",CHAR(34),CHAR(34),"}")))</f>
        <v/>
      </c>
      <c r="U251" s="111" t="str">
        <f>IF($A251&gt;NumDataColumns,"",
IF(INDEX(DataColumns[Method Code],$A251)="","PLEASE FILL IN A SAMPLING FEATURE FOR EACH DATA COLUMN",
CONCATENATE("  - &amp;FeatureActionID",TEXT($A251,"0000"),
" {","SamplingFeatureID:  *SamplingFeatureID",TEXT(MATCH(INDEX(DataColumns[Sampling Feature Code],$A251),SamplingFeatures[Feature Code],0),"0000"),
", ActionID:  *ActionID",TEXT($A251,"0000"),"}")))</f>
        <v/>
      </c>
      <c r="V251" s="111" t="str">
        <f>IF($A251&gt;NumDataColumns,"",
CONCATENATE("  - &amp;ResultID",TEXT($A251,"0000"),
" {","ResultUUID:  ",CHAR(34),INDEX(DataColumns[ResultUUID],$A251),CHAR(34),
", FeatureActionID: *FeatureActionID",TEXT($A251,"0000"),
", ResultTypeCV:  ",CHAR(34),INDEX(DataColumns[Result Type],$A251),CHAR(34),
", VariableID:  *VariableID",TEXT(MATCH(INDEX(DataColumns[Variable Code],$A251),Variables[Variable Code],0),"0000"),
", UnitsID:  ",CHAR(34),INDEX(DataColumns[Unit Name],$A251),CHAR(34),
", TaxonomicClassifierID:  ",CHAR(34),CHAR(34),
", ProcessingLevelID:  *ProcessingLevelID",TEXT(MATCH(INDEX(DataColumns[Processing Level],$A251),ProcessingLevels[Processing Level Code],0),"0000"),
", ResultDateTime:  ",CHAR(34),CHAR(34),
", ResultDateTimeUTCOffset:  ",CHAR(34),CHAR(34),
", ValidDateTime:  ",CHAR(34),CHAR(34),
", ValidDateTimeUTCOffset:  ",CHAR(34),CHAR(34),
", StatusCV:  ",CHAR(34),CHAR(34),
", SampledMediumCV:  ",CHAR(34),INDEX(DataColumns[Sampled Medium],$A251),CHAR(34),
", ValueCount:  ",NumDataValues,"}"))</f>
        <v/>
      </c>
      <c r="W251" s="111" t="str">
        <f>IF($A251&gt;NumDataColumns,"",
CONCATENATE("  - &amp;TimeSeriesResultID001",TEXT($A251,"0000"),
" {","ResultID: *ResultID",TEXT($A251,"0000"),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Statistic],$A251),CHAR(34),"}"))</f>
        <v/>
      </c>
      <c r="X251" s="111" t="str">
        <f>IF($A251-3&gt;NumDataColumns,"",
CONCATENATE("    - {ColumnNumber: ",TEXT($A251-1,"0000"),
", Label:  ",CHAR(34),INDEX(DataColumns[Column Label],$A251-3),CHAR(34),
", ODM2Field:  ",CHAR(34),"DataValue",CHAR(34),
", CensorCodeCV:  ",CHAR(34),INDEX(DataColumns[Censor Code],$A251-3),CHAR(34),
", QualiatyCodeCV:  ",CHAR(34),INDEX(DataColumns[Quality Code],$A251-3),CHAR(34),
", TimeAggregationInterval:  ",INDEX(DataColumns[Time Aggregation Interval],$A251-3),
", TimeAggregationIntervalUnitsID:  ",CHAR(34),INDEX(DataColumns[Time Aggregation Unit],$A251-3),CHAR(34),"}"))</f>
        <v/>
      </c>
      <c r="AA251" s="111" t="str">
        <f>IF($A251&gt;NumDataColumns,
"",
CONCATENATE(AA250,", ",INDEX(DataColumns[Column Label],$A251)))</f>
        <v/>
      </c>
    </row>
    <row r="252" spans="1:27" x14ac:dyDescent="0.25">
      <c r="A252">
        <v>249</v>
      </c>
      <c r="D252" s="111" t="str">
        <f>IF($A252&gt;NumPeople,"",
CONCATENATE("  - &amp;PersonID",TEXT($A252,"0000"),
" {","PersonFirstName:  ",CHAR(34),INDEX(People[First Name],$A252),CHAR(34),
", PersonMiddleName:  ",CHAR(34),INDEX(People[Middle Name],$A252),CHAR(34),
", PersonLastName:  ",CHAR(34),INDEX(People[Last Name],$A252),CHAR(34),"}"))</f>
        <v/>
      </c>
      <c r="E252" s="111" t="str">
        <f>IF($A252&gt;NumOrganizations,"",
CONCATENATE("  - &amp;OrganizationID",TEXT($A252,"0000"),
" {","OrganizationTypeCV:  ",CHAR(34),INDEX(Organizations[Organization Type '[CV']],$A252),CHAR(34),
", OrganizationCode:  ",CHAR(34),INDEX(Organizations[Organization Code],$A252),CHAR(34),
", OrganizationName:  ",CHAR(34),INDEX(Organizations[Organization Name],$A252),CHAR(34),
", OrganizationDescription:  ",CHAR(34),INDEX(Organizations[Organization Description],$A252),CHAR(34),
", OrganizationLink:  ",CHAR(34),INDEX(Organizations[Organization Link],$A252),CHAR(34),"}"))</f>
        <v/>
      </c>
      <c r="F252" s="111" t="str">
        <f>IF($A252&gt;NumPeople,"",
CONCATENATE("  - &amp;AffiliationID",TEXT($A252,"0000"),
" {PersonID: *PersonID",TEXT($A252,"0000"),
", OrganizationID: *OrganizationID",TEXT(MATCH(INDEX(People[Organization Name],$A252),Organizations[Organization Name],0),"0000"),
", IsPrimaryOrganizationContact: , AffiliationStartDate: , AffiliationEndDate: , PrimaryPhone: ",
", PrimaryEmail: ",CHAR(34),INDEX(People[Primary Email],$A252),CHAR(34),
", PrimaryAddress: ",CHAR(34),INDEX(People[Primary Address],$A252),CHAR(34),
", PersonLink: }"))</f>
        <v/>
      </c>
      <c r="H252" s="111" t="str">
        <f>IF(COUNTA(CitationInformation)=0,"",
IF($A252&gt;NumAuthors,"",
CONCATENATE("  - &amp;AuthorListID",TEXT($A252,"0000"),
"  {CitationID: *CitationID0001",
", PersonID: *PersonID",TEXT(MATCH(INDEX(AuthorList[Author Name],$A252),People[Full Name],0),"0000"),
", AuthorOrder: ",INDEX(AuthorList[Author Number],$A252),"}")))</f>
        <v/>
      </c>
      <c r="K252" s="111" t="str">
        <f>IF($A252&gt;NumSamplingFeatures,"",
CONCATENATE("  - &amp;SamplingFeatureID",TEXT($A252,"0000"),
" {","SamplingFeatureUUID:  ",CHAR(34),INDEX(SamplingFeatures[Sampling Feature UUID],$A252),CHAR(34),
", SamplingFeatureTypeCV:  ",CHAR(34),INDEX(SamplingFeatures[Sampling Feature Type],$A252),CHAR(34),
", SamplingFeatureCode:  ",CHAR(34),INDEX(SamplingFeatures[Feature Code],$A252),CHAR(34),
", SamplingFeatureName:  ",CHAR(34),INDEX(SamplingFeatures[Feature Name],$A252),CHAR(34),
", SamplingFeatureDescription:  ",CHAR(34),INDEX(SamplingFeatures[Feature Description],$A252),CHAR(34),
", SamplingFeatureGeotypeCV:  ",CHAR(34),INDEX(SamplingFeatures[Feature Geo Type],$A252),CHAR(34),
", FeatureGeometry:  ",CHAR(34),INDEX(SamplingFeatures[Feature Geometry],$A252),CHAR(34),
", Elevation_m:  ",CHAR(34),INDEX(SamplingFeatures[Elevation_m],$A252),CHAR(34),
", ElevationDatumCV:  ",CHAR(34),ElevationDatum,CHAR(34),"}"))</f>
        <v/>
      </c>
      <c r="L252" s="111" t="str">
        <f>IF(NumSites=0,"",
IF(NumSites&lt;$A252,"",
CONCATENATE("  - &amp;SiteID",TEXT($A252,"0000"),
" {","SamplingFeatureID:  *SamplingFeatureID",TEXT(MATCH($A252,Sites[SiteID],0),"0000"),
", SiteTypeCV:  ",CHAR(34),INDEX(Sites[Site Type],MATCH($A252,Sites[SiteID],0)),CHAR(34),
", Latitude:  ",INDEX(Sites[Latitude],MATCH($A252,Sites[SiteID],0)),
", Longitude:  ",INDEX(Sites[Longitude],MATCH($A252,Sites[SiteID],0)),
", SpatialReferenceID:  *SRSID0001}")))</f>
        <v/>
      </c>
      <c r="M252" s="111" t="str">
        <f>IF(NumSpecimens=0,"",
IF(NumSpecimens&lt;$A252,"",
CONCATENATE("  - &amp;SpecimenID",TEXT($A252,"0000"),
" {","SamplingFeatureID:  *SamplingFeatureID",TEXT(MATCH($A252,Specimens[SpecimenID],0),"0000"),
", SpecimenTypeCV:  ",CHAR(34),INDEX(Specimens[Specimen Type],MATCH($A252,Specimens[SpecimenID],0)),CHAR(34),
", SpecimenMediumCV:  ",INDEX(Specimens[Specimen Medium],MATCH($A252,Specimens[SpecimenID],0)),
", IsFieldSpecimen:  ",CHAR(34),INDEX(Specimens[Is Field Specimen?],MATCH($A252,Specimens[SpecimenID],0)),CHAR(34),"}")))</f>
        <v/>
      </c>
      <c r="N252" s="111" t="str">
        <f>IF(NumSpatialOffsets=0,"",
IF(NumSpatialOffsets&lt;$A252,"",
CONCATENATE("  - &amp;SpatialOffsetID",TEXT($A252,"0000"),
" {","SpatialOffsetTypeCV:  ",CHAR(34),INDEX(RelatedFeatures[Spatial Offset Type],MATCH($A252,RelatedFeatures[OffsetID],0)),CHAR(34),
", Offset1Value:  ",INDEX(RelatedFeatures[Offset 1 Value],MATCH($A252,RelatedFeatures[OffsetID],0)),
", Offset1UnitID:  ",CHAR(34),INDEX(RelatedFeatures[Offset 1 Unit],MATCH($A252,RelatedFeatures[OffsetID],0)),CHAR(34),
", Offset2Value:  ",IF(INDEX(RelatedFeatures[Offset 2 Value],MATCH($A252,RelatedFeatures[OffsetID],0))="","NULL",INDEX(RelatedFeatures[Offset 2 Value],MATCH($A252,RelatedFeatures[OffsetID],0))),
", Offset2UnitID:  ",CHAR(34),INDEX(RelatedFeatures[Offset 2 Unit],MATCH($A252,RelatedFeatures[OffsetID],0)),,CHAR(34),
", Offset3Value:  ",IF(INDEX(RelatedFeatures[Offset 3 Value],MATCH($A252,RelatedFeatures[OffsetID],0))="","NULL",INDEX(RelatedFeatures[Offset 3 Value],MATCH($A252,RelatedFeatures[OffsetID],0))),
", Offset3UnitID:  ",CHAR(34),INDEX(RelatedFeatures[Offset 3 Unit],MATCH($A252,RelatedFeatures[OffsetID],0)),CHAR(34),"}")))</f>
        <v/>
      </c>
      <c r="O252" s="111" t="str">
        <f>IF(NumRelatedFeatures=0,"",
IF($A252&gt;NumRelatedFeatures,"",
CONCATENATE("  - &amp;RelationID",TEXT($A252,"0000"),
" {","SamplingFeatureID:  *SamplingFeatureID",TEXT(MATCH(INDEX(RelatedFeatures[First Sampling Feature Code],$A252),SamplingFeatures[Feature Code],0),"0000"),
", RelationshipTypeCV:  ",CHAR(34),INDEX(RelatedFeatures[Relationship Type],$A252),CHAR(34),
", RelatedFeatureID: *SamplingFeatureID",TEXT(MATCH(INDEX(RelatedFeatures[Second Sampling Feature Code],$A252),SamplingFeatures[Feature Code],0),"0000"),
", SpatialOffsetID:  ",IF(INDEX(RelatedFeatures[OffsetID],$A252)="",CONCATENATE(CHAR(34),CHAR(34)),CONCATENATE("*SpatialOffsetID",TEXT(INDEX(RelatedFeatures[OffsetID],$A252),"0000"))),"}")))</f>
        <v/>
      </c>
      <c r="P252" s="111" t="str">
        <f>IF($A252&gt;NumMethods,"",
CONCATENATE("  - &amp;MethodID",TEXT($A252,"0000"),
" {","MethodTypeCV:  ",CHAR(34),INDEX(Methods[Method Type],$A252),CHAR(34),
", MethodCode:  ",CHAR(34),INDEX(Methods[Method Code],$A252),CHAR(34),
", MethodName:  ",CHAR(34),INDEX(Methods[Method Name],$A252),CHAR(34),
", MethodDescription:  ",CHAR(34),INDEX(Methods[Method Description],$A252),CHAR(34),
", MethodLink:  ",CHAR(34),INDEX(Methods[Method Link],$A252),CHAR(34),
", OrganizationID: *OrganizationID",TEXT(MATCH(INDEX(Methods[Organization Name],$A252),Organizations[Organization Name],0),"0000"),"}"))</f>
        <v/>
      </c>
      <c r="Q252" s="111" t="str">
        <f>IF($A252&gt;NumVariables,"",
CONCATENATE("  - &amp;VariableID",TEXT($A252,"0000"),
" {","VariableTypeCV:  ",CHAR(34),INDEX(Variables[Variable Type],$A252),CHAR(34),
", VariableCode:  ",CHAR(34),INDEX(Variables[Variable Code],$A252),CHAR(34),
", VariableNameCV:  ",CHAR(34),INDEX(Variables[Variable Name],$A252),CHAR(34),
", VariableDefinition:  ",CHAR(34),INDEX(Variables[Variable Definition],$A252),CHAR(34),
", SpecciationCV:  ",CHAR(34),INDEX(Variables[Speciation],$A252),CHAR(34),
", NoDataValue:  ",CHAR(34),INDEX(Variables[No Data Value],$A252),CHAR(34),"}"))</f>
        <v/>
      </c>
      <c r="S252" s="111" t="str">
        <f>IF($A252&gt;NumProcessingLevels,"",
CONCATENATE("  - &amp;ProcessingLevelID",TEXT($A252,"0000"),
" {","ProcessingLevelCode:  ",CHAR(34),INDEX(ProcessingLevels[Processing Level Code],$A252),CHAR(34),
", Definition:  ",CHAR(34),INDEX(ProcessingLevels[Definition],$A252),CHAR(34),
", Explanation:  ",CHAR(34),INDEX(ProcessingLevels[Explanation],$A252),CHAR(34),"}"))</f>
        <v/>
      </c>
      <c r="T252" s="111" t="str">
        <f>IF($A252&gt;NumDataColumns,"",
IF(INDEX(DataColumns[Method Code],$A252)="","PLEASE FILL IN A METHOD FOR EACH DATA COLUMN",
CONCATENATE("  - &amp;ActionID",TEXT($A252,"0000"),
" {","ActionTypeCV:  ",CHAR(34),"Observation",CHAR(34),
", MethodID: *MethodID",TEXT(MATCH(INDEX(DataColumns[Method Code],$A252),Methods[Method Code],0),"0000"),
", BeginDateTime:  NULL",
", BeginDateTimeUTCOffset:  NULL",
", EndDateTime:  NULL",
", EndDateTimeUTCOffset:  NULL",
", ActionDescription:  ",CHAR(34),"Generic observation action generated by YODA TimeSeries Template",CHAR(34),
", ActionFileLink:  ",CHAR(34),CHAR(34),"}")))</f>
        <v/>
      </c>
      <c r="U252" s="111" t="str">
        <f>IF($A252&gt;NumDataColumns,"",
IF(INDEX(DataColumns[Method Code],$A252)="","PLEASE FILL IN A SAMPLING FEATURE FOR EACH DATA COLUMN",
CONCATENATE("  - &amp;FeatureActionID",TEXT($A252,"0000"),
" {","SamplingFeatureID:  *SamplingFeatureID",TEXT(MATCH(INDEX(DataColumns[Sampling Feature Code],$A252),SamplingFeatures[Feature Code],0),"0000"),
", ActionID:  *ActionID",TEXT($A252,"0000"),"}")))</f>
        <v/>
      </c>
      <c r="V252" s="111" t="str">
        <f>IF($A252&gt;NumDataColumns,"",
CONCATENATE("  - &amp;ResultID",TEXT($A252,"0000"),
" {","ResultUUID:  ",CHAR(34),INDEX(DataColumns[ResultUUID],$A252),CHAR(34),
", FeatureActionID: *FeatureActionID",TEXT($A252,"0000"),
", ResultTypeCV:  ",CHAR(34),INDEX(DataColumns[Result Type],$A252),CHAR(34),
", VariableID:  *VariableID",TEXT(MATCH(INDEX(DataColumns[Variable Code],$A252),Variables[Variable Code],0),"0000"),
", UnitsID:  ",CHAR(34),INDEX(DataColumns[Unit Name],$A252),CHAR(34),
", TaxonomicClassifierID:  ",CHAR(34),CHAR(34),
", ProcessingLevelID:  *ProcessingLevelID",TEXT(MATCH(INDEX(DataColumns[Processing Level],$A252),ProcessingLevels[Processing Level Code],0),"0000"),
", ResultDateTime:  ",CHAR(34),CHAR(34),
", ResultDateTimeUTCOffset:  ",CHAR(34),CHAR(34),
", ValidDateTime:  ",CHAR(34),CHAR(34),
", ValidDateTimeUTCOffset:  ",CHAR(34),CHAR(34),
", StatusCV:  ",CHAR(34),CHAR(34),
", SampledMediumCV:  ",CHAR(34),INDEX(DataColumns[Sampled Medium],$A252),CHAR(34),
", ValueCount:  ",NumDataValues,"}"))</f>
        <v/>
      </c>
      <c r="W252" s="111" t="str">
        <f>IF($A252&gt;NumDataColumns,"",
CONCATENATE("  - &amp;TimeSeriesResultID001",TEXT($A252,"0000"),
" {","ResultID: *ResultID",TEXT($A252,"0000"),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Statistic],$A252),CHAR(34),"}"))</f>
        <v/>
      </c>
      <c r="X252" s="111" t="str">
        <f>IF($A252-3&gt;NumDataColumns,"",
CONCATENATE("    - {ColumnNumber: ",TEXT($A252-1,"0000"),
", Label:  ",CHAR(34),INDEX(DataColumns[Column Label],$A252-3),CHAR(34),
", ODM2Field:  ",CHAR(34),"DataValue",CHAR(34),
", CensorCodeCV:  ",CHAR(34),INDEX(DataColumns[Censor Code],$A252-3),CHAR(34),
", QualiatyCodeCV:  ",CHAR(34),INDEX(DataColumns[Quality Code],$A252-3),CHAR(34),
", TimeAggregationInterval:  ",INDEX(DataColumns[Time Aggregation Interval],$A252-3),
", TimeAggregationIntervalUnitsID:  ",CHAR(34),INDEX(DataColumns[Time Aggregation Unit],$A252-3),CHAR(34),"}"))</f>
        <v/>
      </c>
      <c r="AA252" s="111" t="str">
        <f>IF($A252&gt;NumDataColumns,
"",
CONCATENATE(AA251,", ",INDEX(DataColumns[Column Label],$A252)))</f>
        <v/>
      </c>
    </row>
    <row r="253" spans="1:27" x14ac:dyDescent="0.25">
      <c r="A253">
        <v>250</v>
      </c>
      <c r="D253" s="111" t="str">
        <f>IF($A253&gt;NumPeople,"",
CONCATENATE("  - &amp;PersonID",TEXT($A253,"0000"),
" {","PersonFirstName:  ",CHAR(34),INDEX(People[First Name],$A253),CHAR(34),
", PersonMiddleName:  ",CHAR(34),INDEX(People[Middle Name],$A253),CHAR(34),
", PersonLastName:  ",CHAR(34),INDEX(People[Last Name],$A253),CHAR(34),"}"))</f>
        <v/>
      </c>
      <c r="E253" s="111" t="str">
        <f>IF($A253&gt;NumOrganizations,"",
CONCATENATE("  - &amp;OrganizationID",TEXT($A253,"0000"),
" {","OrganizationTypeCV:  ",CHAR(34),INDEX(Organizations[Organization Type '[CV']],$A253),CHAR(34),
", OrganizationCode:  ",CHAR(34),INDEX(Organizations[Organization Code],$A253),CHAR(34),
", OrganizationName:  ",CHAR(34),INDEX(Organizations[Organization Name],$A253),CHAR(34),
", OrganizationDescription:  ",CHAR(34),INDEX(Organizations[Organization Description],$A253),CHAR(34),
", OrganizationLink:  ",CHAR(34),INDEX(Organizations[Organization Link],$A253),CHAR(34),"}"))</f>
        <v/>
      </c>
      <c r="F253" s="111" t="str">
        <f>IF($A253&gt;NumPeople,"",
CONCATENATE("  - &amp;AffiliationID",TEXT($A253,"0000"),
" {PersonID: *PersonID",TEXT($A253,"0000"),
", OrganizationID: *OrganizationID",TEXT(MATCH(INDEX(People[Organization Name],$A253),Organizations[Organization Name],0),"0000"),
", IsPrimaryOrganizationContact: , AffiliationStartDate: , AffiliationEndDate: , PrimaryPhone: ",
", PrimaryEmail: ",CHAR(34),INDEX(People[Primary Email],$A253),CHAR(34),
", PrimaryAddress: ",CHAR(34),INDEX(People[Primary Address],$A253),CHAR(34),
", PersonLink: }"))</f>
        <v/>
      </c>
      <c r="H253" s="111" t="str">
        <f>IF(COUNTA(CitationInformation)=0,"",
IF($A253&gt;NumAuthors,"",
CONCATENATE("  - &amp;AuthorListID",TEXT($A253,"0000"),
"  {CitationID: *CitationID0001",
", PersonID: *PersonID",TEXT(MATCH(INDEX(AuthorList[Author Name],$A253),People[Full Name],0),"0000"),
", AuthorOrder: ",INDEX(AuthorList[Author Number],$A253),"}")))</f>
        <v/>
      </c>
      <c r="K253" s="111" t="str">
        <f>IF($A253&gt;NumSamplingFeatures,"",
CONCATENATE("  - &amp;SamplingFeatureID",TEXT($A253,"0000"),
" {","SamplingFeatureUUID:  ",CHAR(34),INDEX(SamplingFeatures[Sampling Feature UUID],$A253),CHAR(34),
", SamplingFeatureTypeCV:  ",CHAR(34),INDEX(SamplingFeatures[Sampling Feature Type],$A253),CHAR(34),
", SamplingFeatureCode:  ",CHAR(34),INDEX(SamplingFeatures[Feature Code],$A253),CHAR(34),
", SamplingFeatureName:  ",CHAR(34),INDEX(SamplingFeatures[Feature Name],$A253),CHAR(34),
", SamplingFeatureDescription:  ",CHAR(34),INDEX(SamplingFeatures[Feature Description],$A253),CHAR(34),
", SamplingFeatureGeotypeCV:  ",CHAR(34),INDEX(SamplingFeatures[Feature Geo Type],$A253),CHAR(34),
", FeatureGeometry:  ",CHAR(34),INDEX(SamplingFeatures[Feature Geometry],$A253),CHAR(34),
", Elevation_m:  ",CHAR(34),INDEX(SamplingFeatures[Elevation_m],$A253),CHAR(34),
", ElevationDatumCV:  ",CHAR(34),ElevationDatum,CHAR(34),"}"))</f>
        <v/>
      </c>
      <c r="L253" s="111" t="str">
        <f>IF(NumSites=0,"",
IF(NumSites&lt;$A253,"",
CONCATENATE("  - &amp;SiteID",TEXT($A253,"0000"),
" {","SamplingFeatureID:  *SamplingFeatureID",TEXT(MATCH($A253,Sites[SiteID],0),"0000"),
", SiteTypeCV:  ",CHAR(34),INDEX(Sites[Site Type],MATCH($A253,Sites[SiteID],0)),CHAR(34),
", Latitude:  ",INDEX(Sites[Latitude],MATCH($A253,Sites[SiteID],0)),
", Longitude:  ",INDEX(Sites[Longitude],MATCH($A253,Sites[SiteID],0)),
", SpatialReferenceID:  *SRSID0001}")))</f>
        <v/>
      </c>
      <c r="M253" s="111" t="str">
        <f>IF(NumSpecimens=0,"",
IF(NumSpecimens&lt;$A253,"",
CONCATENATE("  - &amp;SpecimenID",TEXT($A253,"0000"),
" {","SamplingFeatureID:  *SamplingFeatureID",TEXT(MATCH($A253,Specimens[SpecimenID],0),"0000"),
", SpecimenTypeCV:  ",CHAR(34),INDEX(Specimens[Specimen Type],MATCH($A253,Specimens[SpecimenID],0)),CHAR(34),
", SpecimenMediumCV:  ",INDEX(Specimens[Specimen Medium],MATCH($A253,Specimens[SpecimenID],0)),
", IsFieldSpecimen:  ",CHAR(34),INDEX(Specimens[Is Field Specimen?],MATCH($A253,Specimens[SpecimenID],0)),CHAR(34),"}")))</f>
        <v/>
      </c>
      <c r="N253" s="111" t="str">
        <f>IF(NumSpatialOffsets=0,"",
IF(NumSpatialOffsets&lt;$A253,"",
CONCATENATE("  - &amp;SpatialOffsetID",TEXT($A253,"0000"),
" {","SpatialOffsetTypeCV:  ",CHAR(34),INDEX(RelatedFeatures[Spatial Offset Type],MATCH($A253,RelatedFeatures[OffsetID],0)),CHAR(34),
", Offset1Value:  ",INDEX(RelatedFeatures[Offset 1 Value],MATCH($A253,RelatedFeatures[OffsetID],0)),
", Offset1UnitID:  ",CHAR(34),INDEX(RelatedFeatures[Offset 1 Unit],MATCH($A253,RelatedFeatures[OffsetID],0)),CHAR(34),
", Offset2Value:  ",IF(INDEX(RelatedFeatures[Offset 2 Value],MATCH($A253,RelatedFeatures[OffsetID],0))="","NULL",INDEX(RelatedFeatures[Offset 2 Value],MATCH($A253,RelatedFeatures[OffsetID],0))),
", Offset2UnitID:  ",CHAR(34),INDEX(RelatedFeatures[Offset 2 Unit],MATCH($A253,RelatedFeatures[OffsetID],0)),,CHAR(34),
", Offset3Value:  ",IF(INDEX(RelatedFeatures[Offset 3 Value],MATCH($A253,RelatedFeatures[OffsetID],0))="","NULL",INDEX(RelatedFeatures[Offset 3 Value],MATCH($A253,RelatedFeatures[OffsetID],0))),
", Offset3UnitID:  ",CHAR(34),INDEX(RelatedFeatures[Offset 3 Unit],MATCH($A253,RelatedFeatures[OffsetID],0)),CHAR(34),"}")))</f>
        <v/>
      </c>
      <c r="O253" s="111" t="str">
        <f>IF(NumRelatedFeatures=0,"",
IF($A253&gt;NumRelatedFeatures,"",
CONCATENATE("  - &amp;RelationID",TEXT($A253,"0000"),
" {","SamplingFeatureID:  *SamplingFeatureID",TEXT(MATCH(INDEX(RelatedFeatures[First Sampling Feature Code],$A253),SamplingFeatures[Feature Code],0),"0000"),
", RelationshipTypeCV:  ",CHAR(34),INDEX(RelatedFeatures[Relationship Type],$A253),CHAR(34),
", RelatedFeatureID: *SamplingFeatureID",TEXT(MATCH(INDEX(RelatedFeatures[Second Sampling Feature Code],$A253),SamplingFeatures[Feature Code],0),"0000"),
", SpatialOffsetID:  ",IF(INDEX(RelatedFeatures[OffsetID],$A253)="",CONCATENATE(CHAR(34),CHAR(34)),CONCATENATE("*SpatialOffsetID",TEXT(INDEX(RelatedFeatures[OffsetID],$A253),"0000"))),"}")))</f>
        <v/>
      </c>
      <c r="P253" s="111" t="str">
        <f>IF($A253&gt;NumMethods,"",
CONCATENATE("  - &amp;MethodID",TEXT($A253,"0000"),
" {","MethodTypeCV:  ",CHAR(34),INDEX(Methods[Method Type],$A253),CHAR(34),
", MethodCode:  ",CHAR(34),INDEX(Methods[Method Code],$A253),CHAR(34),
", MethodName:  ",CHAR(34),INDEX(Methods[Method Name],$A253),CHAR(34),
", MethodDescription:  ",CHAR(34),INDEX(Methods[Method Description],$A253),CHAR(34),
", MethodLink:  ",CHAR(34),INDEX(Methods[Method Link],$A253),CHAR(34),
", OrganizationID: *OrganizationID",TEXT(MATCH(INDEX(Methods[Organization Name],$A253),Organizations[Organization Name],0),"0000"),"}"))</f>
        <v/>
      </c>
      <c r="Q253" s="111" t="str">
        <f>IF($A253&gt;NumVariables,"",
CONCATENATE("  - &amp;VariableID",TEXT($A253,"0000"),
" {","VariableTypeCV:  ",CHAR(34),INDEX(Variables[Variable Type],$A253),CHAR(34),
", VariableCode:  ",CHAR(34),INDEX(Variables[Variable Code],$A253),CHAR(34),
", VariableNameCV:  ",CHAR(34),INDEX(Variables[Variable Name],$A253),CHAR(34),
", VariableDefinition:  ",CHAR(34),INDEX(Variables[Variable Definition],$A253),CHAR(34),
", SpecciationCV:  ",CHAR(34),INDEX(Variables[Speciation],$A253),CHAR(34),
", NoDataValue:  ",CHAR(34),INDEX(Variables[No Data Value],$A253),CHAR(34),"}"))</f>
        <v/>
      </c>
      <c r="S253" s="111" t="str">
        <f>IF($A253&gt;NumProcessingLevels,"",
CONCATENATE("  - &amp;ProcessingLevelID",TEXT($A253,"0000"),
" {","ProcessingLevelCode:  ",CHAR(34),INDEX(ProcessingLevels[Processing Level Code],$A253),CHAR(34),
", Definition:  ",CHAR(34),INDEX(ProcessingLevels[Definition],$A253),CHAR(34),
", Explanation:  ",CHAR(34),INDEX(ProcessingLevels[Explanation],$A253),CHAR(34),"}"))</f>
        <v/>
      </c>
      <c r="T253" s="111" t="str">
        <f>IF($A253&gt;NumDataColumns,"",
IF(INDEX(DataColumns[Method Code],$A253)="","PLEASE FILL IN A METHOD FOR EACH DATA COLUMN",
CONCATENATE("  - &amp;ActionID",TEXT($A253,"0000"),
" {","ActionTypeCV:  ",CHAR(34),"Observation",CHAR(34),
", MethodID: *MethodID",TEXT(MATCH(INDEX(DataColumns[Method Code],$A253),Methods[Method Code],0),"0000"),
", BeginDateTime:  NULL",
", BeginDateTimeUTCOffset:  NULL",
", EndDateTime:  NULL",
", EndDateTimeUTCOffset:  NULL",
", ActionDescription:  ",CHAR(34),"Generic observation action generated by YODA TimeSeries Template",CHAR(34),
", ActionFileLink:  ",CHAR(34),CHAR(34),"}")))</f>
        <v/>
      </c>
      <c r="U253" s="111" t="str">
        <f>IF($A253&gt;NumDataColumns,"",
IF(INDEX(DataColumns[Method Code],$A253)="","PLEASE FILL IN A SAMPLING FEATURE FOR EACH DATA COLUMN",
CONCATENATE("  - &amp;FeatureActionID",TEXT($A253,"0000"),
" {","SamplingFeatureID:  *SamplingFeatureID",TEXT(MATCH(INDEX(DataColumns[Sampling Feature Code],$A253),SamplingFeatures[Feature Code],0),"0000"),
", ActionID:  *ActionID",TEXT($A253,"0000"),"}")))</f>
        <v/>
      </c>
      <c r="V253" s="111" t="str">
        <f>IF($A253&gt;NumDataColumns,"",
CONCATENATE("  - &amp;ResultID",TEXT($A253,"0000"),
" {","ResultUUID:  ",CHAR(34),INDEX(DataColumns[ResultUUID],$A253),CHAR(34),
", FeatureActionID: *FeatureActionID",TEXT($A253,"0000"),
", ResultTypeCV:  ",CHAR(34),INDEX(DataColumns[Result Type],$A253),CHAR(34),
", VariableID:  *VariableID",TEXT(MATCH(INDEX(DataColumns[Variable Code],$A253),Variables[Variable Code],0),"0000"),
", UnitsID:  ",CHAR(34),INDEX(DataColumns[Unit Name],$A253),CHAR(34),
", TaxonomicClassifierID:  ",CHAR(34),CHAR(34),
", ProcessingLevelID:  *ProcessingLevelID",TEXT(MATCH(INDEX(DataColumns[Processing Level],$A253),ProcessingLevels[Processing Level Code],0),"0000"),
", ResultDateTime:  ",CHAR(34),CHAR(34),
", ResultDateTimeUTCOffset:  ",CHAR(34),CHAR(34),
", ValidDateTime:  ",CHAR(34),CHAR(34),
", ValidDateTimeUTCOffset:  ",CHAR(34),CHAR(34),
", StatusCV:  ",CHAR(34),CHAR(34),
", SampledMediumCV:  ",CHAR(34),INDEX(DataColumns[Sampled Medium],$A253),CHAR(34),
", ValueCount:  ",NumDataValues,"}"))</f>
        <v/>
      </c>
      <c r="W253" s="111" t="str">
        <f>IF($A253&gt;NumDataColumns,"",
CONCATENATE("  - &amp;TimeSeriesResultID001",TEXT($A253,"0000"),
" {","ResultID: *ResultID",TEXT($A253,"0000"),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Statistic],$A253),CHAR(34),"}"))</f>
        <v/>
      </c>
      <c r="X253" s="111" t="str">
        <f>IF($A253-3&gt;NumDataColumns,"",
CONCATENATE("    - {ColumnNumber: ",TEXT($A253-1,"0000"),
", Label:  ",CHAR(34),INDEX(DataColumns[Column Label],$A253-3),CHAR(34),
", ODM2Field:  ",CHAR(34),"DataValue",CHAR(34),
", CensorCodeCV:  ",CHAR(34),INDEX(DataColumns[Censor Code],$A253-3),CHAR(34),
", QualiatyCodeCV:  ",CHAR(34),INDEX(DataColumns[Quality Code],$A253-3),CHAR(34),
", TimeAggregationInterval:  ",INDEX(DataColumns[Time Aggregation Interval],$A253-3),
", TimeAggregationIntervalUnitsID:  ",CHAR(34),INDEX(DataColumns[Time Aggregation Unit],$A253-3),CHAR(34),"}"))</f>
        <v/>
      </c>
      <c r="AA253" s="111" t="str">
        <f>IF($A253&gt;NumDataColumns,
"",
CONCATENATE(AA252,", ",INDEX(DataColumns[Column Label],$A253)))</f>
        <v/>
      </c>
    </row>
    <row r="254" spans="1:27" x14ac:dyDescent="0.25">
      <c r="A254">
        <v>251</v>
      </c>
      <c r="D254" s="111" t="str">
        <f>IF($A254&gt;NumPeople,"",
CONCATENATE("  - &amp;PersonID",TEXT($A254,"0000"),
" {","PersonFirstName:  ",CHAR(34),INDEX(People[First Name],$A254),CHAR(34),
", PersonMiddleName:  ",CHAR(34),INDEX(People[Middle Name],$A254),CHAR(34),
", PersonLastName:  ",CHAR(34),INDEX(People[Last Name],$A254),CHAR(34),"}"))</f>
        <v/>
      </c>
      <c r="E254" s="111" t="str">
        <f>IF($A254&gt;NumOrganizations,"",
CONCATENATE("  - &amp;OrganizationID",TEXT($A254,"0000"),
" {","OrganizationTypeCV:  ",CHAR(34),INDEX(Organizations[Organization Type '[CV']],$A254),CHAR(34),
", OrganizationCode:  ",CHAR(34),INDEX(Organizations[Organization Code],$A254),CHAR(34),
", OrganizationName:  ",CHAR(34),INDEX(Organizations[Organization Name],$A254),CHAR(34),
", OrganizationDescription:  ",CHAR(34),INDEX(Organizations[Organization Description],$A254),CHAR(34),
", OrganizationLink:  ",CHAR(34),INDEX(Organizations[Organization Link],$A254),CHAR(34),"}"))</f>
        <v/>
      </c>
      <c r="F254" s="111" t="str">
        <f>IF($A254&gt;NumPeople,"",
CONCATENATE("  - &amp;AffiliationID",TEXT($A254,"0000"),
" {PersonID: *PersonID",TEXT($A254,"0000"),
", OrganizationID: *OrganizationID",TEXT(MATCH(INDEX(People[Organization Name],$A254),Organizations[Organization Name],0),"0000"),
", IsPrimaryOrganizationContact: , AffiliationStartDate: , AffiliationEndDate: , PrimaryPhone: ",
", PrimaryEmail: ",CHAR(34),INDEX(People[Primary Email],$A254),CHAR(34),
", PrimaryAddress: ",CHAR(34),INDEX(People[Primary Address],$A254),CHAR(34),
", PersonLink: }"))</f>
        <v/>
      </c>
      <c r="H254" s="111" t="str">
        <f>IF(COUNTA(CitationInformation)=0,"",
IF($A254&gt;NumAuthors,"",
CONCATENATE("  - &amp;AuthorListID",TEXT($A254,"0000"),
"  {CitationID: *CitationID0001",
", PersonID: *PersonID",TEXT(MATCH(INDEX(AuthorList[Author Name],$A254),People[Full Name],0),"0000"),
", AuthorOrder: ",INDEX(AuthorList[Author Number],$A254),"}")))</f>
        <v/>
      </c>
      <c r="K254" s="111" t="str">
        <f>IF($A254&gt;NumSamplingFeatures,"",
CONCATENATE("  - &amp;SamplingFeatureID",TEXT($A254,"0000"),
" {","SamplingFeatureUUID:  ",CHAR(34),INDEX(SamplingFeatures[Sampling Feature UUID],$A254),CHAR(34),
", SamplingFeatureTypeCV:  ",CHAR(34),INDEX(SamplingFeatures[Sampling Feature Type],$A254),CHAR(34),
", SamplingFeatureCode:  ",CHAR(34),INDEX(SamplingFeatures[Feature Code],$A254),CHAR(34),
", SamplingFeatureName:  ",CHAR(34),INDEX(SamplingFeatures[Feature Name],$A254),CHAR(34),
", SamplingFeatureDescription:  ",CHAR(34),INDEX(SamplingFeatures[Feature Description],$A254),CHAR(34),
", SamplingFeatureGeotypeCV:  ",CHAR(34),INDEX(SamplingFeatures[Feature Geo Type],$A254),CHAR(34),
", FeatureGeometry:  ",CHAR(34),INDEX(SamplingFeatures[Feature Geometry],$A254),CHAR(34),
", Elevation_m:  ",CHAR(34),INDEX(SamplingFeatures[Elevation_m],$A254),CHAR(34),
", ElevationDatumCV:  ",CHAR(34),ElevationDatum,CHAR(34),"}"))</f>
        <v/>
      </c>
      <c r="L254" s="111" t="str">
        <f>IF(NumSites=0,"",
IF(NumSites&lt;$A254,"",
CONCATENATE("  - &amp;SiteID",TEXT($A254,"0000"),
" {","SamplingFeatureID:  *SamplingFeatureID",TEXT(MATCH($A254,Sites[SiteID],0),"0000"),
", SiteTypeCV:  ",CHAR(34),INDEX(Sites[Site Type],MATCH($A254,Sites[SiteID],0)),CHAR(34),
", Latitude:  ",INDEX(Sites[Latitude],MATCH($A254,Sites[SiteID],0)),
", Longitude:  ",INDEX(Sites[Longitude],MATCH($A254,Sites[SiteID],0)),
", SpatialReferenceID:  *SRSID0001}")))</f>
        <v/>
      </c>
      <c r="M254" s="111" t="str">
        <f>IF(NumSpecimens=0,"",
IF(NumSpecimens&lt;$A254,"",
CONCATENATE("  - &amp;SpecimenID",TEXT($A254,"0000"),
" {","SamplingFeatureID:  *SamplingFeatureID",TEXT(MATCH($A254,Specimens[SpecimenID],0),"0000"),
", SpecimenTypeCV:  ",CHAR(34),INDEX(Specimens[Specimen Type],MATCH($A254,Specimens[SpecimenID],0)),CHAR(34),
", SpecimenMediumCV:  ",INDEX(Specimens[Specimen Medium],MATCH($A254,Specimens[SpecimenID],0)),
", IsFieldSpecimen:  ",CHAR(34),INDEX(Specimens[Is Field Specimen?],MATCH($A254,Specimens[SpecimenID],0)),CHAR(34),"}")))</f>
        <v/>
      </c>
      <c r="N254" s="111" t="str">
        <f>IF(NumSpatialOffsets=0,"",
IF(NumSpatialOffsets&lt;$A254,"",
CONCATENATE("  - &amp;SpatialOffsetID",TEXT($A254,"0000"),
" {","SpatialOffsetTypeCV:  ",CHAR(34),INDEX(RelatedFeatures[Spatial Offset Type],MATCH($A254,RelatedFeatures[OffsetID],0)),CHAR(34),
", Offset1Value:  ",INDEX(RelatedFeatures[Offset 1 Value],MATCH($A254,RelatedFeatures[OffsetID],0)),
", Offset1UnitID:  ",CHAR(34),INDEX(RelatedFeatures[Offset 1 Unit],MATCH($A254,RelatedFeatures[OffsetID],0)),CHAR(34),
", Offset2Value:  ",IF(INDEX(RelatedFeatures[Offset 2 Value],MATCH($A254,RelatedFeatures[OffsetID],0))="","NULL",INDEX(RelatedFeatures[Offset 2 Value],MATCH($A254,RelatedFeatures[OffsetID],0))),
", Offset2UnitID:  ",CHAR(34),INDEX(RelatedFeatures[Offset 2 Unit],MATCH($A254,RelatedFeatures[OffsetID],0)),,CHAR(34),
", Offset3Value:  ",IF(INDEX(RelatedFeatures[Offset 3 Value],MATCH($A254,RelatedFeatures[OffsetID],0))="","NULL",INDEX(RelatedFeatures[Offset 3 Value],MATCH($A254,RelatedFeatures[OffsetID],0))),
", Offset3UnitID:  ",CHAR(34),INDEX(RelatedFeatures[Offset 3 Unit],MATCH($A254,RelatedFeatures[OffsetID],0)),CHAR(34),"}")))</f>
        <v/>
      </c>
      <c r="O254" s="111" t="str">
        <f>IF(NumRelatedFeatures=0,"",
IF($A254&gt;NumRelatedFeatures,"",
CONCATENATE("  - &amp;RelationID",TEXT($A254,"0000"),
" {","SamplingFeatureID:  *SamplingFeatureID",TEXT(MATCH(INDEX(RelatedFeatures[First Sampling Feature Code],$A254),SamplingFeatures[Feature Code],0),"0000"),
", RelationshipTypeCV:  ",CHAR(34),INDEX(RelatedFeatures[Relationship Type],$A254),CHAR(34),
", RelatedFeatureID: *SamplingFeatureID",TEXT(MATCH(INDEX(RelatedFeatures[Second Sampling Feature Code],$A254),SamplingFeatures[Feature Code],0),"0000"),
", SpatialOffsetID:  ",IF(INDEX(RelatedFeatures[OffsetID],$A254)="",CONCATENATE(CHAR(34),CHAR(34)),CONCATENATE("*SpatialOffsetID",TEXT(INDEX(RelatedFeatures[OffsetID],$A254),"0000"))),"}")))</f>
        <v/>
      </c>
      <c r="P254" s="111" t="str">
        <f>IF($A254&gt;NumMethods,"",
CONCATENATE("  - &amp;MethodID",TEXT($A254,"0000"),
" {","MethodTypeCV:  ",CHAR(34),INDEX(Methods[Method Type],$A254),CHAR(34),
", MethodCode:  ",CHAR(34),INDEX(Methods[Method Code],$A254),CHAR(34),
", MethodName:  ",CHAR(34),INDEX(Methods[Method Name],$A254),CHAR(34),
", MethodDescription:  ",CHAR(34),INDEX(Methods[Method Description],$A254),CHAR(34),
", MethodLink:  ",CHAR(34),INDEX(Methods[Method Link],$A254),CHAR(34),
", OrganizationID: *OrganizationID",TEXT(MATCH(INDEX(Methods[Organization Name],$A254),Organizations[Organization Name],0),"0000"),"}"))</f>
        <v/>
      </c>
      <c r="Q254" s="111" t="str">
        <f>IF($A254&gt;NumVariables,"",
CONCATENATE("  - &amp;VariableID",TEXT($A254,"0000"),
" {","VariableTypeCV:  ",CHAR(34),INDEX(Variables[Variable Type],$A254),CHAR(34),
", VariableCode:  ",CHAR(34),INDEX(Variables[Variable Code],$A254),CHAR(34),
", VariableNameCV:  ",CHAR(34),INDEX(Variables[Variable Name],$A254),CHAR(34),
", VariableDefinition:  ",CHAR(34),INDEX(Variables[Variable Definition],$A254),CHAR(34),
", SpecciationCV:  ",CHAR(34),INDEX(Variables[Speciation],$A254),CHAR(34),
", NoDataValue:  ",CHAR(34),INDEX(Variables[No Data Value],$A254),CHAR(34),"}"))</f>
        <v/>
      </c>
      <c r="S254" s="111" t="str">
        <f>IF($A254&gt;NumProcessingLevels,"",
CONCATENATE("  - &amp;ProcessingLevelID",TEXT($A254,"0000"),
" {","ProcessingLevelCode:  ",CHAR(34),INDEX(ProcessingLevels[Processing Level Code],$A254),CHAR(34),
", Definition:  ",CHAR(34),INDEX(ProcessingLevels[Definition],$A254),CHAR(34),
", Explanation:  ",CHAR(34),INDEX(ProcessingLevels[Explanation],$A254),CHAR(34),"}"))</f>
        <v/>
      </c>
      <c r="T254" s="111" t="str">
        <f>IF($A254&gt;NumDataColumns,"",
IF(INDEX(DataColumns[Method Code],$A254)="","PLEASE FILL IN A METHOD FOR EACH DATA COLUMN",
CONCATENATE("  - &amp;ActionID",TEXT($A254,"0000"),
" {","ActionTypeCV:  ",CHAR(34),"Observation",CHAR(34),
", MethodID: *MethodID",TEXT(MATCH(INDEX(DataColumns[Method Code],$A254),Methods[Method Code],0),"0000"),
", BeginDateTime:  NULL",
", BeginDateTimeUTCOffset:  NULL",
", EndDateTime:  NULL",
", EndDateTimeUTCOffset:  NULL",
", ActionDescription:  ",CHAR(34),"Generic observation action generated by YODA TimeSeries Template",CHAR(34),
", ActionFileLink:  ",CHAR(34),CHAR(34),"}")))</f>
        <v/>
      </c>
      <c r="U254" s="111" t="str">
        <f>IF($A254&gt;NumDataColumns,"",
IF(INDEX(DataColumns[Method Code],$A254)="","PLEASE FILL IN A SAMPLING FEATURE FOR EACH DATA COLUMN",
CONCATENATE("  - &amp;FeatureActionID",TEXT($A254,"0000"),
" {","SamplingFeatureID:  *SamplingFeatureID",TEXT(MATCH(INDEX(DataColumns[Sampling Feature Code],$A254),SamplingFeatures[Feature Code],0),"0000"),
", ActionID:  *ActionID",TEXT($A254,"0000"),"}")))</f>
        <v/>
      </c>
      <c r="V254" s="111" t="str">
        <f>IF($A254&gt;NumDataColumns,"",
CONCATENATE("  - &amp;ResultID",TEXT($A254,"0000"),
" {","ResultUUID:  ",CHAR(34),INDEX(DataColumns[ResultUUID],$A254),CHAR(34),
", FeatureActionID: *FeatureActionID",TEXT($A254,"0000"),
", ResultTypeCV:  ",CHAR(34),INDEX(DataColumns[Result Type],$A254),CHAR(34),
", VariableID:  *VariableID",TEXT(MATCH(INDEX(DataColumns[Variable Code],$A254),Variables[Variable Code],0),"0000"),
", UnitsID:  ",CHAR(34),INDEX(DataColumns[Unit Name],$A254),CHAR(34),
", TaxonomicClassifierID:  ",CHAR(34),CHAR(34),
", ProcessingLevelID:  *ProcessingLevelID",TEXT(MATCH(INDEX(DataColumns[Processing Level],$A254),ProcessingLevels[Processing Level Code],0),"0000"),
", ResultDateTime:  ",CHAR(34),CHAR(34),
", ResultDateTimeUTCOffset:  ",CHAR(34),CHAR(34),
", ValidDateTime:  ",CHAR(34),CHAR(34),
", ValidDateTimeUTCOffset:  ",CHAR(34),CHAR(34),
", StatusCV:  ",CHAR(34),CHAR(34),
", SampledMediumCV:  ",CHAR(34),INDEX(DataColumns[Sampled Medium],$A254),CHAR(34),
", ValueCount:  ",NumDataValues,"}"))</f>
        <v/>
      </c>
      <c r="W254" s="111" t="str">
        <f>IF($A254&gt;NumDataColumns,"",
CONCATENATE("  - &amp;TimeSeriesResultID001",TEXT($A254,"0000"),
" {","ResultID: *ResultID",TEXT($A254,"0000"),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Statistic],$A254),CHAR(34),"}"))</f>
        <v/>
      </c>
      <c r="X254" s="111" t="str">
        <f>IF($A254-3&gt;NumDataColumns,"",
CONCATENATE("    - {ColumnNumber: ",TEXT($A254-1,"0000"),
", Label:  ",CHAR(34),INDEX(DataColumns[Column Label],$A254-3),CHAR(34),
", ODM2Field:  ",CHAR(34),"DataValue",CHAR(34),
", CensorCodeCV:  ",CHAR(34),INDEX(DataColumns[Censor Code],$A254-3),CHAR(34),
", QualiatyCodeCV:  ",CHAR(34),INDEX(DataColumns[Quality Code],$A254-3),CHAR(34),
", TimeAggregationInterval:  ",INDEX(DataColumns[Time Aggregation Interval],$A254-3),
", TimeAggregationIntervalUnitsID:  ",CHAR(34),INDEX(DataColumns[Time Aggregation Unit],$A254-3),CHAR(34),"}"))</f>
        <v/>
      </c>
      <c r="AA254" s="111" t="str">
        <f>IF($A254&gt;NumDataColumns,
"",
CONCATENATE(AA253,", ",INDEX(DataColumns[Column Label],$A254)))</f>
        <v/>
      </c>
    </row>
    <row r="255" spans="1:27" x14ac:dyDescent="0.25">
      <c r="A255">
        <v>252</v>
      </c>
      <c r="D255" s="111" t="str">
        <f>IF($A255&gt;NumPeople,"",
CONCATENATE("  - &amp;PersonID",TEXT($A255,"0000"),
" {","PersonFirstName:  ",CHAR(34),INDEX(People[First Name],$A255),CHAR(34),
", PersonMiddleName:  ",CHAR(34),INDEX(People[Middle Name],$A255),CHAR(34),
", PersonLastName:  ",CHAR(34),INDEX(People[Last Name],$A255),CHAR(34),"}"))</f>
        <v/>
      </c>
      <c r="E255" s="111" t="str">
        <f>IF($A255&gt;NumOrganizations,"",
CONCATENATE("  - &amp;OrganizationID",TEXT($A255,"0000"),
" {","OrganizationTypeCV:  ",CHAR(34),INDEX(Organizations[Organization Type '[CV']],$A255),CHAR(34),
", OrganizationCode:  ",CHAR(34),INDEX(Organizations[Organization Code],$A255),CHAR(34),
", OrganizationName:  ",CHAR(34),INDEX(Organizations[Organization Name],$A255),CHAR(34),
", OrganizationDescription:  ",CHAR(34),INDEX(Organizations[Organization Description],$A255),CHAR(34),
", OrganizationLink:  ",CHAR(34),INDEX(Organizations[Organization Link],$A255),CHAR(34),"}"))</f>
        <v/>
      </c>
      <c r="F255" s="111" t="str">
        <f>IF($A255&gt;NumPeople,"",
CONCATENATE("  - &amp;AffiliationID",TEXT($A255,"0000"),
" {PersonID: *PersonID",TEXT($A255,"0000"),
", OrganizationID: *OrganizationID",TEXT(MATCH(INDEX(People[Organization Name],$A255),Organizations[Organization Name],0),"0000"),
", IsPrimaryOrganizationContact: , AffiliationStartDate: , AffiliationEndDate: , PrimaryPhone: ",
", PrimaryEmail: ",CHAR(34),INDEX(People[Primary Email],$A255),CHAR(34),
", PrimaryAddress: ",CHAR(34),INDEX(People[Primary Address],$A255),CHAR(34),
", PersonLink: }"))</f>
        <v/>
      </c>
      <c r="H255" s="111" t="str">
        <f>IF(COUNTA(CitationInformation)=0,"",
IF($A255&gt;NumAuthors,"",
CONCATENATE("  - &amp;AuthorListID",TEXT($A255,"0000"),
"  {CitationID: *CitationID0001",
", PersonID: *PersonID",TEXT(MATCH(INDEX(AuthorList[Author Name],$A255),People[Full Name],0),"0000"),
", AuthorOrder: ",INDEX(AuthorList[Author Number],$A255),"}")))</f>
        <v/>
      </c>
      <c r="K255" s="111" t="str">
        <f>IF($A255&gt;NumSamplingFeatures,"",
CONCATENATE("  - &amp;SamplingFeatureID",TEXT($A255,"0000"),
" {","SamplingFeatureUUID:  ",CHAR(34),INDEX(SamplingFeatures[Sampling Feature UUID],$A255),CHAR(34),
", SamplingFeatureTypeCV:  ",CHAR(34),INDEX(SamplingFeatures[Sampling Feature Type],$A255),CHAR(34),
", SamplingFeatureCode:  ",CHAR(34),INDEX(SamplingFeatures[Feature Code],$A255),CHAR(34),
", SamplingFeatureName:  ",CHAR(34),INDEX(SamplingFeatures[Feature Name],$A255),CHAR(34),
", SamplingFeatureDescription:  ",CHAR(34),INDEX(SamplingFeatures[Feature Description],$A255),CHAR(34),
", SamplingFeatureGeotypeCV:  ",CHAR(34),INDEX(SamplingFeatures[Feature Geo Type],$A255),CHAR(34),
", FeatureGeometry:  ",CHAR(34),INDEX(SamplingFeatures[Feature Geometry],$A255),CHAR(34),
", Elevation_m:  ",CHAR(34),INDEX(SamplingFeatures[Elevation_m],$A255),CHAR(34),
", ElevationDatumCV:  ",CHAR(34),ElevationDatum,CHAR(34),"}"))</f>
        <v/>
      </c>
      <c r="L255" s="111" t="str">
        <f>IF(NumSites=0,"",
IF(NumSites&lt;$A255,"",
CONCATENATE("  - &amp;SiteID",TEXT($A255,"0000"),
" {","SamplingFeatureID:  *SamplingFeatureID",TEXT(MATCH($A255,Sites[SiteID],0),"0000"),
", SiteTypeCV:  ",CHAR(34),INDEX(Sites[Site Type],MATCH($A255,Sites[SiteID],0)),CHAR(34),
", Latitude:  ",INDEX(Sites[Latitude],MATCH($A255,Sites[SiteID],0)),
", Longitude:  ",INDEX(Sites[Longitude],MATCH($A255,Sites[SiteID],0)),
", SpatialReferenceID:  *SRSID0001}")))</f>
        <v/>
      </c>
      <c r="M255" s="111" t="str">
        <f>IF(NumSpecimens=0,"",
IF(NumSpecimens&lt;$A255,"",
CONCATENATE("  - &amp;SpecimenID",TEXT($A255,"0000"),
" {","SamplingFeatureID:  *SamplingFeatureID",TEXT(MATCH($A255,Specimens[SpecimenID],0),"0000"),
", SpecimenTypeCV:  ",CHAR(34),INDEX(Specimens[Specimen Type],MATCH($A255,Specimens[SpecimenID],0)),CHAR(34),
", SpecimenMediumCV:  ",INDEX(Specimens[Specimen Medium],MATCH($A255,Specimens[SpecimenID],0)),
", IsFieldSpecimen:  ",CHAR(34),INDEX(Specimens[Is Field Specimen?],MATCH($A255,Specimens[SpecimenID],0)),CHAR(34),"}")))</f>
        <v/>
      </c>
      <c r="N255" s="111" t="str">
        <f>IF(NumSpatialOffsets=0,"",
IF(NumSpatialOffsets&lt;$A255,"",
CONCATENATE("  - &amp;SpatialOffsetID",TEXT($A255,"0000"),
" {","SpatialOffsetTypeCV:  ",CHAR(34),INDEX(RelatedFeatures[Spatial Offset Type],MATCH($A255,RelatedFeatures[OffsetID],0)),CHAR(34),
", Offset1Value:  ",INDEX(RelatedFeatures[Offset 1 Value],MATCH($A255,RelatedFeatures[OffsetID],0)),
", Offset1UnitID:  ",CHAR(34),INDEX(RelatedFeatures[Offset 1 Unit],MATCH($A255,RelatedFeatures[OffsetID],0)),CHAR(34),
", Offset2Value:  ",IF(INDEX(RelatedFeatures[Offset 2 Value],MATCH($A255,RelatedFeatures[OffsetID],0))="","NULL",INDEX(RelatedFeatures[Offset 2 Value],MATCH($A255,RelatedFeatures[OffsetID],0))),
", Offset2UnitID:  ",CHAR(34),INDEX(RelatedFeatures[Offset 2 Unit],MATCH($A255,RelatedFeatures[OffsetID],0)),,CHAR(34),
", Offset3Value:  ",IF(INDEX(RelatedFeatures[Offset 3 Value],MATCH($A255,RelatedFeatures[OffsetID],0))="","NULL",INDEX(RelatedFeatures[Offset 3 Value],MATCH($A255,RelatedFeatures[OffsetID],0))),
", Offset3UnitID:  ",CHAR(34),INDEX(RelatedFeatures[Offset 3 Unit],MATCH($A255,RelatedFeatures[OffsetID],0)),CHAR(34),"}")))</f>
        <v/>
      </c>
      <c r="O255" s="111" t="str">
        <f>IF(NumRelatedFeatures=0,"",
IF($A255&gt;NumRelatedFeatures,"",
CONCATENATE("  - &amp;RelationID",TEXT($A255,"0000"),
" {","SamplingFeatureID:  *SamplingFeatureID",TEXT(MATCH(INDEX(RelatedFeatures[First Sampling Feature Code],$A255),SamplingFeatures[Feature Code],0),"0000"),
", RelationshipTypeCV:  ",CHAR(34),INDEX(RelatedFeatures[Relationship Type],$A255),CHAR(34),
", RelatedFeatureID: *SamplingFeatureID",TEXT(MATCH(INDEX(RelatedFeatures[Second Sampling Feature Code],$A255),SamplingFeatures[Feature Code],0),"0000"),
", SpatialOffsetID:  ",IF(INDEX(RelatedFeatures[OffsetID],$A255)="",CONCATENATE(CHAR(34),CHAR(34)),CONCATENATE("*SpatialOffsetID",TEXT(INDEX(RelatedFeatures[OffsetID],$A255),"0000"))),"}")))</f>
        <v/>
      </c>
      <c r="P255" s="111" t="str">
        <f>IF($A255&gt;NumMethods,"",
CONCATENATE("  - &amp;MethodID",TEXT($A255,"0000"),
" {","MethodTypeCV:  ",CHAR(34),INDEX(Methods[Method Type],$A255),CHAR(34),
", MethodCode:  ",CHAR(34),INDEX(Methods[Method Code],$A255),CHAR(34),
", MethodName:  ",CHAR(34),INDEX(Methods[Method Name],$A255),CHAR(34),
", MethodDescription:  ",CHAR(34),INDEX(Methods[Method Description],$A255),CHAR(34),
", MethodLink:  ",CHAR(34),INDEX(Methods[Method Link],$A255),CHAR(34),
", OrganizationID: *OrganizationID",TEXT(MATCH(INDEX(Methods[Organization Name],$A255),Organizations[Organization Name],0),"0000"),"}"))</f>
        <v/>
      </c>
      <c r="Q255" s="111" t="str">
        <f>IF($A255&gt;NumVariables,"",
CONCATENATE("  - &amp;VariableID",TEXT($A255,"0000"),
" {","VariableTypeCV:  ",CHAR(34),INDEX(Variables[Variable Type],$A255),CHAR(34),
", VariableCode:  ",CHAR(34),INDEX(Variables[Variable Code],$A255),CHAR(34),
", VariableNameCV:  ",CHAR(34),INDEX(Variables[Variable Name],$A255),CHAR(34),
", VariableDefinition:  ",CHAR(34),INDEX(Variables[Variable Definition],$A255),CHAR(34),
", SpecciationCV:  ",CHAR(34),INDEX(Variables[Speciation],$A255),CHAR(34),
", NoDataValue:  ",CHAR(34),INDEX(Variables[No Data Value],$A255),CHAR(34),"}"))</f>
        <v/>
      </c>
      <c r="S255" s="111" t="str">
        <f>IF($A255&gt;NumProcessingLevels,"",
CONCATENATE("  - &amp;ProcessingLevelID",TEXT($A255,"0000"),
" {","ProcessingLevelCode:  ",CHAR(34),INDEX(ProcessingLevels[Processing Level Code],$A255),CHAR(34),
", Definition:  ",CHAR(34),INDEX(ProcessingLevels[Definition],$A255),CHAR(34),
", Explanation:  ",CHAR(34),INDEX(ProcessingLevels[Explanation],$A255),CHAR(34),"}"))</f>
        <v/>
      </c>
      <c r="T255" s="111" t="str">
        <f>IF($A255&gt;NumDataColumns,"",
IF(INDEX(DataColumns[Method Code],$A255)="","PLEASE FILL IN A METHOD FOR EACH DATA COLUMN",
CONCATENATE("  - &amp;ActionID",TEXT($A255,"0000"),
" {","ActionTypeCV:  ",CHAR(34),"Observation",CHAR(34),
", MethodID: *MethodID",TEXT(MATCH(INDEX(DataColumns[Method Code],$A255),Methods[Method Code],0),"0000"),
", BeginDateTime:  NULL",
", BeginDateTimeUTCOffset:  NULL",
", EndDateTime:  NULL",
", EndDateTimeUTCOffset:  NULL",
", ActionDescription:  ",CHAR(34),"Generic observation action generated by YODA TimeSeries Template",CHAR(34),
", ActionFileLink:  ",CHAR(34),CHAR(34),"}")))</f>
        <v/>
      </c>
      <c r="U255" s="111" t="str">
        <f>IF($A255&gt;NumDataColumns,"",
IF(INDEX(DataColumns[Method Code],$A255)="","PLEASE FILL IN A SAMPLING FEATURE FOR EACH DATA COLUMN",
CONCATENATE("  - &amp;FeatureActionID",TEXT($A255,"0000"),
" {","SamplingFeatureID:  *SamplingFeatureID",TEXT(MATCH(INDEX(DataColumns[Sampling Feature Code],$A255),SamplingFeatures[Feature Code],0),"0000"),
", ActionID:  *ActionID",TEXT($A255,"0000"),"}")))</f>
        <v/>
      </c>
      <c r="V255" s="111" t="str">
        <f>IF($A255&gt;NumDataColumns,"",
CONCATENATE("  - &amp;ResultID",TEXT($A255,"0000"),
" {","ResultUUID:  ",CHAR(34),INDEX(DataColumns[ResultUUID],$A255),CHAR(34),
", FeatureActionID: *FeatureActionID",TEXT($A255,"0000"),
", ResultTypeCV:  ",CHAR(34),INDEX(DataColumns[Result Type],$A255),CHAR(34),
", VariableID:  *VariableID",TEXT(MATCH(INDEX(DataColumns[Variable Code],$A255),Variables[Variable Code],0),"0000"),
", UnitsID:  ",CHAR(34),INDEX(DataColumns[Unit Name],$A255),CHAR(34),
", TaxonomicClassifierID:  ",CHAR(34),CHAR(34),
", ProcessingLevelID:  *ProcessingLevelID",TEXT(MATCH(INDEX(DataColumns[Processing Level],$A255),ProcessingLevels[Processing Level Code],0),"0000"),
", ResultDateTime:  ",CHAR(34),CHAR(34),
", ResultDateTimeUTCOffset:  ",CHAR(34),CHAR(34),
", ValidDateTime:  ",CHAR(34),CHAR(34),
", ValidDateTimeUTCOffset:  ",CHAR(34),CHAR(34),
", StatusCV:  ",CHAR(34),CHAR(34),
", SampledMediumCV:  ",CHAR(34),INDEX(DataColumns[Sampled Medium],$A255),CHAR(34),
", ValueCount:  ",NumDataValues,"}"))</f>
        <v/>
      </c>
      <c r="W255" s="111" t="str">
        <f>IF($A255&gt;NumDataColumns,"",
CONCATENATE("  - &amp;TimeSeriesResultID001",TEXT($A255,"0000"),
" {","ResultID: *ResultID",TEXT($A255,"0000"),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Statistic],$A255),CHAR(34),"}"))</f>
        <v/>
      </c>
      <c r="X255" s="111" t="str">
        <f>IF($A255-3&gt;NumDataColumns,"",
CONCATENATE("    - {ColumnNumber: ",TEXT($A255-1,"0000"),
", Label:  ",CHAR(34),INDEX(DataColumns[Column Label],$A255-3),CHAR(34),
", ODM2Field:  ",CHAR(34),"DataValue",CHAR(34),
", CensorCodeCV:  ",CHAR(34),INDEX(DataColumns[Censor Code],$A255-3),CHAR(34),
", QualiatyCodeCV:  ",CHAR(34),INDEX(DataColumns[Quality Code],$A255-3),CHAR(34),
", TimeAggregationInterval:  ",INDEX(DataColumns[Time Aggregation Interval],$A255-3),
", TimeAggregationIntervalUnitsID:  ",CHAR(34),INDEX(DataColumns[Time Aggregation Unit],$A255-3),CHAR(34),"}"))</f>
        <v/>
      </c>
      <c r="AA255" s="111" t="str">
        <f>IF($A255&gt;NumDataColumns,
"",
CONCATENATE(AA254,", ",INDEX(DataColumns[Column Label],$A255)))</f>
        <v/>
      </c>
    </row>
    <row r="256" spans="1:27" x14ac:dyDescent="0.25">
      <c r="A256">
        <v>253</v>
      </c>
      <c r="D256" s="111" t="str">
        <f>IF($A256&gt;NumPeople,"",
CONCATENATE("  - &amp;PersonID",TEXT($A256,"0000"),
" {","PersonFirstName:  ",CHAR(34),INDEX(People[First Name],$A256),CHAR(34),
", PersonMiddleName:  ",CHAR(34),INDEX(People[Middle Name],$A256),CHAR(34),
", PersonLastName:  ",CHAR(34),INDEX(People[Last Name],$A256),CHAR(34),"}"))</f>
        <v/>
      </c>
      <c r="E256" s="111" t="str">
        <f>IF($A256&gt;NumOrganizations,"",
CONCATENATE("  - &amp;OrganizationID",TEXT($A256,"0000"),
" {","OrganizationTypeCV:  ",CHAR(34),INDEX(Organizations[Organization Type '[CV']],$A256),CHAR(34),
", OrganizationCode:  ",CHAR(34),INDEX(Organizations[Organization Code],$A256),CHAR(34),
", OrganizationName:  ",CHAR(34),INDEX(Organizations[Organization Name],$A256),CHAR(34),
", OrganizationDescription:  ",CHAR(34),INDEX(Organizations[Organization Description],$A256),CHAR(34),
", OrganizationLink:  ",CHAR(34),INDEX(Organizations[Organization Link],$A256),CHAR(34),"}"))</f>
        <v/>
      </c>
      <c r="F256" s="111" t="str">
        <f>IF($A256&gt;NumPeople,"",
CONCATENATE("  - &amp;AffiliationID",TEXT($A256,"0000"),
" {PersonID: *PersonID",TEXT($A256,"0000"),
", OrganizationID: *OrganizationID",TEXT(MATCH(INDEX(People[Organization Name],$A256),Organizations[Organization Name],0),"0000"),
", IsPrimaryOrganizationContact: , AffiliationStartDate: , AffiliationEndDate: , PrimaryPhone: ",
", PrimaryEmail: ",CHAR(34),INDEX(People[Primary Email],$A256),CHAR(34),
", PrimaryAddress: ",CHAR(34),INDEX(People[Primary Address],$A256),CHAR(34),
", PersonLink: }"))</f>
        <v/>
      </c>
      <c r="H256" s="111" t="str">
        <f>IF(COUNTA(CitationInformation)=0,"",
IF($A256&gt;NumAuthors,"",
CONCATENATE("  - &amp;AuthorListID",TEXT($A256,"0000"),
"  {CitationID: *CitationID0001",
", PersonID: *PersonID",TEXT(MATCH(INDEX(AuthorList[Author Name],$A256),People[Full Name],0),"0000"),
", AuthorOrder: ",INDEX(AuthorList[Author Number],$A256),"}")))</f>
        <v/>
      </c>
      <c r="K256" s="111" t="str">
        <f>IF($A256&gt;NumSamplingFeatures,"",
CONCATENATE("  - &amp;SamplingFeatureID",TEXT($A256,"0000"),
" {","SamplingFeatureUUID:  ",CHAR(34),INDEX(SamplingFeatures[Sampling Feature UUID],$A256),CHAR(34),
", SamplingFeatureTypeCV:  ",CHAR(34),INDEX(SamplingFeatures[Sampling Feature Type],$A256),CHAR(34),
", SamplingFeatureCode:  ",CHAR(34),INDEX(SamplingFeatures[Feature Code],$A256),CHAR(34),
", SamplingFeatureName:  ",CHAR(34),INDEX(SamplingFeatures[Feature Name],$A256),CHAR(34),
", SamplingFeatureDescription:  ",CHAR(34),INDEX(SamplingFeatures[Feature Description],$A256),CHAR(34),
", SamplingFeatureGeotypeCV:  ",CHAR(34),INDEX(SamplingFeatures[Feature Geo Type],$A256),CHAR(34),
", FeatureGeometry:  ",CHAR(34),INDEX(SamplingFeatures[Feature Geometry],$A256),CHAR(34),
", Elevation_m:  ",CHAR(34),INDEX(SamplingFeatures[Elevation_m],$A256),CHAR(34),
", ElevationDatumCV:  ",CHAR(34),ElevationDatum,CHAR(34),"}"))</f>
        <v/>
      </c>
      <c r="L256" s="111" t="str">
        <f>IF(NumSites=0,"",
IF(NumSites&lt;$A256,"",
CONCATENATE("  - &amp;SiteID",TEXT($A256,"0000"),
" {","SamplingFeatureID:  *SamplingFeatureID",TEXT(MATCH($A256,Sites[SiteID],0),"0000"),
", SiteTypeCV:  ",CHAR(34),INDEX(Sites[Site Type],MATCH($A256,Sites[SiteID],0)),CHAR(34),
", Latitude:  ",INDEX(Sites[Latitude],MATCH($A256,Sites[SiteID],0)),
", Longitude:  ",INDEX(Sites[Longitude],MATCH($A256,Sites[SiteID],0)),
", SpatialReferenceID:  *SRSID0001}")))</f>
        <v/>
      </c>
      <c r="M256" s="111" t="str">
        <f>IF(NumSpecimens=0,"",
IF(NumSpecimens&lt;$A256,"",
CONCATENATE("  - &amp;SpecimenID",TEXT($A256,"0000"),
" {","SamplingFeatureID:  *SamplingFeatureID",TEXT(MATCH($A256,Specimens[SpecimenID],0),"0000"),
", SpecimenTypeCV:  ",CHAR(34),INDEX(Specimens[Specimen Type],MATCH($A256,Specimens[SpecimenID],0)),CHAR(34),
", SpecimenMediumCV:  ",INDEX(Specimens[Specimen Medium],MATCH($A256,Specimens[SpecimenID],0)),
", IsFieldSpecimen:  ",CHAR(34),INDEX(Specimens[Is Field Specimen?],MATCH($A256,Specimens[SpecimenID],0)),CHAR(34),"}")))</f>
        <v/>
      </c>
      <c r="N256" s="111" t="str">
        <f>IF(NumSpatialOffsets=0,"",
IF(NumSpatialOffsets&lt;$A256,"",
CONCATENATE("  - &amp;SpatialOffsetID",TEXT($A256,"0000"),
" {","SpatialOffsetTypeCV:  ",CHAR(34),INDEX(RelatedFeatures[Spatial Offset Type],MATCH($A256,RelatedFeatures[OffsetID],0)),CHAR(34),
", Offset1Value:  ",INDEX(RelatedFeatures[Offset 1 Value],MATCH($A256,RelatedFeatures[OffsetID],0)),
", Offset1UnitID:  ",CHAR(34),INDEX(RelatedFeatures[Offset 1 Unit],MATCH($A256,RelatedFeatures[OffsetID],0)),CHAR(34),
", Offset2Value:  ",IF(INDEX(RelatedFeatures[Offset 2 Value],MATCH($A256,RelatedFeatures[OffsetID],0))="","NULL",INDEX(RelatedFeatures[Offset 2 Value],MATCH($A256,RelatedFeatures[OffsetID],0))),
", Offset2UnitID:  ",CHAR(34),INDEX(RelatedFeatures[Offset 2 Unit],MATCH($A256,RelatedFeatures[OffsetID],0)),,CHAR(34),
", Offset3Value:  ",IF(INDEX(RelatedFeatures[Offset 3 Value],MATCH($A256,RelatedFeatures[OffsetID],0))="","NULL",INDEX(RelatedFeatures[Offset 3 Value],MATCH($A256,RelatedFeatures[OffsetID],0))),
", Offset3UnitID:  ",CHAR(34),INDEX(RelatedFeatures[Offset 3 Unit],MATCH($A256,RelatedFeatures[OffsetID],0)),CHAR(34),"}")))</f>
        <v/>
      </c>
      <c r="O256" s="111" t="str">
        <f>IF(NumRelatedFeatures=0,"",
IF($A256&gt;NumRelatedFeatures,"",
CONCATENATE("  - &amp;RelationID",TEXT($A256,"0000"),
" {","SamplingFeatureID:  *SamplingFeatureID",TEXT(MATCH(INDEX(RelatedFeatures[First Sampling Feature Code],$A256),SamplingFeatures[Feature Code],0),"0000"),
", RelationshipTypeCV:  ",CHAR(34),INDEX(RelatedFeatures[Relationship Type],$A256),CHAR(34),
", RelatedFeatureID: *SamplingFeatureID",TEXT(MATCH(INDEX(RelatedFeatures[Second Sampling Feature Code],$A256),SamplingFeatures[Feature Code],0),"0000"),
", SpatialOffsetID:  ",IF(INDEX(RelatedFeatures[OffsetID],$A256)="",CONCATENATE(CHAR(34),CHAR(34)),CONCATENATE("*SpatialOffsetID",TEXT(INDEX(RelatedFeatures[OffsetID],$A256),"0000"))),"}")))</f>
        <v/>
      </c>
      <c r="P256" s="111" t="str">
        <f>IF($A256&gt;NumMethods,"",
CONCATENATE("  - &amp;MethodID",TEXT($A256,"0000"),
" {","MethodTypeCV:  ",CHAR(34),INDEX(Methods[Method Type],$A256),CHAR(34),
", MethodCode:  ",CHAR(34),INDEX(Methods[Method Code],$A256),CHAR(34),
", MethodName:  ",CHAR(34),INDEX(Methods[Method Name],$A256),CHAR(34),
", MethodDescription:  ",CHAR(34),INDEX(Methods[Method Description],$A256),CHAR(34),
", MethodLink:  ",CHAR(34),INDEX(Methods[Method Link],$A256),CHAR(34),
", OrganizationID: *OrganizationID",TEXT(MATCH(INDEX(Methods[Organization Name],$A256),Organizations[Organization Name],0),"0000"),"}"))</f>
        <v/>
      </c>
      <c r="Q256" s="111" t="str">
        <f>IF($A256&gt;NumVariables,"",
CONCATENATE("  - &amp;VariableID",TEXT($A256,"0000"),
" {","VariableTypeCV:  ",CHAR(34),INDEX(Variables[Variable Type],$A256),CHAR(34),
", VariableCode:  ",CHAR(34),INDEX(Variables[Variable Code],$A256),CHAR(34),
", VariableNameCV:  ",CHAR(34),INDEX(Variables[Variable Name],$A256),CHAR(34),
", VariableDefinition:  ",CHAR(34),INDEX(Variables[Variable Definition],$A256),CHAR(34),
", SpecciationCV:  ",CHAR(34),INDEX(Variables[Speciation],$A256),CHAR(34),
", NoDataValue:  ",CHAR(34),INDEX(Variables[No Data Value],$A256),CHAR(34),"}"))</f>
        <v/>
      </c>
      <c r="S256" s="111" t="str">
        <f>IF($A256&gt;NumProcessingLevels,"",
CONCATENATE("  - &amp;ProcessingLevelID",TEXT($A256,"0000"),
" {","ProcessingLevelCode:  ",CHAR(34),INDEX(ProcessingLevels[Processing Level Code],$A256),CHAR(34),
", Definition:  ",CHAR(34),INDEX(ProcessingLevels[Definition],$A256),CHAR(34),
", Explanation:  ",CHAR(34),INDEX(ProcessingLevels[Explanation],$A256),CHAR(34),"}"))</f>
        <v/>
      </c>
      <c r="T256" s="111" t="str">
        <f>IF($A256&gt;NumDataColumns,"",
IF(INDEX(DataColumns[Method Code],$A256)="","PLEASE FILL IN A METHOD FOR EACH DATA COLUMN",
CONCATENATE("  - &amp;ActionID",TEXT($A256,"0000"),
" {","ActionTypeCV:  ",CHAR(34),"Observation",CHAR(34),
", MethodID: *MethodID",TEXT(MATCH(INDEX(DataColumns[Method Code],$A256),Methods[Method Code],0),"0000"),
", BeginDateTime:  NULL",
", BeginDateTimeUTCOffset:  NULL",
", EndDateTime:  NULL",
", EndDateTimeUTCOffset:  NULL",
", ActionDescription:  ",CHAR(34),"Generic observation action generated by YODA TimeSeries Template",CHAR(34),
", ActionFileLink:  ",CHAR(34),CHAR(34),"}")))</f>
        <v/>
      </c>
      <c r="U256" s="111" t="str">
        <f>IF($A256&gt;NumDataColumns,"",
IF(INDEX(DataColumns[Method Code],$A256)="","PLEASE FILL IN A SAMPLING FEATURE FOR EACH DATA COLUMN",
CONCATENATE("  - &amp;FeatureActionID",TEXT($A256,"0000"),
" {","SamplingFeatureID:  *SamplingFeatureID",TEXT(MATCH(INDEX(DataColumns[Sampling Feature Code],$A256),SamplingFeatures[Feature Code],0),"0000"),
", ActionID:  *ActionID",TEXT($A256,"0000"),"}")))</f>
        <v/>
      </c>
      <c r="V256" s="111" t="str">
        <f>IF($A256&gt;NumDataColumns,"",
CONCATENATE("  - &amp;ResultID",TEXT($A256,"0000"),
" {","ResultUUID:  ",CHAR(34),INDEX(DataColumns[ResultUUID],$A256),CHAR(34),
", FeatureActionID: *FeatureActionID",TEXT($A256,"0000"),
", ResultTypeCV:  ",CHAR(34),INDEX(DataColumns[Result Type],$A256),CHAR(34),
", VariableID:  *VariableID",TEXT(MATCH(INDEX(DataColumns[Variable Code],$A256),Variables[Variable Code],0),"0000"),
", UnitsID:  ",CHAR(34),INDEX(DataColumns[Unit Name],$A256),CHAR(34),
", TaxonomicClassifierID:  ",CHAR(34),CHAR(34),
", ProcessingLevelID:  *ProcessingLevelID",TEXT(MATCH(INDEX(DataColumns[Processing Level],$A256),ProcessingLevels[Processing Level Code],0),"0000"),
", ResultDateTime:  ",CHAR(34),CHAR(34),
", ResultDateTimeUTCOffset:  ",CHAR(34),CHAR(34),
", ValidDateTime:  ",CHAR(34),CHAR(34),
", ValidDateTimeUTCOffset:  ",CHAR(34),CHAR(34),
", StatusCV:  ",CHAR(34),CHAR(34),
", SampledMediumCV:  ",CHAR(34),INDEX(DataColumns[Sampled Medium],$A256),CHAR(34),
", ValueCount:  ",NumDataValues,"}"))</f>
        <v/>
      </c>
      <c r="W256" s="111" t="str">
        <f>IF($A256&gt;NumDataColumns,"",
CONCATENATE("  - &amp;TimeSeriesResultID001",TEXT($A256,"0000"),
" {","ResultID: *ResultID",TEXT($A256,"0000"),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Statistic],$A256),CHAR(34),"}"))</f>
        <v/>
      </c>
      <c r="X256" s="111" t="str">
        <f>IF($A256-3&gt;NumDataColumns,"",
CONCATENATE("    - {ColumnNumber: ",TEXT($A256-1,"0000"),
", Label:  ",CHAR(34),INDEX(DataColumns[Column Label],$A256-3),CHAR(34),
", ODM2Field:  ",CHAR(34),"DataValue",CHAR(34),
", CensorCodeCV:  ",CHAR(34),INDEX(DataColumns[Censor Code],$A256-3),CHAR(34),
", QualiatyCodeCV:  ",CHAR(34),INDEX(DataColumns[Quality Code],$A256-3),CHAR(34),
", TimeAggregationInterval:  ",INDEX(DataColumns[Time Aggregation Interval],$A256-3),
", TimeAggregationIntervalUnitsID:  ",CHAR(34),INDEX(DataColumns[Time Aggregation Unit],$A256-3),CHAR(34),"}"))</f>
        <v/>
      </c>
      <c r="AA256" s="111" t="str">
        <f>IF($A256&gt;NumDataColumns,
"",
CONCATENATE(AA255,", ",INDEX(DataColumns[Column Label],$A256)))</f>
        <v/>
      </c>
    </row>
    <row r="257" spans="1:27" x14ac:dyDescent="0.25">
      <c r="A257">
        <v>254</v>
      </c>
      <c r="D257" s="111" t="str">
        <f>IF($A257&gt;NumPeople,"",
CONCATENATE("  - &amp;PersonID",TEXT($A257,"0000"),
" {","PersonFirstName:  ",CHAR(34),INDEX(People[First Name],$A257),CHAR(34),
", PersonMiddleName:  ",CHAR(34),INDEX(People[Middle Name],$A257),CHAR(34),
", PersonLastName:  ",CHAR(34),INDEX(People[Last Name],$A257),CHAR(34),"}"))</f>
        <v/>
      </c>
      <c r="E257" s="111" t="str">
        <f>IF($A257&gt;NumOrganizations,"",
CONCATENATE("  - &amp;OrganizationID",TEXT($A257,"0000"),
" {","OrganizationTypeCV:  ",CHAR(34),INDEX(Organizations[Organization Type '[CV']],$A257),CHAR(34),
", OrganizationCode:  ",CHAR(34),INDEX(Organizations[Organization Code],$A257),CHAR(34),
", OrganizationName:  ",CHAR(34),INDEX(Organizations[Organization Name],$A257),CHAR(34),
", OrganizationDescription:  ",CHAR(34),INDEX(Organizations[Organization Description],$A257),CHAR(34),
", OrganizationLink:  ",CHAR(34),INDEX(Organizations[Organization Link],$A257),CHAR(34),"}"))</f>
        <v/>
      </c>
      <c r="F257" s="111" t="str">
        <f>IF($A257&gt;NumPeople,"",
CONCATENATE("  - &amp;AffiliationID",TEXT($A257,"0000"),
" {PersonID: *PersonID",TEXT($A257,"0000"),
", OrganizationID: *OrganizationID",TEXT(MATCH(INDEX(People[Organization Name],$A257),Organizations[Organization Name],0),"0000"),
", IsPrimaryOrganizationContact: , AffiliationStartDate: , AffiliationEndDate: , PrimaryPhone: ",
", PrimaryEmail: ",CHAR(34),INDEX(People[Primary Email],$A257),CHAR(34),
", PrimaryAddress: ",CHAR(34),INDEX(People[Primary Address],$A257),CHAR(34),
", PersonLink: }"))</f>
        <v/>
      </c>
      <c r="H257" s="111" t="str">
        <f>IF(COUNTA(CitationInformation)=0,"",
IF($A257&gt;NumAuthors,"",
CONCATENATE("  - &amp;AuthorListID",TEXT($A257,"0000"),
"  {CitationID: *CitationID0001",
", PersonID: *PersonID",TEXT(MATCH(INDEX(AuthorList[Author Name],$A257),People[Full Name],0),"0000"),
", AuthorOrder: ",INDEX(AuthorList[Author Number],$A257),"}")))</f>
        <v/>
      </c>
      <c r="K257" s="111" t="str">
        <f>IF($A257&gt;NumSamplingFeatures,"",
CONCATENATE("  - &amp;SamplingFeatureID",TEXT($A257,"0000"),
" {","SamplingFeatureUUID:  ",CHAR(34),INDEX(SamplingFeatures[Sampling Feature UUID],$A257),CHAR(34),
", SamplingFeatureTypeCV:  ",CHAR(34),INDEX(SamplingFeatures[Sampling Feature Type],$A257),CHAR(34),
", SamplingFeatureCode:  ",CHAR(34),INDEX(SamplingFeatures[Feature Code],$A257),CHAR(34),
", SamplingFeatureName:  ",CHAR(34),INDEX(SamplingFeatures[Feature Name],$A257),CHAR(34),
", SamplingFeatureDescription:  ",CHAR(34),INDEX(SamplingFeatures[Feature Description],$A257),CHAR(34),
", SamplingFeatureGeotypeCV:  ",CHAR(34),INDEX(SamplingFeatures[Feature Geo Type],$A257),CHAR(34),
", FeatureGeometry:  ",CHAR(34),INDEX(SamplingFeatures[Feature Geometry],$A257),CHAR(34),
", Elevation_m:  ",CHAR(34),INDEX(SamplingFeatures[Elevation_m],$A257),CHAR(34),
", ElevationDatumCV:  ",CHAR(34),ElevationDatum,CHAR(34),"}"))</f>
        <v/>
      </c>
      <c r="L257" s="111" t="str">
        <f>IF(NumSites=0,"",
IF(NumSites&lt;$A257,"",
CONCATENATE("  - &amp;SiteID",TEXT($A257,"0000"),
" {","SamplingFeatureID:  *SamplingFeatureID",TEXT(MATCH($A257,Sites[SiteID],0),"0000"),
", SiteTypeCV:  ",CHAR(34),INDEX(Sites[Site Type],MATCH($A257,Sites[SiteID],0)),CHAR(34),
", Latitude:  ",INDEX(Sites[Latitude],MATCH($A257,Sites[SiteID],0)),
", Longitude:  ",INDEX(Sites[Longitude],MATCH($A257,Sites[SiteID],0)),
", SpatialReferenceID:  *SRSID0001}")))</f>
        <v/>
      </c>
      <c r="M257" s="111" t="str">
        <f>IF(NumSpecimens=0,"",
IF(NumSpecimens&lt;$A257,"",
CONCATENATE("  - &amp;SpecimenID",TEXT($A257,"0000"),
" {","SamplingFeatureID:  *SamplingFeatureID",TEXT(MATCH($A257,Specimens[SpecimenID],0),"0000"),
", SpecimenTypeCV:  ",CHAR(34),INDEX(Specimens[Specimen Type],MATCH($A257,Specimens[SpecimenID],0)),CHAR(34),
", SpecimenMediumCV:  ",INDEX(Specimens[Specimen Medium],MATCH($A257,Specimens[SpecimenID],0)),
", IsFieldSpecimen:  ",CHAR(34),INDEX(Specimens[Is Field Specimen?],MATCH($A257,Specimens[SpecimenID],0)),CHAR(34),"}")))</f>
        <v/>
      </c>
      <c r="N257" s="111" t="str">
        <f>IF(NumSpatialOffsets=0,"",
IF(NumSpatialOffsets&lt;$A257,"",
CONCATENATE("  - &amp;SpatialOffsetID",TEXT($A257,"0000"),
" {","SpatialOffsetTypeCV:  ",CHAR(34),INDEX(RelatedFeatures[Spatial Offset Type],MATCH($A257,RelatedFeatures[OffsetID],0)),CHAR(34),
", Offset1Value:  ",INDEX(RelatedFeatures[Offset 1 Value],MATCH($A257,RelatedFeatures[OffsetID],0)),
", Offset1UnitID:  ",CHAR(34),INDEX(RelatedFeatures[Offset 1 Unit],MATCH($A257,RelatedFeatures[OffsetID],0)),CHAR(34),
", Offset2Value:  ",IF(INDEX(RelatedFeatures[Offset 2 Value],MATCH($A257,RelatedFeatures[OffsetID],0))="","NULL",INDEX(RelatedFeatures[Offset 2 Value],MATCH($A257,RelatedFeatures[OffsetID],0))),
", Offset2UnitID:  ",CHAR(34),INDEX(RelatedFeatures[Offset 2 Unit],MATCH($A257,RelatedFeatures[OffsetID],0)),,CHAR(34),
", Offset3Value:  ",IF(INDEX(RelatedFeatures[Offset 3 Value],MATCH($A257,RelatedFeatures[OffsetID],0))="","NULL",INDEX(RelatedFeatures[Offset 3 Value],MATCH($A257,RelatedFeatures[OffsetID],0))),
", Offset3UnitID:  ",CHAR(34),INDEX(RelatedFeatures[Offset 3 Unit],MATCH($A257,RelatedFeatures[OffsetID],0)),CHAR(34),"}")))</f>
        <v/>
      </c>
      <c r="O257" s="111" t="str">
        <f>IF(NumRelatedFeatures=0,"",
IF($A257&gt;NumRelatedFeatures,"",
CONCATENATE("  - &amp;RelationID",TEXT($A257,"0000"),
" {","SamplingFeatureID:  *SamplingFeatureID",TEXT(MATCH(INDEX(RelatedFeatures[First Sampling Feature Code],$A257),SamplingFeatures[Feature Code],0),"0000"),
", RelationshipTypeCV:  ",CHAR(34),INDEX(RelatedFeatures[Relationship Type],$A257),CHAR(34),
", RelatedFeatureID: *SamplingFeatureID",TEXT(MATCH(INDEX(RelatedFeatures[Second Sampling Feature Code],$A257),SamplingFeatures[Feature Code],0),"0000"),
", SpatialOffsetID:  ",IF(INDEX(RelatedFeatures[OffsetID],$A257)="",CONCATENATE(CHAR(34),CHAR(34)),CONCATENATE("*SpatialOffsetID",TEXT(INDEX(RelatedFeatures[OffsetID],$A257),"0000"))),"}")))</f>
        <v/>
      </c>
      <c r="P257" s="111" t="str">
        <f>IF($A257&gt;NumMethods,"",
CONCATENATE("  - &amp;MethodID",TEXT($A257,"0000"),
" {","MethodTypeCV:  ",CHAR(34),INDEX(Methods[Method Type],$A257),CHAR(34),
", MethodCode:  ",CHAR(34),INDEX(Methods[Method Code],$A257),CHAR(34),
", MethodName:  ",CHAR(34),INDEX(Methods[Method Name],$A257),CHAR(34),
", MethodDescription:  ",CHAR(34),INDEX(Methods[Method Description],$A257),CHAR(34),
", MethodLink:  ",CHAR(34),INDEX(Methods[Method Link],$A257),CHAR(34),
", OrganizationID: *OrganizationID",TEXT(MATCH(INDEX(Methods[Organization Name],$A257),Organizations[Organization Name],0),"0000"),"}"))</f>
        <v/>
      </c>
      <c r="Q257" s="111" t="str">
        <f>IF($A257&gt;NumVariables,"",
CONCATENATE("  - &amp;VariableID",TEXT($A257,"0000"),
" {","VariableTypeCV:  ",CHAR(34),INDEX(Variables[Variable Type],$A257),CHAR(34),
", VariableCode:  ",CHAR(34),INDEX(Variables[Variable Code],$A257),CHAR(34),
", VariableNameCV:  ",CHAR(34),INDEX(Variables[Variable Name],$A257),CHAR(34),
", VariableDefinition:  ",CHAR(34),INDEX(Variables[Variable Definition],$A257),CHAR(34),
", SpecciationCV:  ",CHAR(34),INDEX(Variables[Speciation],$A257),CHAR(34),
", NoDataValue:  ",CHAR(34),INDEX(Variables[No Data Value],$A257),CHAR(34),"}"))</f>
        <v/>
      </c>
      <c r="S257" s="111" t="str">
        <f>IF($A257&gt;NumProcessingLevels,"",
CONCATENATE("  - &amp;ProcessingLevelID",TEXT($A257,"0000"),
" {","ProcessingLevelCode:  ",CHAR(34),INDEX(ProcessingLevels[Processing Level Code],$A257),CHAR(34),
", Definition:  ",CHAR(34),INDEX(ProcessingLevels[Definition],$A257),CHAR(34),
", Explanation:  ",CHAR(34),INDEX(ProcessingLevels[Explanation],$A257),CHAR(34),"}"))</f>
        <v/>
      </c>
      <c r="T257" s="111" t="str">
        <f>IF($A257&gt;NumDataColumns,"",
IF(INDEX(DataColumns[Method Code],$A257)="","PLEASE FILL IN A METHOD FOR EACH DATA COLUMN",
CONCATENATE("  - &amp;ActionID",TEXT($A257,"0000"),
" {","ActionTypeCV:  ",CHAR(34),"Observation",CHAR(34),
", MethodID: *MethodID",TEXT(MATCH(INDEX(DataColumns[Method Code],$A257),Methods[Method Code],0),"0000"),
", BeginDateTime:  NULL",
", BeginDateTimeUTCOffset:  NULL",
", EndDateTime:  NULL",
", EndDateTimeUTCOffset:  NULL",
", ActionDescription:  ",CHAR(34),"Generic observation action generated by YODA TimeSeries Template",CHAR(34),
", ActionFileLink:  ",CHAR(34),CHAR(34),"}")))</f>
        <v/>
      </c>
      <c r="U257" s="111" t="str">
        <f>IF($A257&gt;NumDataColumns,"",
IF(INDEX(DataColumns[Method Code],$A257)="","PLEASE FILL IN A SAMPLING FEATURE FOR EACH DATA COLUMN",
CONCATENATE("  - &amp;FeatureActionID",TEXT($A257,"0000"),
" {","SamplingFeatureID:  *SamplingFeatureID",TEXT(MATCH(INDEX(DataColumns[Sampling Feature Code],$A257),SamplingFeatures[Feature Code],0),"0000"),
", ActionID:  *ActionID",TEXT($A257,"0000"),"}")))</f>
        <v/>
      </c>
      <c r="V257" s="111" t="str">
        <f>IF($A257&gt;NumDataColumns,"",
CONCATENATE("  - &amp;ResultID",TEXT($A257,"0000"),
" {","ResultUUID:  ",CHAR(34),INDEX(DataColumns[ResultUUID],$A257),CHAR(34),
", FeatureActionID: *FeatureActionID",TEXT($A257,"0000"),
", ResultTypeCV:  ",CHAR(34),INDEX(DataColumns[Result Type],$A257),CHAR(34),
", VariableID:  *VariableID",TEXT(MATCH(INDEX(DataColumns[Variable Code],$A257),Variables[Variable Code],0),"0000"),
", UnitsID:  ",CHAR(34),INDEX(DataColumns[Unit Name],$A257),CHAR(34),
", TaxonomicClassifierID:  ",CHAR(34),CHAR(34),
", ProcessingLevelID:  *ProcessingLevelID",TEXT(MATCH(INDEX(DataColumns[Processing Level],$A257),ProcessingLevels[Processing Level Code],0),"0000"),
", ResultDateTime:  ",CHAR(34),CHAR(34),
", ResultDateTimeUTCOffset:  ",CHAR(34),CHAR(34),
", ValidDateTime:  ",CHAR(34),CHAR(34),
", ValidDateTimeUTCOffset:  ",CHAR(34),CHAR(34),
", StatusCV:  ",CHAR(34),CHAR(34),
", SampledMediumCV:  ",CHAR(34),INDEX(DataColumns[Sampled Medium],$A257),CHAR(34),
", ValueCount:  ",NumDataValues,"}"))</f>
        <v/>
      </c>
      <c r="W257" s="111" t="str">
        <f>IF($A257&gt;NumDataColumns,"",
CONCATENATE("  - &amp;TimeSeriesResultID001",TEXT($A257,"0000"),
" {","ResultID: *ResultID",TEXT($A257,"0000"),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Statistic],$A257),CHAR(34),"}"))</f>
        <v/>
      </c>
      <c r="X257" s="111" t="str">
        <f>IF($A257-3&gt;NumDataColumns,"",
CONCATENATE("    - {ColumnNumber: ",TEXT($A257-1,"0000"),
", Label:  ",CHAR(34),INDEX(DataColumns[Column Label],$A257-3),CHAR(34),
", ODM2Field:  ",CHAR(34),"DataValue",CHAR(34),
", CensorCodeCV:  ",CHAR(34),INDEX(DataColumns[Censor Code],$A257-3),CHAR(34),
", QualiatyCodeCV:  ",CHAR(34),INDEX(DataColumns[Quality Code],$A257-3),CHAR(34),
", TimeAggregationInterval:  ",INDEX(DataColumns[Time Aggregation Interval],$A257-3),
", TimeAggregationIntervalUnitsID:  ",CHAR(34),INDEX(DataColumns[Time Aggregation Unit],$A257-3),CHAR(34),"}"))</f>
        <v/>
      </c>
      <c r="AA257" s="111" t="str">
        <f>IF($A257&gt;NumDataColumns,
"",
CONCATENATE(AA256,", ",INDEX(DataColumns[Column Label],$A257)))</f>
        <v/>
      </c>
    </row>
    <row r="258" spans="1:27" x14ac:dyDescent="0.25">
      <c r="A258">
        <v>255</v>
      </c>
      <c r="D258" s="111" t="str">
        <f>IF($A258&gt;NumPeople,"",
CONCATENATE("  - &amp;PersonID",TEXT($A258,"0000"),
" {","PersonFirstName:  ",CHAR(34),INDEX(People[First Name],$A258),CHAR(34),
", PersonMiddleName:  ",CHAR(34),INDEX(People[Middle Name],$A258),CHAR(34),
", PersonLastName:  ",CHAR(34),INDEX(People[Last Name],$A258),CHAR(34),"}"))</f>
        <v/>
      </c>
      <c r="E258" s="111" t="str">
        <f>IF($A258&gt;NumOrganizations,"",
CONCATENATE("  - &amp;OrganizationID",TEXT($A258,"0000"),
" {","OrganizationTypeCV:  ",CHAR(34),INDEX(Organizations[Organization Type '[CV']],$A258),CHAR(34),
", OrganizationCode:  ",CHAR(34),INDEX(Organizations[Organization Code],$A258),CHAR(34),
", OrganizationName:  ",CHAR(34),INDEX(Organizations[Organization Name],$A258),CHAR(34),
", OrganizationDescription:  ",CHAR(34),INDEX(Organizations[Organization Description],$A258),CHAR(34),
", OrganizationLink:  ",CHAR(34),INDEX(Organizations[Organization Link],$A258),CHAR(34),"}"))</f>
        <v/>
      </c>
      <c r="F258" s="111" t="str">
        <f>IF($A258&gt;NumPeople,"",
CONCATENATE("  - &amp;AffiliationID",TEXT($A258,"0000"),
" {PersonID: *PersonID",TEXT($A258,"0000"),
", OrganizationID: *OrganizationID",TEXT(MATCH(INDEX(People[Organization Name],$A258),Organizations[Organization Name],0),"0000"),
", IsPrimaryOrganizationContact: , AffiliationStartDate: , AffiliationEndDate: , PrimaryPhone: ",
", PrimaryEmail: ",CHAR(34),INDEX(People[Primary Email],$A258),CHAR(34),
", PrimaryAddress: ",CHAR(34),INDEX(People[Primary Address],$A258),CHAR(34),
", PersonLink: }"))</f>
        <v/>
      </c>
      <c r="H258" s="111" t="str">
        <f>IF(COUNTA(CitationInformation)=0,"",
IF($A258&gt;NumAuthors,"",
CONCATENATE("  - &amp;AuthorListID",TEXT($A258,"0000"),
"  {CitationID: *CitationID0001",
", PersonID: *PersonID",TEXT(MATCH(INDEX(AuthorList[Author Name],$A258),People[Full Name],0),"0000"),
", AuthorOrder: ",INDEX(AuthorList[Author Number],$A258),"}")))</f>
        <v/>
      </c>
      <c r="K258" s="111" t="str">
        <f>IF($A258&gt;NumSamplingFeatures,"",
CONCATENATE("  - &amp;SamplingFeatureID",TEXT($A258,"0000"),
" {","SamplingFeatureUUID:  ",CHAR(34),INDEX(SamplingFeatures[Sampling Feature UUID],$A258),CHAR(34),
", SamplingFeatureTypeCV:  ",CHAR(34),INDEX(SamplingFeatures[Sampling Feature Type],$A258),CHAR(34),
", SamplingFeatureCode:  ",CHAR(34),INDEX(SamplingFeatures[Feature Code],$A258),CHAR(34),
", SamplingFeatureName:  ",CHAR(34),INDEX(SamplingFeatures[Feature Name],$A258),CHAR(34),
", SamplingFeatureDescription:  ",CHAR(34),INDEX(SamplingFeatures[Feature Description],$A258),CHAR(34),
", SamplingFeatureGeotypeCV:  ",CHAR(34),INDEX(SamplingFeatures[Feature Geo Type],$A258),CHAR(34),
", FeatureGeometry:  ",CHAR(34),INDEX(SamplingFeatures[Feature Geometry],$A258),CHAR(34),
", Elevation_m:  ",CHAR(34),INDEX(SamplingFeatures[Elevation_m],$A258),CHAR(34),
", ElevationDatumCV:  ",CHAR(34),ElevationDatum,CHAR(34),"}"))</f>
        <v/>
      </c>
      <c r="L258" s="111" t="str">
        <f>IF(NumSites=0,"",
IF(NumSites&lt;$A258,"",
CONCATENATE("  - &amp;SiteID",TEXT($A258,"0000"),
" {","SamplingFeatureID:  *SamplingFeatureID",TEXT(MATCH($A258,Sites[SiteID],0),"0000"),
", SiteTypeCV:  ",CHAR(34),INDEX(Sites[Site Type],MATCH($A258,Sites[SiteID],0)),CHAR(34),
", Latitude:  ",INDEX(Sites[Latitude],MATCH($A258,Sites[SiteID],0)),
", Longitude:  ",INDEX(Sites[Longitude],MATCH($A258,Sites[SiteID],0)),
", SpatialReferenceID:  *SRSID0001}")))</f>
        <v/>
      </c>
      <c r="M258" s="111" t="str">
        <f>IF(NumSpecimens=0,"",
IF(NumSpecimens&lt;$A258,"",
CONCATENATE("  - &amp;SpecimenID",TEXT($A258,"0000"),
" {","SamplingFeatureID:  *SamplingFeatureID",TEXT(MATCH($A258,Specimens[SpecimenID],0),"0000"),
", SpecimenTypeCV:  ",CHAR(34),INDEX(Specimens[Specimen Type],MATCH($A258,Specimens[SpecimenID],0)),CHAR(34),
", SpecimenMediumCV:  ",INDEX(Specimens[Specimen Medium],MATCH($A258,Specimens[SpecimenID],0)),
", IsFieldSpecimen:  ",CHAR(34),INDEX(Specimens[Is Field Specimen?],MATCH($A258,Specimens[SpecimenID],0)),CHAR(34),"}")))</f>
        <v/>
      </c>
      <c r="N258" s="111" t="str">
        <f>IF(NumSpatialOffsets=0,"",
IF(NumSpatialOffsets&lt;$A258,"",
CONCATENATE("  - &amp;SpatialOffsetID",TEXT($A258,"0000"),
" {","SpatialOffsetTypeCV:  ",CHAR(34),INDEX(RelatedFeatures[Spatial Offset Type],MATCH($A258,RelatedFeatures[OffsetID],0)),CHAR(34),
", Offset1Value:  ",INDEX(RelatedFeatures[Offset 1 Value],MATCH($A258,RelatedFeatures[OffsetID],0)),
", Offset1UnitID:  ",CHAR(34),INDEX(RelatedFeatures[Offset 1 Unit],MATCH($A258,RelatedFeatures[OffsetID],0)),CHAR(34),
", Offset2Value:  ",IF(INDEX(RelatedFeatures[Offset 2 Value],MATCH($A258,RelatedFeatures[OffsetID],0))="","NULL",INDEX(RelatedFeatures[Offset 2 Value],MATCH($A258,RelatedFeatures[OffsetID],0))),
", Offset2UnitID:  ",CHAR(34),INDEX(RelatedFeatures[Offset 2 Unit],MATCH($A258,RelatedFeatures[OffsetID],0)),,CHAR(34),
", Offset3Value:  ",IF(INDEX(RelatedFeatures[Offset 3 Value],MATCH($A258,RelatedFeatures[OffsetID],0))="","NULL",INDEX(RelatedFeatures[Offset 3 Value],MATCH($A258,RelatedFeatures[OffsetID],0))),
", Offset3UnitID:  ",CHAR(34),INDEX(RelatedFeatures[Offset 3 Unit],MATCH($A258,RelatedFeatures[OffsetID],0)),CHAR(34),"}")))</f>
        <v/>
      </c>
      <c r="O258" s="111" t="str">
        <f>IF(NumRelatedFeatures=0,"",
IF($A258&gt;NumRelatedFeatures,"",
CONCATENATE("  - &amp;RelationID",TEXT($A258,"0000"),
" {","SamplingFeatureID:  *SamplingFeatureID",TEXT(MATCH(INDEX(RelatedFeatures[First Sampling Feature Code],$A258),SamplingFeatures[Feature Code],0),"0000"),
", RelationshipTypeCV:  ",CHAR(34),INDEX(RelatedFeatures[Relationship Type],$A258),CHAR(34),
", RelatedFeatureID: *SamplingFeatureID",TEXT(MATCH(INDEX(RelatedFeatures[Second Sampling Feature Code],$A258),SamplingFeatures[Feature Code],0),"0000"),
", SpatialOffsetID:  ",IF(INDEX(RelatedFeatures[OffsetID],$A258)="",CONCATENATE(CHAR(34),CHAR(34)),CONCATENATE("*SpatialOffsetID",TEXT(INDEX(RelatedFeatures[OffsetID],$A258),"0000"))),"}")))</f>
        <v/>
      </c>
      <c r="P258" s="111" t="str">
        <f>IF($A258&gt;NumMethods,"",
CONCATENATE("  - &amp;MethodID",TEXT($A258,"0000"),
" {","MethodTypeCV:  ",CHAR(34),INDEX(Methods[Method Type],$A258),CHAR(34),
", MethodCode:  ",CHAR(34),INDEX(Methods[Method Code],$A258),CHAR(34),
", MethodName:  ",CHAR(34),INDEX(Methods[Method Name],$A258),CHAR(34),
", MethodDescription:  ",CHAR(34),INDEX(Methods[Method Description],$A258),CHAR(34),
", MethodLink:  ",CHAR(34),INDEX(Methods[Method Link],$A258),CHAR(34),
", OrganizationID: *OrganizationID",TEXT(MATCH(INDEX(Methods[Organization Name],$A258),Organizations[Organization Name],0),"0000"),"}"))</f>
        <v/>
      </c>
      <c r="Q258" s="111" t="str">
        <f>IF($A258&gt;NumVariables,"",
CONCATENATE("  - &amp;VariableID",TEXT($A258,"0000"),
" {","VariableTypeCV:  ",CHAR(34),INDEX(Variables[Variable Type],$A258),CHAR(34),
", VariableCode:  ",CHAR(34),INDEX(Variables[Variable Code],$A258),CHAR(34),
", VariableNameCV:  ",CHAR(34),INDEX(Variables[Variable Name],$A258),CHAR(34),
", VariableDefinition:  ",CHAR(34),INDEX(Variables[Variable Definition],$A258),CHAR(34),
", SpecciationCV:  ",CHAR(34),INDEX(Variables[Speciation],$A258),CHAR(34),
", NoDataValue:  ",CHAR(34),INDEX(Variables[No Data Value],$A258),CHAR(34),"}"))</f>
        <v/>
      </c>
      <c r="S258" s="111" t="str">
        <f>IF($A258&gt;NumProcessingLevels,"",
CONCATENATE("  - &amp;ProcessingLevelID",TEXT($A258,"0000"),
" {","ProcessingLevelCode:  ",CHAR(34),INDEX(ProcessingLevels[Processing Level Code],$A258),CHAR(34),
", Definition:  ",CHAR(34),INDEX(ProcessingLevels[Definition],$A258),CHAR(34),
", Explanation:  ",CHAR(34),INDEX(ProcessingLevels[Explanation],$A258),CHAR(34),"}"))</f>
        <v/>
      </c>
      <c r="T258" s="111" t="str">
        <f>IF($A258&gt;NumDataColumns,"",
IF(INDEX(DataColumns[Method Code],$A258)="","PLEASE FILL IN A METHOD FOR EACH DATA COLUMN",
CONCATENATE("  - &amp;ActionID",TEXT($A258,"0000"),
" {","ActionTypeCV:  ",CHAR(34),"Observation",CHAR(34),
", MethodID: *MethodID",TEXT(MATCH(INDEX(DataColumns[Method Code],$A258),Methods[Method Code],0),"0000"),
", BeginDateTime:  NULL",
", BeginDateTimeUTCOffset:  NULL",
", EndDateTime:  NULL",
", EndDateTimeUTCOffset:  NULL",
", ActionDescription:  ",CHAR(34),"Generic observation action generated by YODA TimeSeries Template",CHAR(34),
", ActionFileLink:  ",CHAR(34),CHAR(34),"}")))</f>
        <v/>
      </c>
      <c r="U258" s="111" t="str">
        <f>IF($A258&gt;NumDataColumns,"",
IF(INDEX(DataColumns[Method Code],$A258)="","PLEASE FILL IN A SAMPLING FEATURE FOR EACH DATA COLUMN",
CONCATENATE("  - &amp;FeatureActionID",TEXT($A258,"0000"),
" {","SamplingFeatureID:  *SamplingFeatureID",TEXT(MATCH(INDEX(DataColumns[Sampling Feature Code],$A258),SamplingFeatures[Feature Code],0),"0000"),
", ActionID:  *ActionID",TEXT($A258,"0000"),"}")))</f>
        <v/>
      </c>
      <c r="V258" s="111" t="str">
        <f>IF($A258&gt;NumDataColumns,"",
CONCATENATE("  - &amp;ResultID",TEXT($A258,"0000"),
" {","ResultUUID:  ",CHAR(34),INDEX(DataColumns[ResultUUID],$A258),CHAR(34),
", FeatureActionID: *FeatureActionID",TEXT($A258,"0000"),
", ResultTypeCV:  ",CHAR(34),INDEX(DataColumns[Result Type],$A258),CHAR(34),
", VariableID:  *VariableID",TEXT(MATCH(INDEX(DataColumns[Variable Code],$A258),Variables[Variable Code],0),"0000"),
", UnitsID:  ",CHAR(34),INDEX(DataColumns[Unit Name],$A258),CHAR(34),
", TaxonomicClassifierID:  ",CHAR(34),CHAR(34),
", ProcessingLevelID:  *ProcessingLevelID",TEXT(MATCH(INDEX(DataColumns[Processing Level],$A258),ProcessingLevels[Processing Level Code],0),"0000"),
", ResultDateTime:  ",CHAR(34),CHAR(34),
", ResultDateTimeUTCOffset:  ",CHAR(34),CHAR(34),
", ValidDateTime:  ",CHAR(34),CHAR(34),
", ValidDateTimeUTCOffset:  ",CHAR(34),CHAR(34),
", StatusCV:  ",CHAR(34),CHAR(34),
", SampledMediumCV:  ",CHAR(34),INDEX(DataColumns[Sampled Medium],$A258),CHAR(34),
", ValueCount:  ",NumDataValues,"}"))</f>
        <v/>
      </c>
      <c r="W258" s="111" t="str">
        <f>IF($A258&gt;NumDataColumns,"",
CONCATENATE("  - &amp;TimeSeriesResultID001",TEXT($A258,"0000"),
" {","ResultID: *ResultID",TEXT($A258,"0000"),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Statistic],$A258),CHAR(34),"}"))</f>
        <v/>
      </c>
      <c r="X258" s="111" t="str">
        <f>IF($A258-3&gt;NumDataColumns,"",
CONCATENATE("    - {ColumnNumber: ",TEXT($A258-1,"0000"),
", Label:  ",CHAR(34),INDEX(DataColumns[Column Label],$A258-3),CHAR(34),
", ODM2Field:  ",CHAR(34),"DataValue",CHAR(34),
", CensorCodeCV:  ",CHAR(34),INDEX(DataColumns[Censor Code],$A258-3),CHAR(34),
", QualiatyCodeCV:  ",CHAR(34),INDEX(DataColumns[Quality Code],$A258-3),CHAR(34),
", TimeAggregationInterval:  ",INDEX(DataColumns[Time Aggregation Interval],$A258-3),
", TimeAggregationIntervalUnitsID:  ",CHAR(34),INDEX(DataColumns[Time Aggregation Unit],$A258-3),CHAR(34),"}"))</f>
        <v/>
      </c>
      <c r="AA258" s="111" t="str">
        <f>IF($A258&gt;NumDataColumns,
"",
CONCATENATE(AA257,", ",INDEX(DataColumns[Column Label],$A258)))</f>
        <v/>
      </c>
    </row>
    <row r="259" spans="1:27" x14ac:dyDescent="0.25">
      <c r="A259">
        <v>256</v>
      </c>
      <c r="D259" s="111" t="str">
        <f>IF($A259&gt;NumPeople,"",
CONCATENATE("  - &amp;PersonID",TEXT($A259,"0000"),
" {","PersonFirstName:  ",CHAR(34),INDEX(People[First Name],$A259),CHAR(34),
", PersonMiddleName:  ",CHAR(34),INDEX(People[Middle Name],$A259),CHAR(34),
", PersonLastName:  ",CHAR(34),INDEX(People[Last Name],$A259),CHAR(34),"}"))</f>
        <v/>
      </c>
      <c r="E259" s="111" t="str">
        <f>IF($A259&gt;NumOrganizations,"",
CONCATENATE("  - &amp;OrganizationID",TEXT($A259,"0000"),
" {","OrganizationTypeCV:  ",CHAR(34),INDEX(Organizations[Organization Type '[CV']],$A259),CHAR(34),
", OrganizationCode:  ",CHAR(34),INDEX(Organizations[Organization Code],$A259),CHAR(34),
", OrganizationName:  ",CHAR(34),INDEX(Organizations[Organization Name],$A259),CHAR(34),
", OrganizationDescription:  ",CHAR(34),INDEX(Organizations[Organization Description],$A259),CHAR(34),
", OrganizationLink:  ",CHAR(34),INDEX(Organizations[Organization Link],$A259),CHAR(34),"}"))</f>
        <v/>
      </c>
      <c r="F259" s="111" t="str">
        <f>IF($A259&gt;NumPeople,"",
CONCATENATE("  - &amp;AffiliationID",TEXT($A259,"0000"),
" {PersonID: *PersonID",TEXT($A259,"0000"),
", OrganizationID: *OrganizationID",TEXT(MATCH(INDEX(People[Organization Name],$A259),Organizations[Organization Name],0),"0000"),
", IsPrimaryOrganizationContact: , AffiliationStartDate: , AffiliationEndDate: , PrimaryPhone: ",
", PrimaryEmail: ",CHAR(34),INDEX(People[Primary Email],$A259),CHAR(34),
", PrimaryAddress: ",CHAR(34),INDEX(People[Primary Address],$A259),CHAR(34),
", PersonLink: }"))</f>
        <v/>
      </c>
      <c r="H259" s="111" t="str">
        <f>IF(COUNTA(CitationInformation)=0,"",
IF($A259&gt;NumAuthors,"",
CONCATENATE("  - &amp;AuthorListID",TEXT($A259,"0000"),
"  {CitationID: *CitationID0001",
", PersonID: *PersonID",TEXT(MATCH(INDEX(AuthorList[Author Name],$A259),People[Full Name],0),"0000"),
", AuthorOrder: ",INDEX(AuthorList[Author Number],$A259),"}")))</f>
        <v/>
      </c>
      <c r="K259" s="111" t="str">
        <f>IF($A259&gt;NumSamplingFeatures,"",
CONCATENATE("  - &amp;SamplingFeatureID",TEXT($A259,"0000"),
" {","SamplingFeatureUUID:  ",CHAR(34),INDEX(SamplingFeatures[Sampling Feature UUID],$A259),CHAR(34),
", SamplingFeatureTypeCV:  ",CHAR(34),INDEX(SamplingFeatures[Sampling Feature Type],$A259),CHAR(34),
", SamplingFeatureCode:  ",CHAR(34),INDEX(SamplingFeatures[Feature Code],$A259),CHAR(34),
", SamplingFeatureName:  ",CHAR(34),INDEX(SamplingFeatures[Feature Name],$A259),CHAR(34),
", SamplingFeatureDescription:  ",CHAR(34),INDEX(SamplingFeatures[Feature Description],$A259),CHAR(34),
", SamplingFeatureGeotypeCV:  ",CHAR(34),INDEX(SamplingFeatures[Feature Geo Type],$A259),CHAR(34),
", FeatureGeometry:  ",CHAR(34),INDEX(SamplingFeatures[Feature Geometry],$A259),CHAR(34),
", Elevation_m:  ",CHAR(34),INDEX(SamplingFeatures[Elevation_m],$A259),CHAR(34),
", ElevationDatumCV:  ",CHAR(34),ElevationDatum,CHAR(34),"}"))</f>
        <v/>
      </c>
      <c r="L259" s="111" t="str">
        <f>IF(NumSites=0,"",
IF(NumSites&lt;$A259,"",
CONCATENATE("  - &amp;SiteID",TEXT($A259,"0000"),
" {","SamplingFeatureID:  *SamplingFeatureID",TEXT(MATCH($A259,Sites[SiteID],0),"0000"),
", SiteTypeCV:  ",CHAR(34),INDEX(Sites[Site Type],MATCH($A259,Sites[SiteID],0)),CHAR(34),
", Latitude:  ",INDEX(Sites[Latitude],MATCH($A259,Sites[SiteID],0)),
", Longitude:  ",INDEX(Sites[Longitude],MATCH($A259,Sites[SiteID],0)),
", SpatialReferenceID:  *SRSID0001}")))</f>
        <v/>
      </c>
      <c r="M259" s="111" t="str">
        <f>IF(NumSpecimens=0,"",
IF(NumSpecimens&lt;$A259,"",
CONCATENATE("  - &amp;SpecimenID",TEXT($A259,"0000"),
" {","SamplingFeatureID:  *SamplingFeatureID",TEXT(MATCH($A259,Specimens[SpecimenID],0),"0000"),
", SpecimenTypeCV:  ",CHAR(34),INDEX(Specimens[Specimen Type],MATCH($A259,Specimens[SpecimenID],0)),CHAR(34),
", SpecimenMediumCV:  ",INDEX(Specimens[Specimen Medium],MATCH($A259,Specimens[SpecimenID],0)),
", IsFieldSpecimen:  ",CHAR(34),INDEX(Specimens[Is Field Specimen?],MATCH($A259,Specimens[SpecimenID],0)),CHAR(34),"}")))</f>
        <v/>
      </c>
      <c r="N259" s="111" t="str">
        <f>IF(NumSpatialOffsets=0,"",
IF(NumSpatialOffsets&lt;$A259,"",
CONCATENATE("  - &amp;SpatialOffsetID",TEXT($A259,"0000"),
" {","SpatialOffsetTypeCV:  ",CHAR(34),INDEX(RelatedFeatures[Spatial Offset Type],MATCH($A259,RelatedFeatures[OffsetID],0)),CHAR(34),
", Offset1Value:  ",INDEX(RelatedFeatures[Offset 1 Value],MATCH($A259,RelatedFeatures[OffsetID],0)),
", Offset1UnitID:  ",CHAR(34),INDEX(RelatedFeatures[Offset 1 Unit],MATCH($A259,RelatedFeatures[OffsetID],0)),CHAR(34),
", Offset2Value:  ",IF(INDEX(RelatedFeatures[Offset 2 Value],MATCH($A259,RelatedFeatures[OffsetID],0))="","NULL",INDEX(RelatedFeatures[Offset 2 Value],MATCH($A259,RelatedFeatures[OffsetID],0))),
", Offset2UnitID:  ",CHAR(34),INDEX(RelatedFeatures[Offset 2 Unit],MATCH($A259,RelatedFeatures[OffsetID],0)),,CHAR(34),
", Offset3Value:  ",IF(INDEX(RelatedFeatures[Offset 3 Value],MATCH($A259,RelatedFeatures[OffsetID],0))="","NULL",INDEX(RelatedFeatures[Offset 3 Value],MATCH($A259,RelatedFeatures[OffsetID],0))),
", Offset3UnitID:  ",CHAR(34),INDEX(RelatedFeatures[Offset 3 Unit],MATCH($A259,RelatedFeatures[OffsetID],0)),CHAR(34),"}")))</f>
        <v/>
      </c>
      <c r="O259" s="111" t="str">
        <f>IF(NumRelatedFeatures=0,"",
IF($A259&gt;NumRelatedFeatures,"",
CONCATENATE("  - &amp;RelationID",TEXT($A259,"0000"),
" {","SamplingFeatureID:  *SamplingFeatureID",TEXT(MATCH(INDEX(RelatedFeatures[First Sampling Feature Code],$A259),SamplingFeatures[Feature Code],0),"0000"),
", RelationshipTypeCV:  ",CHAR(34),INDEX(RelatedFeatures[Relationship Type],$A259),CHAR(34),
", RelatedFeatureID: *SamplingFeatureID",TEXT(MATCH(INDEX(RelatedFeatures[Second Sampling Feature Code],$A259),SamplingFeatures[Feature Code],0),"0000"),
", SpatialOffsetID:  ",IF(INDEX(RelatedFeatures[OffsetID],$A259)="",CONCATENATE(CHAR(34),CHAR(34)),CONCATENATE("*SpatialOffsetID",TEXT(INDEX(RelatedFeatures[OffsetID],$A259),"0000"))),"}")))</f>
        <v/>
      </c>
      <c r="P259" s="111" t="str">
        <f>IF($A259&gt;NumMethods,"",
CONCATENATE("  - &amp;MethodID",TEXT($A259,"0000"),
" {","MethodTypeCV:  ",CHAR(34),INDEX(Methods[Method Type],$A259),CHAR(34),
", MethodCode:  ",CHAR(34),INDEX(Methods[Method Code],$A259),CHAR(34),
", MethodName:  ",CHAR(34),INDEX(Methods[Method Name],$A259),CHAR(34),
", MethodDescription:  ",CHAR(34),INDEX(Methods[Method Description],$A259),CHAR(34),
", MethodLink:  ",CHAR(34),INDEX(Methods[Method Link],$A259),CHAR(34),
", OrganizationID: *OrganizationID",TEXT(MATCH(INDEX(Methods[Organization Name],$A259),Organizations[Organization Name],0),"0000"),"}"))</f>
        <v/>
      </c>
      <c r="Q259" s="111" t="str">
        <f>IF($A259&gt;NumVariables,"",
CONCATENATE("  - &amp;VariableID",TEXT($A259,"0000"),
" {","VariableTypeCV:  ",CHAR(34),INDEX(Variables[Variable Type],$A259),CHAR(34),
", VariableCode:  ",CHAR(34),INDEX(Variables[Variable Code],$A259),CHAR(34),
", VariableNameCV:  ",CHAR(34),INDEX(Variables[Variable Name],$A259),CHAR(34),
", VariableDefinition:  ",CHAR(34),INDEX(Variables[Variable Definition],$A259),CHAR(34),
", SpecciationCV:  ",CHAR(34),INDEX(Variables[Speciation],$A259),CHAR(34),
", NoDataValue:  ",CHAR(34),INDEX(Variables[No Data Value],$A259),CHAR(34),"}"))</f>
        <v/>
      </c>
      <c r="S259" s="111" t="str">
        <f>IF($A259&gt;NumProcessingLevels,"",
CONCATENATE("  - &amp;ProcessingLevelID",TEXT($A259,"0000"),
" {","ProcessingLevelCode:  ",CHAR(34),INDEX(ProcessingLevels[Processing Level Code],$A259),CHAR(34),
", Definition:  ",CHAR(34),INDEX(ProcessingLevels[Definition],$A259),CHAR(34),
", Explanation:  ",CHAR(34),INDEX(ProcessingLevels[Explanation],$A259),CHAR(34),"}"))</f>
        <v/>
      </c>
      <c r="T259" s="111" t="str">
        <f>IF($A259&gt;NumDataColumns,"",
IF(INDEX(DataColumns[Method Code],$A259)="","PLEASE FILL IN A METHOD FOR EACH DATA COLUMN",
CONCATENATE("  - &amp;ActionID",TEXT($A259,"0000"),
" {","ActionTypeCV:  ",CHAR(34),"Observation",CHAR(34),
", MethodID: *MethodID",TEXT(MATCH(INDEX(DataColumns[Method Code],$A259),Methods[Method Code],0),"0000"),
", BeginDateTime:  NULL",
", BeginDateTimeUTCOffset:  NULL",
", EndDateTime:  NULL",
", EndDateTimeUTCOffset:  NULL",
", ActionDescription:  ",CHAR(34),"Generic observation action generated by YODA TimeSeries Template",CHAR(34),
", ActionFileLink:  ",CHAR(34),CHAR(34),"}")))</f>
        <v/>
      </c>
      <c r="U259" s="111" t="str">
        <f>IF($A259&gt;NumDataColumns,"",
IF(INDEX(DataColumns[Method Code],$A259)="","PLEASE FILL IN A SAMPLING FEATURE FOR EACH DATA COLUMN",
CONCATENATE("  - &amp;FeatureActionID",TEXT($A259,"0000"),
" {","SamplingFeatureID:  *SamplingFeatureID",TEXT(MATCH(INDEX(DataColumns[Sampling Feature Code],$A259),SamplingFeatures[Feature Code],0),"0000"),
", ActionID:  *ActionID",TEXT($A259,"0000"),"}")))</f>
        <v/>
      </c>
      <c r="V259" s="111" t="str">
        <f>IF($A259&gt;NumDataColumns,"",
CONCATENATE("  - &amp;ResultID",TEXT($A259,"0000"),
" {","ResultUUID:  ",CHAR(34),INDEX(DataColumns[ResultUUID],$A259),CHAR(34),
", FeatureActionID: *FeatureActionID",TEXT($A259,"0000"),
", ResultTypeCV:  ",CHAR(34),INDEX(DataColumns[Result Type],$A259),CHAR(34),
", VariableID:  *VariableID",TEXT(MATCH(INDEX(DataColumns[Variable Code],$A259),Variables[Variable Code],0),"0000"),
", UnitsID:  ",CHAR(34),INDEX(DataColumns[Unit Name],$A259),CHAR(34),
", TaxonomicClassifierID:  ",CHAR(34),CHAR(34),
", ProcessingLevelID:  *ProcessingLevelID",TEXT(MATCH(INDEX(DataColumns[Processing Level],$A259),ProcessingLevels[Processing Level Code],0),"0000"),
", ResultDateTime:  ",CHAR(34),CHAR(34),
", ResultDateTimeUTCOffset:  ",CHAR(34),CHAR(34),
", ValidDateTime:  ",CHAR(34),CHAR(34),
", ValidDateTimeUTCOffset:  ",CHAR(34),CHAR(34),
", StatusCV:  ",CHAR(34),CHAR(34),
", SampledMediumCV:  ",CHAR(34),INDEX(DataColumns[Sampled Medium],$A259),CHAR(34),
", ValueCount:  ",NumDataValues,"}"))</f>
        <v/>
      </c>
      <c r="W259" s="111" t="str">
        <f>IF($A259&gt;NumDataColumns,"",
CONCATENATE("  - &amp;TimeSeriesResultID001",TEXT($A259,"0000"),
" {","ResultID: *ResultID",TEXT($A259,"0000"),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Statistic],$A259),CHAR(34),"}"))</f>
        <v/>
      </c>
      <c r="X259" s="111" t="str">
        <f>IF($A259-3&gt;NumDataColumns,"",
CONCATENATE("    - {ColumnNumber: ",TEXT($A259-1,"0000"),
", Label:  ",CHAR(34),INDEX(DataColumns[Column Label],$A259-3),CHAR(34),
", ODM2Field:  ",CHAR(34),"DataValue",CHAR(34),
", CensorCodeCV:  ",CHAR(34),INDEX(DataColumns[Censor Code],$A259-3),CHAR(34),
", QualiatyCodeCV:  ",CHAR(34),INDEX(DataColumns[Quality Code],$A259-3),CHAR(34),
", TimeAggregationInterval:  ",INDEX(DataColumns[Time Aggregation Interval],$A259-3),
", TimeAggregationIntervalUnitsID:  ",CHAR(34),INDEX(DataColumns[Time Aggregation Unit],$A259-3),CHAR(34),"}"))</f>
        <v/>
      </c>
      <c r="AA259" s="111" t="str">
        <f>IF($A259&gt;NumDataColumns,
"",
CONCATENATE(AA258,", ",INDEX(DataColumns[Column Label],$A259)))</f>
        <v/>
      </c>
    </row>
    <row r="260" spans="1:27" x14ac:dyDescent="0.25">
      <c r="A260">
        <v>257</v>
      </c>
      <c r="D260" s="111" t="str">
        <f>IF($A260&gt;NumPeople,"",
CONCATENATE("  - &amp;PersonID",TEXT($A260,"0000"),
" {","PersonFirstName:  ",CHAR(34),INDEX(People[First Name],$A260),CHAR(34),
", PersonMiddleName:  ",CHAR(34),INDEX(People[Middle Name],$A260),CHAR(34),
", PersonLastName:  ",CHAR(34),INDEX(People[Last Name],$A260),CHAR(34),"}"))</f>
        <v/>
      </c>
      <c r="E260" s="111" t="str">
        <f>IF($A260&gt;NumOrganizations,"",
CONCATENATE("  - &amp;OrganizationID",TEXT($A260,"0000"),
" {","OrganizationTypeCV:  ",CHAR(34),INDEX(Organizations[Organization Type '[CV']],$A260),CHAR(34),
", OrganizationCode:  ",CHAR(34),INDEX(Organizations[Organization Code],$A260),CHAR(34),
", OrganizationName:  ",CHAR(34),INDEX(Organizations[Organization Name],$A260),CHAR(34),
", OrganizationDescription:  ",CHAR(34),INDEX(Organizations[Organization Description],$A260),CHAR(34),
", OrganizationLink:  ",CHAR(34),INDEX(Organizations[Organization Link],$A260),CHAR(34),"}"))</f>
        <v/>
      </c>
      <c r="F260" s="111" t="str">
        <f>IF($A260&gt;NumPeople,"",
CONCATENATE("  - &amp;AffiliationID",TEXT($A260,"0000"),
" {PersonID: *PersonID",TEXT($A260,"0000"),
", OrganizationID: *OrganizationID",TEXT(MATCH(INDEX(People[Organization Name],$A260),Organizations[Organization Name],0),"0000"),
", IsPrimaryOrganizationContact: , AffiliationStartDate: , AffiliationEndDate: , PrimaryPhone: ",
", PrimaryEmail: ",CHAR(34),INDEX(People[Primary Email],$A260),CHAR(34),
", PrimaryAddress: ",CHAR(34),INDEX(People[Primary Address],$A260),CHAR(34),
", PersonLink: }"))</f>
        <v/>
      </c>
      <c r="H260" s="111" t="str">
        <f>IF(COUNTA(CitationInformation)=0,"",
IF($A260&gt;NumAuthors,"",
CONCATENATE("  - &amp;AuthorListID",TEXT($A260,"0000"),
"  {CitationID: *CitationID0001",
", PersonID: *PersonID",TEXT(MATCH(INDEX(AuthorList[Author Name],$A260),People[Full Name],0),"0000"),
", AuthorOrder: ",INDEX(AuthorList[Author Number],$A260),"}")))</f>
        <v/>
      </c>
      <c r="K260" s="111" t="str">
        <f>IF($A260&gt;NumSamplingFeatures,"",
CONCATENATE("  - &amp;SamplingFeatureID",TEXT($A260,"0000"),
" {","SamplingFeatureUUID:  ",CHAR(34),INDEX(SamplingFeatures[Sampling Feature UUID],$A260),CHAR(34),
", SamplingFeatureTypeCV:  ",CHAR(34),INDEX(SamplingFeatures[Sampling Feature Type],$A260),CHAR(34),
", SamplingFeatureCode:  ",CHAR(34),INDEX(SamplingFeatures[Feature Code],$A260),CHAR(34),
", SamplingFeatureName:  ",CHAR(34),INDEX(SamplingFeatures[Feature Name],$A260),CHAR(34),
", SamplingFeatureDescription:  ",CHAR(34),INDEX(SamplingFeatures[Feature Description],$A260),CHAR(34),
", SamplingFeatureGeotypeCV:  ",CHAR(34),INDEX(SamplingFeatures[Feature Geo Type],$A260),CHAR(34),
", FeatureGeometry:  ",CHAR(34),INDEX(SamplingFeatures[Feature Geometry],$A260),CHAR(34),
", Elevation_m:  ",CHAR(34),INDEX(SamplingFeatures[Elevation_m],$A260),CHAR(34),
", ElevationDatumCV:  ",CHAR(34),ElevationDatum,CHAR(34),"}"))</f>
        <v/>
      </c>
      <c r="L260" s="111" t="str">
        <f>IF(NumSites=0,"",
IF(NumSites&lt;$A260,"",
CONCATENATE("  - &amp;SiteID",TEXT($A260,"0000"),
" {","SamplingFeatureID:  *SamplingFeatureID",TEXT(MATCH($A260,Sites[SiteID],0),"0000"),
", SiteTypeCV:  ",CHAR(34),INDEX(Sites[Site Type],MATCH($A260,Sites[SiteID],0)),CHAR(34),
", Latitude:  ",INDEX(Sites[Latitude],MATCH($A260,Sites[SiteID],0)),
", Longitude:  ",INDEX(Sites[Longitude],MATCH($A260,Sites[SiteID],0)),
", SpatialReferenceID:  *SRSID0001}")))</f>
        <v/>
      </c>
      <c r="M260" s="111" t="str">
        <f>IF(NumSpecimens=0,"",
IF(NumSpecimens&lt;$A260,"",
CONCATENATE("  - &amp;SpecimenID",TEXT($A260,"0000"),
" {","SamplingFeatureID:  *SamplingFeatureID",TEXT(MATCH($A260,Specimens[SpecimenID],0),"0000"),
", SpecimenTypeCV:  ",CHAR(34),INDEX(Specimens[Specimen Type],MATCH($A260,Specimens[SpecimenID],0)),CHAR(34),
", SpecimenMediumCV:  ",INDEX(Specimens[Specimen Medium],MATCH($A260,Specimens[SpecimenID],0)),
", IsFieldSpecimen:  ",CHAR(34),INDEX(Specimens[Is Field Specimen?],MATCH($A260,Specimens[SpecimenID],0)),CHAR(34),"}")))</f>
        <v/>
      </c>
      <c r="N260" s="111" t="str">
        <f>IF(NumSpatialOffsets=0,"",
IF(NumSpatialOffsets&lt;$A260,"",
CONCATENATE("  - &amp;SpatialOffsetID",TEXT($A260,"0000"),
" {","SpatialOffsetTypeCV:  ",CHAR(34),INDEX(RelatedFeatures[Spatial Offset Type],MATCH($A260,RelatedFeatures[OffsetID],0)),CHAR(34),
", Offset1Value:  ",INDEX(RelatedFeatures[Offset 1 Value],MATCH($A260,RelatedFeatures[OffsetID],0)),
", Offset1UnitID:  ",CHAR(34),INDEX(RelatedFeatures[Offset 1 Unit],MATCH($A260,RelatedFeatures[OffsetID],0)),CHAR(34),
", Offset2Value:  ",IF(INDEX(RelatedFeatures[Offset 2 Value],MATCH($A260,RelatedFeatures[OffsetID],0))="","NULL",INDEX(RelatedFeatures[Offset 2 Value],MATCH($A260,RelatedFeatures[OffsetID],0))),
", Offset2UnitID:  ",CHAR(34),INDEX(RelatedFeatures[Offset 2 Unit],MATCH($A260,RelatedFeatures[OffsetID],0)),,CHAR(34),
", Offset3Value:  ",IF(INDEX(RelatedFeatures[Offset 3 Value],MATCH($A260,RelatedFeatures[OffsetID],0))="","NULL",INDEX(RelatedFeatures[Offset 3 Value],MATCH($A260,RelatedFeatures[OffsetID],0))),
", Offset3UnitID:  ",CHAR(34),INDEX(RelatedFeatures[Offset 3 Unit],MATCH($A260,RelatedFeatures[OffsetID],0)),CHAR(34),"}")))</f>
        <v/>
      </c>
      <c r="O260" s="111" t="str">
        <f>IF(NumRelatedFeatures=0,"",
IF($A260&gt;NumRelatedFeatures,"",
CONCATENATE("  - &amp;RelationID",TEXT($A260,"0000"),
" {","SamplingFeatureID:  *SamplingFeatureID",TEXT(MATCH(INDEX(RelatedFeatures[First Sampling Feature Code],$A260),SamplingFeatures[Feature Code],0),"0000"),
", RelationshipTypeCV:  ",CHAR(34),INDEX(RelatedFeatures[Relationship Type],$A260),CHAR(34),
", RelatedFeatureID: *SamplingFeatureID",TEXT(MATCH(INDEX(RelatedFeatures[Second Sampling Feature Code],$A260),SamplingFeatures[Feature Code],0),"0000"),
", SpatialOffsetID:  ",IF(INDEX(RelatedFeatures[OffsetID],$A260)="",CONCATENATE(CHAR(34),CHAR(34)),CONCATENATE("*SpatialOffsetID",TEXT(INDEX(RelatedFeatures[OffsetID],$A260),"0000"))),"}")))</f>
        <v/>
      </c>
      <c r="P260" s="111" t="str">
        <f>IF($A260&gt;NumMethods,"",
CONCATENATE("  - &amp;MethodID",TEXT($A260,"0000"),
" {","MethodTypeCV:  ",CHAR(34),INDEX(Methods[Method Type],$A260),CHAR(34),
", MethodCode:  ",CHAR(34),INDEX(Methods[Method Code],$A260),CHAR(34),
", MethodName:  ",CHAR(34),INDEX(Methods[Method Name],$A260),CHAR(34),
", MethodDescription:  ",CHAR(34),INDEX(Methods[Method Description],$A260),CHAR(34),
", MethodLink:  ",CHAR(34),INDEX(Methods[Method Link],$A260),CHAR(34),
", OrganizationID: *OrganizationID",TEXT(MATCH(INDEX(Methods[Organization Name],$A260),Organizations[Organization Name],0),"0000"),"}"))</f>
        <v/>
      </c>
      <c r="Q260" s="111" t="str">
        <f>IF($A260&gt;NumVariables,"",
CONCATENATE("  - &amp;VariableID",TEXT($A260,"0000"),
" {","VariableTypeCV:  ",CHAR(34),INDEX(Variables[Variable Type],$A260),CHAR(34),
", VariableCode:  ",CHAR(34),INDEX(Variables[Variable Code],$A260),CHAR(34),
", VariableNameCV:  ",CHAR(34),INDEX(Variables[Variable Name],$A260),CHAR(34),
", VariableDefinition:  ",CHAR(34),INDEX(Variables[Variable Definition],$A260),CHAR(34),
", SpecciationCV:  ",CHAR(34),INDEX(Variables[Speciation],$A260),CHAR(34),
", NoDataValue:  ",CHAR(34),INDEX(Variables[No Data Value],$A260),CHAR(34),"}"))</f>
        <v/>
      </c>
      <c r="S260" s="111" t="str">
        <f>IF($A260&gt;NumProcessingLevels,"",
CONCATENATE("  - &amp;ProcessingLevelID",TEXT($A260,"0000"),
" {","ProcessingLevelCode:  ",CHAR(34),INDEX(ProcessingLevels[Processing Level Code],$A260),CHAR(34),
", Definition:  ",CHAR(34),INDEX(ProcessingLevels[Definition],$A260),CHAR(34),
", Explanation:  ",CHAR(34),INDEX(ProcessingLevels[Explanation],$A260),CHAR(34),"}"))</f>
        <v/>
      </c>
      <c r="T260" s="111" t="str">
        <f>IF($A260&gt;NumDataColumns,"",
IF(INDEX(DataColumns[Method Code],$A260)="","PLEASE FILL IN A METHOD FOR EACH DATA COLUMN",
CONCATENATE("  - &amp;ActionID",TEXT($A260,"0000"),
" {","ActionTypeCV:  ",CHAR(34),"Observation",CHAR(34),
", MethodID: *MethodID",TEXT(MATCH(INDEX(DataColumns[Method Code],$A260),Methods[Method Code],0),"0000"),
", BeginDateTime:  NULL",
", BeginDateTimeUTCOffset:  NULL",
", EndDateTime:  NULL",
", EndDateTimeUTCOffset:  NULL",
", ActionDescription:  ",CHAR(34),"Generic observation action generated by YODA TimeSeries Template",CHAR(34),
", ActionFileLink:  ",CHAR(34),CHAR(34),"}")))</f>
        <v/>
      </c>
      <c r="U260" s="111" t="str">
        <f>IF($A260&gt;NumDataColumns,"",
IF(INDEX(DataColumns[Method Code],$A260)="","PLEASE FILL IN A SAMPLING FEATURE FOR EACH DATA COLUMN",
CONCATENATE("  - &amp;FeatureActionID",TEXT($A260,"0000"),
" {","SamplingFeatureID:  *SamplingFeatureID",TEXT(MATCH(INDEX(DataColumns[Sampling Feature Code],$A260),SamplingFeatures[Feature Code],0),"0000"),
", ActionID:  *ActionID",TEXT($A260,"0000"),"}")))</f>
        <v/>
      </c>
      <c r="V260" s="111" t="str">
        <f>IF($A260&gt;NumDataColumns,"",
CONCATENATE("  - &amp;ResultID",TEXT($A260,"0000"),
" {","ResultUUID:  ",CHAR(34),INDEX(DataColumns[ResultUUID],$A260),CHAR(34),
", FeatureActionID: *FeatureActionID",TEXT($A260,"0000"),
", ResultTypeCV:  ",CHAR(34),INDEX(DataColumns[Result Type],$A260),CHAR(34),
", VariableID:  *VariableID",TEXT(MATCH(INDEX(DataColumns[Variable Code],$A260),Variables[Variable Code],0),"0000"),
", UnitsID:  ",CHAR(34),INDEX(DataColumns[Unit Name],$A260),CHAR(34),
", TaxonomicClassifierID:  ",CHAR(34),CHAR(34),
", ProcessingLevelID:  *ProcessingLevelID",TEXT(MATCH(INDEX(DataColumns[Processing Level],$A260),ProcessingLevels[Processing Level Code],0),"0000"),
", ResultDateTime:  ",CHAR(34),CHAR(34),
", ResultDateTimeUTCOffset:  ",CHAR(34),CHAR(34),
", ValidDateTime:  ",CHAR(34),CHAR(34),
", ValidDateTimeUTCOffset:  ",CHAR(34),CHAR(34),
", StatusCV:  ",CHAR(34),CHAR(34),
", SampledMediumCV:  ",CHAR(34),INDEX(DataColumns[Sampled Medium],$A260),CHAR(34),
", ValueCount:  ",NumDataValues,"}"))</f>
        <v/>
      </c>
      <c r="W260" s="111" t="str">
        <f>IF($A260&gt;NumDataColumns,"",
CONCATENATE("  - &amp;TimeSeriesResultID001",TEXT($A260,"0000"),
" {","ResultID: *ResultID",TEXT($A260,"0000"),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Statistic],$A260),CHAR(34),"}"))</f>
        <v/>
      </c>
      <c r="X260" s="111" t="str">
        <f>IF($A260-3&gt;NumDataColumns,"",
CONCATENATE("    - {ColumnNumber: ",TEXT($A260-1,"0000"),
", Label:  ",CHAR(34),INDEX(DataColumns[Column Label],$A260-3),CHAR(34),
", ODM2Field:  ",CHAR(34),"DataValue",CHAR(34),
", CensorCodeCV:  ",CHAR(34),INDEX(DataColumns[Censor Code],$A260-3),CHAR(34),
", QualiatyCodeCV:  ",CHAR(34),INDEX(DataColumns[Quality Code],$A260-3),CHAR(34),
", TimeAggregationInterval:  ",INDEX(DataColumns[Time Aggregation Interval],$A260-3),
", TimeAggregationIntervalUnitsID:  ",CHAR(34),INDEX(DataColumns[Time Aggregation Unit],$A260-3),CHAR(34),"}"))</f>
        <v/>
      </c>
      <c r="AA260" s="111" t="str">
        <f>IF($A260&gt;NumDataColumns,
"",
CONCATENATE(AA259,", ",INDEX(DataColumns[Column Label],$A260)))</f>
        <v/>
      </c>
    </row>
    <row r="261" spans="1:27" x14ac:dyDescent="0.25">
      <c r="A261">
        <v>258</v>
      </c>
      <c r="D261" s="111" t="str">
        <f>IF($A261&gt;NumPeople,"",
CONCATENATE("  - &amp;PersonID",TEXT($A261,"0000"),
" {","PersonFirstName:  ",CHAR(34),INDEX(People[First Name],$A261),CHAR(34),
", PersonMiddleName:  ",CHAR(34),INDEX(People[Middle Name],$A261),CHAR(34),
", PersonLastName:  ",CHAR(34),INDEX(People[Last Name],$A261),CHAR(34),"}"))</f>
        <v/>
      </c>
      <c r="E261" s="111" t="str">
        <f>IF($A261&gt;NumOrganizations,"",
CONCATENATE("  - &amp;OrganizationID",TEXT($A261,"0000"),
" {","OrganizationTypeCV:  ",CHAR(34),INDEX(Organizations[Organization Type '[CV']],$A261),CHAR(34),
", OrganizationCode:  ",CHAR(34),INDEX(Organizations[Organization Code],$A261),CHAR(34),
", OrganizationName:  ",CHAR(34),INDEX(Organizations[Organization Name],$A261),CHAR(34),
", OrganizationDescription:  ",CHAR(34),INDEX(Organizations[Organization Description],$A261),CHAR(34),
", OrganizationLink:  ",CHAR(34),INDEX(Organizations[Organization Link],$A261),CHAR(34),"}"))</f>
        <v/>
      </c>
      <c r="F261" s="111" t="str">
        <f>IF($A261&gt;NumPeople,"",
CONCATENATE("  - &amp;AffiliationID",TEXT($A261,"0000"),
" {PersonID: *PersonID",TEXT($A261,"0000"),
", OrganizationID: *OrganizationID",TEXT(MATCH(INDEX(People[Organization Name],$A261),Organizations[Organization Name],0),"0000"),
", IsPrimaryOrganizationContact: , AffiliationStartDate: , AffiliationEndDate: , PrimaryPhone: ",
", PrimaryEmail: ",CHAR(34),INDEX(People[Primary Email],$A261),CHAR(34),
", PrimaryAddress: ",CHAR(34),INDEX(People[Primary Address],$A261),CHAR(34),
", PersonLink: }"))</f>
        <v/>
      </c>
      <c r="H261" s="111" t="str">
        <f>IF(COUNTA(CitationInformation)=0,"",
IF($A261&gt;NumAuthors,"",
CONCATENATE("  - &amp;AuthorListID",TEXT($A261,"0000"),
"  {CitationID: *CitationID0001",
", PersonID: *PersonID",TEXT(MATCH(INDEX(AuthorList[Author Name],$A261),People[Full Name],0),"0000"),
", AuthorOrder: ",INDEX(AuthorList[Author Number],$A261),"}")))</f>
        <v/>
      </c>
      <c r="K261" s="111" t="str">
        <f>IF($A261&gt;NumSamplingFeatures,"",
CONCATENATE("  - &amp;SamplingFeatureID",TEXT($A261,"0000"),
" {","SamplingFeatureUUID:  ",CHAR(34),INDEX(SamplingFeatures[Sampling Feature UUID],$A261),CHAR(34),
", SamplingFeatureTypeCV:  ",CHAR(34),INDEX(SamplingFeatures[Sampling Feature Type],$A261),CHAR(34),
", SamplingFeatureCode:  ",CHAR(34),INDEX(SamplingFeatures[Feature Code],$A261),CHAR(34),
", SamplingFeatureName:  ",CHAR(34),INDEX(SamplingFeatures[Feature Name],$A261),CHAR(34),
", SamplingFeatureDescription:  ",CHAR(34),INDEX(SamplingFeatures[Feature Description],$A261),CHAR(34),
", SamplingFeatureGeotypeCV:  ",CHAR(34),INDEX(SamplingFeatures[Feature Geo Type],$A261),CHAR(34),
", FeatureGeometry:  ",CHAR(34),INDEX(SamplingFeatures[Feature Geometry],$A261),CHAR(34),
", Elevation_m:  ",CHAR(34),INDEX(SamplingFeatures[Elevation_m],$A261),CHAR(34),
", ElevationDatumCV:  ",CHAR(34),ElevationDatum,CHAR(34),"}"))</f>
        <v/>
      </c>
      <c r="L261" s="111" t="str">
        <f>IF(NumSites=0,"",
IF(NumSites&lt;$A261,"",
CONCATENATE("  - &amp;SiteID",TEXT($A261,"0000"),
" {","SamplingFeatureID:  *SamplingFeatureID",TEXT(MATCH($A261,Sites[SiteID],0),"0000"),
", SiteTypeCV:  ",CHAR(34),INDEX(Sites[Site Type],MATCH($A261,Sites[SiteID],0)),CHAR(34),
", Latitude:  ",INDEX(Sites[Latitude],MATCH($A261,Sites[SiteID],0)),
", Longitude:  ",INDEX(Sites[Longitude],MATCH($A261,Sites[SiteID],0)),
", SpatialReferenceID:  *SRSID0001}")))</f>
        <v/>
      </c>
      <c r="M261" s="111" t="str">
        <f>IF(NumSpecimens=0,"",
IF(NumSpecimens&lt;$A261,"",
CONCATENATE("  - &amp;SpecimenID",TEXT($A261,"0000"),
" {","SamplingFeatureID:  *SamplingFeatureID",TEXT(MATCH($A261,Specimens[SpecimenID],0),"0000"),
", SpecimenTypeCV:  ",CHAR(34),INDEX(Specimens[Specimen Type],MATCH($A261,Specimens[SpecimenID],0)),CHAR(34),
", SpecimenMediumCV:  ",INDEX(Specimens[Specimen Medium],MATCH($A261,Specimens[SpecimenID],0)),
", IsFieldSpecimen:  ",CHAR(34),INDEX(Specimens[Is Field Specimen?],MATCH($A261,Specimens[SpecimenID],0)),CHAR(34),"}")))</f>
        <v/>
      </c>
      <c r="N261" s="111" t="str">
        <f>IF(NumSpatialOffsets=0,"",
IF(NumSpatialOffsets&lt;$A261,"",
CONCATENATE("  - &amp;SpatialOffsetID",TEXT($A261,"0000"),
" {","SpatialOffsetTypeCV:  ",CHAR(34),INDEX(RelatedFeatures[Spatial Offset Type],MATCH($A261,RelatedFeatures[OffsetID],0)),CHAR(34),
", Offset1Value:  ",INDEX(RelatedFeatures[Offset 1 Value],MATCH($A261,RelatedFeatures[OffsetID],0)),
", Offset1UnitID:  ",CHAR(34),INDEX(RelatedFeatures[Offset 1 Unit],MATCH($A261,RelatedFeatures[OffsetID],0)),CHAR(34),
", Offset2Value:  ",IF(INDEX(RelatedFeatures[Offset 2 Value],MATCH($A261,RelatedFeatures[OffsetID],0))="","NULL",INDEX(RelatedFeatures[Offset 2 Value],MATCH($A261,RelatedFeatures[OffsetID],0))),
", Offset2UnitID:  ",CHAR(34),INDEX(RelatedFeatures[Offset 2 Unit],MATCH($A261,RelatedFeatures[OffsetID],0)),,CHAR(34),
", Offset3Value:  ",IF(INDEX(RelatedFeatures[Offset 3 Value],MATCH($A261,RelatedFeatures[OffsetID],0))="","NULL",INDEX(RelatedFeatures[Offset 3 Value],MATCH($A261,RelatedFeatures[OffsetID],0))),
", Offset3UnitID:  ",CHAR(34),INDEX(RelatedFeatures[Offset 3 Unit],MATCH($A261,RelatedFeatures[OffsetID],0)),CHAR(34),"}")))</f>
        <v/>
      </c>
      <c r="O261" s="111" t="str">
        <f>IF(NumRelatedFeatures=0,"",
IF($A261&gt;NumRelatedFeatures,"",
CONCATENATE("  - &amp;RelationID",TEXT($A261,"0000"),
" {","SamplingFeatureID:  *SamplingFeatureID",TEXT(MATCH(INDEX(RelatedFeatures[First Sampling Feature Code],$A261),SamplingFeatures[Feature Code],0),"0000"),
", RelationshipTypeCV:  ",CHAR(34),INDEX(RelatedFeatures[Relationship Type],$A261),CHAR(34),
", RelatedFeatureID: *SamplingFeatureID",TEXT(MATCH(INDEX(RelatedFeatures[Second Sampling Feature Code],$A261),SamplingFeatures[Feature Code],0),"0000"),
", SpatialOffsetID:  ",IF(INDEX(RelatedFeatures[OffsetID],$A261)="",CONCATENATE(CHAR(34),CHAR(34)),CONCATENATE("*SpatialOffsetID",TEXT(INDEX(RelatedFeatures[OffsetID],$A261),"0000"))),"}")))</f>
        <v/>
      </c>
      <c r="P261" s="111" t="str">
        <f>IF($A261&gt;NumMethods,"",
CONCATENATE("  - &amp;MethodID",TEXT($A261,"0000"),
" {","MethodTypeCV:  ",CHAR(34),INDEX(Methods[Method Type],$A261),CHAR(34),
", MethodCode:  ",CHAR(34),INDEX(Methods[Method Code],$A261),CHAR(34),
", MethodName:  ",CHAR(34),INDEX(Methods[Method Name],$A261),CHAR(34),
", MethodDescription:  ",CHAR(34),INDEX(Methods[Method Description],$A261),CHAR(34),
", MethodLink:  ",CHAR(34),INDEX(Methods[Method Link],$A261),CHAR(34),
", OrganizationID: *OrganizationID",TEXT(MATCH(INDEX(Methods[Organization Name],$A261),Organizations[Organization Name],0),"0000"),"}"))</f>
        <v/>
      </c>
      <c r="Q261" s="111" t="str">
        <f>IF($A261&gt;NumVariables,"",
CONCATENATE("  - &amp;VariableID",TEXT($A261,"0000"),
" {","VariableTypeCV:  ",CHAR(34),INDEX(Variables[Variable Type],$A261),CHAR(34),
", VariableCode:  ",CHAR(34),INDEX(Variables[Variable Code],$A261),CHAR(34),
", VariableNameCV:  ",CHAR(34),INDEX(Variables[Variable Name],$A261),CHAR(34),
", VariableDefinition:  ",CHAR(34),INDEX(Variables[Variable Definition],$A261),CHAR(34),
", SpecciationCV:  ",CHAR(34),INDEX(Variables[Speciation],$A261),CHAR(34),
", NoDataValue:  ",CHAR(34),INDEX(Variables[No Data Value],$A261),CHAR(34),"}"))</f>
        <v/>
      </c>
      <c r="S261" s="111" t="str">
        <f>IF($A261&gt;NumProcessingLevels,"",
CONCATENATE("  - &amp;ProcessingLevelID",TEXT($A261,"0000"),
" {","ProcessingLevelCode:  ",CHAR(34),INDEX(ProcessingLevels[Processing Level Code],$A261),CHAR(34),
", Definition:  ",CHAR(34),INDEX(ProcessingLevels[Definition],$A261),CHAR(34),
", Explanation:  ",CHAR(34),INDEX(ProcessingLevels[Explanation],$A261),CHAR(34),"}"))</f>
        <v/>
      </c>
      <c r="T261" s="111" t="str">
        <f>IF($A261&gt;NumDataColumns,"",
IF(INDEX(DataColumns[Method Code],$A261)="","PLEASE FILL IN A METHOD FOR EACH DATA COLUMN",
CONCATENATE("  - &amp;ActionID",TEXT($A261,"0000"),
" {","ActionTypeCV:  ",CHAR(34),"Observation",CHAR(34),
", MethodID: *MethodID",TEXT(MATCH(INDEX(DataColumns[Method Code],$A261),Methods[Method Code],0),"0000"),
", BeginDateTime:  NULL",
", BeginDateTimeUTCOffset:  NULL",
", EndDateTime:  NULL",
", EndDateTimeUTCOffset:  NULL",
", ActionDescription:  ",CHAR(34),"Generic observation action generated by YODA TimeSeries Template",CHAR(34),
", ActionFileLink:  ",CHAR(34),CHAR(34),"}")))</f>
        <v/>
      </c>
      <c r="U261" s="111" t="str">
        <f>IF($A261&gt;NumDataColumns,"",
IF(INDEX(DataColumns[Method Code],$A261)="","PLEASE FILL IN A SAMPLING FEATURE FOR EACH DATA COLUMN",
CONCATENATE("  - &amp;FeatureActionID",TEXT($A261,"0000"),
" {","SamplingFeatureID:  *SamplingFeatureID",TEXT(MATCH(INDEX(DataColumns[Sampling Feature Code],$A261),SamplingFeatures[Feature Code],0),"0000"),
", ActionID:  *ActionID",TEXT($A261,"0000"),"}")))</f>
        <v/>
      </c>
      <c r="V261" s="111" t="str">
        <f>IF($A261&gt;NumDataColumns,"",
CONCATENATE("  - &amp;ResultID",TEXT($A261,"0000"),
" {","ResultUUID:  ",CHAR(34),INDEX(DataColumns[ResultUUID],$A261),CHAR(34),
", FeatureActionID: *FeatureActionID",TEXT($A261,"0000"),
", ResultTypeCV:  ",CHAR(34),INDEX(DataColumns[Result Type],$A261),CHAR(34),
", VariableID:  *VariableID",TEXT(MATCH(INDEX(DataColumns[Variable Code],$A261),Variables[Variable Code],0),"0000"),
", UnitsID:  ",CHAR(34),INDEX(DataColumns[Unit Name],$A261),CHAR(34),
", TaxonomicClassifierID:  ",CHAR(34),CHAR(34),
", ProcessingLevelID:  *ProcessingLevelID",TEXT(MATCH(INDEX(DataColumns[Processing Level],$A261),ProcessingLevels[Processing Level Code],0),"0000"),
", ResultDateTime:  ",CHAR(34),CHAR(34),
", ResultDateTimeUTCOffset:  ",CHAR(34),CHAR(34),
", ValidDateTime:  ",CHAR(34),CHAR(34),
", ValidDateTimeUTCOffset:  ",CHAR(34),CHAR(34),
", StatusCV:  ",CHAR(34),CHAR(34),
", SampledMediumCV:  ",CHAR(34),INDEX(DataColumns[Sampled Medium],$A261),CHAR(34),
", ValueCount:  ",NumDataValues,"}"))</f>
        <v/>
      </c>
      <c r="W261" s="111" t="str">
        <f>IF($A261&gt;NumDataColumns,"",
CONCATENATE("  - &amp;TimeSeriesResultID001",TEXT($A261,"0000"),
" {","ResultID: *ResultID",TEXT($A261,"0000"),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Statistic],$A261),CHAR(34),"}"))</f>
        <v/>
      </c>
      <c r="X261" s="111" t="str">
        <f>IF($A261-3&gt;NumDataColumns,"",
CONCATENATE("    - {ColumnNumber: ",TEXT($A261-1,"0000"),
", Label:  ",CHAR(34),INDEX(DataColumns[Column Label],$A261-3),CHAR(34),
", ODM2Field:  ",CHAR(34),"DataValue",CHAR(34),
", CensorCodeCV:  ",CHAR(34),INDEX(DataColumns[Censor Code],$A261-3),CHAR(34),
", QualiatyCodeCV:  ",CHAR(34),INDEX(DataColumns[Quality Code],$A261-3),CHAR(34),
", TimeAggregationInterval:  ",INDEX(DataColumns[Time Aggregation Interval],$A261-3),
", TimeAggregationIntervalUnitsID:  ",CHAR(34),INDEX(DataColumns[Time Aggregation Unit],$A261-3),CHAR(34),"}"))</f>
        <v/>
      </c>
      <c r="AA261" s="111" t="str">
        <f>IF($A261&gt;NumDataColumns,
"",
CONCATENATE(AA260,", ",INDEX(DataColumns[Column Label],$A261)))</f>
        <v/>
      </c>
    </row>
    <row r="262" spans="1:27" x14ac:dyDescent="0.25">
      <c r="A262">
        <v>259</v>
      </c>
      <c r="D262" s="111" t="str">
        <f>IF($A262&gt;NumPeople,"",
CONCATENATE("  - &amp;PersonID",TEXT($A262,"0000"),
" {","PersonFirstName:  ",CHAR(34),INDEX(People[First Name],$A262),CHAR(34),
", PersonMiddleName:  ",CHAR(34),INDEX(People[Middle Name],$A262),CHAR(34),
", PersonLastName:  ",CHAR(34),INDEX(People[Last Name],$A262),CHAR(34),"}"))</f>
        <v/>
      </c>
      <c r="E262" s="111" t="str">
        <f>IF($A262&gt;NumOrganizations,"",
CONCATENATE("  - &amp;OrganizationID",TEXT($A262,"0000"),
" {","OrganizationTypeCV:  ",CHAR(34),INDEX(Organizations[Organization Type '[CV']],$A262),CHAR(34),
", OrganizationCode:  ",CHAR(34),INDEX(Organizations[Organization Code],$A262),CHAR(34),
", OrganizationName:  ",CHAR(34),INDEX(Organizations[Organization Name],$A262),CHAR(34),
", OrganizationDescription:  ",CHAR(34),INDEX(Organizations[Organization Description],$A262),CHAR(34),
", OrganizationLink:  ",CHAR(34),INDEX(Organizations[Organization Link],$A262),CHAR(34),"}"))</f>
        <v/>
      </c>
      <c r="F262" s="111" t="str">
        <f>IF($A262&gt;NumPeople,"",
CONCATENATE("  - &amp;AffiliationID",TEXT($A262,"0000"),
" {PersonID: *PersonID",TEXT($A262,"0000"),
", OrganizationID: *OrganizationID",TEXT(MATCH(INDEX(People[Organization Name],$A262),Organizations[Organization Name],0),"0000"),
", IsPrimaryOrganizationContact: , AffiliationStartDate: , AffiliationEndDate: , PrimaryPhone: ",
", PrimaryEmail: ",CHAR(34),INDEX(People[Primary Email],$A262),CHAR(34),
", PrimaryAddress: ",CHAR(34),INDEX(People[Primary Address],$A262),CHAR(34),
", PersonLink: }"))</f>
        <v/>
      </c>
      <c r="H262" s="111" t="str">
        <f>IF(COUNTA(CitationInformation)=0,"",
IF($A262&gt;NumAuthors,"",
CONCATENATE("  - &amp;AuthorListID",TEXT($A262,"0000"),
"  {CitationID: *CitationID0001",
", PersonID: *PersonID",TEXT(MATCH(INDEX(AuthorList[Author Name],$A262),People[Full Name],0),"0000"),
", AuthorOrder: ",INDEX(AuthorList[Author Number],$A262),"}")))</f>
        <v/>
      </c>
      <c r="K262" s="111" t="str">
        <f>IF($A262&gt;NumSamplingFeatures,"",
CONCATENATE("  - &amp;SamplingFeatureID",TEXT($A262,"0000"),
" {","SamplingFeatureUUID:  ",CHAR(34),INDEX(SamplingFeatures[Sampling Feature UUID],$A262),CHAR(34),
", SamplingFeatureTypeCV:  ",CHAR(34),INDEX(SamplingFeatures[Sampling Feature Type],$A262),CHAR(34),
", SamplingFeatureCode:  ",CHAR(34),INDEX(SamplingFeatures[Feature Code],$A262),CHAR(34),
", SamplingFeatureName:  ",CHAR(34),INDEX(SamplingFeatures[Feature Name],$A262),CHAR(34),
", SamplingFeatureDescription:  ",CHAR(34),INDEX(SamplingFeatures[Feature Description],$A262),CHAR(34),
", SamplingFeatureGeotypeCV:  ",CHAR(34),INDEX(SamplingFeatures[Feature Geo Type],$A262),CHAR(34),
", FeatureGeometry:  ",CHAR(34),INDEX(SamplingFeatures[Feature Geometry],$A262),CHAR(34),
", Elevation_m:  ",CHAR(34),INDEX(SamplingFeatures[Elevation_m],$A262),CHAR(34),
", ElevationDatumCV:  ",CHAR(34),ElevationDatum,CHAR(34),"}"))</f>
        <v/>
      </c>
      <c r="L262" s="111" t="str">
        <f>IF(NumSites=0,"",
IF(NumSites&lt;$A262,"",
CONCATENATE("  - &amp;SiteID",TEXT($A262,"0000"),
" {","SamplingFeatureID:  *SamplingFeatureID",TEXT(MATCH($A262,Sites[SiteID],0),"0000"),
", SiteTypeCV:  ",CHAR(34),INDEX(Sites[Site Type],MATCH($A262,Sites[SiteID],0)),CHAR(34),
", Latitude:  ",INDEX(Sites[Latitude],MATCH($A262,Sites[SiteID],0)),
", Longitude:  ",INDEX(Sites[Longitude],MATCH($A262,Sites[SiteID],0)),
", SpatialReferenceID:  *SRSID0001}")))</f>
        <v/>
      </c>
      <c r="M262" s="111" t="str">
        <f>IF(NumSpecimens=0,"",
IF(NumSpecimens&lt;$A262,"",
CONCATENATE("  - &amp;SpecimenID",TEXT($A262,"0000"),
" {","SamplingFeatureID:  *SamplingFeatureID",TEXT(MATCH($A262,Specimens[SpecimenID],0),"0000"),
", SpecimenTypeCV:  ",CHAR(34),INDEX(Specimens[Specimen Type],MATCH($A262,Specimens[SpecimenID],0)),CHAR(34),
", SpecimenMediumCV:  ",INDEX(Specimens[Specimen Medium],MATCH($A262,Specimens[SpecimenID],0)),
", IsFieldSpecimen:  ",CHAR(34),INDEX(Specimens[Is Field Specimen?],MATCH($A262,Specimens[SpecimenID],0)),CHAR(34),"}")))</f>
        <v/>
      </c>
      <c r="N262" s="111" t="str">
        <f>IF(NumSpatialOffsets=0,"",
IF(NumSpatialOffsets&lt;$A262,"",
CONCATENATE("  - &amp;SpatialOffsetID",TEXT($A262,"0000"),
" {","SpatialOffsetTypeCV:  ",CHAR(34),INDEX(RelatedFeatures[Spatial Offset Type],MATCH($A262,RelatedFeatures[OffsetID],0)),CHAR(34),
", Offset1Value:  ",INDEX(RelatedFeatures[Offset 1 Value],MATCH($A262,RelatedFeatures[OffsetID],0)),
", Offset1UnitID:  ",CHAR(34),INDEX(RelatedFeatures[Offset 1 Unit],MATCH($A262,RelatedFeatures[OffsetID],0)),CHAR(34),
", Offset2Value:  ",IF(INDEX(RelatedFeatures[Offset 2 Value],MATCH($A262,RelatedFeatures[OffsetID],0))="","NULL",INDEX(RelatedFeatures[Offset 2 Value],MATCH($A262,RelatedFeatures[OffsetID],0))),
", Offset2UnitID:  ",CHAR(34),INDEX(RelatedFeatures[Offset 2 Unit],MATCH($A262,RelatedFeatures[OffsetID],0)),,CHAR(34),
", Offset3Value:  ",IF(INDEX(RelatedFeatures[Offset 3 Value],MATCH($A262,RelatedFeatures[OffsetID],0))="","NULL",INDEX(RelatedFeatures[Offset 3 Value],MATCH($A262,RelatedFeatures[OffsetID],0))),
", Offset3UnitID:  ",CHAR(34),INDEX(RelatedFeatures[Offset 3 Unit],MATCH($A262,RelatedFeatures[OffsetID],0)),CHAR(34),"}")))</f>
        <v/>
      </c>
      <c r="O262" s="111" t="str">
        <f>IF(NumRelatedFeatures=0,"",
IF($A262&gt;NumRelatedFeatures,"",
CONCATENATE("  - &amp;RelationID",TEXT($A262,"0000"),
" {","SamplingFeatureID:  *SamplingFeatureID",TEXT(MATCH(INDEX(RelatedFeatures[First Sampling Feature Code],$A262),SamplingFeatures[Feature Code],0),"0000"),
", RelationshipTypeCV:  ",CHAR(34),INDEX(RelatedFeatures[Relationship Type],$A262),CHAR(34),
", RelatedFeatureID: *SamplingFeatureID",TEXT(MATCH(INDEX(RelatedFeatures[Second Sampling Feature Code],$A262),SamplingFeatures[Feature Code],0),"0000"),
", SpatialOffsetID:  ",IF(INDEX(RelatedFeatures[OffsetID],$A262)="",CONCATENATE(CHAR(34),CHAR(34)),CONCATENATE("*SpatialOffsetID",TEXT(INDEX(RelatedFeatures[OffsetID],$A262),"0000"))),"}")))</f>
        <v/>
      </c>
      <c r="P262" s="111" t="str">
        <f>IF($A262&gt;NumMethods,"",
CONCATENATE("  - &amp;MethodID",TEXT($A262,"0000"),
" {","MethodTypeCV:  ",CHAR(34),INDEX(Methods[Method Type],$A262),CHAR(34),
", MethodCode:  ",CHAR(34),INDEX(Methods[Method Code],$A262),CHAR(34),
", MethodName:  ",CHAR(34),INDEX(Methods[Method Name],$A262),CHAR(34),
", MethodDescription:  ",CHAR(34),INDEX(Methods[Method Description],$A262),CHAR(34),
", MethodLink:  ",CHAR(34),INDEX(Methods[Method Link],$A262),CHAR(34),
", OrganizationID: *OrganizationID",TEXT(MATCH(INDEX(Methods[Organization Name],$A262),Organizations[Organization Name],0),"0000"),"}"))</f>
        <v/>
      </c>
      <c r="Q262" s="111" t="str">
        <f>IF($A262&gt;NumVariables,"",
CONCATENATE("  - &amp;VariableID",TEXT($A262,"0000"),
" {","VariableTypeCV:  ",CHAR(34),INDEX(Variables[Variable Type],$A262),CHAR(34),
", VariableCode:  ",CHAR(34),INDEX(Variables[Variable Code],$A262),CHAR(34),
", VariableNameCV:  ",CHAR(34),INDEX(Variables[Variable Name],$A262),CHAR(34),
", VariableDefinition:  ",CHAR(34),INDEX(Variables[Variable Definition],$A262),CHAR(34),
", SpecciationCV:  ",CHAR(34),INDEX(Variables[Speciation],$A262),CHAR(34),
", NoDataValue:  ",CHAR(34),INDEX(Variables[No Data Value],$A262),CHAR(34),"}"))</f>
        <v/>
      </c>
      <c r="S262" s="111" t="str">
        <f>IF($A262&gt;NumProcessingLevels,"",
CONCATENATE("  - &amp;ProcessingLevelID",TEXT($A262,"0000"),
" {","ProcessingLevelCode:  ",CHAR(34),INDEX(ProcessingLevels[Processing Level Code],$A262),CHAR(34),
", Definition:  ",CHAR(34),INDEX(ProcessingLevels[Definition],$A262),CHAR(34),
", Explanation:  ",CHAR(34),INDEX(ProcessingLevels[Explanation],$A262),CHAR(34),"}"))</f>
        <v/>
      </c>
      <c r="T262" s="111" t="str">
        <f>IF($A262&gt;NumDataColumns,"",
IF(INDEX(DataColumns[Method Code],$A262)="","PLEASE FILL IN A METHOD FOR EACH DATA COLUMN",
CONCATENATE("  - &amp;ActionID",TEXT($A262,"0000"),
" {","ActionTypeCV:  ",CHAR(34),"Observation",CHAR(34),
", MethodID: *MethodID",TEXT(MATCH(INDEX(DataColumns[Method Code],$A262),Methods[Method Code],0),"0000"),
", BeginDateTime:  NULL",
", BeginDateTimeUTCOffset:  NULL",
", EndDateTime:  NULL",
", EndDateTimeUTCOffset:  NULL",
", ActionDescription:  ",CHAR(34),"Generic observation action generated by YODA TimeSeries Template",CHAR(34),
", ActionFileLink:  ",CHAR(34),CHAR(34),"}")))</f>
        <v/>
      </c>
      <c r="U262" s="111" t="str">
        <f>IF($A262&gt;NumDataColumns,"",
IF(INDEX(DataColumns[Method Code],$A262)="","PLEASE FILL IN A SAMPLING FEATURE FOR EACH DATA COLUMN",
CONCATENATE("  - &amp;FeatureActionID",TEXT($A262,"0000"),
" {","SamplingFeatureID:  *SamplingFeatureID",TEXT(MATCH(INDEX(DataColumns[Sampling Feature Code],$A262),SamplingFeatures[Feature Code],0),"0000"),
", ActionID:  *ActionID",TEXT($A262,"0000"),"}")))</f>
        <v/>
      </c>
      <c r="V262" s="111" t="str">
        <f>IF($A262&gt;NumDataColumns,"",
CONCATENATE("  - &amp;ResultID",TEXT($A262,"0000"),
" {","ResultUUID:  ",CHAR(34),INDEX(DataColumns[ResultUUID],$A262),CHAR(34),
", FeatureActionID: *FeatureActionID",TEXT($A262,"0000"),
", ResultTypeCV:  ",CHAR(34),INDEX(DataColumns[Result Type],$A262),CHAR(34),
", VariableID:  *VariableID",TEXT(MATCH(INDEX(DataColumns[Variable Code],$A262),Variables[Variable Code],0),"0000"),
", UnitsID:  ",CHAR(34),INDEX(DataColumns[Unit Name],$A262),CHAR(34),
", TaxonomicClassifierID:  ",CHAR(34),CHAR(34),
", ProcessingLevelID:  *ProcessingLevelID",TEXT(MATCH(INDEX(DataColumns[Processing Level],$A262),ProcessingLevels[Processing Level Code],0),"0000"),
", ResultDateTime:  ",CHAR(34),CHAR(34),
", ResultDateTimeUTCOffset:  ",CHAR(34),CHAR(34),
", ValidDateTime:  ",CHAR(34),CHAR(34),
", ValidDateTimeUTCOffset:  ",CHAR(34),CHAR(34),
", StatusCV:  ",CHAR(34),CHAR(34),
", SampledMediumCV:  ",CHAR(34),INDEX(DataColumns[Sampled Medium],$A262),CHAR(34),
", ValueCount:  ",NumDataValues,"}"))</f>
        <v/>
      </c>
      <c r="W262" s="111" t="str">
        <f>IF($A262&gt;NumDataColumns,"",
CONCATENATE("  - &amp;TimeSeriesResultID001",TEXT($A262,"0000"),
" {","ResultID: *ResultID",TEXT($A262,"0000"),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Statistic],$A262),CHAR(34),"}"))</f>
        <v/>
      </c>
      <c r="X262" s="111" t="str">
        <f>IF($A262-3&gt;NumDataColumns,"",
CONCATENATE("    - {ColumnNumber: ",TEXT($A262-1,"0000"),
", Label:  ",CHAR(34),INDEX(DataColumns[Column Label],$A262-3),CHAR(34),
", ODM2Field:  ",CHAR(34),"DataValue",CHAR(34),
", CensorCodeCV:  ",CHAR(34),INDEX(DataColumns[Censor Code],$A262-3),CHAR(34),
", QualiatyCodeCV:  ",CHAR(34),INDEX(DataColumns[Quality Code],$A262-3),CHAR(34),
", TimeAggregationInterval:  ",INDEX(DataColumns[Time Aggregation Interval],$A262-3),
", TimeAggregationIntervalUnitsID:  ",CHAR(34),INDEX(DataColumns[Time Aggregation Unit],$A262-3),CHAR(34),"}"))</f>
        <v/>
      </c>
      <c r="AA262" s="111" t="str">
        <f>IF($A262&gt;NumDataColumns,
"",
CONCATENATE(AA261,", ",INDEX(DataColumns[Column Label],$A262)))</f>
        <v/>
      </c>
    </row>
    <row r="263" spans="1:27" x14ac:dyDescent="0.25">
      <c r="A263">
        <v>260</v>
      </c>
      <c r="D263" s="111" t="str">
        <f>IF($A263&gt;NumPeople,"",
CONCATENATE("  - &amp;PersonID",TEXT($A263,"0000"),
" {","PersonFirstName:  ",CHAR(34),INDEX(People[First Name],$A263),CHAR(34),
", PersonMiddleName:  ",CHAR(34),INDEX(People[Middle Name],$A263),CHAR(34),
", PersonLastName:  ",CHAR(34),INDEX(People[Last Name],$A263),CHAR(34),"}"))</f>
        <v/>
      </c>
      <c r="E263" s="111" t="str">
        <f>IF($A263&gt;NumOrganizations,"",
CONCATENATE("  - &amp;OrganizationID",TEXT($A263,"0000"),
" {","OrganizationTypeCV:  ",CHAR(34),INDEX(Organizations[Organization Type '[CV']],$A263),CHAR(34),
", OrganizationCode:  ",CHAR(34),INDEX(Organizations[Organization Code],$A263),CHAR(34),
", OrganizationName:  ",CHAR(34),INDEX(Organizations[Organization Name],$A263),CHAR(34),
", OrganizationDescription:  ",CHAR(34),INDEX(Organizations[Organization Description],$A263),CHAR(34),
", OrganizationLink:  ",CHAR(34),INDEX(Organizations[Organization Link],$A263),CHAR(34),"}"))</f>
        <v/>
      </c>
      <c r="F263" s="111" t="str">
        <f>IF($A263&gt;NumPeople,"",
CONCATENATE("  - &amp;AffiliationID",TEXT($A263,"0000"),
" {PersonID: *PersonID",TEXT($A263,"0000"),
", OrganizationID: *OrganizationID",TEXT(MATCH(INDEX(People[Organization Name],$A263),Organizations[Organization Name],0),"0000"),
", IsPrimaryOrganizationContact: , AffiliationStartDate: , AffiliationEndDate: , PrimaryPhone: ",
", PrimaryEmail: ",CHAR(34),INDEX(People[Primary Email],$A263),CHAR(34),
", PrimaryAddress: ",CHAR(34),INDEX(People[Primary Address],$A263),CHAR(34),
", PersonLink: }"))</f>
        <v/>
      </c>
      <c r="H263" s="111" t="str">
        <f>IF(COUNTA(CitationInformation)=0,"",
IF($A263&gt;NumAuthors,"",
CONCATENATE("  - &amp;AuthorListID",TEXT($A263,"0000"),
"  {CitationID: *CitationID0001",
", PersonID: *PersonID",TEXT(MATCH(INDEX(AuthorList[Author Name],$A263),People[Full Name],0),"0000"),
", AuthorOrder: ",INDEX(AuthorList[Author Number],$A263),"}")))</f>
        <v/>
      </c>
      <c r="K263" s="111" t="str">
        <f>IF($A263&gt;NumSamplingFeatures,"",
CONCATENATE("  - &amp;SamplingFeatureID",TEXT($A263,"0000"),
" {","SamplingFeatureUUID:  ",CHAR(34),INDEX(SamplingFeatures[Sampling Feature UUID],$A263),CHAR(34),
", SamplingFeatureTypeCV:  ",CHAR(34),INDEX(SamplingFeatures[Sampling Feature Type],$A263),CHAR(34),
", SamplingFeatureCode:  ",CHAR(34),INDEX(SamplingFeatures[Feature Code],$A263),CHAR(34),
", SamplingFeatureName:  ",CHAR(34),INDEX(SamplingFeatures[Feature Name],$A263),CHAR(34),
", SamplingFeatureDescription:  ",CHAR(34),INDEX(SamplingFeatures[Feature Description],$A263),CHAR(34),
", SamplingFeatureGeotypeCV:  ",CHAR(34),INDEX(SamplingFeatures[Feature Geo Type],$A263),CHAR(34),
", FeatureGeometry:  ",CHAR(34),INDEX(SamplingFeatures[Feature Geometry],$A263),CHAR(34),
", Elevation_m:  ",CHAR(34),INDEX(SamplingFeatures[Elevation_m],$A263),CHAR(34),
", ElevationDatumCV:  ",CHAR(34),ElevationDatum,CHAR(34),"}"))</f>
        <v/>
      </c>
      <c r="L263" s="111" t="str">
        <f>IF(NumSites=0,"",
IF(NumSites&lt;$A263,"",
CONCATENATE("  - &amp;SiteID",TEXT($A263,"0000"),
" {","SamplingFeatureID:  *SamplingFeatureID",TEXT(MATCH($A263,Sites[SiteID],0),"0000"),
", SiteTypeCV:  ",CHAR(34),INDEX(Sites[Site Type],MATCH($A263,Sites[SiteID],0)),CHAR(34),
", Latitude:  ",INDEX(Sites[Latitude],MATCH($A263,Sites[SiteID],0)),
", Longitude:  ",INDEX(Sites[Longitude],MATCH($A263,Sites[SiteID],0)),
", SpatialReferenceID:  *SRSID0001}")))</f>
        <v/>
      </c>
      <c r="M263" s="111" t="str">
        <f>IF(NumSpecimens=0,"",
IF(NumSpecimens&lt;$A263,"",
CONCATENATE("  - &amp;SpecimenID",TEXT($A263,"0000"),
" {","SamplingFeatureID:  *SamplingFeatureID",TEXT(MATCH($A263,Specimens[SpecimenID],0),"0000"),
", SpecimenTypeCV:  ",CHAR(34),INDEX(Specimens[Specimen Type],MATCH($A263,Specimens[SpecimenID],0)),CHAR(34),
", SpecimenMediumCV:  ",INDEX(Specimens[Specimen Medium],MATCH($A263,Specimens[SpecimenID],0)),
", IsFieldSpecimen:  ",CHAR(34),INDEX(Specimens[Is Field Specimen?],MATCH($A263,Specimens[SpecimenID],0)),CHAR(34),"}")))</f>
        <v/>
      </c>
      <c r="N263" s="111" t="str">
        <f>IF(NumSpatialOffsets=0,"",
IF(NumSpatialOffsets&lt;$A263,"",
CONCATENATE("  - &amp;SpatialOffsetID",TEXT($A263,"0000"),
" {","SpatialOffsetTypeCV:  ",CHAR(34),INDEX(RelatedFeatures[Spatial Offset Type],MATCH($A263,RelatedFeatures[OffsetID],0)),CHAR(34),
", Offset1Value:  ",INDEX(RelatedFeatures[Offset 1 Value],MATCH($A263,RelatedFeatures[OffsetID],0)),
", Offset1UnitID:  ",CHAR(34),INDEX(RelatedFeatures[Offset 1 Unit],MATCH($A263,RelatedFeatures[OffsetID],0)),CHAR(34),
", Offset2Value:  ",IF(INDEX(RelatedFeatures[Offset 2 Value],MATCH($A263,RelatedFeatures[OffsetID],0))="","NULL",INDEX(RelatedFeatures[Offset 2 Value],MATCH($A263,RelatedFeatures[OffsetID],0))),
", Offset2UnitID:  ",CHAR(34),INDEX(RelatedFeatures[Offset 2 Unit],MATCH($A263,RelatedFeatures[OffsetID],0)),,CHAR(34),
", Offset3Value:  ",IF(INDEX(RelatedFeatures[Offset 3 Value],MATCH($A263,RelatedFeatures[OffsetID],0))="","NULL",INDEX(RelatedFeatures[Offset 3 Value],MATCH($A263,RelatedFeatures[OffsetID],0))),
", Offset3UnitID:  ",CHAR(34),INDEX(RelatedFeatures[Offset 3 Unit],MATCH($A263,RelatedFeatures[OffsetID],0)),CHAR(34),"}")))</f>
        <v/>
      </c>
      <c r="O263" s="111" t="str">
        <f>IF(NumRelatedFeatures=0,"",
IF($A263&gt;NumRelatedFeatures,"",
CONCATENATE("  - &amp;RelationID",TEXT($A263,"0000"),
" {","SamplingFeatureID:  *SamplingFeatureID",TEXT(MATCH(INDEX(RelatedFeatures[First Sampling Feature Code],$A263),SamplingFeatures[Feature Code],0),"0000"),
", RelationshipTypeCV:  ",CHAR(34),INDEX(RelatedFeatures[Relationship Type],$A263),CHAR(34),
", RelatedFeatureID: *SamplingFeatureID",TEXT(MATCH(INDEX(RelatedFeatures[Second Sampling Feature Code],$A263),SamplingFeatures[Feature Code],0),"0000"),
", SpatialOffsetID:  ",IF(INDEX(RelatedFeatures[OffsetID],$A263)="",CONCATENATE(CHAR(34),CHAR(34)),CONCATENATE("*SpatialOffsetID",TEXT(INDEX(RelatedFeatures[OffsetID],$A263),"0000"))),"}")))</f>
        <v/>
      </c>
      <c r="P263" s="111" t="str">
        <f>IF($A263&gt;NumMethods,"",
CONCATENATE("  - &amp;MethodID",TEXT($A263,"0000"),
" {","MethodTypeCV:  ",CHAR(34),INDEX(Methods[Method Type],$A263),CHAR(34),
", MethodCode:  ",CHAR(34),INDEX(Methods[Method Code],$A263),CHAR(34),
", MethodName:  ",CHAR(34),INDEX(Methods[Method Name],$A263),CHAR(34),
", MethodDescription:  ",CHAR(34),INDEX(Methods[Method Description],$A263),CHAR(34),
", MethodLink:  ",CHAR(34),INDEX(Methods[Method Link],$A263),CHAR(34),
", OrganizationID: *OrganizationID",TEXT(MATCH(INDEX(Methods[Organization Name],$A263),Organizations[Organization Name],0),"0000"),"}"))</f>
        <v/>
      </c>
      <c r="Q263" s="111" t="str">
        <f>IF($A263&gt;NumVariables,"",
CONCATENATE("  - &amp;VariableID",TEXT($A263,"0000"),
" {","VariableTypeCV:  ",CHAR(34),INDEX(Variables[Variable Type],$A263),CHAR(34),
", VariableCode:  ",CHAR(34),INDEX(Variables[Variable Code],$A263),CHAR(34),
", VariableNameCV:  ",CHAR(34),INDEX(Variables[Variable Name],$A263),CHAR(34),
", VariableDefinition:  ",CHAR(34),INDEX(Variables[Variable Definition],$A263),CHAR(34),
", SpecciationCV:  ",CHAR(34),INDEX(Variables[Speciation],$A263),CHAR(34),
", NoDataValue:  ",CHAR(34),INDEX(Variables[No Data Value],$A263),CHAR(34),"}"))</f>
        <v/>
      </c>
      <c r="S263" s="111" t="str">
        <f>IF($A263&gt;NumProcessingLevels,"",
CONCATENATE("  - &amp;ProcessingLevelID",TEXT($A263,"0000"),
" {","ProcessingLevelCode:  ",CHAR(34),INDEX(ProcessingLevels[Processing Level Code],$A263),CHAR(34),
", Definition:  ",CHAR(34),INDEX(ProcessingLevels[Definition],$A263),CHAR(34),
", Explanation:  ",CHAR(34),INDEX(ProcessingLevels[Explanation],$A263),CHAR(34),"}"))</f>
        <v/>
      </c>
      <c r="T263" s="111" t="str">
        <f>IF($A263&gt;NumDataColumns,"",
IF(INDEX(DataColumns[Method Code],$A263)="","PLEASE FILL IN A METHOD FOR EACH DATA COLUMN",
CONCATENATE("  - &amp;ActionID",TEXT($A263,"0000"),
" {","ActionTypeCV:  ",CHAR(34),"Observation",CHAR(34),
", MethodID: *MethodID",TEXT(MATCH(INDEX(DataColumns[Method Code],$A263),Methods[Method Code],0),"0000"),
", BeginDateTime:  NULL",
", BeginDateTimeUTCOffset:  NULL",
", EndDateTime:  NULL",
", EndDateTimeUTCOffset:  NULL",
", ActionDescription:  ",CHAR(34),"Generic observation action generated by YODA TimeSeries Template",CHAR(34),
", ActionFileLink:  ",CHAR(34),CHAR(34),"}")))</f>
        <v/>
      </c>
      <c r="U263" s="111" t="str">
        <f>IF($A263&gt;NumDataColumns,"",
IF(INDEX(DataColumns[Method Code],$A263)="","PLEASE FILL IN A SAMPLING FEATURE FOR EACH DATA COLUMN",
CONCATENATE("  - &amp;FeatureActionID",TEXT($A263,"0000"),
" {","SamplingFeatureID:  *SamplingFeatureID",TEXT(MATCH(INDEX(DataColumns[Sampling Feature Code],$A263),SamplingFeatures[Feature Code],0),"0000"),
", ActionID:  *ActionID",TEXT($A263,"0000"),"}")))</f>
        <v/>
      </c>
      <c r="V263" s="111" t="str">
        <f>IF($A263&gt;NumDataColumns,"",
CONCATENATE("  - &amp;ResultID",TEXT($A263,"0000"),
" {","ResultUUID:  ",CHAR(34),INDEX(DataColumns[ResultUUID],$A263),CHAR(34),
", FeatureActionID: *FeatureActionID",TEXT($A263,"0000"),
", ResultTypeCV:  ",CHAR(34),INDEX(DataColumns[Result Type],$A263),CHAR(34),
", VariableID:  *VariableID",TEXT(MATCH(INDEX(DataColumns[Variable Code],$A263),Variables[Variable Code],0),"0000"),
", UnitsID:  ",CHAR(34),INDEX(DataColumns[Unit Name],$A263),CHAR(34),
", TaxonomicClassifierID:  ",CHAR(34),CHAR(34),
", ProcessingLevelID:  *ProcessingLevelID",TEXT(MATCH(INDEX(DataColumns[Processing Level],$A263),ProcessingLevels[Processing Level Code],0),"0000"),
", ResultDateTime:  ",CHAR(34),CHAR(34),
", ResultDateTimeUTCOffset:  ",CHAR(34),CHAR(34),
", ValidDateTime:  ",CHAR(34),CHAR(34),
", ValidDateTimeUTCOffset:  ",CHAR(34),CHAR(34),
", StatusCV:  ",CHAR(34),CHAR(34),
", SampledMediumCV:  ",CHAR(34),INDEX(DataColumns[Sampled Medium],$A263),CHAR(34),
", ValueCount:  ",NumDataValues,"}"))</f>
        <v/>
      </c>
      <c r="W263" s="111" t="str">
        <f>IF($A263&gt;NumDataColumns,"",
CONCATENATE("  - &amp;TimeSeriesResultID001",TEXT($A263,"0000"),
" {","ResultID: *ResultID",TEXT($A263,"0000"),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Statistic],$A263),CHAR(34),"}"))</f>
        <v/>
      </c>
      <c r="X263" s="111" t="str">
        <f>IF($A263-3&gt;NumDataColumns,"",
CONCATENATE("    - {ColumnNumber: ",TEXT($A263-1,"0000"),
", Label:  ",CHAR(34),INDEX(DataColumns[Column Label],$A263-3),CHAR(34),
", ODM2Field:  ",CHAR(34),"DataValue",CHAR(34),
", CensorCodeCV:  ",CHAR(34),INDEX(DataColumns[Censor Code],$A263-3),CHAR(34),
", QualiatyCodeCV:  ",CHAR(34),INDEX(DataColumns[Quality Code],$A263-3),CHAR(34),
", TimeAggregationInterval:  ",INDEX(DataColumns[Time Aggregation Interval],$A263-3),
", TimeAggregationIntervalUnitsID:  ",CHAR(34),INDEX(DataColumns[Time Aggregation Unit],$A263-3),CHAR(34),"}"))</f>
        <v/>
      </c>
      <c r="AA263" s="111" t="str">
        <f>IF($A263&gt;NumDataColumns,
"",
CONCATENATE(AA262,", ",INDEX(DataColumns[Column Label],$A263)))</f>
        <v/>
      </c>
    </row>
    <row r="264" spans="1:27" x14ac:dyDescent="0.25">
      <c r="A264">
        <v>261</v>
      </c>
      <c r="D264" s="111" t="str">
        <f>IF($A264&gt;NumPeople,"",
CONCATENATE("  - &amp;PersonID",TEXT($A264,"0000"),
" {","PersonFirstName:  ",CHAR(34),INDEX(People[First Name],$A264),CHAR(34),
", PersonMiddleName:  ",CHAR(34),INDEX(People[Middle Name],$A264),CHAR(34),
", PersonLastName:  ",CHAR(34),INDEX(People[Last Name],$A264),CHAR(34),"}"))</f>
        <v/>
      </c>
      <c r="E264" s="111" t="str">
        <f>IF($A264&gt;NumOrganizations,"",
CONCATENATE("  - &amp;OrganizationID",TEXT($A264,"0000"),
" {","OrganizationTypeCV:  ",CHAR(34),INDEX(Organizations[Organization Type '[CV']],$A264),CHAR(34),
", OrganizationCode:  ",CHAR(34),INDEX(Organizations[Organization Code],$A264),CHAR(34),
", OrganizationName:  ",CHAR(34),INDEX(Organizations[Organization Name],$A264),CHAR(34),
", OrganizationDescription:  ",CHAR(34),INDEX(Organizations[Organization Description],$A264),CHAR(34),
", OrganizationLink:  ",CHAR(34),INDEX(Organizations[Organization Link],$A264),CHAR(34),"}"))</f>
        <v/>
      </c>
      <c r="F264" s="111" t="str">
        <f>IF($A264&gt;NumPeople,"",
CONCATENATE("  - &amp;AffiliationID",TEXT($A264,"0000"),
" {PersonID: *PersonID",TEXT($A264,"0000"),
", OrganizationID: *OrganizationID",TEXT(MATCH(INDEX(People[Organization Name],$A264),Organizations[Organization Name],0),"0000"),
", IsPrimaryOrganizationContact: , AffiliationStartDate: , AffiliationEndDate: , PrimaryPhone: ",
", PrimaryEmail: ",CHAR(34),INDEX(People[Primary Email],$A264),CHAR(34),
", PrimaryAddress: ",CHAR(34),INDEX(People[Primary Address],$A264),CHAR(34),
", PersonLink: }"))</f>
        <v/>
      </c>
      <c r="H264" s="111" t="str">
        <f>IF(COUNTA(CitationInformation)=0,"",
IF($A264&gt;NumAuthors,"",
CONCATENATE("  - &amp;AuthorListID",TEXT($A264,"0000"),
"  {CitationID: *CitationID0001",
", PersonID: *PersonID",TEXT(MATCH(INDEX(AuthorList[Author Name],$A264),People[Full Name],0),"0000"),
", AuthorOrder: ",INDEX(AuthorList[Author Number],$A264),"}")))</f>
        <v/>
      </c>
      <c r="K264" s="111" t="str">
        <f>IF($A264&gt;NumSamplingFeatures,"",
CONCATENATE("  - &amp;SamplingFeatureID",TEXT($A264,"0000"),
" {","SamplingFeatureUUID:  ",CHAR(34),INDEX(SamplingFeatures[Sampling Feature UUID],$A264),CHAR(34),
", SamplingFeatureTypeCV:  ",CHAR(34),INDEX(SamplingFeatures[Sampling Feature Type],$A264),CHAR(34),
", SamplingFeatureCode:  ",CHAR(34),INDEX(SamplingFeatures[Feature Code],$A264),CHAR(34),
", SamplingFeatureName:  ",CHAR(34),INDEX(SamplingFeatures[Feature Name],$A264),CHAR(34),
", SamplingFeatureDescription:  ",CHAR(34),INDEX(SamplingFeatures[Feature Description],$A264),CHAR(34),
", SamplingFeatureGeotypeCV:  ",CHAR(34),INDEX(SamplingFeatures[Feature Geo Type],$A264),CHAR(34),
", FeatureGeometry:  ",CHAR(34),INDEX(SamplingFeatures[Feature Geometry],$A264),CHAR(34),
", Elevation_m:  ",CHAR(34),INDEX(SamplingFeatures[Elevation_m],$A264),CHAR(34),
", ElevationDatumCV:  ",CHAR(34),ElevationDatum,CHAR(34),"}"))</f>
        <v/>
      </c>
      <c r="L264" s="111" t="str">
        <f>IF(NumSites=0,"",
IF(NumSites&lt;$A264,"",
CONCATENATE("  - &amp;SiteID",TEXT($A264,"0000"),
" {","SamplingFeatureID:  *SamplingFeatureID",TEXT(MATCH($A264,Sites[SiteID],0),"0000"),
", SiteTypeCV:  ",CHAR(34),INDEX(Sites[Site Type],MATCH($A264,Sites[SiteID],0)),CHAR(34),
", Latitude:  ",INDEX(Sites[Latitude],MATCH($A264,Sites[SiteID],0)),
", Longitude:  ",INDEX(Sites[Longitude],MATCH($A264,Sites[SiteID],0)),
", SpatialReferenceID:  *SRSID0001}")))</f>
        <v/>
      </c>
      <c r="M264" s="111" t="str">
        <f>IF(NumSpecimens=0,"",
IF(NumSpecimens&lt;$A264,"",
CONCATENATE("  - &amp;SpecimenID",TEXT($A264,"0000"),
" {","SamplingFeatureID:  *SamplingFeatureID",TEXT(MATCH($A264,Specimens[SpecimenID],0),"0000"),
", SpecimenTypeCV:  ",CHAR(34),INDEX(Specimens[Specimen Type],MATCH($A264,Specimens[SpecimenID],0)),CHAR(34),
", SpecimenMediumCV:  ",INDEX(Specimens[Specimen Medium],MATCH($A264,Specimens[SpecimenID],0)),
", IsFieldSpecimen:  ",CHAR(34),INDEX(Specimens[Is Field Specimen?],MATCH($A264,Specimens[SpecimenID],0)),CHAR(34),"}")))</f>
        <v/>
      </c>
      <c r="N264" s="111" t="str">
        <f>IF(NumSpatialOffsets=0,"",
IF(NumSpatialOffsets&lt;$A264,"",
CONCATENATE("  - &amp;SpatialOffsetID",TEXT($A264,"0000"),
" {","SpatialOffsetTypeCV:  ",CHAR(34),INDEX(RelatedFeatures[Spatial Offset Type],MATCH($A264,RelatedFeatures[OffsetID],0)),CHAR(34),
", Offset1Value:  ",INDEX(RelatedFeatures[Offset 1 Value],MATCH($A264,RelatedFeatures[OffsetID],0)),
", Offset1UnitID:  ",CHAR(34),INDEX(RelatedFeatures[Offset 1 Unit],MATCH($A264,RelatedFeatures[OffsetID],0)),CHAR(34),
", Offset2Value:  ",IF(INDEX(RelatedFeatures[Offset 2 Value],MATCH($A264,RelatedFeatures[OffsetID],0))="","NULL",INDEX(RelatedFeatures[Offset 2 Value],MATCH($A264,RelatedFeatures[OffsetID],0))),
", Offset2UnitID:  ",CHAR(34),INDEX(RelatedFeatures[Offset 2 Unit],MATCH($A264,RelatedFeatures[OffsetID],0)),,CHAR(34),
", Offset3Value:  ",IF(INDEX(RelatedFeatures[Offset 3 Value],MATCH($A264,RelatedFeatures[OffsetID],0))="","NULL",INDEX(RelatedFeatures[Offset 3 Value],MATCH($A264,RelatedFeatures[OffsetID],0))),
", Offset3UnitID:  ",CHAR(34),INDEX(RelatedFeatures[Offset 3 Unit],MATCH($A264,RelatedFeatures[OffsetID],0)),CHAR(34),"}")))</f>
        <v/>
      </c>
      <c r="O264" s="111" t="str">
        <f>IF(NumRelatedFeatures=0,"",
IF($A264&gt;NumRelatedFeatures,"",
CONCATENATE("  - &amp;RelationID",TEXT($A264,"0000"),
" {","SamplingFeatureID:  *SamplingFeatureID",TEXT(MATCH(INDEX(RelatedFeatures[First Sampling Feature Code],$A264),SamplingFeatures[Feature Code],0),"0000"),
", RelationshipTypeCV:  ",CHAR(34),INDEX(RelatedFeatures[Relationship Type],$A264),CHAR(34),
", RelatedFeatureID: *SamplingFeatureID",TEXT(MATCH(INDEX(RelatedFeatures[Second Sampling Feature Code],$A264),SamplingFeatures[Feature Code],0),"0000"),
", SpatialOffsetID:  ",IF(INDEX(RelatedFeatures[OffsetID],$A264)="",CONCATENATE(CHAR(34),CHAR(34)),CONCATENATE("*SpatialOffsetID",TEXT(INDEX(RelatedFeatures[OffsetID],$A264),"0000"))),"}")))</f>
        <v/>
      </c>
      <c r="P264" s="111" t="str">
        <f>IF($A264&gt;NumMethods,"",
CONCATENATE("  - &amp;MethodID",TEXT($A264,"0000"),
" {","MethodTypeCV:  ",CHAR(34),INDEX(Methods[Method Type],$A264),CHAR(34),
", MethodCode:  ",CHAR(34),INDEX(Methods[Method Code],$A264),CHAR(34),
", MethodName:  ",CHAR(34),INDEX(Methods[Method Name],$A264),CHAR(34),
", MethodDescription:  ",CHAR(34),INDEX(Methods[Method Description],$A264),CHAR(34),
", MethodLink:  ",CHAR(34),INDEX(Methods[Method Link],$A264),CHAR(34),
", OrganizationID: *OrganizationID",TEXT(MATCH(INDEX(Methods[Organization Name],$A264),Organizations[Organization Name],0),"0000"),"}"))</f>
        <v/>
      </c>
      <c r="Q264" s="111" t="str">
        <f>IF($A264&gt;NumVariables,"",
CONCATENATE("  - &amp;VariableID",TEXT($A264,"0000"),
" {","VariableTypeCV:  ",CHAR(34),INDEX(Variables[Variable Type],$A264),CHAR(34),
", VariableCode:  ",CHAR(34),INDEX(Variables[Variable Code],$A264),CHAR(34),
", VariableNameCV:  ",CHAR(34),INDEX(Variables[Variable Name],$A264),CHAR(34),
", VariableDefinition:  ",CHAR(34),INDEX(Variables[Variable Definition],$A264),CHAR(34),
", SpecciationCV:  ",CHAR(34),INDEX(Variables[Speciation],$A264),CHAR(34),
", NoDataValue:  ",CHAR(34),INDEX(Variables[No Data Value],$A264),CHAR(34),"}"))</f>
        <v/>
      </c>
      <c r="S264" s="111" t="str">
        <f>IF($A264&gt;NumProcessingLevels,"",
CONCATENATE("  - &amp;ProcessingLevelID",TEXT($A264,"0000"),
" {","ProcessingLevelCode:  ",CHAR(34),INDEX(ProcessingLevels[Processing Level Code],$A264),CHAR(34),
", Definition:  ",CHAR(34),INDEX(ProcessingLevels[Definition],$A264),CHAR(34),
", Explanation:  ",CHAR(34),INDEX(ProcessingLevels[Explanation],$A264),CHAR(34),"}"))</f>
        <v/>
      </c>
      <c r="T264" s="111" t="str">
        <f>IF($A264&gt;NumDataColumns,"",
IF(INDEX(DataColumns[Method Code],$A264)="","PLEASE FILL IN A METHOD FOR EACH DATA COLUMN",
CONCATENATE("  - &amp;ActionID",TEXT($A264,"0000"),
" {","ActionTypeCV:  ",CHAR(34),"Observation",CHAR(34),
", MethodID: *MethodID",TEXT(MATCH(INDEX(DataColumns[Method Code],$A264),Methods[Method Code],0),"0000"),
", BeginDateTime:  NULL",
", BeginDateTimeUTCOffset:  NULL",
", EndDateTime:  NULL",
", EndDateTimeUTCOffset:  NULL",
", ActionDescription:  ",CHAR(34),"Generic observation action generated by YODA TimeSeries Template",CHAR(34),
", ActionFileLink:  ",CHAR(34),CHAR(34),"}")))</f>
        <v/>
      </c>
      <c r="U264" s="111" t="str">
        <f>IF($A264&gt;NumDataColumns,"",
IF(INDEX(DataColumns[Method Code],$A264)="","PLEASE FILL IN A SAMPLING FEATURE FOR EACH DATA COLUMN",
CONCATENATE("  - &amp;FeatureActionID",TEXT($A264,"0000"),
" {","SamplingFeatureID:  *SamplingFeatureID",TEXT(MATCH(INDEX(DataColumns[Sampling Feature Code],$A264),SamplingFeatures[Feature Code],0),"0000"),
", ActionID:  *ActionID",TEXT($A264,"0000"),"}")))</f>
        <v/>
      </c>
      <c r="V264" s="111" t="str">
        <f>IF($A264&gt;NumDataColumns,"",
CONCATENATE("  - &amp;ResultID",TEXT($A264,"0000"),
" {","ResultUUID:  ",CHAR(34),INDEX(DataColumns[ResultUUID],$A264),CHAR(34),
", FeatureActionID: *FeatureActionID",TEXT($A264,"0000"),
", ResultTypeCV:  ",CHAR(34),INDEX(DataColumns[Result Type],$A264),CHAR(34),
", VariableID:  *VariableID",TEXT(MATCH(INDEX(DataColumns[Variable Code],$A264),Variables[Variable Code],0),"0000"),
", UnitsID:  ",CHAR(34),INDEX(DataColumns[Unit Name],$A264),CHAR(34),
", TaxonomicClassifierID:  ",CHAR(34),CHAR(34),
", ProcessingLevelID:  *ProcessingLevelID",TEXT(MATCH(INDEX(DataColumns[Processing Level],$A264),ProcessingLevels[Processing Level Code],0),"0000"),
", ResultDateTime:  ",CHAR(34),CHAR(34),
", ResultDateTimeUTCOffset:  ",CHAR(34),CHAR(34),
", ValidDateTime:  ",CHAR(34),CHAR(34),
", ValidDateTimeUTCOffset:  ",CHAR(34),CHAR(34),
", StatusCV:  ",CHAR(34),CHAR(34),
", SampledMediumCV:  ",CHAR(34),INDEX(DataColumns[Sampled Medium],$A264),CHAR(34),
", ValueCount:  ",NumDataValues,"}"))</f>
        <v/>
      </c>
      <c r="W264" s="111" t="str">
        <f>IF($A264&gt;NumDataColumns,"",
CONCATENATE("  - &amp;TimeSeriesResultID001",TEXT($A264,"0000"),
" {","ResultID: *ResultID",TEXT($A264,"0000"),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Statistic],$A264),CHAR(34),"}"))</f>
        <v/>
      </c>
      <c r="X264" s="111" t="str">
        <f>IF($A264-3&gt;NumDataColumns,"",
CONCATENATE("    - {ColumnNumber: ",TEXT($A264-1,"0000"),
", Label:  ",CHAR(34),INDEX(DataColumns[Column Label],$A264-3),CHAR(34),
", ODM2Field:  ",CHAR(34),"DataValue",CHAR(34),
", CensorCodeCV:  ",CHAR(34),INDEX(DataColumns[Censor Code],$A264-3),CHAR(34),
", QualiatyCodeCV:  ",CHAR(34),INDEX(DataColumns[Quality Code],$A264-3),CHAR(34),
", TimeAggregationInterval:  ",INDEX(DataColumns[Time Aggregation Interval],$A264-3),
", TimeAggregationIntervalUnitsID:  ",CHAR(34),INDEX(DataColumns[Time Aggregation Unit],$A264-3),CHAR(34),"}"))</f>
        <v/>
      </c>
      <c r="AA264" s="111" t="str">
        <f>IF($A264&gt;NumDataColumns,
"",
CONCATENATE(AA263,", ",INDEX(DataColumns[Column Label],$A264)))</f>
        <v/>
      </c>
    </row>
    <row r="265" spans="1:27" x14ac:dyDescent="0.25">
      <c r="A265">
        <v>262</v>
      </c>
      <c r="D265" s="111" t="str">
        <f>IF($A265&gt;NumPeople,"",
CONCATENATE("  - &amp;PersonID",TEXT($A265,"0000"),
" {","PersonFirstName:  ",CHAR(34),INDEX(People[First Name],$A265),CHAR(34),
", PersonMiddleName:  ",CHAR(34),INDEX(People[Middle Name],$A265),CHAR(34),
", PersonLastName:  ",CHAR(34),INDEX(People[Last Name],$A265),CHAR(34),"}"))</f>
        <v/>
      </c>
      <c r="E265" s="111" t="str">
        <f>IF($A265&gt;NumOrganizations,"",
CONCATENATE("  - &amp;OrganizationID",TEXT($A265,"0000"),
" {","OrganizationTypeCV:  ",CHAR(34),INDEX(Organizations[Organization Type '[CV']],$A265),CHAR(34),
", OrganizationCode:  ",CHAR(34),INDEX(Organizations[Organization Code],$A265),CHAR(34),
", OrganizationName:  ",CHAR(34),INDEX(Organizations[Organization Name],$A265),CHAR(34),
", OrganizationDescription:  ",CHAR(34),INDEX(Organizations[Organization Description],$A265),CHAR(34),
", OrganizationLink:  ",CHAR(34),INDEX(Organizations[Organization Link],$A265),CHAR(34),"}"))</f>
        <v/>
      </c>
      <c r="F265" s="111" t="str">
        <f>IF($A265&gt;NumPeople,"",
CONCATENATE("  - &amp;AffiliationID",TEXT($A265,"0000"),
" {PersonID: *PersonID",TEXT($A265,"0000"),
", OrganizationID: *OrganizationID",TEXT(MATCH(INDEX(People[Organization Name],$A265),Organizations[Organization Name],0),"0000"),
", IsPrimaryOrganizationContact: , AffiliationStartDate: , AffiliationEndDate: , PrimaryPhone: ",
", PrimaryEmail: ",CHAR(34),INDEX(People[Primary Email],$A265),CHAR(34),
", PrimaryAddress: ",CHAR(34),INDEX(People[Primary Address],$A265),CHAR(34),
", PersonLink: }"))</f>
        <v/>
      </c>
      <c r="H265" s="111" t="str">
        <f>IF(COUNTA(CitationInformation)=0,"",
IF($A265&gt;NumAuthors,"",
CONCATENATE("  - &amp;AuthorListID",TEXT($A265,"0000"),
"  {CitationID: *CitationID0001",
", PersonID: *PersonID",TEXT(MATCH(INDEX(AuthorList[Author Name],$A265),People[Full Name],0),"0000"),
", AuthorOrder: ",INDEX(AuthorList[Author Number],$A265),"}")))</f>
        <v/>
      </c>
      <c r="K265" s="111" t="str">
        <f>IF($A265&gt;NumSamplingFeatures,"",
CONCATENATE("  - &amp;SamplingFeatureID",TEXT($A265,"0000"),
" {","SamplingFeatureUUID:  ",CHAR(34),INDEX(SamplingFeatures[Sampling Feature UUID],$A265),CHAR(34),
", SamplingFeatureTypeCV:  ",CHAR(34),INDEX(SamplingFeatures[Sampling Feature Type],$A265),CHAR(34),
", SamplingFeatureCode:  ",CHAR(34),INDEX(SamplingFeatures[Feature Code],$A265),CHAR(34),
", SamplingFeatureName:  ",CHAR(34),INDEX(SamplingFeatures[Feature Name],$A265),CHAR(34),
", SamplingFeatureDescription:  ",CHAR(34),INDEX(SamplingFeatures[Feature Description],$A265),CHAR(34),
", SamplingFeatureGeotypeCV:  ",CHAR(34),INDEX(SamplingFeatures[Feature Geo Type],$A265),CHAR(34),
", FeatureGeometry:  ",CHAR(34),INDEX(SamplingFeatures[Feature Geometry],$A265),CHAR(34),
", Elevation_m:  ",CHAR(34),INDEX(SamplingFeatures[Elevation_m],$A265),CHAR(34),
", ElevationDatumCV:  ",CHAR(34),ElevationDatum,CHAR(34),"}"))</f>
        <v/>
      </c>
      <c r="L265" s="111" t="str">
        <f>IF(NumSites=0,"",
IF(NumSites&lt;$A265,"",
CONCATENATE("  - &amp;SiteID",TEXT($A265,"0000"),
" {","SamplingFeatureID:  *SamplingFeatureID",TEXT(MATCH($A265,Sites[SiteID],0),"0000"),
", SiteTypeCV:  ",CHAR(34),INDEX(Sites[Site Type],MATCH($A265,Sites[SiteID],0)),CHAR(34),
", Latitude:  ",INDEX(Sites[Latitude],MATCH($A265,Sites[SiteID],0)),
", Longitude:  ",INDEX(Sites[Longitude],MATCH($A265,Sites[SiteID],0)),
", SpatialReferenceID:  *SRSID0001}")))</f>
        <v/>
      </c>
      <c r="M265" s="111" t="str">
        <f>IF(NumSpecimens=0,"",
IF(NumSpecimens&lt;$A265,"",
CONCATENATE("  - &amp;SpecimenID",TEXT($A265,"0000"),
" {","SamplingFeatureID:  *SamplingFeatureID",TEXT(MATCH($A265,Specimens[SpecimenID],0),"0000"),
", SpecimenTypeCV:  ",CHAR(34),INDEX(Specimens[Specimen Type],MATCH($A265,Specimens[SpecimenID],0)),CHAR(34),
", SpecimenMediumCV:  ",INDEX(Specimens[Specimen Medium],MATCH($A265,Specimens[SpecimenID],0)),
", IsFieldSpecimen:  ",CHAR(34),INDEX(Specimens[Is Field Specimen?],MATCH($A265,Specimens[SpecimenID],0)),CHAR(34),"}")))</f>
        <v/>
      </c>
      <c r="N265" s="111" t="str">
        <f>IF(NumSpatialOffsets=0,"",
IF(NumSpatialOffsets&lt;$A265,"",
CONCATENATE("  - &amp;SpatialOffsetID",TEXT($A265,"0000"),
" {","SpatialOffsetTypeCV:  ",CHAR(34),INDEX(RelatedFeatures[Spatial Offset Type],MATCH($A265,RelatedFeatures[OffsetID],0)),CHAR(34),
", Offset1Value:  ",INDEX(RelatedFeatures[Offset 1 Value],MATCH($A265,RelatedFeatures[OffsetID],0)),
", Offset1UnitID:  ",CHAR(34),INDEX(RelatedFeatures[Offset 1 Unit],MATCH($A265,RelatedFeatures[OffsetID],0)),CHAR(34),
", Offset2Value:  ",IF(INDEX(RelatedFeatures[Offset 2 Value],MATCH($A265,RelatedFeatures[OffsetID],0))="","NULL",INDEX(RelatedFeatures[Offset 2 Value],MATCH($A265,RelatedFeatures[OffsetID],0))),
", Offset2UnitID:  ",CHAR(34),INDEX(RelatedFeatures[Offset 2 Unit],MATCH($A265,RelatedFeatures[OffsetID],0)),,CHAR(34),
", Offset3Value:  ",IF(INDEX(RelatedFeatures[Offset 3 Value],MATCH($A265,RelatedFeatures[OffsetID],0))="","NULL",INDEX(RelatedFeatures[Offset 3 Value],MATCH($A265,RelatedFeatures[OffsetID],0))),
", Offset3UnitID:  ",CHAR(34),INDEX(RelatedFeatures[Offset 3 Unit],MATCH($A265,RelatedFeatures[OffsetID],0)),CHAR(34),"}")))</f>
        <v/>
      </c>
      <c r="O265" s="111" t="str">
        <f>IF(NumRelatedFeatures=0,"",
IF($A265&gt;NumRelatedFeatures,"",
CONCATENATE("  - &amp;RelationID",TEXT($A265,"0000"),
" {","SamplingFeatureID:  *SamplingFeatureID",TEXT(MATCH(INDEX(RelatedFeatures[First Sampling Feature Code],$A265),SamplingFeatures[Feature Code],0),"0000"),
", RelationshipTypeCV:  ",CHAR(34),INDEX(RelatedFeatures[Relationship Type],$A265),CHAR(34),
", RelatedFeatureID: *SamplingFeatureID",TEXT(MATCH(INDEX(RelatedFeatures[Second Sampling Feature Code],$A265),SamplingFeatures[Feature Code],0),"0000"),
", SpatialOffsetID:  ",IF(INDEX(RelatedFeatures[OffsetID],$A265)="",CONCATENATE(CHAR(34),CHAR(34)),CONCATENATE("*SpatialOffsetID",TEXT(INDEX(RelatedFeatures[OffsetID],$A265),"0000"))),"}")))</f>
        <v/>
      </c>
      <c r="P265" s="111" t="str">
        <f>IF($A265&gt;NumMethods,"",
CONCATENATE("  - &amp;MethodID",TEXT($A265,"0000"),
" {","MethodTypeCV:  ",CHAR(34),INDEX(Methods[Method Type],$A265),CHAR(34),
", MethodCode:  ",CHAR(34),INDEX(Methods[Method Code],$A265),CHAR(34),
", MethodName:  ",CHAR(34),INDEX(Methods[Method Name],$A265),CHAR(34),
", MethodDescription:  ",CHAR(34),INDEX(Methods[Method Description],$A265),CHAR(34),
", MethodLink:  ",CHAR(34),INDEX(Methods[Method Link],$A265),CHAR(34),
", OrganizationID: *OrganizationID",TEXT(MATCH(INDEX(Methods[Organization Name],$A265),Organizations[Organization Name],0),"0000"),"}"))</f>
        <v/>
      </c>
      <c r="Q265" s="111" t="str">
        <f>IF($A265&gt;NumVariables,"",
CONCATENATE("  - &amp;VariableID",TEXT($A265,"0000"),
" {","VariableTypeCV:  ",CHAR(34),INDEX(Variables[Variable Type],$A265),CHAR(34),
", VariableCode:  ",CHAR(34),INDEX(Variables[Variable Code],$A265),CHAR(34),
", VariableNameCV:  ",CHAR(34),INDEX(Variables[Variable Name],$A265),CHAR(34),
", VariableDefinition:  ",CHAR(34),INDEX(Variables[Variable Definition],$A265),CHAR(34),
", SpecciationCV:  ",CHAR(34),INDEX(Variables[Speciation],$A265),CHAR(34),
", NoDataValue:  ",CHAR(34),INDEX(Variables[No Data Value],$A265),CHAR(34),"}"))</f>
        <v/>
      </c>
      <c r="S265" s="111" t="str">
        <f>IF($A265&gt;NumProcessingLevels,"",
CONCATENATE("  - &amp;ProcessingLevelID",TEXT($A265,"0000"),
" {","ProcessingLevelCode:  ",CHAR(34),INDEX(ProcessingLevels[Processing Level Code],$A265),CHAR(34),
", Definition:  ",CHAR(34),INDEX(ProcessingLevels[Definition],$A265),CHAR(34),
", Explanation:  ",CHAR(34),INDEX(ProcessingLevels[Explanation],$A265),CHAR(34),"}"))</f>
        <v/>
      </c>
      <c r="T265" s="111" t="str">
        <f>IF($A265&gt;NumDataColumns,"",
IF(INDEX(DataColumns[Method Code],$A265)="","PLEASE FILL IN A METHOD FOR EACH DATA COLUMN",
CONCATENATE("  - &amp;ActionID",TEXT($A265,"0000"),
" {","ActionTypeCV:  ",CHAR(34),"Observation",CHAR(34),
", MethodID: *MethodID",TEXT(MATCH(INDEX(DataColumns[Method Code],$A265),Methods[Method Code],0),"0000"),
", BeginDateTime:  NULL",
", BeginDateTimeUTCOffset:  NULL",
", EndDateTime:  NULL",
", EndDateTimeUTCOffset:  NULL",
", ActionDescription:  ",CHAR(34),"Generic observation action generated by YODA TimeSeries Template",CHAR(34),
", ActionFileLink:  ",CHAR(34),CHAR(34),"}")))</f>
        <v/>
      </c>
      <c r="U265" s="111" t="str">
        <f>IF($A265&gt;NumDataColumns,"",
IF(INDEX(DataColumns[Method Code],$A265)="","PLEASE FILL IN A SAMPLING FEATURE FOR EACH DATA COLUMN",
CONCATENATE("  - &amp;FeatureActionID",TEXT($A265,"0000"),
" {","SamplingFeatureID:  *SamplingFeatureID",TEXT(MATCH(INDEX(DataColumns[Sampling Feature Code],$A265),SamplingFeatures[Feature Code],0),"0000"),
", ActionID:  *ActionID",TEXT($A265,"0000"),"}")))</f>
        <v/>
      </c>
      <c r="V265" s="111" t="str">
        <f>IF($A265&gt;NumDataColumns,"",
CONCATENATE("  - &amp;ResultID",TEXT($A265,"0000"),
" {","ResultUUID:  ",CHAR(34),INDEX(DataColumns[ResultUUID],$A265),CHAR(34),
", FeatureActionID: *FeatureActionID",TEXT($A265,"0000"),
", ResultTypeCV:  ",CHAR(34),INDEX(DataColumns[Result Type],$A265),CHAR(34),
", VariableID:  *VariableID",TEXT(MATCH(INDEX(DataColumns[Variable Code],$A265),Variables[Variable Code],0),"0000"),
", UnitsID:  ",CHAR(34),INDEX(DataColumns[Unit Name],$A265),CHAR(34),
", TaxonomicClassifierID:  ",CHAR(34),CHAR(34),
", ProcessingLevelID:  *ProcessingLevelID",TEXT(MATCH(INDEX(DataColumns[Processing Level],$A265),ProcessingLevels[Processing Level Code],0),"0000"),
", ResultDateTime:  ",CHAR(34),CHAR(34),
", ResultDateTimeUTCOffset:  ",CHAR(34),CHAR(34),
", ValidDateTime:  ",CHAR(34),CHAR(34),
", ValidDateTimeUTCOffset:  ",CHAR(34),CHAR(34),
", StatusCV:  ",CHAR(34),CHAR(34),
", SampledMediumCV:  ",CHAR(34),INDEX(DataColumns[Sampled Medium],$A265),CHAR(34),
", ValueCount:  ",NumDataValues,"}"))</f>
        <v/>
      </c>
      <c r="W265" s="111" t="str">
        <f>IF($A265&gt;NumDataColumns,"",
CONCATENATE("  - &amp;TimeSeriesResultID001",TEXT($A265,"0000"),
" {","ResultID: *ResultID",TEXT($A265,"0000"),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Statistic],$A265),CHAR(34),"}"))</f>
        <v/>
      </c>
      <c r="X265" s="111" t="str">
        <f>IF($A265-3&gt;NumDataColumns,"",
CONCATENATE("    - {ColumnNumber: ",TEXT($A265-1,"0000"),
", Label:  ",CHAR(34),INDEX(DataColumns[Column Label],$A265-3),CHAR(34),
", ODM2Field:  ",CHAR(34),"DataValue",CHAR(34),
", CensorCodeCV:  ",CHAR(34),INDEX(DataColumns[Censor Code],$A265-3),CHAR(34),
", QualiatyCodeCV:  ",CHAR(34),INDEX(DataColumns[Quality Code],$A265-3),CHAR(34),
", TimeAggregationInterval:  ",INDEX(DataColumns[Time Aggregation Interval],$A265-3),
", TimeAggregationIntervalUnitsID:  ",CHAR(34),INDEX(DataColumns[Time Aggregation Unit],$A265-3),CHAR(34),"}"))</f>
        <v/>
      </c>
      <c r="AA265" s="111" t="str">
        <f>IF($A265&gt;NumDataColumns,
"",
CONCATENATE(AA264,", ",INDEX(DataColumns[Column Label],$A265)))</f>
        <v/>
      </c>
    </row>
    <row r="266" spans="1:27" x14ac:dyDescent="0.25">
      <c r="A266">
        <v>263</v>
      </c>
      <c r="D266" s="111" t="str">
        <f>IF($A266&gt;NumPeople,"",
CONCATENATE("  - &amp;PersonID",TEXT($A266,"0000"),
" {","PersonFirstName:  ",CHAR(34),INDEX(People[First Name],$A266),CHAR(34),
", PersonMiddleName:  ",CHAR(34),INDEX(People[Middle Name],$A266),CHAR(34),
", PersonLastName:  ",CHAR(34),INDEX(People[Last Name],$A266),CHAR(34),"}"))</f>
        <v/>
      </c>
      <c r="E266" s="111" t="str">
        <f>IF($A266&gt;NumOrganizations,"",
CONCATENATE("  - &amp;OrganizationID",TEXT($A266,"0000"),
" {","OrganizationTypeCV:  ",CHAR(34),INDEX(Organizations[Organization Type '[CV']],$A266),CHAR(34),
", OrganizationCode:  ",CHAR(34),INDEX(Organizations[Organization Code],$A266),CHAR(34),
", OrganizationName:  ",CHAR(34),INDEX(Organizations[Organization Name],$A266),CHAR(34),
", OrganizationDescription:  ",CHAR(34),INDEX(Organizations[Organization Description],$A266),CHAR(34),
", OrganizationLink:  ",CHAR(34),INDEX(Organizations[Organization Link],$A266),CHAR(34),"}"))</f>
        <v/>
      </c>
      <c r="F266" s="111" t="str">
        <f>IF($A266&gt;NumPeople,"",
CONCATENATE("  - &amp;AffiliationID",TEXT($A266,"0000"),
" {PersonID: *PersonID",TEXT($A266,"0000"),
", OrganizationID: *OrganizationID",TEXT(MATCH(INDEX(People[Organization Name],$A266),Organizations[Organization Name],0),"0000"),
", IsPrimaryOrganizationContact: , AffiliationStartDate: , AffiliationEndDate: , PrimaryPhone: ",
", PrimaryEmail: ",CHAR(34),INDEX(People[Primary Email],$A266),CHAR(34),
", PrimaryAddress: ",CHAR(34),INDEX(People[Primary Address],$A266),CHAR(34),
", PersonLink: }"))</f>
        <v/>
      </c>
      <c r="H266" s="111" t="str">
        <f>IF(COUNTA(CitationInformation)=0,"",
IF($A266&gt;NumAuthors,"",
CONCATENATE("  - &amp;AuthorListID",TEXT($A266,"0000"),
"  {CitationID: *CitationID0001",
", PersonID: *PersonID",TEXT(MATCH(INDEX(AuthorList[Author Name],$A266),People[Full Name],0),"0000"),
", AuthorOrder: ",INDEX(AuthorList[Author Number],$A266),"}")))</f>
        <v/>
      </c>
      <c r="K266" s="111" t="str">
        <f>IF($A266&gt;NumSamplingFeatures,"",
CONCATENATE("  - &amp;SamplingFeatureID",TEXT($A266,"0000"),
" {","SamplingFeatureUUID:  ",CHAR(34),INDEX(SamplingFeatures[Sampling Feature UUID],$A266),CHAR(34),
", SamplingFeatureTypeCV:  ",CHAR(34),INDEX(SamplingFeatures[Sampling Feature Type],$A266),CHAR(34),
", SamplingFeatureCode:  ",CHAR(34),INDEX(SamplingFeatures[Feature Code],$A266),CHAR(34),
", SamplingFeatureName:  ",CHAR(34),INDEX(SamplingFeatures[Feature Name],$A266),CHAR(34),
", SamplingFeatureDescription:  ",CHAR(34),INDEX(SamplingFeatures[Feature Description],$A266),CHAR(34),
", SamplingFeatureGeotypeCV:  ",CHAR(34),INDEX(SamplingFeatures[Feature Geo Type],$A266),CHAR(34),
", FeatureGeometry:  ",CHAR(34),INDEX(SamplingFeatures[Feature Geometry],$A266),CHAR(34),
", Elevation_m:  ",CHAR(34),INDEX(SamplingFeatures[Elevation_m],$A266),CHAR(34),
", ElevationDatumCV:  ",CHAR(34),ElevationDatum,CHAR(34),"}"))</f>
        <v/>
      </c>
      <c r="L266" s="111" t="str">
        <f>IF(NumSites=0,"",
IF(NumSites&lt;$A266,"",
CONCATENATE("  - &amp;SiteID",TEXT($A266,"0000"),
" {","SamplingFeatureID:  *SamplingFeatureID",TEXT(MATCH($A266,Sites[SiteID],0),"0000"),
", SiteTypeCV:  ",CHAR(34),INDEX(Sites[Site Type],MATCH($A266,Sites[SiteID],0)),CHAR(34),
", Latitude:  ",INDEX(Sites[Latitude],MATCH($A266,Sites[SiteID],0)),
", Longitude:  ",INDEX(Sites[Longitude],MATCH($A266,Sites[SiteID],0)),
", SpatialReferenceID:  *SRSID0001}")))</f>
        <v/>
      </c>
      <c r="M266" s="111" t="str">
        <f>IF(NumSpecimens=0,"",
IF(NumSpecimens&lt;$A266,"",
CONCATENATE("  - &amp;SpecimenID",TEXT($A266,"0000"),
" {","SamplingFeatureID:  *SamplingFeatureID",TEXT(MATCH($A266,Specimens[SpecimenID],0),"0000"),
", SpecimenTypeCV:  ",CHAR(34),INDEX(Specimens[Specimen Type],MATCH($A266,Specimens[SpecimenID],0)),CHAR(34),
", SpecimenMediumCV:  ",INDEX(Specimens[Specimen Medium],MATCH($A266,Specimens[SpecimenID],0)),
", IsFieldSpecimen:  ",CHAR(34),INDEX(Specimens[Is Field Specimen?],MATCH($A266,Specimens[SpecimenID],0)),CHAR(34),"}")))</f>
        <v/>
      </c>
      <c r="N266" s="111" t="str">
        <f>IF(NumSpatialOffsets=0,"",
IF(NumSpatialOffsets&lt;$A266,"",
CONCATENATE("  - &amp;SpatialOffsetID",TEXT($A266,"0000"),
" {","SpatialOffsetTypeCV:  ",CHAR(34),INDEX(RelatedFeatures[Spatial Offset Type],MATCH($A266,RelatedFeatures[OffsetID],0)),CHAR(34),
", Offset1Value:  ",INDEX(RelatedFeatures[Offset 1 Value],MATCH($A266,RelatedFeatures[OffsetID],0)),
", Offset1UnitID:  ",CHAR(34),INDEX(RelatedFeatures[Offset 1 Unit],MATCH($A266,RelatedFeatures[OffsetID],0)),CHAR(34),
", Offset2Value:  ",IF(INDEX(RelatedFeatures[Offset 2 Value],MATCH($A266,RelatedFeatures[OffsetID],0))="","NULL",INDEX(RelatedFeatures[Offset 2 Value],MATCH($A266,RelatedFeatures[OffsetID],0))),
", Offset2UnitID:  ",CHAR(34),INDEX(RelatedFeatures[Offset 2 Unit],MATCH($A266,RelatedFeatures[OffsetID],0)),,CHAR(34),
", Offset3Value:  ",IF(INDEX(RelatedFeatures[Offset 3 Value],MATCH($A266,RelatedFeatures[OffsetID],0))="","NULL",INDEX(RelatedFeatures[Offset 3 Value],MATCH($A266,RelatedFeatures[OffsetID],0))),
", Offset3UnitID:  ",CHAR(34),INDEX(RelatedFeatures[Offset 3 Unit],MATCH($A266,RelatedFeatures[OffsetID],0)),CHAR(34),"}")))</f>
        <v/>
      </c>
      <c r="O266" s="111" t="str">
        <f>IF(NumRelatedFeatures=0,"",
IF($A266&gt;NumRelatedFeatures,"",
CONCATENATE("  - &amp;RelationID",TEXT($A266,"0000"),
" {","SamplingFeatureID:  *SamplingFeatureID",TEXT(MATCH(INDEX(RelatedFeatures[First Sampling Feature Code],$A266),SamplingFeatures[Feature Code],0),"0000"),
", RelationshipTypeCV:  ",CHAR(34),INDEX(RelatedFeatures[Relationship Type],$A266),CHAR(34),
", RelatedFeatureID: *SamplingFeatureID",TEXT(MATCH(INDEX(RelatedFeatures[Second Sampling Feature Code],$A266),SamplingFeatures[Feature Code],0),"0000"),
", SpatialOffsetID:  ",IF(INDEX(RelatedFeatures[OffsetID],$A266)="",CONCATENATE(CHAR(34),CHAR(34)),CONCATENATE("*SpatialOffsetID",TEXT(INDEX(RelatedFeatures[OffsetID],$A266),"0000"))),"}")))</f>
        <v/>
      </c>
      <c r="P266" s="111" t="str">
        <f>IF($A266&gt;NumMethods,"",
CONCATENATE("  - &amp;MethodID",TEXT($A266,"0000"),
" {","MethodTypeCV:  ",CHAR(34),INDEX(Methods[Method Type],$A266),CHAR(34),
", MethodCode:  ",CHAR(34),INDEX(Methods[Method Code],$A266),CHAR(34),
", MethodName:  ",CHAR(34),INDEX(Methods[Method Name],$A266),CHAR(34),
", MethodDescription:  ",CHAR(34),INDEX(Methods[Method Description],$A266),CHAR(34),
", MethodLink:  ",CHAR(34),INDEX(Methods[Method Link],$A266),CHAR(34),
", OrganizationID: *OrganizationID",TEXT(MATCH(INDEX(Methods[Organization Name],$A266),Organizations[Organization Name],0),"0000"),"}"))</f>
        <v/>
      </c>
      <c r="Q266" s="111" t="str">
        <f>IF($A266&gt;NumVariables,"",
CONCATENATE("  - &amp;VariableID",TEXT($A266,"0000"),
" {","VariableTypeCV:  ",CHAR(34),INDEX(Variables[Variable Type],$A266),CHAR(34),
", VariableCode:  ",CHAR(34),INDEX(Variables[Variable Code],$A266),CHAR(34),
", VariableNameCV:  ",CHAR(34),INDEX(Variables[Variable Name],$A266),CHAR(34),
", VariableDefinition:  ",CHAR(34),INDEX(Variables[Variable Definition],$A266),CHAR(34),
", SpecciationCV:  ",CHAR(34),INDEX(Variables[Speciation],$A266),CHAR(34),
", NoDataValue:  ",CHAR(34),INDEX(Variables[No Data Value],$A266),CHAR(34),"}"))</f>
        <v/>
      </c>
      <c r="S266" s="111" t="str">
        <f>IF($A266&gt;NumProcessingLevels,"",
CONCATENATE("  - &amp;ProcessingLevelID",TEXT($A266,"0000"),
" {","ProcessingLevelCode:  ",CHAR(34),INDEX(ProcessingLevels[Processing Level Code],$A266),CHAR(34),
", Definition:  ",CHAR(34),INDEX(ProcessingLevels[Definition],$A266),CHAR(34),
", Explanation:  ",CHAR(34),INDEX(ProcessingLevels[Explanation],$A266),CHAR(34),"}"))</f>
        <v/>
      </c>
      <c r="T266" s="111" t="str">
        <f>IF($A266&gt;NumDataColumns,"",
IF(INDEX(DataColumns[Method Code],$A266)="","PLEASE FILL IN A METHOD FOR EACH DATA COLUMN",
CONCATENATE("  - &amp;ActionID",TEXT($A266,"0000"),
" {","ActionTypeCV:  ",CHAR(34),"Observation",CHAR(34),
", MethodID: *MethodID",TEXT(MATCH(INDEX(DataColumns[Method Code],$A266),Methods[Method Code],0),"0000"),
", BeginDateTime:  NULL",
", BeginDateTimeUTCOffset:  NULL",
", EndDateTime:  NULL",
", EndDateTimeUTCOffset:  NULL",
", ActionDescription:  ",CHAR(34),"Generic observation action generated by YODA TimeSeries Template",CHAR(34),
", ActionFileLink:  ",CHAR(34),CHAR(34),"}")))</f>
        <v/>
      </c>
      <c r="U266" s="111" t="str">
        <f>IF($A266&gt;NumDataColumns,"",
IF(INDEX(DataColumns[Method Code],$A266)="","PLEASE FILL IN A SAMPLING FEATURE FOR EACH DATA COLUMN",
CONCATENATE("  - &amp;FeatureActionID",TEXT($A266,"0000"),
" {","SamplingFeatureID:  *SamplingFeatureID",TEXT(MATCH(INDEX(DataColumns[Sampling Feature Code],$A266),SamplingFeatures[Feature Code],0),"0000"),
", ActionID:  *ActionID",TEXT($A266,"0000"),"}")))</f>
        <v/>
      </c>
      <c r="V266" s="111" t="str">
        <f>IF($A266&gt;NumDataColumns,"",
CONCATENATE("  - &amp;ResultID",TEXT($A266,"0000"),
" {","ResultUUID:  ",CHAR(34),INDEX(DataColumns[ResultUUID],$A266),CHAR(34),
", FeatureActionID: *FeatureActionID",TEXT($A266,"0000"),
", ResultTypeCV:  ",CHAR(34),INDEX(DataColumns[Result Type],$A266),CHAR(34),
", VariableID:  *VariableID",TEXT(MATCH(INDEX(DataColumns[Variable Code],$A266),Variables[Variable Code],0),"0000"),
", UnitsID:  ",CHAR(34),INDEX(DataColumns[Unit Name],$A266),CHAR(34),
", TaxonomicClassifierID:  ",CHAR(34),CHAR(34),
", ProcessingLevelID:  *ProcessingLevelID",TEXT(MATCH(INDEX(DataColumns[Processing Level],$A266),ProcessingLevels[Processing Level Code],0),"0000"),
", ResultDateTime:  ",CHAR(34),CHAR(34),
", ResultDateTimeUTCOffset:  ",CHAR(34),CHAR(34),
", ValidDateTime:  ",CHAR(34),CHAR(34),
", ValidDateTimeUTCOffset:  ",CHAR(34),CHAR(34),
", StatusCV:  ",CHAR(34),CHAR(34),
", SampledMediumCV:  ",CHAR(34),INDEX(DataColumns[Sampled Medium],$A266),CHAR(34),
", ValueCount:  ",NumDataValues,"}"))</f>
        <v/>
      </c>
      <c r="W266" s="111" t="str">
        <f>IF($A266&gt;NumDataColumns,"",
CONCATENATE("  - &amp;TimeSeriesResultID001",TEXT($A266,"0000"),
" {","ResultID: *ResultID",TEXT($A266,"0000"),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Statistic],$A266),CHAR(34),"}"))</f>
        <v/>
      </c>
      <c r="X266" s="111" t="str">
        <f>IF($A266-3&gt;NumDataColumns,"",
CONCATENATE("    - {ColumnNumber: ",TEXT($A266-1,"0000"),
", Label:  ",CHAR(34),INDEX(DataColumns[Column Label],$A266-3),CHAR(34),
", ODM2Field:  ",CHAR(34),"DataValue",CHAR(34),
", CensorCodeCV:  ",CHAR(34),INDEX(DataColumns[Censor Code],$A266-3),CHAR(34),
", QualiatyCodeCV:  ",CHAR(34),INDEX(DataColumns[Quality Code],$A266-3),CHAR(34),
", TimeAggregationInterval:  ",INDEX(DataColumns[Time Aggregation Interval],$A266-3),
", TimeAggregationIntervalUnitsID:  ",CHAR(34),INDEX(DataColumns[Time Aggregation Unit],$A266-3),CHAR(34),"}"))</f>
        <v/>
      </c>
      <c r="AA266" s="111" t="str">
        <f>IF($A266&gt;NumDataColumns,
"",
CONCATENATE(AA265,", ",INDEX(DataColumns[Column Label],$A266)))</f>
        <v/>
      </c>
    </row>
    <row r="267" spans="1:27" x14ac:dyDescent="0.25">
      <c r="A267">
        <v>264</v>
      </c>
      <c r="D267" s="111" t="str">
        <f>IF($A267&gt;NumPeople,"",
CONCATENATE("  - &amp;PersonID",TEXT($A267,"0000"),
" {","PersonFirstName:  ",CHAR(34),INDEX(People[First Name],$A267),CHAR(34),
", PersonMiddleName:  ",CHAR(34),INDEX(People[Middle Name],$A267),CHAR(34),
", PersonLastName:  ",CHAR(34),INDEX(People[Last Name],$A267),CHAR(34),"}"))</f>
        <v/>
      </c>
      <c r="E267" s="111" t="str">
        <f>IF($A267&gt;NumOrganizations,"",
CONCATENATE("  - &amp;OrganizationID",TEXT($A267,"0000"),
" {","OrganizationTypeCV:  ",CHAR(34),INDEX(Organizations[Organization Type '[CV']],$A267),CHAR(34),
", OrganizationCode:  ",CHAR(34),INDEX(Organizations[Organization Code],$A267),CHAR(34),
", OrganizationName:  ",CHAR(34),INDEX(Organizations[Organization Name],$A267),CHAR(34),
", OrganizationDescription:  ",CHAR(34),INDEX(Organizations[Organization Description],$A267),CHAR(34),
", OrganizationLink:  ",CHAR(34),INDEX(Organizations[Organization Link],$A267),CHAR(34),"}"))</f>
        <v/>
      </c>
      <c r="F267" s="111" t="str">
        <f>IF($A267&gt;NumPeople,"",
CONCATENATE("  - &amp;AffiliationID",TEXT($A267,"0000"),
" {PersonID: *PersonID",TEXT($A267,"0000"),
", OrganizationID: *OrganizationID",TEXT(MATCH(INDEX(People[Organization Name],$A267),Organizations[Organization Name],0),"0000"),
", IsPrimaryOrganizationContact: , AffiliationStartDate: , AffiliationEndDate: , PrimaryPhone: ",
", PrimaryEmail: ",CHAR(34),INDEX(People[Primary Email],$A267),CHAR(34),
", PrimaryAddress: ",CHAR(34),INDEX(People[Primary Address],$A267),CHAR(34),
", PersonLink: }"))</f>
        <v/>
      </c>
      <c r="H267" s="111" t="str">
        <f>IF(COUNTA(CitationInformation)=0,"",
IF($A267&gt;NumAuthors,"",
CONCATENATE("  - &amp;AuthorListID",TEXT($A267,"0000"),
"  {CitationID: *CitationID0001",
", PersonID: *PersonID",TEXT(MATCH(INDEX(AuthorList[Author Name],$A267),People[Full Name],0),"0000"),
", AuthorOrder: ",INDEX(AuthorList[Author Number],$A267),"}")))</f>
        <v/>
      </c>
      <c r="K267" s="111" t="str">
        <f>IF($A267&gt;NumSamplingFeatures,"",
CONCATENATE("  - &amp;SamplingFeatureID",TEXT($A267,"0000"),
" {","SamplingFeatureUUID:  ",CHAR(34),INDEX(SamplingFeatures[Sampling Feature UUID],$A267),CHAR(34),
", SamplingFeatureTypeCV:  ",CHAR(34),INDEX(SamplingFeatures[Sampling Feature Type],$A267),CHAR(34),
", SamplingFeatureCode:  ",CHAR(34),INDEX(SamplingFeatures[Feature Code],$A267),CHAR(34),
", SamplingFeatureName:  ",CHAR(34),INDEX(SamplingFeatures[Feature Name],$A267),CHAR(34),
", SamplingFeatureDescription:  ",CHAR(34),INDEX(SamplingFeatures[Feature Description],$A267),CHAR(34),
", SamplingFeatureGeotypeCV:  ",CHAR(34),INDEX(SamplingFeatures[Feature Geo Type],$A267),CHAR(34),
", FeatureGeometry:  ",CHAR(34),INDEX(SamplingFeatures[Feature Geometry],$A267),CHAR(34),
", Elevation_m:  ",CHAR(34),INDEX(SamplingFeatures[Elevation_m],$A267),CHAR(34),
", ElevationDatumCV:  ",CHAR(34),ElevationDatum,CHAR(34),"}"))</f>
        <v/>
      </c>
      <c r="L267" s="111" t="str">
        <f>IF(NumSites=0,"",
IF(NumSites&lt;$A267,"",
CONCATENATE("  - &amp;SiteID",TEXT($A267,"0000"),
" {","SamplingFeatureID:  *SamplingFeatureID",TEXT(MATCH($A267,Sites[SiteID],0),"0000"),
", SiteTypeCV:  ",CHAR(34),INDEX(Sites[Site Type],MATCH($A267,Sites[SiteID],0)),CHAR(34),
", Latitude:  ",INDEX(Sites[Latitude],MATCH($A267,Sites[SiteID],0)),
", Longitude:  ",INDEX(Sites[Longitude],MATCH($A267,Sites[SiteID],0)),
", SpatialReferenceID:  *SRSID0001}")))</f>
        <v/>
      </c>
      <c r="M267" s="111" t="str">
        <f>IF(NumSpecimens=0,"",
IF(NumSpecimens&lt;$A267,"",
CONCATENATE("  - &amp;SpecimenID",TEXT($A267,"0000"),
" {","SamplingFeatureID:  *SamplingFeatureID",TEXT(MATCH($A267,Specimens[SpecimenID],0),"0000"),
", SpecimenTypeCV:  ",CHAR(34),INDEX(Specimens[Specimen Type],MATCH($A267,Specimens[SpecimenID],0)),CHAR(34),
", SpecimenMediumCV:  ",INDEX(Specimens[Specimen Medium],MATCH($A267,Specimens[SpecimenID],0)),
", IsFieldSpecimen:  ",CHAR(34),INDEX(Specimens[Is Field Specimen?],MATCH($A267,Specimens[SpecimenID],0)),CHAR(34),"}")))</f>
        <v/>
      </c>
      <c r="N267" s="111" t="str">
        <f>IF(NumSpatialOffsets=0,"",
IF(NumSpatialOffsets&lt;$A267,"",
CONCATENATE("  - &amp;SpatialOffsetID",TEXT($A267,"0000"),
" {","SpatialOffsetTypeCV:  ",CHAR(34),INDEX(RelatedFeatures[Spatial Offset Type],MATCH($A267,RelatedFeatures[OffsetID],0)),CHAR(34),
", Offset1Value:  ",INDEX(RelatedFeatures[Offset 1 Value],MATCH($A267,RelatedFeatures[OffsetID],0)),
", Offset1UnitID:  ",CHAR(34),INDEX(RelatedFeatures[Offset 1 Unit],MATCH($A267,RelatedFeatures[OffsetID],0)),CHAR(34),
", Offset2Value:  ",IF(INDEX(RelatedFeatures[Offset 2 Value],MATCH($A267,RelatedFeatures[OffsetID],0))="","NULL",INDEX(RelatedFeatures[Offset 2 Value],MATCH($A267,RelatedFeatures[OffsetID],0))),
", Offset2UnitID:  ",CHAR(34),INDEX(RelatedFeatures[Offset 2 Unit],MATCH($A267,RelatedFeatures[OffsetID],0)),,CHAR(34),
", Offset3Value:  ",IF(INDEX(RelatedFeatures[Offset 3 Value],MATCH($A267,RelatedFeatures[OffsetID],0))="","NULL",INDEX(RelatedFeatures[Offset 3 Value],MATCH($A267,RelatedFeatures[OffsetID],0))),
", Offset3UnitID:  ",CHAR(34),INDEX(RelatedFeatures[Offset 3 Unit],MATCH($A267,RelatedFeatures[OffsetID],0)),CHAR(34),"}")))</f>
        <v/>
      </c>
      <c r="O267" s="111" t="str">
        <f>IF(NumRelatedFeatures=0,"",
IF($A267&gt;NumRelatedFeatures,"",
CONCATENATE("  - &amp;RelationID",TEXT($A267,"0000"),
" {","SamplingFeatureID:  *SamplingFeatureID",TEXT(MATCH(INDEX(RelatedFeatures[First Sampling Feature Code],$A267),SamplingFeatures[Feature Code],0),"0000"),
", RelationshipTypeCV:  ",CHAR(34),INDEX(RelatedFeatures[Relationship Type],$A267),CHAR(34),
", RelatedFeatureID: *SamplingFeatureID",TEXT(MATCH(INDEX(RelatedFeatures[Second Sampling Feature Code],$A267),SamplingFeatures[Feature Code],0),"0000"),
", SpatialOffsetID:  ",IF(INDEX(RelatedFeatures[OffsetID],$A267)="",CONCATENATE(CHAR(34),CHAR(34)),CONCATENATE("*SpatialOffsetID",TEXT(INDEX(RelatedFeatures[OffsetID],$A267),"0000"))),"}")))</f>
        <v/>
      </c>
      <c r="P267" s="111" t="str">
        <f>IF($A267&gt;NumMethods,"",
CONCATENATE("  - &amp;MethodID",TEXT($A267,"0000"),
" {","MethodTypeCV:  ",CHAR(34),INDEX(Methods[Method Type],$A267),CHAR(34),
", MethodCode:  ",CHAR(34),INDEX(Methods[Method Code],$A267),CHAR(34),
", MethodName:  ",CHAR(34),INDEX(Methods[Method Name],$A267),CHAR(34),
", MethodDescription:  ",CHAR(34),INDEX(Methods[Method Description],$A267),CHAR(34),
", MethodLink:  ",CHAR(34),INDEX(Methods[Method Link],$A267),CHAR(34),
", OrganizationID: *OrganizationID",TEXT(MATCH(INDEX(Methods[Organization Name],$A267),Organizations[Organization Name],0),"0000"),"}"))</f>
        <v/>
      </c>
      <c r="Q267" s="111" t="str">
        <f>IF($A267&gt;NumVariables,"",
CONCATENATE("  - &amp;VariableID",TEXT($A267,"0000"),
" {","VariableTypeCV:  ",CHAR(34),INDEX(Variables[Variable Type],$A267),CHAR(34),
", VariableCode:  ",CHAR(34),INDEX(Variables[Variable Code],$A267),CHAR(34),
", VariableNameCV:  ",CHAR(34),INDEX(Variables[Variable Name],$A267),CHAR(34),
", VariableDefinition:  ",CHAR(34),INDEX(Variables[Variable Definition],$A267),CHAR(34),
", SpecciationCV:  ",CHAR(34),INDEX(Variables[Speciation],$A267),CHAR(34),
", NoDataValue:  ",CHAR(34),INDEX(Variables[No Data Value],$A267),CHAR(34),"}"))</f>
        <v/>
      </c>
      <c r="S267" s="111" t="str">
        <f>IF($A267&gt;NumProcessingLevels,"",
CONCATENATE("  - &amp;ProcessingLevelID",TEXT($A267,"0000"),
" {","ProcessingLevelCode:  ",CHAR(34),INDEX(ProcessingLevels[Processing Level Code],$A267),CHAR(34),
", Definition:  ",CHAR(34),INDEX(ProcessingLevels[Definition],$A267),CHAR(34),
", Explanation:  ",CHAR(34),INDEX(ProcessingLevels[Explanation],$A267),CHAR(34),"}"))</f>
        <v/>
      </c>
      <c r="T267" s="111" t="str">
        <f>IF($A267&gt;NumDataColumns,"",
IF(INDEX(DataColumns[Method Code],$A267)="","PLEASE FILL IN A METHOD FOR EACH DATA COLUMN",
CONCATENATE("  - &amp;ActionID",TEXT($A267,"0000"),
" {","ActionTypeCV:  ",CHAR(34),"Observation",CHAR(34),
", MethodID: *MethodID",TEXT(MATCH(INDEX(DataColumns[Method Code],$A267),Methods[Method Code],0),"0000"),
", BeginDateTime:  NULL",
", BeginDateTimeUTCOffset:  NULL",
", EndDateTime:  NULL",
", EndDateTimeUTCOffset:  NULL",
", ActionDescription:  ",CHAR(34),"Generic observation action generated by YODA TimeSeries Template",CHAR(34),
", ActionFileLink:  ",CHAR(34),CHAR(34),"}")))</f>
        <v/>
      </c>
      <c r="U267" s="111" t="str">
        <f>IF($A267&gt;NumDataColumns,"",
IF(INDEX(DataColumns[Method Code],$A267)="","PLEASE FILL IN A SAMPLING FEATURE FOR EACH DATA COLUMN",
CONCATENATE("  - &amp;FeatureActionID",TEXT($A267,"0000"),
" {","SamplingFeatureID:  *SamplingFeatureID",TEXT(MATCH(INDEX(DataColumns[Sampling Feature Code],$A267),SamplingFeatures[Feature Code],0),"0000"),
", ActionID:  *ActionID",TEXT($A267,"0000"),"}")))</f>
        <v/>
      </c>
      <c r="V267" s="111" t="str">
        <f>IF($A267&gt;NumDataColumns,"",
CONCATENATE("  - &amp;ResultID",TEXT($A267,"0000"),
" {","ResultUUID:  ",CHAR(34),INDEX(DataColumns[ResultUUID],$A267),CHAR(34),
", FeatureActionID: *FeatureActionID",TEXT($A267,"0000"),
", ResultTypeCV:  ",CHAR(34),INDEX(DataColumns[Result Type],$A267),CHAR(34),
", VariableID:  *VariableID",TEXT(MATCH(INDEX(DataColumns[Variable Code],$A267),Variables[Variable Code],0),"0000"),
", UnitsID:  ",CHAR(34),INDEX(DataColumns[Unit Name],$A267),CHAR(34),
", TaxonomicClassifierID:  ",CHAR(34),CHAR(34),
", ProcessingLevelID:  *ProcessingLevelID",TEXT(MATCH(INDEX(DataColumns[Processing Level],$A267),ProcessingLevels[Processing Level Code],0),"0000"),
", ResultDateTime:  ",CHAR(34),CHAR(34),
", ResultDateTimeUTCOffset:  ",CHAR(34),CHAR(34),
", ValidDateTime:  ",CHAR(34),CHAR(34),
", ValidDateTimeUTCOffset:  ",CHAR(34),CHAR(34),
", StatusCV:  ",CHAR(34),CHAR(34),
", SampledMediumCV:  ",CHAR(34),INDEX(DataColumns[Sampled Medium],$A267),CHAR(34),
", ValueCount:  ",NumDataValues,"}"))</f>
        <v/>
      </c>
      <c r="W267" s="111" t="str">
        <f>IF($A267&gt;NumDataColumns,"",
CONCATENATE("  - &amp;TimeSeriesResultID001",TEXT($A267,"0000"),
" {","ResultID: *ResultID",TEXT($A267,"0000"),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Statistic],$A267),CHAR(34),"}"))</f>
        <v/>
      </c>
      <c r="X267" s="111" t="str">
        <f>IF($A267-3&gt;NumDataColumns,"",
CONCATENATE("    - {ColumnNumber: ",TEXT($A267-1,"0000"),
", Label:  ",CHAR(34),INDEX(DataColumns[Column Label],$A267-3),CHAR(34),
", ODM2Field:  ",CHAR(34),"DataValue",CHAR(34),
", CensorCodeCV:  ",CHAR(34),INDEX(DataColumns[Censor Code],$A267-3),CHAR(34),
", QualiatyCodeCV:  ",CHAR(34),INDEX(DataColumns[Quality Code],$A267-3),CHAR(34),
", TimeAggregationInterval:  ",INDEX(DataColumns[Time Aggregation Interval],$A267-3),
", TimeAggregationIntervalUnitsID:  ",CHAR(34),INDEX(DataColumns[Time Aggregation Unit],$A267-3),CHAR(34),"}"))</f>
        <v/>
      </c>
      <c r="AA267" s="111" t="str">
        <f>IF($A267&gt;NumDataColumns,
"",
CONCATENATE(AA266,", ",INDEX(DataColumns[Column Label],$A267)))</f>
        <v/>
      </c>
    </row>
    <row r="268" spans="1:27" x14ac:dyDescent="0.25">
      <c r="A268">
        <v>265</v>
      </c>
      <c r="D268" s="111" t="str">
        <f>IF($A268&gt;NumPeople,"",
CONCATENATE("  - &amp;PersonID",TEXT($A268,"0000"),
" {","PersonFirstName:  ",CHAR(34),INDEX(People[First Name],$A268),CHAR(34),
", PersonMiddleName:  ",CHAR(34),INDEX(People[Middle Name],$A268),CHAR(34),
", PersonLastName:  ",CHAR(34),INDEX(People[Last Name],$A268),CHAR(34),"}"))</f>
        <v/>
      </c>
      <c r="E268" s="111" t="str">
        <f>IF($A268&gt;NumOrganizations,"",
CONCATENATE("  - &amp;OrganizationID",TEXT($A268,"0000"),
" {","OrganizationTypeCV:  ",CHAR(34),INDEX(Organizations[Organization Type '[CV']],$A268),CHAR(34),
", OrganizationCode:  ",CHAR(34),INDEX(Organizations[Organization Code],$A268),CHAR(34),
", OrganizationName:  ",CHAR(34),INDEX(Organizations[Organization Name],$A268),CHAR(34),
", OrganizationDescription:  ",CHAR(34),INDEX(Organizations[Organization Description],$A268),CHAR(34),
", OrganizationLink:  ",CHAR(34),INDEX(Organizations[Organization Link],$A268),CHAR(34),"}"))</f>
        <v/>
      </c>
      <c r="F268" s="111" t="str">
        <f>IF($A268&gt;NumPeople,"",
CONCATENATE("  - &amp;AffiliationID",TEXT($A268,"0000"),
" {PersonID: *PersonID",TEXT($A268,"0000"),
", OrganizationID: *OrganizationID",TEXT(MATCH(INDEX(People[Organization Name],$A268),Organizations[Organization Name],0),"0000"),
", IsPrimaryOrganizationContact: , AffiliationStartDate: , AffiliationEndDate: , PrimaryPhone: ",
", PrimaryEmail: ",CHAR(34),INDEX(People[Primary Email],$A268),CHAR(34),
", PrimaryAddress: ",CHAR(34),INDEX(People[Primary Address],$A268),CHAR(34),
", PersonLink: }"))</f>
        <v/>
      </c>
      <c r="H268" s="111" t="str">
        <f>IF(COUNTA(CitationInformation)=0,"",
IF($A268&gt;NumAuthors,"",
CONCATENATE("  - &amp;AuthorListID",TEXT($A268,"0000"),
"  {CitationID: *CitationID0001",
", PersonID: *PersonID",TEXT(MATCH(INDEX(AuthorList[Author Name],$A268),People[Full Name],0),"0000"),
", AuthorOrder: ",INDEX(AuthorList[Author Number],$A268),"}")))</f>
        <v/>
      </c>
      <c r="K268" s="111" t="str">
        <f>IF($A268&gt;NumSamplingFeatures,"",
CONCATENATE("  - &amp;SamplingFeatureID",TEXT($A268,"0000"),
" {","SamplingFeatureUUID:  ",CHAR(34),INDEX(SamplingFeatures[Sampling Feature UUID],$A268),CHAR(34),
", SamplingFeatureTypeCV:  ",CHAR(34),INDEX(SamplingFeatures[Sampling Feature Type],$A268),CHAR(34),
", SamplingFeatureCode:  ",CHAR(34),INDEX(SamplingFeatures[Feature Code],$A268),CHAR(34),
", SamplingFeatureName:  ",CHAR(34),INDEX(SamplingFeatures[Feature Name],$A268),CHAR(34),
", SamplingFeatureDescription:  ",CHAR(34),INDEX(SamplingFeatures[Feature Description],$A268),CHAR(34),
", SamplingFeatureGeotypeCV:  ",CHAR(34),INDEX(SamplingFeatures[Feature Geo Type],$A268),CHAR(34),
", FeatureGeometry:  ",CHAR(34),INDEX(SamplingFeatures[Feature Geometry],$A268),CHAR(34),
", Elevation_m:  ",CHAR(34),INDEX(SamplingFeatures[Elevation_m],$A268),CHAR(34),
", ElevationDatumCV:  ",CHAR(34),ElevationDatum,CHAR(34),"}"))</f>
        <v/>
      </c>
      <c r="L268" s="111" t="str">
        <f>IF(NumSites=0,"",
IF(NumSites&lt;$A268,"",
CONCATENATE("  - &amp;SiteID",TEXT($A268,"0000"),
" {","SamplingFeatureID:  *SamplingFeatureID",TEXT(MATCH($A268,Sites[SiteID],0),"0000"),
", SiteTypeCV:  ",CHAR(34),INDEX(Sites[Site Type],MATCH($A268,Sites[SiteID],0)),CHAR(34),
", Latitude:  ",INDEX(Sites[Latitude],MATCH($A268,Sites[SiteID],0)),
", Longitude:  ",INDEX(Sites[Longitude],MATCH($A268,Sites[SiteID],0)),
", SpatialReferenceID:  *SRSID0001}")))</f>
        <v/>
      </c>
      <c r="M268" s="111" t="str">
        <f>IF(NumSpecimens=0,"",
IF(NumSpecimens&lt;$A268,"",
CONCATENATE("  - &amp;SpecimenID",TEXT($A268,"0000"),
" {","SamplingFeatureID:  *SamplingFeatureID",TEXT(MATCH($A268,Specimens[SpecimenID],0),"0000"),
", SpecimenTypeCV:  ",CHAR(34),INDEX(Specimens[Specimen Type],MATCH($A268,Specimens[SpecimenID],0)),CHAR(34),
", SpecimenMediumCV:  ",INDEX(Specimens[Specimen Medium],MATCH($A268,Specimens[SpecimenID],0)),
", IsFieldSpecimen:  ",CHAR(34),INDEX(Specimens[Is Field Specimen?],MATCH($A268,Specimens[SpecimenID],0)),CHAR(34),"}")))</f>
        <v/>
      </c>
      <c r="N268" s="111" t="str">
        <f>IF(NumSpatialOffsets=0,"",
IF(NumSpatialOffsets&lt;$A268,"",
CONCATENATE("  - &amp;SpatialOffsetID",TEXT($A268,"0000"),
" {","SpatialOffsetTypeCV:  ",CHAR(34),INDEX(RelatedFeatures[Spatial Offset Type],MATCH($A268,RelatedFeatures[OffsetID],0)),CHAR(34),
", Offset1Value:  ",INDEX(RelatedFeatures[Offset 1 Value],MATCH($A268,RelatedFeatures[OffsetID],0)),
", Offset1UnitID:  ",CHAR(34),INDEX(RelatedFeatures[Offset 1 Unit],MATCH($A268,RelatedFeatures[OffsetID],0)),CHAR(34),
", Offset2Value:  ",IF(INDEX(RelatedFeatures[Offset 2 Value],MATCH($A268,RelatedFeatures[OffsetID],0))="","NULL",INDEX(RelatedFeatures[Offset 2 Value],MATCH($A268,RelatedFeatures[OffsetID],0))),
", Offset2UnitID:  ",CHAR(34),INDEX(RelatedFeatures[Offset 2 Unit],MATCH($A268,RelatedFeatures[OffsetID],0)),,CHAR(34),
", Offset3Value:  ",IF(INDEX(RelatedFeatures[Offset 3 Value],MATCH($A268,RelatedFeatures[OffsetID],0))="","NULL",INDEX(RelatedFeatures[Offset 3 Value],MATCH($A268,RelatedFeatures[OffsetID],0))),
", Offset3UnitID:  ",CHAR(34),INDEX(RelatedFeatures[Offset 3 Unit],MATCH($A268,RelatedFeatures[OffsetID],0)),CHAR(34),"}")))</f>
        <v/>
      </c>
      <c r="O268" s="111" t="str">
        <f>IF(NumRelatedFeatures=0,"",
IF($A268&gt;NumRelatedFeatures,"",
CONCATENATE("  - &amp;RelationID",TEXT($A268,"0000"),
" {","SamplingFeatureID:  *SamplingFeatureID",TEXT(MATCH(INDEX(RelatedFeatures[First Sampling Feature Code],$A268),SamplingFeatures[Feature Code],0),"0000"),
", RelationshipTypeCV:  ",CHAR(34),INDEX(RelatedFeatures[Relationship Type],$A268),CHAR(34),
", RelatedFeatureID: *SamplingFeatureID",TEXT(MATCH(INDEX(RelatedFeatures[Second Sampling Feature Code],$A268),SamplingFeatures[Feature Code],0),"0000"),
", SpatialOffsetID:  ",IF(INDEX(RelatedFeatures[OffsetID],$A268)="",CONCATENATE(CHAR(34),CHAR(34)),CONCATENATE("*SpatialOffsetID",TEXT(INDEX(RelatedFeatures[OffsetID],$A268),"0000"))),"}")))</f>
        <v/>
      </c>
      <c r="P268" s="111" t="str">
        <f>IF($A268&gt;NumMethods,"",
CONCATENATE("  - &amp;MethodID",TEXT($A268,"0000"),
" {","MethodTypeCV:  ",CHAR(34),INDEX(Methods[Method Type],$A268),CHAR(34),
", MethodCode:  ",CHAR(34),INDEX(Methods[Method Code],$A268),CHAR(34),
", MethodName:  ",CHAR(34),INDEX(Methods[Method Name],$A268),CHAR(34),
", MethodDescription:  ",CHAR(34),INDEX(Methods[Method Description],$A268),CHAR(34),
", MethodLink:  ",CHAR(34),INDEX(Methods[Method Link],$A268),CHAR(34),
", OrganizationID: *OrganizationID",TEXT(MATCH(INDEX(Methods[Organization Name],$A268),Organizations[Organization Name],0),"0000"),"}"))</f>
        <v/>
      </c>
      <c r="Q268" s="111" t="str">
        <f>IF($A268&gt;NumVariables,"",
CONCATENATE("  - &amp;VariableID",TEXT($A268,"0000"),
" {","VariableTypeCV:  ",CHAR(34),INDEX(Variables[Variable Type],$A268),CHAR(34),
", VariableCode:  ",CHAR(34),INDEX(Variables[Variable Code],$A268),CHAR(34),
", VariableNameCV:  ",CHAR(34),INDEX(Variables[Variable Name],$A268),CHAR(34),
", VariableDefinition:  ",CHAR(34),INDEX(Variables[Variable Definition],$A268),CHAR(34),
", SpecciationCV:  ",CHAR(34),INDEX(Variables[Speciation],$A268),CHAR(34),
", NoDataValue:  ",CHAR(34),INDEX(Variables[No Data Value],$A268),CHAR(34),"}"))</f>
        <v/>
      </c>
      <c r="S268" s="111" t="str">
        <f>IF($A268&gt;NumProcessingLevels,"",
CONCATENATE("  - &amp;ProcessingLevelID",TEXT($A268,"0000"),
" {","ProcessingLevelCode:  ",CHAR(34),INDEX(ProcessingLevels[Processing Level Code],$A268),CHAR(34),
", Definition:  ",CHAR(34),INDEX(ProcessingLevels[Definition],$A268),CHAR(34),
", Explanation:  ",CHAR(34),INDEX(ProcessingLevels[Explanation],$A268),CHAR(34),"}"))</f>
        <v/>
      </c>
      <c r="T268" s="111" t="str">
        <f>IF($A268&gt;NumDataColumns,"",
IF(INDEX(DataColumns[Method Code],$A268)="","PLEASE FILL IN A METHOD FOR EACH DATA COLUMN",
CONCATENATE("  - &amp;ActionID",TEXT($A268,"0000"),
" {","ActionTypeCV:  ",CHAR(34),"Observation",CHAR(34),
", MethodID: *MethodID",TEXT(MATCH(INDEX(DataColumns[Method Code],$A268),Methods[Method Code],0),"0000"),
", BeginDateTime:  NULL",
", BeginDateTimeUTCOffset:  NULL",
", EndDateTime:  NULL",
", EndDateTimeUTCOffset:  NULL",
", ActionDescription:  ",CHAR(34),"Generic observation action generated by YODA TimeSeries Template",CHAR(34),
", ActionFileLink:  ",CHAR(34),CHAR(34),"}")))</f>
        <v/>
      </c>
      <c r="U268" s="111" t="str">
        <f>IF($A268&gt;NumDataColumns,"",
IF(INDEX(DataColumns[Method Code],$A268)="","PLEASE FILL IN A SAMPLING FEATURE FOR EACH DATA COLUMN",
CONCATENATE("  - &amp;FeatureActionID",TEXT($A268,"0000"),
" {","SamplingFeatureID:  *SamplingFeatureID",TEXT(MATCH(INDEX(DataColumns[Sampling Feature Code],$A268),SamplingFeatures[Feature Code],0),"0000"),
", ActionID:  *ActionID",TEXT($A268,"0000"),"}")))</f>
        <v/>
      </c>
      <c r="V268" s="111" t="str">
        <f>IF($A268&gt;NumDataColumns,"",
CONCATENATE("  - &amp;ResultID",TEXT($A268,"0000"),
" {","ResultUUID:  ",CHAR(34),INDEX(DataColumns[ResultUUID],$A268),CHAR(34),
", FeatureActionID: *FeatureActionID",TEXT($A268,"0000"),
", ResultTypeCV:  ",CHAR(34),INDEX(DataColumns[Result Type],$A268),CHAR(34),
", VariableID:  *VariableID",TEXT(MATCH(INDEX(DataColumns[Variable Code],$A268),Variables[Variable Code],0),"0000"),
", UnitsID:  ",CHAR(34),INDEX(DataColumns[Unit Name],$A268),CHAR(34),
", TaxonomicClassifierID:  ",CHAR(34),CHAR(34),
", ProcessingLevelID:  *ProcessingLevelID",TEXT(MATCH(INDEX(DataColumns[Processing Level],$A268),ProcessingLevels[Processing Level Code],0),"0000"),
", ResultDateTime:  ",CHAR(34),CHAR(34),
", ResultDateTimeUTCOffset:  ",CHAR(34),CHAR(34),
", ValidDateTime:  ",CHAR(34),CHAR(34),
", ValidDateTimeUTCOffset:  ",CHAR(34),CHAR(34),
", StatusCV:  ",CHAR(34),CHAR(34),
", SampledMediumCV:  ",CHAR(34),INDEX(DataColumns[Sampled Medium],$A268),CHAR(34),
", ValueCount:  ",NumDataValues,"}"))</f>
        <v/>
      </c>
      <c r="W268" s="111" t="str">
        <f>IF($A268&gt;NumDataColumns,"",
CONCATENATE("  - &amp;TimeSeriesResultID001",TEXT($A268,"0000"),
" {","ResultID: *ResultID",TEXT($A268,"0000"),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Statistic],$A268),CHAR(34),"}"))</f>
        <v/>
      </c>
      <c r="X268" s="111" t="str">
        <f>IF($A268-3&gt;NumDataColumns,"",
CONCATENATE("    - {ColumnNumber: ",TEXT($A268-1,"0000"),
", Label:  ",CHAR(34),INDEX(DataColumns[Column Label],$A268-3),CHAR(34),
", ODM2Field:  ",CHAR(34),"DataValue",CHAR(34),
", CensorCodeCV:  ",CHAR(34),INDEX(DataColumns[Censor Code],$A268-3),CHAR(34),
", QualiatyCodeCV:  ",CHAR(34),INDEX(DataColumns[Quality Code],$A268-3),CHAR(34),
", TimeAggregationInterval:  ",INDEX(DataColumns[Time Aggregation Interval],$A268-3),
", TimeAggregationIntervalUnitsID:  ",CHAR(34),INDEX(DataColumns[Time Aggregation Unit],$A268-3),CHAR(34),"}"))</f>
        <v/>
      </c>
      <c r="AA268" s="111" t="str">
        <f>IF($A268&gt;NumDataColumns,
"",
CONCATENATE(AA267,", ",INDEX(DataColumns[Column Label],$A268)))</f>
        <v/>
      </c>
    </row>
    <row r="269" spans="1:27" x14ac:dyDescent="0.25">
      <c r="A269">
        <v>266</v>
      </c>
      <c r="D269" s="111" t="str">
        <f>IF($A269&gt;NumPeople,"",
CONCATENATE("  - &amp;PersonID",TEXT($A269,"0000"),
" {","PersonFirstName:  ",CHAR(34),INDEX(People[First Name],$A269),CHAR(34),
", PersonMiddleName:  ",CHAR(34),INDEX(People[Middle Name],$A269),CHAR(34),
", PersonLastName:  ",CHAR(34),INDEX(People[Last Name],$A269),CHAR(34),"}"))</f>
        <v/>
      </c>
      <c r="E269" s="111" t="str">
        <f>IF($A269&gt;NumOrganizations,"",
CONCATENATE("  - &amp;OrganizationID",TEXT($A269,"0000"),
" {","OrganizationTypeCV:  ",CHAR(34),INDEX(Organizations[Organization Type '[CV']],$A269),CHAR(34),
", OrganizationCode:  ",CHAR(34),INDEX(Organizations[Organization Code],$A269),CHAR(34),
", OrganizationName:  ",CHAR(34),INDEX(Organizations[Organization Name],$A269),CHAR(34),
", OrganizationDescription:  ",CHAR(34),INDEX(Organizations[Organization Description],$A269),CHAR(34),
", OrganizationLink:  ",CHAR(34),INDEX(Organizations[Organization Link],$A269),CHAR(34),"}"))</f>
        <v/>
      </c>
      <c r="F269" s="111" t="str">
        <f>IF($A269&gt;NumPeople,"",
CONCATENATE("  - &amp;AffiliationID",TEXT($A269,"0000"),
" {PersonID: *PersonID",TEXT($A269,"0000"),
", OrganizationID: *OrganizationID",TEXT(MATCH(INDEX(People[Organization Name],$A269),Organizations[Organization Name],0),"0000"),
", IsPrimaryOrganizationContact: , AffiliationStartDate: , AffiliationEndDate: , PrimaryPhone: ",
", PrimaryEmail: ",CHAR(34),INDEX(People[Primary Email],$A269),CHAR(34),
", PrimaryAddress: ",CHAR(34),INDEX(People[Primary Address],$A269),CHAR(34),
", PersonLink: }"))</f>
        <v/>
      </c>
      <c r="H269" s="111" t="str">
        <f>IF(COUNTA(CitationInformation)=0,"",
IF($A269&gt;NumAuthors,"",
CONCATENATE("  - &amp;AuthorListID",TEXT($A269,"0000"),
"  {CitationID: *CitationID0001",
", PersonID: *PersonID",TEXT(MATCH(INDEX(AuthorList[Author Name],$A269),People[Full Name],0),"0000"),
", AuthorOrder: ",INDEX(AuthorList[Author Number],$A269),"}")))</f>
        <v/>
      </c>
      <c r="K269" s="111" t="str">
        <f>IF($A269&gt;NumSamplingFeatures,"",
CONCATENATE("  - &amp;SamplingFeatureID",TEXT($A269,"0000"),
" {","SamplingFeatureUUID:  ",CHAR(34),INDEX(SamplingFeatures[Sampling Feature UUID],$A269),CHAR(34),
", SamplingFeatureTypeCV:  ",CHAR(34),INDEX(SamplingFeatures[Sampling Feature Type],$A269),CHAR(34),
", SamplingFeatureCode:  ",CHAR(34),INDEX(SamplingFeatures[Feature Code],$A269),CHAR(34),
", SamplingFeatureName:  ",CHAR(34),INDEX(SamplingFeatures[Feature Name],$A269),CHAR(34),
", SamplingFeatureDescription:  ",CHAR(34),INDEX(SamplingFeatures[Feature Description],$A269),CHAR(34),
", SamplingFeatureGeotypeCV:  ",CHAR(34),INDEX(SamplingFeatures[Feature Geo Type],$A269),CHAR(34),
", FeatureGeometry:  ",CHAR(34),INDEX(SamplingFeatures[Feature Geometry],$A269),CHAR(34),
", Elevation_m:  ",CHAR(34),INDEX(SamplingFeatures[Elevation_m],$A269),CHAR(34),
", ElevationDatumCV:  ",CHAR(34),ElevationDatum,CHAR(34),"}"))</f>
        <v/>
      </c>
      <c r="L269" s="111" t="str">
        <f>IF(NumSites=0,"",
IF(NumSites&lt;$A269,"",
CONCATENATE("  - &amp;SiteID",TEXT($A269,"0000"),
" {","SamplingFeatureID:  *SamplingFeatureID",TEXT(MATCH($A269,Sites[SiteID],0),"0000"),
", SiteTypeCV:  ",CHAR(34),INDEX(Sites[Site Type],MATCH($A269,Sites[SiteID],0)),CHAR(34),
", Latitude:  ",INDEX(Sites[Latitude],MATCH($A269,Sites[SiteID],0)),
", Longitude:  ",INDEX(Sites[Longitude],MATCH($A269,Sites[SiteID],0)),
", SpatialReferenceID:  *SRSID0001}")))</f>
        <v/>
      </c>
      <c r="M269" s="111" t="str">
        <f>IF(NumSpecimens=0,"",
IF(NumSpecimens&lt;$A269,"",
CONCATENATE("  - &amp;SpecimenID",TEXT($A269,"0000"),
" {","SamplingFeatureID:  *SamplingFeatureID",TEXT(MATCH($A269,Specimens[SpecimenID],0),"0000"),
", SpecimenTypeCV:  ",CHAR(34),INDEX(Specimens[Specimen Type],MATCH($A269,Specimens[SpecimenID],0)),CHAR(34),
", SpecimenMediumCV:  ",INDEX(Specimens[Specimen Medium],MATCH($A269,Specimens[SpecimenID],0)),
", IsFieldSpecimen:  ",CHAR(34),INDEX(Specimens[Is Field Specimen?],MATCH($A269,Specimens[SpecimenID],0)),CHAR(34),"}")))</f>
        <v/>
      </c>
      <c r="N269" s="111" t="str">
        <f>IF(NumSpatialOffsets=0,"",
IF(NumSpatialOffsets&lt;$A269,"",
CONCATENATE("  - &amp;SpatialOffsetID",TEXT($A269,"0000"),
" {","SpatialOffsetTypeCV:  ",CHAR(34),INDEX(RelatedFeatures[Spatial Offset Type],MATCH($A269,RelatedFeatures[OffsetID],0)),CHAR(34),
", Offset1Value:  ",INDEX(RelatedFeatures[Offset 1 Value],MATCH($A269,RelatedFeatures[OffsetID],0)),
", Offset1UnitID:  ",CHAR(34),INDEX(RelatedFeatures[Offset 1 Unit],MATCH($A269,RelatedFeatures[OffsetID],0)),CHAR(34),
", Offset2Value:  ",IF(INDEX(RelatedFeatures[Offset 2 Value],MATCH($A269,RelatedFeatures[OffsetID],0))="","NULL",INDEX(RelatedFeatures[Offset 2 Value],MATCH($A269,RelatedFeatures[OffsetID],0))),
", Offset2UnitID:  ",CHAR(34),INDEX(RelatedFeatures[Offset 2 Unit],MATCH($A269,RelatedFeatures[OffsetID],0)),,CHAR(34),
", Offset3Value:  ",IF(INDEX(RelatedFeatures[Offset 3 Value],MATCH($A269,RelatedFeatures[OffsetID],0))="","NULL",INDEX(RelatedFeatures[Offset 3 Value],MATCH($A269,RelatedFeatures[OffsetID],0))),
", Offset3UnitID:  ",CHAR(34),INDEX(RelatedFeatures[Offset 3 Unit],MATCH($A269,RelatedFeatures[OffsetID],0)),CHAR(34),"}")))</f>
        <v/>
      </c>
      <c r="O269" s="111" t="str">
        <f>IF(NumRelatedFeatures=0,"",
IF($A269&gt;NumRelatedFeatures,"",
CONCATENATE("  - &amp;RelationID",TEXT($A269,"0000"),
" {","SamplingFeatureID:  *SamplingFeatureID",TEXT(MATCH(INDEX(RelatedFeatures[First Sampling Feature Code],$A269),SamplingFeatures[Feature Code],0),"0000"),
", RelationshipTypeCV:  ",CHAR(34),INDEX(RelatedFeatures[Relationship Type],$A269),CHAR(34),
", RelatedFeatureID: *SamplingFeatureID",TEXT(MATCH(INDEX(RelatedFeatures[Second Sampling Feature Code],$A269),SamplingFeatures[Feature Code],0),"0000"),
", SpatialOffsetID:  ",IF(INDEX(RelatedFeatures[OffsetID],$A269)="",CONCATENATE(CHAR(34),CHAR(34)),CONCATENATE("*SpatialOffsetID",TEXT(INDEX(RelatedFeatures[OffsetID],$A269),"0000"))),"}")))</f>
        <v/>
      </c>
      <c r="P269" s="111" t="str">
        <f>IF($A269&gt;NumMethods,"",
CONCATENATE("  - &amp;MethodID",TEXT($A269,"0000"),
" {","MethodTypeCV:  ",CHAR(34),INDEX(Methods[Method Type],$A269),CHAR(34),
", MethodCode:  ",CHAR(34),INDEX(Methods[Method Code],$A269),CHAR(34),
", MethodName:  ",CHAR(34),INDEX(Methods[Method Name],$A269),CHAR(34),
", MethodDescription:  ",CHAR(34),INDEX(Methods[Method Description],$A269),CHAR(34),
", MethodLink:  ",CHAR(34),INDEX(Methods[Method Link],$A269),CHAR(34),
", OrganizationID: *OrganizationID",TEXT(MATCH(INDEX(Methods[Organization Name],$A269),Organizations[Organization Name],0),"0000"),"}"))</f>
        <v/>
      </c>
      <c r="Q269" s="111" t="str">
        <f>IF($A269&gt;NumVariables,"",
CONCATENATE("  - &amp;VariableID",TEXT($A269,"0000"),
" {","VariableTypeCV:  ",CHAR(34),INDEX(Variables[Variable Type],$A269),CHAR(34),
", VariableCode:  ",CHAR(34),INDEX(Variables[Variable Code],$A269),CHAR(34),
", VariableNameCV:  ",CHAR(34),INDEX(Variables[Variable Name],$A269),CHAR(34),
", VariableDefinition:  ",CHAR(34),INDEX(Variables[Variable Definition],$A269),CHAR(34),
", SpecciationCV:  ",CHAR(34),INDEX(Variables[Speciation],$A269),CHAR(34),
", NoDataValue:  ",CHAR(34),INDEX(Variables[No Data Value],$A269),CHAR(34),"}"))</f>
        <v/>
      </c>
      <c r="S269" s="111" t="str">
        <f>IF($A269&gt;NumProcessingLevels,"",
CONCATENATE("  - &amp;ProcessingLevelID",TEXT($A269,"0000"),
" {","ProcessingLevelCode:  ",CHAR(34),INDEX(ProcessingLevels[Processing Level Code],$A269),CHAR(34),
", Definition:  ",CHAR(34),INDEX(ProcessingLevels[Definition],$A269),CHAR(34),
", Explanation:  ",CHAR(34),INDEX(ProcessingLevels[Explanation],$A269),CHAR(34),"}"))</f>
        <v/>
      </c>
      <c r="T269" s="111" t="str">
        <f>IF($A269&gt;NumDataColumns,"",
IF(INDEX(DataColumns[Method Code],$A269)="","PLEASE FILL IN A METHOD FOR EACH DATA COLUMN",
CONCATENATE("  - &amp;ActionID",TEXT($A269,"0000"),
" {","ActionTypeCV:  ",CHAR(34),"Observation",CHAR(34),
", MethodID: *MethodID",TEXT(MATCH(INDEX(DataColumns[Method Code],$A269),Methods[Method Code],0),"0000"),
", BeginDateTime:  NULL",
", BeginDateTimeUTCOffset:  NULL",
", EndDateTime:  NULL",
", EndDateTimeUTCOffset:  NULL",
", ActionDescription:  ",CHAR(34),"Generic observation action generated by YODA TimeSeries Template",CHAR(34),
", ActionFileLink:  ",CHAR(34),CHAR(34),"}")))</f>
        <v/>
      </c>
      <c r="U269" s="111" t="str">
        <f>IF($A269&gt;NumDataColumns,"",
IF(INDEX(DataColumns[Method Code],$A269)="","PLEASE FILL IN A SAMPLING FEATURE FOR EACH DATA COLUMN",
CONCATENATE("  - &amp;FeatureActionID",TEXT($A269,"0000"),
" {","SamplingFeatureID:  *SamplingFeatureID",TEXT(MATCH(INDEX(DataColumns[Sampling Feature Code],$A269),SamplingFeatures[Feature Code],0),"0000"),
", ActionID:  *ActionID",TEXT($A269,"0000"),"}")))</f>
        <v/>
      </c>
      <c r="V269" s="111" t="str">
        <f>IF($A269&gt;NumDataColumns,"",
CONCATENATE("  - &amp;ResultID",TEXT($A269,"0000"),
" {","ResultUUID:  ",CHAR(34),INDEX(DataColumns[ResultUUID],$A269),CHAR(34),
", FeatureActionID: *FeatureActionID",TEXT($A269,"0000"),
", ResultTypeCV:  ",CHAR(34),INDEX(DataColumns[Result Type],$A269),CHAR(34),
", VariableID:  *VariableID",TEXT(MATCH(INDEX(DataColumns[Variable Code],$A269),Variables[Variable Code],0),"0000"),
", UnitsID:  ",CHAR(34),INDEX(DataColumns[Unit Name],$A269),CHAR(34),
", TaxonomicClassifierID:  ",CHAR(34),CHAR(34),
", ProcessingLevelID:  *ProcessingLevelID",TEXT(MATCH(INDEX(DataColumns[Processing Level],$A269),ProcessingLevels[Processing Level Code],0),"0000"),
", ResultDateTime:  ",CHAR(34),CHAR(34),
", ResultDateTimeUTCOffset:  ",CHAR(34),CHAR(34),
", ValidDateTime:  ",CHAR(34),CHAR(34),
", ValidDateTimeUTCOffset:  ",CHAR(34),CHAR(34),
", StatusCV:  ",CHAR(34),CHAR(34),
", SampledMediumCV:  ",CHAR(34),INDEX(DataColumns[Sampled Medium],$A269),CHAR(34),
", ValueCount:  ",NumDataValues,"}"))</f>
        <v/>
      </c>
      <c r="W269" s="111" t="str">
        <f>IF($A269&gt;NumDataColumns,"",
CONCATENATE("  - &amp;TimeSeriesResultID001",TEXT($A269,"0000"),
" {","ResultID: *ResultID",TEXT($A269,"0000"),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Statistic],$A269),CHAR(34),"}"))</f>
        <v/>
      </c>
      <c r="X269" s="111" t="str">
        <f>IF($A269-3&gt;NumDataColumns,"",
CONCATENATE("    - {ColumnNumber: ",TEXT($A269-1,"0000"),
", Label:  ",CHAR(34),INDEX(DataColumns[Column Label],$A269-3),CHAR(34),
", ODM2Field:  ",CHAR(34),"DataValue",CHAR(34),
", CensorCodeCV:  ",CHAR(34),INDEX(DataColumns[Censor Code],$A269-3),CHAR(34),
", QualiatyCodeCV:  ",CHAR(34),INDEX(DataColumns[Quality Code],$A269-3),CHAR(34),
", TimeAggregationInterval:  ",INDEX(DataColumns[Time Aggregation Interval],$A269-3),
", TimeAggregationIntervalUnitsID:  ",CHAR(34),INDEX(DataColumns[Time Aggregation Unit],$A269-3),CHAR(34),"}"))</f>
        <v/>
      </c>
      <c r="AA269" s="111" t="str">
        <f>IF($A269&gt;NumDataColumns,
"",
CONCATENATE(AA268,", ",INDEX(DataColumns[Column Label],$A269)))</f>
        <v/>
      </c>
    </row>
    <row r="270" spans="1:27" x14ac:dyDescent="0.25">
      <c r="A270">
        <v>267</v>
      </c>
      <c r="D270" s="111" t="str">
        <f>IF($A270&gt;NumPeople,"",
CONCATENATE("  - &amp;PersonID",TEXT($A270,"0000"),
" {","PersonFirstName:  ",CHAR(34),INDEX(People[First Name],$A270),CHAR(34),
", PersonMiddleName:  ",CHAR(34),INDEX(People[Middle Name],$A270),CHAR(34),
", PersonLastName:  ",CHAR(34),INDEX(People[Last Name],$A270),CHAR(34),"}"))</f>
        <v/>
      </c>
      <c r="E270" s="111" t="str">
        <f>IF($A270&gt;NumOrganizations,"",
CONCATENATE("  - &amp;OrganizationID",TEXT($A270,"0000"),
" {","OrganizationTypeCV:  ",CHAR(34),INDEX(Organizations[Organization Type '[CV']],$A270),CHAR(34),
", OrganizationCode:  ",CHAR(34),INDEX(Organizations[Organization Code],$A270),CHAR(34),
", OrganizationName:  ",CHAR(34),INDEX(Organizations[Organization Name],$A270),CHAR(34),
", OrganizationDescription:  ",CHAR(34),INDEX(Organizations[Organization Description],$A270),CHAR(34),
", OrganizationLink:  ",CHAR(34),INDEX(Organizations[Organization Link],$A270),CHAR(34),"}"))</f>
        <v/>
      </c>
      <c r="F270" s="111" t="str">
        <f>IF($A270&gt;NumPeople,"",
CONCATENATE("  - &amp;AffiliationID",TEXT($A270,"0000"),
" {PersonID: *PersonID",TEXT($A270,"0000"),
", OrganizationID: *OrganizationID",TEXT(MATCH(INDEX(People[Organization Name],$A270),Organizations[Organization Name],0),"0000"),
", IsPrimaryOrganizationContact: , AffiliationStartDate: , AffiliationEndDate: , PrimaryPhone: ",
", PrimaryEmail: ",CHAR(34),INDEX(People[Primary Email],$A270),CHAR(34),
", PrimaryAddress: ",CHAR(34),INDEX(People[Primary Address],$A270),CHAR(34),
", PersonLink: }"))</f>
        <v/>
      </c>
      <c r="H270" s="111" t="str">
        <f>IF(COUNTA(CitationInformation)=0,"",
IF($A270&gt;NumAuthors,"",
CONCATENATE("  - &amp;AuthorListID",TEXT($A270,"0000"),
"  {CitationID: *CitationID0001",
", PersonID: *PersonID",TEXT(MATCH(INDEX(AuthorList[Author Name],$A270),People[Full Name],0),"0000"),
", AuthorOrder: ",INDEX(AuthorList[Author Number],$A270),"}")))</f>
        <v/>
      </c>
      <c r="K270" s="111" t="str">
        <f>IF($A270&gt;NumSamplingFeatures,"",
CONCATENATE("  - &amp;SamplingFeatureID",TEXT($A270,"0000"),
" {","SamplingFeatureUUID:  ",CHAR(34),INDEX(SamplingFeatures[Sampling Feature UUID],$A270),CHAR(34),
", SamplingFeatureTypeCV:  ",CHAR(34),INDEX(SamplingFeatures[Sampling Feature Type],$A270),CHAR(34),
", SamplingFeatureCode:  ",CHAR(34),INDEX(SamplingFeatures[Feature Code],$A270),CHAR(34),
", SamplingFeatureName:  ",CHAR(34),INDEX(SamplingFeatures[Feature Name],$A270),CHAR(34),
", SamplingFeatureDescription:  ",CHAR(34),INDEX(SamplingFeatures[Feature Description],$A270),CHAR(34),
", SamplingFeatureGeotypeCV:  ",CHAR(34),INDEX(SamplingFeatures[Feature Geo Type],$A270),CHAR(34),
", FeatureGeometry:  ",CHAR(34),INDEX(SamplingFeatures[Feature Geometry],$A270),CHAR(34),
", Elevation_m:  ",CHAR(34),INDEX(SamplingFeatures[Elevation_m],$A270),CHAR(34),
", ElevationDatumCV:  ",CHAR(34),ElevationDatum,CHAR(34),"}"))</f>
        <v/>
      </c>
      <c r="L270" s="111" t="str">
        <f>IF(NumSites=0,"",
IF(NumSites&lt;$A270,"",
CONCATENATE("  - &amp;SiteID",TEXT($A270,"0000"),
" {","SamplingFeatureID:  *SamplingFeatureID",TEXT(MATCH($A270,Sites[SiteID],0),"0000"),
", SiteTypeCV:  ",CHAR(34),INDEX(Sites[Site Type],MATCH($A270,Sites[SiteID],0)),CHAR(34),
", Latitude:  ",INDEX(Sites[Latitude],MATCH($A270,Sites[SiteID],0)),
", Longitude:  ",INDEX(Sites[Longitude],MATCH($A270,Sites[SiteID],0)),
", SpatialReferenceID:  *SRSID0001}")))</f>
        <v/>
      </c>
      <c r="M270" s="111" t="str">
        <f>IF(NumSpecimens=0,"",
IF(NumSpecimens&lt;$A270,"",
CONCATENATE("  - &amp;SpecimenID",TEXT($A270,"0000"),
" {","SamplingFeatureID:  *SamplingFeatureID",TEXT(MATCH($A270,Specimens[SpecimenID],0),"0000"),
", SpecimenTypeCV:  ",CHAR(34),INDEX(Specimens[Specimen Type],MATCH($A270,Specimens[SpecimenID],0)),CHAR(34),
", SpecimenMediumCV:  ",INDEX(Specimens[Specimen Medium],MATCH($A270,Specimens[SpecimenID],0)),
", IsFieldSpecimen:  ",CHAR(34),INDEX(Specimens[Is Field Specimen?],MATCH($A270,Specimens[SpecimenID],0)),CHAR(34),"}")))</f>
        <v/>
      </c>
      <c r="N270" s="111" t="str">
        <f>IF(NumSpatialOffsets=0,"",
IF(NumSpatialOffsets&lt;$A270,"",
CONCATENATE("  - &amp;SpatialOffsetID",TEXT($A270,"0000"),
" {","SpatialOffsetTypeCV:  ",CHAR(34),INDEX(RelatedFeatures[Spatial Offset Type],MATCH($A270,RelatedFeatures[OffsetID],0)),CHAR(34),
", Offset1Value:  ",INDEX(RelatedFeatures[Offset 1 Value],MATCH($A270,RelatedFeatures[OffsetID],0)),
", Offset1UnitID:  ",CHAR(34),INDEX(RelatedFeatures[Offset 1 Unit],MATCH($A270,RelatedFeatures[OffsetID],0)),CHAR(34),
", Offset2Value:  ",IF(INDEX(RelatedFeatures[Offset 2 Value],MATCH($A270,RelatedFeatures[OffsetID],0))="","NULL",INDEX(RelatedFeatures[Offset 2 Value],MATCH($A270,RelatedFeatures[OffsetID],0))),
", Offset2UnitID:  ",CHAR(34),INDEX(RelatedFeatures[Offset 2 Unit],MATCH($A270,RelatedFeatures[OffsetID],0)),,CHAR(34),
", Offset3Value:  ",IF(INDEX(RelatedFeatures[Offset 3 Value],MATCH($A270,RelatedFeatures[OffsetID],0))="","NULL",INDEX(RelatedFeatures[Offset 3 Value],MATCH($A270,RelatedFeatures[OffsetID],0))),
", Offset3UnitID:  ",CHAR(34),INDEX(RelatedFeatures[Offset 3 Unit],MATCH($A270,RelatedFeatures[OffsetID],0)),CHAR(34),"}")))</f>
        <v/>
      </c>
      <c r="O270" s="111" t="str">
        <f>IF(NumRelatedFeatures=0,"",
IF($A270&gt;NumRelatedFeatures,"",
CONCATENATE("  - &amp;RelationID",TEXT($A270,"0000"),
" {","SamplingFeatureID:  *SamplingFeatureID",TEXT(MATCH(INDEX(RelatedFeatures[First Sampling Feature Code],$A270),SamplingFeatures[Feature Code],0),"0000"),
", RelationshipTypeCV:  ",CHAR(34),INDEX(RelatedFeatures[Relationship Type],$A270),CHAR(34),
", RelatedFeatureID: *SamplingFeatureID",TEXT(MATCH(INDEX(RelatedFeatures[Second Sampling Feature Code],$A270),SamplingFeatures[Feature Code],0),"0000"),
", SpatialOffsetID:  ",IF(INDEX(RelatedFeatures[OffsetID],$A270)="",CONCATENATE(CHAR(34),CHAR(34)),CONCATENATE("*SpatialOffsetID",TEXT(INDEX(RelatedFeatures[OffsetID],$A270),"0000"))),"}")))</f>
        <v/>
      </c>
      <c r="P270" s="111" t="str">
        <f>IF($A270&gt;NumMethods,"",
CONCATENATE("  - &amp;MethodID",TEXT($A270,"0000"),
" {","MethodTypeCV:  ",CHAR(34),INDEX(Methods[Method Type],$A270),CHAR(34),
", MethodCode:  ",CHAR(34),INDEX(Methods[Method Code],$A270),CHAR(34),
", MethodName:  ",CHAR(34),INDEX(Methods[Method Name],$A270),CHAR(34),
", MethodDescription:  ",CHAR(34),INDEX(Methods[Method Description],$A270),CHAR(34),
", MethodLink:  ",CHAR(34),INDEX(Methods[Method Link],$A270),CHAR(34),
", OrganizationID: *OrganizationID",TEXT(MATCH(INDEX(Methods[Organization Name],$A270),Organizations[Organization Name],0),"0000"),"}"))</f>
        <v/>
      </c>
      <c r="Q270" s="111" t="str">
        <f>IF($A270&gt;NumVariables,"",
CONCATENATE("  - &amp;VariableID",TEXT($A270,"0000"),
" {","VariableTypeCV:  ",CHAR(34),INDEX(Variables[Variable Type],$A270),CHAR(34),
", VariableCode:  ",CHAR(34),INDEX(Variables[Variable Code],$A270),CHAR(34),
", VariableNameCV:  ",CHAR(34),INDEX(Variables[Variable Name],$A270),CHAR(34),
", VariableDefinition:  ",CHAR(34),INDEX(Variables[Variable Definition],$A270),CHAR(34),
", SpecciationCV:  ",CHAR(34),INDEX(Variables[Speciation],$A270),CHAR(34),
", NoDataValue:  ",CHAR(34),INDEX(Variables[No Data Value],$A270),CHAR(34),"}"))</f>
        <v/>
      </c>
      <c r="S270" s="111" t="str">
        <f>IF($A270&gt;NumProcessingLevels,"",
CONCATENATE("  - &amp;ProcessingLevelID",TEXT($A270,"0000"),
" {","ProcessingLevelCode:  ",CHAR(34),INDEX(ProcessingLevels[Processing Level Code],$A270),CHAR(34),
", Definition:  ",CHAR(34),INDEX(ProcessingLevels[Definition],$A270),CHAR(34),
", Explanation:  ",CHAR(34),INDEX(ProcessingLevels[Explanation],$A270),CHAR(34),"}"))</f>
        <v/>
      </c>
      <c r="T270" s="111" t="str">
        <f>IF($A270&gt;NumDataColumns,"",
IF(INDEX(DataColumns[Method Code],$A270)="","PLEASE FILL IN A METHOD FOR EACH DATA COLUMN",
CONCATENATE("  - &amp;ActionID",TEXT($A270,"0000"),
" {","ActionTypeCV:  ",CHAR(34),"Observation",CHAR(34),
", MethodID: *MethodID",TEXT(MATCH(INDEX(DataColumns[Method Code],$A270),Methods[Method Code],0),"0000"),
", BeginDateTime:  NULL",
", BeginDateTimeUTCOffset:  NULL",
", EndDateTime:  NULL",
", EndDateTimeUTCOffset:  NULL",
", ActionDescription:  ",CHAR(34),"Generic observation action generated by YODA TimeSeries Template",CHAR(34),
", ActionFileLink:  ",CHAR(34),CHAR(34),"}")))</f>
        <v/>
      </c>
      <c r="U270" s="111" t="str">
        <f>IF($A270&gt;NumDataColumns,"",
IF(INDEX(DataColumns[Method Code],$A270)="","PLEASE FILL IN A SAMPLING FEATURE FOR EACH DATA COLUMN",
CONCATENATE("  - &amp;FeatureActionID",TEXT($A270,"0000"),
" {","SamplingFeatureID:  *SamplingFeatureID",TEXT(MATCH(INDEX(DataColumns[Sampling Feature Code],$A270),SamplingFeatures[Feature Code],0),"0000"),
", ActionID:  *ActionID",TEXT($A270,"0000"),"}")))</f>
        <v/>
      </c>
      <c r="V270" s="111" t="str">
        <f>IF($A270&gt;NumDataColumns,"",
CONCATENATE("  - &amp;ResultID",TEXT($A270,"0000"),
" {","ResultUUID:  ",CHAR(34),INDEX(DataColumns[ResultUUID],$A270),CHAR(34),
", FeatureActionID: *FeatureActionID",TEXT($A270,"0000"),
", ResultTypeCV:  ",CHAR(34),INDEX(DataColumns[Result Type],$A270),CHAR(34),
", VariableID:  *VariableID",TEXT(MATCH(INDEX(DataColumns[Variable Code],$A270),Variables[Variable Code],0),"0000"),
", UnitsID:  ",CHAR(34),INDEX(DataColumns[Unit Name],$A270),CHAR(34),
", TaxonomicClassifierID:  ",CHAR(34),CHAR(34),
", ProcessingLevelID:  *ProcessingLevelID",TEXT(MATCH(INDEX(DataColumns[Processing Level],$A270),ProcessingLevels[Processing Level Code],0),"0000"),
", ResultDateTime:  ",CHAR(34),CHAR(34),
", ResultDateTimeUTCOffset:  ",CHAR(34),CHAR(34),
", ValidDateTime:  ",CHAR(34),CHAR(34),
", ValidDateTimeUTCOffset:  ",CHAR(34),CHAR(34),
", StatusCV:  ",CHAR(34),CHAR(34),
", SampledMediumCV:  ",CHAR(34),INDEX(DataColumns[Sampled Medium],$A270),CHAR(34),
", ValueCount:  ",NumDataValues,"}"))</f>
        <v/>
      </c>
      <c r="W270" s="111" t="str">
        <f>IF($A270&gt;NumDataColumns,"",
CONCATENATE("  - &amp;TimeSeriesResultID001",TEXT($A270,"0000"),
" {","ResultID: *ResultID",TEXT($A270,"0000"),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Statistic],$A270),CHAR(34),"}"))</f>
        <v/>
      </c>
      <c r="X270" s="111" t="str">
        <f>IF($A270-3&gt;NumDataColumns,"",
CONCATENATE("    - {ColumnNumber: ",TEXT($A270-1,"0000"),
", Label:  ",CHAR(34),INDEX(DataColumns[Column Label],$A270-3),CHAR(34),
", ODM2Field:  ",CHAR(34),"DataValue",CHAR(34),
", CensorCodeCV:  ",CHAR(34),INDEX(DataColumns[Censor Code],$A270-3),CHAR(34),
", QualiatyCodeCV:  ",CHAR(34),INDEX(DataColumns[Quality Code],$A270-3),CHAR(34),
", TimeAggregationInterval:  ",INDEX(DataColumns[Time Aggregation Interval],$A270-3),
", TimeAggregationIntervalUnitsID:  ",CHAR(34),INDEX(DataColumns[Time Aggregation Unit],$A270-3),CHAR(34),"}"))</f>
        <v/>
      </c>
      <c r="AA270" s="111" t="str">
        <f>IF($A270&gt;NumDataColumns,
"",
CONCATENATE(AA269,", ",INDEX(DataColumns[Column Label],$A270)))</f>
        <v/>
      </c>
    </row>
    <row r="271" spans="1:27" x14ac:dyDescent="0.25">
      <c r="A271">
        <v>268</v>
      </c>
      <c r="D271" s="111" t="str">
        <f>IF($A271&gt;NumPeople,"",
CONCATENATE("  - &amp;PersonID",TEXT($A271,"0000"),
" {","PersonFirstName:  ",CHAR(34),INDEX(People[First Name],$A271),CHAR(34),
", PersonMiddleName:  ",CHAR(34),INDEX(People[Middle Name],$A271),CHAR(34),
", PersonLastName:  ",CHAR(34),INDEX(People[Last Name],$A271),CHAR(34),"}"))</f>
        <v/>
      </c>
      <c r="E271" s="111" t="str">
        <f>IF($A271&gt;NumOrganizations,"",
CONCATENATE("  - &amp;OrganizationID",TEXT($A271,"0000"),
" {","OrganizationTypeCV:  ",CHAR(34),INDEX(Organizations[Organization Type '[CV']],$A271),CHAR(34),
", OrganizationCode:  ",CHAR(34),INDEX(Organizations[Organization Code],$A271),CHAR(34),
", OrganizationName:  ",CHAR(34),INDEX(Organizations[Organization Name],$A271),CHAR(34),
", OrganizationDescription:  ",CHAR(34),INDEX(Organizations[Organization Description],$A271),CHAR(34),
", OrganizationLink:  ",CHAR(34),INDEX(Organizations[Organization Link],$A271),CHAR(34),"}"))</f>
        <v/>
      </c>
      <c r="F271" s="111" t="str">
        <f>IF($A271&gt;NumPeople,"",
CONCATENATE("  - &amp;AffiliationID",TEXT($A271,"0000"),
" {PersonID: *PersonID",TEXT($A271,"0000"),
", OrganizationID: *OrganizationID",TEXT(MATCH(INDEX(People[Organization Name],$A271),Organizations[Organization Name],0),"0000"),
", IsPrimaryOrganizationContact: , AffiliationStartDate: , AffiliationEndDate: , PrimaryPhone: ",
", PrimaryEmail: ",CHAR(34),INDEX(People[Primary Email],$A271),CHAR(34),
", PrimaryAddress: ",CHAR(34),INDEX(People[Primary Address],$A271),CHAR(34),
", PersonLink: }"))</f>
        <v/>
      </c>
      <c r="H271" s="111" t="str">
        <f>IF(COUNTA(CitationInformation)=0,"",
IF($A271&gt;NumAuthors,"",
CONCATENATE("  - &amp;AuthorListID",TEXT($A271,"0000"),
"  {CitationID: *CitationID0001",
", PersonID: *PersonID",TEXT(MATCH(INDEX(AuthorList[Author Name],$A271),People[Full Name],0),"0000"),
", AuthorOrder: ",INDEX(AuthorList[Author Number],$A271),"}")))</f>
        <v/>
      </c>
      <c r="K271" s="111" t="str">
        <f>IF($A271&gt;NumSamplingFeatures,"",
CONCATENATE("  - &amp;SamplingFeatureID",TEXT($A271,"0000"),
" {","SamplingFeatureUUID:  ",CHAR(34),INDEX(SamplingFeatures[Sampling Feature UUID],$A271),CHAR(34),
", SamplingFeatureTypeCV:  ",CHAR(34),INDEX(SamplingFeatures[Sampling Feature Type],$A271),CHAR(34),
", SamplingFeatureCode:  ",CHAR(34),INDEX(SamplingFeatures[Feature Code],$A271),CHAR(34),
", SamplingFeatureName:  ",CHAR(34),INDEX(SamplingFeatures[Feature Name],$A271),CHAR(34),
", SamplingFeatureDescription:  ",CHAR(34),INDEX(SamplingFeatures[Feature Description],$A271),CHAR(34),
", SamplingFeatureGeotypeCV:  ",CHAR(34),INDEX(SamplingFeatures[Feature Geo Type],$A271),CHAR(34),
", FeatureGeometry:  ",CHAR(34),INDEX(SamplingFeatures[Feature Geometry],$A271),CHAR(34),
", Elevation_m:  ",CHAR(34),INDEX(SamplingFeatures[Elevation_m],$A271),CHAR(34),
", ElevationDatumCV:  ",CHAR(34),ElevationDatum,CHAR(34),"}"))</f>
        <v/>
      </c>
      <c r="L271" s="111" t="str">
        <f>IF(NumSites=0,"",
IF(NumSites&lt;$A271,"",
CONCATENATE("  - &amp;SiteID",TEXT($A271,"0000"),
" {","SamplingFeatureID:  *SamplingFeatureID",TEXT(MATCH($A271,Sites[SiteID],0),"0000"),
", SiteTypeCV:  ",CHAR(34),INDEX(Sites[Site Type],MATCH($A271,Sites[SiteID],0)),CHAR(34),
", Latitude:  ",INDEX(Sites[Latitude],MATCH($A271,Sites[SiteID],0)),
", Longitude:  ",INDEX(Sites[Longitude],MATCH($A271,Sites[SiteID],0)),
", SpatialReferenceID:  *SRSID0001}")))</f>
        <v/>
      </c>
      <c r="M271" s="111" t="str">
        <f>IF(NumSpecimens=0,"",
IF(NumSpecimens&lt;$A271,"",
CONCATENATE("  - &amp;SpecimenID",TEXT($A271,"0000"),
" {","SamplingFeatureID:  *SamplingFeatureID",TEXT(MATCH($A271,Specimens[SpecimenID],0),"0000"),
", SpecimenTypeCV:  ",CHAR(34),INDEX(Specimens[Specimen Type],MATCH($A271,Specimens[SpecimenID],0)),CHAR(34),
", SpecimenMediumCV:  ",INDEX(Specimens[Specimen Medium],MATCH($A271,Specimens[SpecimenID],0)),
", IsFieldSpecimen:  ",CHAR(34),INDEX(Specimens[Is Field Specimen?],MATCH($A271,Specimens[SpecimenID],0)),CHAR(34),"}")))</f>
        <v/>
      </c>
      <c r="N271" s="111" t="str">
        <f>IF(NumSpatialOffsets=0,"",
IF(NumSpatialOffsets&lt;$A271,"",
CONCATENATE("  - &amp;SpatialOffsetID",TEXT($A271,"0000"),
" {","SpatialOffsetTypeCV:  ",CHAR(34),INDEX(RelatedFeatures[Spatial Offset Type],MATCH($A271,RelatedFeatures[OffsetID],0)),CHAR(34),
", Offset1Value:  ",INDEX(RelatedFeatures[Offset 1 Value],MATCH($A271,RelatedFeatures[OffsetID],0)),
", Offset1UnitID:  ",CHAR(34),INDEX(RelatedFeatures[Offset 1 Unit],MATCH($A271,RelatedFeatures[OffsetID],0)),CHAR(34),
", Offset2Value:  ",IF(INDEX(RelatedFeatures[Offset 2 Value],MATCH($A271,RelatedFeatures[OffsetID],0))="","NULL",INDEX(RelatedFeatures[Offset 2 Value],MATCH($A271,RelatedFeatures[OffsetID],0))),
", Offset2UnitID:  ",CHAR(34),INDEX(RelatedFeatures[Offset 2 Unit],MATCH($A271,RelatedFeatures[OffsetID],0)),,CHAR(34),
", Offset3Value:  ",IF(INDEX(RelatedFeatures[Offset 3 Value],MATCH($A271,RelatedFeatures[OffsetID],0))="","NULL",INDEX(RelatedFeatures[Offset 3 Value],MATCH($A271,RelatedFeatures[OffsetID],0))),
", Offset3UnitID:  ",CHAR(34),INDEX(RelatedFeatures[Offset 3 Unit],MATCH($A271,RelatedFeatures[OffsetID],0)),CHAR(34),"}")))</f>
        <v/>
      </c>
      <c r="O271" s="111" t="str">
        <f>IF(NumRelatedFeatures=0,"",
IF($A271&gt;NumRelatedFeatures,"",
CONCATENATE("  - &amp;RelationID",TEXT($A271,"0000"),
" {","SamplingFeatureID:  *SamplingFeatureID",TEXT(MATCH(INDEX(RelatedFeatures[First Sampling Feature Code],$A271),SamplingFeatures[Feature Code],0),"0000"),
", RelationshipTypeCV:  ",CHAR(34),INDEX(RelatedFeatures[Relationship Type],$A271),CHAR(34),
", RelatedFeatureID: *SamplingFeatureID",TEXT(MATCH(INDEX(RelatedFeatures[Second Sampling Feature Code],$A271),SamplingFeatures[Feature Code],0),"0000"),
", SpatialOffsetID:  ",IF(INDEX(RelatedFeatures[OffsetID],$A271)="",CONCATENATE(CHAR(34),CHAR(34)),CONCATENATE("*SpatialOffsetID",TEXT(INDEX(RelatedFeatures[OffsetID],$A271),"0000"))),"}")))</f>
        <v/>
      </c>
      <c r="P271" s="111" t="str">
        <f>IF($A271&gt;NumMethods,"",
CONCATENATE("  - &amp;MethodID",TEXT($A271,"0000"),
" {","MethodTypeCV:  ",CHAR(34),INDEX(Methods[Method Type],$A271),CHAR(34),
", MethodCode:  ",CHAR(34),INDEX(Methods[Method Code],$A271),CHAR(34),
", MethodName:  ",CHAR(34),INDEX(Methods[Method Name],$A271),CHAR(34),
", MethodDescription:  ",CHAR(34),INDEX(Methods[Method Description],$A271),CHAR(34),
", MethodLink:  ",CHAR(34),INDEX(Methods[Method Link],$A271),CHAR(34),
", OrganizationID: *OrganizationID",TEXT(MATCH(INDEX(Methods[Organization Name],$A271),Organizations[Organization Name],0),"0000"),"}"))</f>
        <v/>
      </c>
      <c r="Q271" s="111" t="str">
        <f>IF($A271&gt;NumVariables,"",
CONCATENATE("  - &amp;VariableID",TEXT($A271,"0000"),
" {","VariableTypeCV:  ",CHAR(34),INDEX(Variables[Variable Type],$A271),CHAR(34),
", VariableCode:  ",CHAR(34),INDEX(Variables[Variable Code],$A271),CHAR(34),
", VariableNameCV:  ",CHAR(34),INDEX(Variables[Variable Name],$A271),CHAR(34),
", VariableDefinition:  ",CHAR(34),INDEX(Variables[Variable Definition],$A271),CHAR(34),
", SpecciationCV:  ",CHAR(34),INDEX(Variables[Speciation],$A271),CHAR(34),
", NoDataValue:  ",CHAR(34),INDEX(Variables[No Data Value],$A271),CHAR(34),"}"))</f>
        <v/>
      </c>
      <c r="S271" s="111" t="str">
        <f>IF($A271&gt;NumProcessingLevels,"",
CONCATENATE("  - &amp;ProcessingLevelID",TEXT($A271,"0000"),
" {","ProcessingLevelCode:  ",CHAR(34),INDEX(ProcessingLevels[Processing Level Code],$A271),CHAR(34),
", Definition:  ",CHAR(34),INDEX(ProcessingLevels[Definition],$A271),CHAR(34),
", Explanation:  ",CHAR(34),INDEX(ProcessingLevels[Explanation],$A271),CHAR(34),"}"))</f>
        <v/>
      </c>
      <c r="T271" s="111" t="str">
        <f>IF($A271&gt;NumDataColumns,"",
IF(INDEX(DataColumns[Method Code],$A271)="","PLEASE FILL IN A METHOD FOR EACH DATA COLUMN",
CONCATENATE("  - &amp;ActionID",TEXT($A271,"0000"),
" {","ActionTypeCV:  ",CHAR(34),"Observation",CHAR(34),
", MethodID: *MethodID",TEXT(MATCH(INDEX(DataColumns[Method Code],$A271),Methods[Method Code],0),"0000"),
", BeginDateTime:  NULL",
", BeginDateTimeUTCOffset:  NULL",
", EndDateTime:  NULL",
", EndDateTimeUTCOffset:  NULL",
", ActionDescription:  ",CHAR(34),"Generic observation action generated by YODA TimeSeries Template",CHAR(34),
", ActionFileLink:  ",CHAR(34),CHAR(34),"}")))</f>
        <v/>
      </c>
      <c r="U271" s="111" t="str">
        <f>IF($A271&gt;NumDataColumns,"",
IF(INDEX(DataColumns[Method Code],$A271)="","PLEASE FILL IN A SAMPLING FEATURE FOR EACH DATA COLUMN",
CONCATENATE("  - &amp;FeatureActionID",TEXT($A271,"0000"),
" {","SamplingFeatureID:  *SamplingFeatureID",TEXT(MATCH(INDEX(DataColumns[Sampling Feature Code],$A271),SamplingFeatures[Feature Code],0),"0000"),
", ActionID:  *ActionID",TEXT($A271,"0000"),"}")))</f>
        <v/>
      </c>
      <c r="V271" s="111" t="str">
        <f>IF($A271&gt;NumDataColumns,"",
CONCATENATE("  - &amp;ResultID",TEXT($A271,"0000"),
" {","ResultUUID:  ",CHAR(34),INDEX(DataColumns[ResultUUID],$A271),CHAR(34),
", FeatureActionID: *FeatureActionID",TEXT($A271,"0000"),
", ResultTypeCV:  ",CHAR(34),INDEX(DataColumns[Result Type],$A271),CHAR(34),
", VariableID:  *VariableID",TEXT(MATCH(INDEX(DataColumns[Variable Code],$A271),Variables[Variable Code],0),"0000"),
", UnitsID:  ",CHAR(34),INDEX(DataColumns[Unit Name],$A271),CHAR(34),
", TaxonomicClassifierID:  ",CHAR(34),CHAR(34),
", ProcessingLevelID:  *ProcessingLevelID",TEXT(MATCH(INDEX(DataColumns[Processing Level],$A271),ProcessingLevels[Processing Level Code],0),"0000"),
", ResultDateTime:  ",CHAR(34),CHAR(34),
", ResultDateTimeUTCOffset:  ",CHAR(34),CHAR(34),
", ValidDateTime:  ",CHAR(34),CHAR(34),
", ValidDateTimeUTCOffset:  ",CHAR(34),CHAR(34),
", StatusCV:  ",CHAR(34),CHAR(34),
", SampledMediumCV:  ",CHAR(34),INDEX(DataColumns[Sampled Medium],$A271),CHAR(34),
", ValueCount:  ",NumDataValues,"}"))</f>
        <v/>
      </c>
      <c r="W271" s="111" t="str">
        <f>IF($A271&gt;NumDataColumns,"",
CONCATENATE("  - &amp;TimeSeriesResultID001",TEXT($A271,"0000"),
" {","ResultID: *ResultID",TEXT($A271,"0000"),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Statistic],$A271),CHAR(34),"}"))</f>
        <v/>
      </c>
      <c r="X271" s="111" t="str">
        <f>IF($A271-3&gt;NumDataColumns,"",
CONCATENATE("    - {ColumnNumber: ",TEXT($A271-1,"0000"),
", Label:  ",CHAR(34),INDEX(DataColumns[Column Label],$A271-3),CHAR(34),
", ODM2Field:  ",CHAR(34),"DataValue",CHAR(34),
", CensorCodeCV:  ",CHAR(34),INDEX(DataColumns[Censor Code],$A271-3),CHAR(34),
", QualiatyCodeCV:  ",CHAR(34),INDEX(DataColumns[Quality Code],$A271-3),CHAR(34),
", TimeAggregationInterval:  ",INDEX(DataColumns[Time Aggregation Interval],$A271-3),
", TimeAggregationIntervalUnitsID:  ",CHAR(34),INDEX(DataColumns[Time Aggregation Unit],$A271-3),CHAR(34),"}"))</f>
        <v/>
      </c>
      <c r="AA271" s="111" t="str">
        <f>IF($A271&gt;NumDataColumns,
"",
CONCATENATE(AA270,", ",INDEX(DataColumns[Column Label],$A271)))</f>
        <v/>
      </c>
    </row>
    <row r="272" spans="1:27" x14ac:dyDescent="0.25">
      <c r="A272">
        <v>269</v>
      </c>
      <c r="D272" s="111" t="str">
        <f>IF($A272&gt;NumPeople,"",
CONCATENATE("  - &amp;PersonID",TEXT($A272,"0000"),
" {","PersonFirstName:  ",CHAR(34),INDEX(People[First Name],$A272),CHAR(34),
", PersonMiddleName:  ",CHAR(34),INDEX(People[Middle Name],$A272),CHAR(34),
", PersonLastName:  ",CHAR(34),INDEX(People[Last Name],$A272),CHAR(34),"}"))</f>
        <v/>
      </c>
      <c r="E272" s="111" t="str">
        <f>IF($A272&gt;NumOrganizations,"",
CONCATENATE("  - &amp;OrganizationID",TEXT($A272,"0000"),
" {","OrganizationTypeCV:  ",CHAR(34),INDEX(Organizations[Organization Type '[CV']],$A272),CHAR(34),
", OrganizationCode:  ",CHAR(34),INDEX(Organizations[Organization Code],$A272),CHAR(34),
", OrganizationName:  ",CHAR(34),INDEX(Organizations[Organization Name],$A272),CHAR(34),
", OrganizationDescription:  ",CHAR(34),INDEX(Organizations[Organization Description],$A272),CHAR(34),
", OrganizationLink:  ",CHAR(34),INDEX(Organizations[Organization Link],$A272),CHAR(34),"}"))</f>
        <v/>
      </c>
      <c r="F272" s="111" t="str">
        <f>IF($A272&gt;NumPeople,"",
CONCATENATE("  - &amp;AffiliationID",TEXT($A272,"0000"),
" {PersonID: *PersonID",TEXT($A272,"0000"),
", OrganizationID: *OrganizationID",TEXT(MATCH(INDEX(People[Organization Name],$A272),Organizations[Organization Name],0),"0000"),
", IsPrimaryOrganizationContact: , AffiliationStartDate: , AffiliationEndDate: , PrimaryPhone: ",
", PrimaryEmail: ",CHAR(34),INDEX(People[Primary Email],$A272),CHAR(34),
", PrimaryAddress: ",CHAR(34),INDEX(People[Primary Address],$A272),CHAR(34),
", PersonLink: }"))</f>
        <v/>
      </c>
      <c r="H272" s="111" t="str">
        <f>IF(COUNTA(CitationInformation)=0,"",
IF($A272&gt;NumAuthors,"",
CONCATENATE("  - &amp;AuthorListID",TEXT($A272,"0000"),
"  {CitationID: *CitationID0001",
", PersonID: *PersonID",TEXT(MATCH(INDEX(AuthorList[Author Name],$A272),People[Full Name],0),"0000"),
", AuthorOrder: ",INDEX(AuthorList[Author Number],$A272),"}")))</f>
        <v/>
      </c>
      <c r="K272" s="111" t="str">
        <f>IF($A272&gt;NumSamplingFeatures,"",
CONCATENATE("  - &amp;SamplingFeatureID",TEXT($A272,"0000"),
" {","SamplingFeatureUUID:  ",CHAR(34),INDEX(SamplingFeatures[Sampling Feature UUID],$A272),CHAR(34),
", SamplingFeatureTypeCV:  ",CHAR(34),INDEX(SamplingFeatures[Sampling Feature Type],$A272),CHAR(34),
", SamplingFeatureCode:  ",CHAR(34),INDEX(SamplingFeatures[Feature Code],$A272),CHAR(34),
", SamplingFeatureName:  ",CHAR(34),INDEX(SamplingFeatures[Feature Name],$A272),CHAR(34),
", SamplingFeatureDescription:  ",CHAR(34),INDEX(SamplingFeatures[Feature Description],$A272),CHAR(34),
", SamplingFeatureGeotypeCV:  ",CHAR(34),INDEX(SamplingFeatures[Feature Geo Type],$A272),CHAR(34),
", FeatureGeometry:  ",CHAR(34),INDEX(SamplingFeatures[Feature Geometry],$A272),CHAR(34),
", Elevation_m:  ",CHAR(34),INDEX(SamplingFeatures[Elevation_m],$A272),CHAR(34),
", ElevationDatumCV:  ",CHAR(34),ElevationDatum,CHAR(34),"}"))</f>
        <v/>
      </c>
      <c r="L272" s="111" t="str">
        <f>IF(NumSites=0,"",
IF(NumSites&lt;$A272,"",
CONCATENATE("  - &amp;SiteID",TEXT($A272,"0000"),
" {","SamplingFeatureID:  *SamplingFeatureID",TEXT(MATCH($A272,Sites[SiteID],0),"0000"),
", SiteTypeCV:  ",CHAR(34),INDEX(Sites[Site Type],MATCH($A272,Sites[SiteID],0)),CHAR(34),
", Latitude:  ",INDEX(Sites[Latitude],MATCH($A272,Sites[SiteID],0)),
", Longitude:  ",INDEX(Sites[Longitude],MATCH($A272,Sites[SiteID],0)),
", SpatialReferenceID:  *SRSID0001}")))</f>
        <v/>
      </c>
      <c r="M272" s="111" t="str">
        <f>IF(NumSpecimens=0,"",
IF(NumSpecimens&lt;$A272,"",
CONCATENATE("  - &amp;SpecimenID",TEXT($A272,"0000"),
" {","SamplingFeatureID:  *SamplingFeatureID",TEXT(MATCH($A272,Specimens[SpecimenID],0),"0000"),
", SpecimenTypeCV:  ",CHAR(34),INDEX(Specimens[Specimen Type],MATCH($A272,Specimens[SpecimenID],0)),CHAR(34),
", SpecimenMediumCV:  ",INDEX(Specimens[Specimen Medium],MATCH($A272,Specimens[SpecimenID],0)),
", IsFieldSpecimen:  ",CHAR(34),INDEX(Specimens[Is Field Specimen?],MATCH($A272,Specimens[SpecimenID],0)),CHAR(34),"}")))</f>
        <v/>
      </c>
      <c r="N272" s="111" t="str">
        <f>IF(NumSpatialOffsets=0,"",
IF(NumSpatialOffsets&lt;$A272,"",
CONCATENATE("  - &amp;SpatialOffsetID",TEXT($A272,"0000"),
" {","SpatialOffsetTypeCV:  ",CHAR(34),INDEX(RelatedFeatures[Spatial Offset Type],MATCH($A272,RelatedFeatures[OffsetID],0)),CHAR(34),
", Offset1Value:  ",INDEX(RelatedFeatures[Offset 1 Value],MATCH($A272,RelatedFeatures[OffsetID],0)),
", Offset1UnitID:  ",CHAR(34),INDEX(RelatedFeatures[Offset 1 Unit],MATCH($A272,RelatedFeatures[OffsetID],0)),CHAR(34),
", Offset2Value:  ",IF(INDEX(RelatedFeatures[Offset 2 Value],MATCH($A272,RelatedFeatures[OffsetID],0))="","NULL",INDEX(RelatedFeatures[Offset 2 Value],MATCH($A272,RelatedFeatures[OffsetID],0))),
", Offset2UnitID:  ",CHAR(34),INDEX(RelatedFeatures[Offset 2 Unit],MATCH($A272,RelatedFeatures[OffsetID],0)),,CHAR(34),
", Offset3Value:  ",IF(INDEX(RelatedFeatures[Offset 3 Value],MATCH($A272,RelatedFeatures[OffsetID],0))="","NULL",INDEX(RelatedFeatures[Offset 3 Value],MATCH($A272,RelatedFeatures[OffsetID],0))),
", Offset3UnitID:  ",CHAR(34),INDEX(RelatedFeatures[Offset 3 Unit],MATCH($A272,RelatedFeatures[OffsetID],0)),CHAR(34),"}")))</f>
        <v/>
      </c>
      <c r="O272" s="111" t="str">
        <f>IF(NumRelatedFeatures=0,"",
IF($A272&gt;NumRelatedFeatures,"",
CONCATENATE("  - &amp;RelationID",TEXT($A272,"0000"),
" {","SamplingFeatureID:  *SamplingFeatureID",TEXT(MATCH(INDEX(RelatedFeatures[First Sampling Feature Code],$A272),SamplingFeatures[Feature Code],0),"0000"),
", RelationshipTypeCV:  ",CHAR(34),INDEX(RelatedFeatures[Relationship Type],$A272),CHAR(34),
", RelatedFeatureID: *SamplingFeatureID",TEXT(MATCH(INDEX(RelatedFeatures[Second Sampling Feature Code],$A272),SamplingFeatures[Feature Code],0),"0000"),
", SpatialOffsetID:  ",IF(INDEX(RelatedFeatures[OffsetID],$A272)="",CONCATENATE(CHAR(34),CHAR(34)),CONCATENATE("*SpatialOffsetID",TEXT(INDEX(RelatedFeatures[OffsetID],$A272),"0000"))),"}")))</f>
        <v/>
      </c>
      <c r="P272" s="111" t="str">
        <f>IF($A272&gt;NumMethods,"",
CONCATENATE("  - &amp;MethodID",TEXT($A272,"0000"),
" {","MethodTypeCV:  ",CHAR(34),INDEX(Methods[Method Type],$A272),CHAR(34),
", MethodCode:  ",CHAR(34),INDEX(Methods[Method Code],$A272),CHAR(34),
", MethodName:  ",CHAR(34),INDEX(Methods[Method Name],$A272),CHAR(34),
", MethodDescription:  ",CHAR(34),INDEX(Methods[Method Description],$A272),CHAR(34),
", MethodLink:  ",CHAR(34),INDEX(Methods[Method Link],$A272),CHAR(34),
", OrganizationID: *OrganizationID",TEXT(MATCH(INDEX(Methods[Organization Name],$A272),Organizations[Organization Name],0),"0000"),"}"))</f>
        <v/>
      </c>
      <c r="Q272" s="111" t="str">
        <f>IF($A272&gt;NumVariables,"",
CONCATENATE("  - &amp;VariableID",TEXT($A272,"0000"),
" {","VariableTypeCV:  ",CHAR(34),INDEX(Variables[Variable Type],$A272),CHAR(34),
", VariableCode:  ",CHAR(34),INDEX(Variables[Variable Code],$A272),CHAR(34),
", VariableNameCV:  ",CHAR(34),INDEX(Variables[Variable Name],$A272),CHAR(34),
", VariableDefinition:  ",CHAR(34),INDEX(Variables[Variable Definition],$A272),CHAR(34),
", SpecciationCV:  ",CHAR(34),INDEX(Variables[Speciation],$A272),CHAR(34),
", NoDataValue:  ",CHAR(34),INDEX(Variables[No Data Value],$A272),CHAR(34),"}"))</f>
        <v/>
      </c>
      <c r="S272" s="111" t="str">
        <f>IF($A272&gt;NumProcessingLevels,"",
CONCATENATE("  - &amp;ProcessingLevelID",TEXT($A272,"0000"),
" {","ProcessingLevelCode:  ",CHAR(34),INDEX(ProcessingLevels[Processing Level Code],$A272),CHAR(34),
", Definition:  ",CHAR(34),INDEX(ProcessingLevels[Definition],$A272),CHAR(34),
", Explanation:  ",CHAR(34),INDEX(ProcessingLevels[Explanation],$A272),CHAR(34),"}"))</f>
        <v/>
      </c>
      <c r="T272" s="111" t="str">
        <f>IF($A272&gt;NumDataColumns,"",
IF(INDEX(DataColumns[Method Code],$A272)="","PLEASE FILL IN A METHOD FOR EACH DATA COLUMN",
CONCATENATE("  - &amp;ActionID",TEXT($A272,"0000"),
" {","ActionTypeCV:  ",CHAR(34),"Observation",CHAR(34),
", MethodID: *MethodID",TEXT(MATCH(INDEX(DataColumns[Method Code],$A272),Methods[Method Code],0),"0000"),
", BeginDateTime:  NULL",
", BeginDateTimeUTCOffset:  NULL",
", EndDateTime:  NULL",
", EndDateTimeUTCOffset:  NULL",
", ActionDescription:  ",CHAR(34),"Generic observation action generated by YODA TimeSeries Template",CHAR(34),
", ActionFileLink:  ",CHAR(34),CHAR(34),"}")))</f>
        <v/>
      </c>
      <c r="U272" s="111" t="str">
        <f>IF($A272&gt;NumDataColumns,"",
IF(INDEX(DataColumns[Method Code],$A272)="","PLEASE FILL IN A SAMPLING FEATURE FOR EACH DATA COLUMN",
CONCATENATE("  - &amp;FeatureActionID",TEXT($A272,"0000"),
" {","SamplingFeatureID:  *SamplingFeatureID",TEXT(MATCH(INDEX(DataColumns[Sampling Feature Code],$A272),SamplingFeatures[Feature Code],0),"0000"),
", ActionID:  *ActionID",TEXT($A272,"0000"),"}")))</f>
        <v/>
      </c>
      <c r="V272" s="111" t="str">
        <f>IF($A272&gt;NumDataColumns,"",
CONCATENATE("  - &amp;ResultID",TEXT($A272,"0000"),
" {","ResultUUID:  ",CHAR(34),INDEX(DataColumns[ResultUUID],$A272),CHAR(34),
", FeatureActionID: *FeatureActionID",TEXT($A272,"0000"),
", ResultTypeCV:  ",CHAR(34),INDEX(DataColumns[Result Type],$A272),CHAR(34),
", VariableID:  *VariableID",TEXT(MATCH(INDEX(DataColumns[Variable Code],$A272),Variables[Variable Code],0),"0000"),
", UnitsID:  ",CHAR(34),INDEX(DataColumns[Unit Name],$A272),CHAR(34),
", TaxonomicClassifierID:  ",CHAR(34),CHAR(34),
", ProcessingLevelID:  *ProcessingLevelID",TEXT(MATCH(INDEX(DataColumns[Processing Level],$A272),ProcessingLevels[Processing Level Code],0),"0000"),
", ResultDateTime:  ",CHAR(34),CHAR(34),
", ResultDateTimeUTCOffset:  ",CHAR(34),CHAR(34),
", ValidDateTime:  ",CHAR(34),CHAR(34),
", ValidDateTimeUTCOffset:  ",CHAR(34),CHAR(34),
", StatusCV:  ",CHAR(34),CHAR(34),
", SampledMediumCV:  ",CHAR(34),INDEX(DataColumns[Sampled Medium],$A272),CHAR(34),
", ValueCount:  ",NumDataValues,"}"))</f>
        <v/>
      </c>
      <c r="W272" s="111" t="str">
        <f>IF($A272&gt;NumDataColumns,"",
CONCATENATE("  - &amp;TimeSeriesResultID001",TEXT($A272,"0000"),
" {","ResultID: *ResultID",TEXT($A272,"0000"),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Statistic],$A272),CHAR(34),"}"))</f>
        <v/>
      </c>
      <c r="X272" s="111" t="str">
        <f>IF($A272-3&gt;NumDataColumns,"",
CONCATENATE("    - {ColumnNumber: ",TEXT($A272-1,"0000"),
", Label:  ",CHAR(34),INDEX(DataColumns[Column Label],$A272-3),CHAR(34),
", ODM2Field:  ",CHAR(34),"DataValue",CHAR(34),
", CensorCodeCV:  ",CHAR(34),INDEX(DataColumns[Censor Code],$A272-3),CHAR(34),
", QualiatyCodeCV:  ",CHAR(34),INDEX(DataColumns[Quality Code],$A272-3),CHAR(34),
", TimeAggregationInterval:  ",INDEX(DataColumns[Time Aggregation Interval],$A272-3),
", TimeAggregationIntervalUnitsID:  ",CHAR(34),INDEX(DataColumns[Time Aggregation Unit],$A272-3),CHAR(34),"}"))</f>
        <v/>
      </c>
      <c r="AA272" s="111" t="str">
        <f>IF($A272&gt;NumDataColumns,
"",
CONCATENATE(AA271,", ",INDEX(DataColumns[Column Label],$A272)))</f>
        <v/>
      </c>
    </row>
    <row r="273" spans="1:27" x14ac:dyDescent="0.25">
      <c r="A273">
        <v>270</v>
      </c>
      <c r="D273" s="111" t="str">
        <f>IF($A273&gt;NumPeople,"",
CONCATENATE("  - &amp;PersonID",TEXT($A273,"0000"),
" {","PersonFirstName:  ",CHAR(34),INDEX(People[First Name],$A273),CHAR(34),
", PersonMiddleName:  ",CHAR(34),INDEX(People[Middle Name],$A273),CHAR(34),
", PersonLastName:  ",CHAR(34),INDEX(People[Last Name],$A273),CHAR(34),"}"))</f>
        <v/>
      </c>
      <c r="E273" s="111" t="str">
        <f>IF($A273&gt;NumOrganizations,"",
CONCATENATE("  - &amp;OrganizationID",TEXT($A273,"0000"),
" {","OrganizationTypeCV:  ",CHAR(34),INDEX(Organizations[Organization Type '[CV']],$A273),CHAR(34),
", OrganizationCode:  ",CHAR(34),INDEX(Organizations[Organization Code],$A273),CHAR(34),
", OrganizationName:  ",CHAR(34),INDEX(Organizations[Organization Name],$A273),CHAR(34),
", OrganizationDescription:  ",CHAR(34),INDEX(Organizations[Organization Description],$A273),CHAR(34),
", OrganizationLink:  ",CHAR(34),INDEX(Organizations[Organization Link],$A273),CHAR(34),"}"))</f>
        <v/>
      </c>
      <c r="F273" s="111" t="str">
        <f>IF($A273&gt;NumPeople,"",
CONCATENATE("  - &amp;AffiliationID",TEXT($A273,"0000"),
" {PersonID: *PersonID",TEXT($A273,"0000"),
", OrganizationID: *OrganizationID",TEXT(MATCH(INDEX(People[Organization Name],$A273),Organizations[Organization Name],0),"0000"),
", IsPrimaryOrganizationContact: , AffiliationStartDate: , AffiliationEndDate: , PrimaryPhone: ",
", PrimaryEmail: ",CHAR(34),INDEX(People[Primary Email],$A273),CHAR(34),
", PrimaryAddress: ",CHAR(34),INDEX(People[Primary Address],$A273),CHAR(34),
", PersonLink: }"))</f>
        <v/>
      </c>
      <c r="H273" s="111" t="str">
        <f>IF(COUNTA(CitationInformation)=0,"",
IF($A273&gt;NumAuthors,"",
CONCATENATE("  - &amp;AuthorListID",TEXT($A273,"0000"),
"  {CitationID: *CitationID0001",
", PersonID: *PersonID",TEXT(MATCH(INDEX(AuthorList[Author Name],$A273),People[Full Name],0),"0000"),
", AuthorOrder: ",INDEX(AuthorList[Author Number],$A273),"}")))</f>
        <v/>
      </c>
      <c r="K273" s="111" t="str">
        <f>IF($A273&gt;NumSamplingFeatures,"",
CONCATENATE("  - &amp;SamplingFeatureID",TEXT($A273,"0000"),
" {","SamplingFeatureUUID:  ",CHAR(34),INDEX(SamplingFeatures[Sampling Feature UUID],$A273),CHAR(34),
", SamplingFeatureTypeCV:  ",CHAR(34),INDEX(SamplingFeatures[Sampling Feature Type],$A273),CHAR(34),
", SamplingFeatureCode:  ",CHAR(34),INDEX(SamplingFeatures[Feature Code],$A273),CHAR(34),
", SamplingFeatureName:  ",CHAR(34),INDEX(SamplingFeatures[Feature Name],$A273),CHAR(34),
", SamplingFeatureDescription:  ",CHAR(34),INDEX(SamplingFeatures[Feature Description],$A273),CHAR(34),
", SamplingFeatureGeotypeCV:  ",CHAR(34),INDEX(SamplingFeatures[Feature Geo Type],$A273),CHAR(34),
", FeatureGeometry:  ",CHAR(34),INDEX(SamplingFeatures[Feature Geometry],$A273),CHAR(34),
", Elevation_m:  ",CHAR(34),INDEX(SamplingFeatures[Elevation_m],$A273),CHAR(34),
", ElevationDatumCV:  ",CHAR(34),ElevationDatum,CHAR(34),"}"))</f>
        <v/>
      </c>
      <c r="L273" s="111" t="str">
        <f>IF(NumSites=0,"",
IF(NumSites&lt;$A273,"",
CONCATENATE("  - &amp;SiteID",TEXT($A273,"0000"),
" {","SamplingFeatureID:  *SamplingFeatureID",TEXT(MATCH($A273,Sites[SiteID],0),"0000"),
", SiteTypeCV:  ",CHAR(34),INDEX(Sites[Site Type],MATCH($A273,Sites[SiteID],0)),CHAR(34),
", Latitude:  ",INDEX(Sites[Latitude],MATCH($A273,Sites[SiteID],0)),
", Longitude:  ",INDEX(Sites[Longitude],MATCH($A273,Sites[SiteID],0)),
", SpatialReferenceID:  *SRSID0001}")))</f>
        <v/>
      </c>
      <c r="M273" s="111" t="str">
        <f>IF(NumSpecimens=0,"",
IF(NumSpecimens&lt;$A273,"",
CONCATENATE("  - &amp;SpecimenID",TEXT($A273,"0000"),
" {","SamplingFeatureID:  *SamplingFeatureID",TEXT(MATCH($A273,Specimens[SpecimenID],0),"0000"),
", SpecimenTypeCV:  ",CHAR(34),INDEX(Specimens[Specimen Type],MATCH($A273,Specimens[SpecimenID],0)),CHAR(34),
", SpecimenMediumCV:  ",INDEX(Specimens[Specimen Medium],MATCH($A273,Specimens[SpecimenID],0)),
", IsFieldSpecimen:  ",CHAR(34),INDEX(Specimens[Is Field Specimen?],MATCH($A273,Specimens[SpecimenID],0)),CHAR(34),"}")))</f>
        <v/>
      </c>
      <c r="N273" s="111" t="str">
        <f>IF(NumSpatialOffsets=0,"",
IF(NumSpatialOffsets&lt;$A273,"",
CONCATENATE("  - &amp;SpatialOffsetID",TEXT($A273,"0000"),
" {","SpatialOffsetTypeCV:  ",CHAR(34),INDEX(RelatedFeatures[Spatial Offset Type],MATCH($A273,RelatedFeatures[OffsetID],0)),CHAR(34),
", Offset1Value:  ",INDEX(RelatedFeatures[Offset 1 Value],MATCH($A273,RelatedFeatures[OffsetID],0)),
", Offset1UnitID:  ",CHAR(34),INDEX(RelatedFeatures[Offset 1 Unit],MATCH($A273,RelatedFeatures[OffsetID],0)),CHAR(34),
", Offset2Value:  ",IF(INDEX(RelatedFeatures[Offset 2 Value],MATCH($A273,RelatedFeatures[OffsetID],0))="","NULL",INDEX(RelatedFeatures[Offset 2 Value],MATCH($A273,RelatedFeatures[OffsetID],0))),
", Offset2UnitID:  ",CHAR(34),INDEX(RelatedFeatures[Offset 2 Unit],MATCH($A273,RelatedFeatures[OffsetID],0)),,CHAR(34),
", Offset3Value:  ",IF(INDEX(RelatedFeatures[Offset 3 Value],MATCH($A273,RelatedFeatures[OffsetID],0))="","NULL",INDEX(RelatedFeatures[Offset 3 Value],MATCH($A273,RelatedFeatures[OffsetID],0))),
", Offset3UnitID:  ",CHAR(34),INDEX(RelatedFeatures[Offset 3 Unit],MATCH($A273,RelatedFeatures[OffsetID],0)),CHAR(34),"}")))</f>
        <v/>
      </c>
      <c r="O273" s="111" t="str">
        <f>IF(NumRelatedFeatures=0,"",
IF($A273&gt;NumRelatedFeatures,"",
CONCATENATE("  - &amp;RelationID",TEXT($A273,"0000"),
" {","SamplingFeatureID:  *SamplingFeatureID",TEXT(MATCH(INDEX(RelatedFeatures[First Sampling Feature Code],$A273),SamplingFeatures[Feature Code],0),"0000"),
", RelationshipTypeCV:  ",CHAR(34),INDEX(RelatedFeatures[Relationship Type],$A273),CHAR(34),
", RelatedFeatureID: *SamplingFeatureID",TEXT(MATCH(INDEX(RelatedFeatures[Second Sampling Feature Code],$A273),SamplingFeatures[Feature Code],0),"0000"),
", SpatialOffsetID:  ",IF(INDEX(RelatedFeatures[OffsetID],$A273)="",CONCATENATE(CHAR(34),CHAR(34)),CONCATENATE("*SpatialOffsetID",TEXT(INDEX(RelatedFeatures[OffsetID],$A273),"0000"))),"}")))</f>
        <v/>
      </c>
      <c r="P273" s="111" t="str">
        <f>IF($A273&gt;NumMethods,"",
CONCATENATE("  - &amp;MethodID",TEXT($A273,"0000"),
" {","MethodTypeCV:  ",CHAR(34),INDEX(Methods[Method Type],$A273),CHAR(34),
", MethodCode:  ",CHAR(34),INDEX(Methods[Method Code],$A273),CHAR(34),
", MethodName:  ",CHAR(34),INDEX(Methods[Method Name],$A273),CHAR(34),
", MethodDescription:  ",CHAR(34),INDEX(Methods[Method Description],$A273),CHAR(34),
", MethodLink:  ",CHAR(34),INDEX(Methods[Method Link],$A273),CHAR(34),
", OrganizationID: *OrganizationID",TEXT(MATCH(INDEX(Methods[Organization Name],$A273),Organizations[Organization Name],0),"0000"),"}"))</f>
        <v/>
      </c>
      <c r="Q273" s="111" t="str">
        <f>IF($A273&gt;NumVariables,"",
CONCATENATE("  - &amp;VariableID",TEXT($A273,"0000"),
" {","VariableTypeCV:  ",CHAR(34),INDEX(Variables[Variable Type],$A273),CHAR(34),
", VariableCode:  ",CHAR(34),INDEX(Variables[Variable Code],$A273),CHAR(34),
", VariableNameCV:  ",CHAR(34),INDEX(Variables[Variable Name],$A273),CHAR(34),
", VariableDefinition:  ",CHAR(34),INDEX(Variables[Variable Definition],$A273),CHAR(34),
", SpecciationCV:  ",CHAR(34),INDEX(Variables[Speciation],$A273),CHAR(34),
", NoDataValue:  ",CHAR(34),INDEX(Variables[No Data Value],$A273),CHAR(34),"}"))</f>
        <v/>
      </c>
      <c r="S273" s="111" t="str">
        <f>IF($A273&gt;NumProcessingLevels,"",
CONCATENATE("  - &amp;ProcessingLevelID",TEXT($A273,"0000"),
" {","ProcessingLevelCode:  ",CHAR(34),INDEX(ProcessingLevels[Processing Level Code],$A273),CHAR(34),
", Definition:  ",CHAR(34),INDEX(ProcessingLevels[Definition],$A273),CHAR(34),
", Explanation:  ",CHAR(34),INDEX(ProcessingLevels[Explanation],$A273),CHAR(34),"}"))</f>
        <v/>
      </c>
      <c r="T273" s="111" t="str">
        <f>IF($A273&gt;NumDataColumns,"",
IF(INDEX(DataColumns[Method Code],$A273)="","PLEASE FILL IN A METHOD FOR EACH DATA COLUMN",
CONCATENATE("  - &amp;ActionID",TEXT($A273,"0000"),
" {","ActionTypeCV:  ",CHAR(34),"Observation",CHAR(34),
", MethodID: *MethodID",TEXT(MATCH(INDEX(DataColumns[Method Code],$A273),Methods[Method Code],0),"0000"),
", BeginDateTime:  NULL",
", BeginDateTimeUTCOffset:  NULL",
", EndDateTime:  NULL",
", EndDateTimeUTCOffset:  NULL",
", ActionDescription:  ",CHAR(34),"Generic observation action generated by YODA TimeSeries Template",CHAR(34),
", ActionFileLink:  ",CHAR(34),CHAR(34),"}")))</f>
        <v/>
      </c>
      <c r="U273" s="111" t="str">
        <f>IF($A273&gt;NumDataColumns,"",
IF(INDEX(DataColumns[Method Code],$A273)="","PLEASE FILL IN A SAMPLING FEATURE FOR EACH DATA COLUMN",
CONCATENATE("  - &amp;FeatureActionID",TEXT($A273,"0000"),
" {","SamplingFeatureID:  *SamplingFeatureID",TEXT(MATCH(INDEX(DataColumns[Sampling Feature Code],$A273),SamplingFeatures[Feature Code],0),"0000"),
", ActionID:  *ActionID",TEXT($A273,"0000"),"}")))</f>
        <v/>
      </c>
      <c r="V273" s="111" t="str">
        <f>IF($A273&gt;NumDataColumns,"",
CONCATENATE("  - &amp;ResultID",TEXT($A273,"0000"),
" {","ResultUUID:  ",CHAR(34),INDEX(DataColumns[ResultUUID],$A273),CHAR(34),
", FeatureActionID: *FeatureActionID",TEXT($A273,"0000"),
", ResultTypeCV:  ",CHAR(34),INDEX(DataColumns[Result Type],$A273),CHAR(34),
", VariableID:  *VariableID",TEXT(MATCH(INDEX(DataColumns[Variable Code],$A273),Variables[Variable Code],0),"0000"),
", UnitsID:  ",CHAR(34),INDEX(DataColumns[Unit Name],$A273),CHAR(34),
", TaxonomicClassifierID:  ",CHAR(34),CHAR(34),
", ProcessingLevelID:  *ProcessingLevelID",TEXT(MATCH(INDEX(DataColumns[Processing Level],$A273),ProcessingLevels[Processing Level Code],0),"0000"),
", ResultDateTime:  ",CHAR(34),CHAR(34),
", ResultDateTimeUTCOffset:  ",CHAR(34),CHAR(34),
", ValidDateTime:  ",CHAR(34),CHAR(34),
", ValidDateTimeUTCOffset:  ",CHAR(34),CHAR(34),
", StatusCV:  ",CHAR(34),CHAR(34),
", SampledMediumCV:  ",CHAR(34),INDEX(DataColumns[Sampled Medium],$A273),CHAR(34),
", ValueCount:  ",NumDataValues,"}"))</f>
        <v/>
      </c>
      <c r="W273" s="111" t="str">
        <f>IF($A273&gt;NumDataColumns,"",
CONCATENATE("  - &amp;TimeSeriesResultID001",TEXT($A273,"0000"),
" {","ResultID: *ResultID",TEXT($A273,"0000"),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Statistic],$A273),CHAR(34),"}"))</f>
        <v/>
      </c>
      <c r="X273" s="111" t="str">
        <f>IF($A273-3&gt;NumDataColumns,"",
CONCATENATE("    - {ColumnNumber: ",TEXT($A273-1,"0000"),
", Label:  ",CHAR(34),INDEX(DataColumns[Column Label],$A273-3),CHAR(34),
", ODM2Field:  ",CHAR(34),"DataValue",CHAR(34),
", CensorCodeCV:  ",CHAR(34),INDEX(DataColumns[Censor Code],$A273-3),CHAR(34),
", QualiatyCodeCV:  ",CHAR(34),INDEX(DataColumns[Quality Code],$A273-3),CHAR(34),
", TimeAggregationInterval:  ",INDEX(DataColumns[Time Aggregation Interval],$A273-3),
", TimeAggregationIntervalUnitsID:  ",CHAR(34),INDEX(DataColumns[Time Aggregation Unit],$A273-3),CHAR(34),"}"))</f>
        <v/>
      </c>
      <c r="AA273" s="111" t="str">
        <f>IF($A273&gt;NumDataColumns,
"",
CONCATENATE(AA272,", ",INDEX(DataColumns[Column Label],$A273)))</f>
        <v/>
      </c>
    </row>
    <row r="274" spans="1:27" x14ac:dyDescent="0.25">
      <c r="A274">
        <v>271</v>
      </c>
      <c r="D274" s="111" t="str">
        <f>IF($A274&gt;NumPeople,"",
CONCATENATE("  - &amp;PersonID",TEXT($A274,"0000"),
" {","PersonFirstName:  ",CHAR(34),INDEX(People[First Name],$A274),CHAR(34),
", PersonMiddleName:  ",CHAR(34),INDEX(People[Middle Name],$A274),CHAR(34),
", PersonLastName:  ",CHAR(34),INDEX(People[Last Name],$A274),CHAR(34),"}"))</f>
        <v/>
      </c>
      <c r="E274" s="111" t="str">
        <f>IF($A274&gt;NumOrganizations,"",
CONCATENATE("  - &amp;OrganizationID",TEXT($A274,"0000"),
" {","OrganizationTypeCV:  ",CHAR(34),INDEX(Organizations[Organization Type '[CV']],$A274),CHAR(34),
", OrganizationCode:  ",CHAR(34),INDEX(Organizations[Organization Code],$A274),CHAR(34),
", OrganizationName:  ",CHAR(34),INDEX(Organizations[Organization Name],$A274),CHAR(34),
", OrganizationDescription:  ",CHAR(34),INDEX(Organizations[Organization Description],$A274),CHAR(34),
", OrganizationLink:  ",CHAR(34),INDEX(Organizations[Organization Link],$A274),CHAR(34),"}"))</f>
        <v/>
      </c>
      <c r="F274" s="111" t="str">
        <f>IF($A274&gt;NumPeople,"",
CONCATENATE("  - &amp;AffiliationID",TEXT($A274,"0000"),
" {PersonID: *PersonID",TEXT($A274,"0000"),
", OrganizationID: *OrganizationID",TEXT(MATCH(INDEX(People[Organization Name],$A274),Organizations[Organization Name],0),"0000"),
", IsPrimaryOrganizationContact: , AffiliationStartDate: , AffiliationEndDate: , PrimaryPhone: ",
", PrimaryEmail: ",CHAR(34),INDEX(People[Primary Email],$A274),CHAR(34),
", PrimaryAddress: ",CHAR(34),INDEX(People[Primary Address],$A274),CHAR(34),
", PersonLink: }"))</f>
        <v/>
      </c>
      <c r="H274" s="111" t="str">
        <f>IF(COUNTA(CitationInformation)=0,"",
IF($A274&gt;NumAuthors,"",
CONCATENATE("  - &amp;AuthorListID",TEXT($A274,"0000"),
"  {CitationID: *CitationID0001",
", PersonID: *PersonID",TEXT(MATCH(INDEX(AuthorList[Author Name],$A274),People[Full Name],0),"0000"),
", AuthorOrder: ",INDEX(AuthorList[Author Number],$A274),"}")))</f>
        <v/>
      </c>
      <c r="K274" s="111" t="str">
        <f>IF($A274&gt;NumSamplingFeatures,"",
CONCATENATE("  - &amp;SamplingFeatureID",TEXT($A274,"0000"),
" {","SamplingFeatureUUID:  ",CHAR(34),INDEX(SamplingFeatures[Sampling Feature UUID],$A274),CHAR(34),
", SamplingFeatureTypeCV:  ",CHAR(34),INDEX(SamplingFeatures[Sampling Feature Type],$A274),CHAR(34),
", SamplingFeatureCode:  ",CHAR(34),INDEX(SamplingFeatures[Feature Code],$A274),CHAR(34),
", SamplingFeatureName:  ",CHAR(34),INDEX(SamplingFeatures[Feature Name],$A274),CHAR(34),
", SamplingFeatureDescription:  ",CHAR(34),INDEX(SamplingFeatures[Feature Description],$A274),CHAR(34),
", SamplingFeatureGeotypeCV:  ",CHAR(34),INDEX(SamplingFeatures[Feature Geo Type],$A274),CHAR(34),
", FeatureGeometry:  ",CHAR(34),INDEX(SamplingFeatures[Feature Geometry],$A274),CHAR(34),
", Elevation_m:  ",CHAR(34),INDEX(SamplingFeatures[Elevation_m],$A274),CHAR(34),
", ElevationDatumCV:  ",CHAR(34),ElevationDatum,CHAR(34),"}"))</f>
        <v/>
      </c>
      <c r="L274" s="111" t="str">
        <f>IF(NumSites=0,"",
IF(NumSites&lt;$A274,"",
CONCATENATE("  - &amp;SiteID",TEXT($A274,"0000"),
" {","SamplingFeatureID:  *SamplingFeatureID",TEXT(MATCH($A274,Sites[SiteID],0),"0000"),
", SiteTypeCV:  ",CHAR(34),INDEX(Sites[Site Type],MATCH($A274,Sites[SiteID],0)),CHAR(34),
", Latitude:  ",INDEX(Sites[Latitude],MATCH($A274,Sites[SiteID],0)),
", Longitude:  ",INDEX(Sites[Longitude],MATCH($A274,Sites[SiteID],0)),
", SpatialReferenceID:  *SRSID0001}")))</f>
        <v/>
      </c>
      <c r="M274" s="111" t="str">
        <f>IF(NumSpecimens=0,"",
IF(NumSpecimens&lt;$A274,"",
CONCATENATE("  - &amp;SpecimenID",TEXT($A274,"0000"),
" {","SamplingFeatureID:  *SamplingFeatureID",TEXT(MATCH($A274,Specimens[SpecimenID],0),"0000"),
", SpecimenTypeCV:  ",CHAR(34),INDEX(Specimens[Specimen Type],MATCH($A274,Specimens[SpecimenID],0)),CHAR(34),
", SpecimenMediumCV:  ",INDEX(Specimens[Specimen Medium],MATCH($A274,Specimens[SpecimenID],0)),
", IsFieldSpecimen:  ",CHAR(34),INDEX(Specimens[Is Field Specimen?],MATCH($A274,Specimens[SpecimenID],0)),CHAR(34),"}")))</f>
        <v/>
      </c>
      <c r="N274" s="111" t="str">
        <f>IF(NumSpatialOffsets=0,"",
IF(NumSpatialOffsets&lt;$A274,"",
CONCATENATE("  - &amp;SpatialOffsetID",TEXT($A274,"0000"),
" {","SpatialOffsetTypeCV:  ",CHAR(34),INDEX(RelatedFeatures[Spatial Offset Type],MATCH($A274,RelatedFeatures[OffsetID],0)),CHAR(34),
", Offset1Value:  ",INDEX(RelatedFeatures[Offset 1 Value],MATCH($A274,RelatedFeatures[OffsetID],0)),
", Offset1UnitID:  ",CHAR(34),INDEX(RelatedFeatures[Offset 1 Unit],MATCH($A274,RelatedFeatures[OffsetID],0)),CHAR(34),
", Offset2Value:  ",IF(INDEX(RelatedFeatures[Offset 2 Value],MATCH($A274,RelatedFeatures[OffsetID],0))="","NULL",INDEX(RelatedFeatures[Offset 2 Value],MATCH($A274,RelatedFeatures[OffsetID],0))),
", Offset2UnitID:  ",CHAR(34),INDEX(RelatedFeatures[Offset 2 Unit],MATCH($A274,RelatedFeatures[OffsetID],0)),,CHAR(34),
", Offset3Value:  ",IF(INDEX(RelatedFeatures[Offset 3 Value],MATCH($A274,RelatedFeatures[OffsetID],0))="","NULL",INDEX(RelatedFeatures[Offset 3 Value],MATCH($A274,RelatedFeatures[OffsetID],0))),
", Offset3UnitID:  ",CHAR(34),INDEX(RelatedFeatures[Offset 3 Unit],MATCH($A274,RelatedFeatures[OffsetID],0)),CHAR(34),"}")))</f>
        <v/>
      </c>
      <c r="O274" s="111" t="str">
        <f>IF(NumRelatedFeatures=0,"",
IF($A274&gt;NumRelatedFeatures,"",
CONCATENATE("  - &amp;RelationID",TEXT($A274,"0000"),
" {","SamplingFeatureID:  *SamplingFeatureID",TEXT(MATCH(INDEX(RelatedFeatures[First Sampling Feature Code],$A274),SamplingFeatures[Feature Code],0),"0000"),
", RelationshipTypeCV:  ",CHAR(34),INDEX(RelatedFeatures[Relationship Type],$A274),CHAR(34),
", RelatedFeatureID: *SamplingFeatureID",TEXT(MATCH(INDEX(RelatedFeatures[Second Sampling Feature Code],$A274),SamplingFeatures[Feature Code],0),"0000"),
", SpatialOffsetID:  ",IF(INDEX(RelatedFeatures[OffsetID],$A274)="",CONCATENATE(CHAR(34),CHAR(34)),CONCATENATE("*SpatialOffsetID",TEXT(INDEX(RelatedFeatures[OffsetID],$A274),"0000"))),"}")))</f>
        <v/>
      </c>
      <c r="P274" s="111" t="str">
        <f>IF($A274&gt;NumMethods,"",
CONCATENATE("  - &amp;MethodID",TEXT($A274,"0000"),
" {","MethodTypeCV:  ",CHAR(34),INDEX(Methods[Method Type],$A274),CHAR(34),
", MethodCode:  ",CHAR(34),INDEX(Methods[Method Code],$A274),CHAR(34),
", MethodName:  ",CHAR(34),INDEX(Methods[Method Name],$A274),CHAR(34),
", MethodDescription:  ",CHAR(34),INDEX(Methods[Method Description],$A274),CHAR(34),
", MethodLink:  ",CHAR(34),INDEX(Methods[Method Link],$A274),CHAR(34),
", OrganizationID: *OrganizationID",TEXT(MATCH(INDEX(Methods[Organization Name],$A274),Organizations[Organization Name],0),"0000"),"}"))</f>
        <v/>
      </c>
      <c r="Q274" s="111" t="str">
        <f>IF($A274&gt;NumVariables,"",
CONCATENATE("  - &amp;VariableID",TEXT($A274,"0000"),
" {","VariableTypeCV:  ",CHAR(34),INDEX(Variables[Variable Type],$A274),CHAR(34),
", VariableCode:  ",CHAR(34),INDEX(Variables[Variable Code],$A274),CHAR(34),
", VariableNameCV:  ",CHAR(34),INDEX(Variables[Variable Name],$A274),CHAR(34),
", VariableDefinition:  ",CHAR(34),INDEX(Variables[Variable Definition],$A274),CHAR(34),
", SpecciationCV:  ",CHAR(34),INDEX(Variables[Speciation],$A274),CHAR(34),
", NoDataValue:  ",CHAR(34),INDEX(Variables[No Data Value],$A274),CHAR(34),"}"))</f>
        <v/>
      </c>
      <c r="S274" s="111" t="str">
        <f>IF($A274&gt;NumProcessingLevels,"",
CONCATENATE("  - &amp;ProcessingLevelID",TEXT($A274,"0000"),
" {","ProcessingLevelCode:  ",CHAR(34),INDEX(ProcessingLevels[Processing Level Code],$A274),CHAR(34),
", Definition:  ",CHAR(34),INDEX(ProcessingLevels[Definition],$A274),CHAR(34),
", Explanation:  ",CHAR(34),INDEX(ProcessingLevels[Explanation],$A274),CHAR(34),"}"))</f>
        <v/>
      </c>
      <c r="T274" s="111" t="str">
        <f>IF($A274&gt;NumDataColumns,"",
IF(INDEX(DataColumns[Method Code],$A274)="","PLEASE FILL IN A METHOD FOR EACH DATA COLUMN",
CONCATENATE("  - &amp;ActionID",TEXT($A274,"0000"),
" {","ActionTypeCV:  ",CHAR(34),"Observation",CHAR(34),
", MethodID: *MethodID",TEXT(MATCH(INDEX(DataColumns[Method Code],$A274),Methods[Method Code],0),"0000"),
", BeginDateTime:  NULL",
", BeginDateTimeUTCOffset:  NULL",
", EndDateTime:  NULL",
", EndDateTimeUTCOffset:  NULL",
", ActionDescription:  ",CHAR(34),"Generic observation action generated by YODA TimeSeries Template",CHAR(34),
", ActionFileLink:  ",CHAR(34),CHAR(34),"}")))</f>
        <v/>
      </c>
      <c r="U274" s="111" t="str">
        <f>IF($A274&gt;NumDataColumns,"",
IF(INDEX(DataColumns[Method Code],$A274)="","PLEASE FILL IN A SAMPLING FEATURE FOR EACH DATA COLUMN",
CONCATENATE("  - &amp;FeatureActionID",TEXT($A274,"0000"),
" {","SamplingFeatureID:  *SamplingFeatureID",TEXT(MATCH(INDEX(DataColumns[Sampling Feature Code],$A274),SamplingFeatures[Feature Code],0),"0000"),
", ActionID:  *ActionID",TEXT($A274,"0000"),"}")))</f>
        <v/>
      </c>
      <c r="V274" s="111" t="str">
        <f>IF($A274&gt;NumDataColumns,"",
CONCATENATE("  - &amp;ResultID",TEXT($A274,"0000"),
" {","ResultUUID:  ",CHAR(34),INDEX(DataColumns[ResultUUID],$A274),CHAR(34),
", FeatureActionID: *FeatureActionID",TEXT($A274,"0000"),
", ResultTypeCV:  ",CHAR(34),INDEX(DataColumns[Result Type],$A274),CHAR(34),
", VariableID:  *VariableID",TEXT(MATCH(INDEX(DataColumns[Variable Code],$A274),Variables[Variable Code],0),"0000"),
", UnitsID:  ",CHAR(34),INDEX(DataColumns[Unit Name],$A274),CHAR(34),
", TaxonomicClassifierID:  ",CHAR(34),CHAR(34),
", ProcessingLevelID:  *ProcessingLevelID",TEXT(MATCH(INDEX(DataColumns[Processing Level],$A274),ProcessingLevels[Processing Level Code],0),"0000"),
", ResultDateTime:  ",CHAR(34),CHAR(34),
", ResultDateTimeUTCOffset:  ",CHAR(34),CHAR(34),
", ValidDateTime:  ",CHAR(34),CHAR(34),
", ValidDateTimeUTCOffset:  ",CHAR(34),CHAR(34),
", StatusCV:  ",CHAR(34),CHAR(34),
", SampledMediumCV:  ",CHAR(34),INDEX(DataColumns[Sampled Medium],$A274),CHAR(34),
", ValueCount:  ",NumDataValues,"}"))</f>
        <v/>
      </c>
      <c r="W274" s="111" t="str">
        <f>IF($A274&gt;NumDataColumns,"",
CONCATENATE("  - &amp;TimeSeriesResultID001",TEXT($A274,"0000"),
" {","ResultID: *ResultID",TEXT($A274,"0000"),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Statistic],$A274),CHAR(34),"}"))</f>
        <v/>
      </c>
      <c r="X274" s="111" t="str">
        <f>IF($A274-3&gt;NumDataColumns,"",
CONCATENATE("    - {ColumnNumber: ",TEXT($A274-1,"0000"),
", Label:  ",CHAR(34),INDEX(DataColumns[Column Label],$A274-3),CHAR(34),
", ODM2Field:  ",CHAR(34),"DataValue",CHAR(34),
", CensorCodeCV:  ",CHAR(34),INDEX(DataColumns[Censor Code],$A274-3),CHAR(34),
", QualiatyCodeCV:  ",CHAR(34),INDEX(DataColumns[Quality Code],$A274-3),CHAR(34),
", TimeAggregationInterval:  ",INDEX(DataColumns[Time Aggregation Interval],$A274-3),
", TimeAggregationIntervalUnitsID:  ",CHAR(34),INDEX(DataColumns[Time Aggregation Unit],$A274-3),CHAR(34),"}"))</f>
        <v/>
      </c>
      <c r="AA274" s="111" t="str">
        <f>IF($A274&gt;NumDataColumns,
"",
CONCATENATE(AA273,", ",INDEX(DataColumns[Column Label],$A274)))</f>
        <v/>
      </c>
    </row>
    <row r="275" spans="1:27" x14ac:dyDescent="0.25">
      <c r="A275">
        <v>272</v>
      </c>
      <c r="D275" s="111" t="str">
        <f>IF($A275&gt;NumPeople,"",
CONCATENATE("  - &amp;PersonID",TEXT($A275,"0000"),
" {","PersonFirstName:  ",CHAR(34),INDEX(People[First Name],$A275),CHAR(34),
", PersonMiddleName:  ",CHAR(34),INDEX(People[Middle Name],$A275),CHAR(34),
", PersonLastName:  ",CHAR(34),INDEX(People[Last Name],$A275),CHAR(34),"}"))</f>
        <v/>
      </c>
      <c r="E275" s="111" t="str">
        <f>IF($A275&gt;NumOrganizations,"",
CONCATENATE("  - &amp;OrganizationID",TEXT($A275,"0000"),
" {","OrganizationTypeCV:  ",CHAR(34),INDEX(Organizations[Organization Type '[CV']],$A275),CHAR(34),
", OrganizationCode:  ",CHAR(34),INDEX(Organizations[Organization Code],$A275),CHAR(34),
", OrganizationName:  ",CHAR(34),INDEX(Organizations[Organization Name],$A275),CHAR(34),
", OrganizationDescription:  ",CHAR(34),INDEX(Organizations[Organization Description],$A275),CHAR(34),
", OrganizationLink:  ",CHAR(34),INDEX(Organizations[Organization Link],$A275),CHAR(34),"}"))</f>
        <v/>
      </c>
      <c r="F275" s="111" t="str">
        <f>IF($A275&gt;NumPeople,"",
CONCATENATE("  - &amp;AffiliationID",TEXT($A275,"0000"),
" {PersonID: *PersonID",TEXT($A275,"0000"),
", OrganizationID: *OrganizationID",TEXT(MATCH(INDEX(People[Organization Name],$A275),Organizations[Organization Name],0),"0000"),
", IsPrimaryOrganizationContact: , AffiliationStartDate: , AffiliationEndDate: , PrimaryPhone: ",
", PrimaryEmail: ",CHAR(34),INDEX(People[Primary Email],$A275),CHAR(34),
", PrimaryAddress: ",CHAR(34),INDEX(People[Primary Address],$A275),CHAR(34),
", PersonLink: }"))</f>
        <v/>
      </c>
      <c r="H275" s="111" t="str">
        <f>IF(COUNTA(CitationInformation)=0,"",
IF($A275&gt;NumAuthors,"",
CONCATENATE("  - &amp;AuthorListID",TEXT($A275,"0000"),
"  {CitationID: *CitationID0001",
", PersonID: *PersonID",TEXT(MATCH(INDEX(AuthorList[Author Name],$A275),People[Full Name],0),"0000"),
", AuthorOrder: ",INDEX(AuthorList[Author Number],$A275),"}")))</f>
        <v/>
      </c>
      <c r="K275" s="111" t="str">
        <f>IF($A275&gt;NumSamplingFeatures,"",
CONCATENATE("  - &amp;SamplingFeatureID",TEXT($A275,"0000"),
" {","SamplingFeatureUUID:  ",CHAR(34),INDEX(SamplingFeatures[Sampling Feature UUID],$A275),CHAR(34),
", SamplingFeatureTypeCV:  ",CHAR(34),INDEX(SamplingFeatures[Sampling Feature Type],$A275),CHAR(34),
", SamplingFeatureCode:  ",CHAR(34),INDEX(SamplingFeatures[Feature Code],$A275),CHAR(34),
", SamplingFeatureName:  ",CHAR(34),INDEX(SamplingFeatures[Feature Name],$A275),CHAR(34),
", SamplingFeatureDescription:  ",CHAR(34),INDEX(SamplingFeatures[Feature Description],$A275),CHAR(34),
", SamplingFeatureGeotypeCV:  ",CHAR(34),INDEX(SamplingFeatures[Feature Geo Type],$A275),CHAR(34),
", FeatureGeometry:  ",CHAR(34),INDEX(SamplingFeatures[Feature Geometry],$A275),CHAR(34),
", Elevation_m:  ",CHAR(34),INDEX(SamplingFeatures[Elevation_m],$A275),CHAR(34),
", ElevationDatumCV:  ",CHAR(34),ElevationDatum,CHAR(34),"}"))</f>
        <v/>
      </c>
      <c r="L275" s="111" t="str">
        <f>IF(NumSites=0,"",
IF(NumSites&lt;$A275,"",
CONCATENATE("  - &amp;SiteID",TEXT($A275,"0000"),
" {","SamplingFeatureID:  *SamplingFeatureID",TEXT(MATCH($A275,Sites[SiteID],0),"0000"),
", SiteTypeCV:  ",CHAR(34),INDEX(Sites[Site Type],MATCH($A275,Sites[SiteID],0)),CHAR(34),
", Latitude:  ",INDEX(Sites[Latitude],MATCH($A275,Sites[SiteID],0)),
", Longitude:  ",INDEX(Sites[Longitude],MATCH($A275,Sites[SiteID],0)),
", SpatialReferenceID:  *SRSID0001}")))</f>
        <v/>
      </c>
      <c r="M275" s="111" t="str">
        <f>IF(NumSpecimens=0,"",
IF(NumSpecimens&lt;$A275,"",
CONCATENATE("  - &amp;SpecimenID",TEXT($A275,"0000"),
" {","SamplingFeatureID:  *SamplingFeatureID",TEXT(MATCH($A275,Specimens[SpecimenID],0),"0000"),
", SpecimenTypeCV:  ",CHAR(34),INDEX(Specimens[Specimen Type],MATCH($A275,Specimens[SpecimenID],0)),CHAR(34),
", SpecimenMediumCV:  ",INDEX(Specimens[Specimen Medium],MATCH($A275,Specimens[SpecimenID],0)),
", IsFieldSpecimen:  ",CHAR(34),INDEX(Specimens[Is Field Specimen?],MATCH($A275,Specimens[SpecimenID],0)),CHAR(34),"}")))</f>
        <v/>
      </c>
      <c r="N275" s="111" t="str">
        <f>IF(NumSpatialOffsets=0,"",
IF(NumSpatialOffsets&lt;$A275,"",
CONCATENATE("  - &amp;SpatialOffsetID",TEXT($A275,"0000"),
" {","SpatialOffsetTypeCV:  ",CHAR(34),INDEX(RelatedFeatures[Spatial Offset Type],MATCH($A275,RelatedFeatures[OffsetID],0)),CHAR(34),
", Offset1Value:  ",INDEX(RelatedFeatures[Offset 1 Value],MATCH($A275,RelatedFeatures[OffsetID],0)),
", Offset1UnitID:  ",CHAR(34),INDEX(RelatedFeatures[Offset 1 Unit],MATCH($A275,RelatedFeatures[OffsetID],0)),CHAR(34),
", Offset2Value:  ",IF(INDEX(RelatedFeatures[Offset 2 Value],MATCH($A275,RelatedFeatures[OffsetID],0))="","NULL",INDEX(RelatedFeatures[Offset 2 Value],MATCH($A275,RelatedFeatures[OffsetID],0))),
", Offset2UnitID:  ",CHAR(34),INDEX(RelatedFeatures[Offset 2 Unit],MATCH($A275,RelatedFeatures[OffsetID],0)),,CHAR(34),
", Offset3Value:  ",IF(INDEX(RelatedFeatures[Offset 3 Value],MATCH($A275,RelatedFeatures[OffsetID],0))="","NULL",INDEX(RelatedFeatures[Offset 3 Value],MATCH($A275,RelatedFeatures[OffsetID],0))),
", Offset3UnitID:  ",CHAR(34),INDEX(RelatedFeatures[Offset 3 Unit],MATCH($A275,RelatedFeatures[OffsetID],0)),CHAR(34),"}")))</f>
        <v/>
      </c>
      <c r="O275" s="111" t="str">
        <f>IF(NumRelatedFeatures=0,"",
IF($A275&gt;NumRelatedFeatures,"",
CONCATENATE("  - &amp;RelationID",TEXT($A275,"0000"),
" {","SamplingFeatureID:  *SamplingFeatureID",TEXT(MATCH(INDEX(RelatedFeatures[First Sampling Feature Code],$A275),SamplingFeatures[Feature Code],0),"0000"),
", RelationshipTypeCV:  ",CHAR(34),INDEX(RelatedFeatures[Relationship Type],$A275),CHAR(34),
", RelatedFeatureID: *SamplingFeatureID",TEXT(MATCH(INDEX(RelatedFeatures[Second Sampling Feature Code],$A275),SamplingFeatures[Feature Code],0),"0000"),
", SpatialOffsetID:  ",IF(INDEX(RelatedFeatures[OffsetID],$A275)="",CONCATENATE(CHAR(34),CHAR(34)),CONCATENATE("*SpatialOffsetID",TEXT(INDEX(RelatedFeatures[OffsetID],$A275),"0000"))),"}")))</f>
        <v/>
      </c>
      <c r="P275" s="111" t="str">
        <f>IF($A275&gt;NumMethods,"",
CONCATENATE("  - &amp;MethodID",TEXT($A275,"0000"),
" {","MethodTypeCV:  ",CHAR(34),INDEX(Methods[Method Type],$A275),CHAR(34),
", MethodCode:  ",CHAR(34),INDEX(Methods[Method Code],$A275),CHAR(34),
", MethodName:  ",CHAR(34),INDEX(Methods[Method Name],$A275),CHAR(34),
", MethodDescription:  ",CHAR(34),INDEX(Methods[Method Description],$A275),CHAR(34),
", MethodLink:  ",CHAR(34),INDEX(Methods[Method Link],$A275),CHAR(34),
", OrganizationID: *OrganizationID",TEXT(MATCH(INDEX(Methods[Organization Name],$A275),Organizations[Organization Name],0),"0000"),"}"))</f>
        <v/>
      </c>
      <c r="Q275" s="111" t="str">
        <f>IF($A275&gt;NumVariables,"",
CONCATENATE("  - &amp;VariableID",TEXT($A275,"0000"),
" {","VariableTypeCV:  ",CHAR(34),INDEX(Variables[Variable Type],$A275),CHAR(34),
", VariableCode:  ",CHAR(34),INDEX(Variables[Variable Code],$A275),CHAR(34),
", VariableNameCV:  ",CHAR(34),INDEX(Variables[Variable Name],$A275),CHAR(34),
", VariableDefinition:  ",CHAR(34),INDEX(Variables[Variable Definition],$A275),CHAR(34),
", SpecciationCV:  ",CHAR(34),INDEX(Variables[Speciation],$A275),CHAR(34),
", NoDataValue:  ",CHAR(34),INDEX(Variables[No Data Value],$A275),CHAR(34),"}"))</f>
        <v/>
      </c>
      <c r="S275" s="111" t="str">
        <f>IF($A275&gt;NumProcessingLevels,"",
CONCATENATE("  - &amp;ProcessingLevelID",TEXT($A275,"0000"),
" {","ProcessingLevelCode:  ",CHAR(34),INDEX(ProcessingLevels[Processing Level Code],$A275),CHAR(34),
", Definition:  ",CHAR(34),INDEX(ProcessingLevels[Definition],$A275),CHAR(34),
", Explanation:  ",CHAR(34),INDEX(ProcessingLevels[Explanation],$A275),CHAR(34),"}"))</f>
        <v/>
      </c>
      <c r="T275" s="111" t="str">
        <f>IF($A275&gt;NumDataColumns,"",
IF(INDEX(DataColumns[Method Code],$A275)="","PLEASE FILL IN A METHOD FOR EACH DATA COLUMN",
CONCATENATE("  - &amp;ActionID",TEXT($A275,"0000"),
" {","ActionTypeCV:  ",CHAR(34),"Observation",CHAR(34),
", MethodID: *MethodID",TEXT(MATCH(INDEX(DataColumns[Method Code],$A275),Methods[Method Code],0),"0000"),
", BeginDateTime:  NULL",
", BeginDateTimeUTCOffset:  NULL",
", EndDateTime:  NULL",
", EndDateTimeUTCOffset:  NULL",
", ActionDescription:  ",CHAR(34),"Generic observation action generated by YODA TimeSeries Template",CHAR(34),
", ActionFileLink:  ",CHAR(34),CHAR(34),"}")))</f>
        <v/>
      </c>
      <c r="U275" s="111" t="str">
        <f>IF($A275&gt;NumDataColumns,"",
IF(INDEX(DataColumns[Method Code],$A275)="","PLEASE FILL IN A SAMPLING FEATURE FOR EACH DATA COLUMN",
CONCATENATE("  - &amp;FeatureActionID",TEXT($A275,"0000"),
" {","SamplingFeatureID:  *SamplingFeatureID",TEXT(MATCH(INDEX(DataColumns[Sampling Feature Code],$A275),SamplingFeatures[Feature Code],0),"0000"),
", ActionID:  *ActionID",TEXT($A275,"0000"),"}")))</f>
        <v/>
      </c>
      <c r="V275" s="111" t="str">
        <f>IF($A275&gt;NumDataColumns,"",
CONCATENATE("  - &amp;ResultID",TEXT($A275,"0000"),
" {","ResultUUID:  ",CHAR(34),INDEX(DataColumns[ResultUUID],$A275),CHAR(34),
", FeatureActionID: *FeatureActionID",TEXT($A275,"0000"),
", ResultTypeCV:  ",CHAR(34),INDEX(DataColumns[Result Type],$A275),CHAR(34),
", VariableID:  *VariableID",TEXT(MATCH(INDEX(DataColumns[Variable Code],$A275),Variables[Variable Code],0),"0000"),
", UnitsID:  ",CHAR(34),INDEX(DataColumns[Unit Name],$A275),CHAR(34),
", TaxonomicClassifierID:  ",CHAR(34),CHAR(34),
", ProcessingLevelID:  *ProcessingLevelID",TEXT(MATCH(INDEX(DataColumns[Processing Level],$A275),ProcessingLevels[Processing Level Code],0),"0000"),
", ResultDateTime:  ",CHAR(34),CHAR(34),
", ResultDateTimeUTCOffset:  ",CHAR(34),CHAR(34),
", ValidDateTime:  ",CHAR(34),CHAR(34),
", ValidDateTimeUTCOffset:  ",CHAR(34),CHAR(34),
", StatusCV:  ",CHAR(34),CHAR(34),
", SampledMediumCV:  ",CHAR(34),INDEX(DataColumns[Sampled Medium],$A275),CHAR(34),
", ValueCount:  ",NumDataValues,"}"))</f>
        <v/>
      </c>
      <c r="W275" s="111" t="str">
        <f>IF($A275&gt;NumDataColumns,"",
CONCATENATE("  - &amp;TimeSeriesResultID001",TEXT($A275,"0000"),
" {","ResultID: *ResultID",TEXT($A275,"0000"),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Statistic],$A275),CHAR(34),"}"))</f>
        <v/>
      </c>
      <c r="X275" s="111" t="str">
        <f>IF($A275-3&gt;NumDataColumns,"",
CONCATENATE("    - {ColumnNumber: ",TEXT($A275-1,"0000"),
", Label:  ",CHAR(34),INDEX(DataColumns[Column Label],$A275-3),CHAR(34),
", ODM2Field:  ",CHAR(34),"DataValue",CHAR(34),
", CensorCodeCV:  ",CHAR(34),INDEX(DataColumns[Censor Code],$A275-3),CHAR(34),
", QualiatyCodeCV:  ",CHAR(34),INDEX(DataColumns[Quality Code],$A275-3),CHAR(34),
", TimeAggregationInterval:  ",INDEX(DataColumns[Time Aggregation Interval],$A275-3),
", TimeAggregationIntervalUnitsID:  ",CHAR(34),INDEX(DataColumns[Time Aggregation Unit],$A275-3),CHAR(34),"}"))</f>
        <v/>
      </c>
      <c r="AA275" s="111" t="str">
        <f>IF($A275&gt;NumDataColumns,
"",
CONCATENATE(AA274,", ",INDEX(DataColumns[Column Label],$A275)))</f>
        <v/>
      </c>
    </row>
    <row r="276" spans="1:27" x14ac:dyDescent="0.25">
      <c r="A276">
        <v>273</v>
      </c>
      <c r="D276" s="111" t="str">
        <f>IF($A276&gt;NumPeople,"",
CONCATENATE("  - &amp;PersonID",TEXT($A276,"0000"),
" {","PersonFirstName:  ",CHAR(34),INDEX(People[First Name],$A276),CHAR(34),
", PersonMiddleName:  ",CHAR(34),INDEX(People[Middle Name],$A276),CHAR(34),
", PersonLastName:  ",CHAR(34),INDEX(People[Last Name],$A276),CHAR(34),"}"))</f>
        <v/>
      </c>
      <c r="E276" s="111" t="str">
        <f>IF($A276&gt;NumOrganizations,"",
CONCATENATE("  - &amp;OrganizationID",TEXT($A276,"0000"),
" {","OrganizationTypeCV:  ",CHAR(34),INDEX(Organizations[Organization Type '[CV']],$A276),CHAR(34),
", OrganizationCode:  ",CHAR(34),INDEX(Organizations[Organization Code],$A276),CHAR(34),
", OrganizationName:  ",CHAR(34),INDEX(Organizations[Organization Name],$A276),CHAR(34),
", OrganizationDescription:  ",CHAR(34),INDEX(Organizations[Organization Description],$A276),CHAR(34),
", OrganizationLink:  ",CHAR(34),INDEX(Organizations[Organization Link],$A276),CHAR(34),"}"))</f>
        <v/>
      </c>
      <c r="F276" s="111" t="str">
        <f>IF($A276&gt;NumPeople,"",
CONCATENATE("  - &amp;AffiliationID",TEXT($A276,"0000"),
" {PersonID: *PersonID",TEXT($A276,"0000"),
", OrganizationID: *OrganizationID",TEXT(MATCH(INDEX(People[Organization Name],$A276),Organizations[Organization Name],0),"0000"),
", IsPrimaryOrganizationContact: , AffiliationStartDate: , AffiliationEndDate: , PrimaryPhone: ",
", PrimaryEmail: ",CHAR(34),INDEX(People[Primary Email],$A276),CHAR(34),
", PrimaryAddress: ",CHAR(34),INDEX(People[Primary Address],$A276),CHAR(34),
", PersonLink: }"))</f>
        <v/>
      </c>
      <c r="H276" s="111" t="str">
        <f>IF(COUNTA(CitationInformation)=0,"",
IF($A276&gt;NumAuthors,"",
CONCATENATE("  - &amp;AuthorListID",TEXT($A276,"0000"),
"  {CitationID: *CitationID0001",
", PersonID: *PersonID",TEXT(MATCH(INDEX(AuthorList[Author Name],$A276),People[Full Name],0),"0000"),
", AuthorOrder: ",INDEX(AuthorList[Author Number],$A276),"}")))</f>
        <v/>
      </c>
      <c r="K276" s="111" t="str">
        <f>IF($A276&gt;NumSamplingFeatures,"",
CONCATENATE("  - &amp;SamplingFeatureID",TEXT($A276,"0000"),
" {","SamplingFeatureUUID:  ",CHAR(34),INDEX(SamplingFeatures[Sampling Feature UUID],$A276),CHAR(34),
", SamplingFeatureTypeCV:  ",CHAR(34),INDEX(SamplingFeatures[Sampling Feature Type],$A276),CHAR(34),
", SamplingFeatureCode:  ",CHAR(34),INDEX(SamplingFeatures[Feature Code],$A276),CHAR(34),
", SamplingFeatureName:  ",CHAR(34),INDEX(SamplingFeatures[Feature Name],$A276),CHAR(34),
", SamplingFeatureDescription:  ",CHAR(34),INDEX(SamplingFeatures[Feature Description],$A276),CHAR(34),
", SamplingFeatureGeotypeCV:  ",CHAR(34),INDEX(SamplingFeatures[Feature Geo Type],$A276),CHAR(34),
", FeatureGeometry:  ",CHAR(34),INDEX(SamplingFeatures[Feature Geometry],$A276),CHAR(34),
", Elevation_m:  ",CHAR(34),INDEX(SamplingFeatures[Elevation_m],$A276),CHAR(34),
", ElevationDatumCV:  ",CHAR(34),ElevationDatum,CHAR(34),"}"))</f>
        <v/>
      </c>
      <c r="L276" s="111" t="str">
        <f>IF(NumSites=0,"",
IF(NumSites&lt;$A276,"",
CONCATENATE("  - &amp;SiteID",TEXT($A276,"0000"),
" {","SamplingFeatureID:  *SamplingFeatureID",TEXT(MATCH($A276,Sites[SiteID],0),"0000"),
", SiteTypeCV:  ",CHAR(34),INDEX(Sites[Site Type],MATCH($A276,Sites[SiteID],0)),CHAR(34),
", Latitude:  ",INDEX(Sites[Latitude],MATCH($A276,Sites[SiteID],0)),
", Longitude:  ",INDEX(Sites[Longitude],MATCH($A276,Sites[SiteID],0)),
", SpatialReferenceID:  *SRSID0001}")))</f>
        <v/>
      </c>
      <c r="M276" s="111" t="str">
        <f>IF(NumSpecimens=0,"",
IF(NumSpecimens&lt;$A276,"",
CONCATENATE("  - &amp;SpecimenID",TEXT($A276,"0000"),
" {","SamplingFeatureID:  *SamplingFeatureID",TEXT(MATCH($A276,Specimens[SpecimenID],0),"0000"),
", SpecimenTypeCV:  ",CHAR(34),INDEX(Specimens[Specimen Type],MATCH($A276,Specimens[SpecimenID],0)),CHAR(34),
", SpecimenMediumCV:  ",INDEX(Specimens[Specimen Medium],MATCH($A276,Specimens[SpecimenID],0)),
", IsFieldSpecimen:  ",CHAR(34),INDEX(Specimens[Is Field Specimen?],MATCH($A276,Specimens[SpecimenID],0)),CHAR(34),"}")))</f>
        <v/>
      </c>
      <c r="N276" s="111" t="str">
        <f>IF(NumSpatialOffsets=0,"",
IF(NumSpatialOffsets&lt;$A276,"",
CONCATENATE("  - &amp;SpatialOffsetID",TEXT($A276,"0000"),
" {","SpatialOffsetTypeCV:  ",CHAR(34),INDEX(RelatedFeatures[Spatial Offset Type],MATCH($A276,RelatedFeatures[OffsetID],0)),CHAR(34),
", Offset1Value:  ",INDEX(RelatedFeatures[Offset 1 Value],MATCH($A276,RelatedFeatures[OffsetID],0)),
", Offset1UnitID:  ",CHAR(34),INDEX(RelatedFeatures[Offset 1 Unit],MATCH($A276,RelatedFeatures[OffsetID],0)),CHAR(34),
", Offset2Value:  ",IF(INDEX(RelatedFeatures[Offset 2 Value],MATCH($A276,RelatedFeatures[OffsetID],0))="","NULL",INDEX(RelatedFeatures[Offset 2 Value],MATCH($A276,RelatedFeatures[OffsetID],0))),
", Offset2UnitID:  ",CHAR(34),INDEX(RelatedFeatures[Offset 2 Unit],MATCH($A276,RelatedFeatures[OffsetID],0)),,CHAR(34),
", Offset3Value:  ",IF(INDEX(RelatedFeatures[Offset 3 Value],MATCH($A276,RelatedFeatures[OffsetID],0))="","NULL",INDEX(RelatedFeatures[Offset 3 Value],MATCH($A276,RelatedFeatures[OffsetID],0))),
", Offset3UnitID:  ",CHAR(34),INDEX(RelatedFeatures[Offset 3 Unit],MATCH($A276,RelatedFeatures[OffsetID],0)),CHAR(34),"}")))</f>
        <v/>
      </c>
      <c r="O276" s="111" t="str">
        <f>IF(NumRelatedFeatures=0,"",
IF($A276&gt;NumRelatedFeatures,"",
CONCATENATE("  - &amp;RelationID",TEXT($A276,"0000"),
" {","SamplingFeatureID:  *SamplingFeatureID",TEXT(MATCH(INDEX(RelatedFeatures[First Sampling Feature Code],$A276),SamplingFeatures[Feature Code],0),"0000"),
", RelationshipTypeCV:  ",CHAR(34),INDEX(RelatedFeatures[Relationship Type],$A276),CHAR(34),
", RelatedFeatureID: *SamplingFeatureID",TEXT(MATCH(INDEX(RelatedFeatures[Second Sampling Feature Code],$A276),SamplingFeatures[Feature Code],0),"0000"),
", SpatialOffsetID:  ",IF(INDEX(RelatedFeatures[OffsetID],$A276)="",CONCATENATE(CHAR(34),CHAR(34)),CONCATENATE("*SpatialOffsetID",TEXT(INDEX(RelatedFeatures[OffsetID],$A276),"0000"))),"}")))</f>
        <v/>
      </c>
      <c r="P276" s="111" t="str">
        <f>IF($A276&gt;NumMethods,"",
CONCATENATE("  - &amp;MethodID",TEXT($A276,"0000"),
" {","MethodTypeCV:  ",CHAR(34),INDEX(Methods[Method Type],$A276),CHAR(34),
", MethodCode:  ",CHAR(34),INDEX(Methods[Method Code],$A276),CHAR(34),
", MethodName:  ",CHAR(34),INDEX(Methods[Method Name],$A276),CHAR(34),
", MethodDescription:  ",CHAR(34),INDEX(Methods[Method Description],$A276),CHAR(34),
", MethodLink:  ",CHAR(34),INDEX(Methods[Method Link],$A276),CHAR(34),
", OrganizationID: *OrganizationID",TEXT(MATCH(INDEX(Methods[Organization Name],$A276),Organizations[Organization Name],0),"0000"),"}"))</f>
        <v/>
      </c>
      <c r="Q276" s="111" t="str">
        <f>IF($A276&gt;NumVariables,"",
CONCATENATE("  - &amp;VariableID",TEXT($A276,"0000"),
" {","VariableTypeCV:  ",CHAR(34),INDEX(Variables[Variable Type],$A276),CHAR(34),
", VariableCode:  ",CHAR(34),INDEX(Variables[Variable Code],$A276),CHAR(34),
", VariableNameCV:  ",CHAR(34),INDEX(Variables[Variable Name],$A276),CHAR(34),
", VariableDefinition:  ",CHAR(34),INDEX(Variables[Variable Definition],$A276),CHAR(34),
", SpecciationCV:  ",CHAR(34),INDEX(Variables[Speciation],$A276),CHAR(34),
", NoDataValue:  ",CHAR(34),INDEX(Variables[No Data Value],$A276),CHAR(34),"}"))</f>
        <v/>
      </c>
      <c r="S276" s="111" t="str">
        <f>IF($A276&gt;NumProcessingLevels,"",
CONCATENATE("  - &amp;ProcessingLevelID",TEXT($A276,"0000"),
" {","ProcessingLevelCode:  ",CHAR(34),INDEX(ProcessingLevels[Processing Level Code],$A276),CHAR(34),
", Definition:  ",CHAR(34),INDEX(ProcessingLevels[Definition],$A276),CHAR(34),
", Explanation:  ",CHAR(34),INDEX(ProcessingLevels[Explanation],$A276),CHAR(34),"}"))</f>
        <v/>
      </c>
      <c r="T276" s="111" t="str">
        <f>IF($A276&gt;NumDataColumns,"",
IF(INDEX(DataColumns[Method Code],$A276)="","PLEASE FILL IN A METHOD FOR EACH DATA COLUMN",
CONCATENATE("  - &amp;ActionID",TEXT($A276,"0000"),
" {","ActionTypeCV:  ",CHAR(34),"Observation",CHAR(34),
", MethodID: *MethodID",TEXT(MATCH(INDEX(DataColumns[Method Code],$A276),Methods[Method Code],0),"0000"),
", BeginDateTime:  NULL",
", BeginDateTimeUTCOffset:  NULL",
", EndDateTime:  NULL",
", EndDateTimeUTCOffset:  NULL",
", ActionDescription:  ",CHAR(34),"Generic observation action generated by YODA TimeSeries Template",CHAR(34),
", ActionFileLink:  ",CHAR(34),CHAR(34),"}")))</f>
        <v/>
      </c>
      <c r="U276" s="111" t="str">
        <f>IF($A276&gt;NumDataColumns,"",
IF(INDEX(DataColumns[Method Code],$A276)="","PLEASE FILL IN A SAMPLING FEATURE FOR EACH DATA COLUMN",
CONCATENATE("  - &amp;FeatureActionID",TEXT($A276,"0000"),
" {","SamplingFeatureID:  *SamplingFeatureID",TEXT(MATCH(INDEX(DataColumns[Sampling Feature Code],$A276),SamplingFeatures[Feature Code],0),"0000"),
", ActionID:  *ActionID",TEXT($A276,"0000"),"}")))</f>
        <v/>
      </c>
      <c r="V276" s="111" t="str">
        <f>IF($A276&gt;NumDataColumns,"",
CONCATENATE("  - &amp;ResultID",TEXT($A276,"0000"),
" {","ResultUUID:  ",CHAR(34),INDEX(DataColumns[ResultUUID],$A276),CHAR(34),
", FeatureActionID: *FeatureActionID",TEXT($A276,"0000"),
", ResultTypeCV:  ",CHAR(34),INDEX(DataColumns[Result Type],$A276),CHAR(34),
", VariableID:  *VariableID",TEXT(MATCH(INDEX(DataColumns[Variable Code],$A276),Variables[Variable Code],0),"0000"),
", UnitsID:  ",CHAR(34),INDEX(DataColumns[Unit Name],$A276),CHAR(34),
", TaxonomicClassifierID:  ",CHAR(34),CHAR(34),
", ProcessingLevelID:  *ProcessingLevelID",TEXT(MATCH(INDEX(DataColumns[Processing Level],$A276),ProcessingLevels[Processing Level Code],0),"0000"),
", ResultDateTime:  ",CHAR(34),CHAR(34),
", ResultDateTimeUTCOffset:  ",CHAR(34),CHAR(34),
", ValidDateTime:  ",CHAR(34),CHAR(34),
", ValidDateTimeUTCOffset:  ",CHAR(34),CHAR(34),
", StatusCV:  ",CHAR(34),CHAR(34),
", SampledMediumCV:  ",CHAR(34),INDEX(DataColumns[Sampled Medium],$A276),CHAR(34),
", ValueCount:  ",NumDataValues,"}"))</f>
        <v/>
      </c>
      <c r="W276" s="111" t="str">
        <f>IF($A276&gt;NumDataColumns,"",
CONCATENATE("  - &amp;TimeSeriesResultID001",TEXT($A276,"0000"),
" {","ResultID: *ResultID",TEXT($A276,"0000"),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Statistic],$A276),CHAR(34),"}"))</f>
        <v/>
      </c>
      <c r="X276" s="111" t="str">
        <f>IF($A276-3&gt;NumDataColumns,"",
CONCATENATE("    - {ColumnNumber: ",TEXT($A276-1,"0000"),
", Label:  ",CHAR(34),INDEX(DataColumns[Column Label],$A276-3),CHAR(34),
", ODM2Field:  ",CHAR(34),"DataValue",CHAR(34),
", CensorCodeCV:  ",CHAR(34),INDEX(DataColumns[Censor Code],$A276-3),CHAR(34),
", QualiatyCodeCV:  ",CHAR(34),INDEX(DataColumns[Quality Code],$A276-3),CHAR(34),
", TimeAggregationInterval:  ",INDEX(DataColumns[Time Aggregation Interval],$A276-3),
", TimeAggregationIntervalUnitsID:  ",CHAR(34),INDEX(DataColumns[Time Aggregation Unit],$A276-3),CHAR(34),"}"))</f>
        <v/>
      </c>
      <c r="AA276" s="111" t="str">
        <f>IF($A276&gt;NumDataColumns,
"",
CONCATENATE(AA275,", ",INDEX(DataColumns[Column Label],$A276)))</f>
        <v/>
      </c>
    </row>
    <row r="277" spans="1:27" x14ac:dyDescent="0.25">
      <c r="A277">
        <v>274</v>
      </c>
      <c r="D277" s="111" t="str">
        <f>IF($A277&gt;NumPeople,"",
CONCATENATE("  - &amp;PersonID",TEXT($A277,"0000"),
" {","PersonFirstName:  ",CHAR(34),INDEX(People[First Name],$A277),CHAR(34),
", PersonMiddleName:  ",CHAR(34),INDEX(People[Middle Name],$A277),CHAR(34),
", PersonLastName:  ",CHAR(34),INDEX(People[Last Name],$A277),CHAR(34),"}"))</f>
        <v/>
      </c>
      <c r="E277" s="111" t="str">
        <f>IF($A277&gt;NumOrganizations,"",
CONCATENATE("  - &amp;OrganizationID",TEXT($A277,"0000"),
" {","OrganizationTypeCV:  ",CHAR(34),INDEX(Organizations[Organization Type '[CV']],$A277),CHAR(34),
", OrganizationCode:  ",CHAR(34),INDEX(Organizations[Organization Code],$A277),CHAR(34),
", OrganizationName:  ",CHAR(34),INDEX(Organizations[Organization Name],$A277),CHAR(34),
", OrganizationDescription:  ",CHAR(34),INDEX(Organizations[Organization Description],$A277),CHAR(34),
", OrganizationLink:  ",CHAR(34),INDEX(Organizations[Organization Link],$A277),CHAR(34),"}"))</f>
        <v/>
      </c>
      <c r="F277" s="111" t="str">
        <f>IF($A277&gt;NumPeople,"",
CONCATENATE("  - &amp;AffiliationID",TEXT($A277,"0000"),
" {PersonID: *PersonID",TEXT($A277,"0000"),
", OrganizationID: *OrganizationID",TEXT(MATCH(INDEX(People[Organization Name],$A277),Organizations[Organization Name],0),"0000"),
", IsPrimaryOrganizationContact: , AffiliationStartDate: , AffiliationEndDate: , PrimaryPhone: ",
", PrimaryEmail: ",CHAR(34),INDEX(People[Primary Email],$A277),CHAR(34),
", PrimaryAddress: ",CHAR(34),INDEX(People[Primary Address],$A277),CHAR(34),
", PersonLink: }"))</f>
        <v/>
      </c>
      <c r="H277" s="111" t="str">
        <f>IF(COUNTA(CitationInformation)=0,"",
IF($A277&gt;NumAuthors,"",
CONCATENATE("  - &amp;AuthorListID",TEXT($A277,"0000"),
"  {CitationID: *CitationID0001",
", PersonID: *PersonID",TEXT(MATCH(INDEX(AuthorList[Author Name],$A277),People[Full Name],0),"0000"),
", AuthorOrder: ",INDEX(AuthorList[Author Number],$A277),"}")))</f>
        <v/>
      </c>
      <c r="K277" s="111" t="str">
        <f>IF($A277&gt;NumSamplingFeatures,"",
CONCATENATE("  - &amp;SamplingFeatureID",TEXT($A277,"0000"),
" {","SamplingFeatureUUID:  ",CHAR(34),INDEX(SamplingFeatures[Sampling Feature UUID],$A277),CHAR(34),
", SamplingFeatureTypeCV:  ",CHAR(34),INDEX(SamplingFeatures[Sampling Feature Type],$A277),CHAR(34),
", SamplingFeatureCode:  ",CHAR(34),INDEX(SamplingFeatures[Feature Code],$A277),CHAR(34),
", SamplingFeatureName:  ",CHAR(34),INDEX(SamplingFeatures[Feature Name],$A277),CHAR(34),
", SamplingFeatureDescription:  ",CHAR(34),INDEX(SamplingFeatures[Feature Description],$A277),CHAR(34),
", SamplingFeatureGeotypeCV:  ",CHAR(34),INDEX(SamplingFeatures[Feature Geo Type],$A277),CHAR(34),
", FeatureGeometry:  ",CHAR(34),INDEX(SamplingFeatures[Feature Geometry],$A277),CHAR(34),
", Elevation_m:  ",CHAR(34),INDEX(SamplingFeatures[Elevation_m],$A277),CHAR(34),
", ElevationDatumCV:  ",CHAR(34),ElevationDatum,CHAR(34),"}"))</f>
        <v/>
      </c>
      <c r="L277" s="111" t="str">
        <f>IF(NumSites=0,"",
IF(NumSites&lt;$A277,"",
CONCATENATE("  - &amp;SiteID",TEXT($A277,"0000"),
" {","SamplingFeatureID:  *SamplingFeatureID",TEXT(MATCH($A277,Sites[SiteID],0),"0000"),
", SiteTypeCV:  ",CHAR(34),INDEX(Sites[Site Type],MATCH($A277,Sites[SiteID],0)),CHAR(34),
", Latitude:  ",INDEX(Sites[Latitude],MATCH($A277,Sites[SiteID],0)),
", Longitude:  ",INDEX(Sites[Longitude],MATCH($A277,Sites[SiteID],0)),
", SpatialReferenceID:  *SRSID0001}")))</f>
        <v/>
      </c>
      <c r="M277" s="111" t="str">
        <f>IF(NumSpecimens=0,"",
IF(NumSpecimens&lt;$A277,"",
CONCATENATE("  - &amp;SpecimenID",TEXT($A277,"0000"),
" {","SamplingFeatureID:  *SamplingFeatureID",TEXT(MATCH($A277,Specimens[SpecimenID],0),"0000"),
", SpecimenTypeCV:  ",CHAR(34),INDEX(Specimens[Specimen Type],MATCH($A277,Specimens[SpecimenID],0)),CHAR(34),
", SpecimenMediumCV:  ",INDEX(Specimens[Specimen Medium],MATCH($A277,Specimens[SpecimenID],0)),
", IsFieldSpecimen:  ",CHAR(34),INDEX(Specimens[Is Field Specimen?],MATCH($A277,Specimens[SpecimenID],0)),CHAR(34),"}")))</f>
        <v/>
      </c>
      <c r="N277" s="111" t="str">
        <f>IF(NumSpatialOffsets=0,"",
IF(NumSpatialOffsets&lt;$A277,"",
CONCATENATE("  - &amp;SpatialOffsetID",TEXT($A277,"0000"),
" {","SpatialOffsetTypeCV:  ",CHAR(34),INDEX(RelatedFeatures[Spatial Offset Type],MATCH($A277,RelatedFeatures[OffsetID],0)),CHAR(34),
", Offset1Value:  ",INDEX(RelatedFeatures[Offset 1 Value],MATCH($A277,RelatedFeatures[OffsetID],0)),
", Offset1UnitID:  ",CHAR(34),INDEX(RelatedFeatures[Offset 1 Unit],MATCH($A277,RelatedFeatures[OffsetID],0)),CHAR(34),
", Offset2Value:  ",IF(INDEX(RelatedFeatures[Offset 2 Value],MATCH($A277,RelatedFeatures[OffsetID],0))="","NULL",INDEX(RelatedFeatures[Offset 2 Value],MATCH($A277,RelatedFeatures[OffsetID],0))),
", Offset2UnitID:  ",CHAR(34),INDEX(RelatedFeatures[Offset 2 Unit],MATCH($A277,RelatedFeatures[OffsetID],0)),,CHAR(34),
", Offset3Value:  ",IF(INDEX(RelatedFeatures[Offset 3 Value],MATCH($A277,RelatedFeatures[OffsetID],0))="","NULL",INDEX(RelatedFeatures[Offset 3 Value],MATCH($A277,RelatedFeatures[OffsetID],0))),
", Offset3UnitID:  ",CHAR(34),INDEX(RelatedFeatures[Offset 3 Unit],MATCH($A277,RelatedFeatures[OffsetID],0)),CHAR(34),"}")))</f>
        <v/>
      </c>
      <c r="O277" s="111" t="str">
        <f>IF(NumRelatedFeatures=0,"",
IF($A277&gt;NumRelatedFeatures,"",
CONCATENATE("  - &amp;RelationID",TEXT($A277,"0000"),
" {","SamplingFeatureID:  *SamplingFeatureID",TEXT(MATCH(INDEX(RelatedFeatures[First Sampling Feature Code],$A277),SamplingFeatures[Feature Code],0),"0000"),
", RelationshipTypeCV:  ",CHAR(34),INDEX(RelatedFeatures[Relationship Type],$A277),CHAR(34),
", RelatedFeatureID: *SamplingFeatureID",TEXT(MATCH(INDEX(RelatedFeatures[Second Sampling Feature Code],$A277),SamplingFeatures[Feature Code],0),"0000"),
", SpatialOffsetID:  ",IF(INDEX(RelatedFeatures[OffsetID],$A277)="",CONCATENATE(CHAR(34),CHAR(34)),CONCATENATE("*SpatialOffsetID",TEXT(INDEX(RelatedFeatures[OffsetID],$A277),"0000"))),"}")))</f>
        <v/>
      </c>
      <c r="P277" s="111" t="str">
        <f>IF($A277&gt;NumMethods,"",
CONCATENATE("  - &amp;MethodID",TEXT($A277,"0000"),
" {","MethodTypeCV:  ",CHAR(34),INDEX(Methods[Method Type],$A277),CHAR(34),
", MethodCode:  ",CHAR(34),INDEX(Methods[Method Code],$A277),CHAR(34),
", MethodName:  ",CHAR(34),INDEX(Methods[Method Name],$A277),CHAR(34),
", MethodDescription:  ",CHAR(34),INDEX(Methods[Method Description],$A277),CHAR(34),
", MethodLink:  ",CHAR(34),INDEX(Methods[Method Link],$A277),CHAR(34),
", OrganizationID: *OrganizationID",TEXT(MATCH(INDEX(Methods[Organization Name],$A277),Organizations[Organization Name],0),"0000"),"}"))</f>
        <v/>
      </c>
      <c r="Q277" s="111" t="str">
        <f>IF($A277&gt;NumVariables,"",
CONCATENATE("  - &amp;VariableID",TEXT($A277,"0000"),
" {","VariableTypeCV:  ",CHAR(34),INDEX(Variables[Variable Type],$A277),CHAR(34),
", VariableCode:  ",CHAR(34),INDEX(Variables[Variable Code],$A277),CHAR(34),
", VariableNameCV:  ",CHAR(34),INDEX(Variables[Variable Name],$A277),CHAR(34),
", VariableDefinition:  ",CHAR(34),INDEX(Variables[Variable Definition],$A277),CHAR(34),
", SpecciationCV:  ",CHAR(34),INDEX(Variables[Speciation],$A277),CHAR(34),
", NoDataValue:  ",CHAR(34),INDEX(Variables[No Data Value],$A277),CHAR(34),"}"))</f>
        <v/>
      </c>
      <c r="S277" s="111" t="str">
        <f>IF($A277&gt;NumProcessingLevels,"",
CONCATENATE("  - &amp;ProcessingLevelID",TEXT($A277,"0000"),
" {","ProcessingLevelCode:  ",CHAR(34),INDEX(ProcessingLevels[Processing Level Code],$A277),CHAR(34),
", Definition:  ",CHAR(34),INDEX(ProcessingLevels[Definition],$A277),CHAR(34),
", Explanation:  ",CHAR(34),INDEX(ProcessingLevels[Explanation],$A277),CHAR(34),"}"))</f>
        <v/>
      </c>
      <c r="T277" s="111" t="str">
        <f>IF($A277&gt;NumDataColumns,"",
IF(INDEX(DataColumns[Method Code],$A277)="","PLEASE FILL IN A METHOD FOR EACH DATA COLUMN",
CONCATENATE("  - &amp;ActionID",TEXT($A277,"0000"),
" {","ActionTypeCV:  ",CHAR(34),"Observation",CHAR(34),
", MethodID: *MethodID",TEXT(MATCH(INDEX(DataColumns[Method Code],$A277),Methods[Method Code],0),"0000"),
", BeginDateTime:  NULL",
", BeginDateTimeUTCOffset:  NULL",
", EndDateTime:  NULL",
", EndDateTimeUTCOffset:  NULL",
", ActionDescription:  ",CHAR(34),"Generic observation action generated by YODA TimeSeries Template",CHAR(34),
", ActionFileLink:  ",CHAR(34),CHAR(34),"}")))</f>
        <v/>
      </c>
      <c r="U277" s="111" t="str">
        <f>IF($A277&gt;NumDataColumns,"",
IF(INDEX(DataColumns[Method Code],$A277)="","PLEASE FILL IN A SAMPLING FEATURE FOR EACH DATA COLUMN",
CONCATENATE("  - &amp;FeatureActionID",TEXT($A277,"0000"),
" {","SamplingFeatureID:  *SamplingFeatureID",TEXT(MATCH(INDEX(DataColumns[Sampling Feature Code],$A277),SamplingFeatures[Feature Code],0),"0000"),
", ActionID:  *ActionID",TEXT($A277,"0000"),"}")))</f>
        <v/>
      </c>
      <c r="V277" s="111" t="str">
        <f>IF($A277&gt;NumDataColumns,"",
CONCATENATE("  - &amp;ResultID",TEXT($A277,"0000"),
" {","ResultUUID:  ",CHAR(34),INDEX(DataColumns[ResultUUID],$A277),CHAR(34),
", FeatureActionID: *FeatureActionID",TEXT($A277,"0000"),
", ResultTypeCV:  ",CHAR(34),INDEX(DataColumns[Result Type],$A277),CHAR(34),
", VariableID:  *VariableID",TEXT(MATCH(INDEX(DataColumns[Variable Code],$A277),Variables[Variable Code],0),"0000"),
", UnitsID:  ",CHAR(34),INDEX(DataColumns[Unit Name],$A277),CHAR(34),
", TaxonomicClassifierID:  ",CHAR(34),CHAR(34),
", ProcessingLevelID:  *ProcessingLevelID",TEXT(MATCH(INDEX(DataColumns[Processing Level],$A277),ProcessingLevels[Processing Level Code],0),"0000"),
", ResultDateTime:  ",CHAR(34),CHAR(34),
", ResultDateTimeUTCOffset:  ",CHAR(34),CHAR(34),
", ValidDateTime:  ",CHAR(34),CHAR(34),
", ValidDateTimeUTCOffset:  ",CHAR(34),CHAR(34),
", StatusCV:  ",CHAR(34),CHAR(34),
", SampledMediumCV:  ",CHAR(34),INDEX(DataColumns[Sampled Medium],$A277),CHAR(34),
", ValueCount:  ",NumDataValues,"}"))</f>
        <v/>
      </c>
      <c r="W277" s="111" t="str">
        <f>IF($A277&gt;NumDataColumns,"",
CONCATENATE("  - &amp;TimeSeriesResultID001",TEXT($A277,"0000"),
" {","ResultID: *ResultID",TEXT($A277,"0000"),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Statistic],$A277),CHAR(34),"}"))</f>
        <v/>
      </c>
      <c r="X277" s="111" t="str">
        <f>IF($A277-3&gt;NumDataColumns,"",
CONCATENATE("    - {ColumnNumber: ",TEXT($A277-1,"0000"),
", Label:  ",CHAR(34),INDEX(DataColumns[Column Label],$A277-3),CHAR(34),
", ODM2Field:  ",CHAR(34),"DataValue",CHAR(34),
", CensorCodeCV:  ",CHAR(34),INDEX(DataColumns[Censor Code],$A277-3),CHAR(34),
", QualiatyCodeCV:  ",CHAR(34),INDEX(DataColumns[Quality Code],$A277-3),CHAR(34),
", TimeAggregationInterval:  ",INDEX(DataColumns[Time Aggregation Interval],$A277-3),
", TimeAggregationIntervalUnitsID:  ",CHAR(34),INDEX(DataColumns[Time Aggregation Unit],$A277-3),CHAR(34),"}"))</f>
        <v/>
      </c>
      <c r="AA277" s="111" t="str">
        <f>IF($A277&gt;NumDataColumns,
"",
CONCATENATE(AA276,", ",INDEX(DataColumns[Column Label],$A277)))</f>
        <v/>
      </c>
    </row>
    <row r="278" spans="1:27" x14ac:dyDescent="0.25">
      <c r="A278">
        <v>275</v>
      </c>
      <c r="D278" s="111" t="str">
        <f>IF($A278&gt;NumPeople,"",
CONCATENATE("  - &amp;PersonID",TEXT($A278,"0000"),
" {","PersonFirstName:  ",CHAR(34),INDEX(People[First Name],$A278),CHAR(34),
", PersonMiddleName:  ",CHAR(34),INDEX(People[Middle Name],$A278),CHAR(34),
", PersonLastName:  ",CHAR(34),INDEX(People[Last Name],$A278),CHAR(34),"}"))</f>
        <v/>
      </c>
      <c r="E278" s="111" t="str">
        <f>IF($A278&gt;NumOrganizations,"",
CONCATENATE("  - &amp;OrganizationID",TEXT($A278,"0000"),
" {","OrganizationTypeCV:  ",CHAR(34),INDEX(Organizations[Organization Type '[CV']],$A278),CHAR(34),
", OrganizationCode:  ",CHAR(34),INDEX(Organizations[Organization Code],$A278),CHAR(34),
", OrganizationName:  ",CHAR(34),INDEX(Organizations[Organization Name],$A278),CHAR(34),
", OrganizationDescription:  ",CHAR(34),INDEX(Organizations[Organization Description],$A278),CHAR(34),
", OrganizationLink:  ",CHAR(34),INDEX(Organizations[Organization Link],$A278),CHAR(34),"}"))</f>
        <v/>
      </c>
      <c r="F278" s="111" t="str">
        <f>IF($A278&gt;NumPeople,"",
CONCATENATE("  - &amp;AffiliationID",TEXT($A278,"0000"),
" {PersonID: *PersonID",TEXT($A278,"0000"),
", OrganizationID: *OrganizationID",TEXT(MATCH(INDEX(People[Organization Name],$A278),Organizations[Organization Name],0),"0000"),
", IsPrimaryOrganizationContact: , AffiliationStartDate: , AffiliationEndDate: , PrimaryPhone: ",
", PrimaryEmail: ",CHAR(34),INDEX(People[Primary Email],$A278),CHAR(34),
", PrimaryAddress: ",CHAR(34),INDEX(People[Primary Address],$A278),CHAR(34),
", PersonLink: }"))</f>
        <v/>
      </c>
      <c r="H278" s="111" t="str">
        <f>IF(COUNTA(CitationInformation)=0,"",
IF($A278&gt;NumAuthors,"",
CONCATENATE("  - &amp;AuthorListID",TEXT($A278,"0000"),
"  {CitationID: *CitationID0001",
", PersonID: *PersonID",TEXT(MATCH(INDEX(AuthorList[Author Name],$A278),People[Full Name],0),"0000"),
", AuthorOrder: ",INDEX(AuthorList[Author Number],$A278),"}")))</f>
        <v/>
      </c>
      <c r="K278" s="111" t="str">
        <f>IF($A278&gt;NumSamplingFeatures,"",
CONCATENATE("  - &amp;SamplingFeatureID",TEXT($A278,"0000"),
" {","SamplingFeatureUUID:  ",CHAR(34),INDEX(SamplingFeatures[Sampling Feature UUID],$A278),CHAR(34),
", SamplingFeatureTypeCV:  ",CHAR(34),INDEX(SamplingFeatures[Sampling Feature Type],$A278),CHAR(34),
", SamplingFeatureCode:  ",CHAR(34),INDEX(SamplingFeatures[Feature Code],$A278),CHAR(34),
", SamplingFeatureName:  ",CHAR(34),INDEX(SamplingFeatures[Feature Name],$A278),CHAR(34),
", SamplingFeatureDescription:  ",CHAR(34),INDEX(SamplingFeatures[Feature Description],$A278),CHAR(34),
", SamplingFeatureGeotypeCV:  ",CHAR(34),INDEX(SamplingFeatures[Feature Geo Type],$A278),CHAR(34),
", FeatureGeometry:  ",CHAR(34),INDEX(SamplingFeatures[Feature Geometry],$A278),CHAR(34),
", Elevation_m:  ",CHAR(34),INDEX(SamplingFeatures[Elevation_m],$A278),CHAR(34),
", ElevationDatumCV:  ",CHAR(34),ElevationDatum,CHAR(34),"}"))</f>
        <v/>
      </c>
      <c r="L278" s="111" t="str">
        <f>IF(NumSites=0,"",
IF(NumSites&lt;$A278,"",
CONCATENATE("  - &amp;SiteID",TEXT($A278,"0000"),
" {","SamplingFeatureID:  *SamplingFeatureID",TEXT(MATCH($A278,Sites[SiteID],0),"0000"),
", SiteTypeCV:  ",CHAR(34),INDEX(Sites[Site Type],MATCH($A278,Sites[SiteID],0)),CHAR(34),
", Latitude:  ",INDEX(Sites[Latitude],MATCH($A278,Sites[SiteID],0)),
", Longitude:  ",INDEX(Sites[Longitude],MATCH($A278,Sites[SiteID],0)),
", SpatialReferenceID:  *SRSID0001}")))</f>
        <v/>
      </c>
      <c r="M278" s="111" t="str">
        <f>IF(NumSpecimens=0,"",
IF(NumSpecimens&lt;$A278,"",
CONCATENATE("  - &amp;SpecimenID",TEXT($A278,"0000"),
" {","SamplingFeatureID:  *SamplingFeatureID",TEXT(MATCH($A278,Specimens[SpecimenID],0),"0000"),
", SpecimenTypeCV:  ",CHAR(34),INDEX(Specimens[Specimen Type],MATCH($A278,Specimens[SpecimenID],0)),CHAR(34),
", SpecimenMediumCV:  ",INDEX(Specimens[Specimen Medium],MATCH($A278,Specimens[SpecimenID],0)),
", IsFieldSpecimen:  ",CHAR(34),INDEX(Specimens[Is Field Specimen?],MATCH($A278,Specimens[SpecimenID],0)),CHAR(34),"}")))</f>
        <v/>
      </c>
      <c r="N278" s="111" t="str">
        <f>IF(NumSpatialOffsets=0,"",
IF(NumSpatialOffsets&lt;$A278,"",
CONCATENATE("  - &amp;SpatialOffsetID",TEXT($A278,"0000"),
" {","SpatialOffsetTypeCV:  ",CHAR(34),INDEX(RelatedFeatures[Spatial Offset Type],MATCH($A278,RelatedFeatures[OffsetID],0)),CHAR(34),
", Offset1Value:  ",INDEX(RelatedFeatures[Offset 1 Value],MATCH($A278,RelatedFeatures[OffsetID],0)),
", Offset1UnitID:  ",CHAR(34),INDEX(RelatedFeatures[Offset 1 Unit],MATCH($A278,RelatedFeatures[OffsetID],0)),CHAR(34),
", Offset2Value:  ",IF(INDEX(RelatedFeatures[Offset 2 Value],MATCH($A278,RelatedFeatures[OffsetID],0))="","NULL",INDEX(RelatedFeatures[Offset 2 Value],MATCH($A278,RelatedFeatures[OffsetID],0))),
", Offset2UnitID:  ",CHAR(34),INDEX(RelatedFeatures[Offset 2 Unit],MATCH($A278,RelatedFeatures[OffsetID],0)),,CHAR(34),
", Offset3Value:  ",IF(INDEX(RelatedFeatures[Offset 3 Value],MATCH($A278,RelatedFeatures[OffsetID],0))="","NULL",INDEX(RelatedFeatures[Offset 3 Value],MATCH($A278,RelatedFeatures[OffsetID],0))),
", Offset3UnitID:  ",CHAR(34),INDEX(RelatedFeatures[Offset 3 Unit],MATCH($A278,RelatedFeatures[OffsetID],0)),CHAR(34),"}")))</f>
        <v/>
      </c>
      <c r="O278" s="111" t="str">
        <f>IF(NumRelatedFeatures=0,"",
IF($A278&gt;NumRelatedFeatures,"",
CONCATENATE("  - &amp;RelationID",TEXT($A278,"0000"),
" {","SamplingFeatureID:  *SamplingFeatureID",TEXT(MATCH(INDEX(RelatedFeatures[First Sampling Feature Code],$A278),SamplingFeatures[Feature Code],0),"0000"),
", RelationshipTypeCV:  ",CHAR(34),INDEX(RelatedFeatures[Relationship Type],$A278),CHAR(34),
", RelatedFeatureID: *SamplingFeatureID",TEXT(MATCH(INDEX(RelatedFeatures[Second Sampling Feature Code],$A278),SamplingFeatures[Feature Code],0),"0000"),
", SpatialOffsetID:  ",IF(INDEX(RelatedFeatures[OffsetID],$A278)="",CONCATENATE(CHAR(34),CHAR(34)),CONCATENATE("*SpatialOffsetID",TEXT(INDEX(RelatedFeatures[OffsetID],$A278),"0000"))),"}")))</f>
        <v/>
      </c>
      <c r="P278" s="111" t="str">
        <f>IF($A278&gt;NumMethods,"",
CONCATENATE("  - &amp;MethodID",TEXT($A278,"0000"),
" {","MethodTypeCV:  ",CHAR(34),INDEX(Methods[Method Type],$A278),CHAR(34),
", MethodCode:  ",CHAR(34),INDEX(Methods[Method Code],$A278),CHAR(34),
", MethodName:  ",CHAR(34),INDEX(Methods[Method Name],$A278),CHAR(34),
", MethodDescription:  ",CHAR(34),INDEX(Methods[Method Description],$A278),CHAR(34),
", MethodLink:  ",CHAR(34),INDEX(Methods[Method Link],$A278),CHAR(34),
", OrganizationID: *OrganizationID",TEXT(MATCH(INDEX(Methods[Organization Name],$A278),Organizations[Organization Name],0),"0000"),"}"))</f>
        <v/>
      </c>
      <c r="Q278" s="111" t="str">
        <f>IF($A278&gt;NumVariables,"",
CONCATENATE("  - &amp;VariableID",TEXT($A278,"0000"),
" {","VariableTypeCV:  ",CHAR(34),INDEX(Variables[Variable Type],$A278),CHAR(34),
", VariableCode:  ",CHAR(34),INDEX(Variables[Variable Code],$A278),CHAR(34),
", VariableNameCV:  ",CHAR(34),INDEX(Variables[Variable Name],$A278),CHAR(34),
", VariableDefinition:  ",CHAR(34),INDEX(Variables[Variable Definition],$A278),CHAR(34),
", SpecciationCV:  ",CHAR(34),INDEX(Variables[Speciation],$A278),CHAR(34),
", NoDataValue:  ",CHAR(34),INDEX(Variables[No Data Value],$A278),CHAR(34),"}"))</f>
        <v/>
      </c>
      <c r="S278" s="111" t="str">
        <f>IF($A278&gt;NumProcessingLevels,"",
CONCATENATE("  - &amp;ProcessingLevelID",TEXT($A278,"0000"),
" {","ProcessingLevelCode:  ",CHAR(34),INDEX(ProcessingLevels[Processing Level Code],$A278),CHAR(34),
", Definition:  ",CHAR(34),INDEX(ProcessingLevels[Definition],$A278),CHAR(34),
", Explanation:  ",CHAR(34),INDEX(ProcessingLevels[Explanation],$A278),CHAR(34),"}"))</f>
        <v/>
      </c>
      <c r="T278" s="111" t="str">
        <f>IF($A278&gt;NumDataColumns,"",
IF(INDEX(DataColumns[Method Code],$A278)="","PLEASE FILL IN A METHOD FOR EACH DATA COLUMN",
CONCATENATE("  - &amp;ActionID",TEXT($A278,"0000"),
" {","ActionTypeCV:  ",CHAR(34),"Observation",CHAR(34),
", MethodID: *MethodID",TEXT(MATCH(INDEX(DataColumns[Method Code],$A278),Methods[Method Code],0),"0000"),
", BeginDateTime:  NULL",
", BeginDateTimeUTCOffset:  NULL",
", EndDateTime:  NULL",
", EndDateTimeUTCOffset:  NULL",
", ActionDescription:  ",CHAR(34),"Generic observation action generated by YODA TimeSeries Template",CHAR(34),
", ActionFileLink:  ",CHAR(34),CHAR(34),"}")))</f>
        <v/>
      </c>
      <c r="U278" s="111" t="str">
        <f>IF($A278&gt;NumDataColumns,"",
IF(INDEX(DataColumns[Method Code],$A278)="","PLEASE FILL IN A SAMPLING FEATURE FOR EACH DATA COLUMN",
CONCATENATE("  - &amp;FeatureActionID",TEXT($A278,"0000"),
" {","SamplingFeatureID:  *SamplingFeatureID",TEXT(MATCH(INDEX(DataColumns[Sampling Feature Code],$A278),SamplingFeatures[Feature Code],0),"0000"),
", ActionID:  *ActionID",TEXT($A278,"0000"),"}")))</f>
        <v/>
      </c>
      <c r="V278" s="111" t="str">
        <f>IF($A278&gt;NumDataColumns,"",
CONCATENATE("  - &amp;ResultID",TEXT($A278,"0000"),
" {","ResultUUID:  ",CHAR(34),INDEX(DataColumns[ResultUUID],$A278),CHAR(34),
", FeatureActionID: *FeatureActionID",TEXT($A278,"0000"),
", ResultTypeCV:  ",CHAR(34),INDEX(DataColumns[Result Type],$A278),CHAR(34),
", VariableID:  *VariableID",TEXT(MATCH(INDEX(DataColumns[Variable Code],$A278),Variables[Variable Code],0),"0000"),
", UnitsID:  ",CHAR(34),INDEX(DataColumns[Unit Name],$A278),CHAR(34),
", TaxonomicClassifierID:  ",CHAR(34),CHAR(34),
", ProcessingLevelID:  *ProcessingLevelID",TEXT(MATCH(INDEX(DataColumns[Processing Level],$A278),ProcessingLevels[Processing Level Code],0),"0000"),
", ResultDateTime:  ",CHAR(34),CHAR(34),
", ResultDateTimeUTCOffset:  ",CHAR(34),CHAR(34),
", ValidDateTime:  ",CHAR(34),CHAR(34),
", ValidDateTimeUTCOffset:  ",CHAR(34),CHAR(34),
", StatusCV:  ",CHAR(34),CHAR(34),
", SampledMediumCV:  ",CHAR(34),INDEX(DataColumns[Sampled Medium],$A278),CHAR(34),
", ValueCount:  ",NumDataValues,"}"))</f>
        <v/>
      </c>
      <c r="W278" s="111" t="str">
        <f>IF($A278&gt;NumDataColumns,"",
CONCATENATE("  - &amp;TimeSeriesResultID001",TEXT($A278,"0000"),
" {","ResultID: *ResultID",TEXT($A278,"0000"),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Statistic],$A278),CHAR(34),"}"))</f>
        <v/>
      </c>
      <c r="X278" s="111" t="str">
        <f>IF($A278-3&gt;NumDataColumns,"",
CONCATENATE("    - {ColumnNumber: ",TEXT($A278-1,"0000"),
", Label:  ",CHAR(34),INDEX(DataColumns[Column Label],$A278-3),CHAR(34),
", ODM2Field:  ",CHAR(34),"DataValue",CHAR(34),
", CensorCodeCV:  ",CHAR(34),INDEX(DataColumns[Censor Code],$A278-3),CHAR(34),
", QualiatyCodeCV:  ",CHAR(34),INDEX(DataColumns[Quality Code],$A278-3),CHAR(34),
", TimeAggregationInterval:  ",INDEX(DataColumns[Time Aggregation Interval],$A278-3),
", TimeAggregationIntervalUnitsID:  ",CHAR(34),INDEX(DataColumns[Time Aggregation Unit],$A278-3),CHAR(34),"}"))</f>
        <v/>
      </c>
      <c r="AA278" s="111" t="str">
        <f>IF($A278&gt;NumDataColumns,
"",
CONCATENATE(AA277,", ",INDEX(DataColumns[Column Label],$A278)))</f>
        <v/>
      </c>
    </row>
    <row r="279" spans="1:27" x14ac:dyDescent="0.25">
      <c r="A279">
        <v>276</v>
      </c>
      <c r="D279" s="111" t="str">
        <f>IF($A279&gt;NumPeople,"",
CONCATENATE("  - &amp;PersonID",TEXT($A279,"0000"),
" {","PersonFirstName:  ",CHAR(34),INDEX(People[First Name],$A279),CHAR(34),
", PersonMiddleName:  ",CHAR(34),INDEX(People[Middle Name],$A279),CHAR(34),
", PersonLastName:  ",CHAR(34),INDEX(People[Last Name],$A279),CHAR(34),"}"))</f>
        <v/>
      </c>
      <c r="E279" s="111" t="str">
        <f>IF($A279&gt;NumOrganizations,"",
CONCATENATE("  - &amp;OrganizationID",TEXT($A279,"0000"),
" {","OrganizationTypeCV:  ",CHAR(34),INDEX(Organizations[Organization Type '[CV']],$A279),CHAR(34),
", OrganizationCode:  ",CHAR(34),INDEX(Organizations[Organization Code],$A279),CHAR(34),
", OrganizationName:  ",CHAR(34),INDEX(Organizations[Organization Name],$A279),CHAR(34),
", OrganizationDescription:  ",CHAR(34),INDEX(Organizations[Organization Description],$A279),CHAR(34),
", OrganizationLink:  ",CHAR(34),INDEX(Organizations[Organization Link],$A279),CHAR(34),"}"))</f>
        <v/>
      </c>
      <c r="F279" s="111" t="str">
        <f>IF($A279&gt;NumPeople,"",
CONCATENATE("  - &amp;AffiliationID",TEXT($A279,"0000"),
" {PersonID: *PersonID",TEXT($A279,"0000"),
", OrganizationID: *OrganizationID",TEXT(MATCH(INDEX(People[Organization Name],$A279),Organizations[Organization Name],0),"0000"),
", IsPrimaryOrganizationContact: , AffiliationStartDate: , AffiliationEndDate: , PrimaryPhone: ",
", PrimaryEmail: ",CHAR(34),INDEX(People[Primary Email],$A279),CHAR(34),
", PrimaryAddress: ",CHAR(34),INDEX(People[Primary Address],$A279),CHAR(34),
", PersonLink: }"))</f>
        <v/>
      </c>
      <c r="H279" s="111" t="str">
        <f>IF(COUNTA(CitationInformation)=0,"",
IF($A279&gt;NumAuthors,"",
CONCATENATE("  - &amp;AuthorListID",TEXT($A279,"0000"),
"  {CitationID: *CitationID0001",
", PersonID: *PersonID",TEXT(MATCH(INDEX(AuthorList[Author Name],$A279),People[Full Name],0),"0000"),
", AuthorOrder: ",INDEX(AuthorList[Author Number],$A279),"}")))</f>
        <v/>
      </c>
      <c r="K279" s="111" t="str">
        <f>IF($A279&gt;NumSamplingFeatures,"",
CONCATENATE("  - &amp;SamplingFeatureID",TEXT($A279,"0000"),
" {","SamplingFeatureUUID:  ",CHAR(34),INDEX(SamplingFeatures[Sampling Feature UUID],$A279),CHAR(34),
", SamplingFeatureTypeCV:  ",CHAR(34),INDEX(SamplingFeatures[Sampling Feature Type],$A279),CHAR(34),
", SamplingFeatureCode:  ",CHAR(34),INDEX(SamplingFeatures[Feature Code],$A279),CHAR(34),
", SamplingFeatureName:  ",CHAR(34),INDEX(SamplingFeatures[Feature Name],$A279),CHAR(34),
", SamplingFeatureDescription:  ",CHAR(34),INDEX(SamplingFeatures[Feature Description],$A279),CHAR(34),
", SamplingFeatureGeotypeCV:  ",CHAR(34),INDEX(SamplingFeatures[Feature Geo Type],$A279),CHAR(34),
", FeatureGeometry:  ",CHAR(34),INDEX(SamplingFeatures[Feature Geometry],$A279),CHAR(34),
", Elevation_m:  ",CHAR(34),INDEX(SamplingFeatures[Elevation_m],$A279),CHAR(34),
", ElevationDatumCV:  ",CHAR(34),ElevationDatum,CHAR(34),"}"))</f>
        <v/>
      </c>
      <c r="L279" s="111" t="str">
        <f>IF(NumSites=0,"",
IF(NumSites&lt;$A279,"",
CONCATENATE("  - &amp;SiteID",TEXT($A279,"0000"),
" {","SamplingFeatureID:  *SamplingFeatureID",TEXT(MATCH($A279,Sites[SiteID],0),"0000"),
", SiteTypeCV:  ",CHAR(34),INDEX(Sites[Site Type],MATCH($A279,Sites[SiteID],0)),CHAR(34),
", Latitude:  ",INDEX(Sites[Latitude],MATCH($A279,Sites[SiteID],0)),
", Longitude:  ",INDEX(Sites[Longitude],MATCH($A279,Sites[SiteID],0)),
", SpatialReferenceID:  *SRSID0001}")))</f>
        <v/>
      </c>
      <c r="M279" s="111" t="str">
        <f>IF(NumSpecimens=0,"",
IF(NumSpecimens&lt;$A279,"",
CONCATENATE("  - &amp;SpecimenID",TEXT($A279,"0000"),
" {","SamplingFeatureID:  *SamplingFeatureID",TEXT(MATCH($A279,Specimens[SpecimenID],0),"0000"),
", SpecimenTypeCV:  ",CHAR(34),INDEX(Specimens[Specimen Type],MATCH($A279,Specimens[SpecimenID],0)),CHAR(34),
", SpecimenMediumCV:  ",INDEX(Specimens[Specimen Medium],MATCH($A279,Specimens[SpecimenID],0)),
", IsFieldSpecimen:  ",CHAR(34),INDEX(Specimens[Is Field Specimen?],MATCH($A279,Specimens[SpecimenID],0)),CHAR(34),"}")))</f>
        <v/>
      </c>
      <c r="N279" s="111" t="str">
        <f>IF(NumSpatialOffsets=0,"",
IF(NumSpatialOffsets&lt;$A279,"",
CONCATENATE("  - &amp;SpatialOffsetID",TEXT($A279,"0000"),
" {","SpatialOffsetTypeCV:  ",CHAR(34),INDEX(RelatedFeatures[Spatial Offset Type],MATCH($A279,RelatedFeatures[OffsetID],0)),CHAR(34),
", Offset1Value:  ",INDEX(RelatedFeatures[Offset 1 Value],MATCH($A279,RelatedFeatures[OffsetID],0)),
", Offset1UnitID:  ",CHAR(34),INDEX(RelatedFeatures[Offset 1 Unit],MATCH($A279,RelatedFeatures[OffsetID],0)),CHAR(34),
", Offset2Value:  ",IF(INDEX(RelatedFeatures[Offset 2 Value],MATCH($A279,RelatedFeatures[OffsetID],0))="","NULL",INDEX(RelatedFeatures[Offset 2 Value],MATCH($A279,RelatedFeatures[OffsetID],0))),
", Offset2UnitID:  ",CHAR(34),INDEX(RelatedFeatures[Offset 2 Unit],MATCH($A279,RelatedFeatures[OffsetID],0)),,CHAR(34),
", Offset3Value:  ",IF(INDEX(RelatedFeatures[Offset 3 Value],MATCH($A279,RelatedFeatures[OffsetID],0))="","NULL",INDEX(RelatedFeatures[Offset 3 Value],MATCH($A279,RelatedFeatures[OffsetID],0))),
", Offset3UnitID:  ",CHAR(34),INDEX(RelatedFeatures[Offset 3 Unit],MATCH($A279,RelatedFeatures[OffsetID],0)),CHAR(34),"}")))</f>
        <v/>
      </c>
      <c r="O279" s="111" t="str">
        <f>IF(NumRelatedFeatures=0,"",
IF($A279&gt;NumRelatedFeatures,"",
CONCATENATE("  - &amp;RelationID",TEXT($A279,"0000"),
" {","SamplingFeatureID:  *SamplingFeatureID",TEXT(MATCH(INDEX(RelatedFeatures[First Sampling Feature Code],$A279),SamplingFeatures[Feature Code],0),"0000"),
", RelationshipTypeCV:  ",CHAR(34),INDEX(RelatedFeatures[Relationship Type],$A279),CHAR(34),
", RelatedFeatureID: *SamplingFeatureID",TEXT(MATCH(INDEX(RelatedFeatures[Second Sampling Feature Code],$A279),SamplingFeatures[Feature Code],0),"0000"),
", SpatialOffsetID:  ",IF(INDEX(RelatedFeatures[OffsetID],$A279)="",CONCATENATE(CHAR(34),CHAR(34)),CONCATENATE("*SpatialOffsetID",TEXT(INDEX(RelatedFeatures[OffsetID],$A279),"0000"))),"}")))</f>
        <v/>
      </c>
      <c r="P279" s="111" t="str">
        <f>IF($A279&gt;NumMethods,"",
CONCATENATE("  - &amp;MethodID",TEXT($A279,"0000"),
" {","MethodTypeCV:  ",CHAR(34),INDEX(Methods[Method Type],$A279),CHAR(34),
", MethodCode:  ",CHAR(34),INDEX(Methods[Method Code],$A279),CHAR(34),
", MethodName:  ",CHAR(34),INDEX(Methods[Method Name],$A279),CHAR(34),
", MethodDescription:  ",CHAR(34),INDEX(Methods[Method Description],$A279),CHAR(34),
", MethodLink:  ",CHAR(34),INDEX(Methods[Method Link],$A279),CHAR(34),
", OrganizationID: *OrganizationID",TEXT(MATCH(INDEX(Methods[Organization Name],$A279),Organizations[Organization Name],0),"0000"),"}"))</f>
        <v/>
      </c>
      <c r="Q279" s="111" t="str">
        <f>IF($A279&gt;NumVariables,"",
CONCATENATE("  - &amp;VariableID",TEXT($A279,"0000"),
" {","VariableTypeCV:  ",CHAR(34),INDEX(Variables[Variable Type],$A279),CHAR(34),
", VariableCode:  ",CHAR(34),INDEX(Variables[Variable Code],$A279),CHAR(34),
", VariableNameCV:  ",CHAR(34),INDEX(Variables[Variable Name],$A279),CHAR(34),
", VariableDefinition:  ",CHAR(34),INDEX(Variables[Variable Definition],$A279),CHAR(34),
", SpecciationCV:  ",CHAR(34),INDEX(Variables[Speciation],$A279),CHAR(34),
", NoDataValue:  ",CHAR(34),INDEX(Variables[No Data Value],$A279),CHAR(34),"}"))</f>
        <v/>
      </c>
      <c r="S279" s="111" t="str">
        <f>IF($A279&gt;NumProcessingLevels,"",
CONCATENATE("  - &amp;ProcessingLevelID",TEXT($A279,"0000"),
" {","ProcessingLevelCode:  ",CHAR(34),INDEX(ProcessingLevels[Processing Level Code],$A279),CHAR(34),
", Definition:  ",CHAR(34),INDEX(ProcessingLevels[Definition],$A279),CHAR(34),
", Explanation:  ",CHAR(34),INDEX(ProcessingLevels[Explanation],$A279),CHAR(34),"}"))</f>
        <v/>
      </c>
      <c r="T279" s="111" t="str">
        <f>IF($A279&gt;NumDataColumns,"",
IF(INDEX(DataColumns[Method Code],$A279)="","PLEASE FILL IN A METHOD FOR EACH DATA COLUMN",
CONCATENATE("  - &amp;ActionID",TEXT($A279,"0000"),
" {","ActionTypeCV:  ",CHAR(34),"Observation",CHAR(34),
", MethodID: *MethodID",TEXT(MATCH(INDEX(DataColumns[Method Code],$A279),Methods[Method Code],0),"0000"),
", BeginDateTime:  NULL",
", BeginDateTimeUTCOffset:  NULL",
", EndDateTime:  NULL",
", EndDateTimeUTCOffset:  NULL",
", ActionDescription:  ",CHAR(34),"Generic observation action generated by YODA TimeSeries Template",CHAR(34),
", ActionFileLink:  ",CHAR(34),CHAR(34),"}")))</f>
        <v/>
      </c>
      <c r="U279" s="111" t="str">
        <f>IF($A279&gt;NumDataColumns,"",
IF(INDEX(DataColumns[Method Code],$A279)="","PLEASE FILL IN A SAMPLING FEATURE FOR EACH DATA COLUMN",
CONCATENATE("  - &amp;FeatureActionID",TEXT($A279,"0000"),
" {","SamplingFeatureID:  *SamplingFeatureID",TEXT(MATCH(INDEX(DataColumns[Sampling Feature Code],$A279),SamplingFeatures[Feature Code],0),"0000"),
", ActionID:  *ActionID",TEXT($A279,"0000"),"}")))</f>
        <v/>
      </c>
      <c r="V279" s="111" t="str">
        <f>IF($A279&gt;NumDataColumns,"",
CONCATENATE("  - &amp;ResultID",TEXT($A279,"0000"),
" {","ResultUUID:  ",CHAR(34),INDEX(DataColumns[ResultUUID],$A279),CHAR(34),
", FeatureActionID: *FeatureActionID",TEXT($A279,"0000"),
", ResultTypeCV:  ",CHAR(34),INDEX(DataColumns[Result Type],$A279),CHAR(34),
", VariableID:  *VariableID",TEXT(MATCH(INDEX(DataColumns[Variable Code],$A279),Variables[Variable Code],0),"0000"),
", UnitsID:  ",CHAR(34),INDEX(DataColumns[Unit Name],$A279),CHAR(34),
", TaxonomicClassifierID:  ",CHAR(34),CHAR(34),
", ProcessingLevelID:  *ProcessingLevelID",TEXT(MATCH(INDEX(DataColumns[Processing Level],$A279),ProcessingLevels[Processing Level Code],0),"0000"),
", ResultDateTime:  ",CHAR(34),CHAR(34),
", ResultDateTimeUTCOffset:  ",CHAR(34),CHAR(34),
", ValidDateTime:  ",CHAR(34),CHAR(34),
", ValidDateTimeUTCOffset:  ",CHAR(34),CHAR(34),
", StatusCV:  ",CHAR(34),CHAR(34),
", SampledMediumCV:  ",CHAR(34),INDEX(DataColumns[Sampled Medium],$A279),CHAR(34),
", ValueCount:  ",NumDataValues,"}"))</f>
        <v/>
      </c>
      <c r="W279" s="111" t="str">
        <f>IF($A279&gt;NumDataColumns,"",
CONCATENATE("  - &amp;TimeSeriesResultID001",TEXT($A279,"0000"),
" {","ResultID: *ResultID",TEXT($A279,"0000"),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Statistic],$A279),CHAR(34),"}"))</f>
        <v/>
      </c>
      <c r="X279" s="111" t="str">
        <f>IF($A279-3&gt;NumDataColumns,"",
CONCATENATE("    - {ColumnNumber: ",TEXT($A279-1,"0000"),
", Label:  ",CHAR(34),INDEX(DataColumns[Column Label],$A279-3),CHAR(34),
", ODM2Field:  ",CHAR(34),"DataValue",CHAR(34),
", CensorCodeCV:  ",CHAR(34),INDEX(DataColumns[Censor Code],$A279-3),CHAR(34),
", QualiatyCodeCV:  ",CHAR(34),INDEX(DataColumns[Quality Code],$A279-3),CHAR(34),
", TimeAggregationInterval:  ",INDEX(DataColumns[Time Aggregation Interval],$A279-3),
", TimeAggregationIntervalUnitsID:  ",CHAR(34),INDEX(DataColumns[Time Aggregation Unit],$A279-3),CHAR(34),"}"))</f>
        <v/>
      </c>
      <c r="AA279" s="111" t="str">
        <f>IF($A279&gt;NumDataColumns,
"",
CONCATENATE(AA278,", ",INDEX(DataColumns[Column Label],$A279)))</f>
        <v/>
      </c>
    </row>
    <row r="280" spans="1:27" x14ac:dyDescent="0.25">
      <c r="A280">
        <v>277</v>
      </c>
      <c r="D280" s="111" t="str">
        <f>IF($A280&gt;NumPeople,"",
CONCATENATE("  - &amp;PersonID",TEXT($A280,"0000"),
" {","PersonFirstName:  ",CHAR(34),INDEX(People[First Name],$A280),CHAR(34),
", PersonMiddleName:  ",CHAR(34),INDEX(People[Middle Name],$A280),CHAR(34),
", PersonLastName:  ",CHAR(34),INDEX(People[Last Name],$A280),CHAR(34),"}"))</f>
        <v/>
      </c>
      <c r="E280" s="111" t="str">
        <f>IF($A280&gt;NumOrganizations,"",
CONCATENATE("  - &amp;OrganizationID",TEXT($A280,"0000"),
" {","OrganizationTypeCV:  ",CHAR(34),INDEX(Organizations[Organization Type '[CV']],$A280),CHAR(34),
", OrganizationCode:  ",CHAR(34),INDEX(Organizations[Organization Code],$A280),CHAR(34),
", OrganizationName:  ",CHAR(34),INDEX(Organizations[Organization Name],$A280),CHAR(34),
", OrganizationDescription:  ",CHAR(34),INDEX(Organizations[Organization Description],$A280),CHAR(34),
", OrganizationLink:  ",CHAR(34),INDEX(Organizations[Organization Link],$A280),CHAR(34),"}"))</f>
        <v/>
      </c>
      <c r="F280" s="111" t="str">
        <f>IF($A280&gt;NumPeople,"",
CONCATENATE("  - &amp;AffiliationID",TEXT($A280,"0000"),
" {PersonID: *PersonID",TEXT($A280,"0000"),
", OrganizationID: *OrganizationID",TEXT(MATCH(INDEX(People[Organization Name],$A280),Organizations[Organization Name],0),"0000"),
", IsPrimaryOrganizationContact: , AffiliationStartDate: , AffiliationEndDate: , PrimaryPhone: ",
", PrimaryEmail: ",CHAR(34),INDEX(People[Primary Email],$A280),CHAR(34),
", PrimaryAddress: ",CHAR(34),INDEX(People[Primary Address],$A280),CHAR(34),
", PersonLink: }"))</f>
        <v/>
      </c>
      <c r="H280" s="111" t="str">
        <f>IF(COUNTA(CitationInformation)=0,"",
IF($A280&gt;NumAuthors,"",
CONCATENATE("  - &amp;AuthorListID",TEXT($A280,"0000"),
"  {CitationID: *CitationID0001",
", PersonID: *PersonID",TEXT(MATCH(INDEX(AuthorList[Author Name],$A280),People[Full Name],0),"0000"),
", AuthorOrder: ",INDEX(AuthorList[Author Number],$A280),"}")))</f>
        <v/>
      </c>
      <c r="K280" s="111" t="str">
        <f>IF($A280&gt;NumSamplingFeatures,"",
CONCATENATE("  - &amp;SamplingFeatureID",TEXT($A280,"0000"),
" {","SamplingFeatureUUID:  ",CHAR(34),INDEX(SamplingFeatures[Sampling Feature UUID],$A280),CHAR(34),
", SamplingFeatureTypeCV:  ",CHAR(34),INDEX(SamplingFeatures[Sampling Feature Type],$A280),CHAR(34),
", SamplingFeatureCode:  ",CHAR(34),INDEX(SamplingFeatures[Feature Code],$A280),CHAR(34),
", SamplingFeatureName:  ",CHAR(34),INDEX(SamplingFeatures[Feature Name],$A280),CHAR(34),
", SamplingFeatureDescription:  ",CHAR(34),INDEX(SamplingFeatures[Feature Description],$A280),CHAR(34),
", SamplingFeatureGeotypeCV:  ",CHAR(34),INDEX(SamplingFeatures[Feature Geo Type],$A280),CHAR(34),
", FeatureGeometry:  ",CHAR(34),INDEX(SamplingFeatures[Feature Geometry],$A280),CHAR(34),
", Elevation_m:  ",CHAR(34),INDEX(SamplingFeatures[Elevation_m],$A280),CHAR(34),
", ElevationDatumCV:  ",CHAR(34),ElevationDatum,CHAR(34),"}"))</f>
        <v/>
      </c>
      <c r="L280" s="111" t="str">
        <f>IF(NumSites=0,"",
IF(NumSites&lt;$A280,"",
CONCATENATE("  - &amp;SiteID",TEXT($A280,"0000"),
" {","SamplingFeatureID:  *SamplingFeatureID",TEXT(MATCH($A280,Sites[SiteID],0),"0000"),
", SiteTypeCV:  ",CHAR(34),INDEX(Sites[Site Type],MATCH($A280,Sites[SiteID],0)),CHAR(34),
", Latitude:  ",INDEX(Sites[Latitude],MATCH($A280,Sites[SiteID],0)),
", Longitude:  ",INDEX(Sites[Longitude],MATCH($A280,Sites[SiteID],0)),
", SpatialReferenceID:  *SRSID0001}")))</f>
        <v/>
      </c>
      <c r="M280" s="111" t="str">
        <f>IF(NumSpecimens=0,"",
IF(NumSpecimens&lt;$A280,"",
CONCATENATE("  - &amp;SpecimenID",TEXT($A280,"0000"),
" {","SamplingFeatureID:  *SamplingFeatureID",TEXT(MATCH($A280,Specimens[SpecimenID],0),"0000"),
", SpecimenTypeCV:  ",CHAR(34),INDEX(Specimens[Specimen Type],MATCH($A280,Specimens[SpecimenID],0)),CHAR(34),
", SpecimenMediumCV:  ",INDEX(Specimens[Specimen Medium],MATCH($A280,Specimens[SpecimenID],0)),
", IsFieldSpecimen:  ",CHAR(34),INDEX(Specimens[Is Field Specimen?],MATCH($A280,Specimens[SpecimenID],0)),CHAR(34),"}")))</f>
        <v/>
      </c>
      <c r="N280" s="111" t="str">
        <f>IF(NumSpatialOffsets=0,"",
IF(NumSpatialOffsets&lt;$A280,"",
CONCATENATE("  - &amp;SpatialOffsetID",TEXT($A280,"0000"),
" {","SpatialOffsetTypeCV:  ",CHAR(34),INDEX(RelatedFeatures[Spatial Offset Type],MATCH($A280,RelatedFeatures[OffsetID],0)),CHAR(34),
", Offset1Value:  ",INDEX(RelatedFeatures[Offset 1 Value],MATCH($A280,RelatedFeatures[OffsetID],0)),
", Offset1UnitID:  ",CHAR(34),INDEX(RelatedFeatures[Offset 1 Unit],MATCH($A280,RelatedFeatures[OffsetID],0)),CHAR(34),
", Offset2Value:  ",IF(INDEX(RelatedFeatures[Offset 2 Value],MATCH($A280,RelatedFeatures[OffsetID],0))="","NULL",INDEX(RelatedFeatures[Offset 2 Value],MATCH($A280,RelatedFeatures[OffsetID],0))),
", Offset2UnitID:  ",CHAR(34),INDEX(RelatedFeatures[Offset 2 Unit],MATCH($A280,RelatedFeatures[OffsetID],0)),,CHAR(34),
", Offset3Value:  ",IF(INDEX(RelatedFeatures[Offset 3 Value],MATCH($A280,RelatedFeatures[OffsetID],0))="","NULL",INDEX(RelatedFeatures[Offset 3 Value],MATCH($A280,RelatedFeatures[OffsetID],0))),
", Offset3UnitID:  ",CHAR(34),INDEX(RelatedFeatures[Offset 3 Unit],MATCH($A280,RelatedFeatures[OffsetID],0)),CHAR(34),"}")))</f>
        <v/>
      </c>
      <c r="O280" s="111" t="str">
        <f>IF(NumRelatedFeatures=0,"",
IF($A280&gt;NumRelatedFeatures,"",
CONCATENATE("  - &amp;RelationID",TEXT($A280,"0000"),
" {","SamplingFeatureID:  *SamplingFeatureID",TEXT(MATCH(INDEX(RelatedFeatures[First Sampling Feature Code],$A280),SamplingFeatures[Feature Code],0),"0000"),
", RelationshipTypeCV:  ",CHAR(34),INDEX(RelatedFeatures[Relationship Type],$A280),CHAR(34),
", RelatedFeatureID: *SamplingFeatureID",TEXT(MATCH(INDEX(RelatedFeatures[Second Sampling Feature Code],$A280),SamplingFeatures[Feature Code],0),"0000"),
", SpatialOffsetID:  ",IF(INDEX(RelatedFeatures[OffsetID],$A280)="",CONCATENATE(CHAR(34),CHAR(34)),CONCATENATE("*SpatialOffsetID",TEXT(INDEX(RelatedFeatures[OffsetID],$A280),"0000"))),"}")))</f>
        <v/>
      </c>
      <c r="P280" s="111" t="str">
        <f>IF($A280&gt;NumMethods,"",
CONCATENATE("  - &amp;MethodID",TEXT($A280,"0000"),
" {","MethodTypeCV:  ",CHAR(34),INDEX(Methods[Method Type],$A280),CHAR(34),
", MethodCode:  ",CHAR(34),INDEX(Methods[Method Code],$A280),CHAR(34),
", MethodName:  ",CHAR(34),INDEX(Methods[Method Name],$A280),CHAR(34),
", MethodDescription:  ",CHAR(34),INDEX(Methods[Method Description],$A280),CHAR(34),
", MethodLink:  ",CHAR(34),INDEX(Methods[Method Link],$A280),CHAR(34),
", OrganizationID: *OrganizationID",TEXT(MATCH(INDEX(Methods[Organization Name],$A280),Organizations[Organization Name],0),"0000"),"}"))</f>
        <v/>
      </c>
      <c r="Q280" s="111" t="str">
        <f>IF($A280&gt;NumVariables,"",
CONCATENATE("  - &amp;VariableID",TEXT($A280,"0000"),
" {","VariableTypeCV:  ",CHAR(34),INDEX(Variables[Variable Type],$A280),CHAR(34),
", VariableCode:  ",CHAR(34),INDEX(Variables[Variable Code],$A280),CHAR(34),
", VariableNameCV:  ",CHAR(34),INDEX(Variables[Variable Name],$A280),CHAR(34),
", VariableDefinition:  ",CHAR(34),INDEX(Variables[Variable Definition],$A280),CHAR(34),
", SpecciationCV:  ",CHAR(34),INDEX(Variables[Speciation],$A280),CHAR(34),
", NoDataValue:  ",CHAR(34),INDEX(Variables[No Data Value],$A280),CHAR(34),"}"))</f>
        <v/>
      </c>
      <c r="S280" s="111" t="str">
        <f>IF($A280&gt;NumProcessingLevels,"",
CONCATENATE("  - &amp;ProcessingLevelID",TEXT($A280,"0000"),
" {","ProcessingLevelCode:  ",CHAR(34),INDEX(ProcessingLevels[Processing Level Code],$A280),CHAR(34),
", Definition:  ",CHAR(34),INDEX(ProcessingLevels[Definition],$A280),CHAR(34),
", Explanation:  ",CHAR(34),INDEX(ProcessingLevels[Explanation],$A280),CHAR(34),"}"))</f>
        <v/>
      </c>
      <c r="T280" s="111" t="str">
        <f>IF($A280&gt;NumDataColumns,"",
IF(INDEX(DataColumns[Method Code],$A280)="","PLEASE FILL IN A METHOD FOR EACH DATA COLUMN",
CONCATENATE("  - &amp;ActionID",TEXT($A280,"0000"),
" {","ActionTypeCV:  ",CHAR(34),"Observation",CHAR(34),
", MethodID: *MethodID",TEXT(MATCH(INDEX(DataColumns[Method Code],$A280),Methods[Method Code],0),"0000"),
", BeginDateTime:  NULL",
", BeginDateTimeUTCOffset:  NULL",
", EndDateTime:  NULL",
", EndDateTimeUTCOffset:  NULL",
", ActionDescription:  ",CHAR(34),"Generic observation action generated by YODA TimeSeries Template",CHAR(34),
", ActionFileLink:  ",CHAR(34),CHAR(34),"}")))</f>
        <v/>
      </c>
      <c r="U280" s="111" t="str">
        <f>IF($A280&gt;NumDataColumns,"",
IF(INDEX(DataColumns[Method Code],$A280)="","PLEASE FILL IN A SAMPLING FEATURE FOR EACH DATA COLUMN",
CONCATENATE("  - &amp;FeatureActionID",TEXT($A280,"0000"),
" {","SamplingFeatureID:  *SamplingFeatureID",TEXT(MATCH(INDEX(DataColumns[Sampling Feature Code],$A280),SamplingFeatures[Feature Code],0),"0000"),
", ActionID:  *ActionID",TEXT($A280,"0000"),"}")))</f>
        <v/>
      </c>
      <c r="V280" s="111" t="str">
        <f>IF($A280&gt;NumDataColumns,"",
CONCATENATE("  - &amp;ResultID",TEXT($A280,"0000"),
" {","ResultUUID:  ",CHAR(34),INDEX(DataColumns[ResultUUID],$A280),CHAR(34),
", FeatureActionID: *FeatureActionID",TEXT($A280,"0000"),
", ResultTypeCV:  ",CHAR(34),INDEX(DataColumns[Result Type],$A280),CHAR(34),
", VariableID:  *VariableID",TEXT(MATCH(INDEX(DataColumns[Variable Code],$A280),Variables[Variable Code],0),"0000"),
", UnitsID:  ",CHAR(34),INDEX(DataColumns[Unit Name],$A280),CHAR(34),
", TaxonomicClassifierID:  ",CHAR(34),CHAR(34),
", ProcessingLevelID:  *ProcessingLevelID",TEXT(MATCH(INDEX(DataColumns[Processing Level],$A280),ProcessingLevels[Processing Level Code],0),"0000"),
", ResultDateTime:  ",CHAR(34),CHAR(34),
", ResultDateTimeUTCOffset:  ",CHAR(34),CHAR(34),
", ValidDateTime:  ",CHAR(34),CHAR(34),
", ValidDateTimeUTCOffset:  ",CHAR(34),CHAR(34),
", StatusCV:  ",CHAR(34),CHAR(34),
", SampledMediumCV:  ",CHAR(34),INDEX(DataColumns[Sampled Medium],$A280),CHAR(34),
", ValueCount:  ",NumDataValues,"}"))</f>
        <v/>
      </c>
      <c r="W280" s="111" t="str">
        <f>IF($A280&gt;NumDataColumns,"",
CONCATENATE("  - &amp;TimeSeriesResultID001",TEXT($A280,"0000"),
" {","ResultID: *ResultID",TEXT($A280,"0000"),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Statistic],$A280),CHAR(34),"}"))</f>
        <v/>
      </c>
      <c r="X280" s="111" t="str">
        <f>IF($A280-3&gt;NumDataColumns,"",
CONCATENATE("    - {ColumnNumber: ",TEXT($A280-1,"0000"),
", Label:  ",CHAR(34),INDEX(DataColumns[Column Label],$A280-3),CHAR(34),
", ODM2Field:  ",CHAR(34),"DataValue",CHAR(34),
", CensorCodeCV:  ",CHAR(34),INDEX(DataColumns[Censor Code],$A280-3),CHAR(34),
", QualiatyCodeCV:  ",CHAR(34),INDEX(DataColumns[Quality Code],$A280-3),CHAR(34),
", TimeAggregationInterval:  ",INDEX(DataColumns[Time Aggregation Interval],$A280-3),
", TimeAggregationIntervalUnitsID:  ",CHAR(34),INDEX(DataColumns[Time Aggregation Unit],$A280-3),CHAR(34),"}"))</f>
        <v/>
      </c>
      <c r="AA280" s="111" t="str">
        <f>IF($A280&gt;NumDataColumns,
"",
CONCATENATE(AA279,", ",INDEX(DataColumns[Column Label],$A280)))</f>
        <v/>
      </c>
    </row>
    <row r="281" spans="1:27" x14ac:dyDescent="0.25">
      <c r="A281">
        <v>278</v>
      </c>
      <c r="D281" s="111" t="str">
        <f>IF($A281&gt;NumPeople,"",
CONCATENATE("  - &amp;PersonID",TEXT($A281,"0000"),
" {","PersonFirstName:  ",CHAR(34),INDEX(People[First Name],$A281),CHAR(34),
", PersonMiddleName:  ",CHAR(34),INDEX(People[Middle Name],$A281),CHAR(34),
", PersonLastName:  ",CHAR(34),INDEX(People[Last Name],$A281),CHAR(34),"}"))</f>
        <v/>
      </c>
      <c r="E281" s="111" t="str">
        <f>IF($A281&gt;NumOrganizations,"",
CONCATENATE("  - &amp;OrganizationID",TEXT($A281,"0000"),
" {","OrganizationTypeCV:  ",CHAR(34),INDEX(Organizations[Organization Type '[CV']],$A281),CHAR(34),
", OrganizationCode:  ",CHAR(34),INDEX(Organizations[Organization Code],$A281),CHAR(34),
", OrganizationName:  ",CHAR(34),INDEX(Organizations[Organization Name],$A281),CHAR(34),
", OrganizationDescription:  ",CHAR(34),INDEX(Organizations[Organization Description],$A281),CHAR(34),
", OrganizationLink:  ",CHAR(34),INDEX(Organizations[Organization Link],$A281),CHAR(34),"}"))</f>
        <v/>
      </c>
      <c r="F281" s="111" t="str">
        <f>IF($A281&gt;NumPeople,"",
CONCATENATE("  - &amp;AffiliationID",TEXT($A281,"0000"),
" {PersonID: *PersonID",TEXT($A281,"0000"),
", OrganizationID: *OrganizationID",TEXT(MATCH(INDEX(People[Organization Name],$A281),Organizations[Organization Name],0),"0000"),
", IsPrimaryOrganizationContact: , AffiliationStartDate: , AffiliationEndDate: , PrimaryPhone: ",
", PrimaryEmail: ",CHAR(34),INDEX(People[Primary Email],$A281),CHAR(34),
", PrimaryAddress: ",CHAR(34),INDEX(People[Primary Address],$A281),CHAR(34),
", PersonLink: }"))</f>
        <v/>
      </c>
      <c r="H281" s="111" t="str">
        <f>IF(COUNTA(CitationInformation)=0,"",
IF($A281&gt;NumAuthors,"",
CONCATENATE("  - &amp;AuthorListID",TEXT($A281,"0000"),
"  {CitationID: *CitationID0001",
", PersonID: *PersonID",TEXT(MATCH(INDEX(AuthorList[Author Name],$A281),People[Full Name],0),"0000"),
", AuthorOrder: ",INDEX(AuthorList[Author Number],$A281),"}")))</f>
        <v/>
      </c>
      <c r="K281" s="111" t="str">
        <f>IF($A281&gt;NumSamplingFeatures,"",
CONCATENATE("  - &amp;SamplingFeatureID",TEXT($A281,"0000"),
" {","SamplingFeatureUUID:  ",CHAR(34),INDEX(SamplingFeatures[Sampling Feature UUID],$A281),CHAR(34),
", SamplingFeatureTypeCV:  ",CHAR(34),INDEX(SamplingFeatures[Sampling Feature Type],$A281),CHAR(34),
", SamplingFeatureCode:  ",CHAR(34),INDEX(SamplingFeatures[Feature Code],$A281),CHAR(34),
", SamplingFeatureName:  ",CHAR(34),INDEX(SamplingFeatures[Feature Name],$A281),CHAR(34),
", SamplingFeatureDescription:  ",CHAR(34),INDEX(SamplingFeatures[Feature Description],$A281),CHAR(34),
", SamplingFeatureGeotypeCV:  ",CHAR(34),INDEX(SamplingFeatures[Feature Geo Type],$A281),CHAR(34),
", FeatureGeometry:  ",CHAR(34),INDEX(SamplingFeatures[Feature Geometry],$A281),CHAR(34),
", Elevation_m:  ",CHAR(34),INDEX(SamplingFeatures[Elevation_m],$A281),CHAR(34),
", ElevationDatumCV:  ",CHAR(34),ElevationDatum,CHAR(34),"}"))</f>
        <v/>
      </c>
      <c r="L281" s="111" t="str">
        <f>IF(NumSites=0,"",
IF(NumSites&lt;$A281,"",
CONCATENATE("  - &amp;SiteID",TEXT($A281,"0000"),
" {","SamplingFeatureID:  *SamplingFeatureID",TEXT(MATCH($A281,Sites[SiteID],0),"0000"),
", SiteTypeCV:  ",CHAR(34),INDEX(Sites[Site Type],MATCH($A281,Sites[SiteID],0)),CHAR(34),
", Latitude:  ",INDEX(Sites[Latitude],MATCH($A281,Sites[SiteID],0)),
", Longitude:  ",INDEX(Sites[Longitude],MATCH($A281,Sites[SiteID],0)),
", SpatialReferenceID:  *SRSID0001}")))</f>
        <v/>
      </c>
      <c r="M281" s="111" t="str">
        <f>IF(NumSpecimens=0,"",
IF(NumSpecimens&lt;$A281,"",
CONCATENATE("  - &amp;SpecimenID",TEXT($A281,"0000"),
" {","SamplingFeatureID:  *SamplingFeatureID",TEXT(MATCH($A281,Specimens[SpecimenID],0),"0000"),
", SpecimenTypeCV:  ",CHAR(34),INDEX(Specimens[Specimen Type],MATCH($A281,Specimens[SpecimenID],0)),CHAR(34),
", SpecimenMediumCV:  ",INDEX(Specimens[Specimen Medium],MATCH($A281,Specimens[SpecimenID],0)),
", IsFieldSpecimen:  ",CHAR(34),INDEX(Specimens[Is Field Specimen?],MATCH($A281,Specimens[SpecimenID],0)),CHAR(34),"}")))</f>
        <v/>
      </c>
      <c r="N281" s="111" t="str">
        <f>IF(NumSpatialOffsets=0,"",
IF(NumSpatialOffsets&lt;$A281,"",
CONCATENATE("  - &amp;SpatialOffsetID",TEXT($A281,"0000"),
" {","SpatialOffsetTypeCV:  ",CHAR(34),INDEX(RelatedFeatures[Spatial Offset Type],MATCH($A281,RelatedFeatures[OffsetID],0)),CHAR(34),
", Offset1Value:  ",INDEX(RelatedFeatures[Offset 1 Value],MATCH($A281,RelatedFeatures[OffsetID],0)),
", Offset1UnitID:  ",CHAR(34),INDEX(RelatedFeatures[Offset 1 Unit],MATCH($A281,RelatedFeatures[OffsetID],0)),CHAR(34),
", Offset2Value:  ",IF(INDEX(RelatedFeatures[Offset 2 Value],MATCH($A281,RelatedFeatures[OffsetID],0))="","NULL",INDEX(RelatedFeatures[Offset 2 Value],MATCH($A281,RelatedFeatures[OffsetID],0))),
", Offset2UnitID:  ",CHAR(34),INDEX(RelatedFeatures[Offset 2 Unit],MATCH($A281,RelatedFeatures[OffsetID],0)),,CHAR(34),
", Offset3Value:  ",IF(INDEX(RelatedFeatures[Offset 3 Value],MATCH($A281,RelatedFeatures[OffsetID],0))="","NULL",INDEX(RelatedFeatures[Offset 3 Value],MATCH($A281,RelatedFeatures[OffsetID],0))),
", Offset3UnitID:  ",CHAR(34),INDEX(RelatedFeatures[Offset 3 Unit],MATCH($A281,RelatedFeatures[OffsetID],0)),CHAR(34),"}")))</f>
        <v/>
      </c>
      <c r="O281" s="111" t="str">
        <f>IF(NumRelatedFeatures=0,"",
IF($A281&gt;NumRelatedFeatures,"",
CONCATENATE("  - &amp;RelationID",TEXT($A281,"0000"),
" {","SamplingFeatureID:  *SamplingFeatureID",TEXT(MATCH(INDEX(RelatedFeatures[First Sampling Feature Code],$A281),SamplingFeatures[Feature Code],0),"0000"),
", RelationshipTypeCV:  ",CHAR(34),INDEX(RelatedFeatures[Relationship Type],$A281),CHAR(34),
", RelatedFeatureID: *SamplingFeatureID",TEXT(MATCH(INDEX(RelatedFeatures[Second Sampling Feature Code],$A281),SamplingFeatures[Feature Code],0),"0000"),
", SpatialOffsetID:  ",IF(INDEX(RelatedFeatures[OffsetID],$A281)="",CONCATENATE(CHAR(34),CHAR(34)),CONCATENATE("*SpatialOffsetID",TEXT(INDEX(RelatedFeatures[OffsetID],$A281),"0000"))),"}")))</f>
        <v/>
      </c>
      <c r="P281" s="111" t="str">
        <f>IF($A281&gt;NumMethods,"",
CONCATENATE("  - &amp;MethodID",TEXT($A281,"0000"),
" {","MethodTypeCV:  ",CHAR(34),INDEX(Methods[Method Type],$A281),CHAR(34),
", MethodCode:  ",CHAR(34),INDEX(Methods[Method Code],$A281),CHAR(34),
", MethodName:  ",CHAR(34),INDEX(Methods[Method Name],$A281),CHAR(34),
", MethodDescription:  ",CHAR(34),INDEX(Methods[Method Description],$A281),CHAR(34),
", MethodLink:  ",CHAR(34),INDEX(Methods[Method Link],$A281),CHAR(34),
", OrganizationID: *OrganizationID",TEXT(MATCH(INDEX(Methods[Organization Name],$A281),Organizations[Organization Name],0),"0000"),"}"))</f>
        <v/>
      </c>
      <c r="Q281" s="111" t="str">
        <f>IF($A281&gt;NumVariables,"",
CONCATENATE("  - &amp;VariableID",TEXT($A281,"0000"),
" {","VariableTypeCV:  ",CHAR(34),INDEX(Variables[Variable Type],$A281),CHAR(34),
", VariableCode:  ",CHAR(34),INDEX(Variables[Variable Code],$A281),CHAR(34),
", VariableNameCV:  ",CHAR(34),INDEX(Variables[Variable Name],$A281),CHAR(34),
", VariableDefinition:  ",CHAR(34),INDEX(Variables[Variable Definition],$A281),CHAR(34),
", SpecciationCV:  ",CHAR(34),INDEX(Variables[Speciation],$A281),CHAR(34),
", NoDataValue:  ",CHAR(34),INDEX(Variables[No Data Value],$A281),CHAR(34),"}"))</f>
        <v/>
      </c>
      <c r="S281" s="111" t="str">
        <f>IF($A281&gt;NumProcessingLevels,"",
CONCATENATE("  - &amp;ProcessingLevelID",TEXT($A281,"0000"),
" {","ProcessingLevelCode:  ",CHAR(34),INDEX(ProcessingLevels[Processing Level Code],$A281),CHAR(34),
", Definition:  ",CHAR(34),INDEX(ProcessingLevels[Definition],$A281),CHAR(34),
", Explanation:  ",CHAR(34),INDEX(ProcessingLevels[Explanation],$A281),CHAR(34),"}"))</f>
        <v/>
      </c>
      <c r="T281" s="111" t="str">
        <f>IF($A281&gt;NumDataColumns,"",
IF(INDEX(DataColumns[Method Code],$A281)="","PLEASE FILL IN A METHOD FOR EACH DATA COLUMN",
CONCATENATE("  - &amp;ActionID",TEXT($A281,"0000"),
" {","ActionTypeCV:  ",CHAR(34),"Observation",CHAR(34),
", MethodID: *MethodID",TEXT(MATCH(INDEX(DataColumns[Method Code],$A281),Methods[Method Code],0),"0000"),
", BeginDateTime:  NULL",
", BeginDateTimeUTCOffset:  NULL",
", EndDateTime:  NULL",
", EndDateTimeUTCOffset:  NULL",
", ActionDescription:  ",CHAR(34),"Generic observation action generated by YODA TimeSeries Template",CHAR(34),
", ActionFileLink:  ",CHAR(34),CHAR(34),"}")))</f>
        <v/>
      </c>
      <c r="U281" s="111" t="str">
        <f>IF($A281&gt;NumDataColumns,"",
IF(INDEX(DataColumns[Method Code],$A281)="","PLEASE FILL IN A SAMPLING FEATURE FOR EACH DATA COLUMN",
CONCATENATE("  - &amp;FeatureActionID",TEXT($A281,"0000"),
" {","SamplingFeatureID:  *SamplingFeatureID",TEXT(MATCH(INDEX(DataColumns[Sampling Feature Code],$A281),SamplingFeatures[Feature Code],0),"0000"),
", ActionID:  *ActionID",TEXT($A281,"0000"),"}")))</f>
        <v/>
      </c>
      <c r="V281" s="111" t="str">
        <f>IF($A281&gt;NumDataColumns,"",
CONCATENATE("  - &amp;ResultID",TEXT($A281,"0000"),
" {","ResultUUID:  ",CHAR(34),INDEX(DataColumns[ResultUUID],$A281),CHAR(34),
", FeatureActionID: *FeatureActionID",TEXT($A281,"0000"),
", ResultTypeCV:  ",CHAR(34),INDEX(DataColumns[Result Type],$A281),CHAR(34),
", VariableID:  *VariableID",TEXT(MATCH(INDEX(DataColumns[Variable Code],$A281),Variables[Variable Code],0),"0000"),
", UnitsID:  ",CHAR(34),INDEX(DataColumns[Unit Name],$A281),CHAR(34),
", TaxonomicClassifierID:  ",CHAR(34),CHAR(34),
", ProcessingLevelID:  *ProcessingLevelID",TEXT(MATCH(INDEX(DataColumns[Processing Level],$A281),ProcessingLevels[Processing Level Code],0),"0000"),
", ResultDateTime:  ",CHAR(34),CHAR(34),
", ResultDateTimeUTCOffset:  ",CHAR(34),CHAR(34),
", ValidDateTime:  ",CHAR(34),CHAR(34),
", ValidDateTimeUTCOffset:  ",CHAR(34),CHAR(34),
", StatusCV:  ",CHAR(34),CHAR(34),
", SampledMediumCV:  ",CHAR(34),INDEX(DataColumns[Sampled Medium],$A281),CHAR(34),
", ValueCount:  ",NumDataValues,"}"))</f>
        <v/>
      </c>
      <c r="W281" s="111" t="str">
        <f>IF($A281&gt;NumDataColumns,"",
CONCATENATE("  - &amp;TimeSeriesResultID001",TEXT($A281,"0000"),
" {","ResultID: *ResultID",TEXT($A281,"0000"),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Statistic],$A281),CHAR(34),"}"))</f>
        <v/>
      </c>
      <c r="X281" s="111" t="str">
        <f>IF($A281-3&gt;NumDataColumns,"",
CONCATENATE("    - {ColumnNumber: ",TEXT($A281-1,"0000"),
", Label:  ",CHAR(34),INDEX(DataColumns[Column Label],$A281-3),CHAR(34),
", ODM2Field:  ",CHAR(34),"DataValue",CHAR(34),
", CensorCodeCV:  ",CHAR(34),INDEX(DataColumns[Censor Code],$A281-3),CHAR(34),
", QualiatyCodeCV:  ",CHAR(34),INDEX(DataColumns[Quality Code],$A281-3),CHAR(34),
", TimeAggregationInterval:  ",INDEX(DataColumns[Time Aggregation Interval],$A281-3),
", TimeAggregationIntervalUnitsID:  ",CHAR(34),INDEX(DataColumns[Time Aggregation Unit],$A281-3),CHAR(34),"}"))</f>
        <v/>
      </c>
      <c r="AA281" s="111" t="str">
        <f>IF($A281&gt;NumDataColumns,
"",
CONCATENATE(AA280,", ",INDEX(DataColumns[Column Label],$A281)))</f>
        <v/>
      </c>
    </row>
    <row r="282" spans="1:27" x14ac:dyDescent="0.25">
      <c r="A282">
        <v>279</v>
      </c>
      <c r="D282" s="111" t="str">
        <f>IF($A282&gt;NumPeople,"",
CONCATENATE("  - &amp;PersonID",TEXT($A282,"0000"),
" {","PersonFirstName:  ",CHAR(34),INDEX(People[First Name],$A282),CHAR(34),
", PersonMiddleName:  ",CHAR(34),INDEX(People[Middle Name],$A282),CHAR(34),
", PersonLastName:  ",CHAR(34),INDEX(People[Last Name],$A282),CHAR(34),"}"))</f>
        <v/>
      </c>
      <c r="E282" s="111" t="str">
        <f>IF($A282&gt;NumOrganizations,"",
CONCATENATE("  - &amp;OrganizationID",TEXT($A282,"0000"),
" {","OrganizationTypeCV:  ",CHAR(34),INDEX(Organizations[Organization Type '[CV']],$A282),CHAR(34),
", OrganizationCode:  ",CHAR(34),INDEX(Organizations[Organization Code],$A282),CHAR(34),
", OrganizationName:  ",CHAR(34),INDEX(Organizations[Organization Name],$A282),CHAR(34),
", OrganizationDescription:  ",CHAR(34),INDEX(Organizations[Organization Description],$A282),CHAR(34),
", OrganizationLink:  ",CHAR(34),INDEX(Organizations[Organization Link],$A282),CHAR(34),"}"))</f>
        <v/>
      </c>
      <c r="F282" s="111" t="str">
        <f>IF($A282&gt;NumPeople,"",
CONCATENATE("  - &amp;AffiliationID",TEXT($A282,"0000"),
" {PersonID: *PersonID",TEXT($A282,"0000"),
", OrganizationID: *OrganizationID",TEXT(MATCH(INDEX(People[Organization Name],$A282),Organizations[Organization Name],0),"0000"),
", IsPrimaryOrganizationContact: , AffiliationStartDate: , AffiliationEndDate: , PrimaryPhone: ",
", PrimaryEmail: ",CHAR(34),INDEX(People[Primary Email],$A282),CHAR(34),
", PrimaryAddress: ",CHAR(34),INDEX(People[Primary Address],$A282),CHAR(34),
", PersonLink: }"))</f>
        <v/>
      </c>
      <c r="H282" s="111" t="str">
        <f>IF(COUNTA(CitationInformation)=0,"",
IF($A282&gt;NumAuthors,"",
CONCATENATE("  - &amp;AuthorListID",TEXT($A282,"0000"),
"  {CitationID: *CitationID0001",
", PersonID: *PersonID",TEXT(MATCH(INDEX(AuthorList[Author Name],$A282),People[Full Name],0),"0000"),
", AuthorOrder: ",INDEX(AuthorList[Author Number],$A282),"}")))</f>
        <v/>
      </c>
      <c r="K282" s="111" t="str">
        <f>IF($A282&gt;NumSamplingFeatures,"",
CONCATENATE("  - &amp;SamplingFeatureID",TEXT($A282,"0000"),
" {","SamplingFeatureUUID:  ",CHAR(34),INDEX(SamplingFeatures[Sampling Feature UUID],$A282),CHAR(34),
", SamplingFeatureTypeCV:  ",CHAR(34),INDEX(SamplingFeatures[Sampling Feature Type],$A282),CHAR(34),
", SamplingFeatureCode:  ",CHAR(34),INDEX(SamplingFeatures[Feature Code],$A282),CHAR(34),
", SamplingFeatureName:  ",CHAR(34),INDEX(SamplingFeatures[Feature Name],$A282),CHAR(34),
", SamplingFeatureDescription:  ",CHAR(34),INDEX(SamplingFeatures[Feature Description],$A282),CHAR(34),
", SamplingFeatureGeotypeCV:  ",CHAR(34),INDEX(SamplingFeatures[Feature Geo Type],$A282),CHAR(34),
", FeatureGeometry:  ",CHAR(34),INDEX(SamplingFeatures[Feature Geometry],$A282),CHAR(34),
", Elevation_m:  ",CHAR(34),INDEX(SamplingFeatures[Elevation_m],$A282),CHAR(34),
", ElevationDatumCV:  ",CHAR(34),ElevationDatum,CHAR(34),"}"))</f>
        <v/>
      </c>
      <c r="L282" s="111" t="str">
        <f>IF(NumSites=0,"",
IF(NumSites&lt;$A282,"",
CONCATENATE("  - &amp;SiteID",TEXT($A282,"0000"),
" {","SamplingFeatureID:  *SamplingFeatureID",TEXT(MATCH($A282,Sites[SiteID],0),"0000"),
", SiteTypeCV:  ",CHAR(34),INDEX(Sites[Site Type],MATCH($A282,Sites[SiteID],0)),CHAR(34),
", Latitude:  ",INDEX(Sites[Latitude],MATCH($A282,Sites[SiteID],0)),
", Longitude:  ",INDEX(Sites[Longitude],MATCH($A282,Sites[SiteID],0)),
", SpatialReferenceID:  *SRSID0001}")))</f>
        <v/>
      </c>
      <c r="M282" s="111" t="str">
        <f>IF(NumSpecimens=0,"",
IF(NumSpecimens&lt;$A282,"",
CONCATENATE("  - &amp;SpecimenID",TEXT($A282,"0000"),
" {","SamplingFeatureID:  *SamplingFeatureID",TEXT(MATCH($A282,Specimens[SpecimenID],0),"0000"),
", SpecimenTypeCV:  ",CHAR(34),INDEX(Specimens[Specimen Type],MATCH($A282,Specimens[SpecimenID],0)),CHAR(34),
", SpecimenMediumCV:  ",INDEX(Specimens[Specimen Medium],MATCH($A282,Specimens[SpecimenID],0)),
", IsFieldSpecimen:  ",CHAR(34),INDEX(Specimens[Is Field Specimen?],MATCH($A282,Specimens[SpecimenID],0)),CHAR(34),"}")))</f>
        <v/>
      </c>
      <c r="N282" s="111" t="str">
        <f>IF(NumSpatialOffsets=0,"",
IF(NumSpatialOffsets&lt;$A282,"",
CONCATENATE("  - &amp;SpatialOffsetID",TEXT($A282,"0000"),
" {","SpatialOffsetTypeCV:  ",CHAR(34),INDEX(RelatedFeatures[Spatial Offset Type],MATCH($A282,RelatedFeatures[OffsetID],0)),CHAR(34),
", Offset1Value:  ",INDEX(RelatedFeatures[Offset 1 Value],MATCH($A282,RelatedFeatures[OffsetID],0)),
", Offset1UnitID:  ",CHAR(34),INDEX(RelatedFeatures[Offset 1 Unit],MATCH($A282,RelatedFeatures[OffsetID],0)),CHAR(34),
", Offset2Value:  ",IF(INDEX(RelatedFeatures[Offset 2 Value],MATCH($A282,RelatedFeatures[OffsetID],0))="","NULL",INDEX(RelatedFeatures[Offset 2 Value],MATCH($A282,RelatedFeatures[OffsetID],0))),
", Offset2UnitID:  ",CHAR(34),INDEX(RelatedFeatures[Offset 2 Unit],MATCH($A282,RelatedFeatures[OffsetID],0)),,CHAR(34),
", Offset3Value:  ",IF(INDEX(RelatedFeatures[Offset 3 Value],MATCH($A282,RelatedFeatures[OffsetID],0))="","NULL",INDEX(RelatedFeatures[Offset 3 Value],MATCH($A282,RelatedFeatures[OffsetID],0))),
", Offset3UnitID:  ",CHAR(34),INDEX(RelatedFeatures[Offset 3 Unit],MATCH($A282,RelatedFeatures[OffsetID],0)),CHAR(34),"}")))</f>
        <v/>
      </c>
      <c r="O282" s="111" t="str">
        <f>IF(NumRelatedFeatures=0,"",
IF($A282&gt;NumRelatedFeatures,"",
CONCATENATE("  - &amp;RelationID",TEXT($A282,"0000"),
" {","SamplingFeatureID:  *SamplingFeatureID",TEXT(MATCH(INDEX(RelatedFeatures[First Sampling Feature Code],$A282),SamplingFeatures[Feature Code],0),"0000"),
", RelationshipTypeCV:  ",CHAR(34),INDEX(RelatedFeatures[Relationship Type],$A282),CHAR(34),
", RelatedFeatureID: *SamplingFeatureID",TEXT(MATCH(INDEX(RelatedFeatures[Second Sampling Feature Code],$A282),SamplingFeatures[Feature Code],0),"0000"),
", SpatialOffsetID:  ",IF(INDEX(RelatedFeatures[OffsetID],$A282)="",CONCATENATE(CHAR(34),CHAR(34)),CONCATENATE("*SpatialOffsetID",TEXT(INDEX(RelatedFeatures[OffsetID],$A282),"0000"))),"}")))</f>
        <v/>
      </c>
      <c r="P282" s="111" t="str">
        <f>IF($A282&gt;NumMethods,"",
CONCATENATE("  - &amp;MethodID",TEXT($A282,"0000"),
" {","MethodTypeCV:  ",CHAR(34),INDEX(Methods[Method Type],$A282),CHAR(34),
", MethodCode:  ",CHAR(34),INDEX(Methods[Method Code],$A282),CHAR(34),
", MethodName:  ",CHAR(34),INDEX(Methods[Method Name],$A282),CHAR(34),
", MethodDescription:  ",CHAR(34),INDEX(Methods[Method Description],$A282),CHAR(34),
", MethodLink:  ",CHAR(34),INDEX(Methods[Method Link],$A282),CHAR(34),
", OrganizationID: *OrganizationID",TEXT(MATCH(INDEX(Methods[Organization Name],$A282),Organizations[Organization Name],0),"0000"),"}"))</f>
        <v/>
      </c>
      <c r="Q282" s="111" t="str">
        <f>IF($A282&gt;NumVariables,"",
CONCATENATE("  - &amp;VariableID",TEXT($A282,"0000"),
" {","VariableTypeCV:  ",CHAR(34),INDEX(Variables[Variable Type],$A282),CHAR(34),
", VariableCode:  ",CHAR(34),INDEX(Variables[Variable Code],$A282),CHAR(34),
", VariableNameCV:  ",CHAR(34),INDEX(Variables[Variable Name],$A282),CHAR(34),
", VariableDefinition:  ",CHAR(34),INDEX(Variables[Variable Definition],$A282),CHAR(34),
", SpecciationCV:  ",CHAR(34),INDEX(Variables[Speciation],$A282),CHAR(34),
", NoDataValue:  ",CHAR(34),INDEX(Variables[No Data Value],$A282),CHAR(34),"}"))</f>
        <v/>
      </c>
      <c r="S282" s="111" t="str">
        <f>IF($A282&gt;NumProcessingLevels,"",
CONCATENATE("  - &amp;ProcessingLevelID",TEXT($A282,"0000"),
" {","ProcessingLevelCode:  ",CHAR(34),INDEX(ProcessingLevels[Processing Level Code],$A282),CHAR(34),
", Definition:  ",CHAR(34),INDEX(ProcessingLevels[Definition],$A282),CHAR(34),
", Explanation:  ",CHAR(34),INDEX(ProcessingLevels[Explanation],$A282),CHAR(34),"}"))</f>
        <v/>
      </c>
      <c r="T282" s="111" t="str">
        <f>IF($A282&gt;NumDataColumns,"",
IF(INDEX(DataColumns[Method Code],$A282)="","PLEASE FILL IN A METHOD FOR EACH DATA COLUMN",
CONCATENATE("  - &amp;ActionID",TEXT($A282,"0000"),
" {","ActionTypeCV:  ",CHAR(34),"Observation",CHAR(34),
", MethodID: *MethodID",TEXT(MATCH(INDEX(DataColumns[Method Code],$A282),Methods[Method Code],0),"0000"),
", BeginDateTime:  NULL",
", BeginDateTimeUTCOffset:  NULL",
", EndDateTime:  NULL",
", EndDateTimeUTCOffset:  NULL",
", ActionDescription:  ",CHAR(34),"Generic observation action generated by YODA TimeSeries Template",CHAR(34),
", ActionFileLink:  ",CHAR(34),CHAR(34),"}")))</f>
        <v/>
      </c>
      <c r="U282" s="111" t="str">
        <f>IF($A282&gt;NumDataColumns,"",
IF(INDEX(DataColumns[Method Code],$A282)="","PLEASE FILL IN A SAMPLING FEATURE FOR EACH DATA COLUMN",
CONCATENATE("  - &amp;FeatureActionID",TEXT($A282,"0000"),
" {","SamplingFeatureID:  *SamplingFeatureID",TEXT(MATCH(INDEX(DataColumns[Sampling Feature Code],$A282),SamplingFeatures[Feature Code],0),"0000"),
", ActionID:  *ActionID",TEXT($A282,"0000"),"}")))</f>
        <v/>
      </c>
      <c r="V282" s="111" t="str">
        <f>IF($A282&gt;NumDataColumns,"",
CONCATENATE("  - &amp;ResultID",TEXT($A282,"0000"),
" {","ResultUUID:  ",CHAR(34),INDEX(DataColumns[ResultUUID],$A282),CHAR(34),
", FeatureActionID: *FeatureActionID",TEXT($A282,"0000"),
", ResultTypeCV:  ",CHAR(34),INDEX(DataColumns[Result Type],$A282),CHAR(34),
", VariableID:  *VariableID",TEXT(MATCH(INDEX(DataColumns[Variable Code],$A282),Variables[Variable Code],0),"0000"),
", UnitsID:  ",CHAR(34),INDEX(DataColumns[Unit Name],$A282),CHAR(34),
", TaxonomicClassifierID:  ",CHAR(34),CHAR(34),
", ProcessingLevelID:  *ProcessingLevelID",TEXT(MATCH(INDEX(DataColumns[Processing Level],$A282),ProcessingLevels[Processing Level Code],0),"0000"),
", ResultDateTime:  ",CHAR(34),CHAR(34),
", ResultDateTimeUTCOffset:  ",CHAR(34),CHAR(34),
", ValidDateTime:  ",CHAR(34),CHAR(34),
", ValidDateTimeUTCOffset:  ",CHAR(34),CHAR(34),
", StatusCV:  ",CHAR(34),CHAR(34),
", SampledMediumCV:  ",CHAR(34),INDEX(DataColumns[Sampled Medium],$A282),CHAR(34),
", ValueCount:  ",NumDataValues,"}"))</f>
        <v/>
      </c>
      <c r="W282" s="111" t="str">
        <f>IF($A282&gt;NumDataColumns,"",
CONCATENATE("  - &amp;TimeSeriesResultID001",TEXT($A282,"0000"),
" {","ResultID: *ResultID",TEXT($A282,"0000"),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Statistic],$A282),CHAR(34),"}"))</f>
        <v/>
      </c>
      <c r="X282" s="111" t="str">
        <f>IF($A282-3&gt;NumDataColumns,"",
CONCATENATE("    - {ColumnNumber: ",TEXT($A282-1,"0000"),
", Label:  ",CHAR(34),INDEX(DataColumns[Column Label],$A282-3),CHAR(34),
", ODM2Field:  ",CHAR(34),"DataValue",CHAR(34),
", CensorCodeCV:  ",CHAR(34),INDEX(DataColumns[Censor Code],$A282-3),CHAR(34),
", QualiatyCodeCV:  ",CHAR(34),INDEX(DataColumns[Quality Code],$A282-3),CHAR(34),
", TimeAggregationInterval:  ",INDEX(DataColumns[Time Aggregation Interval],$A282-3),
", TimeAggregationIntervalUnitsID:  ",CHAR(34),INDEX(DataColumns[Time Aggregation Unit],$A282-3),CHAR(34),"}"))</f>
        <v/>
      </c>
      <c r="AA282" s="111" t="str">
        <f>IF($A282&gt;NumDataColumns,
"",
CONCATENATE(AA281,", ",INDEX(DataColumns[Column Label],$A282)))</f>
        <v/>
      </c>
    </row>
    <row r="283" spans="1:27" x14ac:dyDescent="0.25">
      <c r="A283">
        <v>280</v>
      </c>
      <c r="D283" s="111" t="str">
        <f>IF($A283&gt;NumPeople,"",
CONCATENATE("  - &amp;PersonID",TEXT($A283,"0000"),
" {","PersonFirstName:  ",CHAR(34),INDEX(People[First Name],$A283),CHAR(34),
", PersonMiddleName:  ",CHAR(34),INDEX(People[Middle Name],$A283),CHAR(34),
", PersonLastName:  ",CHAR(34),INDEX(People[Last Name],$A283),CHAR(34),"}"))</f>
        <v/>
      </c>
      <c r="E283" s="111" t="str">
        <f>IF($A283&gt;NumOrganizations,"",
CONCATENATE("  - &amp;OrganizationID",TEXT($A283,"0000"),
" {","OrganizationTypeCV:  ",CHAR(34),INDEX(Organizations[Organization Type '[CV']],$A283),CHAR(34),
", OrganizationCode:  ",CHAR(34),INDEX(Organizations[Organization Code],$A283),CHAR(34),
", OrganizationName:  ",CHAR(34),INDEX(Organizations[Organization Name],$A283),CHAR(34),
", OrganizationDescription:  ",CHAR(34),INDEX(Organizations[Organization Description],$A283),CHAR(34),
", OrganizationLink:  ",CHAR(34),INDEX(Organizations[Organization Link],$A283),CHAR(34),"}"))</f>
        <v/>
      </c>
      <c r="F283" s="111" t="str">
        <f>IF($A283&gt;NumPeople,"",
CONCATENATE("  - &amp;AffiliationID",TEXT($A283,"0000"),
" {PersonID: *PersonID",TEXT($A283,"0000"),
", OrganizationID: *OrganizationID",TEXT(MATCH(INDEX(People[Organization Name],$A283),Organizations[Organization Name],0),"0000"),
", IsPrimaryOrganizationContact: , AffiliationStartDate: , AffiliationEndDate: , PrimaryPhone: ",
", PrimaryEmail: ",CHAR(34),INDEX(People[Primary Email],$A283),CHAR(34),
", PrimaryAddress: ",CHAR(34),INDEX(People[Primary Address],$A283),CHAR(34),
", PersonLink: }"))</f>
        <v/>
      </c>
      <c r="H283" s="111" t="str">
        <f>IF(COUNTA(CitationInformation)=0,"",
IF($A283&gt;NumAuthors,"",
CONCATENATE("  - &amp;AuthorListID",TEXT($A283,"0000"),
"  {CitationID: *CitationID0001",
", PersonID: *PersonID",TEXT(MATCH(INDEX(AuthorList[Author Name],$A283),People[Full Name],0),"0000"),
", AuthorOrder: ",INDEX(AuthorList[Author Number],$A283),"}")))</f>
        <v/>
      </c>
      <c r="K283" s="111" t="str">
        <f>IF($A283&gt;NumSamplingFeatures,"",
CONCATENATE("  - &amp;SamplingFeatureID",TEXT($A283,"0000"),
" {","SamplingFeatureUUID:  ",CHAR(34),INDEX(SamplingFeatures[Sampling Feature UUID],$A283),CHAR(34),
", SamplingFeatureTypeCV:  ",CHAR(34),INDEX(SamplingFeatures[Sampling Feature Type],$A283),CHAR(34),
", SamplingFeatureCode:  ",CHAR(34),INDEX(SamplingFeatures[Feature Code],$A283),CHAR(34),
", SamplingFeatureName:  ",CHAR(34),INDEX(SamplingFeatures[Feature Name],$A283),CHAR(34),
", SamplingFeatureDescription:  ",CHAR(34),INDEX(SamplingFeatures[Feature Description],$A283),CHAR(34),
", SamplingFeatureGeotypeCV:  ",CHAR(34),INDEX(SamplingFeatures[Feature Geo Type],$A283),CHAR(34),
", FeatureGeometry:  ",CHAR(34),INDEX(SamplingFeatures[Feature Geometry],$A283),CHAR(34),
", Elevation_m:  ",CHAR(34),INDEX(SamplingFeatures[Elevation_m],$A283),CHAR(34),
", ElevationDatumCV:  ",CHAR(34),ElevationDatum,CHAR(34),"}"))</f>
        <v/>
      </c>
      <c r="L283" s="111" t="str">
        <f>IF(NumSites=0,"",
IF(NumSites&lt;$A283,"",
CONCATENATE("  - &amp;SiteID",TEXT($A283,"0000"),
" {","SamplingFeatureID:  *SamplingFeatureID",TEXT(MATCH($A283,Sites[SiteID],0),"0000"),
", SiteTypeCV:  ",CHAR(34),INDEX(Sites[Site Type],MATCH($A283,Sites[SiteID],0)),CHAR(34),
", Latitude:  ",INDEX(Sites[Latitude],MATCH($A283,Sites[SiteID],0)),
", Longitude:  ",INDEX(Sites[Longitude],MATCH($A283,Sites[SiteID],0)),
", SpatialReferenceID:  *SRSID0001}")))</f>
        <v/>
      </c>
      <c r="M283" s="111" t="str">
        <f>IF(NumSpecimens=0,"",
IF(NumSpecimens&lt;$A283,"",
CONCATENATE("  - &amp;SpecimenID",TEXT($A283,"0000"),
" {","SamplingFeatureID:  *SamplingFeatureID",TEXT(MATCH($A283,Specimens[SpecimenID],0),"0000"),
", SpecimenTypeCV:  ",CHAR(34),INDEX(Specimens[Specimen Type],MATCH($A283,Specimens[SpecimenID],0)),CHAR(34),
", SpecimenMediumCV:  ",INDEX(Specimens[Specimen Medium],MATCH($A283,Specimens[SpecimenID],0)),
", IsFieldSpecimen:  ",CHAR(34),INDEX(Specimens[Is Field Specimen?],MATCH($A283,Specimens[SpecimenID],0)),CHAR(34),"}")))</f>
        <v/>
      </c>
      <c r="N283" s="111" t="str">
        <f>IF(NumSpatialOffsets=0,"",
IF(NumSpatialOffsets&lt;$A283,"",
CONCATENATE("  - &amp;SpatialOffsetID",TEXT($A283,"0000"),
" {","SpatialOffsetTypeCV:  ",CHAR(34),INDEX(RelatedFeatures[Spatial Offset Type],MATCH($A283,RelatedFeatures[OffsetID],0)),CHAR(34),
", Offset1Value:  ",INDEX(RelatedFeatures[Offset 1 Value],MATCH($A283,RelatedFeatures[OffsetID],0)),
", Offset1UnitID:  ",CHAR(34),INDEX(RelatedFeatures[Offset 1 Unit],MATCH($A283,RelatedFeatures[OffsetID],0)),CHAR(34),
", Offset2Value:  ",IF(INDEX(RelatedFeatures[Offset 2 Value],MATCH($A283,RelatedFeatures[OffsetID],0))="","NULL",INDEX(RelatedFeatures[Offset 2 Value],MATCH($A283,RelatedFeatures[OffsetID],0))),
", Offset2UnitID:  ",CHAR(34),INDEX(RelatedFeatures[Offset 2 Unit],MATCH($A283,RelatedFeatures[OffsetID],0)),,CHAR(34),
", Offset3Value:  ",IF(INDEX(RelatedFeatures[Offset 3 Value],MATCH($A283,RelatedFeatures[OffsetID],0))="","NULL",INDEX(RelatedFeatures[Offset 3 Value],MATCH($A283,RelatedFeatures[OffsetID],0))),
", Offset3UnitID:  ",CHAR(34),INDEX(RelatedFeatures[Offset 3 Unit],MATCH($A283,RelatedFeatures[OffsetID],0)),CHAR(34),"}")))</f>
        <v/>
      </c>
      <c r="O283" s="111" t="str">
        <f>IF(NumRelatedFeatures=0,"",
IF($A283&gt;NumRelatedFeatures,"",
CONCATENATE("  - &amp;RelationID",TEXT($A283,"0000"),
" {","SamplingFeatureID:  *SamplingFeatureID",TEXT(MATCH(INDEX(RelatedFeatures[First Sampling Feature Code],$A283),SamplingFeatures[Feature Code],0),"0000"),
", RelationshipTypeCV:  ",CHAR(34),INDEX(RelatedFeatures[Relationship Type],$A283),CHAR(34),
", RelatedFeatureID: *SamplingFeatureID",TEXT(MATCH(INDEX(RelatedFeatures[Second Sampling Feature Code],$A283),SamplingFeatures[Feature Code],0),"0000"),
", SpatialOffsetID:  ",IF(INDEX(RelatedFeatures[OffsetID],$A283)="",CONCATENATE(CHAR(34),CHAR(34)),CONCATENATE("*SpatialOffsetID",TEXT(INDEX(RelatedFeatures[OffsetID],$A283),"0000"))),"}")))</f>
        <v/>
      </c>
      <c r="P283" s="111" t="str">
        <f>IF($A283&gt;NumMethods,"",
CONCATENATE("  - &amp;MethodID",TEXT($A283,"0000"),
" {","MethodTypeCV:  ",CHAR(34),INDEX(Methods[Method Type],$A283),CHAR(34),
", MethodCode:  ",CHAR(34),INDEX(Methods[Method Code],$A283),CHAR(34),
", MethodName:  ",CHAR(34),INDEX(Methods[Method Name],$A283),CHAR(34),
", MethodDescription:  ",CHAR(34),INDEX(Methods[Method Description],$A283),CHAR(34),
", MethodLink:  ",CHAR(34),INDEX(Methods[Method Link],$A283),CHAR(34),
", OrganizationID: *OrganizationID",TEXT(MATCH(INDEX(Methods[Organization Name],$A283),Organizations[Organization Name],0),"0000"),"}"))</f>
        <v/>
      </c>
      <c r="Q283" s="111" t="str">
        <f>IF($A283&gt;NumVariables,"",
CONCATENATE("  - &amp;VariableID",TEXT($A283,"0000"),
" {","VariableTypeCV:  ",CHAR(34),INDEX(Variables[Variable Type],$A283),CHAR(34),
", VariableCode:  ",CHAR(34),INDEX(Variables[Variable Code],$A283),CHAR(34),
", VariableNameCV:  ",CHAR(34),INDEX(Variables[Variable Name],$A283),CHAR(34),
", VariableDefinition:  ",CHAR(34),INDEX(Variables[Variable Definition],$A283),CHAR(34),
", SpecciationCV:  ",CHAR(34),INDEX(Variables[Speciation],$A283),CHAR(34),
", NoDataValue:  ",CHAR(34),INDEX(Variables[No Data Value],$A283),CHAR(34),"}"))</f>
        <v/>
      </c>
      <c r="S283" s="111" t="str">
        <f>IF($A283&gt;NumProcessingLevels,"",
CONCATENATE("  - &amp;ProcessingLevelID",TEXT($A283,"0000"),
" {","ProcessingLevelCode:  ",CHAR(34),INDEX(ProcessingLevels[Processing Level Code],$A283),CHAR(34),
", Definition:  ",CHAR(34),INDEX(ProcessingLevels[Definition],$A283),CHAR(34),
", Explanation:  ",CHAR(34),INDEX(ProcessingLevels[Explanation],$A283),CHAR(34),"}"))</f>
        <v/>
      </c>
      <c r="T283" s="111" t="str">
        <f>IF($A283&gt;NumDataColumns,"",
IF(INDEX(DataColumns[Method Code],$A283)="","PLEASE FILL IN A METHOD FOR EACH DATA COLUMN",
CONCATENATE("  - &amp;ActionID",TEXT($A283,"0000"),
" {","ActionTypeCV:  ",CHAR(34),"Observation",CHAR(34),
", MethodID: *MethodID",TEXT(MATCH(INDEX(DataColumns[Method Code],$A283),Methods[Method Code],0),"0000"),
", BeginDateTime:  NULL",
", BeginDateTimeUTCOffset:  NULL",
", EndDateTime:  NULL",
", EndDateTimeUTCOffset:  NULL",
", ActionDescription:  ",CHAR(34),"Generic observation action generated by YODA TimeSeries Template",CHAR(34),
", ActionFileLink:  ",CHAR(34),CHAR(34),"}")))</f>
        <v/>
      </c>
      <c r="U283" s="111" t="str">
        <f>IF($A283&gt;NumDataColumns,"",
IF(INDEX(DataColumns[Method Code],$A283)="","PLEASE FILL IN A SAMPLING FEATURE FOR EACH DATA COLUMN",
CONCATENATE("  - &amp;FeatureActionID",TEXT($A283,"0000"),
" {","SamplingFeatureID:  *SamplingFeatureID",TEXT(MATCH(INDEX(DataColumns[Sampling Feature Code],$A283),SamplingFeatures[Feature Code],0),"0000"),
", ActionID:  *ActionID",TEXT($A283,"0000"),"}")))</f>
        <v/>
      </c>
      <c r="V283" s="111" t="str">
        <f>IF($A283&gt;NumDataColumns,"",
CONCATENATE("  - &amp;ResultID",TEXT($A283,"0000"),
" {","ResultUUID:  ",CHAR(34),INDEX(DataColumns[ResultUUID],$A283),CHAR(34),
", FeatureActionID: *FeatureActionID",TEXT($A283,"0000"),
", ResultTypeCV:  ",CHAR(34),INDEX(DataColumns[Result Type],$A283),CHAR(34),
", VariableID:  *VariableID",TEXT(MATCH(INDEX(DataColumns[Variable Code],$A283),Variables[Variable Code],0),"0000"),
", UnitsID:  ",CHAR(34),INDEX(DataColumns[Unit Name],$A283),CHAR(34),
", TaxonomicClassifierID:  ",CHAR(34),CHAR(34),
", ProcessingLevelID:  *ProcessingLevelID",TEXT(MATCH(INDEX(DataColumns[Processing Level],$A283),ProcessingLevels[Processing Level Code],0),"0000"),
", ResultDateTime:  ",CHAR(34),CHAR(34),
", ResultDateTimeUTCOffset:  ",CHAR(34),CHAR(34),
", ValidDateTime:  ",CHAR(34),CHAR(34),
", ValidDateTimeUTCOffset:  ",CHAR(34),CHAR(34),
", StatusCV:  ",CHAR(34),CHAR(34),
", SampledMediumCV:  ",CHAR(34),INDEX(DataColumns[Sampled Medium],$A283),CHAR(34),
", ValueCount:  ",NumDataValues,"}"))</f>
        <v/>
      </c>
      <c r="W283" s="111" t="str">
        <f>IF($A283&gt;NumDataColumns,"",
CONCATENATE("  - &amp;TimeSeriesResultID001",TEXT($A283,"0000"),
" {","ResultID: *ResultID",TEXT($A283,"0000"),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Statistic],$A283),CHAR(34),"}"))</f>
        <v/>
      </c>
      <c r="X283" s="111" t="str">
        <f>IF($A283-3&gt;NumDataColumns,"",
CONCATENATE("    - {ColumnNumber: ",TEXT($A283-1,"0000"),
", Label:  ",CHAR(34),INDEX(DataColumns[Column Label],$A283-3),CHAR(34),
", ODM2Field:  ",CHAR(34),"DataValue",CHAR(34),
", CensorCodeCV:  ",CHAR(34),INDEX(DataColumns[Censor Code],$A283-3),CHAR(34),
", QualiatyCodeCV:  ",CHAR(34),INDEX(DataColumns[Quality Code],$A283-3),CHAR(34),
", TimeAggregationInterval:  ",INDEX(DataColumns[Time Aggregation Interval],$A283-3),
", TimeAggregationIntervalUnitsID:  ",CHAR(34),INDEX(DataColumns[Time Aggregation Unit],$A283-3),CHAR(34),"}"))</f>
        <v/>
      </c>
      <c r="AA283" s="111" t="str">
        <f>IF($A283&gt;NumDataColumns,
"",
CONCATENATE(AA282,", ",INDEX(DataColumns[Column Label],$A283)))</f>
        <v/>
      </c>
    </row>
    <row r="284" spans="1:27" x14ac:dyDescent="0.25">
      <c r="A284">
        <v>281</v>
      </c>
      <c r="D284" s="111" t="str">
        <f>IF($A284&gt;NumPeople,"",
CONCATENATE("  - &amp;PersonID",TEXT($A284,"0000"),
" {","PersonFirstName:  ",CHAR(34),INDEX(People[First Name],$A284),CHAR(34),
", PersonMiddleName:  ",CHAR(34),INDEX(People[Middle Name],$A284),CHAR(34),
", PersonLastName:  ",CHAR(34),INDEX(People[Last Name],$A284),CHAR(34),"}"))</f>
        <v/>
      </c>
      <c r="E284" s="111" t="str">
        <f>IF($A284&gt;NumOrganizations,"",
CONCATENATE("  - &amp;OrganizationID",TEXT($A284,"0000"),
" {","OrganizationTypeCV:  ",CHAR(34),INDEX(Organizations[Organization Type '[CV']],$A284),CHAR(34),
", OrganizationCode:  ",CHAR(34),INDEX(Organizations[Organization Code],$A284),CHAR(34),
", OrganizationName:  ",CHAR(34),INDEX(Organizations[Organization Name],$A284),CHAR(34),
", OrganizationDescription:  ",CHAR(34),INDEX(Organizations[Organization Description],$A284),CHAR(34),
", OrganizationLink:  ",CHAR(34),INDEX(Organizations[Organization Link],$A284),CHAR(34),"}"))</f>
        <v/>
      </c>
      <c r="F284" s="111" t="str">
        <f>IF($A284&gt;NumPeople,"",
CONCATENATE("  - &amp;AffiliationID",TEXT($A284,"0000"),
" {PersonID: *PersonID",TEXT($A284,"0000"),
", OrganizationID: *OrganizationID",TEXT(MATCH(INDEX(People[Organization Name],$A284),Organizations[Organization Name],0),"0000"),
", IsPrimaryOrganizationContact: , AffiliationStartDate: , AffiliationEndDate: , PrimaryPhone: ",
", PrimaryEmail: ",CHAR(34),INDEX(People[Primary Email],$A284),CHAR(34),
", PrimaryAddress: ",CHAR(34),INDEX(People[Primary Address],$A284),CHAR(34),
", PersonLink: }"))</f>
        <v/>
      </c>
      <c r="H284" s="111" t="str">
        <f>IF(COUNTA(CitationInformation)=0,"",
IF($A284&gt;NumAuthors,"",
CONCATENATE("  - &amp;AuthorListID",TEXT($A284,"0000"),
"  {CitationID: *CitationID0001",
", PersonID: *PersonID",TEXT(MATCH(INDEX(AuthorList[Author Name],$A284),People[Full Name],0),"0000"),
", AuthorOrder: ",INDEX(AuthorList[Author Number],$A284),"}")))</f>
        <v/>
      </c>
      <c r="K284" s="111" t="str">
        <f>IF($A284&gt;NumSamplingFeatures,"",
CONCATENATE("  - &amp;SamplingFeatureID",TEXT($A284,"0000"),
" {","SamplingFeatureUUID:  ",CHAR(34),INDEX(SamplingFeatures[Sampling Feature UUID],$A284),CHAR(34),
", SamplingFeatureTypeCV:  ",CHAR(34),INDEX(SamplingFeatures[Sampling Feature Type],$A284),CHAR(34),
", SamplingFeatureCode:  ",CHAR(34),INDEX(SamplingFeatures[Feature Code],$A284),CHAR(34),
", SamplingFeatureName:  ",CHAR(34),INDEX(SamplingFeatures[Feature Name],$A284),CHAR(34),
", SamplingFeatureDescription:  ",CHAR(34),INDEX(SamplingFeatures[Feature Description],$A284),CHAR(34),
", SamplingFeatureGeotypeCV:  ",CHAR(34),INDEX(SamplingFeatures[Feature Geo Type],$A284),CHAR(34),
", FeatureGeometry:  ",CHAR(34),INDEX(SamplingFeatures[Feature Geometry],$A284),CHAR(34),
", Elevation_m:  ",CHAR(34),INDEX(SamplingFeatures[Elevation_m],$A284),CHAR(34),
", ElevationDatumCV:  ",CHAR(34),ElevationDatum,CHAR(34),"}"))</f>
        <v/>
      </c>
      <c r="L284" s="111" t="str">
        <f>IF(NumSites=0,"",
IF(NumSites&lt;$A284,"",
CONCATENATE("  - &amp;SiteID",TEXT($A284,"0000"),
" {","SamplingFeatureID:  *SamplingFeatureID",TEXT(MATCH($A284,Sites[SiteID],0),"0000"),
", SiteTypeCV:  ",CHAR(34),INDEX(Sites[Site Type],MATCH($A284,Sites[SiteID],0)),CHAR(34),
", Latitude:  ",INDEX(Sites[Latitude],MATCH($A284,Sites[SiteID],0)),
", Longitude:  ",INDEX(Sites[Longitude],MATCH($A284,Sites[SiteID],0)),
", SpatialReferenceID:  *SRSID0001}")))</f>
        <v/>
      </c>
      <c r="M284" s="111" t="str">
        <f>IF(NumSpecimens=0,"",
IF(NumSpecimens&lt;$A284,"",
CONCATENATE("  - &amp;SpecimenID",TEXT($A284,"0000"),
" {","SamplingFeatureID:  *SamplingFeatureID",TEXT(MATCH($A284,Specimens[SpecimenID],0),"0000"),
", SpecimenTypeCV:  ",CHAR(34),INDEX(Specimens[Specimen Type],MATCH($A284,Specimens[SpecimenID],0)),CHAR(34),
", SpecimenMediumCV:  ",INDEX(Specimens[Specimen Medium],MATCH($A284,Specimens[SpecimenID],0)),
", IsFieldSpecimen:  ",CHAR(34),INDEX(Specimens[Is Field Specimen?],MATCH($A284,Specimens[SpecimenID],0)),CHAR(34),"}")))</f>
        <v/>
      </c>
      <c r="N284" s="111" t="str">
        <f>IF(NumSpatialOffsets=0,"",
IF(NumSpatialOffsets&lt;$A284,"",
CONCATENATE("  - &amp;SpatialOffsetID",TEXT($A284,"0000"),
" {","SpatialOffsetTypeCV:  ",CHAR(34),INDEX(RelatedFeatures[Spatial Offset Type],MATCH($A284,RelatedFeatures[OffsetID],0)),CHAR(34),
", Offset1Value:  ",INDEX(RelatedFeatures[Offset 1 Value],MATCH($A284,RelatedFeatures[OffsetID],0)),
", Offset1UnitID:  ",CHAR(34),INDEX(RelatedFeatures[Offset 1 Unit],MATCH($A284,RelatedFeatures[OffsetID],0)),CHAR(34),
", Offset2Value:  ",IF(INDEX(RelatedFeatures[Offset 2 Value],MATCH($A284,RelatedFeatures[OffsetID],0))="","NULL",INDEX(RelatedFeatures[Offset 2 Value],MATCH($A284,RelatedFeatures[OffsetID],0))),
", Offset2UnitID:  ",CHAR(34),INDEX(RelatedFeatures[Offset 2 Unit],MATCH($A284,RelatedFeatures[OffsetID],0)),,CHAR(34),
", Offset3Value:  ",IF(INDEX(RelatedFeatures[Offset 3 Value],MATCH($A284,RelatedFeatures[OffsetID],0))="","NULL",INDEX(RelatedFeatures[Offset 3 Value],MATCH($A284,RelatedFeatures[OffsetID],0))),
", Offset3UnitID:  ",CHAR(34),INDEX(RelatedFeatures[Offset 3 Unit],MATCH($A284,RelatedFeatures[OffsetID],0)),CHAR(34),"}")))</f>
        <v/>
      </c>
      <c r="O284" s="111" t="str">
        <f>IF(NumRelatedFeatures=0,"",
IF($A284&gt;NumRelatedFeatures,"",
CONCATENATE("  - &amp;RelationID",TEXT($A284,"0000"),
" {","SamplingFeatureID:  *SamplingFeatureID",TEXT(MATCH(INDEX(RelatedFeatures[First Sampling Feature Code],$A284),SamplingFeatures[Feature Code],0),"0000"),
", RelationshipTypeCV:  ",CHAR(34),INDEX(RelatedFeatures[Relationship Type],$A284),CHAR(34),
", RelatedFeatureID: *SamplingFeatureID",TEXT(MATCH(INDEX(RelatedFeatures[Second Sampling Feature Code],$A284),SamplingFeatures[Feature Code],0),"0000"),
", SpatialOffsetID:  ",IF(INDEX(RelatedFeatures[OffsetID],$A284)="",CONCATENATE(CHAR(34),CHAR(34)),CONCATENATE("*SpatialOffsetID",TEXT(INDEX(RelatedFeatures[OffsetID],$A284),"0000"))),"}")))</f>
        <v/>
      </c>
      <c r="P284" s="111" t="str">
        <f>IF($A284&gt;NumMethods,"",
CONCATENATE("  - &amp;MethodID",TEXT($A284,"0000"),
" {","MethodTypeCV:  ",CHAR(34),INDEX(Methods[Method Type],$A284),CHAR(34),
", MethodCode:  ",CHAR(34),INDEX(Methods[Method Code],$A284),CHAR(34),
", MethodName:  ",CHAR(34),INDEX(Methods[Method Name],$A284),CHAR(34),
", MethodDescription:  ",CHAR(34),INDEX(Methods[Method Description],$A284),CHAR(34),
", MethodLink:  ",CHAR(34),INDEX(Methods[Method Link],$A284),CHAR(34),
", OrganizationID: *OrganizationID",TEXT(MATCH(INDEX(Methods[Organization Name],$A284),Organizations[Organization Name],0),"0000"),"}"))</f>
        <v/>
      </c>
      <c r="Q284" s="111" t="str">
        <f>IF($A284&gt;NumVariables,"",
CONCATENATE("  - &amp;VariableID",TEXT($A284,"0000"),
" {","VariableTypeCV:  ",CHAR(34),INDEX(Variables[Variable Type],$A284),CHAR(34),
", VariableCode:  ",CHAR(34),INDEX(Variables[Variable Code],$A284),CHAR(34),
", VariableNameCV:  ",CHAR(34),INDEX(Variables[Variable Name],$A284),CHAR(34),
", VariableDefinition:  ",CHAR(34),INDEX(Variables[Variable Definition],$A284),CHAR(34),
", SpecciationCV:  ",CHAR(34),INDEX(Variables[Speciation],$A284),CHAR(34),
", NoDataValue:  ",CHAR(34),INDEX(Variables[No Data Value],$A284),CHAR(34),"}"))</f>
        <v/>
      </c>
      <c r="S284" s="111" t="str">
        <f>IF($A284&gt;NumProcessingLevels,"",
CONCATENATE("  - &amp;ProcessingLevelID",TEXT($A284,"0000"),
" {","ProcessingLevelCode:  ",CHAR(34),INDEX(ProcessingLevels[Processing Level Code],$A284),CHAR(34),
", Definition:  ",CHAR(34),INDEX(ProcessingLevels[Definition],$A284),CHAR(34),
", Explanation:  ",CHAR(34),INDEX(ProcessingLevels[Explanation],$A284),CHAR(34),"}"))</f>
        <v/>
      </c>
      <c r="T284" s="111" t="str">
        <f>IF($A284&gt;NumDataColumns,"",
IF(INDEX(DataColumns[Method Code],$A284)="","PLEASE FILL IN A METHOD FOR EACH DATA COLUMN",
CONCATENATE("  - &amp;ActionID",TEXT($A284,"0000"),
" {","ActionTypeCV:  ",CHAR(34),"Observation",CHAR(34),
", MethodID: *MethodID",TEXT(MATCH(INDEX(DataColumns[Method Code],$A284),Methods[Method Code],0),"0000"),
", BeginDateTime:  NULL",
", BeginDateTimeUTCOffset:  NULL",
", EndDateTime:  NULL",
", EndDateTimeUTCOffset:  NULL",
", ActionDescription:  ",CHAR(34),"Generic observation action generated by YODA TimeSeries Template",CHAR(34),
", ActionFileLink:  ",CHAR(34),CHAR(34),"}")))</f>
        <v/>
      </c>
      <c r="U284" s="111" t="str">
        <f>IF($A284&gt;NumDataColumns,"",
IF(INDEX(DataColumns[Method Code],$A284)="","PLEASE FILL IN A SAMPLING FEATURE FOR EACH DATA COLUMN",
CONCATENATE("  - &amp;FeatureActionID",TEXT($A284,"0000"),
" {","SamplingFeatureID:  *SamplingFeatureID",TEXT(MATCH(INDEX(DataColumns[Sampling Feature Code],$A284),SamplingFeatures[Feature Code],0),"0000"),
", ActionID:  *ActionID",TEXT($A284,"0000"),"}")))</f>
        <v/>
      </c>
      <c r="V284" s="111" t="str">
        <f>IF($A284&gt;NumDataColumns,"",
CONCATENATE("  - &amp;ResultID",TEXT($A284,"0000"),
" {","ResultUUID:  ",CHAR(34),INDEX(DataColumns[ResultUUID],$A284),CHAR(34),
", FeatureActionID: *FeatureActionID",TEXT($A284,"0000"),
", ResultTypeCV:  ",CHAR(34),INDEX(DataColumns[Result Type],$A284),CHAR(34),
", VariableID:  *VariableID",TEXT(MATCH(INDEX(DataColumns[Variable Code],$A284),Variables[Variable Code],0),"0000"),
", UnitsID:  ",CHAR(34),INDEX(DataColumns[Unit Name],$A284),CHAR(34),
", TaxonomicClassifierID:  ",CHAR(34),CHAR(34),
", ProcessingLevelID:  *ProcessingLevelID",TEXT(MATCH(INDEX(DataColumns[Processing Level],$A284),ProcessingLevels[Processing Level Code],0),"0000"),
", ResultDateTime:  ",CHAR(34),CHAR(34),
", ResultDateTimeUTCOffset:  ",CHAR(34),CHAR(34),
", ValidDateTime:  ",CHAR(34),CHAR(34),
", ValidDateTimeUTCOffset:  ",CHAR(34),CHAR(34),
", StatusCV:  ",CHAR(34),CHAR(34),
", SampledMediumCV:  ",CHAR(34),INDEX(DataColumns[Sampled Medium],$A284),CHAR(34),
", ValueCount:  ",NumDataValues,"}"))</f>
        <v/>
      </c>
      <c r="W284" s="111" t="str">
        <f>IF($A284&gt;NumDataColumns,"",
CONCATENATE("  - &amp;TimeSeriesResultID001",TEXT($A284,"0000"),
" {","ResultID: *ResultID",TEXT($A284,"0000"),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Statistic],$A284),CHAR(34),"}"))</f>
        <v/>
      </c>
      <c r="X284" s="111" t="str">
        <f>IF($A284-3&gt;NumDataColumns,"",
CONCATENATE("    - {ColumnNumber: ",TEXT($A284-1,"0000"),
", Label:  ",CHAR(34),INDEX(DataColumns[Column Label],$A284-3),CHAR(34),
", ODM2Field:  ",CHAR(34),"DataValue",CHAR(34),
", CensorCodeCV:  ",CHAR(34),INDEX(DataColumns[Censor Code],$A284-3),CHAR(34),
", QualiatyCodeCV:  ",CHAR(34),INDEX(DataColumns[Quality Code],$A284-3),CHAR(34),
", TimeAggregationInterval:  ",INDEX(DataColumns[Time Aggregation Interval],$A284-3),
", TimeAggregationIntervalUnitsID:  ",CHAR(34),INDEX(DataColumns[Time Aggregation Unit],$A284-3),CHAR(34),"}"))</f>
        <v/>
      </c>
      <c r="AA284" s="111" t="str">
        <f>IF($A284&gt;NumDataColumns,
"",
CONCATENATE(AA283,", ",INDEX(DataColumns[Column Label],$A284)))</f>
        <v/>
      </c>
    </row>
    <row r="285" spans="1:27" x14ac:dyDescent="0.25">
      <c r="A285">
        <v>282</v>
      </c>
      <c r="D285" s="111" t="str">
        <f>IF($A285&gt;NumPeople,"",
CONCATENATE("  - &amp;PersonID",TEXT($A285,"0000"),
" {","PersonFirstName:  ",CHAR(34),INDEX(People[First Name],$A285),CHAR(34),
", PersonMiddleName:  ",CHAR(34),INDEX(People[Middle Name],$A285),CHAR(34),
", PersonLastName:  ",CHAR(34),INDEX(People[Last Name],$A285),CHAR(34),"}"))</f>
        <v/>
      </c>
      <c r="E285" s="111" t="str">
        <f>IF($A285&gt;NumOrganizations,"",
CONCATENATE("  - &amp;OrganizationID",TEXT($A285,"0000"),
" {","OrganizationTypeCV:  ",CHAR(34),INDEX(Organizations[Organization Type '[CV']],$A285),CHAR(34),
", OrganizationCode:  ",CHAR(34),INDEX(Organizations[Organization Code],$A285),CHAR(34),
", OrganizationName:  ",CHAR(34),INDEX(Organizations[Organization Name],$A285),CHAR(34),
", OrganizationDescription:  ",CHAR(34),INDEX(Organizations[Organization Description],$A285),CHAR(34),
", OrganizationLink:  ",CHAR(34),INDEX(Organizations[Organization Link],$A285),CHAR(34),"}"))</f>
        <v/>
      </c>
      <c r="F285" s="111" t="str">
        <f>IF($A285&gt;NumPeople,"",
CONCATENATE("  - &amp;AffiliationID",TEXT($A285,"0000"),
" {PersonID: *PersonID",TEXT($A285,"0000"),
", OrganizationID: *OrganizationID",TEXT(MATCH(INDEX(People[Organization Name],$A285),Organizations[Organization Name],0),"0000"),
", IsPrimaryOrganizationContact: , AffiliationStartDate: , AffiliationEndDate: , PrimaryPhone: ",
", PrimaryEmail: ",CHAR(34),INDEX(People[Primary Email],$A285),CHAR(34),
", PrimaryAddress: ",CHAR(34),INDEX(People[Primary Address],$A285),CHAR(34),
", PersonLink: }"))</f>
        <v/>
      </c>
      <c r="H285" s="111" t="str">
        <f>IF(COUNTA(CitationInformation)=0,"",
IF($A285&gt;NumAuthors,"",
CONCATENATE("  - &amp;AuthorListID",TEXT($A285,"0000"),
"  {CitationID: *CitationID0001",
", PersonID: *PersonID",TEXT(MATCH(INDEX(AuthorList[Author Name],$A285),People[Full Name],0),"0000"),
", AuthorOrder: ",INDEX(AuthorList[Author Number],$A285),"}")))</f>
        <v/>
      </c>
      <c r="K285" s="111" t="str">
        <f>IF($A285&gt;NumSamplingFeatures,"",
CONCATENATE("  - &amp;SamplingFeatureID",TEXT($A285,"0000"),
" {","SamplingFeatureUUID:  ",CHAR(34),INDEX(SamplingFeatures[Sampling Feature UUID],$A285),CHAR(34),
", SamplingFeatureTypeCV:  ",CHAR(34),INDEX(SamplingFeatures[Sampling Feature Type],$A285),CHAR(34),
", SamplingFeatureCode:  ",CHAR(34),INDEX(SamplingFeatures[Feature Code],$A285),CHAR(34),
", SamplingFeatureName:  ",CHAR(34),INDEX(SamplingFeatures[Feature Name],$A285),CHAR(34),
", SamplingFeatureDescription:  ",CHAR(34),INDEX(SamplingFeatures[Feature Description],$A285),CHAR(34),
", SamplingFeatureGeotypeCV:  ",CHAR(34),INDEX(SamplingFeatures[Feature Geo Type],$A285),CHAR(34),
", FeatureGeometry:  ",CHAR(34),INDEX(SamplingFeatures[Feature Geometry],$A285),CHAR(34),
", Elevation_m:  ",CHAR(34),INDEX(SamplingFeatures[Elevation_m],$A285),CHAR(34),
", ElevationDatumCV:  ",CHAR(34),ElevationDatum,CHAR(34),"}"))</f>
        <v/>
      </c>
      <c r="L285" s="111" t="str">
        <f>IF(NumSites=0,"",
IF(NumSites&lt;$A285,"",
CONCATENATE("  - &amp;SiteID",TEXT($A285,"0000"),
" {","SamplingFeatureID:  *SamplingFeatureID",TEXT(MATCH($A285,Sites[SiteID],0),"0000"),
", SiteTypeCV:  ",CHAR(34),INDEX(Sites[Site Type],MATCH($A285,Sites[SiteID],0)),CHAR(34),
", Latitude:  ",INDEX(Sites[Latitude],MATCH($A285,Sites[SiteID],0)),
", Longitude:  ",INDEX(Sites[Longitude],MATCH($A285,Sites[SiteID],0)),
", SpatialReferenceID:  *SRSID0001}")))</f>
        <v/>
      </c>
      <c r="M285" s="111" t="str">
        <f>IF(NumSpecimens=0,"",
IF(NumSpecimens&lt;$A285,"",
CONCATENATE("  - &amp;SpecimenID",TEXT($A285,"0000"),
" {","SamplingFeatureID:  *SamplingFeatureID",TEXT(MATCH($A285,Specimens[SpecimenID],0),"0000"),
", SpecimenTypeCV:  ",CHAR(34),INDEX(Specimens[Specimen Type],MATCH($A285,Specimens[SpecimenID],0)),CHAR(34),
", SpecimenMediumCV:  ",INDEX(Specimens[Specimen Medium],MATCH($A285,Specimens[SpecimenID],0)),
", IsFieldSpecimen:  ",CHAR(34),INDEX(Specimens[Is Field Specimen?],MATCH($A285,Specimens[SpecimenID],0)),CHAR(34),"}")))</f>
        <v/>
      </c>
      <c r="N285" s="111" t="str">
        <f>IF(NumSpatialOffsets=0,"",
IF(NumSpatialOffsets&lt;$A285,"",
CONCATENATE("  - &amp;SpatialOffsetID",TEXT($A285,"0000"),
" {","SpatialOffsetTypeCV:  ",CHAR(34),INDEX(RelatedFeatures[Spatial Offset Type],MATCH($A285,RelatedFeatures[OffsetID],0)),CHAR(34),
", Offset1Value:  ",INDEX(RelatedFeatures[Offset 1 Value],MATCH($A285,RelatedFeatures[OffsetID],0)),
", Offset1UnitID:  ",CHAR(34),INDEX(RelatedFeatures[Offset 1 Unit],MATCH($A285,RelatedFeatures[OffsetID],0)),CHAR(34),
", Offset2Value:  ",IF(INDEX(RelatedFeatures[Offset 2 Value],MATCH($A285,RelatedFeatures[OffsetID],0))="","NULL",INDEX(RelatedFeatures[Offset 2 Value],MATCH($A285,RelatedFeatures[OffsetID],0))),
", Offset2UnitID:  ",CHAR(34),INDEX(RelatedFeatures[Offset 2 Unit],MATCH($A285,RelatedFeatures[OffsetID],0)),,CHAR(34),
", Offset3Value:  ",IF(INDEX(RelatedFeatures[Offset 3 Value],MATCH($A285,RelatedFeatures[OffsetID],0))="","NULL",INDEX(RelatedFeatures[Offset 3 Value],MATCH($A285,RelatedFeatures[OffsetID],0))),
", Offset3UnitID:  ",CHAR(34),INDEX(RelatedFeatures[Offset 3 Unit],MATCH($A285,RelatedFeatures[OffsetID],0)),CHAR(34),"}")))</f>
        <v/>
      </c>
      <c r="O285" s="111" t="str">
        <f>IF(NumRelatedFeatures=0,"",
IF($A285&gt;NumRelatedFeatures,"",
CONCATENATE("  - &amp;RelationID",TEXT($A285,"0000"),
" {","SamplingFeatureID:  *SamplingFeatureID",TEXT(MATCH(INDEX(RelatedFeatures[First Sampling Feature Code],$A285),SamplingFeatures[Feature Code],0),"0000"),
", RelationshipTypeCV:  ",CHAR(34),INDEX(RelatedFeatures[Relationship Type],$A285),CHAR(34),
", RelatedFeatureID: *SamplingFeatureID",TEXT(MATCH(INDEX(RelatedFeatures[Second Sampling Feature Code],$A285),SamplingFeatures[Feature Code],0),"0000"),
", SpatialOffsetID:  ",IF(INDEX(RelatedFeatures[OffsetID],$A285)="",CONCATENATE(CHAR(34),CHAR(34)),CONCATENATE("*SpatialOffsetID",TEXT(INDEX(RelatedFeatures[OffsetID],$A285),"0000"))),"}")))</f>
        <v/>
      </c>
      <c r="P285" s="111" t="str">
        <f>IF($A285&gt;NumMethods,"",
CONCATENATE("  - &amp;MethodID",TEXT($A285,"0000"),
" {","MethodTypeCV:  ",CHAR(34),INDEX(Methods[Method Type],$A285),CHAR(34),
", MethodCode:  ",CHAR(34),INDEX(Methods[Method Code],$A285),CHAR(34),
", MethodName:  ",CHAR(34),INDEX(Methods[Method Name],$A285),CHAR(34),
", MethodDescription:  ",CHAR(34),INDEX(Methods[Method Description],$A285),CHAR(34),
", MethodLink:  ",CHAR(34),INDEX(Methods[Method Link],$A285),CHAR(34),
", OrganizationID: *OrganizationID",TEXT(MATCH(INDEX(Methods[Organization Name],$A285),Organizations[Organization Name],0),"0000"),"}"))</f>
        <v/>
      </c>
      <c r="Q285" s="111" t="str">
        <f>IF($A285&gt;NumVariables,"",
CONCATENATE("  - &amp;VariableID",TEXT($A285,"0000"),
" {","VariableTypeCV:  ",CHAR(34),INDEX(Variables[Variable Type],$A285),CHAR(34),
", VariableCode:  ",CHAR(34),INDEX(Variables[Variable Code],$A285),CHAR(34),
", VariableNameCV:  ",CHAR(34),INDEX(Variables[Variable Name],$A285),CHAR(34),
", VariableDefinition:  ",CHAR(34),INDEX(Variables[Variable Definition],$A285),CHAR(34),
", SpecciationCV:  ",CHAR(34),INDEX(Variables[Speciation],$A285),CHAR(34),
", NoDataValue:  ",CHAR(34),INDEX(Variables[No Data Value],$A285),CHAR(34),"}"))</f>
        <v/>
      </c>
      <c r="S285" s="111" t="str">
        <f>IF($A285&gt;NumProcessingLevels,"",
CONCATENATE("  - &amp;ProcessingLevelID",TEXT($A285,"0000"),
" {","ProcessingLevelCode:  ",CHAR(34),INDEX(ProcessingLevels[Processing Level Code],$A285),CHAR(34),
", Definition:  ",CHAR(34),INDEX(ProcessingLevels[Definition],$A285),CHAR(34),
", Explanation:  ",CHAR(34),INDEX(ProcessingLevels[Explanation],$A285),CHAR(34),"}"))</f>
        <v/>
      </c>
      <c r="T285" s="111" t="str">
        <f>IF($A285&gt;NumDataColumns,"",
IF(INDEX(DataColumns[Method Code],$A285)="","PLEASE FILL IN A METHOD FOR EACH DATA COLUMN",
CONCATENATE("  - &amp;ActionID",TEXT($A285,"0000"),
" {","ActionTypeCV:  ",CHAR(34),"Observation",CHAR(34),
", MethodID: *MethodID",TEXT(MATCH(INDEX(DataColumns[Method Code],$A285),Methods[Method Code],0),"0000"),
", BeginDateTime:  NULL",
", BeginDateTimeUTCOffset:  NULL",
", EndDateTime:  NULL",
", EndDateTimeUTCOffset:  NULL",
", ActionDescription:  ",CHAR(34),"Generic observation action generated by YODA TimeSeries Template",CHAR(34),
", ActionFileLink:  ",CHAR(34),CHAR(34),"}")))</f>
        <v/>
      </c>
      <c r="U285" s="111" t="str">
        <f>IF($A285&gt;NumDataColumns,"",
IF(INDEX(DataColumns[Method Code],$A285)="","PLEASE FILL IN A SAMPLING FEATURE FOR EACH DATA COLUMN",
CONCATENATE("  - &amp;FeatureActionID",TEXT($A285,"0000"),
" {","SamplingFeatureID:  *SamplingFeatureID",TEXT(MATCH(INDEX(DataColumns[Sampling Feature Code],$A285),SamplingFeatures[Feature Code],0),"0000"),
", ActionID:  *ActionID",TEXT($A285,"0000"),"}")))</f>
        <v/>
      </c>
      <c r="V285" s="111" t="str">
        <f>IF($A285&gt;NumDataColumns,"",
CONCATENATE("  - &amp;ResultID",TEXT($A285,"0000"),
" {","ResultUUID:  ",CHAR(34),INDEX(DataColumns[ResultUUID],$A285),CHAR(34),
", FeatureActionID: *FeatureActionID",TEXT($A285,"0000"),
", ResultTypeCV:  ",CHAR(34),INDEX(DataColumns[Result Type],$A285),CHAR(34),
", VariableID:  *VariableID",TEXT(MATCH(INDEX(DataColumns[Variable Code],$A285),Variables[Variable Code],0),"0000"),
", UnitsID:  ",CHAR(34),INDEX(DataColumns[Unit Name],$A285),CHAR(34),
", TaxonomicClassifierID:  ",CHAR(34),CHAR(34),
", ProcessingLevelID:  *ProcessingLevelID",TEXT(MATCH(INDEX(DataColumns[Processing Level],$A285),ProcessingLevels[Processing Level Code],0),"0000"),
", ResultDateTime:  ",CHAR(34),CHAR(34),
", ResultDateTimeUTCOffset:  ",CHAR(34),CHAR(34),
", ValidDateTime:  ",CHAR(34),CHAR(34),
", ValidDateTimeUTCOffset:  ",CHAR(34),CHAR(34),
", StatusCV:  ",CHAR(34),CHAR(34),
", SampledMediumCV:  ",CHAR(34),INDEX(DataColumns[Sampled Medium],$A285),CHAR(34),
", ValueCount:  ",NumDataValues,"}"))</f>
        <v/>
      </c>
      <c r="W285" s="111" t="str">
        <f>IF($A285&gt;NumDataColumns,"",
CONCATENATE("  - &amp;TimeSeriesResultID001",TEXT($A285,"0000"),
" {","ResultID: *ResultID",TEXT($A285,"0000"),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Statistic],$A285),CHAR(34),"}"))</f>
        <v/>
      </c>
      <c r="X285" s="111" t="str">
        <f>IF($A285-3&gt;NumDataColumns,"",
CONCATENATE("    - {ColumnNumber: ",TEXT($A285-1,"0000"),
", Label:  ",CHAR(34),INDEX(DataColumns[Column Label],$A285-3),CHAR(34),
", ODM2Field:  ",CHAR(34),"DataValue",CHAR(34),
", CensorCodeCV:  ",CHAR(34),INDEX(DataColumns[Censor Code],$A285-3),CHAR(34),
", QualiatyCodeCV:  ",CHAR(34),INDEX(DataColumns[Quality Code],$A285-3),CHAR(34),
", TimeAggregationInterval:  ",INDEX(DataColumns[Time Aggregation Interval],$A285-3),
", TimeAggregationIntervalUnitsID:  ",CHAR(34),INDEX(DataColumns[Time Aggregation Unit],$A285-3),CHAR(34),"}"))</f>
        <v/>
      </c>
      <c r="AA285" s="111" t="str">
        <f>IF($A285&gt;NumDataColumns,
"",
CONCATENATE(AA284,", ",INDEX(DataColumns[Column Label],$A285)))</f>
        <v/>
      </c>
    </row>
    <row r="286" spans="1:27" x14ac:dyDescent="0.25">
      <c r="A286">
        <v>283</v>
      </c>
      <c r="D286" s="111" t="str">
        <f>IF($A286&gt;NumPeople,"",
CONCATENATE("  - &amp;PersonID",TEXT($A286,"0000"),
" {","PersonFirstName:  ",CHAR(34),INDEX(People[First Name],$A286),CHAR(34),
", PersonMiddleName:  ",CHAR(34),INDEX(People[Middle Name],$A286),CHAR(34),
", PersonLastName:  ",CHAR(34),INDEX(People[Last Name],$A286),CHAR(34),"}"))</f>
        <v/>
      </c>
      <c r="E286" s="111" t="str">
        <f>IF($A286&gt;NumOrganizations,"",
CONCATENATE("  - &amp;OrganizationID",TEXT($A286,"0000"),
" {","OrganizationTypeCV:  ",CHAR(34),INDEX(Organizations[Organization Type '[CV']],$A286),CHAR(34),
", OrganizationCode:  ",CHAR(34),INDEX(Organizations[Organization Code],$A286),CHAR(34),
", OrganizationName:  ",CHAR(34),INDEX(Organizations[Organization Name],$A286),CHAR(34),
", OrganizationDescription:  ",CHAR(34),INDEX(Organizations[Organization Description],$A286),CHAR(34),
", OrganizationLink:  ",CHAR(34),INDEX(Organizations[Organization Link],$A286),CHAR(34),"}"))</f>
        <v/>
      </c>
      <c r="F286" s="111" t="str">
        <f>IF($A286&gt;NumPeople,"",
CONCATENATE("  - &amp;AffiliationID",TEXT($A286,"0000"),
" {PersonID: *PersonID",TEXT($A286,"0000"),
", OrganizationID: *OrganizationID",TEXT(MATCH(INDEX(People[Organization Name],$A286),Organizations[Organization Name],0),"0000"),
", IsPrimaryOrganizationContact: , AffiliationStartDate: , AffiliationEndDate: , PrimaryPhone: ",
", PrimaryEmail: ",CHAR(34),INDEX(People[Primary Email],$A286),CHAR(34),
", PrimaryAddress: ",CHAR(34),INDEX(People[Primary Address],$A286),CHAR(34),
", PersonLink: }"))</f>
        <v/>
      </c>
      <c r="H286" s="111" t="str">
        <f>IF(COUNTA(CitationInformation)=0,"",
IF($A286&gt;NumAuthors,"",
CONCATENATE("  - &amp;AuthorListID",TEXT($A286,"0000"),
"  {CitationID: *CitationID0001",
", PersonID: *PersonID",TEXT(MATCH(INDEX(AuthorList[Author Name],$A286),People[Full Name],0),"0000"),
", AuthorOrder: ",INDEX(AuthorList[Author Number],$A286),"}")))</f>
        <v/>
      </c>
      <c r="K286" s="111" t="str">
        <f>IF($A286&gt;NumSamplingFeatures,"",
CONCATENATE("  - &amp;SamplingFeatureID",TEXT($A286,"0000"),
" {","SamplingFeatureUUID:  ",CHAR(34),INDEX(SamplingFeatures[Sampling Feature UUID],$A286),CHAR(34),
", SamplingFeatureTypeCV:  ",CHAR(34),INDEX(SamplingFeatures[Sampling Feature Type],$A286),CHAR(34),
", SamplingFeatureCode:  ",CHAR(34),INDEX(SamplingFeatures[Feature Code],$A286),CHAR(34),
", SamplingFeatureName:  ",CHAR(34),INDEX(SamplingFeatures[Feature Name],$A286),CHAR(34),
", SamplingFeatureDescription:  ",CHAR(34),INDEX(SamplingFeatures[Feature Description],$A286),CHAR(34),
", SamplingFeatureGeotypeCV:  ",CHAR(34),INDEX(SamplingFeatures[Feature Geo Type],$A286),CHAR(34),
", FeatureGeometry:  ",CHAR(34),INDEX(SamplingFeatures[Feature Geometry],$A286),CHAR(34),
", Elevation_m:  ",CHAR(34),INDEX(SamplingFeatures[Elevation_m],$A286),CHAR(34),
", ElevationDatumCV:  ",CHAR(34),ElevationDatum,CHAR(34),"}"))</f>
        <v/>
      </c>
      <c r="L286" s="111" t="str">
        <f>IF(NumSites=0,"",
IF(NumSites&lt;$A286,"",
CONCATENATE("  - &amp;SiteID",TEXT($A286,"0000"),
" {","SamplingFeatureID:  *SamplingFeatureID",TEXT(MATCH($A286,Sites[SiteID],0),"0000"),
", SiteTypeCV:  ",CHAR(34),INDEX(Sites[Site Type],MATCH($A286,Sites[SiteID],0)),CHAR(34),
", Latitude:  ",INDEX(Sites[Latitude],MATCH($A286,Sites[SiteID],0)),
", Longitude:  ",INDEX(Sites[Longitude],MATCH($A286,Sites[SiteID],0)),
", SpatialReferenceID:  *SRSID0001}")))</f>
        <v/>
      </c>
      <c r="M286" s="111" t="str">
        <f>IF(NumSpecimens=0,"",
IF(NumSpecimens&lt;$A286,"",
CONCATENATE("  - &amp;SpecimenID",TEXT($A286,"0000"),
" {","SamplingFeatureID:  *SamplingFeatureID",TEXT(MATCH($A286,Specimens[SpecimenID],0),"0000"),
", SpecimenTypeCV:  ",CHAR(34),INDEX(Specimens[Specimen Type],MATCH($A286,Specimens[SpecimenID],0)),CHAR(34),
", SpecimenMediumCV:  ",INDEX(Specimens[Specimen Medium],MATCH($A286,Specimens[SpecimenID],0)),
", IsFieldSpecimen:  ",CHAR(34),INDEX(Specimens[Is Field Specimen?],MATCH($A286,Specimens[SpecimenID],0)),CHAR(34),"}")))</f>
        <v/>
      </c>
      <c r="N286" s="111" t="str">
        <f>IF(NumSpatialOffsets=0,"",
IF(NumSpatialOffsets&lt;$A286,"",
CONCATENATE("  - &amp;SpatialOffsetID",TEXT($A286,"0000"),
" {","SpatialOffsetTypeCV:  ",CHAR(34),INDEX(RelatedFeatures[Spatial Offset Type],MATCH($A286,RelatedFeatures[OffsetID],0)),CHAR(34),
", Offset1Value:  ",INDEX(RelatedFeatures[Offset 1 Value],MATCH($A286,RelatedFeatures[OffsetID],0)),
", Offset1UnitID:  ",CHAR(34),INDEX(RelatedFeatures[Offset 1 Unit],MATCH($A286,RelatedFeatures[OffsetID],0)),CHAR(34),
", Offset2Value:  ",IF(INDEX(RelatedFeatures[Offset 2 Value],MATCH($A286,RelatedFeatures[OffsetID],0))="","NULL",INDEX(RelatedFeatures[Offset 2 Value],MATCH($A286,RelatedFeatures[OffsetID],0))),
", Offset2UnitID:  ",CHAR(34),INDEX(RelatedFeatures[Offset 2 Unit],MATCH($A286,RelatedFeatures[OffsetID],0)),,CHAR(34),
", Offset3Value:  ",IF(INDEX(RelatedFeatures[Offset 3 Value],MATCH($A286,RelatedFeatures[OffsetID],0))="","NULL",INDEX(RelatedFeatures[Offset 3 Value],MATCH($A286,RelatedFeatures[OffsetID],0))),
", Offset3UnitID:  ",CHAR(34),INDEX(RelatedFeatures[Offset 3 Unit],MATCH($A286,RelatedFeatures[OffsetID],0)),CHAR(34),"}")))</f>
        <v/>
      </c>
      <c r="O286" s="111" t="str">
        <f>IF(NumRelatedFeatures=0,"",
IF($A286&gt;NumRelatedFeatures,"",
CONCATENATE("  - &amp;RelationID",TEXT($A286,"0000"),
" {","SamplingFeatureID:  *SamplingFeatureID",TEXT(MATCH(INDEX(RelatedFeatures[First Sampling Feature Code],$A286),SamplingFeatures[Feature Code],0),"0000"),
", RelationshipTypeCV:  ",CHAR(34),INDEX(RelatedFeatures[Relationship Type],$A286),CHAR(34),
", RelatedFeatureID: *SamplingFeatureID",TEXT(MATCH(INDEX(RelatedFeatures[Second Sampling Feature Code],$A286),SamplingFeatures[Feature Code],0),"0000"),
", SpatialOffsetID:  ",IF(INDEX(RelatedFeatures[OffsetID],$A286)="",CONCATENATE(CHAR(34),CHAR(34)),CONCATENATE("*SpatialOffsetID",TEXT(INDEX(RelatedFeatures[OffsetID],$A286),"0000"))),"}")))</f>
        <v/>
      </c>
      <c r="P286" s="111" t="str">
        <f>IF($A286&gt;NumMethods,"",
CONCATENATE("  - &amp;MethodID",TEXT($A286,"0000"),
" {","MethodTypeCV:  ",CHAR(34),INDEX(Methods[Method Type],$A286),CHAR(34),
", MethodCode:  ",CHAR(34),INDEX(Methods[Method Code],$A286),CHAR(34),
", MethodName:  ",CHAR(34),INDEX(Methods[Method Name],$A286),CHAR(34),
", MethodDescription:  ",CHAR(34),INDEX(Methods[Method Description],$A286),CHAR(34),
", MethodLink:  ",CHAR(34),INDEX(Methods[Method Link],$A286),CHAR(34),
", OrganizationID: *OrganizationID",TEXT(MATCH(INDEX(Methods[Organization Name],$A286),Organizations[Organization Name],0),"0000"),"}"))</f>
        <v/>
      </c>
      <c r="Q286" s="111" t="str">
        <f>IF($A286&gt;NumVariables,"",
CONCATENATE("  - &amp;VariableID",TEXT($A286,"0000"),
" {","VariableTypeCV:  ",CHAR(34),INDEX(Variables[Variable Type],$A286),CHAR(34),
", VariableCode:  ",CHAR(34),INDEX(Variables[Variable Code],$A286),CHAR(34),
", VariableNameCV:  ",CHAR(34),INDEX(Variables[Variable Name],$A286),CHAR(34),
", VariableDefinition:  ",CHAR(34),INDEX(Variables[Variable Definition],$A286),CHAR(34),
", SpecciationCV:  ",CHAR(34),INDEX(Variables[Speciation],$A286),CHAR(34),
", NoDataValue:  ",CHAR(34),INDEX(Variables[No Data Value],$A286),CHAR(34),"}"))</f>
        <v/>
      </c>
      <c r="S286" s="111" t="str">
        <f>IF($A286&gt;NumProcessingLevels,"",
CONCATENATE("  - &amp;ProcessingLevelID",TEXT($A286,"0000"),
" {","ProcessingLevelCode:  ",CHAR(34),INDEX(ProcessingLevels[Processing Level Code],$A286),CHAR(34),
", Definition:  ",CHAR(34),INDEX(ProcessingLevels[Definition],$A286),CHAR(34),
", Explanation:  ",CHAR(34),INDEX(ProcessingLevels[Explanation],$A286),CHAR(34),"}"))</f>
        <v/>
      </c>
      <c r="T286" s="111" t="str">
        <f>IF($A286&gt;NumDataColumns,"",
IF(INDEX(DataColumns[Method Code],$A286)="","PLEASE FILL IN A METHOD FOR EACH DATA COLUMN",
CONCATENATE("  - &amp;ActionID",TEXT($A286,"0000"),
" {","ActionTypeCV:  ",CHAR(34),"Observation",CHAR(34),
", MethodID: *MethodID",TEXT(MATCH(INDEX(DataColumns[Method Code],$A286),Methods[Method Code],0),"0000"),
", BeginDateTime:  NULL",
", BeginDateTimeUTCOffset:  NULL",
", EndDateTime:  NULL",
", EndDateTimeUTCOffset:  NULL",
", ActionDescription:  ",CHAR(34),"Generic observation action generated by YODA TimeSeries Template",CHAR(34),
", ActionFileLink:  ",CHAR(34),CHAR(34),"}")))</f>
        <v/>
      </c>
      <c r="U286" s="111" t="str">
        <f>IF($A286&gt;NumDataColumns,"",
IF(INDEX(DataColumns[Method Code],$A286)="","PLEASE FILL IN A SAMPLING FEATURE FOR EACH DATA COLUMN",
CONCATENATE("  - &amp;FeatureActionID",TEXT($A286,"0000"),
" {","SamplingFeatureID:  *SamplingFeatureID",TEXT(MATCH(INDEX(DataColumns[Sampling Feature Code],$A286),SamplingFeatures[Feature Code],0),"0000"),
", ActionID:  *ActionID",TEXT($A286,"0000"),"}")))</f>
        <v/>
      </c>
      <c r="V286" s="111" t="str">
        <f>IF($A286&gt;NumDataColumns,"",
CONCATENATE("  - &amp;ResultID",TEXT($A286,"0000"),
" {","ResultUUID:  ",CHAR(34),INDEX(DataColumns[ResultUUID],$A286),CHAR(34),
", FeatureActionID: *FeatureActionID",TEXT($A286,"0000"),
", ResultTypeCV:  ",CHAR(34),INDEX(DataColumns[Result Type],$A286),CHAR(34),
", VariableID:  *VariableID",TEXT(MATCH(INDEX(DataColumns[Variable Code],$A286),Variables[Variable Code],0),"0000"),
", UnitsID:  ",CHAR(34),INDEX(DataColumns[Unit Name],$A286),CHAR(34),
", TaxonomicClassifierID:  ",CHAR(34),CHAR(34),
", ProcessingLevelID:  *ProcessingLevelID",TEXT(MATCH(INDEX(DataColumns[Processing Level],$A286),ProcessingLevels[Processing Level Code],0),"0000"),
", ResultDateTime:  ",CHAR(34),CHAR(34),
", ResultDateTimeUTCOffset:  ",CHAR(34),CHAR(34),
", ValidDateTime:  ",CHAR(34),CHAR(34),
", ValidDateTimeUTCOffset:  ",CHAR(34),CHAR(34),
", StatusCV:  ",CHAR(34),CHAR(34),
", SampledMediumCV:  ",CHAR(34),INDEX(DataColumns[Sampled Medium],$A286),CHAR(34),
", ValueCount:  ",NumDataValues,"}"))</f>
        <v/>
      </c>
      <c r="W286" s="111" t="str">
        <f>IF($A286&gt;NumDataColumns,"",
CONCATENATE("  - &amp;TimeSeriesResultID001",TEXT($A286,"0000"),
" {","ResultID: *ResultID",TEXT($A286,"0000"),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Statistic],$A286),CHAR(34),"}"))</f>
        <v/>
      </c>
      <c r="X286" s="111" t="str">
        <f>IF($A286-3&gt;NumDataColumns,"",
CONCATENATE("    - {ColumnNumber: ",TEXT($A286-1,"0000"),
", Label:  ",CHAR(34),INDEX(DataColumns[Column Label],$A286-3),CHAR(34),
", ODM2Field:  ",CHAR(34),"DataValue",CHAR(34),
", CensorCodeCV:  ",CHAR(34),INDEX(DataColumns[Censor Code],$A286-3),CHAR(34),
", QualiatyCodeCV:  ",CHAR(34),INDEX(DataColumns[Quality Code],$A286-3),CHAR(34),
", TimeAggregationInterval:  ",INDEX(DataColumns[Time Aggregation Interval],$A286-3),
", TimeAggregationIntervalUnitsID:  ",CHAR(34),INDEX(DataColumns[Time Aggregation Unit],$A286-3),CHAR(34),"}"))</f>
        <v/>
      </c>
      <c r="AA286" s="111" t="str">
        <f>IF($A286&gt;NumDataColumns,
"",
CONCATENATE(AA285,", ",INDEX(DataColumns[Column Label],$A286)))</f>
        <v/>
      </c>
    </row>
    <row r="287" spans="1:27" x14ac:dyDescent="0.25">
      <c r="A287">
        <v>284</v>
      </c>
      <c r="D287" s="111" t="str">
        <f>IF($A287&gt;NumPeople,"",
CONCATENATE("  - &amp;PersonID",TEXT($A287,"0000"),
" {","PersonFirstName:  ",CHAR(34),INDEX(People[First Name],$A287),CHAR(34),
", PersonMiddleName:  ",CHAR(34),INDEX(People[Middle Name],$A287),CHAR(34),
", PersonLastName:  ",CHAR(34),INDEX(People[Last Name],$A287),CHAR(34),"}"))</f>
        <v/>
      </c>
      <c r="E287" s="111" t="str">
        <f>IF($A287&gt;NumOrganizations,"",
CONCATENATE("  - &amp;OrganizationID",TEXT($A287,"0000"),
" {","OrganizationTypeCV:  ",CHAR(34),INDEX(Organizations[Organization Type '[CV']],$A287),CHAR(34),
", OrganizationCode:  ",CHAR(34),INDEX(Organizations[Organization Code],$A287),CHAR(34),
", OrganizationName:  ",CHAR(34),INDEX(Organizations[Organization Name],$A287),CHAR(34),
", OrganizationDescription:  ",CHAR(34),INDEX(Organizations[Organization Description],$A287),CHAR(34),
", OrganizationLink:  ",CHAR(34),INDEX(Organizations[Organization Link],$A287),CHAR(34),"}"))</f>
        <v/>
      </c>
      <c r="F287" s="111" t="str">
        <f>IF($A287&gt;NumPeople,"",
CONCATENATE("  - &amp;AffiliationID",TEXT($A287,"0000"),
" {PersonID: *PersonID",TEXT($A287,"0000"),
", OrganizationID: *OrganizationID",TEXT(MATCH(INDEX(People[Organization Name],$A287),Organizations[Organization Name],0),"0000"),
", IsPrimaryOrganizationContact: , AffiliationStartDate: , AffiliationEndDate: , PrimaryPhone: ",
", PrimaryEmail: ",CHAR(34),INDEX(People[Primary Email],$A287),CHAR(34),
", PrimaryAddress: ",CHAR(34),INDEX(People[Primary Address],$A287),CHAR(34),
", PersonLink: }"))</f>
        <v/>
      </c>
      <c r="H287" s="111" t="str">
        <f>IF(COUNTA(CitationInformation)=0,"",
IF($A287&gt;NumAuthors,"",
CONCATENATE("  - &amp;AuthorListID",TEXT($A287,"0000"),
"  {CitationID: *CitationID0001",
", PersonID: *PersonID",TEXT(MATCH(INDEX(AuthorList[Author Name],$A287),People[Full Name],0),"0000"),
", AuthorOrder: ",INDEX(AuthorList[Author Number],$A287),"}")))</f>
        <v/>
      </c>
      <c r="K287" s="111" t="str">
        <f>IF($A287&gt;NumSamplingFeatures,"",
CONCATENATE("  - &amp;SamplingFeatureID",TEXT($A287,"0000"),
" {","SamplingFeatureUUID:  ",CHAR(34),INDEX(SamplingFeatures[Sampling Feature UUID],$A287),CHAR(34),
", SamplingFeatureTypeCV:  ",CHAR(34),INDEX(SamplingFeatures[Sampling Feature Type],$A287),CHAR(34),
", SamplingFeatureCode:  ",CHAR(34),INDEX(SamplingFeatures[Feature Code],$A287),CHAR(34),
", SamplingFeatureName:  ",CHAR(34),INDEX(SamplingFeatures[Feature Name],$A287),CHAR(34),
", SamplingFeatureDescription:  ",CHAR(34),INDEX(SamplingFeatures[Feature Description],$A287),CHAR(34),
", SamplingFeatureGeotypeCV:  ",CHAR(34),INDEX(SamplingFeatures[Feature Geo Type],$A287),CHAR(34),
", FeatureGeometry:  ",CHAR(34),INDEX(SamplingFeatures[Feature Geometry],$A287),CHAR(34),
", Elevation_m:  ",CHAR(34),INDEX(SamplingFeatures[Elevation_m],$A287),CHAR(34),
", ElevationDatumCV:  ",CHAR(34),ElevationDatum,CHAR(34),"}"))</f>
        <v/>
      </c>
      <c r="L287" s="111" t="str">
        <f>IF(NumSites=0,"",
IF(NumSites&lt;$A287,"",
CONCATENATE("  - &amp;SiteID",TEXT($A287,"0000"),
" {","SamplingFeatureID:  *SamplingFeatureID",TEXT(MATCH($A287,Sites[SiteID],0),"0000"),
", SiteTypeCV:  ",CHAR(34),INDEX(Sites[Site Type],MATCH($A287,Sites[SiteID],0)),CHAR(34),
", Latitude:  ",INDEX(Sites[Latitude],MATCH($A287,Sites[SiteID],0)),
", Longitude:  ",INDEX(Sites[Longitude],MATCH($A287,Sites[SiteID],0)),
", SpatialReferenceID:  *SRSID0001}")))</f>
        <v/>
      </c>
      <c r="M287" s="111" t="str">
        <f>IF(NumSpecimens=0,"",
IF(NumSpecimens&lt;$A287,"",
CONCATENATE("  - &amp;SpecimenID",TEXT($A287,"0000"),
" {","SamplingFeatureID:  *SamplingFeatureID",TEXT(MATCH($A287,Specimens[SpecimenID],0),"0000"),
", SpecimenTypeCV:  ",CHAR(34),INDEX(Specimens[Specimen Type],MATCH($A287,Specimens[SpecimenID],0)),CHAR(34),
", SpecimenMediumCV:  ",INDEX(Specimens[Specimen Medium],MATCH($A287,Specimens[SpecimenID],0)),
", IsFieldSpecimen:  ",CHAR(34),INDEX(Specimens[Is Field Specimen?],MATCH($A287,Specimens[SpecimenID],0)),CHAR(34),"}")))</f>
        <v/>
      </c>
      <c r="N287" s="111" t="str">
        <f>IF(NumSpatialOffsets=0,"",
IF(NumSpatialOffsets&lt;$A287,"",
CONCATENATE("  - &amp;SpatialOffsetID",TEXT($A287,"0000"),
" {","SpatialOffsetTypeCV:  ",CHAR(34),INDEX(RelatedFeatures[Spatial Offset Type],MATCH($A287,RelatedFeatures[OffsetID],0)),CHAR(34),
", Offset1Value:  ",INDEX(RelatedFeatures[Offset 1 Value],MATCH($A287,RelatedFeatures[OffsetID],0)),
", Offset1UnitID:  ",CHAR(34),INDEX(RelatedFeatures[Offset 1 Unit],MATCH($A287,RelatedFeatures[OffsetID],0)),CHAR(34),
", Offset2Value:  ",IF(INDEX(RelatedFeatures[Offset 2 Value],MATCH($A287,RelatedFeatures[OffsetID],0))="","NULL",INDEX(RelatedFeatures[Offset 2 Value],MATCH($A287,RelatedFeatures[OffsetID],0))),
", Offset2UnitID:  ",CHAR(34),INDEX(RelatedFeatures[Offset 2 Unit],MATCH($A287,RelatedFeatures[OffsetID],0)),,CHAR(34),
", Offset3Value:  ",IF(INDEX(RelatedFeatures[Offset 3 Value],MATCH($A287,RelatedFeatures[OffsetID],0))="","NULL",INDEX(RelatedFeatures[Offset 3 Value],MATCH($A287,RelatedFeatures[OffsetID],0))),
", Offset3UnitID:  ",CHAR(34),INDEX(RelatedFeatures[Offset 3 Unit],MATCH($A287,RelatedFeatures[OffsetID],0)),CHAR(34),"}")))</f>
        <v/>
      </c>
      <c r="O287" s="111" t="str">
        <f>IF(NumRelatedFeatures=0,"",
IF($A287&gt;NumRelatedFeatures,"",
CONCATENATE("  - &amp;RelationID",TEXT($A287,"0000"),
" {","SamplingFeatureID:  *SamplingFeatureID",TEXT(MATCH(INDEX(RelatedFeatures[First Sampling Feature Code],$A287),SamplingFeatures[Feature Code],0),"0000"),
", RelationshipTypeCV:  ",CHAR(34),INDEX(RelatedFeatures[Relationship Type],$A287),CHAR(34),
", RelatedFeatureID: *SamplingFeatureID",TEXT(MATCH(INDEX(RelatedFeatures[Second Sampling Feature Code],$A287),SamplingFeatures[Feature Code],0),"0000"),
", SpatialOffsetID:  ",IF(INDEX(RelatedFeatures[OffsetID],$A287)="",CONCATENATE(CHAR(34),CHAR(34)),CONCATENATE("*SpatialOffsetID",TEXT(INDEX(RelatedFeatures[OffsetID],$A287),"0000"))),"}")))</f>
        <v/>
      </c>
      <c r="P287" s="111" t="str">
        <f>IF($A287&gt;NumMethods,"",
CONCATENATE("  - &amp;MethodID",TEXT($A287,"0000"),
" {","MethodTypeCV:  ",CHAR(34),INDEX(Methods[Method Type],$A287),CHAR(34),
", MethodCode:  ",CHAR(34),INDEX(Methods[Method Code],$A287),CHAR(34),
", MethodName:  ",CHAR(34),INDEX(Methods[Method Name],$A287),CHAR(34),
", MethodDescription:  ",CHAR(34),INDEX(Methods[Method Description],$A287),CHAR(34),
", MethodLink:  ",CHAR(34),INDEX(Methods[Method Link],$A287),CHAR(34),
", OrganizationID: *OrganizationID",TEXT(MATCH(INDEX(Methods[Organization Name],$A287),Organizations[Organization Name],0),"0000"),"}"))</f>
        <v/>
      </c>
      <c r="Q287" s="111" t="str">
        <f>IF($A287&gt;NumVariables,"",
CONCATENATE("  - &amp;VariableID",TEXT($A287,"0000"),
" {","VariableTypeCV:  ",CHAR(34),INDEX(Variables[Variable Type],$A287),CHAR(34),
", VariableCode:  ",CHAR(34),INDEX(Variables[Variable Code],$A287),CHAR(34),
", VariableNameCV:  ",CHAR(34),INDEX(Variables[Variable Name],$A287),CHAR(34),
", VariableDefinition:  ",CHAR(34),INDEX(Variables[Variable Definition],$A287),CHAR(34),
", SpecciationCV:  ",CHAR(34),INDEX(Variables[Speciation],$A287),CHAR(34),
", NoDataValue:  ",CHAR(34),INDEX(Variables[No Data Value],$A287),CHAR(34),"}"))</f>
        <v/>
      </c>
      <c r="S287" s="111" t="str">
        <f>IF($A287&gt;NumProcessingLevels,"",
CONCATENATE("  - &amp;ProcessingLevelID",TEXT($A287,"0000"),
" {","ProcessingLevelCode:  ",CHAR(34),INDEX(ProcessingLevels[Processing Level Code],$A287),CHAR(34),
", Definition:  ",CHAR(34),INDEX(ProcessingLevels[Definition],$A287),CHAR(34),
", Explanation:  ",CHAR(34),INDEX(ProcessingLevels[Explanation],$A287),CHAR(34),"}"))</f>
        <v/>
      </c>
      <c r="T287" s="111" t="str">
        <f>IF($A287&gt;NumDataColumns,"",
IF(INDEX(DataColumns[Method Code],$A287)="","PLEASE FILL IN A METHOD FOR EACH DATA COLUMN",
CONCATENATE("  - &amp;ActionID",TEXT($A287,"0000"),
" {","ActionTypeCV:  ",CHAR(34),"Observation",CHAR(34),
", MethodID: *MethodID",TEXT(MATCH(INDEX(DataColumns[Method Code],$A287),Methods[Method Code],0),"0000"),
", BeginDateTime:  NULL",
", BeginDateTimeUTCOffset:  NULL",
", EndDateTime:  NULL",
", EndDateTimeUTCOffset:  NULL",
", ActionDescription:  ",CHAR(34),"Generic observation action generated by YODA TimeSeries Template",CHAR(34),
", ActionFileLink:  ",CHAR(34),CHAR(34),"}")))</f>
        <v/>
      </c>
      <c r="U287" s="111" t="str">
        <f>IF($A287&gt;NumDataColumns,"",
IF(INDEX(DataColumns[Method Code],$A287)="","PLEASE FILL IN A SAMPLING FEATURE FOR EACH DATA COLUMN",
CONCATENATE("  - &amp;FeatureActionID",TEXT($A287,"0000"),
" {","SamplingFeatureID:  *SamplingFeatureID",TEXT(MATCH(INDEX(DataColumns[Sampling Feature Code],$A287),SamplingFeatures[Feature Code],0),"0000"),
", ActionID:  *ActionID",TEXT($A287,"0000"),"}")))</f>
        <v/>
      </c>
      <c r="V287" s="111" t="str">
        <f>IF($A287&gt;NumDataColumns,"",
CONCATENATE("  - &amp;ResultID",TEXT($A287,"0000"),
" {","ResultUUID:  ",CHAR(34),INDEX(DataColumns[ResultUUID],$A287),CHAR(34),
", FeatureActionID: *FeatureActionID",TEXT($A287,"0000"),
", ResultTypeCV:  ",CHAR(34),INDEX(DataColumns[Result Type],$A287),CHAR(34),
", VariableID:  *VariableID",TEXT(MATCH(INDEX(DataColumns[Variable Code],$A287),Variables[Variable Code],0),"0000"),
", UnitsID:  ",CHAR(34),INDEX(DataColumns[Unit Name],$A287),CHAR(34),
", TaxonomicClassifierID:  ",CHAR(34),CHAR(34),
", ProcessingLevelID:  *ProcessingLevelID",TEXT(MATCH(INDEX(DataColumns[Processing Level],$A287),ProcessingLevels[Processing Level Code],0),"0000"),
", ResultDateTime:  ",CHAR(34),CHAR(34),
", ResultDateTimeUTCOffset:  ",CHAR(34),CHAR(34),
", ValidDateTime:  ",CHAR(34),CHAR(34),
", ValidDateTimeUTCOffset:  ",CHAR(34),CHAR(34),
", StatusCV:  ",CHAR(34),CHAR(34),
", SampledMediumCV:  ",CHAR(34),INDEX(DataColumns[Sampled Medium],$A287),CHAR(34),
", ValueCount:  ",NumDataValues,"}"))</f>
        <v/>
      </c>
      <c r="W287" s="111" t="str">
        <f>IF($A287&gt;NumDataColumns,"",
CONCATENATE("  - &amp;TimeSeriesResultID001",TEXT($A287,"0000"),
" {","ResultID: *ResultID",TEXT($A287,"0000"),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Statistic],$A287),CHAR(34),"}"))</f>
        <v/>
      </c>
      <c r="X287" s="111" t="str">
        <f>IF($A287-3&gt;NumDataColumns,"",
CONCATENATE("    - {ColumnNumber: ",TEXT($A287-1,"0000"),
", Label:  ",CHAR(34),INDEX(DataColumns[Column Label],$A287-3),CHAR(34),
", ODM2Field:  ",CHAR(34),"DataValue",CHAR(34),
", CensorCodeCV:  ",CHAR(34),INDEX(DataColumns[Censor Code],$A287-3),CHAR(34),
", QualiatyCodeCV:  ",CHAR(34),INDEX(DataColumns[Quality Code],$A287-3),CHAR(34),
", TimeAggregationInterval:  ",INDEX(DataColumns[Time Aggregation Interval],$A287-3),
", TimeAggregationIntervalUnitsID:  ",CHAR(34),INDEX(DataColumns[Time Aggregation Unit],$A287-3),CHAR(34),"}"))</f>
        <v/>
      </c>
      <c r="AA287" s="111" t="str">
        <f>IF($A287&gt;NumDataColumns,
"",
CONCATENATE(AA286,", ",INDEX(DataColumns[Column Label],$A287)))</f>
        <v/>
      </c>
    </row>
    <row r="288" spans="1:27" x14ac:dyDescent="0.25">
      <c r="A288">
        <v>285</v>
      </c>
      <c r="D288" s="111" t="str">
        <f>IF($A288&gt;NumPeople,"",
CONCATENATE("  - &amp;PersonID",TEXT($A288,"0000"),
" {","PersonFirstName:  ",CHAR(34),INDEX(People[First Name],$A288),CHAR(34),
", PersonMiddleName:  ",CHAR(34),INDEX(People[Middle Name],$A288),CHAR(34),
", PersonLastName:  ",CHAR(34),INDEX(People[Last Name],$A288),CHAR(34),"}"))</f>
        <v/>
      </c>
      <c r="E288" s="111" t="str">
        <f>IF($A288&gt;NumOrganizations,"",
CONCATENATE("  - &amp;OrganizationID",TEXT($A288,"0000"),
" {","OrganizationTypeCV:  ",CHAR(34),INDEX(Organizations[Organization Type '[CV']],$A288),CHAR(34),
", OrganizationCode:  ",CHAR(34),INDEX(Organizations[Organization Code],$A288),CHAR(34),
", OrganizationName:  ",CHAR(34),INDEX(Organizations[Organization Name],$A288),CHAR(34),
", OrganizationDescription:  ",CHAR(34),INDEX(Organizations[Organization Description],$A288),CHAR(34),
", OrganizationLink:  ",CHAR(34),INDEX(Organizations[Organization Link],$A288),CHAR(34),"}"))</f>
        <v/>
      </c>
      <c r="F288" s="111" t="str">
        <f>IF($A288&gt;NumPeople,"",
CONCATENATE("  - &amp;AffiliationID",TEXT($A288,"0000"),
" {PersonID: *PersonID",TEXT($A288,"0000"),
", OrganizationID: *OrganizationID",TEXT(MATCH(INDEX(People[Organization Name],$A288),Organizations[Organization Name],0),"0000"),
", IsPrimaryOrganizationContact: , AffiliationStartDate: , AffiliationEndDate: , PrimaryPhone: ",
", PrimaryEmail: ",CHAR(34),INDEX(People[Primary Email],$A288),CHAR(34),
", PrimaryAddress: ",CHAR(34),INDEX(People[Primary Address],$A288),CHAR(34),
", PersonLink: }"))</f>
        <v/>
      </c>
      <c r="H288" s="111" t="str">
        <f>IF(COUNTA(CitationInformation)=0,"",
IF($A288&gt;NumAuthors,"",
CONCATENATE("  - &amp;AuthorListID",TEXT($A288,"0000"),
"  {CitationID: *CitationID0001",
", PersonID: *PersonID",TEXT(MATCH(INDEX(AuthorList[Author Name],$A288),People[Full Name],0),"0000"),
", AuthorOrder: ",INDEX(AuthorList[Author Number],$A288),"}")))</f>
        <v/>
      </c>
      <c r="K288" s="111" t="str">
        <f>IF($A288&gt;NumSamplingFeatures,"",
CONCATENATE("  - &amp;SamplingFeatureID",TEXT($A288,"0000"),
" {","SamplingFeatureUUID:  ",CHAR(34),INDEX(SamplingFeatures[Sampling Feature UUID],$A288),CHAR(34),
", SamplingFeatureTypeCV:  ",CHAR(34),INDEX(SamplingFeatures[Sampling Feature Type],$A288),CHAR(34),
", SamplingFeatureCode:  ",CHAR(34),INDEX(SamplingFeatures[Feature Code],$A288),CHAR(34),
", SamplingFeatureName:  ",CHAR(34),INDEX(SamplingFeatures[Feature Name],$A288),CHAR(34),
", SamplingFeatureDescription:  ",CHAR(34),INDEX(SamplingFeatures[Feature Description],$A288),CHAR(34),
", SamplingFeatureGeotypeCV:  ",CHAR(34),INDEX(SamplingFeatures[Feature Geo Type],$A288),CHAR(34),
", FeatureGeometry:  ",CHAR(34),INDEX(SamplingFeatures[Feature Geometry],$A288),CHAR(34),
", Elevation_m:  ",CHAR(34),INDEX(SamplingFeatures[Elevation_m],$A288),CHAR(34),
", ElevationDatumCV:  ",CHAR(34),ElevationDatum,CHAR(34),"}"))</f>
        <v/>
      </c>
      <c r="L288" s="111" t="str">
        <f>IF(NumSites=0,"",
IF(NumSites&lt;$A288,"",
CONCATENATE("  - &amp;SiteID",TEXT($A288,"0000"),
" {","SamplingFeatureID:  *SamplingFeatureID",TEXT(MATCH($A288,Sites[SiteID],0),"0000"),
", SiteTypeCV:  ",CHAR(34),INDEX(Sites[Site Type],MATCH($A288,Sites[SiteID],0)),CHAR(34),
", Latitude:  ",INDEX(Sites[Latitude],MATCH($A288,Sites[SiteID],0)),
", Longitude:  ",INDEX(Sites[Longitude],MATCH($A288,Sites[SiteID],0)),
", SpatialReferenceID:  *SRSID0001}")))</f>
        <v/>
      </c>
      <c r="M288" s="111" t="str">
        <f>IF(NumSpecimens=0,"",
IF(NumSpecimens&lt;$A288,"",
CONCATENATE("  - &amp;SpecimenID",TEXT($A288,"0000"),
" {","SamplingFeatureID:  *SamplingFeatureID",TEXT(MATCH($A288,Specimens[SpecimenID],0),"0000"),
", SpecimenTypeCV:  ",CHAR(34),INDEX(Specimens[Specimen Type],MATCH($A288,Specimens[SpecimenID],0)),CHAR(34),
", SpecimenMediumCV:  ",INDEX(Specimens[Specimen Medium],MATCH($A288,Specimens[SpecimenID],0)),
", IsFieldSpecimen:  ",CHAR(34),INDEX(Specimens[Is Field Specimen?],MATCH($A288,Specimens[SpecimenID],0)),CHAR(34),"}")))</f>
        <v/>
      </c>
      <c r="N288" s="111" t="str">
        <f>IF(NumSpatialOffsets=0,"",
IF(NumSpatialOffsets&lt;$A288,"",
CONCATENATE("  - &amp;SpatialOffsetID",TEXT($A288,"0000"),
" {","SpatialOffsetTypeCV:  ",CHAR(34),INDEX(RelatedFeatures[Spatial Offset Type],MATCH($A288,RelatedFeatures[OffsetID],0)),CHAR(34),
", Offset1Value:  ",INDEX(RelatedFeatures[Offset 1 Value],MATCH($A288,RelatedFeatures[OffsetID],0)),
", Offset1UnitID:  ",CHAR(34),INDEX(RelatedFeatures[Offset 1 Unit],MATCH($A288,RelatedFeatures[OffsetID],0)),CHAR(34),
", Offset2Value:  ",IF(INDEX(RelatedFeatures[Offset 2 Value],MATCH($A288,RelatedFeatures[OffsetID],0))="","NULL",INDEX(RelatedFeatures[Offset 2 Value],MATCH($A288,RelatedFeatures[OffsetID],0))),
", Offset2UnitID:  ",CHAR(34),INDEX(RelatedFeatures[Offset 2 Unit],MATCH($A288,RelatedFeatures[OffsetID],0)),,CHAR(34),
", Offset3Value:  ",IF(INDEX(RelatedFeatures[Offset 3 Value],MATCH($A288,RelatedFeatures[OffsetID],0))="","NULL",INDEX(RelatedFeatures[Offset 3 Value],MATCH($A288,RelatedFeatures[OffsetID],0))),
", Offset3UnitID:  ",CHAR(34),INDEX(RelatedFeatures[Offset 3 Unit],MATCH($A288,RelatedFeatures[OffsetID],0)),CHAR(34),"}")))</f>
        <v/>
      </c>
      <c r="O288" s="111" t="str">
        <f>IF(NumRelatedFeatures=0,"",
IF($A288&gt;NumRelatedFeatures,"",
CONCATENATE("  - &amp;RelationID",TEXT($A288,"0000"),
" {","SamplingFeatureID:  *SamplingFeatureID",TEXT(MATCH(INDEX(RelatedFeatures[First Sampling Feature Code],$A288),SamplingFeatures[Feature Code],0),"0000"),
", RelationshipTypeCV:  ",CHAR(34),INDEX(RelatedFeatures[Relationship Type],$A288),CHAR(34),
", RelatedFeatureID: *SamplingFeatureID",TEXT(MATCH(INDEX(RelatedFeatures[Second Sampling Feature Code],$A288),SamplingFeatures[Feature Code],0),"0000"),
", SpatialOffsetID:  ",IF(INDEX(RelatedFeatures[OffsetID],$A288)="",CONCATENATE(CHAR(34),CHAR(34)),CONCATENATE("*SpatialOffsetID",TEXT(INDEX(RelatedFeatures[OffsetID],$A288),"0000"))),"}")))</f>
        <v/>
      </c>
      <c r="P288" s="111" t="str">
        <f>IF($A288&gt;NumMethods,"",
CONCATENATE("  - &amp;MethodID",TEXT($A288,"0000"),
" {","MethodTypeCV:  ",CHAR(34),INDEX(Methods[Method Type],$A288),CHAR(34),
", MethodCode:  ",CHAR(34),INDEX(Methods[Method Code],$A288),CHAR(34),
", MethodName:  ",CHAR(34),INDEX(Methods[Method Name],$A288),CHAR(34),
", MethodDescription:  ",CHAR(34),INDEX(Methods[Method Description],$A288),CHAR(34),
", MethodLink:  ",CHAR(34),INDEX(Methods[Method Link],$A288),CHAR(34),
", OrganizationID: *OrganizationID",TEXT(MATCH(INDEX(Methods[Organization Name],$A288),Organizations[Organization Name],0),"0000"),"}"))</f>
        <v/>
      </c>
      <c r="Q288" s="111" t="str">
        <f>IF($A288&gt;NumVariables,"",
CONCATENATE("  - &amp;VariableID",TEXT($A288,"0000"),
" {","VariableTypeCV:  ",CHAR(34),INDEX(Variables[Variable Type],$A288),CHAR(34),
", VariableCode:  ",CHAR(34),INDEX(Variables[Variable Code],$A288),CHAR(34),
", VariableNameCV:  ",CHAR(34),INDEX(Variables[Variable Name],$A288),CHAR(34),
", VariableDefinition:  ",CHAR(34),INDEX(Variables[Variable Definition],$A288),CHAR(34),
", SpecciationCV:  ",CHAR(34),INDEX(Variables[Speciation],$A288),CHAR(34),
", NoDataValue:  ",CHAR(34),INDEX(Variables[No Data Value],$A288),CHAR(34),"}"))</f>
        <v/>
      </c>
      <c r="S288" s="111" t="str">
        <f>IF($A288&gt;NumProcessingLevels,"",
CONCATENATE("  - &amp;ProcessingLevelID",TEXT($A288,"0000"),
" {","ProcessingLevelCode:  ",CHAR(34),INDEX(ProcessingLevels[Processing Level Code],$A288),CHAR(34),
", Definition:  ",CHAR(34),INDEX(ProcessingLevels[Definition],$A288),CHAR(34),
", Explanation:  ",CHAR(34),INDEX(ProcessingLevels[Explanation],$A288),CHAR(34),"}"))</f>
        <v/>
      </c>
      <c r="T288" s="111" t="str">
        <f>IF($A288&gt;NumDataColumns,"",
IF(INDEX(DataColumns[Method Code],$A288)="","PLEASE FILL IN A METHOD FOR EACH DATA COLUMN",
CONCATENATE("  - &amp;ActionID",TEXT($A288,"0000"),
" {","ActionTypeCV:  ",CHAR(34),"Observation",CHAR(34),
", MethodID: *MethodID",TEXT(MATCH(INDEX(DataColumns[Method Code],$A288),Methods[Method Code],0),"0000"),
", BeginDateTime:  NULL",
", BeginDateTimeUTCOffset:  NULL",
", EndDateTime:  NULL",
", EndDateTimeUTCOffset:  NULL",
", ActionDescription:  ",CHAR(34),"Generic observation action generated by YODA TimeSeries Template",CHAR(34),
", ActionFileLink:  ",CHAR(34),CHAR(34),"}")))</f>
        <v/>
      </c>
      <c r="U288" s="111" t="str">
        <f>IF($A288&gt;NumDataColumns,"",
IF(INDEX(DataColumns[Method Code],$A288)="","PLEASE FILL IN A SAMPLING FEATURE FOR EACH DATA COLUMN",
CONCATENATE("  - &amp;FeatureActionID",TEXT($A288,"0000"),
" {","SamplingFeatureID:  *SamplingFeatureID",TEXT(MATCH(INDEX(DataColumns[Sampling Feature Code],$A288),SamplingFeatures[Feature Code],0),"0000"),
", ActionID:  *ActionID",TEXT($A288,"0000"),"}")))</f>
        <v/>
      </c>
      <c r="V288" s="111" t="str">
        <f>IF($A288&gt;NumDataColumns,"",
CONCATENATE("  - &amp;ResultID",TEXT($A288,"0000"),
" {","ResultUUID:  ",CHAR(34),INDEX(DataColumns[ResultUUID],$A288),CHAR(34),
", FeatureActionID: *FeatureActionID",TEXT($A288,"0000"),
", ResultTypeCV:  ",CHAR(34),INDEX(DataColumns[Result Type],$A288),CHAR(34),
", VariableID:  *VariableID",TEXT(MATCH(INDEX(DataColumns[Variable Code],$A288),Variables[Variable Code],0),"0000"),
", UnitsID:  ",CHAR(34),INDEX(DataColumns[Unit Name],$A288),CHAR(34),
", TaxonomicClassifierID:  ",CHAR(34),CHAR(34),
", ProcessingLevelID:  *ProcessingLevelID",TEXT(MATCH(INDEX(DataColumns[Processing Level],$A288),ProcessingLevels[Processing Level Code],0),"0000"),
", ResultDateTime:  ",CHAR(34),CHAR(34),
", ResultDateTimeUTCOffset:  ",CHAR(34),CHAR(34),
", ValidDateTime:  ",CHAR(34),CHAR(34),
", ValidDateTimeUTCOffset:  ",CHAR(34),CHAR(34),
", StatusCV:  ",CHAR(34),CHAR(34),
", SampledMediumCV:  ",CHAR(34),INDEX(DataColumns[Sampled Medium],$A288),CHAR(34),
", ValueCount:  ",NumDataValues,"}"))</f>
        <v/>
      </c>
      <c r="W288" s="111" t="str">
        <f>IF($A288&gt;NumDataColumns,"",
CONCATENATE("  - &amp;TimeSeriesResultID001",TEXT($A288,"0000"),
" {","ResultID: *ResultID",TEXT($A288,"0000"),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Statistic],$A288),CHAR(34),"}"))</f>
        <v/>
      </c>
      <c r="X288" s="111" t="str">
        <f>IF($A288-3&gt;NumDataColumns,"",
CONCATENATE("    - {ColumnNumber: ",TEXT($A288-1,"0000"),
", Label:  ",CHAR(34),INDEX(DataColumns[Column Label],$A288-3),CHAR(34),
", ODM2Field:  ",CHAR(34),"DataValue",CHAR(34),
", CensorCodeCV:  ",CHAR(34),INDEX(DataColumns[Censor Code],$A288-3),CHAR(34),
", QualiatyCodeCV:  ",CHAR(34),INDEX(DataColumns[Quality Code],$A288-3),CHAR(34),
", TimeAggregationInterval:  ",INDEX(DataColumns[Time Aggregation Interval],$A288-3),
", TimeAggregationIntervalUnitsID:  ",CHAR(34),INDEX(DataColumns[Time Aggregation Unit],$A288-3),CHAR(34),"}"))</f>
        <v/>
      </c>
      <c r="AA288" s="111" t="str">
        <f>IF($A288&gt;NumDataColumns,
"",
CONCATENATE(AA287,", ",INDEX(DataColumns[Column Label],$A288)))</f>
        <v/>
      </c>
    </row>
    <row r="289" spans="1:27" x14ac:dyDescent="0.25">
      <c r="A289">
        <v>286</v>
      </c>
      <c r="D289" s="111" t="str">
        <f>IF($A289&gt;NumPeople,"",
CONCATENATE("  - &amp;PersonID",TEXT($A289,"0000"),
" {","PersonFirstName:  ",CHAR(34),INDEX(People[First Name],$A289),CHAR(34),
", PersonMiddleName:  ",CHAR(34),INDEX(People[Middle Name],$A289),CHAR(34),
", PersonLastName:  ",CHAR(34),INDEX(People[Last Name],$A289),CHAR(34),"}"))</f>
        <v/>
      </c>
      <c r="E289" s="111" t="str">
        <f>IF($A289&gt;NumOrganizations,"",
CONCATENATE("  - &amp;OrganizationID",TEXT($A289,"0000"),
" {","OrganizationTypeCV:  ",CHAR(34),INDEX(Organizations[Organization Type '[CV']],$A289),CHAR(34),
", OrganizationCode:  ",CHAR(34),INDEX(Organizations[Organization Code],$A289),CHAR(34),
", OrganizationName:  ",CHAR(34),INDEX(Organizations[Organization Name],$A289),CHAR(34),
", OrganizationDescription:  ",CHAR(34),INDEX(Organizations[Organization Description],$A289),CHAR(34),
", OrganizationLink:  ",CHAR(34),INDEX(Organizations[Organization Link],$A289),CHAR(34),"}"))</f>
        <v/>
      </c>
      <c r="F289" s="111" t="str">
        <f>IF($A289&gt;NumPeople,"",
CONCATENATE("  - &amp;AffiliationID",TEXT($A289,"0000"),
" {PersonID: *PersonID",TEXT($A289,"0000"),
", OrganizationID: *OrganizationID",TEXT(MATCH(INDEX(People[Organization Name],$A289),Organizations[Organization Name],0),"0000"),
", IsPrimaryOrganizationContact: , AffiliationStartDate: , AffiliationEndDate: , PrimaryPhone: ",
", PrimaryEmail: ",CHAR(34),INDEX(People[Primary Email],$A289),CHAR(34),
", PrimaryAddress: ",CHAR(34),INDEX(People[Primary Address],$A289),CHAR(34),
", PersonLink: }"))</f>
        <v/>
      </c>
      <c r="H289" s="111" t="str">
        <f>IF(COUNTA(CitationInformation)=0,"",
IF($A289&gt;NumAuthors,"",
CONCATENATE("  - &amp;AuthorListID",TEXT($A289,"0000"),
"  {CitationID: *CitationID0001",
", PersonID: *PersonID",TEXT(MATCH(INDEX(AuthorList[Author Name],$A289),People[Full Name],0),"0000"),
", AuthorOrder: ",INDEX(AuthorList[Author Number],$A289),"}")))</f>
        <v/>
      </c>
      <c r="K289" s="111" t="str">
        <f>IF($A289&gt;NumSamplingFeatures,"",
CONCATENATE("  - &amp;SamplingFeatureID",TEXT($A289,"0000"),
" {","SamplingFeatureUUID:  ",CHAR(34),INDEX(SamplingFeatures[Sampling Feature UUID],$A289),CHAR(34),
", SamplingFeatureTypeCV:  ",CHAR(34),INDEX(SamplingFeatures[Sampling Feature Type],$A289),CHAR(34),
", SamplingFeatureCode:  ",CHAR(34),INDEX(SamplingFeatures[Feature Code],$A289),CHAR(34),
", SamplingFeatureName:  ",CHAR(34),INDEX(SamplingFeatures[Feature Name],$A289),CHAR(34),
", SamplingFeatureDescription:  ",CHAR(34),INDEX(SamplingFeatures[Feature Description],$A289),CHAR(34),
", SamplingFeatureGeotypeCV:  ",CHAR(34),INDEX(SamplingFeatures[Feature Geo Type],$A289),CHAR(34),
", FeatureGeometry:  ",CHAR(34),INDEX(SamplingFeatures[Feature Geometry],$A289),CHAR(34),
", Elevation_m:  ",CHAR(34),INDEX(SamplingFeatures[Elevation_m],$A289),CHAR(34),
", ElevationDatumCV:  ",CHAR(34),ElevationDatum,CHAR(34),"}"))</f>
        <v/>
      </c>
      <c r="L289" s="111" t="str">
        <f>IF(NumSites=0,"",
IF(NumSites&lt;$A289,"",
CONCATENATE("  - &amp;SiteID",TEXT($A289,"0000"),
" {","SamplingFeatureID:  *SamplingFeatureID",TEXT(MATCH($A289,Sites[SiteID],0),"0000"),
", SiteTypeCV:  ",CHAR(34),INDEX(Sites[Site Type],MATCH($A289,Sites[SiteID],0)),CHAR(34),
", Latitude:  ",INDEX(Sites[Latitude],MATCH($A289,Sites[SiteID],0)),
", Longitude:  ",INDEX(Sites[Longitude],MATCH($A289,Sites[SiteID],0)),
", SpatialReferenceID:  *SRSID0001}")))</f>
        <v/>
      </c>
      <c r="M289" s="111" t="str">
        <f>IF(NumSpecimens=0,"",
IF(NumSpecimens&lt;$A289,"",
CONCATENATE("  - &amp;SpecimenID",TEXT($A289,"0000"),
" {","SamplingFeatureID:  *SamplingFeatureID",TEXT(MATCH($A289,Specimens[SpecimenID],0),"0000"),
", SpecimenTypeCV:  ",CHAR(34),INDEX(Specimens[Specimen Type],MATCH($A289,Specimens[SpecimenID],0)),CHAR(34),
", SpecimenMediumCV:  ",INDEX(Specimens[Specimen Medium],MATCH($A289,Specimens[SpecimenID],0)),
", IsFieldSpecimen:  ",CHAR(34),INDEX(Specimens[Is Field Specimen?],MATCH($A289,Specimens[SpecimenID],0)),CHAR(34),"}")))</f>
        <v/>
      </c>
      <c r="N289" s="111" t="str">
        <f>IF(NumSpatialOffsets=0,"",
IF(NumSpatialOffsets&lt;$A289,"",
CONCATENATE("  - &amp;SpatialOffsetID",TEXT($A289,"0000"),
" {","SpatialOffsetTypeCV:  ",CHAR(34),INDEX(RelatedFeatures[Spatial Offset Type],MATCH($A289,RelatedFeatures[OffsetID],0)),CHAR(34),
", Offset1Value:  ",INDEX(RelatedFeatures[Offset 1 Value],MATCH($A289,RelatedFeatures[OffsetID],0)),
", Offset1UnitID:  ",CHAR(34),INDEX(RelatedFeatures[Offset 1 Unit],MATCH($A289,RelatedFeatures[OffsetID],0)),CHAR(34),
", Offset2Value:  ",IF(INDEX(RelatedFeatures[Offset 2 Value],MATCH($A289,RelatedFeatures[OffsetID],0))="","NULL",INDEX(RelatedFeatures[Offset 2 Value],MATCH($A289,RelatedFeatures[OffsetID],0))),
", Offset2UnitID:  ",CHAR(34),INDEX(RelatedFeatures[Offset 2 Unit],MATCH($A289,RelatedFeatures[OffsetID],0)),,CHAR(34),
", Offset3Value:  ",IF(INDEX(RelatedFeatures[Offset 3 Value],MATCH($A289,RelatedFeatures[OffsetID],0))="","NULL",INDEX(RelatedFeatures[Offset 3 Value],MATCH($A289,RelatedFeatures[OffsetID],0))),
", Offset3UnitID:  ",CHAR(34),INDEX(RelatedFeatures[Offset 3 Unit],MATCH($A289,RelatedFeatures[OffsetID],0)),CHAR(34),"}")))</f>
        <v/>
      </c>
      <c r="O289" s="111" t="str">
        <f>IF(NumRelatedFeatures=0,"",
IF($A289&gt;NumRelatedFeatures,"",
CONCATENATE("  - &amp;RelationID",TEXT($A289,"0000"),
" {","SamplingFeatureID:  *SamplingFeatureID",TEXT(MATCH(INDEX(RelatedFeatures[First Sampling Feature Code],$A289),SamplingFeatures[Feature Code],0),"0000"),
", RelationshipTypeCV:  ",CHAR(34),INDEX(RelatedFeatures[Relationship Type],$A289),CHAR(34),
", RelatedFeatureID: *SamplingFeatureID",TEXT(MATCH(INDEX(RelatedFeatures[Second Sampling Feature Code],$A289),SamplingFeatures[Feature Code],0),"0000"),
", SpatialOffsetID:  ",IF(INDEX(RelatedFeatures[OffsetID],$A289)="",CONCATENATE(CHAR(34),CHAR(34)),CONCATENATE("*SpatialOffsetID",TEXT(INDEX(RelatedFeatures[OffsetID],$A289),"0000"))),"}")))</f>
        <v/>
      </c>
      <c r="P289" s="111" t="str">
        <f>IF($A289&gt;NumMethods,"",
CONCATENATE("  - &amp;MethodID",TEXT($A289,"0000"),
" {","MethodTypeCV:  ",CHAR(34),INDEX(Methods[Method Type],$A289),CHAR(34),
", MethodCode:  ",CHAR(34),INDEX(Methods[Method Code],$A289),CHAR(34),
", MethodName:  ",CHAR(34),INDEX(Methods[Method Name],$A289),CHAR(34),
", MethodDescription:  ",CHAR(34),INDEX(Methods[Method Description],$A289),CHAR(34),
", MethodLink:  ",CHAR(34),INDEX(Methods[Method Link],$A289),CHAR(34),
", OrganizationID: *OrganizationID",TEXT(MATCH(INDEX(Methods[Organization Name],$A289),Organizations[Organization Name],0),"0000"),"}"))</f>
        <v/>
      </c>
      <c r="Q289" s="111" t="str">
        <f>IF($A289&gt;NumVariables,"",
CONCATENATE("  - &amp;VariableID",TEXT($A289,"0000"),
" {","VariableTypeCV:  ",CHAR(34),INDEX(Variables[Variable Type],$A289),CHAR(34),
", VariableCode:  ",CHAR(34),INDEX(Variables[Variable Code],$A289),CHAR(34),
", VariableNameCV:  ",CHAR(34),INDEX(Variables[Variable Name],$A289),CHAR(34),
", VariableDefinition:  ",CHAR(34),INDEX(Variables[Variable Definition],$A289),CHAR(34),
", SpecciationCV:  ",CHAR(34),INDEX(Variables[Speciation],$A289),CHAR(34),
", NoDataValue:  ",CHAR(34),INDEX(Variables[No Data Value],$A289),CHAR(34),"}"))</f>
        <v/>
      </c>
      <c r="S289" s="111" t="str">
        <f>IF($A289&gt;NumProcessingLevels,"",
CONCATENATE("  - &amp;ProcessingLevelID",TEXT($A289,"0000"),
" {","ProcessingLevelCode:  ",CHAR(34),INDEX(ProcessingLevels[Processing Level Code],$A289),CHAR(34),
", Definition:  ",CHAR(34),INDEX(ProcessingLevels[Definition],$A289),CHAR(34),
", Explanation:  ",CHAR(34),INDEX(ProcessingLevels[Explanation],$A289),CHAR(34),"}"))</f>
        <v/>
      </c>
      <c r="T289" s="111" t="str">
        <f>IF($A289&gt;NumDataColumns,"",
IF(INDEX(DataColumns[Method Code],$A289)="","PLEASE FILL IN A METHOD FOR EACH DATA COLUMN",
CONCATENATE("  - &amp;ActionID",TEXT($A289,"0000"),
" {","ActionTypeCV:  ",CHAR(34),"Observation",CHAR(34),
", MethodID: *MethodID",TEXT(MATCH(INDEX(DataColumns[Method Code],$A289),Methods[Method Code],0),"0000"),
", BeginDateTime:  NULL",
", BeginDateTimeUTCOffset:  NULL",
", EndDateTime:  NULL",
", EndDateTimeUTCOffset:  NULL",
", ActionDescription:  ",CHAR(34),"Generic observation action generated by YODA TimeSeries Template",CHAR(34),
", ActionFileLink:  ",CHAR(34),CHAR(34),"}")))</f>
        <v/>
      </c>
      <c r="U289" s="111" t="str">
        <f>IF($A289&gt;NumDataColumns,"",
IF(INDEX(DataColumns[Method Code],$A289)="","PLEASE FILL IN A SAMPLING FEATURE FOR EACH DATA COLUMN",
CONCATENATE("  - &amp;FeatureActionID",TEXT($A289,"0000"),
" {","SamplingFeatureID:  *SamplingFeatureID",TEXT(MATCH(INDEX(DataColumns[Sampling Feature Code],$A289),SamplingFeatures[Feature Code],0),"0000"),
", ActionID:  *ActionID",TEXT($A289,"0000"),"}")))</f>
        <v/>
      </c>
      <c r="V289" s="111" t="str">
        <f>IF($A289&gt;NumDataColumns,"",
CONCATENATE("  - &amp;ResultID",TEXT($A289,"0000"),
" {","ResultUUID:  ",CHAR(34),INDEX(DataColumns[ResultUUID],$A289),CHAR(34),
", FeatureActionID: *FeatureActionID",TEXT($A289,"0000"),
", ResultTypeCV:  ",CHAR(34),INDEX(DataColumns[Result Type],$A289),CHAR(34),
", VariableID:  *VariableID",TEXT(MATCH(INDEX(DataColumns[Variable Code],$A289),Variables[Variable Code],0),"0000"),
", UnitsID:  ",CHAR(34),INDEX(DataColumns[Unit Name],$A289),CHAR(34),
", TaxonomicClassifierID:  ",CHAR(34),CHAR(34),
", ProcessingLevelID:  *ProcessingLevelID",TEXT(MATCH(INDEX(DataColumns[Processing Level],$A289),ProcessingLevels[Processing Level Code],0),"0000"),
", ResultDateTime:  ",CHAR(34),CHAR(34),
", ResultDateTimeUTCOffset:  ",CHAR(34),CHAR(34),
", ValidDateTime:  ",CHAR(34),CHAR(34),
", ValidDateTimeUTCOffset:  ",CHAR(34),CHAR(34),
", StatusCV:  ",CHAR(34),CHAR(34),
", SampledMediumCV:  ",CHAR(34),INDEX(DataColumns[Sampled Medium],$A289),CHAR(34),
", ValueCount:  ",NumDataValues,"}"))</f>
        <v/>
      </c>
      <c r="W289" s="111" t="str">
        <f>IF($A289&gt;NumDataColumns,"",
CONCATENATE("  - &amp;TimeSeriesResultID001",TEXT($A289,"0000"),
" {","ResultID: *ResultID",TEXT($A289,"0000"),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Statistic],$A289),CHAR(34),"}"))</f>
        <v/>
      </c>
      <c r="X289" s="111" t="str">
        <f>IF($A289-3&gt;NumDataColumns,"",
CONCATENATE("    - {ColumnNumber: ",TEXT($A289-1,"0000"),
", Label:  ",CHAR(34),INDEX(DataColumns[Column Label],$A289-3),CHAR(34),
", ODM2Field:  ",CHAR(34),"DataValue",CHAR(34),
", CensorCodeCV:  ",CHAR(34),INDEX(DataColumns[Censor Code],$A289-3),CHAR(34),
", QualiatyCodeCV:  ",CHAR(34),INDEX(DataColumns[Quality Code],$A289-3),CHAR(34),
", TimeAggregationInterval:  ",INDEX(DataColumns[Time Aggregation Interval],$A289-3),
", TimeAggregationIntervalUnitsID:  ",CHAR(34),INDEX(DataColumns[Time Aggregation Unit],$A289-3),CHAR(34),"}"))</f>
        <v/>
      </c>
      <c r="AA289" s="111" t="str">
        <f>IF($A289&gt;NumDataColumns,
"",
CONCATENATE(AA288,", ",INDEX(DataColumns[Column Label],$A289)))</f>
        <v/>
      </c>
    </row>
    <row r="290" spans="1:27" x14ac:dyDescent="0.25">
      <c r="A290">
        <v>287</v>
      </c>
      <c r="D290" s="111" t="str">
        <f>IF($A290&gt;NumPeople,"",
CONCATENATE("  - &amp;PersonID",TEXT($A290,"0000"),
" {","PersonFirstName:  ",CHAR(34),INDEX(People[First Name],$A290),CHAR(34),
", PersonMiddleName:  ",CHAR(34),INDEX(People[Middle Name],$A290),CHAR(34),
", PersonLastName:  ",CHAR(34),INDEX(People[Last Name],$A290),CHAR(34),"}"))</f>
        <v/>
      </c>
      <c r="E290" s="111" t="str">
        <f>IF($A290&gt;NumOrganizations,"",
CONCATENATE("  - &amp;OrganizationID",TEXT($A290,"0000"),
" {","OrganizationTypeCV:  ",CHAR(34),INDEX(Organizations[Organization Type '[CV']],$A290),CHAR(34),
", OrganizationCode:  ",CHAR(34),INDEX(Organizations[Organization Code],$A290),CHAR(34),
", OrganizationName:  ",CHAR(34),INDEX(Organizations[Organization Name],$A290),CHAR(34),
", OrganizationDescription:  ",CHAR(34),INDEX(Organizations[Organization Description],$A290),CHAR(34),
", OrganizationLink:  ",CHAR(34),INDEX(Organizations[Organization Link],$A290),CHAR(34),"}"))</f>
        <v/>
      </c>
      <c r="F290" s="111" t="str">
        <f>IF($A290&gt;NumPeople,"",
CONCATENATE("  - &amp;AffiliationID",TEXT($A290,"0000"),
" {PersonID: *PersonID",TEXT($A290,"0000"),
", OrganizationID: *OrganizationID",TEXT(MATCH(INDEX(People[Organization Name],$A290),Organizations[Organization Name],0),"0000"),
", IsPrimaryOrganizationContact: , AffiliationStartDate: , AffiliationEndDate: , PrimaryPhone: ",
", PrimaryEmail: ",CHAR(34),INDEX(People[Primary Email],$A290),CHAR(34),
", PrimaryAddress: ",CHAR(34),INDEX(People[Primary Address],$A290),CHAR(34),
", PersonLink: }"))</f>
        <v/>
      </c>
      <c r="H290" s="111" t="str">
        <f>IF(COUNTA(CitationInformation)=0,"",
IF($A290&gt;NumAuthors,"",
CONCATENATE("  - &amp;AuthorListID",TEXT($A290,"0000"),
"  {CitationID: *CitationID0001",
", PersonID: *PersonID",TEXT(MATCH(INDEX(AuthorList[Author Name],$A290),People[Full Name],0),"0000"),
", AuthorOrder: ",INDEX(AuthorList[Author Number],$A290),"}")))</f>
        <v/>
      </c>
      <c r="K290" s="111" t="str">
        <f>IF($A290&gt;NumSamplingFeatures,"",
CONCATENATE("  - &amp;SamplingFeatureID",TEXT($A290,"0000"),
" {","SamplingFeatureUUID:  ",CHAR(34),INDEX(SamplingFeatures[Sampling Feature UUID],$A290),CHAR(34),
", SamplingFeatureTypeCV:  ",CHAR(34),INDEX(SamplingFeatures[Sampling Feature Type],$A290),CHAR(34),
", SamplingFeatureCode:  ",CHAR(34),INDEX(SamplingFeatures[Feature Code],$A290),CHAR(34),
", SamplingFeatureName:  ",CHAR(34),INDEX(SamplingFeatures[Feature Name],$A290),CHAR(34),
", SamplingFeatureDescription:  ",CHAR(34),INDEX(SamplingFeatures[Feature Description],$A290),CHAR(34),
", SamplingFeatureGeotypeCV:  ",CHAR(34),INDEX(SamplingFeatures[Feature Geo Type],$A290),CHAR(34),
", FeatureGeometry:  ",CHAR(34),INDEX(SamplingFeatures[Feature Geometry],$A290),CHAR(34),
", Elevation_m:  ",CHAR(34),INDEX(SamplingFeatures[Elevation_m],$A290),CHAR(34),
", ElevationDatumCV:  ",CHAR(34),ElevationDatum,CHAR(34),"}"))</f>
        <v/>
      </c>
      <c r="L290" s="111" t="str">
        <f>IF(NumSites=0,"",
IF(NumSites&lt;$A290,"",
CONCATENATE("  - &amp;SiteID",TEXT($A290,"0000"),
" {","SamplingFeatureID:  *SamplingFeatureID",TEXT(MATCH($A290,Sites[SiteID],0),"0000"),
", SiteTypeCV:  ",CHAR(34),INDEX(Sites[Site Type],MATCH($A290,Sites[SiteID],0)),CHAR(34),
", Latitude:  ",INDEX(Sites[Latitude],MATCH($A290,Sites[SiteID],0)),
", Longitude:  ",INDEX(Sites[Longitude],MATCH($A290,Sites[SiteID],0)),
", SpatialReferenceID:  *SRSID0001}")))</f>
        <v/>
      </c>
      <c r="M290" s="111" t="str">
        <f>IF(NumSpecimens=0,"",
IF(NumSpecimens&lt;$A290,"",
CONCATENATE("  - &amp;SpecimenID",TEXT($A290,"0000"),
" {","SamplingFeatureID:  *SamplingFeatureID",TEXT(MATCH($A290,Specimens[SpecimenID],0),"0000"),
", SpecimenTypeCV:  ",CHAR(34),INDEX(Specimens[Specimen Type],MATCH($A290,Specimens[SpecimenID],0)),CHAR(34),
", SpecimenMediumCV:  ",INDEX(Specimens[Specimen Medium],MATCH($A290,Specimens[SpecimenID],0)),
", IsFieldSpecimen:  ",CHAR(34),INDEX(Specimens[Is Field Specimen?],MATCH($A290,Specimens[SpecimenID],0)),CHAR(34),"}")))</f>
        <v/>
      </c>
      <c r="N290" s="111" t="str">
        <f>IF(NumSpatialOffsets=0,"",
IF(NumSpatialOffsets&lt;$A290,"",
CONCATENATE("  - &amp;SpatialOffsetID",TEXT($A290,"0000"),
" {","SpatialOffsetTypeCV:  ",CHAR(34),INDEX(RelatedFeatures[Spatial Offset Type],MATCH($A290,RelatedFeatures[OffsetID],0)),CHAR(34),
", Offset1Value:  ",INDEX(RelatedFeatures[Offset 1 Value],MATCH($A290,RelatedFeatures[OffsetID],0)),
", Offset1UnitID:  ",CHAR(34),INDEX(RelatedFeatures[Offset 1 Unit],MATCH($A290,RelatedFeatures[OffsetID],0)),CHAR(34),
", Offset2Value:  ",IF(INDEX(RelatedFeatures[Offset 2 Value],MATCH($A290,RelatedFeatures[OffsetID],0))="","NULL",INDEX(RelatedFeatures[Offset 2 Value],MATCH($A290,RelatedFeatures[OffsetID],0))),
", Offset2UnitID:  ",CHAR(34),INDEX(RelatedFeatures[Offset 2 Unit],MATCH($A290,RelatedFeatures[OffsetID],0)),,CHAR(34),
", Offset3Value:  ",IF(INDEX(RelatedFeatures[Offset 3 Value],MATCH($A290,RelatedFeatures[OffsetID],0))="","NULL",INDEX(RelatedFeatures[Offset 3 Value],MATCH($A290,RelatedFeatures[OffsetID],0))),
", Offset3UnitID:  ",CHAR(34),INDEX(RelatedFeatures[Offset 3 Unit],MATCH($A290,RelatedFeatures[OffsetID],0)),CHAR(34),"}")))</f>
        <v/>
      </c>
      <c r="O290" s="111" t="str">
        <f>IF(NumRelatedFeatures=0,"",
IF($A290&gt;NumRelatedFeatures,"",
CONCATENATE("  - &amp;RelationID",TEXT($A290,"0000"),
" {","SamplingFeatureID:  *SamplingFeatureID",TEXT(MATCH(INDEX(RelatedFeatures[First Sampling Feature Code],$A290),SamplingFeatures[Feature Code],0),"0000"),
", RelationshipTypeCV:  ",CHAR(34),INDEX(RelatedFeatures[Relationship Type],$A290),CHAR(34),
", RelatedFeatureID: *SamplingFeatureID",TEXT(MATCH(INDEX(RelatedFeatures[Second Sampling Feature Code],$A290),SamplingFeatures[Feature Code],0),"0000"),
", SpatialOffsetID:  ",IF(INDEX(RelatedFeatures[OffsetID],$A290)="",CONCATENATE(CHAR(34),CHAR(34)),CONCATENATE("*SpatialOffsetID",TEXT(INDEX(RelatedFeatures[OffsetID],$A290),"0000"))),"}")))</f>
        <v/>
      </c>
      <c r="P290" s="111" t="str">
        <f>IF($A290&gt;NumMethods,"",
CONCATENATE("  - &amp;MethodID",TEXT($A290,"0000"),
" {","MethodTypeCV:  ",CHAR(34),INDEX(Methods[Method Type],$A290),CHAR(34),
", MethodCode:  ",CHAR(34),INDEX(Methods[Method Code],$A290),CHAR(34),
", MethodName:  ",CHAR(34),INDEX(Methods[Method Name],$A290),CHAR(34),
", MethodDescription:  ",CHAR(34),INDEX(Methods[Method Description],$A290),CHAR(34),
", MethodLink:  ",CHAR(34),INDEX(Methods[Method Link],$A290),CHAR(34),
", OrganizationID: *OrganizationID",TEXT(MATCH(INDEX(Methods[Organization Name],$A290),Organizations[Organization Name],0),"0000"),"}"))</f>
        <v/>
      </c>
      <c r="Q290" s="111" t="str">
        <f>IF($A290&gt;NumVariables,"",
CONCATENATE("  - &amp;VariableID",TEXT($A290,"0000"),
" {","VariableTypeCV:  ",CHAR(34),INDEX(Variables[Variable Type],$A290),CHAR(34),
", VariableCode:  ",CHAR(34),INDEX(Variables[Variable Code],$A290),CHAR(34),
", VariableNameCV:  ",CHAR(34),INDEX(Variables[Variable Name],$A290),CHAR(34),
", VariableDefinition:  ",CHAR(34),INDEX(Variables[Variable Definition],$A290),CHAR(34),
", SpecciationCV:  ",CHAR(34),INDEX(Variables[Speciation],$A290),CHAR(34),
", NoDataValue:  ",CHAR(34),INDEX(Variables[No Data Value],$A290),CHAR(34),"}"))</f>
        <v/>
      </c>
      <c r="S290" s="111" t="str">
        <f>IF($A290&gt;NumProcessingLevels,"",
CONCATENATE("  - &amp;ProcessingLevelID",TEXT($A290,"0000"),
" {","ProcessingLevelCode:  ",CHAR(34),INDEX(ProcessingLevels[Processing Level Code],$A290),CHAR(34),
", Definition:  ",CHAR(34),INDEX(ProcessingLevels[Definition],$A290),CHAR(34),
", Explanation:  ",CHAR(34),INDEX(ProcessingLevels[Explanation],$A290),CHAR(34),"}"))</f>
        <v/>
      </c>
      <c r="T290" s="111" t="str">
        <f>IF($A290&gt;NumDataColumns,"",
IF(INDEX(DataColumns[Method Code],$A290)="","PLEASE FILL IN A METHOD FOR EACH DATA COLUMN",
CONCATENATE("  - &amp;ActionID",TEXT($A290,"0000"),
" {","ActionTypeCV:  ",CHAR(34),"Observation",CHAR(34),
", MethodID: *MethodID",TEXT(MATCH(INDEX(DataColumns[Method Code],$A290),Methods[Method Code],0),"0000"),
", BeginDateTime:  NULL",
", BeginDateTimeUTCOffset:  NULL",
", EndDateTime:  NULL",
", EndDateTimeUTCOffset:  NULL",
", ActionDescription:  ",CHAR(34),"Generic observation action generated by YODA TimeSeries Template",CHAR(34),
", ActionFileLink:  ",CHAR(34),CHAR(34),"}")))</f>
        <v/>
      </c>
      <c r="U290" s="111" t="str">
        <f>IF($A290&gt;NumDataColumns,"",
IF(INDEX(DataColumns[Method Code],$A290)="","PLEASE FILL IN A SAMPLING FEATURE FOR EACH DATA COLUMN",
CONCATENATE("  - &amp;FeatureActionID",TEXT($A290,"0000"),
" {","SamplingFeatureID:  *SamplingFeatureID",TEXT(MATCH(INDEX(DataColumns[Sampling Feature Code],$A290),SamplingFeatures[Feature Code],0),"0000"),
", ActionID:  *ActionID",TEXT($A290,"0000"),"}")))</f>
        <v/>
      </c>
      <c r="V290" s="111" t="str">
        <f>IF($A290&gt;NumDataColumns,"",
CONCATENATE("  - &amp;ResultID",TEXT($A290,"0000"),
" {","ResultUUID:  ",CHAR(34),INDEX(DataColumns[ResultUUID],$A290),CHAR(34),
", FeatureActionID: *FeatureActionID",TEXT($A290,"0000"),
", ResultTypeCV:  ",CHAR(34),INDEX(DataColumns[Result Type],$A290),CHAR(34),
", VariableID:  *VariableID",TEXT(MATCH(INDEX(DataColumns[Variable Code],$A290),Variables[Variable Code],0),"0000"),
", UnitsID:  ",CHAR(34),INDEX(DataColumns[Unit Name],$A290),CHAR(34),
", TaxonomicClassifierID:  ",CHAR(34),CHAR(34),
", ProcessingLevelID:  *ProcessingLevelID",TEXT(MATCH(INDEX(DataColumns[Processing Level],$A290),ProcessingLevels[Processing Level Code],0),"0000"),
", ResultDateTime:  ",CHAR(34),CHAR(34),
", ResultDateTimeUTCOffset:  ",CHAR(34),CHAR(34),
", ValidDateTime:  ",CHAR(34),CHAR(34),
", ValidDateTimeUTCOffset:  ",CHAR(34),CHAR(34),
", StatusCV:  ",CHAR(34),CHAR(34),
", SampledMediumCV:  ",CHAR(34),INDEX(DataColumns[Sampled Medium],$A290),CHAR(34),
", ValueCount:  ",NumDataValues,"}"))</f>
        <v/>
      </c>
      <c r="W290" s="111" t="str">
        <f>IF($A290&gt;NumDataColumns,"",
CONCATENATE("  - &amp;TimeSeriesResultID001",TEXT($A290,"0000"),
" {","ResultID: *ResultID",TEXT($A290,"0000"),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Statistic],$A290),CHAR(34),"}"))</f>
        <v/>
      </c>
      <c r="X290" s="111" t="str">
        <f>IF($A290-3&gt;NumDataColumns,"",
CONCATENATE("    - {ColumnNumber: ",TEXT($A290-1,"0000"),
", Label:  ",CHAR(34),INDEX(DataColumns[Column Label],$A290-3),CHAR(34),
", ODM2Field:  ",CHAR(34),"DataValue",CHAR(34),
", CensorCodeCV:  ",CHAR(34),INDEX(DataColumns[Censor Code],$A290-3),CHAR(34),
", QualiatyCodeCV:  ",CHAR(34),INDEX(DataColumns[Quality Code],$A290-3),CHAR(34),
", TimeAggregationInterval:  ",INDEX(DataColumns[Time Aggregation Interval],$A290-3),
", TimeAggregationIntervalUnitsID:  ",CHAR(34),INDEX(DataColumns[Time Aggregation Unit],$A290-3),CHAR(34),"}"))</f>
        <v/>
      </c>
      <c r="AA290" s="111" t="str">
        <f>IF($A290&gt;NumDataColumns,
"",
CONCATENATE(AA289,", ",INDEX(DataColumns[Column Label],$A290)))</f>
        <v/>
      </c>
    </row>
    <row r="291" spans="1:27" x14ac:dyDescent="0.25">
      <c r="A291">
        <v>288</v>
      </c>
      <c r="D291" s="111" t="str">
        <f>IF($A291&gt;NumPeople,"",
CONCATENATE("  - &amp;PersonID",TEXT($A291,"0000"),
" {","PersonFirstName:  ",CHAR(34),INDEX(People[First Name],$A291),CHAR(34),
", PersonMiddleName:  ",CHAR(34),INDEX(People[Middle Name],$A291),CHAR(34),
", PersonLastName:  ",CHAR(34),INDEX(People[Last Name],$A291),CHAR(34),"}"))</f>
        <v/>
      </c>
      <c r="E291" s="111" t="str">
        <f>IF($A291&gt;NumOrganizations,"",
CONCATENATE("  - &amp;OrganizationID",TEXT($A291,"0000"),
" {","OrganizationTypeCV:  ",CHAR(34),INDEX(Organizations[Organization Type '[CV']],$A291),CHAR(34),
", OrganizationCode:  ",CHAR(34),INDEX(Organizations[Organization Code],$A291),CHAR(34),
", OrganizationName:  ",CHAR(34),INDEX(Organizations[Organization Name],$A291),CHAR(34),
", OrganizationDescription:  ",CHAR(34),INDEX(Organizations[Organization Description],$A291),CHAR(34),
", OrganizationLink:  ",CHAR(34),INDEX(Organizations[Organization Link],$A291),CHAR(34),"}"))</f>
        <v/>
      </c>
      <c r="F291" s="111" t="str">
        <f>IF($A291&gt;NumPeople,"",
CONCATENATE("  - &amp;AffiliationID",TEXT($A291,"0000"),
" {PersonID: *PersonID",TEXT($A291,"0000"),
", OrganizationID: *OrganizationID",TEXT(MATCH(INDEX(People[Organization Name],$A291),Organizations[Organization Name],0),"0000"),
", IsPrimaryOrganizationContact: , AffiliationStartDate: , AffiliationEndDate: , PrimaryPhone: ",
", PrimaryEmail: ",CHAR(34),INDEX(People[Primary Email],$A291),CHAR(34),
", PrimaryAddress: ",CHAR(34),INDEX(People[Primary Address],$A291),CHAR(34),
", PersonLink: }"))</f>
        <v/>
      </c>
      <c r="H291" s="111" t="str">
        <f>IF(COUNTA(CitationInformation)=0,"",
IF($A291&gt;NumAuthors,"",
CONCATENATE("  - &amp;AuthorListID",TEXT($A291,"0000"),
"  {CitationID: *CitationID0001",
", PersonID: *PersonID",TEXT(MATCH(INDEX(AuthorList[Author Name],$A291),People[Full Name],0),"0000"),
", AuthorOrder: ",INDEX(AuthorList[Author Number],$A291),"}")))</f>
        <v/>
      </c>
      <c r="K291" s="111" t="str">
        <f>IF($A291&gt;NumSamplingFeatures,"",
CONCATENATE("  - &amp;SamplingFeatureID",TEXT($A291,"0000"),
" {","SamplingFeatureUUID:  ",CHAR(34),INDEX(SamplingFeatures[Sampling Feature UUID],$A291),CHAR(34),
", SamplingFeatureTypeCV:  ",CHAR(34),INDEX(SamplingFeatures[Sampling Feature Type],$A291),CHAR(34),
", SamplingFeatureCode:  ",CHAR(34),INDEX(SamplingFeatures[Feature Code],$A291),CHAR(34),
", SamplingFeatureName:  ",CHAR(34),INDEX(SamplingFeatures[Feature Name],$A291),CHAR(34),
", SamplingFeatureDescription:  ",CHAR(34),INDEX(SamplingFeatures[Feature Description],$A291),CHAR(34),
", SamplingFeatureGeotypeCV:  ",CHAR(34),INDEX(SamplingFeatures[Feature Geo Type],$A291),CHAR(34),
", FeatureGeometry:  ",CHAR(34),INDEX(SamplingFeatures[Feature Geometry],$A291),CHAR(34),
", Elevation_m:  ",CHAR(34),INDEX(SamplingFeatures[Elevation_m],$A291),CHAR(34),
", ElevationDatumCV:  ",CHAR(34),ElevationDatum,CHAR(34),"}"))</f>
        <v/>
      </c>
      <c r="L291" s="111" t="str">
        <f>IF(NumSites=0,"",
IF(NumSites&lt;$A291,"",
CONCATENATE("  - &amp;SiteID",TEXT($A291,"0000"),
" {","SamplingFeatureID:  *SamplingFeatureID",TEXT(MATCH($A291,Sites[SiteID],0),"0000"),
", SiteTypeCV:  ",CHAR(34),INDEX(Sites[Site Type],MATCH($A291,Sites[SiteID],0)),CHAR(34),
", Latitude:  ",INDEX(Sites[Latitude],MATCH($A291,Sites[SiteID],0)),
", Longitude:  ",INDEX(Sites[Longitude],MATCH($A291,Sites[SiteID],0)),
", SpatialReferenceID:  *SRSID0001}")))</f>
        <v/>
      </c>
      <c r="M291" s="111" t="str">
        <f>IF(NumSpecimens=0,"",
IF(NumSpecimens&lt;$A291,"",
CONCATENATE("  - &amp;SpecimenID",TEXT($A291,"0000"),
" {","SamplingFeatureID:  *SamplingFeatureID",TEXT(MATCH($A291,Specimens[SpecimenID],0),"0000"),
", SpecimenTypeCV:  ",CHAR(34),INDEX(Specimens[Specimen Type],MATCH($A291,Specimens[SpecimenID],0)),CHAR(34),
", SpecimenMediumCV:  ",INDEX(Specimens[Specimen Medium],MATCH($A291,Specimens[SpecimenID],0)),
", IsFieldSpecimen:  ",CHAR(34),INDEX(Specimens[Is Field Specimen?],MATCH($A291,Specimens[SpecimenID],0)),CHAR(34),"}")))</f>
        <v/>
      </c>
      <c r="N291" s="111" t="str">
        <f>IF(NumSpatialOffsets=0,"",
IF(NumSpatialOffsets&lt;$A291,"",
CONCATENATE("  - &amp;SpatialOffsetID",TEXT($A291,"0000"),
" {","SpatialOffsetTypeCV:  ",CHAR(34),INDEX(RelatedFeatures[Spatial Offset Type],MATCH($A291,RelatedFeatures[OffsetID],0)),CHAR(34),
", Offset1Value:  ",INDEX(RelatedFeatures[Offset 1 Value],MATCH($A291,RelatedFeatures[OffsetID],0)),
", Offset1UnitID:  ",CHAR(34),INDEX(RelatedFeatures[Offset 1 Unit],MATCH($A291,RelatedFeatures[OffsetID],0)),CHAR(34),
", Offset2Value:  ",IF(INDEX(RelatedFeatures[Offset 2 Value],MATCH($A291,RelatedFeatures[OffsetID],0))="","NULL",INDEX(RelatedFeatures[Offset 2 Value],MATCH($A291,RelatedFeatures[OffsetID],0))),
", Offset2UnitID:  ",CHAR(34),INDEX(RelatedFeatures[Offset 2 Unit],MATCH($A291,RelatedFeatures[OffsetID],0)),,CHAR(34),
", Offset3Value:  ",IF(INDEX(RelatedFeatures[Offset 3 Value],MATCH($A291,RelatedFeatures[OffsetID],0))="","NULL",INDEX(RelatedFeatures[Offset 3 Value],MATCH($A291,RelatedFeatures[OffsetID],0))),
", Offset3UnitID:  ",CHAR(34),INDEX(RelatedFeatures[Offset 3 Unit],MATCH($A291,RelatedFeatures[OffsetID],0)),CHAR(34),"}")))</f>
        <v/>
      </c>
      <c r="O291" s="111" t="str">
        <f>IF(NumRelatedFeatures=0,"",
IF($A291&gt;NumRelatedFeatures,"",
CONCATENATE("  - &amp;RelationID",TEXT($A291,"0000"),
" {","SamplingFeatureID:  *SamplingFeatureID",TEXT(MATCH(INDEX(RelatedFeatures[First Sampling Feature Code],$A291),SamplingFeatures[Feature Code],0),"0000"),
", RelationshipTypeCV:  ",CHAR(34),INDEX(RelatedFeatures[Relationship Type],$A291),CHAR(34),
", RelatedFeatureID: *SamplingFeatureID",TEXT(MATCH(INDEX(RelatedFeatures[Second Sampling Feature Code],$A291),SamplingFeatures[Feature Code],0),"0000"),
", SpatialOffsetID:  ",IF(INDEX(RelatedFeatures[OffsetID],$A291)="",CONCATENATE(CHAR(34),CHAR(34)),CONCATENATE("*SpatialOffsetID",TEXT(INDEX(RelatedFeatures[OffsetID],$A291),"0000"))),"}")))</f>
        <v/>
      </c>
      <c r="P291" s="111" t="str">
        <f>IF($A291&gt;NumMethods,"",
CONCATENATE("  - &amp;MethodID",TEXT($A291,"0000"),
" {","MethodTypeCV:  ",CHAR(34),INDEX(Methods[Method Type],$A291),CHAR(34),
", MethodCode:  ",CHAR(34),INDEX(Methods[Method Code],$A291),CHAR(34),
", MethodName:  ",CHAR(34),INDEX(Methods[Method Name],$A291),CHAR(34),
", MethodDescription:  ",CHAR(34),INDEX(Methods[Method Description],$A291),CHAR(34),
", MethodLink:  ",CHAR(34),INDEX(Methods[Method Link],$A291),CHAR(34),
", OrganizationID: *OrganizationID",TEXT(MATCH(INDEX(Methods[Organization Name],$A291),Organizations[Organization Name],0),"0000"),"}"))</f>
        <v/>
      </c>
      <c r="Q291" s="111" t="str">
        <f>IF($A291&gt;NumVariables,"",
CONCATENATE("  - &amp;VariableID",TEXT($A291,"0000"),
" {","VariableTypeCV:  ",CHAR(34),INDEX(Variables[Variable Type],$A291),CHAR(34),
", VariableCode:  ",CHAR(34),INDEX(Variables[Variable Code],$A291),CHAR(34),
", VariableNameCV:  ",CHAR(34),INDEX(Variables[Variable Name],$A291),CHAR(34),
", VariableDefinition:  ",CHAR(34),INDEX(Variables[Variable Definition],$A291),CHAR(34),
", SpecciationCV:  ",CHAR(34),INDEX(Variables[Speciation],$A291),CHAR(34),
", NoDataValue:  ",CHAR(34),INDEX(Variables[No Data Value],$A291),CHAR(34),"}"))</f>
        <v/>
      </c>
      <c r="S291" s="111" t="str">
        <f>IF($A291&gt;NumProcessingLevels,"",
CONCATENATE("  - &amp;ProcessingLevelID",TEXT($A291,"0000"),
" {","ProcessingLevelCode:  ",CHAR(34),INDEX(ProcessingLevels[Processing Level Code],$A291),CHAR(34),
", Definition:  ",CHAR(34),INDEX(ProcessingLevels[Definition],$A291),CHAR(34),
", Explanation:  ",CHAR(34),INDEX(ProcessingLevels[Explanation],$A291),CHAR(34),"}"))</f>
        <v/>
      </c>
      <c r="T291" s="111" t="str">
        <f>IF($A291&gt;NumDataColumns,"",
IF(INDEX(DataColumns[Method Code],$A291)="","PLEASE FILL IN A METHOD FOR EACH DATA COLUMN",
CONCATENATE("  - &amp;ActionID",TEXT($A291,"0000"),
" {","ActionTypeCV:  ",CHAR(34),"Observation",CHAR(34),
", MethodID: *MethodID",TEXT(MATCH(INDEX(DataColumns[Method Code],$A291),Methods[Method Code],0),"0000"),
", BeginDateTime:  NULL",
", BeginDateTimeUTCOffset:  NULL",
", EndDateTime:  NULL",
", EndDateTimeUTCOffset:  NULL",
", ActionDescription:  ",CHAR(34),"Generic observation action generated by YODA TimeSeries Template",CHAR(34),
", ActionFileLink:  ",CHAR(34),CHAR(34),"}")))</f>
        <v/>
      </c>
      <c r="U291" s="111" t="str">
        <f>IF($A291&gt;NumDataColumns,"",
IF(INDEX(DataColumns[Method Code],$A291)="","PLEASE FILL IN A SAMPLING FEATURE FOR EACH DATA COLUMN",
CONCATENATE("  - &amp;FeatureActionID",TEXT($A291,"0000"),
" {","SamplingFeatureID:  *SamplingFeatureID",TEXT(MATCH(INDEX(DataColumns[Sampling Feature Code],$A291),SamplingFeatures[Feature Code],0),"0000"),
", ActionID:  *ActionID",TEXT($A291,"0000"),"}")))</f>
        <v/>
      </c>
      <c r="V291" s="111" t="str">
        <f>IF($A291&gt;NumDataColumns,"",
CONCATENATE("  - &amp;ResultID",TEXT($A291,"0000"),
" {","ResultUUID:  ",CHAR(34),INDEX(DataColumns[ResultUUID],$A291),CHAR(34),
", FeatureActionID: *FeatureActionID",TEXT($A291,"0000"),
", ResultTypeCV:  ",CHAR(34),INDEX(DataColumns[Result Type],$A291),CHAR(34),
", VariableID:  *VariableID",TEXT(MATCH(INDEX(DataColumns[Variable Code],$A291),Variables[Variable Code],0),"0000"),
", UnitsID:  ",CHAR(34),INDEX(DataColumns[Unit Name],$A291),CHAR(34),
", TaxonomicClassifierID:  ",CHAR(34),CHAR(34),
", ProcessingLevelID:  *ProcessingLevelID",TEXT(MATCH(INDEX(DataColumns[Processing Level],$A291),ProcessingLevels[Processing Level Code],0),"0000"),
", ResultDateTime:  ",CHAR(34),CHAR(34),
", ResultDateTimeUTCOffset:  ",CHAR(34),CHAR(34),
", ValidDateTime:  ",CHAR(34),CHAR(34),
", ValidDateTimeUTCOffset:  ",CHAR(34),CHAR(34),
", StatusCV:  ",CHAR(34),CHAR(34),
", SampledMediumCV:  ",CHAR(34),INDEX(DataColumns[Sampled Medium],$A291),CHAR(34),
", ValueCount:  ",NumDataValues,"}"))</f>
        <v/>
      </c>
      <c r="W291" s="111" t="str">
        <f>IF($A291&gt;NumDataColumns,"",
CONCATENATE("  - &amp;TimeSeriesResultID001",TEXT($A291,"0000"),
" {","ResultID: *ResultID",TEXT($A291,"0000"),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Statistic],$A291),CHAR(34),"}"))</f>
        <v/>
      </c>
      <c r="X291" s="111" t="str">
        <f>IF($A291-3&gt;NumDataColumns,"",
CONCATENATE("    - {ColumnNumber: ",TEXT($A291-1,"0000"),
", Label:  ",CHAR(34),INDEX(DataColumns[Column Label],$A291-3),CHAR(34),
", ODM2Field:  ",CHAR(34),"DataValue",CHAR(34),
", CensorCodeCV:  ",CHAR(34),INDEX(DataColumns[Censor Code],$A291-3),CHAR(34),
", QualiatyCodeCV:  ",CHAR(34),INDEX(DataColumns[Quality Code],$A291-3),CHAR(34),
", TimeAggregationInterval:  ",INDEX(DataColumns[Time Aggregation Interval],$A291-3),
", TimeAggregationIntervalUnitsID:  ",CHAR(34),INDEX(DataColumns[Time Aggregation Unit],$A291-3),CHAR(34),"}"))</f>
        <v/>
      </c>
      <c r="AA291" s="111" t="str">
        <f>IF($A291&gt;NumDataColumns,
"",
CONCATENATE(AA290,", ",INDEX(DataColumns[Column Label],$A291)))</f>
        <v/>
      </c>
    </row>
    <row r="292" spans="1:27" x14ac:dyDescent="0.25">
      <c r="A292">
        <v>289</v>
      </c>
      <c r="D292" s="111" t="str">
        <f>IF($A292&gt;NumPeople,"",
CONCATENATE("  - &amp;PersonID",TEXT($A292,"0000"),
" {","PersonFirstName:  ",CHAR(34),INDEX(People[First Name],$A292),CHAR(34),
", PersonMiddleName:  ",CHAR(34),INDEX(People[Middle Name],$A292),CHAR(34),
", PersonLastName:  ",CHAR(34),INDEX(People[Last Name],$A292),CHAR(34),"}"))</f>
        <v/>
      </c>
      <c r="E292" s="111" t="str">
        <f>IF($A292&gt;NumOrganizations,"",
CONCATENATE("  - &amp;OrganizationID",TEXT($A292,"0000"),
" {","OrganizationTypeCV:  ",CHAR(34),INDEX(Organizations[Organization Type '[CV']],$A292),CHAR(34),
", OrganizationCode:  ",CHAR(34),INDEX(Organizations[Organization Code],$A292),CHAR(34),
", OrganizationName:  ",CHAR(34),INDEX(Organizations[Organization Name],$A292),CHAR(34),
", OrganizationDescription:  ",CHAR(34),INDEX(Organizations[Organization Description],$A292),CHAR(34),
", OrganizationLink:  ",CHAR(34),INDEX(Organizations[Organization Link],$A292),CHAR(34),"}"))</f>
        <v/>
      </c>
      <c r="F292" s="111" t="str">
        <f>IF($A292&gt;NumPeople,"",
CONCATENATE("  - &amp;AffiliationID",TEXT($A292,"0000"),
" {PersonID: *PersonID",TEXT($A292,"0000"),
", OrganizationID: *OrganizationID",TEXT(MATCH(INDEX(People[Organization Name],$A292),Organizations[Organization Name],0),"0000"),
", IsPrimaryOrganizationContact: , AffiliationStartDate: , AffiliationEndDate: , PrimaryPhone: ",
", PrimaryEmail: ",CHAR(34),INDEX(People[Primary Email],$A292),CHAR(34),
", PrimaryAddress: ",CHAR(34),INDEX(People[Primary Address],$A292),CHAR(34),
", PersonLink: }"))</f>
        <v/>
      </c>
      <c r="H292" s="111" t="str">
        <f>IF(COUNTA(CitationInformation)=0,"",
IF($A292&gt;NumAuthors,"",
CONCATENATE("  - &amp;AuthorListID",TEXT($A292,"0000"),
"  {CitationID: *CitationID0001",
", PersonID: *PersonID",TEXT(MATCH(INDEX(AuthorList[Author Name],$A292),People[Full Name],0),"0000"),
", AuthorOrder: ",INDEX(AuthorList[Author Number],$A292),"}")))</f>
        <v/>
      </c>
      <c r="K292" s="111" t="str">
        <f>IF($A292&gt;NumSamplingFeatures,"",
CONCATENATE("  - &amp;SamplingFeatureID",TEXT($A292,"0000"),
" {","SamplingFeatureUUID:  ",CHAR(34),INDEX(SamplingFeatures[Sampling Feature UUID],$A292),CHAR(34),
", SamplingFeatureTypeCV:  ",CHAR(34),INDEX(SamplingFeatures[Sampling Feature Type],$A292),CHAR(34),
", SamplingFeatureCode:  ",CHAR(34),INDEX(SamplingFeatures[Feature Code],$A292),CHAR(34),
", SamplingFeatureName:  ",CHAR(34),INDEX(SamplingFeatures[Feature Name],$A292),CHAR(34),
", SamplingFeatureDescription:  ",CHAR(34),INDEX(SamplingFeatures[Feature Description],$A292),CHAR(34),
", SamplingFeatureGeotypeCV:  ",CHAR(34),INDEX(SamplingFeatures[Feature Geo Type],$A292),CHAR(34),
", FeatureGeometry:  ",CHAR(34),INDEX(SamplingFeatures[Feature Geometry],$A292),CHAR(34),
", Elevation_m:  ",CHAR(34),INDEX(SamplingFeatures[Elevation_m],$A292),CHAR(34),
", ElevationDatumCV:  ",CHAR(34),ElevationDatum,CHAR(34),"}"))</f>
        <v/>
      </c>
      <c r="L292" s="111" t="str">
        <f>IF(NumSites=0,"",
IF(NumSites&lt;$A292,"",
CONCATENATE("  - &amp;SiteID",TEXT($A292,"0000"),
" {","SamplingFeatureID:  *SamplingFeatureID",TEXT(MATCH($A292,Sites[SiteID],0),"0000"),
", SiteTypeCV:  ",CHAR(34),INDEX(Sites[Site Type],MATCH($A292,Sites[SiteID],0)),CHAR(34),
", Latitude:  ",INDEX(Sites[Latitude],MATCH($A292,Sites[SiteID],0)),
", Longitude:  ",INDEX(Sites[Longitude],MATCH($A292,Sites[SiteID],0)),
", SpatialReferenceID:  *SRSID0001}")))</f>
        <v/>
      </c>
      <c r="M292" s="111" t="str">
        <f>IF(NumSpecimens=0,"",
IF(NumSpecimens&lt;$A292,"",
CONCATENATE("  - &amp;SpecimenID",TEXT($A292,"0000"),
" {","SamplingFeatureID:  *SamplingFeatureID",TEXT(MATCH($A292,Specimens[SpecimenID],0),"0000"),
", SpecimenTypeCV:  ",CHAR(34),INDEX(Specimens[Specimen Type],MATCH($A292,Specimens[SpecimenID],0)),CHAR(34),
", SpecimenMediumCV:  ",INDEX(Specimens[Specimen Medium],MATCH($A292,Specimens[SpecimenID],0)),
", IsFieldSpecimen:  ",CHAR(34),INDEX(Specimens[Is Field Specimen?],MATCH($A292,Specimens[SpecimenID],0)),CHAR(34),"}")))</f>
        <v/>
      </c>
      <c r="N292" s="111" t="str">
        <f>IF(NumSpatialOffsets=0,"",
IF(NumSpatialOffsets&lt;$A292,"",
CONCATENATE("  - &amp;SpatialOffsetID",TEXT($A292,"0000"),
" {","SpatialOffsetTypeCV:  ",CHAR(34),INDEX(RelatedFeatures[Spatial Offset Type],MATCH($A292,RelatedFeatures[OffsetID],0)),CHAR(34),
", Offset1Value:  ",INDEX(RelatedFeatures[Offset 1 Value],MATCH($A292,RelatedFeatures[OffsetID],0)),
", Offset1UnitID:  ",CHAR(34),INDEX(RelatedFeatures[Offset 1 Unit],MATCH($A292,RelatedFeatures[OffsetID],0)),CHAR(34),
", Offset2Value:  ",IF(INDEX(RelatedFeatures[Offset 2 Value],MATCH($A292,RelatedFeatures[OffsetID],0))="","NULL",INDEX(RelatedFeatures[Offset 2 Value],MATCH($A292,RelatedFeatures[OffsetID],0))),
", Offset2UnitID:  ",CHAR(34),INDEX(RelatedFeatures[Offset 2 Unit],MATCH($A292,RelatedFeatures[OffsetID],0)),,CHAR(34),
", Offset3Value:  ",IF(INDEX(RelatedFeatures[Offset 3 Value],MATCH($A292,RelatedFeatures[OffsetID],0))="","NULL",INDEX(RelatedFeatures[Offset 3 Value],MATCH($A292,RelatedFeatures[OffsetID],0))),
", Offset3UnitID:  ",CHAR(34),INDEX(RelatedFeatures[Offset 3 Unit],MATCH($A292,RelatedFeatures[OffsetID],0)),CHAR(34),"}")))</f>
        <v/>
      </c>
      <c r="O292" s="111" t="str">
        <f>IF(NumRelatedFeatures=0,"",
IF($A292&gt;NumRelatedFeatures,"",
CONCATENATE("  - &amp;RelationID",TEXT($A292,"0000"),
" {","SamplingFeatureID:  *SamplingFeatureID",TEXT(MATCH(INDEX(RelatedFeatures[First Sampling Feature Code],$A292),SamplingFeatures[Feature Code],0),"0000"),
", RelationshipTypeCV:  ",CHAR(34),INDEX(RelatedFeatures[Relationship Type],$A292),CHAR(34),
", RelatedFeatureID: *SamplingFeatureID",TEXT(MATCH(INDEX(RelatedFeatures[Second Sampling Feature Code],$A292),SamplingFeatures[Feature Code],0),"0000"),
", SpatialOffsetID:  ",IF(INDEX(RelatedFeatures[OffsetID],$A292)="",CONCATENATE(CHAR(34),CHAR(34)),CONCATENATE("*SpatialOffsetID",TEXT(INDEX(RelatedFeatures[OffsetID],$A292),"0000"))),"}")))</f>
        <v/>
      </c>
      <c r="P292" s="111" t="str">
        <f>IF($A292&gt;NumMethods,"",
CONCATENATE("  - &amp;MethodID",TEXT($A292,"0000"),
" {","MethodTypeCV:  ",CHAR(34),INDEX(Methods[Method Type],$A292),CHAR(34),
", MethodCode:  ",CHAR(34),INDEX(Methods[Method Code],$A292),CHAR(34),
", MethodName:  ",CHAR(34),INDEX(Methods[Method Name],$A292),CHAR(34),
", MethodDescription:  ",CHAR(34),INDEX(Methods[Method Description],$A292),CHAR(34),
", MethodLink:  ",CHAR(34),INDEX(Methods[Method Link],$A292),CHAR(34),
", OrganizationID: *OrganizationID",TEXT(MATCH(INDEX(Methods[Organization Name],$A292),Organizations[Organization Name],0),"0000"),"}"))</f>
        <v/>
      </c>
      <c r="Q292" s="111" t="str">
        <f>IF($A292&gt;NumVariables,"",
CONCATENATE("  - &amp;VariableID",TEXT($A292,"0000"),
" {","VariableTypeCV:  ",CHAR(34),INDEX(Variables[Variable Type],$A292),CHAR(34),
", VariableCode:  ",CHAR(34),INDEX(Variables[Variable Code],$A292),CHAR(34),
", VariableNameCV:  ",CHAR(34),INDEX(Variables[Variable Name],$A292),CHAR(34),
", VariableDefinition:  ",CHAR(34),INDEX(Variables[Variable Definition],$A292),CHAR(34),
", SpecciationCV:  ",CHAR(34),INDEX(Variables[Speciation],$A292),CHAR(34),
", NoDataValue:  ",CHAR(34),INDEX(Variables[No Data Value],$A292),CHAR(34),"}"))</f>
        <v/>
      </c>
      <c r="S292" s="111" t="str">
        <f>IF($A292&gt;NumProcessingLevels,"",
CONCATENATE("  - &amp;ProcessingLevelID",TEXT($A292,"0000"),
" {","ProcessingLevelCode:  ",CHAR(34),INDEX(ProcessingLevels[Processing Level Code],$A292),CHAR(34),
", Definition:  ",CHAR(34),INDEX(ProcessingLevels[Definition],$A292),CHAR(34),
", Explanation:  ",CHAR(34),INDEX(ProcessingLevels[Explanation],$A292),CHAR(34),"}"))</f>
        <v/>
      </c>
      <c r="T292" s="111" t="str">
        <f>IF($A292&gt;NumDataColumns,"",
IF(INDEX(DataColumns[Method Code],$A292)="","PLEASE FILL IN A METHOD FOR EACH DATA COLUMN",
CONCATENATE("  - &amp;ActionID",TEXT($A292,"0000"),
" {","ActionTypeCV:  ",CHAR(34),"Observation",CHAR(34),
", MethodID: *MethodID",TEXT(MATCH(INDEX(DataColumns[Method Code],$A292),Methods[Method Code],0),"0000"),
", BeginDateTime:  NULL",
", BeginDateTimeUTCOffset:  NULL",
", EndDateTime:  NULL",
", EndDateTimeUTCOffset:  NULL",
", ActionDescription:  ",CHAR(34),"Generic observation action generated by YODA TimeSeries Template",CHAR(34),
", ActionFileLink:  ",CHAR(34),CHAR(34),"}")))</f>
        <v/>
      </c>
      <c r="U292" s="111" t="str">
        <f>IF($A292&gt;NumDataColumns,"",
IF(INDEX(DataColumns[Method Code],$A292)="","PLEASE FILL IN A SAMPLING FEATURE FOR EACH DATA COLUMN",
CONCATENATE("  - &amp;FeatureActionID",TEXT($A292,"0000"),
" {","SamplingFeatureID:  *SamplingFeatureID",TEXT(MATCH(INDEX(DataColumns[Sampling Feature Code],$A292),SamplingFeatures[Feature Code],0),"0000"),
", ActionID:  *ActionID",TEXT($A292,"0000"),"}")))</f>
        <v/>
      </c>
      <c r="V292" s="111" t="str">
        <f>IF($A292&gt;NumDataColumns,"",
CONCATENATE("  - &amp;ResultID",TEXT($A292,"0000"),
" {","ResultUUID:  ",CHAR(34),INDEX(DataColumns[ResultUUID],$A292),CHAR(34),
", FeatureActionID: *FeatureActionID",TEXT($A292,"0000"),
", ResultTypeCV:  ",CHAR(34),INDEX(DataColumns[Result Type],$A292),CHAR(34),
", VariableID:  *VariableID",TEXT(MATCH(INDEX(DataColumns[Variable Code],$A292),Variables[Variable Code],0),"0000"),
", UnitsID:  ",CHAR(34),INDEX(DataColumns[Unit Name],$A292),CHAR(34),
", TaxonomicClassifierID:  ",CHAR(34),CHAR(34),
", ProcessingLevelID:  *ProcessingLevelID",TEXT(MATCH(INDEX(DataColumns[Processing Level],$A292),ProcessingLevels[Processing Level Code],0),"0000"),
", ResultDateTime:  ",CHAR(34),CHAR(34),
", ResultDateTimeUTCOffset:  ",CHAR(34),CHAR(34),
", ValidDateTime:  ",CHAR(34),CHAR(34),
", ValidDateTimeUTCOffset:  ",CHAR(34),CHAR(34),
", StatusCV:  ",CHAR(34),CHAR(34),
", SampledMediumCV:  ",CHAR(34),INDEX(DataColumns[Sampled Medium],$A292),CHAR(34),
", ValueCount:  ",NumDataValues,"}"))</f>
        <v/>
      </c>
      <c r="W292" s="111" t="str">
        <f>IF($A292&gt;NumDataColumns,"",
CONCATENATE("  - &amp;TimeSeriesResultID001",TEXT($A292,"0000"),
" {","ResultID: *ResultID",TEXT($A292,"0000"),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Statistic],$A292),CHAR(34),"}"))</f>
        <v/>
      </c>
      <c r="X292" s="111" t="str">
        <f>IF($A292-3&gt;NumDataColumns,"",
CONCATENATE("    - {ColumnNumber: ",TEXT($A292-1,"0000"),
", Label:  ",CHAR(34),INDEX(DataColumns[Column Label],$A292-3),CHAR(34),
", ODM2Field:  ",CHAR(34),"DataValue",CHAR(34),
", CensorCodeCV:  ",CHAR(34),INDEX(DataColumns[Censor Code],$A292-3),CHAR(34),
", QualiatyCodeCV:  ",CHAR(34),INDEX(DataColumns[Quality Code],$A292-3),CHAR(34),
", TimeAggregationInterval:  ",INDEX(DataColumns[Time Aggregation Interval],$A292-3),
", TimeAggregationIntervalUnitsID:  ",CHAR(34),INDEX(DataColumns[Time Aggregation Unit],$A292-3),CHAR(34),"}"))</f>
        <v/>
      </c>
      <c r="AA292" s="111" t="str">
        <f>IF($A292&gt;NumDataColumns,
"",
CONCATENATE(AA291,", ",INDEX(DataColumns[Column Label],$A292)))</f>
        <v/>
      </c>
    </row>
    <row r="293" spans="1:27" x14ac:dyDescent="0.25">
      <c r="A293">
        <v>290</v>
      </c>
      <c r="D293" s="111" t="str">
        <f>IF($A293&gt;NumPeople,"",
CONCATENATE("  - &amp;PersonID",TEXT($A293,"0000"),
" {","PersonFirstName:  ",CHAR(34),INDEX(People[First Name],$A293),CHAR(34),
", PersonMiddleName:  ",CHAR(34),INDEX(People[Middle Name],$A293),CHAR(34),
", PersonLastName:  ",CHAR(34),INDEX(People[Last Name],$A293),CHAR(34),"}"))</f>
        <v/>
      </c>
      <c r="E293" s="111" t="str">
        <f>IF($A293&gt;NumOrganizations,"",
CONCATENATE("  - &amp;OrganizationID",TEXT($A293,"0000"),
" {","OrganizationTypeCV:  ",CHAR(34),INDEX(Organizations[Organization Type '[CV']],$A293),CHAR(34),
", OrganizationCode:  ",CHAR(34),INDEX(Organizations[Organization Code],$A293),CHAR(34),
", OrganizationName:  ",CHAR(34),INDEX(Organizations[Organization Name],$A293),CHAR(34),
", OrganizationDescription:  ",CHAR(34),INDEX(Organizations[Organization Description],$A293),CHAR(34),
", OrganizationLink:  ",CHAR(34),INDEX(Organizations[Organization Link],$A293),CHAR(34),"}"))</f>
        <v/>
      </c>
      <c r="F293" s="111" t="str">
        <f>IF($A293&gt;NumPeople,"",
CONCATENATE("  - &amp;AffiliationID",TEXT($A293,"0000"),
" {PersonID: *PersonID",TEXT($A293,"0000"),
", OrganizationID: *OrganizationID",TEXT(MATCH(INDEX(People[Organization Name],$A293),Organizations[Organization Name],0),"0000"),
", IsPrimaryOrganizationContact: , AffiliationStartDate: , AffiliationEndDate: , PrimaryPhone: ",
", PrimaryEmail: ",CHAR(34),INDEX(People[Primary Email],$A293),CHAR(34),
", PrimaryAddress: ",CHAR(34),INDEX(People[Primary Address],$A293),CHAR(34),
", PersonLink: }"))</f>
        <v/>
      </c>
      <c r="H293" s="111" t="str">
        <f>IF(COUNTA(CitationInformation)=0,"",
IF($A293&gt;NumAuthors,"",
CONCATENATE("  - &amp;AuthorListID",TEXT($A293,"0000"),
"  {CitationID: *CitationID0001",
", PersonID: *PersonID",TEXT(MATCH(INDEX(AuthorList[Author Name],$A293),People[Full Name],0),"0000"),
", AuthorOrder: ",INDEX(AuthorList[Author Number],$A293),"}")))</f>
        <v/>
      </c>
      <c r="K293" s="111" t="str">
        <f>IF($A293&gt;NumSamplingFeatures,"",
CONCATENATE("  - &amp;SamplingFeatureID",TEXT($A293,"0000"),
" {","SamplingFeatureUUID:  ",CHAR(34),INDEX(SamplingFeatures[Sampling Feature UUID],$A293),CHAR(34),
", SamplingFeatureTypeCV:  ",CHAR(34),INDEX(SamplingFeatures[Sampling Feature Type],$A293),CHAR(34),
", SamplingFeatureCode:  ",CHAR(34),INDEX(SamplingFeatures[Feature Code],$A293),CHAR(34),
", SamplingFeatureName:  ",CHAR(34),INDEX(SamplingFeatures[Feature Name],$A293),CHAR(34),
", SamplingFeatureDescription:  ",CHAR(34),INDEX(SamplingFeatures[Feature Description],$A293),CHAR(34),
", SamplingFeatureGeotypeCV:  ",CHAR(34),INDEX(SamplingFeatures[Feature Geo Type],$A293),CHAR(34),
", FeatureGeometry:  ",CHAR(34),INDEX(SamplingFeatures[Feature Geometry],$A293),CHAR(34),
", Elevation_m:  ",CHAR(34),INDEX(SamplingFeatures[Elevation_m],$A293),CHAR(34),
", ElevationDatumCV:  ",CHAR(34),ElevationDatum,CHAR(34),"}"))</f>
        <v/>
      </c>
      <c r="L293" s="111" t="str">
        <f>IF(NumSites=0,"",
IF(NumSites&lt;$A293,"",
CONCATENATE("  - &amp;SiteID",TEXT($A293,"0000"),
" {","SamplingFeatureID:  *SamplingFeatureID",TEXT(MATCH($A293,Sites[SiteID],0),"0000"),
", SiteTypeCV:  ",CHAR(34),INDEX(Sites[Site Type],MATCH($A293,Sites[SiteID],0)),CHAR(34),
", Latitude:  ",INDEX(Sites[Latitude],MATCH($A293,Sites[SiteID],0)),
", Longitude:  ",INDEX(Sites[Longitude],MATCH($A293,Sites[SiteID],0)),
", SpatialReferenceID:  *SRSID0001}")))</f>
        <v/>
      </c>
      <c r="M293" s="111" t="str">
        <f>IF(NumSpecimens=0,"",
IF(NumSpecimens&lt;$A293,"",
CONCATENATE("  - &amp;SpecimenID",TEXT($A293,"0000"),
" {","SamplingFeatureID:  *SamplingFeatureID",TEXT(MATCH($A293,Specimens[SpecimenID],0),"0000"),
", SpecimenTypeCV:  ",CHAR(34),INDEX(Specimens[Specimen Type],MATCH($A293,Specimens[SpecimenID],0)),CHAR(34),
", SpecimenMediumCV:  ",INDEX(Specimens[Specimen Medium],MATCH($A293,Specimens[SpecimenID],0)),
", IsFieldSpecimen:  ",CHAR(34),INDEX(Specimens[Is Field Specimen?],MATCH($A293,Specimens[SpecimenID],0)),CHAR(34),"}")))</f>
        <v/>
      </c>
      <c r="N293" s="111" t="str">
        <f>IF(NumSpatialOffsets=0,"",
IF(NumSpatialOffsets&lt;$A293,"",
CONCATENATE("  - &amp;SpatialOffsetID",TEXT($A293,"0000"),
" {","SpatialOffsetTypeCV:  ",CHAR(34),INDEX(RelatedFeatures[Spatial Offset Type],MATCH($A293,RelatedFeatures[OffsetID],0)),CHAR(34),
", Offset1Value:  ",INDEX(RelatedFeatures[Offset 1 Value],MATCH($A293,RelatedFeatures[OffsetID],0)),
", Offset1UnitID:  ",CHAR(34),INDEX(RelatedFeatures[Offset 1 Unit],MATCH($A293,RelatedFeatures[OffsetID],0)),CHAR(34),
", Offset2Value:  ",IF(INDEX(RelatedFeatures[Offset 2 Value],MATCH($A293,RelatedFeatures[OffsetID],0))="","NULL",INDEX(RelatedFeatures[Offset 2 Value],MATCH($A293,RelatedFeatures[OffsetID],0))),
", Offset2UnitID:  ",CHAR(34),INDEX(RelatedFeatures[Offset 2 Unit],MATCH($A293,RelatedFeatures[OffsetID],0)),,CHAR(34),
", Offset3Value:  ",IF(INDEX(RelatedFeatures[Offset 3 Value],MATCH($A293,RelatedFeatures[OffsetID],0))="","NULL",INDEX(RelatedFeatures[Offset 3 Value],MATCH($A293,RelatedFeatures[OffsetID],0))),
", Offset3UnitID:  ",CHAR(34),INDEX(RelatedFeatures[Offset 3 Unit],MATCH($A293,RelatedFeatures[OffsetID],0)),CHAR(34),"}")))</f>
        <v/>
      </c>
      <c r="O293" s="111" t="str">
        <f>IF(NumRelatedFeatures=0,"",
IF($A293&gt;NumRelatedFeatures,"",
CONCATENATE("  - &amp;RelationID",TEXT($A293,"0000"),
" {","SamplingFeatureID:  *SamplingFeatureID",TEXT(MATCH(INDEX(RelatedFeatures[First Sampling Feature Code],$A293),SamplingFeatures[Feature Code],0),"0000"),
", RelationshipTypeCV:  ",CHAR(34),INDEX(RelatedFeatures[Relationship Type],$A293),CHAR(34),
", RelatedFeatureID: *SamplingFeatureID",TEXT(MATCH(INDEX(RelatedFeatures[Second Sampling Feature Code],$A293),SamplingFeatures[Feature Code],0),"0000"),
", SpatialOffsetID:  ",IF(INDEX(RelatedFeatures[OffsetID],$A293)="",CONCATENATE(CHAR(34),CHAR(34)),CONCATENATE("*SpatialOffsetID",TEXT(INDEX(RelatedFeatures[OffsetID],$A293),"0000"))),"}")))</f>
        <v/>
      </c>
      <c r="P293" s="111" t="str">
        <f>IF($A293&gt;NumMethods,"",
CONCATENATE("  - &amp;MethodID",TEXT($A293,"0000"),
" {","MethodTypeCV:  ",CHAR(34),INDEX(Methods[Method Type],$A293),CHAR(34),
", MethodCode:  ",CHAR(34),INDEX(Methods[Method Code],$A293),CHAR(34),
", MethodName:  ",CHAR(34),INDEX(Methods[Method Name],$A293),CHAR(34),
", MethodDescription:  ",CHAR(34),INDEX(Methods[Method Description],$A293),CHAR(34),
", MethodLink:  ",CHAR(34),INDEX(Methods[Method Link],$A293),CHAR(34),
", OrganizationID: *OrganizationID",TEXT(MATCH(INDEX(Methods[Organization Name],$A293),Organizations[Organization Name],0),"0000"),"}"))</f>
        <v/>
      </c>
      <c r="Q293" s="111" t="str">
        <f>IF($A293&gt;NumVariables,"",
CONCATENATE("  - &amp;VariableID",TEXT($A293,"0000"),
" {","VariableTypeCV:  ",CHAR(34),INDEX(Variables[Variable Type],$A293),CHAR(34),
", VariableCode:  ",CHAR(34),INDEX(Variables[Variable Code],$A293),CHAR(34),
", VariableNameCV:  ",CHAR(34),INDEX(Variables[Variable Name],$A293),CHAR(34),
", VariableDefinition:  ",CHAR(34),INDEX(Variables[Variable Definition],$A293),CHAR(34),
", SpecciationCV:  ",CHAR(34),INDEX(Variables[Speciation],$A293),CHAR(34),
", NoDataValue:  ",CHAR(34),INDEX(Variables[No Data Value],$A293),CHAR(34),"}"))</f>
        <v/>
      </c>
      <c r="S293" s="111" t="str">
        <f>IF($A293&gt;NumProcessingLevels,"",
CONCATENATE("  - &amp;ProcessingLevelID",TEXT($A293,"0000"),
" {","ProcessingLevelCode:  ",CHAR(34),INDEX(ProcessingLevels[Processing Level Code],$A293),CHAR(34),
", Definition:  ",CHAR(34),INDEX(ProcessingLevels[Definition],$A293),CHAR(34),
", Explanation:  ",CHAR(34),INDEX(ProcessingLevels[Explanation],$A293),CHAR(34),"}"))</f>
        <v/>
      </c>
      <c r="T293" s="111" t="str">
        <f>IF($A293&gt;NumDataColumns,"",
IF(INDEX(DataColumns[Method Code],$A293)="","PLEASE FILL IN A METHOD FOR EACH DATA COLUMN",
CONCATENATE("  - &amp;ActionID",TEXT($A293,"0000"),
" {","ActionTypeCV:  ",CHAR(34),"Observation",CHAR(34),
", MethodID: *MethodID",TEXT(MATCH(INDEX(DataColumns[Method Code],$A293),Methods[Method Code],0),"0000"),
", BeginDateTime:  NULL",
", BeginDateTimeUTCOffset:  NULL",
", EndDateTime:  NULL",
", EndDateTimeUTCOffset:  NULL",
", ActionDescription:  ",CHAR(34),"Generic observation action generated by YODA TimeSeries Template",CHAR(34),
", ActionFileLink:  ",CHAR(34),CHAR(34),"}")))</f>
        <v/>
      </c>
      <c r="U293" s="111" t="str">
        <f>IF($A293&gt;NumDataColumns,"",
IF(INDEX(DataColumns[Method Code],$A293)="","PLEASE FILL IN A SAMPLING FEATURE FOR EACH DATA COLUMN",
CONCATENATE("  - &amp;FeatureActionID",TEXT($A293,"0000"),
" {","SamplingFeatureID:  *SamplingFeatureID",TEXT(MATCH(INDEX(DataColumns[Sampling Feature Code],$A293),SamplingFeatures[Feature Code],0),"0000"),
", ActionID:  *ActionID",TEXT($A293,"0000"),"}")))</f>
        <v/>
      </c>
      <c r="V293" s="111" t="str">
        <f>IF($A293&gt;NumDataColumns,"",
CONCATENATE("  - &amp;ResultID",TEXT($A293,"0000"),
" {","ResultUUID:  ",CHAR(34),INDEX(DataColumns[ResultUUID],$A293),CHAR(34),
", FeatureActionID: *FeatureActionID",TEXT($A293,"0000"),
", ResultTypeCV:  ",CHAR(34),INDEX(DataColumns[Result Type],$A293),CHAR(34),
", VariableID:  *VariableID",TEXT(MATCH(INDEX(DataColumns[Variable Code],$A293),Variables[Variable Code],0),"0000"),
", UnitsID:  ",CHAR(34),INDEX(DataColumns[Unit Name],$A293),CHAR(34),
", TaxonomicClassifierID:  ",CHAR(34),CHAR(34),
", ProcessingLevelID:  *ProcessingLevelID",TEXT(MATCH(INDEX(DataColumns[Processing Level],$A293),ProcessingLevels[Processing Level Code],0),"0000"),
", ResultDateTime:  ",CHAR(34),CHAR(34),
", ResultDateTimeUTCOffset:  ",CHAR(34),CHAR(34),
", ValidDateTime:  ",CHAR(34),CHAR(34),
", ValidDateTimeUTCOffset:  ",CHAR(34),CHAR(34),
", StatusCV:  ",CHAR(34),CHAR(34),
", SampledMediumCV:  ",CHAR(34),INDEX(DataColumns[Sampled Medium],$A293),CHAR(34),
", ValueCount:  ",NumDataValues,"}"))</f>
        <v/>
      </c>
      <c r="W293" s="111" t="str">
        <f>IF($A293&gt;NumDataColumns,"",
CONCATENATE("  - &amp;TimeSeriesResultID001",TEXT($A293,"0000"),
" {","ResultID: *ResultID",TEXT($A293,"0000"),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Statistic],$A293),CHAR(34),"}"))</f>
        <v/>
      </c>
      <c r="X293" s="111" t="str">
        <f>IF($A293-3&gt;NumDataColumns,"",
CONCATENATE("    - {ColumnNumber: ",TEXT($A293-1,"0000"),
", Label:  ",CHAR(34),INDEX(DataColumns[Column Label],$A293-3),CHAR(34),
", ODM2Field:  ",CHAR(34),"DataValue",CHAR(34),
", CensorCodeCV:  ",CHAR(34),INDEX(DataColumns[Censor Code],$A293-3),CHAR(34),
", QualiatyCodeCV:  ",CHAR(34),INDEX(DataColumns[Quality Code],$A293-3),CHAR(34),
", TimeAggregationInterval:  ",INDEX(DataColumns[Time Aggregation Interval],$A293-3),
", TimeAggregationIntervalUnitsID:  ",CHAR(34),INDEX(DataColumns[Time Aggregation Unit],$A293-3),CHAR(34),"}"))</f>
        <v/>
      </c>
      <c r="AA293" s="111" t="str">
        <f>IF($A293&gt;NumDataColumns,
"",
CONCATENATE(AA292,", ",INDEX(DataColumns[Column Label],$A293)))</f>
        <v/>
      </c>
    </row>
    <row r="294" spans="1:27" x14ac:dyDescent="0.25">
      <c r="A294">
        <v>291</v>
      </c>
      <c r="D294" s="111" t="str">
        <f>IF($A294&gt;NumPeople,"",
CONCATENATE("  - &amp;PersonID",TEXT($A294,"0000"),
" {","PersonFirstName:  ",CHAR(34),INDEX(People[First Name],$A294),CHAR(34),
", PersonMiddleName:  ",CHAR(34),INDEX(People[Middle Name],$A294),CHAR(34),
", PersonLastName:  ",CHAR(34),INDEX(People[Last Name],$A294),CHAR(34),"}"))</f>
        <v/>
      </c>
      <c r="E294" s="111" t="str">
        <f>IF($A294&gt;NumOrganizations,"",
CONCATENATE("  - &amp;OrganizationID",TEXT($A294,"0000"),
" {","OrganizationTypeCV:  ",CHAR(34),INDEX(Organizations[Organization Type '[CV']],$A294),CHAR(34),
", OrganizationCode:  ",CHAR(34),INDEX(Organizations[Organization Code],$A294),CHAR(34),
", OrganizationName:  ",CHAR(34),INDEX(Organizations[Organization Name],$A294),CHAR(34),
", OrganizationDescription:  ",CHAR(34),INDEX(Organizations[Organization Description],$A294),CHAR(34),
", OrganizationLink:  ",CHAR(34),INDEX(Organizations[Organization Link],$A294),CHAR(34),"}"))</f>
        <v/>
      </c>
      <c r="F294" s="111" t="str">
        <f>IF($A294&gt;NumPeople,"",
CONCATENATE("  - &amp;AffiliationID",TEXT($A294,"0000"),
" {PersonID: *PersonID",TEXT($A294,"0000"),
", OrganizationID: *OrganizationID",TEXT(MATCH(INDEX(People[Organization Name],$A294),Organizations[Organization Name],0),"0000"),
", IsPrimaryOrganizationContact: , AffiliationStartDate: , AffiliationEndDate: , PrimaryPhone: ",
", PrimaryEmail: ",CHAR(34),INDEX(People[Primary Email],$A294),CHAR(34),
", PrimaryAddress: ",CHAR(34),INDEX(People[Primary Address],$A294),CHAR(34),
", PersonLink: }"))</f>
        <v/>
      </c>
      <c r="H294" s="111" t="str">
        <f>IF(COUNTA(CitationInformation)=0,"",
IF($A294&gt;NumAuthors,"",
CONCATENATE("  - &amp;AuthorListID",TEXT($A294,"0000"),
"  {CitationID: *CitationID0001",
", PersonID: *PersonID",TEXT(MATCH(INDEX(AuthorList[Author Name],$A294),People[Full Name],0),"0000"),
", AuthorOrder: ",INDEX(AuthorList[Author Number],$A294),"}")))</f>
        <v/>
      </c>
      <c r="K294" s="111" t="str">
        <f>IF($A294&gt;NumSamplingFeatures,"",
CONCATENATE("  - &amp;SamplingFeatureID",TEXT($A294,"0000"),
" {","SamplingFeatureUUID:  ",CHAR(34),INDEX(SamplingFeatures[Sampling Feature UUID],$A294),CHAR(34),
", SamplingFeatureTypeCV:  ",CHAR(34),INDEX(SamplingFeatures[Sampling Feature Type],$A294),CHAR(34),
", SamplingFeatureCode:  ",CHAR(34),INDEX(SamplingFeatures[Feature Code],$A294),CHAR(34),
", SamplingFeatureName:  ",CHAR(34),INDEX(SamplingFeatures[Feature Name],$A294),CHAR(34),
", SamplingFeatureDescription:  ",CHAR(34),INDEX(SamplingFeatures[Feature Description],$A294),CHAR(34),
", SamplingFeatureGeotypeCV:  ",CHAR(34),INDEX(SamplingFeatures[Feature Geo Type],$A294),CHAR(34),
", FeatureGeometry:  ",CHAR(34),INDEX(SamplingFeatures[Feature Geometry],$A294),CHAR(34),
", Elevation_m:  ",CHAR(34),INDEX(SamplingFeatures[Elevation_m],$A294),CHAR(34),
", ElevationDatumCV:  ",CHAR(34),ElevationDatum,CHAR(34),"}"))</f>
        <v/>
      </c>
      <c r="L294" s="111" t="str">
        <f>IF(NumSites=0,"",
IF(NumSites&lt;$A294,"",
CONCATENATE("  - &amp;SiteID",TEXT($A294,"0000"),
" {","SamplingFeatureID:  *SamplingFeatureID",TEXT(MATCH($A294,Sites[SiteID],0),"0000"),
", SiteTypeCV:  ",CHAR(34),INDEX(Sites[Site Type],MATCH($A294,Sites[SiteID],0)),CHAR(34),
", Latitude:  ",INDEX(Sites[Latitude],MATCH($A294,Sites[SiteID],0)),
", Longitude:  ",INDEX(Sites[Longitude],MATCH($A294,Sites[SiteID],0)),
", SpatialReferenceID:  *SRSID0001}")))</f>
        <v/>
      </c>
      <c r="M294" s="111" t="str">
        <f>IF(NumSpecimens=0,"",
IF(NumSpecimens&lt;$A294,"",
CONCATENATE("  - &amp;SpecimenID",TEXT($A294,"0000"),
" {","SamplingFeatureID:  *SamplingFeatureID",TEXT(MATCH($A294,Specimens[SpecimenID],0),"0000"),
", SpecimenTypeCV:  ",CHAR(34),INDEX(Specimens[Specimen Type],MATCH($A294,Specimens[SpecimenID],0)),CHAR(34),
", SpecimenMediumCV:  ",INDEX(Specimens[Specimen Medium],MATCH($A294,Specimens[SpecimenID],0)),
", IsFieldSpecimen:  ",CHAR(34),INDEX(Specimens[Is Field Specimen?],MATCH($A294,Specimens[SpecimenID],0)),CHAR(34),"}")))</f>
        <v/>
      </c>
      <c r="N294" s="111" t="str">
        <f>IF(NumSpatialOffsets=0,"",
IF(NumSpatialOffsets&lt;$A294,"",
CONCATENATE("  - &amp;SpatialOffsetID",TEXT($A294,"0000"),
" {","SpatialOffsetTypeCV:  ",CHAR(34),INDEX(RelatedFeatures[Spatial Offset Type],MATCH($A294,RelatedFeatures[OffsetID],0)),CHAR(34),
", Offset1Value:  ",INDEX(RelatedFeatures[Offset 1 Value],MATCH($A294,RelatedFeatures[OffsetID],0)),
", Offset1UnitID:  ",CHAR(34),INDEX(RelatedFeatures[Offset 1 Unit],MATCH($A294,RelatedFeatures[OffsetID],0)),CHAR(34),
", Offset2Value:  ",IF(INDEX(RelatedFeatures[Offset 2 Value],MATCH($A294,RelatedFeatures[OffsetID],0))="","NULL",INDEX(RelatedFeatures[Offset 2 Value],MATCH($A294,RelatedFeatures[OffsetID],0))),
", Offset2UnitID:  ",CHAR(34),INDEX(RelatedFeatures[Offset 2 Unit],MATCH($A294,RelatedFeatures[OffsetID],0)),,CHAR(34),
", Offset3Value:  ",IF(INDEX(RelatedFeatures[Offset 3 Value],MATCH($A294,RelatedFeatures[OffsetID],0))="","NULL",INDEX(RelatedFeatures[Offset 3 Value],MATCH($A294,RelatedFeatures[OffsetID],0))),
", Offset3UnitID:  ",CHAR(34),INDEX(RelatedFeatures[Offset 3 Unit],MATCH($A294,RelatedFeatures[OffsetID],0)),CHAR(34),"}")))</f>
        <v/>
      </c>
      <c r="O294" s="111" t="str">
        <f>IF(NumRelatedFeatures=0,"",
IF($A294&gt;NumRelatedFeatures,"",
CONCATENATE("  - &amp;RelationID",TEXT($A294,"0000"),
" {","SamplingFeatureID:  *SamplingFeatureID",TEXT(MATCH(INDEX(RelatedFeatures[First Sampling Feature Code],$A294),SamplingFeatures[Feature Code],0),"0000"),
", RelationshipTypeCV:  ",CHAR(34),INDEX(RelatedFeatures[Relationship Type],$A294),CHAR(34),
", RelatedFeatureID: *SamplingFeatureID",TEXT(MATCH(INDEX(RelatedFeatures[Second Sampling Feature Code],$A294),SamplingFeatures[Feature Code],0),"0000"),
", SpatialOffsetID:  ",IF(INDEX(RelatedFeatures[OffsetID],$A294)="",CONCATENATE(CHAR(34),CHAR(34)),CONCATENATE("*SpatialOffsetID",TEXT(INDEX(RelatedFeatures[OffsetID],$A294),"0000"))),"}")))</f>
        <v/>
      </c>
      <c r="P294" s="111" t="str">
        <f>IF($A294&gt;NumMethods,"",
CONCATENATE("  - &amp;MethodID",TEXT($A294,"0000"),
" {","MethodTypeCV:  ",CHAR(34),INDEX(Methods[Method Type],$A294),CHAR(34),
", MethodCode:  ",CHAR(34),INDEX(Methods[Method Code],$A294),CHAR(34),
", MethodName:  ",CHAR(34),INDEX(Methods[Method Name],$A294),CHAR(34),
", MethodDescription:  ",CHAR(34),INDEX(Methods[Method Description],$A294),CHAR(34),
", MethodLink:  ",CHAR(34),INDEX(Methods[Method Link],$A294),CHAR(34),
", OrganizationID: *OrganizationID",TEXT(MATCH(INDEX(Methods[Organization Name],$A294),Organizations[Organization Name],0),"0000"),"}"))</f>
        <v/>
      </c>
      <c r="Q294" s="111" t="str">
        <f>IF($A294&gt;NumVariables,"",
CONCATENATE("  - &amp;VariableID",TEXT($A294,"0000"),
" {","VariableTypeCV:  ",CHAR(34),INDEX(Variables[Variable Type],$A294),CHAR(34),
", VariableCode:  ",CHAR(34),INDEX(Variables[Variable Code],$A294),CHAR(34),
", VariableNameCV:  ",CHAR(34),INDEX(Variables[Variable Name],$A294),CHAR(34),
", VariableDefinition:  ",CHAR(34),INDEX(Variables[Variable Definition],$A294),CHAR(34),
", SpecciationCV:  ",CHAR(34),INDEX(Variables[Speciation],$A294),CHAR(34),
", NoDataValue:  ",CHAR(34),INDEX(Variables[No Data Value],$A294),CHAR(34),"}"))</f>
        <v/>
      </c>
      <c r="S294" s="111" t="str">
        <f>IF($A294&gt;NumProcessingLevels,"",
CONCATENATE("  - &amp;ProcessingLevelID",TEXT($A294,"0000"),
" {","ProcessingLevelCode:  ",CHAR(34),INDEX(ProcessingLevels[Processing Level Code],$A294),CHAR(34),
", Definition:  ",CHAR(34),INDEX(ProcessingLevels[Definition],$A294),CHAR(34),
", Explanation:  ",CHAR(34),INDEX(ProcessingLevels[Explanation],$A294),CHAR(34),"}"))</f>
        <v/>
      </c>
      <c r="T294" s="111" t="str">
        <f>IF($A294&gt;NumDataColumns,"",
IF(INDEX(DataColumns[Method Code],$A294)="","PLEASE FILL IN A METHOD FOR EACH DATA COLUMN",
CONCATENATE("  - &amp;ActionID",TEXT($A294,"0000"),
" {","ActionTypeCV:  ",CHAR(34),"Observation",CHAR(34),
", MethodID: *MethodID",TEXT(MATCH(INDEX(DataColumns[Method Code],$A294),Methods[Method Code],0),"0000"),
", BeginDateTime:  NULL",
", BeginDateTimeUTCOffset:  NULL",
", EndDateTime:  NULL",
", EndDateTimeUTCOffset:  NULL",
", ActionDescription:  ",CHAR(34),"Generic observation action generated by YODA TimeSeries Template",CHAR(34),
", ActionFileLink:  ",CHAR(34),CHAR(34),"}")))</f>
        <v/>
      </c>
      <c r="U294" s="111" t="str">
        <f>IF($A294&gt;NumDataColumns,"",
IF(INDEX(DataColumns[Method Code],$A294)="","PLEASE FILL IN A SAMPLING FEATURE FOR EACH DATA COLUMN",
CONCATENATE("  - &amp;FeatureActionID",TEXT($A294,"0000"),
" {","SamplingFeatureID:  *SamplingFeatureID",TEXT(MATCH(INDEX(DataColumns[Sampling Feature Code],$A294),SamplingFeatures[Feature Code],0),"0000"),
", ActionID:  *ActionID",TEXT($A294,"0000"),"}")))</f>
        <v/>
      </c>
      <c r="V294" s="111" t="str">
        <f>IF($A294&gt;NumDataColumns,"",
CONCATENATE("  - &amp;ResultID",TEXT($A294,"0000"),
" {","ResultUUID:  ",CHAR(34),INDEX(DataColumns[ResultUUID],$A294),CHAR(34),
", FeatureActionID: *FeatureActionID",TEXT($A294,"0000"),
", ResultTypeCV:  ",CHAR(34),INDEX(DataColumns[Result Type],$A294),CHAR(34),
", VariableID:  *VariableID",TEXT(MATCH(INDEX(DataColumns[Variable Code],$A294),Variables[Variable Code],0),"0000"),
", UnitsID:  ",CHAR(34),INDEX(DataColumns[Unit Name],$A294),CHAR(34),
", TaxonomicClassifierID:  ",CHAR(34),CHAR(34),
", ProcessingLevelID:  *ProcessingLevelID",TEXT(MATCH(INDEX(DataColumns[Processing Level],$A294),ProcessingLevels[Processing Level Code],0),"0000"),
", ResultDateTime:  ",CHAR(34),CHAR(34),
", ResultDateTimeUTCOffset:  ",CHAR(34),CHAR(34),
", ValidDateTime:  ",CHAR(34),CHAR(34),
", ValidDateTimeUTCOffset:  ",CHAR(34),CHAR(34),
", StatusCV:  ",CHAR(34),CHAR(34),
", SampledMediumCV:  ",CHAR(34),INDEX(DataColumns[Sampled Medium],$A294),CHAR(34),
", ValueCount:  ",NumDataValues,"}"))</f>
        <v/>
      </c>
      <c r="W294" s="111" t="str">
        <f>IF($A294&gt;NumDataColumns,"",
CONCATENATE("  - &amp;TimeSeriesResultID001",TEXT($A294,"0000"),
" {","ResultID: *ResultID",TEXT($A294,"0000"),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Statistic],$A294),CHAR(34),"}"))</f>
        <v/>
      </c>
      <c r="X294" s="111" t="str">
        <f>IF($A294-3&gt;NumDataColumns,"",
CONCATENATE("    - {ColumnNumber: ",TEXT($A294-1,"0000"),
", Label:  ",CHAR(34),INDEX(DataColumns[Column Label],$A294-3),CHAR(34),
", ODM2Field:  ",CHAR(34),"DataValue",CHAR(34),
", CensorCodeCV:  ",CHAR(34),INDEX(DataColumns[Censor Code],$A294-3),CHAR(34),
", QualiatyCodeCV:  ",CHAR(34),INDEX(DataColumns[Quality Code],$A294-3),CHAR(34),
", TimeAggregationInterval:  ",INDEX(DataColumns[Time Aggregation Interval],$A294-3),
", TimeAggregationIntervalUnitsID:  ",CHAR(34),INDEX(DataColumns[Time Aggregation Unit],$A294-3),CHAR(34),"}"))</f>
        <v/>
      </c>
      <c r="AA294" s="111" t="str">
        <f>IF($A294&gt;NumDataColumns,
"",
CONCATENATE(AA293,", ",INDEX(DataColumns[Column Label],$A294)))</f>
        <v/>
      </c>
    </row>
    <row r="295" spans="1:27" x14ac:dyDescent="0.25">
      <c r="A295">
        <v>292</v>
      </c>
      <c r="D295" s="111" t="str">
        <f>IF($A295&gt;NumPeople,"",
CONCATENATE("  - &amp;PersonID",TEXT($A295,"0000"),
" {","PersonFirstName:  ",CHAR(34),INDEX(People[First Name],$A295),CHAR(34),
", PersonMiddleName:  ",CHAR(34),INDEX(People[Middle Name],$A295),CHAR(34),
", PersonLastName:  ",CHAR(34),INDEX(People[Last Name],$A295),CHAR(34),"}"))</f>
        <v/>
      </c>
      <c r="E295" s="111" t="str">
        <f>IF($A295&gt;NumOrganizations,"",
CONCATENATE("  - &amp;OrganizationID",TEXT($A295,"0000"),
" {","OrganizationTypeCV:  ",CHAR(34),INDEX(Organizations[Organization Type '[CV']],$A295),CHAR(34),
", OrganizationCode:  ",CHAR(34),INDEX(Organizations[Organization Code],$A295),CHAR(34),
", OrganizationName:  ",CHAR(34),INDEX(Organizations[Organization Name],$A295),CHAR(34),
", OrganizationDescription:  ",CHAR(34),INDEX(Organizations[Organization Description],$A295),CHAR(34),
", OrganizationLink:  ",CHAR(34),INDEX(Organizations[Organization Link],$A295),CHAR(34),"}"))</f>
        <v/>
      </c>
      <c r="F295" s="111" t="str">
        <f>IF($A295&gt;NumPeople,"",
CONCATENATE("  - &amp;AffiliationID",TEXT($A295,"0000"),
" {PersonID: *PersonID",TEXT($A295,"0000"),
", OrganizationID: *OrganizationID",TEXT(MATCH(INDEX(People[Organization Name],$A295),Organizations[Organization Name],0),"0000"),
", IsPrimaryOrganizationContact: , AffiliationStartDate: , AffiliationEndDate: , PrimaryPhone: ",
", PrimaryEmail: ",CHAR(34),INDEX(People[Primary Email],$A295),CHAR(34),
", PrimaryAddress: ",CHAR(34),INDEX(People[Primary Address],$A295),CHAR(34),
", PersonLink: }"))</f>
        <v/>
      </c>
      <c r="H295" s="111" t="str">
        <f>IF(COUNTA(CitationInformation)=0,"",
IF($A295&gt;NumAuthors,"",
CONCATENATE("  - &amp;AuthorListID",TEXT($A295,"0000"),
"  {CitationID: *CitationID0001",
", PersonID: *PersonID",TEXT(MATCH(INDEX(AuthorList[Author Name],$A295),People[Full Name],0),"0000"),
", AuthorOrder: ",INDEX(AuthorList[Author Number],$A295),"}")))</f>
        <v/>
      </c>
      <c r="K295" s="111" t="str">
        <f>IF($A295&gt;NumSamplingFeatures,"",
CONCATENATE("  - &amp;SamplingFeatureID",TEXT($A295,"0000"),
" {","SamplingFeatureUUID:  ",CHAR(34),INDEX(SamplingFeatures[Sampling Feature UUID],$A295),CHAR(34),
", SamplingFeatureTypeCV:  ",CHAR(34),INDEX(SamplingFeatures[Sampling Feature Type],$A295),CHAR(34),
", SamplingFeatureCode:  ",CHAR(34),INDEX(SamplingFeatures[Feature Code],$A295),CHAR(34),
", SamplingFeatureName:  ",CHAR(34),INDEX(SamplingFeatures[Feature Name],$A295),CHAR(34),
", SamplingFeatureDescription:  ",CHAR(34),INDEX(SamplingFeatures[Feature Description],$A295),CHAR(34),
", SamplingFeatureGeotypeCV:  ",CHAR(34),INDEX(SamplingFeatures[Feature Geo Type],$A295),CHAR(34),
", FeatureGeometry:  ",CHAR(34),INDEX(SamplingFeatures[Feature Geometry],$A295),CHAR(34),
", Elevation_m:  ",CHAR(34),INDEX(SamplingFeatures[Elevation_m],$A295),CHAR(34),
", ElevationDatumCV:  ",CHAR(34),ElevationDatum,CHAR(34),"}"))</f>
        <v/>
      </c>
      <c r="L295" s="111" t="str">
        <f>IF(NumSites=0,"",
IF(NumSites&lt;$A295,"",
CONCATENATE("  - &amp;SiteID",TEXT($A295,"0000"),
" {","SamplingFeatureID:  *SamplingFeatureID",TEXT(MATCH($A295,Sites[SiteID],0),"0000"),
", SiteTypeCV:  ",CHAR(34),INDEX(Sites[Site Type],MATCH($A295,Sites[SiteID],0)),CHAR(34),
", Latitude:  ",INDEX(Sites[Latitude],MATCH($A295,Sites[SiteID],0)),
", Longitude:  ",INDEX(Sites[Longitude],MATCH($A295,Sites[SiteID],0)),
", SpatialReferenceID:  *SRSID0001}")))</f>
        <v/>
      </c>
      <c r="M295" s="111" t="str">
        <f>IF(NumSpecimens=0,"",
IF(NumSpecimens&lt;$A295,"",
CONCATENATE("  - &amp;SpecimenID",TEXT($A295,"0000"),
" {","SamplingFeatureID:  *SamplingFeatureID",TEXT(MATCH($A295,Specimens[SpecimenID],0),"0000"),
", SpecimenTypeCV:  ",CHAR(34),INDEX(Specimens[Specimen Type],MATCH($A295,Specimens[SpecimenID],0)),CHAR(34),
", SpecimenMediumCV:  ",INDEX(Specimens[Specimen Medium],MATCH($A295,Specimens[SpecimenID],0)),
", IsFieldSpecimen:  ",CHAR(34),INDEX(Specimens[Is Field Specimen?],MATCH($A295,Specimens[SpecimenID],0)),CHAR(34),"}")))</f>
        <v/>
      </c>
      <c r="N295" s="111" t="str">
        <f>IF(NumSpatialOffsets=0,"",
IF(NumSpatialOffsets&lt;$A295,"",
CONCATENATE("  - &amp;SpatialOffsetID",TEXT($A295,"0000"),
" {","SpatialOffsetTypeCV:  ",CHAR(34),INDEX(RelatedFeatures[Spatial Offset Type],MATCH($A295,RelatedFeatures[OffsetID],0)),CHAR(34),
", Offset1Value:  ",INDEX(RelatedFeatures[Offset 1 Value],MATCH($A295,RelatedFeatures[OffsetID],0)),
", Offset1UnitID:  ",CHAR(34),INDEX(RelatedFeatures[Offset 1 Unit],MATCH($A295,RelatedFeatures[OffsetID],0)),CHAR(34),
", Offset2Value:  ",IF(INDEX(RelatedFeatures[Offset 2 Value],MATCH($A295,RelatedFeatures[OffsetID],0))="","NULL",INDEX(RelatedFeatures[Offset 2 Value],MATCH($A295,RelatedFeatures[OffsetID],0))),
", Offset2UnitID:  ",CHAR(34),INDEX(RelatedFeatures[Offset 2 Unit],MATCH($A295,RelatedFeatures[OffsetID],0)),,CHAR(34),
", Offset3Value:  ",IF(INDEX(RelatedFeatures[Offset 3 Value],MATCH($A295,RelatedFeatures[OffsetID],0))="","NULL",INDEX(RelatedFeatures[Offset 3 Value],MATCH($A295,RelatedFeatures[OffsetID],0))),
", Offset3UnitID:  ",CHAR(34),INDEX(RelatedFeatures[Offset 3 Unit],MATCH($A295,RelatedFeatures[OffsetID],0)),CHAR(34),"}")))</f>
        <v/>
      </c>
      <c r="O295" s="111" t="str">
        <f>IF(NumRelatedFeatures=0,"",
IF($A295&gt;NumRelatedFeatures,"",
CONCATENATE("  - &amp;RelationID",TEXT($A295,"0000"),
" {","SamplingFeatureID:  *SamplingFeatureID",TEXT(MATCH(INDEX(RelatedFeatures[First Sampling Feature Code],$A295),SamplingFeatures[Feature Code],0),"0000"),
", RelationshipTypeCV:  ",CHAR(34),INDEX(RelatedFeatures[Relationship Type],$A295),CHAR(34),
", RelatedFeatureID: *SamplingFeatureID",TEXT(MATCH(INDEX(RelatedFeatures[Second Sampling Feature Code],$A295),SamplingFeatures[Feature Code],0),"0000"),
", SpatialOffsetID:  ",IF(INDEX(RelatedFeatures[OffsetID],$A295)="",CONCATENATE(CHAR(34),CHAR(34)),CONCATENATE("*SpatialOffsetID",TEXT(INDEX(RelatedFeatures[OffsetID],$A295),"0000"))),"}")))</f>
        <v/>
      </c>
      <c r="P295" s="111" t="str">
        <f>IF($A295&gt;NumMethods,"",
CONCATENATE("  - &amp;MethodID",TEXT($A295,"0000"),
" {","MethodTypeCV:  ",CHAR(34),INDEX(Methods[Method Type],$A295),CHAR(34),
", MethodCode:  ",CHAR(34),INDEX(Methods[Method Code],$A295),CHAR(34),
", MethodName:  ",CHAR(34),INDEX(Methods[Method Name],$A295),CHAR(34),
", MethodDescription:  ",CHAR(34),INDEX(Methods[Method Description],$A295),CHAR(34),
", MethodLink:  ",CHAR(34),INDEX(Methods[Method Link],$A295),CHAR(34),
", OrganizationID: *OrganizationID",TEXT(MATCH(INDEX(Methods[Organization Name],$A295),Organizations[Organization Name],0),"0000"),"}"))</f>
        <v/>
      </c>
      <c r="Q295" s="111" t="str">
        <f>IF($A295&gt;NumVariables,"",
CONCATENATE("  - &amp;VariableID",TEXT($A295,"0000"),
" {","VariableTypeCV:  ",CHAR(34),INDEX(Variables[Variable Type],$A295),CHAR(34),
", VariableCode:  ",CHAR(34),INDEX(Variables[Variable Code],$A295),CHAR(34),
", VariableNameCV:  ",CHAR(34),INDEX(Variables[Variable Name],$A295),CHAR(34),
", VariableDefinition:  ",CHAR(34),INDEX(Variables[Variable Definition],$A295),CHAR(34),
", SpecciationCV:  ",CHAR(34),INDEX(Variables[Speciation],$A295),CHAR(34),
", NoDataValue:  ",CHAR(34),INDEX(Variables[No Data Value],$A295),CHAR(34),"}"))</f>
        <v/>
      </c>
      <c r="S295" s="111" t="str">
        <f>IF($A295&gt;NumProcessingLevels,"",
CONCATENATE("  - &amp;ProcessingLevelID",TEXT($A295,"0000"),
" {","ProcessingLevelCode:  ",CHAR(34),INDEX(ProcessingLevels[Processing Level Code],$A295),CHAR(34),
", Definition:  ",CHAR(34),INDEX(ProcessingLevels[Definition],$A295),CHAR(34),
", Explanation:  ",CHAR(34),INDEX(ProcessingLevels[Explanation],$A295),CHAR(34),"}"))</f>
        <v/>
      </c>
      <c r="T295" s="111" t="str">
        <f>IF($A295&gt;NumDataColumns,"",
IF(INDEX(DataColumns[Method Code],$A295)="","PLEASE FILL IN A METHOD FOR EACH DATA COLUMN",
CONCATENATE("  - &amp;ActionID",TEXT($A295,"0000"),
" {","ActionTypeCV:  ",CHAR(34),"Observation",CHAR(34),
", MethodID: *MethodID",TEXT(MATCH(INDEX(DataColumns[Method Code],$A295),Methods[Method Code],0),"0000"),
", BeginDateTime:  NULL",
", BeginDateTimeUTCOffset:  NULL",
", EndDateTime:  NULL",
", EndDateTimeUTCOffset:  NULL",
", ActionDescription:  ",CHAR(34),"Generic observation action generated by YODA TimeSeries Template",CHAR(34),
", ActionFileLink:  ",CHAR(34),CHAR(34),"}")))</f>
        <v/>
      </c>
      <c r="U295" s="111" t="str">
        <f>IF($A295&gt;NumDataColumns,"",
IF(INDEX(DataColumns[Method Code],$A295)="","PLEASE FILL IN A SAMPLING FEATURE FOR EACH DATA COLUMN",
CONCATENATE("  - &amp;FeatureActionID",TEXT($A295,"0000"),
" {","SamplingFeatureID:  *SamplingFeatureID",TEXT(MATCH(INDEX(DataColumns[Sampling Feature Code],$A295),SamplingFeatures[Feature Code],0),"0000"),
", ActionID:  *ActionID",TEXT($A295,"0000"),"}")))</f>
        <v/>
      </c>
      <c r="V295" s="111" t="str">
        <f>IF($A295&gt;NumDataColumns,"",
CONCATENATE("  - &amp;ResultID",TEXT($A295,"0000"),
" {","ResultUUID:  ",CHAR(34),INDEX(DataColumns[ResultUUID],$A295),CHAR(34),
", FeatureActionID: *FeatureActionID",TEXT($A295,"0000"),
", ResultTypeCV:  ",CHAR(34),INDEX(DataColumns[Result Type],$A295),CHAR(34),
", VariableID:  *VariableID",TEXT(MATCH(INDEX(DataColumns[Variable Code],$A295),Variables[Variable Code],0),"0000"),
", UnitsID:  ",CHAR(34),INDEX(DataColumns[Unit Name],$A295),CHAR(34),
", TaxonomicClassifierID:  ",CHAR(34),CHAR(34),
", ProcessingLevelID:  *ProcessingLevelID",TEXT(MATCH(INDEX(DataColumns[Processing Level],$A295),ProcessingLevels[Processing Level Code],0),"0000"),
", ResultDateTime:  ",CHAR(34),CHAR(34),
", ResultDateTimeUTCOffset:  ",CHAR(34),CHAR(34),
", ValidDateTime:  ",CHAR(34),CHAR(34),
", ValidDateTimeUTCOffset:  ",CHAR(34),CHAR(34),
", StatusCV:  ",CHAR(34),CHAR(34),
", SampledMediumCV:  ",CHAR(34),INDEX(DataColumns[Sampled Medium],$A295),CHAR(34),
", ValueCount:  ",NumDataValues,"}"))</f>
        <v/>
      </c>
      <c r="W295" s="111" t="str">
        <f>IF($A295&gt;NumDataColumns,"",
CONCATENATE("  - &amp;TimeSeriesResultID001",TEXT($A295,"0000"),
" {","ResultID: *ResultID",TEXT($A295,"0000"),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Statistic],$A295),CHAR(34),"}"))</f>
        <v/>
      </c>
      <c r="X295" s="111" t="str">
        <f>IF($A295-3&gt;NumDataColumns,"",
CONCATENATE("    - {ColumnNumber: ",TEXT($A295-1,"0000"),
", Label:  ",CHAR(34),INDEX(DataColumns[Column Label],$A295-3),CHAR(34),
", ODM2Field:  ",CHAR(34),"DataValue",CHAR(34),
", CensorCodeCV:  ",CHAR(34),INDEX(DataColumns[Censor Code],$A295-3),CHAR(34),
", QualiatyCodeCV:  ",CHAR(34),INDEX(DataColumns[Quality Code],$A295-3),CHAR(34),
", TimeAggregationInterval:  ",INDEX(DataColumns[Time Aggregation Interval],$A295-3),
", TimeAggregationIntervalUnitsID:  ",CHAR(34),INDEX(DataColumns[Time Aggregation Unit],$A295-3),CHAR(34),"}"))</f>
        <v/>
      </c>
      <c r="AA295" s="111" t="str">
        <f>IF($A295&gt;NumDataColumns,
"",
CONCATENATE(AA294,", ",INDEX(DataColumns[Column Label],$A295)))</f>
        <v/>
      </c>
    </row>
    <row r="296" spans="1:27" x14ac:dyDescent="0.25">
      <c r="A296">
        <v>293</v>
      </c>
      <c r="D296" s="111" t="str">
        <f>IF($A296&gt;NumPeople,"",
CONCATENATE("  - &amp;PersonID",TEXT($A296,"0000"),
" {","PersonFirstName:  ",CHAR(34),INDEX(People[First Name],$A296),CHAR(34),
", PersonMiddleName:  ",CHAR(34),INDEX(People[Middle Name],$A296),CHAR(34),
", PersonLastName:  ",CHAR(34),INDEX(People[Last Name],$A296),CHAR(34),"}"))</f>
        <v/>
      </c>
      <c r="E296" s="111" t="str">
        <f>IF($A296&gt;NumOrganizations,"",
CONCATENATE("  - &amp;OrganizationID",TEXT($A296,"0000"),
" {","OrganizationTypeCV:  ",CHAR(34),INDEX(Organizations[Organization Type '[CV']],$A296),CHAR(34),
", OrganizationCode:  ",CHAR(34),INDEX(Organizations[Organization Code],$A296),CHAR(34),
", OrganizationName:  ",CHAR(34),INDEX(Organizations[Organization Name],$A296),CHAR(34),
", OrganizationDescription:  ",CHAR(34),INDEX(Organizations[Organization Description],$A296),CHAR(34),
", OrganizationLink:  ",CHAR(34),INDEX(Organizations[Organization Link],$A296),CHAR(34),"}"))</f>
        <v/>
      </c>
      <c r="F296" s="111" t="str">
        <f>IF($A296&gt;NumPeople,"",
CONCATENATE("  - &amp;AffiliationID",TEXT($A296,"0000"),
" {PersonID: *PersonID",TEXT($A296,"0000"),
", OrganizationID: *OrganizationID",TEXT(MATCH(INDEX(People[Organization Name],$A296),Organizations[Organization Name],0),"0000"),
", IsPrimaryOrganizationContact: , AffiliationStartDate: , AffiliationEndDate: , PrimaryPhone: ",
", PrimaryEmail: ",CHAR(34),INDEX(People[Primary Email],$A296),CHAR(34),
", PrimaryAddress: ",CHAR(34),INDEX(People[Primary Address],$A296),CHAR(34),
", PersonLink: }"))</f>
        <v/>
      </c>
      <c r="H296" s="111" t="str">
        <f>IF(COUNTA(CitationInformation)=0,"",
IF($A296&gt;NumAuthors,"",
CONCATENATE("  - &amp;AuthorListID",TEXT($A296,"0000"),
"  {CitationID: *CitationID0001",
", PersonID: *PersonID",TEXT(MATCH(INDEX(AuthorList[Author Name],$A296),People[Full Name],0),"0000"),
", AuthorOrder: ",INDEX(AuthorList[Author Number],$A296),"}")))</f>
        <v/>
      </c>
      <c r="K296" s="111" t="str">
        <f>IF($A296&gt;NumSamplingFeatures,"",
CONCATENATE("  - &amp;SamplingFeatureID",TEXT($A296,"0000"),
" {","SamplingFeatureUUID:  ",CHAR(34),INDEX(SamplingFeatures[Sampling Feature UUID],$A296),CHAR(34),
", SamplingFeatureTypeCV:  ",CHAR(34),INDEX(SamplingFeatures[Sampling Feature Type],$A296),CHAR(34),
", SamplingFeatureCode:  ",CHAR(34),INDEX(SamplingFeatures[Feature Code],$A296),CHAR(34),
", SamplingFeatureName:  ",CHAR(34),INDEX(SamplingFeatures[Feature Name],$A296),CHAR(34),
", SamplingFeatureDescription:  ",CHAR(34),INDEX(SamplingFeatures[Feature Description],$A296),CHAR(34),
", SamplingFeatureGeotypeCV:  ",CHAR(34),INDEX(SamplingFeatures[Feature Geo Type],$A296),CHAR(34),
", FeatureGeometry:  ",CHAR(34),INDEX(SamplingFeatures[Feature Geometry],$A296),CHAR(34),
", Elevation_m:  ",CHAR(34),INDEX(SamplingFeatures[Elevation_m],$A296),CHAR(34),
", ElevationDatumCV:  ",CHAR(34),ElevationDatum,CHAR(34),"}"))</f>
        <v/>
      </c>
      <c r="L296" s="111" t="str">
        <f>IF(NumSites=0,"",
IF(NumSites&lt;$A296,"",
CONCATENATE("  - &amp;SiteID",TEXT($A296,"0000"),
" {","SamplingFeatureID:  *SamplingFeatureID",TEXT(MATCH($A296,Sites[SiteID],0),"0000"),
", SiteTypeCV:  ",CHAR(34),INDEX(Sites[Site Type],MATCH($A296,Sites[SiteID],0)),CHAR(34),
", Latitude:  ",INDEX(Sites[Latitude],MATCH($A296,Sites[SiteID],0)),
", Longitude:  ",INDEX(Sites[Longitude],MATCH($A296,Sites[SiteID],0)),
", SpatialReferenceID:  *SRSID0001}")))</f>
        <v/>
      </c>
      <c r="M296" s="111" t="str">
        <f>IF(NumSpecimens=0,"",
IF(NumSpecimens&lt;$A296,"",
CONCATENATE("  - &amp;SpecimenID",TEXT($A296,"0000"),
" {","SamplingFeatureID:  *SamplingFeatureID",TEXT(MATCH($A296,Specimens[SpecimenID],0),"0000"),
", SpecimenTypeCV:  ",CHAR(34),INDEX(Specimens[Specimen Type],MATCH($A296,Specimens[SpecimenID],0)),CHAR(34),
", SpecimenMediumCV:  ",INDEX(Specimens[Specimen Medium],MATCH($A296,Specimens[SpecimenID],0)),
", IsFieldSpecimen:  ",CHAR(34),INDEX(Specimens[Is Field Specimen?],MATCH($A296,Specimens[SpecimenID],0)),CHAR(34),"}")))</f>
        <v/>
      </c>
      <c r="N296" s="111" t="str">
        <f>IF(NumSpatialOffsets=0,"",
IF(NumSpatialOffsets&lt;$A296,"",
CONCATENATE("  - &amp;SpatialOffsetID",TEXT($A296,"0000"),
" {","SpatialOffsetTypeCV:  ",CHAR(34),INDEX(RelatedFeatures[Spatial Offset Type],MATCH($A296,RelatedFeatures[OffsetID],0)),CHAR(34),
", Offset1Value:  ",INDEX(RelatedFeatures[Offset 1 Value],MATCH($A296,RelatedFeatures[OffsetID],0)),
", Offset1UnitID:  ",CHAR(34),INDEX(RelatedFeatures[Offset 1 Unit],MATCH($A296,RelatedFeatures[OffsetID],0)),CHAR(34),
", Offset2Value:  ",IF(INDEX(RelatedFeatures[Offset 2 Value],MATCH($A296,RelatedFeatures[OffsetID],0))="","NULL",INDEX(RelatedFeatures[Offset 2 Value],MATCH($A296,RelatedFeatures[OffsetID],0))),
", Offset2UnitID:  ",CHAR(34),INDEX(RelatedFeatures[Offset 2 Unit],MATCH($A296,RelatedFeatures[OffsetID],0)),,CHAR(34),
", Offset3Value:  ",IF(INDEX(RelatedFeatures[Offset 3 Value],MATCH($A296,RelatedFeatures[OffsetID],0))="","NULL",INDEX(RelatedFeatures[Offset 3 Value],MATCH($A296,RelatedFeatures[OffsetID],0))),
", Offset3UnitID:  ",CHAR(34),INDEX(RelatedFeatures[Offset 3 Unit],MATCH($A296,RelatedFeatures[OffsetID],0)),CHAR(34),"}")))</f>
        <v/>
      </c>
      <c r="O296" s="111" t="str">
        <f>IF(NumRelatedFeatures=0,"",
IF($A296&gt;NumRelatedFeatures,"",
CONCATENATE("  - &amp;RelationID",TEXT($A296,"0000"),
" {","SamplingFeatureID:  *SamplingFeatureID",TEXT(MATCH(INDEX(RelatedFeatures[First Sampling Feature Code],$A296),SamplingFeatures[Feature Code],0),"0000"),
", RelationshipTypeCV:  ",CHAR(34),INDEX(RelatedFeatures[Relationship Type],$A296),CHAR(34),
", RelatedFeatureID: *SamplingFeatureID",TEXT(MATCH(INDEX(RelatedFeatures[Second Sampling Feature Code],$A296),SamplingFeatures[Feature Code],0),"0000"),
", SpatialOffsetID:  ",IF(INDEX(RelatedFeatures[OffsetID],$A296)="",CONCATENATE(CHAR(34),CHAR(34)),CONCATENATE("*SpatialOffsetID",TEXT(INDEX(RelatedFeatures[OffsetID],$A296),"0000"))),"}")))</f>
        <v/>
      </c>
      <c r="P296" s="111" t="str">
        <f>IF($A296&gt;NumMethods,"",
CONCATENATE("  - &amp;MethodID",TEXT($A296,"0000"),
" {","MethodTypeCV:  ",CHAR(34),INDEX(Methods[Method Type],$A296),CHAR(34),
", MethodCode:  ",CHAR(34),INDEX(Methods[Method Code],$A296),CHAR(34),
", MethodName:  ",CHAR(34),INDEX(Methods[Method Name],$A296),CHAR(34),
", MethodDescription:  ",CHAR(34),INDEX(Methods[Method Description],$A296),CHAR(34),
", MethodLink:  ",CHAR(34),INDEX(Methods[Method Link],$A296),CHAR(34),
", OrganizationID: *OrganizationID",TEXT(MATCH(INDEX(Methods[Organization Name],$A296),Organizations[Organization Name],0),"0000"),"}"))</f>
        <v/>
      </c>
      <c r="Q296" s="111" t="str">
        <f>IF($A296&gt;NumVariables,"",
CONCATENATE("  - &amp;VariableID",TEXT($A296,"0000"),
" {","VariableTypeCV:  ",CHAR(34),INDEX(Variables[Variable Type],$A296),CHAR(34),
", VariableCode:  ",CHAR(34),INDEX(Variables[Variable Code],$A296),CHAR(34),
", VariableNameCV:  ",CHAR(34),INDEX(Variables[Variable Name],$A296),CHAR(34),
", VariableDefinition:  ",CHAR(34),INDEX(Variables[Variable Definition],$A296),CHAR(34),
", SpecciationCV:  ",CHAR(34),INDEX(Variables[Speciation],$A296),CHAR(34),
", NoDataValue:  ",CHAR(34),INDEX(Variables[No Data Value],$A296),CHAR(34),"}"))</f>
        <v/>
      </c>
      <c r="S296" s="111" t="str">
        <f>IF($A296&gt;NumProcessingLevels,"",
CONCATENATE("  - &amp;ProcessingLevelID",TEXT($A296,"0000"),
" {","ProcessingLevelCode:  ",CHAR(34),INDEX(ProcessingLevels[Processing Level Code],$A296),CHAR(34),
", Definition:  ",CHAR(34),INDEX(ProcessingLevels[Definition],$A296),CHAR(34),
", Explanation:  ",CHAR(34),INDEX(ProcessingLevels[Explanation],$A296),CHAR(34),"}"))</f>
        <v/>
      </c>
      <c r="T296" s="111" t="str">
        <f>IF($A296&gt;NumDataColumns,"",
IF(INDEX(DataColumns[Method Code],$A296)="","PLEASE FILL IN A METHOD FOR EACH DATA COLUMN",
CONCATENATE("  - &amp;ActionID",TEXT($A296,"0000"),
" {","ActionTypeCV:  ",CHAR(34),"Observation",CHAR(34),
", MethodID: *MethodID",TEXT(MATCH(INDEX(DataColumns[Method Code],$A296),Methods[Method Code],0),"0000"),
", BeginDateTime:  NULL",
", BeginDateTimeUTCOffset:  NULL",
", EndDateTime:  NULL",
", EndDateTimeUTCOffset:  NULL",
", ActionDescription:  ",CHAR(34),"Generic observation action generated by YODA TimeSeries Template",CHAR(34),
", ActionFileLink:  ",CHAR(34),CHAR(34),"}")))</f>
        <v/>
      </c>
      <c r="U296" s="111" t="str">
        <f>IF($A296&gt;NumDataColumns,"",
IF(INDEX(DataColumns[Method Code],$A296)="","PLEASE FILL IN A SAMPLING FEATURE FOR EACH DATA COLUMN",
CONCATENATE("  - &amp;FeatureActionID",TEXT($A296,"0000"),
" {","SamplingFeatureID:  *SamplingFeatureID",TEXT(MATCH(INDEX(DataColumns[Sampling Feature Code],$A296),SamplingFeatures[Feature Code],0),"0000"),
", ActionID:  *ActionID",TEXT($A296,"0000"),"}")))</f>
        <v/>
      </c>
      <c r="V296" s="111" t="str">
        <f>IF($A296&gt;NumDataColumns,"",
CONCATENATE("  - &amp;ResultID",TEXT($A296,"0000"),
" {","ResultUUID:  ",CHAR(34),INDEX(DataColumns[ResultUUID],$A296),CHAR(34),
", FeatureActionID: *FeatureActionID",TEXT($A296,"0000"),
", ResultTypeCV:  ",CHAR(34),INDEX(DataColumns[Result Type],$A296),CHAR(34),
", VariableID:  *VariableID",TEXT(MATCH(INDEX(DataColumns[Variable Code],$A296),Variables[Variable Code],0),"0000"),
", UnitsID:  ",CHAR(34),INDEX(DataColumns[Unit Name],$A296),CHAR(34),
", TaxonomicClassifierID:  ",CHAR(34),CHAR(34),
", ProcessingLevelID:  *ProcessingLevelID",TEXT(MATCH(INDEX(DataColumns[Processing Level],$A296),ProcessingLevels[Processing Level Code],0),"0000"),
", ResultDateTime:  ",CHAR(34),CHAR(34),
", ResultDateTimeUTCOffset:  ",CHAR(34),CHAR(34),
", ValidDateTime:  ",CHAR(34),CHAR(34),
", ValidDateTimeUTCOffset:  ",CHAR(34),CHAR(34),
", StatusCV:  ",CHAR(34),CHAR(34),
", SampledMediumCV:  ",CHAR(34),INDEX(DataColumns[Sampled Medium],$A296),CHAR(34),
", ValueCount:  ",NumDataValues,"}"))</f>
        <v/>
      </c>
      <c r="W296" s="111" t="str">
        <f>IF($A296&gt;NumDataColumns,"",
CONCATENATE("  - &amp;TimeSeriesResultID001",TEXT($A296,"0000"),
" {","ResultID: *ResultID",TEXT($A296,"0000"),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Statistic],$A296),CHAR(34),"}"))</f>
        <v/>
      </c>
      <c r="X296" s="111" t="str">
        <f>IF($A296-3&gt;NumDataColumns,"",
CONCATENATE("    - {ColumnNumber: ",TEXT($A296-1,"0000"),
", Label:  ",CHAR(34),INDEX(DataColumns[Column Label],$A296-3),CHAR(34),
", ODM2Field:  ",CHAR(34),"DataValue",CHAR(34),
", CensorCodeCV:  ",CHAR(34),INDEX(DataColumns[Censor Code],$A296-3),CHAR(34),
", QualiatyCodeCV:  ",CHAR(34),INDEX(DataColumns[Quality Code],$A296-3),CHAR(34),
", TimeAggregationInterval:  ",INDEX(DataColumns[Time Aggregation Interval],$A296-3),
", TimeAggregationIntervalUnitsID:  ",CHAR(34),INDEX(DataColumns[Time Aggregation Unit],$A296-3),CHAR(34),"}"))</f>
        <v/>
      </c>
      <c r="AA296" s="111" t="str">
        <f>IF($A296&gt;NumDataColumns,
"",
CONCATENATE(AA295,", ",INDEX(DataColumns[Column Label],$A296)))</f>
        <v/>
      </c>
    </row>
    <row r="297" spans="1:27" x14ac:dyDescent="0.25">
      <c r="A297">
        <v>294</v>
      </c>
      <c r="D297" s="111" t="str">
        <f>IF($A297&gt;NumPeople,"",
CONCATENATE("  - &amp;PersonID",TEXT($A297,"0000"),
" {","PersonFirstName:  ",CHAR(34),INDEX(People[First Name],$A297),CHAR(34),
", PersonMiddleName:  ",CHAR(34),INDEX(People[Middle Name],$A297),CHAR(34),
", PersonLastName:  ",CHAR(34),INDEX(People[Last Name],$A297),CHAR(34),"}"))</f>
        <v/>
      </c>
      <c r="E297" s="111" t="str">
        <f>IF($A297&gt;NumOrganizations,"",
CONCATENATE("  - &amp;OrganizationID",TEXT($A297,"0000"),
" {","OrganizationTypeCV:  ",CHAR(34),INDEX(Organizations[Organization Type '[CV']],$A297),CHAR(34),
", OrganizationCode:  ",CHAR(34),INDEX(Organizations[Organization Code],$A297),CHAR(34),
", OrganizationName:  ",CHAR(34),INDEX(Organizations[Organization Name],$A297),CHAR(34),
", OrganizationDescription:  ",CHAR(34),INDEX(Organizations[Organization Description],$A297),CHAR(34),
", OrganizationLink:  ",CHAR(34),INDEX(Organizations[Organization Link],$A297),CHAR(34),"}"))</f>
        <v/>
      </c>
      <c r="F297" s="111" t="str">
        <f>IF($A297&gt;NumPeople,"",
CONCATENATE("  - &amp;AffiliationID",TEXT($A297,"0000"),
" {PersonID: *PersonID",TEXT($A297,"0000"),
", OrganizationID: *OrganizationID",TEXT(MATCH(INDEX(People[Organization Name],$A297),Organizations[Organization Name],0),"0000"),
", IsPrimaryOrganizationContact: , AffiliationStartDate: , AffiliationEndDate: , PrimaryPhone: ",
", PrimaryEmail: ",CHAR(34),INDEX(People[Primary Email],$A297),CHAR(34),
", PrimaryAddress: ",CHAR(34),INDEX(People[Primary Address],$A297),CHAR(34),
", PersonLink: }"))</f>
        <v/>
      </c>
      <c r="H297" s="111" t="str">
        <f>IF(COUNTA(CitationInformation)=0,"",
IF($A297&gt;NumAuthors,"",
CONCATENATE("  - &amp;AuthorListID",TEXT($A297,"0000"),
"  {CitationID: *CitationID0001",
", PersonID: *PersonID",TEXT(MATCH(INDEX(AuthorList[Author Name],$A297),People[Full Name],0),"0000"),
", AuthorOrder: ",INDEX(AuthorList[Author Number],$A297),"}")))</f>
        <v/>
      </c>
      <c r="K297" s="111" t="str">
        <f>IF($A297&gt;NumSamplingFeatures,"",
CONCATENATE("  - &amp;SamplingFeatureID",TEXT($A297,"0000"),
" {","SamplingFeatureUUID:  ",CHAR(34),INDEX(SamplingFeatures[Sampling Feature UUID],$A297),CHAR(34),
", SamplingFeatureTypeCV:  ",CHAR(34),INDEX(SamplingFeatures[Sampling Feature Type],$A297),CHAR(34),
", SamplingFeatureCode:  ",CHAR(34),INDEX(SamplingFeatures[Feature Code],$A297),CHAR(34),
", SamplingFeatureName:  ",CHAR(34),INDEX(SamplingFeatures[Feature Name],$A297),CHAR(34),
", SamplingFeatureDescription:  ",CHAR(34),INDEX(SamplingFeatures[Feature Description],$A297),CHAR(34),
", SamplingFeatureGeotypeCV:  ",CHAR(34),INDEX(SamplingFeatures[Feature Geo Type],$A297),CHAR(34),
", FeatureGeometry:  ",CHAR(34),INDEX(SamplingFeatures[Feature Geometry],$A297),CHAR(34),
", Elevation_m:  ",CHAR(34),INDEX(SamplingFeatures[Elevation_m],$A297),CHAR(34),
", ElevationDatumCV:  ",CHAR(34),ElevationDatum,CHAR(34),"}"))</f>
        <v/>
      </c>
      <c r="L297" s="111" t="str">
        <f>IF(NumSites=0,"",
IF(NumSites&lt;$A297,"",
CONCATENATE("  - &amp;SiteID",TEXT($A297,"0000"),
" {","SamplingFeatureID:  *SamplingFeatureID",TEXT(MATCH($A297,Sites[SiteID],0),"0000"),
", SiteTypeCV:  ",CHAR(34),INDEX(Sites[Site Type],MATCH($A297,Sites[SiteID],0)),CHAR(34),
", Latitude:  ",INDEX(Sites[Latitude],MATCH($A297,Sites[SiteID],0)),
", Longitude:  ",INDEX(Sites[Longitude],MATCH($A297,Sites[SiteID],0)),
", SpatialReferenceID:  *SRSID0001}")))</f>
        <v/>
      </c>
      <c r="M297" s="111" t="str">
        <f>IF(NumSpecimens=0,"",
IF(NumSpecimens&lt;$A297,"",
CONCATENATE("  - &amp;SpecimenID",TEXT($A297,"0000"),
" {","SamplingFeatureID:  *SamplingFeatureID",TEXT(MATCH($A297,Specimens[SpecimenID],0),"0000"),
", SpecimenTypeCV:  ",CHAR(34),INDEX(Specimens[Specimen Type],MATCH($A297,Specimens[SpecimenID],0)),CHAR(34),
", SpecimenMediumCV:  ",INDEX(Specimens[Specimen Medium],MATCH($A297,Specimens[SpecimenID],0)),
", IsFieldSpecimen:  ",CHAR(34),INDEX(Specimens[Is Field Specimen?],MATCH($A297,Specimens[SpecimenID],0)),CHAR(34),"}")))</f>
        <v/>
      </c>
      <c r="N297" s="111" t="str">
        <f>IF(NumSpatialOffsets=0,"",
IF(NumSpatialOffsets&lt;$A297,"",
CONCATENATE("  - &amp;SpatialOffsetID",TEXT($A297,"0000"),
" {","SpatialOffsetTypeCV:  ",CHAR(34),INDEX(RelatedFeatures[Spatial Offset Type],MATCH($A297,RelatedFeatures[OffsetID],0)),CHAR(34),
", Offset1Value:  ",INDEX(RelatedFeatures[Offset 1 Value],MATCH($A297,RelatedFeatures[OffsetID],0)),
", Offset1UnitID:  ",CHAR(34),INDEX(RelatedFeatures[Offset 1 Unit],MATCH($A297,RelatedFeatures[OffsetID],0)),CHAR(34),
", Offset2Value:  ",IF(INDEX(RelatedFeatures[Offset 2 Value],MATCH($A297,RelatedFeatures[OffsetID],0))="","NULL",INDEX(RelatedFeatures[Offset 2 Value],MATCH($A297,RelatedFeatures[OffsetID],0))),
", Offset2UnitID:  ",CHAR(34),INDEX(RelatedFeatures[Offset 2 Unit],MATCH($A297,RelatedFeatures[OffsetID],0)),,CHAR(34),
", Offset3Value:  ",IF(INDEX(RelatedFeatures[Offset 3 Value],MATCH($A297,RelatedFeatures[OffsetID],0))="","NULL",INDEX(RelatedFeatures[Offset 3 Value],MATCH($A297,RelatedFeatures[OffsetID],0))),
", Offset3UnitID:  ",CHAR(34),INDEX(RelatedFeatures[Offset 3 Unit],MATCH($A297,RelatedFeatures[OffsetID],0)),CHAR(34),"}")))</f>
        <v/>
      </c>
      <c r="O297" s="111" t="str">
        <f>IF(NumRelatedFeatures=0,"",
IF($A297&gt;NumRelatedFeatures,"",
CONCATENATE("  - &amp;RelationID",TEXT($A297,"0000"),
" {","SamplingFeatureID:  *SamplingFeatureID",TEXT(MATCH(INDEX(RelatedFeatures[First Sampling Feature Code],$A297),SamplingFeatures[Feature Code],0),"0000"),
", RelationshipTypeCV:  ",CHAR(34),INDEX(RelatedFeatures[Relationship Type],$A297),CHAR(34),
", RelatedFeatureID: *SamplingFeatureID",TEXT(MATCH(INDEX(RelatedFeatures[Second Sampling Feature Code],$A297),SamplingFeatures[Feature Code],0),"0000"),
", SpatialOffsetID:  ",IF(INDEX(RelatedFeatures[OffsetID],$A297)="",CONCATENATE(CHAR(34),CHAR(34)),CONCATENATE("*SpatialOffsetID",TEXT(INDEX(RelatedFeatures[OffsetID],$A297),"0000"))),"}")))</f>
        <v/>
      </c>
      <c r="P297" s="111" t="str">
        <f>IF($A297&gt;NumMethods,"",
CONCATENATE("  - &amp;MethodID",TEXT($A297,"0000"),
" {","MethodTypeCV:  ",CHAR(34),INDEX(Methods[Method Type],$A297),CHAR(34),
", MethodCode:  ",CHAR(34),INDEX(Methods[Method Code],$A297),CHAR(34),
", MethodName:  ",CHAR(34),INDEX(Methods[Method Name],$A297),CHAR(34),
", MethodDescription:  ",CHAR(34),INDEX(Methods[Method Description],$A297),CHAR(34),
", MethodLink:  ",CHAR(34),INDEX(Methods[Method Link],$A297),CHAR(34),
", OrganizationID: *OrganizationID",TEXT(MATCH(INDEX(Methods[Organization Name],$A297),Organizations[Organization Name],0),"0000"),"}"))</f>
        <v/>
      </c>
      <c r="Q297" s="111" t="str">
        <f>IF($A297&gt;NumVariables,"",
CONCATENATE("  - &amp;VariableID",TEXT($A297,"0000"),
" {","VariableTypeCV:  ",CHAR(34),INDEX(Variables[Variable Type],$A297),CHAR(34),
", VariableCode:  ",CHAR(34),INDEX(Variables[Variable Code],$A297),CHAR(34),
", VariableNameCV:  ",CHAR(34),INDEX(Variables[Variable Name],$A297),CHAR(34),
", VariableDefinition:  ",CHAR(34),INDEX(Variables[Variable Definition],$A297),CHAR(34),
", SpecciationCV:  ",CHAR(34),INDEX(Variables[Speciation],$A297),CHAR(34),
", NoDataValue:  ",CHAR(34),INDEX(Variables[No Data Value],$A297),CHAR(34),"}"))</f>
        <v/>
      </c>
      <c r="S297" s="111" t="str">
        <f>IF($A297&gt;NumProcessingLevels,"",
CONCATENATE("  - &amp;ProcessingLevelID",TEXT($A297,"0000"),
" {","ProcessingLevelCode:  ",CHAR(34),INDEX(ProcessingLevels[Processing Level Code],$A297),CHAR(34),
", Definition:  ",CHAR(34),INDEX(ProcessingLevels[Definition],$A297),CHAR(34),
", Explanation:  ",CHAR(34),INDEX(ProcessingLevels[Explanation],$A297),CHAR(34),"}"))</f>
        <v/>
      </c>
      <c r="T297" s="111" t="str">
        <f>IF($A297&gt;NumDataColumns,"",
IF(INDEX(DataColumns[Method Code],$A297)="","PLEASE FILL IN A METHOD FOR EACH DATA COLUMN",
CONCATENATE("  - &amp;ActionID",TEXT($A297,"0000"),
" {","ActionTypeCV:  ",CHAR(34),"Observation",CHAR(34),
", MethodID: *MethodID",TEXT(MATCH(INDEX(DataColumns[Method Code],$A297),Methods[Method Code],0),"0000"),
", BeginDateTime:  NULL",
", BeginDateTimeUTCOffset:  NULL",
", EndDateTime:  NULL",
", EndDateTimeUTCOffset:  NULL",
", ActionDescription:  ",CHAR(34),"Generic observation action generated by YODA TimeSeries Template",CHAR(34),
", ActionFileLink:  ",CHAR(34),CHAR(34),"}")))</f>
        <v/>
      </c>
      <c r="U297" s="111" t="str">
        <f>IF($A297&gt;NumDataColumns,"",
IF(INDEX(DataColumns[Method Code],$A297)="","PLEASE FILL IN A SAMPLING FEATURE FOR EACH DATA COLUMN",
CONCATENATE("  - &amp;FeatureActionID",TEXT($A297,"0000"),
" {","SamplingFeatureID:  *SamplingFeatureID",TEXT(MATCH(INDEX(DataColumns[Sampling Feature Code],$A297),SamplingFeatures[Feature Code],0),"0000"),
", ActionID:  *ActionID",TEXT($A297,"0000"),"}")))</f>
        <v/>
      </c>
      <c r="V297" s="111" t="str">
        <f>IF($A297&gt;NumDataColumns,"",
CONCATENATE("  - &amp;ResultID",TEXT($A297,"0000"),
" {","ResultUUID:  ",CHAR(34),INDEX(DataColumns[ResultUUID],$A297),CHAR(34),
", FeatureActionID: *FeatureActionID",TEXT($A297,"0000"),
", ResultTypeCV:  ",CHAR(34),INDEX(DataColumns[Result Type],$A297),CHAR(34),
", VariableID:  *VariableID",TEXT(MATCH(INDEX(DataColumns[Variable Code],$A297),Variables[Variable Code],0),"0000"),
", UnitsID:  ",CHAR(34),INDEX(DataColumns[Unit Name],$A297),CHAR(34),
", TaxonomicClassifierID:  ",CHAR(34),CHAR(34),
", ProcessingLevelID:  *ProcessingLevelID",TEXT(MATCH(INDEX(DataColumns[Processing Level],$A297),ProcessingLevels[Processing Level Code],0),"0000"),
", ResultDateTime:  ",CHAR(34),CHAR(34),
", ResultDateTimeUTCOffset:  ",CHAR(34),CHAR(34),
", ValidDateTime:  ",CHAR(34),CHAR(34),
", ValidDateTimeUTCOffset:  ",CHAR(34),CHAR(34),
", StatusCV:  ",CHAR(34),CHAR(34),
", SampledMediumCV:  ",CHAR(34),INDEX(DataColumns[Sampled Medium],$A297),CHAR(34),
", ValueCount:  ",NumDataValues,"}"))</f>
        <v/>
      </c>
      <c r="W297" s="111" t="str">
        <f>IF($A297&gt;NumDataColumns,"",
CONCATENATE("  - &amp;TimeSeriesResultID001",TEXT($A297,"0000"),
" {","ResultID: *ResultID",TEXT($A297,"0000"),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Statistic],$A297),CHAR(34),"}"))</f>
        <v/>
      </c>
      <c r="X297" s="111" t="str">
        <f>IF($A297-3&gt;NumDataColumns,"",
CONCATENATE("    - {ColumnNumber: ",TEXT($A297-1,"0000"),
", Label:  ",CHAR(34),INDEX(DataColumns[Column Label],$A297-3),CHAR(34),
", ODM2Field:  ",CHAR(34),"DataValue",CHAR(34),
", CensorCodeCV:  ",CHAR(34),INDEX(DataColumns[Censor Code],$A297-3),CHAR(34),
", QualiatyCodeCV:  ",CHAR(34),INDEX(DataColumns[Quality Code],$A297-3),CHAR(34),
", TimeAggregationInterval:  ",INDEX(DataColumns[Time Aggregation Interval],$A297-3),
", TimeAggregationIntervalUnitsID:  ",CHAR(34),INDEX(DataColumns[Time Aggregation Unit],$A297-3),CHAR(34),"}"))</f>
        <v/>
      </c>
      <c r="AA297" s="111" t="str">
        <f>IF($A297&gt;NumDataColumns,
"",
CONCATENATE(AA296,", ",INDEX(DataColumns[Column Label],$A297)))</f>
        <v/>
      </c>
    </row>
    <row r="298" spans="1:27" x14ac:dyDescent="0.25">
      <c r="A298">
        <v>295</v>
      </c>
      <c r="D298" s="111" t="str">
        <f>IF($A298&gt;NumPeople,"",
CONCATENATE("  - &amp;PersonID",TEXT($A298,"0000"),
" {","PersonFirstName:  ",CHAR(34),INDEX(People[First Name],$A298),CHAR(34),
", PersonMiddleName:  ",CHAR(34),INDEX(People[Middle Name],$A298),CHAR(34),
", PersonLastName:  ",CHAR(34),INDEX(People[Last Name],$A298),CHAR(34),"}"))</f>
        <v/>
      </c>
      <c r="E298" s="111" t="str">
        <f>IF($A298&gt;NumOrganizations,"",
CONCATENATE("  - &amp;OrganizationID",TEXT($A298,"0000"),
" {","OrganizationTypeCV:  ",CHAR(34),INDEX(Organizations[Organization Type '[CV']],$A298),CHAR(34),
", OrganizationCode:  ",CHAR(34),INDEX(Organizations[Organization Code],$A298),CHAR(34),
", OrganizationName:  ",CHAR(34),INDEX(Organizations[Organization Name],$A298),CHAR(34),
", OrganizationDescription:  ",CHAR(34),INDEX(Organizations[Organization Description],$A298),CHAR(34),
", OrganizationLink:  ",CHAR(34),INDEX(Organizations[Organization Link],$A298),CHAR(34),"}"))</f>
        <v/>
      </c>
      <c r="F298" s="111" t="str">
        <f>IF($A298&gt;NumPeople,"",
CONCATENATE("  - &amp;AffiliationID",TEXT($A298,"0000"),
" {PersonID: *PersonID",TEXT($A298,"0000"),
", OrganizationID: *OrganizationID",TEXT(MATCH(INDEX(People[Organization Name],$A298),Organizations[Organization Name],0),"0000"),
", IsPrimaryOrganizationContact: , AffiliationStartDate: , AffiliationEndDate: , PrimaryPhone: ",
", PrimaryEmail: ",CHAR(34),INDEX(People[Primary Email],$A298),CHAR(34),
", PrimaryAddress: ",CHAR(34),INDEX(People[Primary Address],$A298),CHAR(34),
", PersonLink: }"))</f>
        <v/>
      </c>
      <c r="H298" s="111" t="str">
        <f>IF(COUNTA(CitationInformation)=0,"",
IF($A298&gt;NumAuthors,"",
CONCATENATE("  - &amp;AuthorListID",TEXT($A298,"0000"),
"  {CitationID: *CitationID0001",
", PersonID: *PersonID",TEXT(MATCH(INDEX(AuthorList[Author Name],$A298),People[Full Name],0),"0000"),
", AuthorOrder: ",INDEX(AuthorList[Author Number],$A298),"}")))</f>
        <v/>
      </c>
      <c r="K298" s="111" t="str">
        <f>IF($A298&gt;NumSamplingFeatures,"",
CONCATENATE("  - &amp;SamplingFeatureID",TEXT($A298,"0000"),
" {","SamplingFeatureUUID:  ",CHAR(34),INDEX(SamplingFeatures[Sampling Feature UUID],$A298),CHAR(34),
", SamplingFeatureTypeCV:  ",CHAR(34),INDEX(SamplingFeatures[Sampling Feature Type],$A298),CHAR(34),
", SamplingFeatureCode:  ",CHAR(34),INDEX(SamplingFeatures[Feature Code],$A298),CHAR(34),
", SamplingFeatureName:  ",CHAR(34),INDEX(SamplingFeatures[Feature Name],$A298),CHAR(34),
", SamplingFeatureDescription:  ",CHAR(34),INDEX(SamplingFeatures[Feature Description],$A298),CHAR(34),
", SamplingFeatureGeotypeCV:  ",CHAR(34),INDEX(SamplingFeatures[Feature Geo Type],$A298),CHAR(34),
", FeatureGeometry:  ",CHAR(34),INDEX(SamplingFeatures[Feature Geometry],$A298),CHAR(34),
", Elevation_m:  ",CHAR(34),INDEX(SamplingFeatures[Elevation_m],$A298),CHAR(34),
", ElevationDatumCV:  ",CHAR(34),ElevationDatum,CHAR(34),"}"))</f>
        <v/>
      </c>
      <c r="L298" s="111" t="str">
        <f>IF(NumSites=0,"",
IF(NumSites&lt;$A298,"",
CONCATENATE("  - &amp;SiteID",TEXT($A298,"0000"),
" {","SamplingFeatureID:  *SamplingFeatureID",TEXT(MATCH($A298,Sites[SiteID],0),"0000"),
", SiteTypeCV:  ",CHAR(34),INDEX(Sites[Site Type],MATCH($A298,Sites[SiteID],0)),CHAR(34),
", Latitude:  ",INDEX(Sites[Latitude],MATCH($A298,Sites[SiteID],0)),
", Longitude:  ",INDEX(Sites[Longitude],MATCH($A298,Sites[SiteID],0)),
", SpatialReferenceID:  *SRSID0001}")))</f>
        <v/>
      </c>
      <c r="M298" s="111" t="str">
        <f>IF(NumSpecimens=0,"",
IF(NumSpecimens&lt;$A298,"",
CONCATENATE("  - &amp;SpecimenID",TEXT($A298,"0000"),
" {","SamplingFeatureID:  *SamplingFeatureID",TEXT(MATCH($A298,Specimens[SpecimenID],0),"0000"),
", SpecimenTypeCV:  ",CHAR(34),INDEX(Specimens[Specimen Type],MATCH($A298,Specimens[SpecimenID],0)),CHAR(34),
", SpecimenMediumCV:  ",INDEX(Specimens[Specimen Medium],MATCH($A298,Specimens[SpecimenID],0)),
", IsFieldSpecimen:  ",CHAR(34),INDEX(Specimens[Is Field Specimen?],MATCH($A298,Specimens[SpecimenID],0)),CHAR(34),"}")))</f>
        <v/>
      </c>
      <c r="N298" s="111" t="str">
        <f>IF(NumSpatialOffsets=0,"",
IF(NumSpatialOffsets&lt;$A298,"",
CONCATENATE("  - &amp;SpatialOffsetID",TEXT($A298,"0000"),
" {","SpatialOffsetTypeCV:  ",CHAR(34),INDEX(RelatedFeatures[Spatial Offset Type],MATCH($A298,RelatedFeatures[OffsetID],0)),CHAR(34),
", Offset1Value:  ",INDEX(RelatedFeatures[Offset 1 Value],MATCH($A298,RelatedFeatures[OffsetID],0)),
", Offset1UnitID:  ",CHAR(34),INDEX(RelatedFeatures[Offset 1 Unit],MATCH($A298,RelatedFeatures[OffsetID],0)),CHAR(34),
", Offset2Value:  ",IF(INDEX(RelatedFeatures[Offset 2 Value],MATCH($A298,RelatedFeatures[OffsetID],0))="","NULL",INDEX(RelatedFeatures[Offset 2 Value],MATCH($A298,RelatedFeatures[OffsetID],0))),
", Offset2UnitID:  ",CHAR(34),INDEX(RelatedFeatures[Offset 2 Unit],MATCH($A298,RelatedFeatures[OffsetID],0)),,CHAR(34),
", Offset3Value:  ",IF(INDEX(RelatedFeatures[Offset 3 Value],MATCH($A298,RelatedFeatures[OffsetID],0))="","NULL",INDEX(RelatedFeatures[Offset 3 Value],MATCH($A298,RelatedFeatures[OffsetID],0))),
", Offset3UnitID:  ",CHAR(34),INDEX(RelatedFeatures[Offset 3 Unit],MATCH($A298,RelatedFeatures[OffsetID],0)),CHAR(34),"}")))</f>
        <v/>
      </c>
      <c r="O298" s="111" t="str">
        <f>IF(NumRelatedFeatures=0,"",
IF($A298&gt;NumRelatedFeatures,"",
CONCATENATE("  - &amp;RelationID",TEXT($A298,"0000"),
" {","SamplingFeatureID:  *SamplingFeatureID",TEXT(MATCH(INDEX(RelatedFeatures[First Sampling Feature Code],$A298),SamplingFeatures[Feature Code],0),"0000"),
", RelationshipTypeCV:  ",CHAR(34),INDEX(RelatedFeatures[Relationship Type],$A298),CHAR(34),
", RelatedFeatureID: *SamplingFeatureID",TEXT(MATCH(INDEX(RelatedFeatures[Second Sampling Feature Code],$A298),SamplingFeatures[Feature Code],0),"0000"),
", SpatialOffsetID:  ",IF(INDEX(RelatedFeatures[OffsetID],$A298)="",CONCATENATE(CHAR(34),CHAR(34)),CONCATENATE("*SpatialOffsetID",TEXT(INDEX(RelatedFeatures[OffsetID],$A298),"0000"))),"}")))</f>
        <v/>
      </c>
      <c r="P298" s="111" t="str">
        <f>IF($A298&gt;NumMethods,"",
CONCATENATE("  - &amp;MethodID",TEXT($A298,"0000"),
" {","MethodTypeCV:  ",CHAR(34),INDEX(Methods[Method Type],$A298),CHAR(34),
", MethodCode:  ",CHAR(34),INDEX(Methods[Method Code],$A298),CHAR(34),
", MethodName:  ",CHAR(34),INDEX(Methods[Method Name],$A298),CHAR(34),
", MethodDescription:  ",CHAR(34),INDEX(Methods[Method Description],$A298),CHAR(34),
", MethodLink:  ",CHAR(34),INDEX(Methods[Method Link],$A298),CHAR(34),
", OrganizationID: *OrganizationID",TEXT(MATCH(INDEX(Methods[Organization Name],$A298),Organizations[Organization Name],0),"0000"),"}"))</f>
        <v/>
      </c>
      <c r="Q298" s="111" t="str">
        <f>IF($A298&gt;NumVariables,"",
CONCATENATE("  - &amp;VariableID",TEXT($A298,"0000"),
" {","VariableTypeCV:  ",CHAR(34),INDEX(Variables[Variable Type],$A298),CHAR(34),
", VariableCode:  ",CHAR(34),INDEX(Variables[Variable Code],$A298),CHAR(34),
", VariableNameCV:  ",CHAR(34),INDEX(Variables[Variable Name],$A298),CHAR(34),
", VariableDefinition:  ",CHAR(34),INDEX(Variables[Variable Definition],$A298),CHAR(34),
", SpecciationCV:  ",CHAR(34),INDEX(Variables[Speciation],$A298),CHAR(34),
", NoDataValue:  ",CHAR(34),INDEX(Variables[No Data Value],$A298),CHAR(34),"}"))</f>
        <v/>
      </c>
      <c r="S298" s="111" t="str">
        <f>IF($A298&gt;NumProcessingLevels,"",
CONCATENATE("  - &amp;ProcessingLevelID",TEXT($A298,"0000"),
" {","ProcessingLevelCode:  ",CHAR(34),INDEX(ProcessingLevels[Processing Level Code],$A298),CHAR(34),
", Definition:  ",CHAR(34),INDEX(ProcessingLevels[Definition],$A298),CHAR(34),
", Explanation:  ",CHAR(34),INDEX(ProcessingLevels[Explanation],$A298),CHAR(34),"}"))</f>
        <v/>
      </c>
      <c r="T298" s="111" t="str">
        <f>IF($A298&gt;NumDataColumns,"",
IF(INDEX(DataColumns[Method Code],$A298)="","PLEASE FILL IN A METHOD FOR EACH DATA COLUMN",
CONCATENATE("  - &amp;ActionID",TEXT($A298,"0000"),
" {","ActionTypeCV:  ",CHAR(34),"Observation",CHAR(34),
", MethodID: *MethodID",TEXT(MATCH(INDEX(DataColumns[Method Code],$A298),Methods[Method Code],0),"0000"),
", BeginDateTime:  NULL",
", BeginDateTimeUTCOffset:  NULL",
", EndDateTime:  NULL",
", EndDateTimeUTCOffset:  NULL",
", ActionDescription:  ",CHAR(34),"Generic observation action generated by YODA TimeSeries Template",CHAR(34),
", ActionFileLink:  ",CHAR(34),CHAR(34),"}")))</f>
        <v/>
      </c>
      <c r="U298" s="111" t="str">
        <f>IF($A298&gt;NumDataColumns,"",
IF(INDEX(DataColumns[Method Code],$A298)="","PLEASE FILL IN A SAMPLING FEATURE FOR EACH DATA COLUMN",
CONCATENATE("  - &amp;FeatureActionID",TEXT($A298,"0000"),
" {","SamplingFeatureID:  *SamplingFeatureID",TEXT(MATCH(INDEX(DataColumns[Sampling Feature Code],$A298),SamplingFeatures[Feature Code],0),"0000"),
", ActionID:  *ActionID",TEXT($A298,"0000"),"}")))</f>
        <v/>
      </c>
      <c r="V298" s="111" t="str">
        <f>IF($A298&gt;NumDataColumns,"",
CONCATENATE("  - &amp;ResultID",TEXT($A298,"0000"),
" {","ResultUUID:  ",CHAR(34),INDEX(DataColumns[ResultUUID],$A298),CHAR(34),
", FeatureActionID: *FeatureActionID",TEXT($A298,"0000"),
", ResultTypeCV:  ",CHAR(34),INDEX(DataColumns[Result Type],$A298),CHAR(34),
", VariableID:  *VariableID",TEXT(MATCH(INDEX(DataColumns[Variable Code],$A298),Variables[Variable Code],0),"0000"),
", UnitsID:  ",CHAR(34),INDEX(DataColumns[Unit Name],$A298),CHAR(34),
", TaxonomicClassifierID:  ",CHAR(34),CHAR(34),
", ProcessingLevelID:  *ProcessingLevelID",TEXT(MATCH(INDEX(DataColumns[Processing Level],$A298),ProcessingLevels[Processing Level Code],0),"0000"),
", ResultDateTime:  ",CHAR(34),CHAR(34),
", ResultDateTimeUTCOffset:  ",CHAR(34),CHAR(34),
", ValidDateTime:  ",CHAR(34),CHAR(34),
", ValidDateTimeUTCOffset:  ",CHAR(34),CHAR(34),
", StatusCV:  ",CHAR(34),CHAR(34),
", SampledMediumCV:  ",CHAR(34),INDEX(DataColumns[Sampled Medium],$A298),CHAR(34),
", ValueCount:  ",NumDataValues,"}"))</f>
        <v/>
      </c>
      <c r="W298" s="111" t="str">
        <f>IF($A298&gt;NumDataColumns,"",
CONCATENATE("  - &amp;TimeSeriesResultID001",TEXT($A298,"0000"),
" {","ResultID: *ResultID",TEXT($A298,"0000"),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Statistic],$A298),CHAR(34),"}"))</f>
        <v/>
      </c>
      <c r="X298" s="111" t="str">
        <f>IF($A298-3&gt;NumDataColumns,"",
CONCATENATE("    - {ColumnNumber: ",TEXT($A298-1,"0000"),
", Label:  ",CHAR(34),INDEX(DataColumns[Column Label],$A298-3),CHAR(34),
", ODM2Field:  ",CHAR(34),"DataValue",CHAR(34),
", CensorCodeCV:  ",CHAR(34),INDEX(DataColumns[Censor Code],$A298-3),CHAR(34),
", QualiatyCodeCV:  ",CHAR(34),INDEX(DataColumns[Quality Code],$A298-3),CHAR(34),
", TimeAggregationInterval:  ",INDEX(DataColumns[Time Aggregation Interval],$A298-3),
", TimeAggregationIntervalUnitsID:  ",CHAR(34),INDEX(DataColumns[Time Aggregation Unit],$A298-3),CHAR(34),"}"))</f>
        <v/>
      </c>
      <c r="AA298" s="111" t="str">
        <f>IF($A298&gt;NumDataColumns,
"",
CONCATENATE(AA297,", ",INDEX(DataColumns[Column Label],$A298)))</f>
        <v/>
      </c>
    </row>
    <row r="299" spans="1:27" x14ac:dyDescent="0.25">
      <c r="A299">
        <v>296</v>
      </c>
      <c r="D299" s="111" t="str">
        <f>IF($A299&gt;NumPeople,"",
CONCATENATE("  - &amp;PersonID",TEXT($A299,"0000"),
" {","PersonFirstName:  ",CHAR(34),INDEX(People[First Name],$A299),CHAR(34),
", PersonMiddleName:  ",CHAR(34),INDEX(People[Middle Name],$A299),CHAR(34),
", PersonLastName:  ",CHAR(34),INDEX(People[Last Name],$A299),CHAR(34),"}"))</f>
        <v/>
      </c>
      <c r="E299" s="111" t="str">
        <f>IF($A299&gt;NumOrganizations,"",
CONCATENATE("  - &amp;OrganizationID",TEXT($A299,"0000"),
" {","OrganizationTypeCV:  ",CHAR(34),INDEX(Organizations[Organization Type '[CV']],$A299),CHAR(34),
", OrganizationCode:  ",CHAR(34),INDEX(Organizations[Organization Code],$A299),CHAR(34),
", OrganizationName:  ",CHAR(34),INDEX(Organizations[Organization Name],$A299),CHAR(34),
", OrganizationDescription:  ",CHAR(34),INDEX(Organizations[Organization Description],$A299),CHAR(34),
", OrganizationLink:  ",CHAR(34),INDEX(Organizations[Organization Link],$A299),CHAR(34),"}"))</f>
        <v/>
      </c>
      <c r="F299" s="111" t="str">
        <f>IF($A299&gt;NumPeople,"",
CONCATENATE("  - &amp;AffiliationID",TEXT($A299,"0000"),
" {PersonID: *PersonID",TEXT($A299,"0000"),
", OrganizationID: *OrganizationID",TEXT(MATCH(INDEX(People[Organization Name],$A299),Organizations[Organization Name],0),"0000"),
", IsPrimaryOrganizationContact: , AffiliationStartDate: , AffiliationEndDate: , PrimaryPhone: ",
", PrimaryEmail: ",CHAR(34),INDEX(People[Primary Email],$A299),CHAR(34),
", PrimaryAddress: ",CHAR(34),INDEX(People[Primary Address],$A299),CHAR(34),
", PersonLink: }"))</f>
        <v/>
      </c>
      <c r="H299" s="111" t="str">
        <f>IF(COUNTA(CitationInformation)=0,"",
IF($A299&gt;NumAuthors,"",
CONCATENATE("  - &amp;AuthorListID",TEXT($A299,"0000"),
"  {CitationID: *CitationID0001",
", PersonID: *PersonID",TEXT(MATCH(INDEX(AuthorList[Author Name],$A299),People[Full Name],0),"0000"),
", AuthorOrder: ",INDEX(AuthorList[Author Number],$A299),"}")))</f>
        <v/>
      </c>
      <c r="K299" s="111" t="str">
        <f>IF($A299&gt;NumSamplingFeatures,"",
CONCATENATE("  - &amp;SamplingFeatureID",TEXT($A299,"0000"),
" {","SamplingFeatureUUID:  ",CHAR(34),INDEX(SamplingFeatures[Sampling Feature UUID],$A299),CHAR(34),
", SamplingFeatureTypeCV:  ",CHAR(34),INDEX(SamplingFeatures[Sampling Feature Type],$A299),CHAR(34),
", SamplingFeatureCode:  ",CHAR(34),INDEX(SamplingFeatures[Feature Code],$A299),CHAR(34),
", SamplingFeatureName:  ",CHAR(34),INDEX(SamplingFeatures[Feature Name],$A299),CHAR(34),
", SamplingFeatureDescription:  ",CHAR(34),INDEX(SamplingFeatures[Feature Description],$A299),CHAR(34),
", SamplingFeatureGeotypeCV:  ",CHAR(34),INDEX(SamplingFeatures[Feature Geo Type],$A299),CHAR(34),
", FeatureGeometry:  ",CHAR(34),INDEX(SamplingFeatures[Feature Geometry],$A299),CHAR(34),
", Elevation_m:  ",CHAR(34),INDEX(SamplingFeatures[Elevation_m],$A299),CHAR(34),
", ElevationDatumCV:  ",CHAR(34),ElevationDatum,CHAR(34),"}"))</f>
        <v/>
      </c>
      <c r="L299" s="111" t="str">
        <f>IF(NumSites=0,"",
IF(NumSites&lt;$A299,"",
CONCATENATE("  - &amp;SiteID",TEXT($A299,"0000"),
" {","SamplingFeatureID:  *SamplingFeatureID",TEXT(MATCH($A299,Sites[SiteID],0),"0000"),
", SiteTypeCV:  ",CHAR(34),INDEX(Sites[Site Type],MATCH($A299,Sites[SiteID],0)),CHAR(34),
", Latitude:  ",INDEX(Sites[Latitude],MATCH($A299,Sites[SiteID],0)),
", Longitude:  ",INDEX(Sites[Longitude],MATCH($A299,Sites[SiteID],0)),
", SpatialReferenceID:  *SRSID0001}")))</f>
        <v/>
      </c>
      <c r="M299" s="111" t="str">
        <f>IF(NumSpecimens=0,"",
IF(NumSpecimens&lt;$A299,"",
CONCATENATE("  - &amp;SpecimenID",TEXT($A299,"0000"),
" {","SamplingFeatureID:  *SamplingFeatureID",TEXT(MATCH($A299,Specimens[SpecimenID],0),"0000"),
", SpecimenTypeCV:  ",CHAR(34),INDEX(Specimens[Specimen Type],MATCH($A299,Specimens[SpecimenID],0)),CHAR(34),
", SpecimenMediumCV:  ",INDEX(Specimens[Specimen Medium],MATCH($A299,Specimens[SpecimenID],0)),
", IsFieldSpecimen:  ",CHAR(34),INDEX(Specimens[Is Field Specimen?],MATCH($A299,Specimens[SpecimenID],0)),CHAR(34),"}")))</f>
        <v/>
      </c>
      <c r="N299" s="111" t="str">
        <f>IF(NumSpatialOffsets=0,"",
IF(NumSpatialOffsets&lt;$A299,"",
CONCATENATE("  - &amp;SpatialOffsetID",TEXT($A299,"0000"),
" {","SpatialOffsetTypeCV:  ",CHAR(34),INDEX(RelatedFeatures[Spatial Offset Type],MATCH($A299,RelatedFeatures[OffsetID],0)),CHAR(34),
", Offset1Value:  ",INDEX(RelatedFeatures[Offset 1 Value],MATCH($A299,RelatedFeatures[OffsetID],0)),
", Offset1UnitID:  ",CHAR(34),INDEX(RelatedFeatures[Offset 1 Unit],MATCH($A299,RelatedFeatures[OffsetID],0)),CHAR(34),
", Offset2Value:  ",IF(INDEX(RelatedFeatures[Offset 2 Value],MATCH($A299,RelatedFeatures[OffsetID],0))="","NULL",INDEX(RelatedFeatures[Offset 2 Value],MATCH($A299,RelatedFeatures[OffsetID],0))),
", Offset2UnitID:  ",CHAR(34),INDEX(RelatedFeatures[Offset 2 Unit],MATCH($A299,RelatedFeatures[OffsetID],0)),,CHAR(34),
", Offset3Value:  ",IF(INDEX(RelatedFeatures[Offset 3 Value],MATCH($A299,RelatedFeatures[OffsetID],0))="","NULL",INDEX(RelatedFeatures[Offset 3 Value],MATCH($A299,RelatedFeatures[OffsetID],0))),
", Offset3UnitID:  ",CHAR(34),INDEX(RelatedFeatures[Offset 3 Unit],MATCH($A299,RelatedFeatures[OffsetID],0)),CHAR(34),"}")))</f>
        <v/>
      </c>
      <c r="O299" s="111" t="str">
        <f>IF(NumRelatedFeatures=0,"",
IF($A299&gt;NumRelatedFeatures,"",
CONCATENATE("  - &amp;RelationID",TEXT($A299,"0000"),
" {","SamplingFeatureID:  *SamplingFeatureID",TEXT(MATCH(INDEX(RelatedFeatures[First Sampling Feature Code],$A299),SamplingFeatures[Feature Code],0),"0000"),
", RelationshipTypeCV:  ",CHAR(34),INDEX(RelatedFeatures[Relationship Type],$A299),CHAR(34),
", RelatedFeatureID: *SamplingFeatureID",TEXT(MATCH(INDEX(RelatedFeatures[Second Sampling Feature Code],$A299),SamplingFeatures[Feature Code],0),"0000"),
", SpatialOffsetID:  ",IF(INDEX(RelatedFeatures[OffsetID],$A299)="",CONCATENATE(CHAR(34),CHAR(34)),CONCATENATE("*SpatialOffsetID",TEXT(INDEX(RelatedFeatures[OffsetID],$A299),"0000"))),"}")))</f>
        <v/>
      </c>
      <c r="P299" s="111" t="str">
        <f>IF($A299&gt;NumMethods,"",
CONCATENATE("  - &amp;MethodID",TEXT($A299,"0000"),
" {","MethodTypeCV:  ",CHAR(34),INDEX(Methods[Method Type],$A299),CHAR(34),
", MethodCode:  ",CHAR(34),INDEX(Methods[Method Code],$A299),CHAR(34),
", MethodName:  ",CHAR(34),INDEX(Methods[Method Name],$A299),CHAR(34),
", MethodDescription:  ",CHAR(34),INDEX(Methods[Method Description],$A299),CHAR(34),
", MethodLink:  ",CHAR(34),INDEX(Methods[Method Link],$A299),CHAR(34),
", OrganizationID: *OrganizationID",TEXT(MATCH(INDEX(Methods[Organization Name],$A299),Organizations[Organization Name],0),"0000"),"}"))</f>
        <v/>
      </c>
      <c r="Q299" s="111" t="str">
        <f>IF($A299&gt;NumVariables,"",
CONCATENATE("  - &amp;VariableID",TEXT($A299,"0000"),
" {","VariableTypeCV:  ",CHAR(34),INDEX(Variables[Variable Type],$A299),CHAR(34),
", VariableCode:  ",CHAR(34),INDEX(Variables[Variable Code],$A299),CHAR(34),
", VariableNameCV:  ",CHAR(34),INDEX(Variables[Variable Name],$A299),CHAR(34),
", VariableDefinition:  ",CHAR(34),INDEX(Variables[Variable Definition],$A299),CHAR(34),
", SpecciationCV:  ",CHAR(34),INDEX(Variables[Speciation],$A299),CHAR(34),
", NoDataValue:  ",CHAR(34),INDEX(Variables[No Data Value],$A299),CHAR(34),"}"))</f>
        <v/>
      </c>
      <c r="S299" s="111" t="str">
        <f>IF($A299&gt;NumProcessingLevels,"",
CONCATENATE("  - &amp;ProcessingLevelID",TEXT($A299,"0000"),
" {","ProcessingLevelCode:  ",CHAR(34),INDEX(ProcessingLevels[Processing Level Code],$A299),CHAR(34),
", Definition:  ",CHAR(34),INDEX(ProcessingLevels[Definition],$A299),CHAR(34),
", Explanation:  ",CHAR(34),INDEX(ProcessingLevels[Explanation],$A299),CHAR(34),"}"))</f>
        <v/>
      </c>
      <c r="T299" s="111" t="str">
        <f>IF($A299&gt;NumDataColumns,"",
IF(INDEX(DataColumns[Method Code],$A299)="","PLEASE FILL IN A METHOD FOR EACH DATA COLUMN",
CONCATENATE("  - &amp;ActionID",TEXT($A299,"0000"),
" {","ActionTypeCV:  ",CHAR(34),"Observation",CHAR(34),
", MethodID: *MethodID",TEXT(MATCH(INDEX(DataColumns[Method Code],$A299),Methods[Method Code],0),"0000"),
", BeginDateTime:  NULL",
", BeginDateTimeUTCOffset:  NULL",
", EndDateTime:  NULL",
", EndDateTimeUTCOffset:  NULL",
", ActionDescription:  ",CHAR(34),"Generic observation action generated by YODA TimeSeries Template",CHAR(34),
", ActionFileLink:  ",CHAR(34),CHAR(34),"}")))</f>
        <v/>
      </c>
      <c r="U299" s="111" t="str">
        <f>IF($A299&gt;NumDataColumns,"",
IF(INDEX(DataColumns[Method Code],$A299)="","PLEASE FILL IN A SAMPLING FEATURE FOR EACH DATA COLUMN",
CONCATENATE("  - &amp;FeatureActionID",TEXT($A299,"0000"),
" {","SamplingFeatureID:  *SamplingFeatureID",TEXT(MATCH(INDEX(DataColumns[Sampling Feature Code],$A299),SamplingFeatures[Feature Code],0),"0000"),
", ActionID:  *ActionID",TEXT($A299,"0000"),"}")))</f>
        <v/>
      </c>
      <c r="V299" s="111" t="str">
        <f>IF($A299&gt;NumDataColumns,"",
CONCATENATE("  - &amp;ResultID",TEXT($A299,"0000"),
" {","ResultUUID:  ",CHAR(34),INDEX(DataColumns[ResultUUID],$A299),CHAR(34),
", FeatureActionID: *FeatureActionID",TEXT($A299,"0000"),
", ResultTypeCV:  ",CHAR(34),INDEX(DataColumns[Result Type],$A299),CHAR(34),
", VariableID:  *VariableID",TEXT(MATCH(INDEX(DataColumns[Variable Code],$A299),Variables[Variable Code],0),"0000"),
", UnitsID:  ",CHAR(34),INDEX(DataColumns[Unit Name],$A299),CHAR(34),
", TaxonomicClassifierID:  ",CHAR(34),CHAR(34),
", ProcessingLevelID:  *ProcessingLevelID",TEXT(MATCH(INDEX(DataColumns[Processing Level],$A299),ProcessingLevels[Processing Level Code],0),"0000"),
", ResultDateTime:  ",CHAR(34),CHAR(34),
", ResultDateTimeUTCOffset:  ",CHAR(34),CHAR(34),
", ValidDateTime:  ",CHAR(34),CHAR(34),
", ValidDateTimeUTCOffset:  ",CHAR(34),CHAR(34),
", StatusCV:  ",CHAR(34),CHAR(34),
", SampledMediumCV:  ",CHAR(34),INDEX(DataColumns[Sampled Medium],$A299),CHAR(34),
", ValueCount:  ",NumDataValues,"}"))</f>
        <v/>
      </c>
      <c r="W299" s="111" t="str">
        <f>IF($A299&gt;NumDataColumns,"",
CONCATENATE("  - &amp;TimeSeriesResultID001",TEXT($A299,"0000"),
" {","ResultID: *ResultID",TEXT($A299,"0000"),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Statistic],$A299),CHAR(34),"}"))</f>
        <v/>
      </c>
      <c r="X299" s="111" t="str">
        <f>IF($A299-3&gt;NumDataColumns,"",
CONCATENATE("    - {ColumnNumber: ",TEXT($A299-1,"0000"),
", Label:  ",CHAR(34),INDEX(DataColumns[Column Label],$A299-3),CHAR(34),
", ODM2Field:  ",CHAR(34),"DataValue",CHAR(34),
", CensorCodeCV:  ",CHAR(34),INDEX(DataColumns[Censor Code],$A299-3),CHAR(34),
", QualiatyCodeCV:  ",CHAR(34),INDEX(DataColumns[Quality Code],$A299-3),CHAR(34),
", TimeAggregationInterval:  ",INDEX(DataColumns[Time Aggregation Interval],$A299-3),
", TimeAggregationIntervalUnitsID:  ",CHAR(34),INDEX(DataColumns[Time Aggregation Unit],$A299-3),CHAR(34),"}"))</f>
        <v/>
      </c>
      <c r="AA299" s="111" t="str">
        <f>IF($A299&gt;NumDataColumns,
"",
CONCATENATE(AA298,", ",INDEX(DataColumns[Column Label],$A299)))</f>
        <v/>
      </c>
    </row>
    <row r="300" spans="1:27" x14ac:dyDescent="0.25">
      <c r="A300">
        <v>297</v>
      </c>
      <c r="D300" s="111" t="str">
        <f>IF($A300&gt;NumPeople,"",
CONCATENATE("  - &amp;PersonID",TEXT($A300,"0000"),
" {","PersonFirstName:  ",CHAR(34),INDEX(People[First Name],$A300),CHAR(34),
", PersonMiddleName:  ",CHAR(34),INDEX(People[Middle Name],$A300),CHAR(34),
", PersonLastName:  ",CHAR(34),INDEX(People[Last Name],$A300),CHAR(34),"}"))</f>
        <v/>
      </c>
      <c r="E300" s="111" t="str">
        <f>IF($A300&gt;NumOrganizations,"",
CONCATENATE("  - &amp;OrganizationID",TEXT($A300,"0000"),
" {","OrganizationTypeCV:  ",CHAR(34),INDEX(Organizations[Organization Type '[CV']],$A300),CHAR(34),
", OrganizationCode:  ",CHAR(34),INDEX(Organizations[Organization Code],$A300),CHAR(34),
", OrganizationName:  ",CHAR(34),INDEX(Organizations[Organization Name],$A300),CHAR(34),
", OrganizationDescription:  ",CHAR(34),INDEX(Organizations[Organization Description],$A300),CHAR(34),
", OrganizationLink:  ",CHAR(34),INDEX(Organizations[Organization Link],$A300),CHAR(34),"}"))</f>
        <v/>
      </c>
      <c r="F300" s="111" t="str">
        <f>IF($A300&gt;NumPeople,"",
CONCATENATE("  - &amp;AffiliationID",TEXT($A300,"0000"),
" {PersonID: *PersonID",TEXT($A300,"0000"),
", OrganizationID: *OrganizationID",TEXT(MATCH(INDEX(People[Organization Name],$A300),Organizations[Organization Name],0),"0000"),
", IsPrimaryOrganizationContact: , AffiliationStartDate: , AffiliationEndDate: , PrimaryPhone: ",
", PrimaryEmail: ",CHAR(34),INDEX(People[Primary Email],$A300),CHAR(34),
", PrimaryAddress: ",CHAR(34),INDEX(People[Primary Address],$A300),CHAR(34),
", PersonLink: }"))</f>
        <v/>
      </c>
      <c r="H300" s="111" t="str">
        <f>IF(COUNTA(CitationInformation)=0,"",
IF($A300&gt;NumAuthors,"",
CONCATENATE("  - &amp;AuthorListID",TEXT($A300,"0000"),
"  {CitationID: *CitationID0001",
", PersonID: *PersonID",TEXT(MATCH(INDEX(AuthorList[Author Name],$A300),People[Full Name],0),"0000"),
", AuthorOrder: ",INDEX(AuthorList[Author Number],$A300),"}")))</f>
        <v/>
      </c>
      <c r="K300" s="111" t="str">
        <f>IF($A300&gt;NumSamplingFeatures,"",
CONCATENATE("  - &amp;SamplingFeatureID",TEXT($A300,"0000"),
" {","SamplingFeatureUUID:  ",CHAR(34),INDEX(SamplingFeatures[Sampling Feature UUID],$A300),CHAR(34),
", SamplingFeatureTypeCV:  ",CHAR(34),INDEX(SamplingFeatures[Sampling Feature Type],$A300),CHAR(34),
", SamplingFeatureCode:  ",CHAR(34),INDEX(SamplingFeatures[Feature Code],$A300),CHAR(34),
", SamplingFeatureName:  ",CHAR(34),INDEX(SamplingFeatures[Feature Name],$A300),CHAR(34),
", SamplingFeatureDescription:  ",CHAR(34),INDEX(SamplingFeatures[Feature Description],$A300),CHAR(34),
", SamplingFeatureGeotypeCV:  ",CHAR(34),INDEX(SamplingFeatures[Feature Geo Type],$A300),CHAR(34),
", FeatureGeometry:  ",CHAR(34),INDEX(SamplingFeatures[Feature Geometry],$A300),CHAR(34),
", Elevation_m:  ",CHAR(34),INDEX(SamplingFeatures[Elevation_m],$A300),CHAR(34),
", ElevationDatumCV:  ",CHAR(34),ElevationDatum,CHAR(34),"}"))</f>
        <v/>
      </c>
      <c r="L300" s="111" t="str">
        <f>IF(NumSites=0,"",
IF(NumSites&lt;$A300,"",
CONCATENATE("  - &amp;SiteID",TEXT($A300,"0000"),
" {","SamplingFeatureID:  *SamplingFeatureID",TEXT(MATCH($A300,Sites[SiteID],0),"0000"),
", SiteTypeCV:  ",CHAR(34),INDEX(Sites[Site Type],MATCH($A300,Sites[SiteID],0)),CHAR(34),
", Latitude:  ",INDEX(Sites[Latitude],MATCH($A300,Sites[SiteID],0)),
", Longitude:  ",INDEX(Sites[Longitude],MATCH($A300,Sites[SiteID],0)),
", SpatialReferenceID:  *SRSID0001}")))</f>
        <v/>
      </c>
      <c r="M300" s="111" t="str">
        <f>IF(NumSpecimens=0,"",
IF(NumSpecimens&lt;$A300,"",
CONCATENATE("  - &amp;SpecimenID",TEXT($A300,"0000"),
" {","SamplingFeatureID:  *SamplingFeatureID",TEXT(MATCH($A300,Specimens[SpecimenID],0),"0000"),
", SpecimenTypeCV:  ",CHAR(34),INDEX(Specimens[Specimen Type],MATCH($A300,Specimens[SpecimenID],0)),CHAR(34),
", SpecimenMediumCV:  ",INDEX(Specimens[Specimen Medium],MATCH($A300,Specimens[SpecimenID],0)),
", IsFieldSpecimen:  ",CHAR(34),INDEX(Specimens[Is Field Specimen?],MATCH($A300,Specimens[SpecimenID],0)),CHAR(34),"}")))</f>
        <v/>
      </c>
      <c r="N300" s="111" t="str">
        <f>IF(NumSpatialOffsets=0,"",
IF(NumSpatialOffsets&lt;$A300,"",
CONCATENATE("  - &amp;SpatialOffsetID",TEXT($A300,"0000"),
" {","SpatialOffsetTypeCV:  ",CHAR(34),INDEX(RelatedFeatures[Spatial Offset Type],MATCH($A300,RelatedFeatures[OffsetID],0)),CHAR(34),
", Offset1Value:  ",INDEX(RelatedFeatures[Offset 1 Value],MATCH($A300,RelatedFeatures[OffsetID],0)),
", Offset1UnitID:  ",CHAR(34),INDEX(RelatedFeatures[Offset 1 Unit],MATCH($A300,RelatedFeatures[OffsetID],0)),CHAR(34),
", Offset2Value:  ",IF(INDEX(RelatedFeatures[Offset 2 Value],MATCH($A300,RelatedFeatures[OffsetID],0))="","NULL",INDEX(RelatedFeatures[Offset 2 Value],MATCH($A300,RelatedFeatures[OffsetID],0))),
", Offset2UnitID:  ",CHAR(34),INDEX(RelatedFeatures[Offset 2 Unit],MATCH($A300,RelatedFeatures[OffsetID],0)),,CHAR(34),
", Offset3Value:  ",IF(INDEX(RelatedFeatures[Offset 3 Value],MATCH($A300,RelatedFeatures[OffsetID],0))="","NULL",INDEX(RelatedFeatures[Offset 3 Value],MATCH($A300,RelatedFeatures[OffsetID],0))),
", Offset3UnitID:  ",CHAR(34),INDEX(RelatedFeatures[Offset 3 Unit],MATCH($A300,RelatedFeatures[OffsetID],0)),CHAR(34),"}")))</f>
        <v/>
      </c>
      <c r="O300" s="111" t="str">
        <f>IF(NumRelatedFeatures=0,"",
IF($A300&gt;NumRelatedFeatures,"",
CONCATENATE("  - &amp;RelationID",TEXT($A300,"0000"),
" {","SamplingFeatureID:  *SamplingFeatureID",TEXT(MATCH(INDEX(RelatedFeatures[First Sampling Feature Code],$A300),SamplingFeatures[Feature Code],0),"0000"),
", RelationshipTypeCV:  ",CHAR(34),INDEX(RelatedFeatures[Relationship Type],$A300),CHAR(34),
", RelatedFeatureID: *SamplingFeatureID",TEXT(MATCH(INDEX(RelatedFeatures[Second Sampling Feature Code],$A300),SamplingFeatures[Feature Code],0),"0000"),
", SpatialOffsetID:  ",IF(INDEX(RelatedFeatures[OffsetID],$A300)="",CONCATENATE(CHAR(34),CHAR(34)),CONCATENATE("*SpatialOffsetID",TEXT(INDEX(RelatedFeatures[OffsetID],$A300),"0000"))),"}")))</f>
        <v/>
      </c>
      <c r="P300" s="111" t="str">
        <f>IF($A300&gt;NumMethods,"",
CONCATENATE("  - &amp;MethodID",TEXT($A300,"0000"),
" {","MethodTypeCV:  ",CHAR(34),INDEX(Methods[Method Type],$A300),CHAR(34),
", MethodCode:  ",CHAR(34),INDEX(Methods[Method Code],$A300),CHAR(34),
", MethodName:  ",CHAR(34),INDEX(Methods[Method Name],$A300),CHAR(34),
", MethodDescription:  ",CHAR(34),INDEX(Methods[Method Description],$A300),CHAR(34),
", MethodLink:  ",CHAR(34),INDEX(Methods[Method Link],$A300),CHAR(34),
", OrganizationID: *OrganizationID",TEXT(MATCH(INDEX(Methods[Organization Name],$A300),Organizations[Organization Name],0),"0000"),"}"))</f>
        <v/>
      </c>
      <c r="Q300" s="111" t="str">
        <f>IF($A300&gt;NumVariables,"",
CONCATENATE("  - &amp;VariableID",TEXT($A300,"0000"),
" {","VariableTypeCV:  ",CHAR(34),INDEX(Variables[Variable Type],$A300),CHAR(34),
", VariableCode:  ",CHAR(34),INDEX(Variables[Variable Code],$A300),CHAR(34),
", VariableNameCV:  ",CHAR(34),INDEX(Variables[Variable Name],$A300),CHAR(34),
", VariableDefinition:  ",CHAR(34),INDEX(Variables[Variable Definition],$A300),CHAR(34),
", SpecciationCV:  ",CHAR(34),INDEX(Variables[Speciation],$A300),CHAR(34),
", NoDataValue:  ",CHAR(34),INDEX(Variables[No Data Value],$A300),CHAR(34),"}"))</f>
        <v/>
      </c>
      <c r="S300" s="111" t="str">
        <f>IF($A300&gt;NumProcessingLevels,"",
CONCATENATE("  - &amp;ProcessingLevelID",TEXT($A300,"0000"),
" {","ProcessingLevelCode:  ",CHAR(34),INDEX(ProcessingLevels[Processing Level Code],$A300),CHAR(34),
", Definition:  ",CHAR(34),INDEX(ProcessingLevels[Definition],$A300),CHAR(34),
", Explanation:  ",CHAR(34),INDEX(ProcessingLevels[Explanation],$A300),CHAR(34),"}"))</f>
        <v/>
      </c>
      <c r="T300" s="111" t="str">
        <f>IF($A300&gt;NumDataColumns,"",
IF(INDEX(DataColumns[Method Code],$A300)="","PLEASE FILL IN A METHOD FOR EACH DATA COLUMN",
CONCATENATE("  - &amp;ActionID",TEXT($A300,"0000"),
" {","ActionTypeCV:  ",CHAR(34),"Observation",CHAR(34),
", MethodID: *MethodID",TEXT(MATCH(INDEX(DataColumns[Method Code],$A300),Methods[Method Code],0),"0000"),
", BeginDateTime:  NULL",
", BeginDateTimeUTCOffset:  NULL",
", EndDateTime:  NULL",
", EndDateTimeUTCOffset:  NULL",
", ActionDescription:  ",CHAR(34),"Generic observation action generated by YODA TimeSeries Template",CHAR(34),
", ActionFileLink:  ",CHAR(34),CHAR(34),"}")))</f>
        <v/>
      </c>
      <c r="U300" s="111" t="str">
        <f>IF($A300&gt;NumDataColumns,"",
IF(INDEX(DataColumns[Method Code],$A300)="","PLEASE FILL IN A SAMPLING FEATURE FOR EACH DATA COLUMN",
CONCATENATE("  - &amp;FeatureActionID",TEXT($A300,"0000"),
" {","SamplingFeatureID:  *SamplingFeatureID",TEXT(MATCH(INDEX(DataColumns[Sampling Feature Code],$A300),SamplingFeatures[Feature Code],0),"0000"),
", ActionID:  *ActionID",TEXT($A300,"0000"),"}")))</f>
        <v/>
      </c>
      <c r="V300" s="111" t="str">
        <f>IF($A300&gt;NumDataColumns,"",
CONCATENATE("  - &amp;ResultID",TEXT($A300,"0000"),
" {","ResultUUID:  ",CHAR(34),INDEX(DataColumns[ResultUUID],$A300),CHAR(34),
", FeatureActionID: *FeatureActionID",TEXT($A300,"0000"),
", ResultTypeCV:  ",CHAR(34),INDEX(DataColumns[Result Type],$A300),CHAR(34),
", VariableID:  *VariableID",TEXT(MATCH(INDEX(DataColumns[Variable Code],$A300),Variables[Variable Code],0),"0000"),
", UnitsID:  ",CHAR(34),INDEX(DataColumns[Unit Name],$A300),CHAR(34),
", TaxonomicClassifierID:  ",CHAR(34),CHAR(34),
", ProcessingLevelID:  *ProcessingLevelID",TEXT(MATCH(INDEX(DataColumns[Processing Level],$A300),ProcessingLevels[Processing Level Code],0),"0000"),
", ResultDateTime:  ",CHAR(34),CHAR(34),
", ResultDateTimeUTCOffset:  ",CHAR(34),CHAR(34),
", ValidDateTime:  ",CHAR(34),CHAR(34),
", ValidDateTimeUTCOffset:  ",CHAR(34),CHAR(34),
", StatusCV:  ",CHAR(34),CHAR(34),
", SampledMediumCV:  ",CHAR(34),INDEX(DataColumns[Sampled Medium],$A300),CHAR(34),
", ValueCount:  ",NumDataValues,"}"))</f>
        <v/>
      </c>
      <c r="W300" s="111" t="str">
        <f>IF($A300&gt;NumDataColumns,"",
CONCATENATE("  - &amp;TimeSeriesResultID001",TEXT($A300,"0000"),
" {","ResultID: *ResultID",TEXT($A300,"0000"),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Statistic],$A300),CHAR(34),"}"))</f>
        <v/>
      </c>
      <c r="X300" s="111" t="str">
        <f>IF($A300-3&gt;NumDataColumns,"",
CONCATENATE("    - {ColumnNumber: ",TEXT($A300-1,"0000"),
", Label:  ",CHAR(34),INDEX(DataColumns[Column Label],$A300-3),CHAR(34),
", ODM2Field:  ",CHAR(34),"DataValue",CHAR(34),
", CensorCodeCV:  ",CHAR(34),INDEX(DataColumns[Censor Code],$A300-3),CHAR(34),
", QualiatyCodeCV:  ",CHAR(34),INDEX(DataColumns[Quality Code],$A300-3),CHAR(34),
", TimeAggregationInterval:  ",INDEX(DataColumns[Time Aggregation Interval],$A300-3),
", TimeAggregationIntervalUnitsID:  ",CHAR(34),INDEX(DataColumns[Time Aggregation Unit],$A300-3),CHAR(34),"}"))</f>
        <v/>
      </c>
      <c r="AA300" s="111" t="str">
        <f>IF($A300&gt;NumDataColumns,
"",
CONCATENATE(AA299,", ",INDEX(DataColumns[Column Label],$A300)))</f>
        <v/>
      </c>
    </row>
    <row r="301" spans="1:27" x14ac:dyDescent="0.25">
      <c r="A301">
        <v>298</v>
      </c>
      <c r="D301" s="111" t="str">
        <f>IF($A301&gt;NumPeople,"",
CONCATENATE("  - &amp;PersonID",TEXT($A301,"0000"),
" {","PersonFirstName:  ",CHAR(34),INDEX(People[First Name],$A301),CHAR(34),
", PersonMiddleName:  ",CHAR(34),INDEX(People[Middle Name],$A301),CHAR(34),
", PersonLastName:  ",CHAR(34),INDEX(People[Last Name],$A301),CHAR(34),"}"))</f>
        <v/>
      </c>
      <c r="E301" s="111" t="str">
        <f>IF($A301&gt;NumOrganizations,"",
CONCATENATE("  - &amp;OrganizationID",TEXT($A301,"0000"),
" {","OrganizationTypeCV:  ",CHAR(34),INDEX(Organizations[Organization Type '[CV']],$A301),CHAR(34),
", OrganizationCode:  ",CHAR(34),INDEX(Organizations[Organization Code],$A301),CHAR(34),
", OrganizationName:  ",CHAR(34),INDEX(Organizations[Organization Name],$A301),CHAR(34),
", OrganizationDescription:  ",CHAR(34),INDEX(Organizations[Organization Description],$A301),CHAR(34),
", OrganizationLink:  ",CHAR(34),INDEX(Organizations[Organization Link],$A301),CHAR(34),"}"))</f>
        <v/>
      </c>
      <c r="F301" s="111" t="str">
        <f>IF($A301&gt;NumPeople,"",
CONCATENATE("  - &amp;AffiliationID",TEXT($A301,"0000"),
" {PersonID: *PersonID",TEXT($A301,"0000"),
", OrganizationID: *OrganizationID",TEXT(MATCH(INDEX(People[Organization Name],$A301),Organizations[Organization Name],0),"0000"),
", IsPrimaryOrganizationContact: , AffiliationStartDate: , AffiliationEndDate: , PrimaryPhone: ",
", PrimaryEmail: ",CHAR(34),INDEX(People[Primary Email],$A301),CHAR(34),
", PrimaryAddress: ",CHAR(34),INDEX(People[Primary Address],$A301),CHAR(34),
", PersonLink: }"))</f>
        <v/>
      </c>
      <c r="H301" s="111" t="str">
        <f>IF(COUNTA(CitationInformation)=0,"",
IF($A301&gt;NumAuthors,"",
CONCATENATE("  - &amp;AuthorListID",TEXT($A301,"0000"),
"  {CitationID: *CitationID0001",
", PersonID: *PersonID",TEXT(MATCH(INDEX(AuthorList[Author Name],$A301),People[Full Name],0),"0000"),
", AuthorOrder: ",INDEX(AuthorList[Author Number],$A301),"}")))</f>
        <v/>
      </c>
      <c r="K301" s="111" t="str">
        <f>IF($A301&gt;NumSamplingFeatures,"",
CONCATENATE("  - &amp;SamplingFeatureID",TEXT($A301,"0000"),
" {","SamplingFeatureUUID:  ",CHAR(34),INDEX(SamplingFeatures[Sampling Feature UUID],$A301),CHAR(34),
", SamplingFeatureTypeCV:  ",CHAR(34),INDEX(SamplingFeatures[Sampling Feature Type],$A301),CHAR(34),
", SamplingFeatureCode:  ",CHAR(34),INDEX(SamplingFeatures[Feature Code],$A301),CHAR(34),
", SamplingFeatureName:  ",CHAR(34),INDEX(SamplingFeatures[Feature Name],$A301),CHAR(34),
", SamplingFeatureDescription:  ",CHAR(34),INDEX(SamplingFeatures[Feature Description],$A301),CHAR(34),
", SamplingFeatureGeotypeCV:  ",CHAR(34),INDEX(SamplingFeatures[Feature Geo Type],$A301),CHAR(34),
", FeatureGeometry:  ",CHAR(34),INDEX(SamplingFeatures[Feature Geometry],$A301),CHAR(34),
", Elevation_m:  ",CHAR(34),INDEX(SamplingFeatures[Elevation_m],$A301),CHAR(34),
", ElevationDatumCV:  ",CHAR(34),ElevationDatum,CHAR(34),"}"))</f>
        <v/>
      </c>
      <c r="L301" s="111" t="str">
        <f>IF(NumSites=0,"",
IF(NumSites&lt;$A301,"",
CONCATENATE("  - &amp;SiteID",TEXT($A301,"0000"),
" {","SamplingFeatureID:  *SamplingFeatureID",TEXT(MATCH($A301,Sites[SiteID],0),"0000"),
", SiteTypeCV:  ",CHAR(34),INDEX(Sites[Site Type],MATCH($A301,Sites[SiteID],0)),CHAR(34),
", Latitude:  ",INDEX(Sites[Latitude],MATCH($A301,Sites[SiteID],0)),
", Longitude:  ",INDEX(Sites[Longitude],MATCH($A301,Sites[SiteID],0)),
", SpatialReferenceID:  *SRSID0001}")))</f>
        <v/>
      </c>
      <c r="M301" s="111" t="str">
        <f>IF(NumSpecimens=0,"",
IF(NumSpecimens&lt;$A301,"",
CONCATENATE("  - &amp;SpecimenID",TEXT($A301,"0000"),
" {","SamplingFeatureID:  *SamplingFeatureID",TEXT(MATCH($A301,Specimens[SpecimenID],0),"0000"),
", SpecimenTypeCV:  ",CHAR(34),INDEX(Specimens[Specimen Type],MATCH($A301,Specimens[SpecimenID],0)),CHAR(34),
", SpecimenMediumCV:  ",INDEX(Specimens[Specimen Medium],MATCH($A301,Specimens[SpecimenID],0)),
", IsFieldSpecimen:  ",CHAR(34),INDEX(Specimens[Is Field Specimen?],MATCH($A301,Specimens[SpecimenID],0)),CHAR(34),"}")))</f>
        <v/>
      </c>
      <c r="N301" s="111" t="str">
        <f>IF(NumSpatialOffsets=0,"",
IF(NumSpatialOffsets&lt;$A301,"",
CONCATENATE("  - &amp;SpatialOffsetID",TEXT($A301,"0000"),
" {","SpatialOffsetTypeCV:  ",CHAR(34),INDEX(RelatedFeatures[Spatial Offset Type],MATCH($A301,RelatedFeatures[OffsetID],0)),CHAR(34),
", Offset1Value:  ",INDEX(RelatedFeatures[Offset 1 Value],MATCH($A301,RelatedFeatures[OffsetID],0)),
", Offset1UnitID:  ",CHAR(34),INDEX(RelatedFeatures[Offset 1 Unit],MATCH($A301,RelatedFeatures[OffsetID],0)),CHAR(34),
", Offset2Value:  ",IF(INDEX(RelatedFeatures[Offset 2 Value],MATCH($A301,RelatedFeatures[OffsetID],0))="","NULL",INDEX(RelatedFeatures[Offset 2 Value],MATCH($A301,RelatedFeatures[OffsetID],0))),
", Offset2UnitID:  ",CHAR(34),INDEX(RelatedFeatures[Offset 2 Unit],MATCH($A301,RelatedFeatures[OffsetID],0)),,CHAR(34),
", Offset3Value:  ",IF(INDEX(RelatedFeatures[Offset 3 Value],MATCH($A301,RelatedFeatures[OffsetID],0))="","NULL",INDEX(RelatedFeatures[Offset 3 Value],MATCH($A301,RelatedFeatures[OffsetID],0))),
", Offset3UnitID:  ",CHAR(34),INDEX(RelatedFeatures[Offset 3 Unit],MATCH($A301,RelatedFeatures[OffsetID],0)),CHAR(34),"}")))</f>
        <v/>
      </c>
      <c r="O301" s="111" t="str">
        <f>IF(NumRelatedFeatures=0,"",
IF($A301&gt;NumRelatedFeatures,"",
CONCATENATE("  - &amp;RelationID",TEXT($A301,"0000"),
" {","SamplingFeatureID:  *SamplingFeatureID",TEXT(MATCH(INDEX(RelatedFeatures[First Sampling Feature Code],$A301),SamplingFeatures[Feature Code],0),"0000"),
", RelationshipTypeCV:  ",CHAR(34),INDEX(RelatedFeatures[Relationship Type],$A301),CHAR(34),
", RelatedFeatureID: *SamplingFeatureID",TEXT(MATCH(INDEX(RelatedFeatures[Second Sampling Feature Code],$A301),SamplingFeatures[Feature Code],0),"0000"),
", SpatialOffsetID:  ",IF(INDEX(RelatedFeatures[OffsetID],$A301)="",CONCATENATE(CHAR(34),CHAR(34)),CONCATENATE("*SpatialOffsetID",TEXT(INDEX(RelatedFeatures[OffsetID],$A301),"0000"))),"}")))</f>
        <v/>
      </c>
      <c r="P301" s="111" t="str">
        <f>IF($A301&gt;NumMethods,"",
CONCATENATE("  - &amp;MethodID",TEXT($A301,"0000"),
" {","MethodTypeCV:  ",CHAR(34),INDEX(Methods[Method Type],$A301),CHAR(34),
", MethodCode:  ",CHAR(34),INDEX(Methods[Method Code],$A301),CHAR(34),
", MethodName:  ",CHAR(34),INDEX(Methods[Method Name],$A301),CHAR(34),
", MethodDescription:  ",CHAR(34),INDEX(Methods[Method Description],$A301),CHAR(34),
", MethodLink:  ",CHAR(34),INDEX(Methods[Method Link],$A301),CHAR(34),
", OrganizationID: *OrganizationID",TEXT(MATCH(INDEX(Methods[Organization Name],$A301),Organizations[Organization Name],0),"0000"),"}"))</f>
        <v/>
      </c>
      <c r="Q301" s="111" t="str">
        <f>IF($A301&gt;NumVariables,"",
CONCATENATE("  - &amp;VariableID",TEXT($A301,"0000"),
" {","VariableTypeCV:  ",CHAR(34),INDEX(Variables[Variable Type],$A301),CHAR(34),
", VariableCode:  ",CHAR(34),INDEX(Variables[Variable Code],$A301),CHAR(34),
", VariableNameCV:  ",CHAR(34),INDEX(Variables[Variable Name],$A301),CHAR(34),
", VariableDefinition:  ",CHAR(34),INDEX(Variables[Variable Definition],$A301),CHAR(34),
", SpecciationCV:  ",CHAR(34),INDEX(Variables[Speciation],$A301),CHAR(34),
", NoDataValue:  ",CHAR(34),INDEX(Variables[No Data Value],$A301),CHAR(34),"}"))</f>
        <v/>
      </c>
      <c r="S301" s="111" t="str">
        <f>IF($A301&gt;NumProcessingLevels,"",
CONCATENATE("  - &amp;ProcessingLevelID",TEXT($A301,"0000"),
" {","ProcessingLevelCode:  ",CHAR(34),INDEX(ProcessingLevels[Processing Level Code],$A301),CHAR(34),
", Definition:  ",CHAR(34),INDEX(ProcessingLevels[Definition],$A301),CHAR(34),
", Explanation:  ",CHAR(34),INDEX(ProcessingLevels[Explanation],$A301),CHAR(34),"}"))</f>
        <v/>
      </c>
      <c r="T301" s="111" t="str">
        <f>IF($A301&gt;NumDataColumns,"",
IF(INDEX(DataColumns[Method Code],$A301)="","PLEASE FILL IN A METHOD FOR EACH DATA COLUMN",
CONCATENATE("  - &amp;ActionID",TEXT($A301,"0000"),
" {","ActionTypeCV:  ",CHAR(34),"Observation",CHAR(34),
", MethodID: *MethodID",TEXT(MATCH(INDEX(DataColumns[Method Code],$A301),Methods[Method Code],0),"0000"),
", BeginDateTime:  NULL",
", BeginDateTimeUTCOffset:  NULL",
", EndDateTime:  NULL",
", EndDateTimeUTCOffset:  NULL",
", ActionDescription:  ",CHAR(34),"Generic observation action generated by YODA TimeSeries Template",CHAR(34),
", ActionFileLink:  ",CHAR(34),CHAR(34),"}")))</f>
        <v/>
      </c>
      <c r="U301" s="111" t="str">
        <f>IF($A301&gt;NumDataColumns,"",
IF(INDEX(DataColumns[Method Code],$A301)="","PLEASE FILL IN A SAMPLING FEATURE FOR EACH DATA COLUMN",
CONCATENATE("  - &amp;FeatureActionID",TEXT($A301,"0000"),
" {","SamplingFeatureID:  *SamplingFeatureID",TEXT(MATCH(INDEX(DataColumns[Sampling Feature Code],$A301),SamplingFeatures[Feature Code],0),"0000"),
", ActionID:  *ActionID",TEXT($A301,"0000"),"}")))</f>
        <v/>
      </c>
      <c r="V301" s="111" t="str">
        <f>IF($A301&gt;NumDataColumns,"",
CONCATENATE("  - &amp;ResultID",TEXT($A301,"0000"),
" {","ResultUUID:  ",CHAR(34),INDEX(DataColumns[ResultUUID],$A301),CHAR(34),
", FeatureActionID: *FeatureActionID",TEXT($A301,"0000"),
", ResultTypeCV:  ",CHAR(34),INDEX(DataColumns[Result Type],$A301),CHAR(34),
", VariableID:  *VariableID",TEXT(MATCH(INDEX(DataColumns[Variable Code],$A301),Variables[Variable Code],0),"0000"),
", UnitsID:  ",CHAR(34),INDEX(DataColumns[Unit Name],$A301),CHAR(34),
", TaxonomicClassifierID:  ",CHAR(34),CHAR(34),
", ProcessingLevelID:  *ProcessingLevelID",TEXT(MATCH(INDEX(DataColumns[Processing Level],$A301),ProcessingLevels[Processing Level Code],0),"0000"),
", ResultDateTime:  ",CHAR(34),CHAR(34),
", ResultDateTimeUTCOffset:  ",CHAR(34),CHAR(34),
", ValidDateTime:  ",CHAR(34),CHAR(34),
", ValidDateTimeUTCOffset:  ",CHAR(34),CHAR(34),
", StatusCV:  ",CHAR(34),CHAR(34),
", SampledMediumCV:  ",CHAR(34),INDEX(DataColumns[Sampled Medium],$A301),CHAR(34),
", ValueCount:  ",NumDataValues,"}"))</f>
        <v/>
      </c>
      <c r="W301" s="111" t="str">
        <f>IF($A301&gt;NumDataColumns,"",
CONCATENATE("  - &amp;TimeSeriesResultID001",TEXT($A301,"0000"),
" {","ResultID: *ResultID",TEXT($A301,"0000"),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Statistic],$A301),CHAR(34),"}"))</f>
        <v/>
      </c>
      <c r="X301" s="111" t="str">
        <f>IF($A301-3&gt;NumDataColumns,"",
CONCATENATE("    - {ColumnNumber: ",TEXT($A301-1,"0000"),
", Label:  ",CHAR(34),INDEX(DataColumns[Column Label],$A301-3),CHAR(34),
", ODM2Field:  ",CHAR(34),"DataValue",CHAR(34),
", CensorCodeCV:  ",CHAR(34),INDEX(DataColumns[Censor Code],$A301-3),CHAR(34),
", QualiatyCodeCV:  ",CHAR(34),INDEX(DataColumns[Quality Code],$A301-3),CHAR(34),
", TimeAggregationInterval:  ",INDEX(DataColumns[Time Aggregation Interval],$A301-3),
", TimeAggregationIntervalUnitsID:  ",CHAR(34),INDEX(DataColumns[Time Aggregation Unit],$A301-3),CHAR(34),"}"))</f>
        <v/>
      </c>
      <c r="AA301" s="111" t="str">
        <f>IF($A301&gt;NumDataColumns,
"",
CONCATENATE(AA300,", ",INDEX(DataColumns[Column Label],$A301)))</f>
        <v/>
      </c>
    </row>
    <row r="302" spans="1:27" x14ac:dyDescent="0.25">
      <c r="A302">
        <v>299</v>
      </c>
      <c r="D302" s="111" t="str">
        <f>IF($A302&gt;NumPeople,"",
CONCATENATE("  - &amp;PersonID",TEXT($A302,"0000"),
" {","PersonFirstName:  ",CHAR(34),INDEX(People[First Name],$A302),CHAR(34),
", PersonMiddleName:  ",CHAR(34),INDEX(People[Middle Name],$A302),CHAR(34),
", PersonLastName:  ",CHAR(34),INDEX(People[Last Name],$A302),CHAR(34),"}"))</f>
        <v/>
      </c>
      <c r="E302" s="111" t="str">
        <f>IF($A302&gt;NumOrganizations,"",
CONCATENATE("  - &amp;OrganizationID",TEXT($A302,"0000"),
" {","OrganizationTypeCV:  ",CHAR(34),INDEX(Organizations[Organization Type '[CV']],$A302),CHAR(34),
", OrganizationCode:  ",CHAR(34),INDEX(Organizations[Organization Code],$A302),CHAR(34),
", OrganizationName:  ",CHAR(34),INDEX(Organizations[Organization Name],$A302),CHAR(34),
", OrganizationDescription:  ",CHAR(34),INDEX(Organizations[Organization Description],$A302),CHAR(34),
", OrganizationLink:  ",CHAR(34),INDEX(Organizations[Organization Link],$A302),CHAR(34),"}"))</f>
        <v/>
      </c>
      <c r="F302" s="111" t="str">
        <f>IF($A302&gt;NumPeople,"",
CONCATENATE("  - &amp;AffiliationID",TEXT($A302,"0000"),
" {PersonID: *PersonID",TEXT($A302,"0000"),
", OrganizationID: *OrganizationID",TEXT(MATCH(INDEX(People[Organization Name],$A302),Organizations[Organization Name],0),"0000"),
", IsPrimaryOrganizationContact: , AffiliationStartDate: , AffiliationEndDate: , PrimaryPhone: ",
", PrimaryEmail: ",CHAR(34),INDEX(People[Primary Email],$A302),CHAR(34),
", PrimaryAddress: ",CHAR(34),INDEX(People[Primary Address],$A302),CHAR(34),
", PersonLink: }"))</f>
        <v/>
      </c>
      <c r="H302" s="111" t="str">
        <f>IF(COUNTA(CitationInformation)=0,"",
IF($A302&gt;NumAuthors,"",
CONCATENATE("  - &amp;AuthorListID",TEXT($A302,"0000"),
"  {CitationID: *CitationID0001",
", PersonID: *PersonID",TEXT(MATCH(INDEX(AuthorList[Author Name],$A302),People[Full Name],0),"0000"),
", AuthorOrder: ",INDEX(AuthorList[Author Number],$A302),"}")))</f>
        <v/>
      </c>
      <c r="K302" s="111" t="str">
        <f>IF($A302&gt;NumSamplingFeatures,"",
CONCATENATE("  - &amp;SamplingFeatureID",TEXT($A302,"0000"),
" {","SamplingFeatureUUID:  ",CHAR(34),INDEX(SamplingFeatures[Sampling Feature UUID],$A302),CHAR(34),
", SamplingFeatureTypeCV:  ",CHAR(34),INDEX(SamplingFeatures[Sampling Feature Type],$A302),CHAR(34),
", SamplingFeatureCode:  ",CHAR(34),INDEX(SamplingFeatures[Feature Code],$A302),CHAR(34),
", SamplingFeatureName:  ",CHAR(34),INDEX(SamplingFeatures[Feature Name],$A302),CHAR(34),
", SamplingFeatureDescription:  ",CHAR(34),INDEX(SamplingFeatures[Feature Description],$A302),CHAR(34),
", SamplingFeatureGeotypeCV:  ",CHAR(34),INDEX(SamplingFeatures[Feature Geo Type],$A302),CHAR(34),
", FeatureGeometry:  ",CHAR(34),INDEX(SamplingFeatures[Feature Geometry],$A302),CHAR(34),
", Elevation_m:  ",CHAR(34),INDEX(SamplingFeatures[Elevation_m],$A302),CHAR(34),
", ElevationDatumCV:  ",CHAR(34),ElevationDatum,CHAR(34),"}"))</f>
        <v/>
      </c>
      <c r="L302" s="111" t="str">
        <f>IF(NumSites=0,"",
IF(NumSites&lt;$A302,"",
CONCATENATE("  - &amp;SiteID",TEXT($A302,"0000"),
" {","SamplingFeatureID:  *SamplingFeatureID",TEXT(MATCH($A302,Sites[SiteID],0),"0000"),
", SiteTypeCV:  ",CHAR(34),INDEX(Sites[Site Type],MATCH($A302,Sites[SiteID],0)),CHAR(34),
", Latitude:  ",INDEX(Sites[Latitude],MATCH($A302,Sites[SiteID],0)),
", Longitude:  ",INDEX(Sites[Longitude],MATCH($A302,Sites[SiteID],0)),
", SpatialReferenceID:  *SRSID0001}")))</f>
        <v/>
      </c>
      <c r="M302" s="111" t="str">
        <f>IF(NumSpecimens=0,"",
IF(NumSpecimens&lt;$A302,"",
CONCATENATE("  - &amp;SpecimenID",TEXT($A302,"0000"),
" {","SamplingFeatureID:  *SamplingFeatureID",TEXT(MATCH($A302,Specimens[SpecimenID],0),"0000"),
", SpecimenTypeCV:  ",CHAR(34),INDEX(Specimens[Specimen Type],MATCH($A302,Specimens[SpecimenID],0)),CHAR(34),
", SpecimenMediumCV:  ",INDEX(Specimens[Specimen Medium],MATCH($A302,Specimens[SpecimenID],0)),
", IsFieldSpecimen:  ",CHAR(34),INDEX(Specimens[Is Field Specimen?],MATCH($A302,Specimens[SpecimenID],0)),CHAR(34),"}")))</f>
        <v/>
      </c>
      <c r="N302" s="111" t="str">
        <f>IF(NumSpatialOffsets=0,"",
IF(NumSpatialOffsets&lt;$A302,"",
CONCATENATE("  - &amp;SpatialOffsetID",TEXT($A302,"0000"),
" {","SpatialOffsetTypeCV:  ",CHAR(34),INDEX(RelatedFeatures[Spatial Offset Type],MATCH($A302,RelatedFeatures[OffsetID],0)),CHAR(34),
", Offset1Value:  ",INDEX(RelatedFeatures[Offset 1 Value],MATCH($A302,RelatedFeatures[OffsetID],0)),
", Offset1UnitID:  ",CHAR(34),INDEX(RelatedFeatures[Offset 1 Unit],MATCH($A302,RelatedFeatures[OffsetID],0)),CHAR(34),
", Offset2Value:  ",IF(INDEX(RelatedFeatures[Offset 2 Value],MATCH($A302,RelatedFeatures[OffsetID],0))="","NULL",INDEX(RelatedFeatures[Offset 2 Value],MATCH($A302,RelatedFeatures[OffsetID],0))),
", Offset2UnitID:  ",CHAR(34),INDEX(RelatedFeatures[Offset 2 Unit],MATCH($A302,RelatedFeatures[OffsetID],0)),,CHAR(34),
", Offset3Value:  ",IF(INDEX(RelatedFeatures[Offset 3 Value],MATCH($A302,RelatedFeatures[OffsetID],0))="","NULL",INDEX(RelatedFeatures[Offset 3 Value],MATCH($A302,RelatedFeatures[OffsetID],0))),
", Offset3UnitID:  ",CHAR(34),INDEX(RelatedFeatures[Offset 3 Unit],MATCH($A302,RelatedFeatures[OffsetID],0)),CHAR(34),"}")))</f>
        <v/>
      </c>
      <c r="O302" s="111" t="str">
        <f>IF(NumRelatedFeatures=0,"",
IF($A302&gt;NumRelatedFeatures,"",
CONCATENATE("  - &amp;RelationID",TEXT($A302,"0000"),
" {","SamplingFeatureID:  *SamplingFeatureID",TEXT(MATCH(INDEX(RelatedFeatures[First Sampling Feature Code],$A302),SamplingFeatures[Feature Code],0),"0000"),
", RelationshipTypeCV:  ",CHAR(34),INDEX(RelatedFeatures[Relationship Type],$A302),CHAR(34),
", RelatedFeatureID: *SamplingFeatureID",TEXT(MATCH(INDEX(RelatedFeatures[Second Sampling Feature Code],$A302),SamplingFeatures[Feature Code],0),"0000"),
", SpatialOffsetID:  ",IF(INDEX(RelatedFeatures[OffsetID],$A302)="",CONCATENATE(CHAR(34),CHAR(34)),CONCATENATE("*SpatialOffsetID",TEXT(INDEX(RelatedFeatures[OffsetID],$A302),"0000"))),"}")))</f>
        <v/>
      </c>
      <c r="P302" s="111" t="str">
        <f>IF($A302&gt;NumMethods,"",
CONCATENATE("  - &amp;MethodID",TEXT($A302,"0000"),
" {","MethodTypeCV:  ",CHAR(34),INDEX(Methods[Method Type],$A302),CHAR(34),
", MethodCode:  ",CHAR(34),INDEX(Methods[Method Code],$A302),CHAR(34),
", MethodName:  ",CHAR(34),INDEX(Methods[Method Name],$A302),CHAR(34),
", MethodDescription:  ",CHAR(34),INDEX(Methods[Method Description],$A302),CHAR(34),
", MethodLink:  ",CHAR(34),INDEX(Methods[Method Link],$A302),CHAR(34),
", OrganizationID: *OrganizationID",TEXT(MATCH(INDEX(Methods[Organization Name],$A302),Organizations[Organization Name],0),"0000"),"}"))</f>
        <v/>
      </c>
      <c r="Q302" s="111" t="str">
        <f>IF($A302&gt;NumVariables,"",
CONCATENATE("  - &amp;VariableID",TEXT($A302,"0000"),
" {","VariableTypeCV:  ",CHAR(34),INDEX(Variables[Variable Type],$A302),CHAR(34),
", VariableCode:  ",CHAR(34),INDEX(Variables[Variable Code],$A302),CHAR(34),
", VariableNameCV:  ",CHAR(34),INDEX(Variables[Variable Name],$A302),CHAR(34),
", VariableDefinition:  ",CHAR(34),INDEX(Variables[Variable Definition],$A302),CHAR(34),
", SpecciationCV:  ",CHAR(34),INDEX(Variables[Speciation],$A302),CHAR(34),
", NoDataValue:  ",CHAR(34),INDEX(Variables[No Data Value],$A302),CHAR(34),"}"))</f>
        <v/>
      </c>
      <c r="S302" s="111" t="str">
        <f>IF($A302&gt;NumProcessingLevels,"",
CONCATENATE("  - &amp;ProcessingLevelID",TEXT($A302,"0000"),
" {","ProcessingLevelCode:  ",CHAR(34),INDEX(ProcessingLevels[Processing Level Code],$A302),CHAR(34),
", Definition:  ",CHAR(34),INDEX(ProcessingLevels[Definition],$A302),CHAR(34),
", Explanation:  ",CHAR(34),INDEX(ProcessingLevels[Explanation],$A302),CHAR(34),"}"))</f>
        <v/>
      </c>
      <c r="T302" s="111" t="str">
        <f>IF($A302&gt;NumDataColumns,"",
IF(INDEX(DataColumns[Method Code],$A302)="","PLEASE FILL IN A METHOD FOR EACH DATA COLUMN",
CONCATENATE("  - &amp;ActionID",TEXT($A302,"0000"),
" {","ActionTypeCV:  ",CHAR(34),"Observation",CHAR(34),
", MethodID: *MethodID",TEXT(MATCH(INDEX(DataColumns[Method Code],$A302),Methods[Method Code],0),"0000"),
", BeginDateTime:  NULL",
", BeginDateTimeUTCOffset:  NULL",
", EndDateTime:  NULL",
", EndDateTimeUTCOffset:  NULL",
", ActionDescription:  ",CHAR(34),"Generic observation action generated by YODA TimeSeries Template",CHAR(34),
", ActionFileLink:  ",CHAR(34),CHAR(34),"}")))</f>
        <v/>
      </c>
      <c r="U302" s="111" t="str">
        <f>IF($A302&gt;NumDataColumns,"",
IF(INDEX(DataColumns[Method Code],$A302)="","PLEASE FILL IN A SAMPLING FEATURE FOR EACH DATA COLUMN",
CONCATENATE("  - &amp;FeatureActionID",TEXT($A302,"0000"),
" {","SamplingFeatureID:  *SamplingFeatureID",TEXT(MATCH(INDEX(DataColumns[Sampling Feature Code],$A302),SamplingFeatures[Feature Code],0),"0000"),
", ActionID:  *ActionID",TEXT($A302,"0000"),"}")))</f>
        <v/>
      </c>
      <c r="V302" s="111" t="str">
        <f>IF($A302&gt;NumDataColumns,"",
CONCATENATE("  - &amp;ResultID",TEXT($A302,"0000"),
" {","ResultUUID:  ",CHAR(34),INDEX(DataColumns[ResultUUID],$A302),CHAR(34),
", FeatureActionID: *FeatureActionID",TEXT($A302,"0000"),
", ResultTypeCV:  ",CHAR(34),INDEX(DataColumns[Result Type],$A302),CHAR(34),
", VariableID:  *VariableID",TEXT(MATCH(INDEX(DataColumns[Variable Code],$A302),Variables[Variable Code],0),"0000"),
", UnitsID:  ",CHAR(34),INDEX(DataColumns[Unit Name],$A302),CHAR(34),
", TaxonomicClassifierID:  ",CHAR(34),CHAR(34),
", ProcessingLevelID:  *ProcessingLevelID",TEXT(MATCH(INDEX(DataColumns[Processing Level],$A302),ProcessingLevels[Processing Level Code],0),"0000"),
", ResultDateTime:  ",CHAR(34),CHAR(34),
", ResultDateTimeUTCOffset:  ",CHAR(34),CHAR(34),
", ValidDateTime:  ",CHAR(34),CHAR(34),
", ValidDateTimeUTCOffset:  ",CHAR(34),CHAR(34),
", StatusCV:  ",CHAR(34),CHAR(34),
", SampledMediumCV:  ",CHAR(34),INDEX(DataColumns[Sampled Medium],$A302),CHAR(34),
", ValueCount:  ",NumDataValues,"}"))</f>
        <v/>
      </c>
      <c r="W302" s="111" t="str">
        <f>IF($A302&gt;NumDataColumns,"",
CONCATENATE("  - &amp;TimeSeriesResultID001",TEXT($A302,"0000"),
" {","ResultID: *ResultID",TEXT($A302,"0000"),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Statistic],$A302),CHAR(34),"}"))</f>
        <v/>
      </c>
      <c r="X302" s="111" t="str">
        <f>IF($A302-3&gt;NumDataColumns,"",
CONCATENATE("    - {ColumnNumber: ",TEXT($A302-1,"0000"),
", Label:  ",CHAR(34),INDEX(DataColumns[Column Label],$A302-3),CHAR(34),
", ODM2Field:  ",CHAR(34),"DataValue",CHAR(34),
", CensorCodeCV:  ",CHAR(34),INDEX(DataColumns[Censor Code],$A302-3),CHAR(34),
", QualiatyCodeCV:  ",CHAR(34),INDEX(DataColumns[Quality Code],$A302-3),CHAR(34),
", TimeAggregationInterval:  ",INDEX(DataColumns[Time Aggregation Interval],$A302-3),
", TimeAggregationIntervalUnitsID:  ",CHAR(34),INDEX(DataColumns[Time Aggregation Unit],$A302-3),CHAR(34),"}"))</f>
        <v/>
      </c>
      <c r="AA302" s="111" t="str">
        <f>IF($A302&gt;NumDataColumns,
"",
CONCATENATE(AA301,", ",INDEX(DataColumns[Column Label],$A302)))</f>
        <v/>
      </c>
    </row>
    <row r="303" spans="1:27" x14ac:dyDescent="0.25">
      <c r="A303">
        <v>300</v>
      </c>
      <c r="D303" s="111" t="str">
        <f>IF($A303&gt;NumPeople,"",
CONCATENATE("  - &amp;PersonID",TEXT($A303,"0000"),
" {","PersonFirstName:  ",CHAR(34),INDEX(People[First Name],$A303),CHAR(34),
", PersonMiddleName:  ",CHAR(34),INDEX(People[Middle Name],$A303),CHAR(34),
", PersonLastName:  ",CHAR(34),INDEX(People[Last Name],$A303),CHAR(34),"}"))</f>
        <v/>
      </c>
      <c r="E303" s="111" t="str">
        <f>IF($A303&gt;NumOrganizations,"",
CONCATENATE("  - &amp;OrganizationID",TEXT($A303,"0000"),
" {","OrganizationTypeCV:  ",CHAR(34),INDEX(Organizations[Organization Type '[CV']],$A303),CHAR(34),
", OrganizationCode:  ",CHAR(34),INDEX(Organizations[Organization Code],$A303),CHAR(34),
", OrganizationName:  ",CHAR(34),INDEX(Organizations[Organization Name],$A303),CHAR(34),
", OrganizationDescription:  ",CHAR(34),INDEX(Organizations[Organization Description],$A303),CHAR(34),
", OrganizationLink:  ",CHAR(34),INDEX(Organizations[Organization Link],$A303),CHAR(34),"}"))</f>
        <v/>
      </c>
      <c r="F303" s="111" t="str">
        <f>IF($A303&gt;NumPeople,"",
CONCATENATE("  - &amp;AffiliationID",TEXT($A303,"0000"),
" {PersonID: *PersonID",TEXT($A303,"0000"),
", OrganizationID: *OrganizationID",TEXT(MATCH(INDEX(People[Organization Name],$A303),Organizations[Organization Name],0),"0000"),
", IsPrimaryOrganizationContact: , AffiliationStartDate: , AffiliationEndDate: , PrimaryPhone: ",
", PrimaryEmail: ",CHAR(34),INDEX(People[Primary Email],$A303),CHAR(34),
", PrimaryAddress: ",CHAR(34),INDEX(People[Primary Address],$A303),CHAR(34),
", PersonLink: }"))</f>
        <v/>
      </c>
      <c r="H303" s="111" t="str">
        <f>IF(COUNTA(CitationInformation)=0,"",
IF($A303&gt;NumAuthors,"",
CONCATENATE("  - &amp;AuthorListID",TEXT($A303,"0000"),
"  {CitationID: *CitationID0001",
", PersonID: *PersonID",TEXT(MATCH(INDEX(AuthorList[Author Name],$A303),People[Full Name],0),"0000"),
", AuthorOrder: ",INDEX(AuthorList[Author Number],$A303),"}")))</f>
        <v/>
      </c>
      <c r="K303" s="111" t="str">
        <f>IF($A303&gt;NumSamplingFeatures,"",
CONCATENATE("  - &amp;SamplingFeatureID",TEXT($A303,"0000"),
" {","SamplingFeatureUUID:  ",CHAR(34),INDEX(SamplingFeatures[Sampling Feature UUID],$A303),CHAR(34),
", SamplingFeatureTypeCV:  ",CHAR(34),INDEX(SamplingFeatures[Sampling Feature Type],$A303),CHAR(34),
", SamplingFeatureCode:  ",CHAR(34),INDEX(SamplingFeatures[Feature Code],$A303),CHAR(34),
", SamplingFeatureName:  ",CHAR(34),INDEX(SamplingFeatures[Feature Name],$A303),CHAR(34),
", SamplingFeatureDescription:  ",CHAR(34),INDEX(SamplingFeatures[Feature Description],$A303),CHAR(34),
", SamplingFeatureGeotypeCV:  ",CHAR(34),INDEX(SamplingFeatures[Feature Geo Type],$A303),CHAR(34),
", FeatureGeometry:  ",CHAR(34),INDEX(SamplingFeatures[Feature Geometry],$A303),CHAR(34),
", Elevation_m:  ",CHAR(34),INDEX(SamplingFeatures[Elevation_m],$A303),CHAR(34),
", ElevationDatumCV:  ",CHAR(34),ElevationDatum,CHAR(34),"}"))</f>
        <v/>
      </c>
      <c r="L303" s="111" t="str">
        <f>IF(NumSites=0,"",
IF(NumSites&lt;$A303,"",
CONCATENATE("  - &amp;SiteID",TEXT($A303,"0000"),
" {","SamplingFeatureID:  *SamplingFeatureID",TEXT(MATCH($A303,Sites[SiteID],0),"0000"),
", SiteTypeCV:  ",CHAR(34),INDEX(Sites[Site Type],MATCH($A303,Sites[SiteID],0)),CHAR(34),
", Latitude:  ",INDEX(Sites[Latitude],MATCH($A303,Sites[SiteID],0)),
", Longitude:  ",INDEX(Sites[Longitude],MATCH($A303,Sites[SiteID],0)),
", SpatialReferenceID:  *SRSID0001}")))</f>
        <v/>
      </c>
      <c r="M303" s="111" t="str">
        <f>IF(NumSpecimens=0,"",
IF(NumSpecimens&lt;$A303,"",
CONCATENATE("  - &amp;SpecimenID",TEXT($A303,"0000"),
" {","SamplingFeatureID:  *SamplingFeatureID",TEXT(MATCH($A303,Specimens[SpecimenID],0),"0000"),
", SpecimenTypeCV:  ",CHAR(34),INDEX(Specimens[Specimen Type],MATCH($A303,Specimens[SpecimenID],0)),CHAR(34),
", SpecimenMediumCV:  ",INDEX(Specimens[Specimen Medium],MATCH($A303,Specimens[SpecimenID],0)),
", IsFieldSpecimen:  ",CHAR(34),INDEX(Specimens[Is Field Specimen?],MATCH($A303,Specimens[SpecimenID],0)),CHAR(34),"}")))</f>
        <v/>
      </c>
      <c r="N303" s="111" t="str">
        <f>IF(NumSpatialOffsets=0,"",
IF(NumSpatialOffsets&lt;$A303,"",
CONCATENATE("  - &amp;SpatialOffsetID",TEXT($A303,"0000"),
" {","SpatialOffsetTypeCV:  ",CHAR(34),INDEX(RelatedFeatures[Spatial Offset Type],MATCH($A303,RelatedFeatures[OffsetID],0)),CHAR(34),
", Offset1Value:  ",INDEX(RelatedFeatures[Offset 1 Value],MATCH($A303,RelatedFeatures[OffsetID],0)),
", Offset1UnitID:  ",CHAR(34),INDEX(RelatedFeatures[Offset 1 Unit],MATCH($A303,RelatedFeatures[OffsetID],0)),CHAR(34),
", Offset2Value:  ",IF(INDEX(RelatedFeatures[Offset 2 Value],MATCH($A303,RelatedFeatures[OffsetID],0))="","NULL",INDEX(RelatedFeatures[Offset 2 Value],MATCH($A303,RelatedFeatures[OffsetID],0))),
", Offset2UnitID:  ",CHAR(34),INDEX(RelatedFeatures[Offset 2 Unit],MATCH($A303,RelatedFeatures[OffsetID],0)),,CHAR(34),
", Offset3Value:  ",IF(INDEX(RelatedFeatures[Offset 3 Value],MATCH($A303,RelatedFeatures[OffsetID],0))="","NULL",INDEX(RelatedFeatures[Offset 3 Value],MATCH($A303,RelatedFeatures[OffsetID],0))),
", Offset3UnitID:  ",CHAR(34),INDEX(RelatedFeatures[Offset 3 Unit],MATCH($A303,RelatedFeatures[OffsetID],0)),CHAR(34),"}")))</f>
        <v/>
      </c>
      <c r="O303" s="111" t="str">
        <f>IF(NumRelatedFeatures=0,"",
IF($A303&gt;NumRelatedFeatures,"",
CONCATENATE("  - &amp;RelationID",TEXT($A303,"0000"),
" {","SamplingFeatureID:  *SamplingFeatureID",TEXT(MATCH(INDEX(RelatedFeatures[First Sampling Feature Code],$A303),SamplingFeatures[Feature Code],0),"0000"),
", RelationshipTypeCV:  ",CHAR(34),INDEX(RelatedFeatures[Relationship Type],$A303),CHAR(34),
", RelatedFeatureID: *SamplingFeatureID",TEXT(MATCH(INDEX(RelatedFeatures[Second Sampling Feature Code],$A303),SamplingFeatures[Feature Code],0),"0000"),
", SpatialOffsetID:  ",IF(INDEX(RelatedFeatures[OffsetID],$A303)="",CONCATENATE(CHAR(34),CHAR(34)),CONCATENATE("*SpatialOffsetID",TEXT(INDEX(RelatedFeatures[OffsetID],$A303),"0000"))),"}")))</f>
        <v/>
      </c>
      <c r="P303" s="111" t="str">
        <f>IF($A303&gt;NumMethods,"",
CONCATENATE("  - &amp;MethodID",TEXT($A303,"0000"),
" {","MethodTypeCV:  ",CHAR(34),INDEX(Methods[Method Type],$A303),CHAR(34),
", MethodCode:  ",CHAR(34),INDEX(Methods[Method Code],$A303),CHAR(34),
", MethodName:  ",CHAR(34),INDEX(Methods[Method Name],$A303),CHAR(34),
", MethodDescription:  ",CHAR(34),INDEX(Methods[Method Description],$A303),CHAR(34),
", MethodLink:  ",CHAR(34),INDEX(Methods[Method Link],$A303),CHAR(34),
", OrganizationID: *OrganizationID",TEXT(MATCH(INDEX(Methods[Organization Name],$A303),Organizations[Organization Name],0),"0000"),"}"))</f>
        <v/>
      </c>
      <c r="Q303" s="111" t="str">
        <f>IF($A303&gt;NumVariables,"",
CONCATENATE("  - &amp;VariableID",TEXT($A303,"0000"),
" {","VariableTypeCV:  ",CHAR(34),INDEX(Variables[Variable Type],$A303),CHAR(34),
", VariableCode:  ",CHAR(34),INDEX(Variables[Variable Code],$A303),CHAR(34),
", VariableNameCV:  ",CHAR(34),INDEX(Variables[Variable Name],$A303),CHAR(34),
", VariableDefinition:  ",CHAR(34),INDEX(Variables[Variable Definition],$A303),CHAR(34),
", SpecciationCV:  ",CHAR(34),INDEX(Variables[Speciation],$A303),CHAR(34),
", NoDataValue:  ",CHAR(34),INDEX(Variables[No Data Value],$A303),CHAR(34),"}"))</f>
        <v/>
      </c>
      <c r="S303" s="111" t="str">
        <f>IF($A303&gt;NumProcessingLevels,"",
CONCATENATE("  - &amp;ProcessingLevelID",TEXT($A303,"0000"),
" {","ProcessingLevelCode:  ",CHAR(34),INDEX(ProcessingLevels[Processing Level Code],$A303),CHAR(34),
", Definition:  ",CHAR(34),INDEX(ProcessingLevels[Definition],$A303),CHAR(34),
", Explanation:  ",CHAR(34),INDEX(ProcessingLevels[Explanation],$A303),CHAR(34),"}"))</f>
        <v/>
      </c>
      <c r="T303" s="111" t="str">
        <f>IF($A303&gt;NumDataColumns,"",
IF(INDEX(DataColumns[Method Code],$A303)="","PLEASE FILL IN A METHOD FOR EACH DATA COLUMN",
CONCATENATE("  - &amp;ActionID",TEXT($A303,"0000"),
" {","ActionTypeCV:  ",CHAR(34),"Observation",CHAR(34),
", MethodID: *MethodID",TEXT(MATCH(INDEX(DataColumns[Method Code],$A303),Methods[Method Code],0),"0000"),
", BeginDateTime:  NULL",
", BeginDateTimeUTCOffset:  NULL",
", EndDateTime:  NULL",
", EndDateTimeUTCOffset:  NULL",
", ActionDescription:  ",CHAR(34),"Generic observation action generated by YODA TimeSeries Template",CHAR(34),
", ActionFileLink:  ",CHAR(34),CHAR(34),"}")))</f>
        <v/>
      </c>
      <c r="U303" s="111" t="str">
        <f>IF($A303&gt;NumDataColumns,"",
IF(INDEX(DataColumns[Method Code],$A303)="","PLEASE FILL IN A SAMPLING FEATURE FOR EACH DATA COLUMN",
CONCATENATE("  - &amp;FeatureActionID",TEXT($A303,"0000"),
" {","SamplingFeatureID:  *SamplingFeatureID",TEXT(MATCH(INDEX(DataColumns[Sampling Feature Code],$A303),SamplingFeatures[Feature Code],0),"0000"),
", ActionID:  *ActionID",TEXT($A303,"0000"),"}")))</f>
        <v/>
      </c>
      <c r="V303" s="111" t="str">
        <f>IF($A303&gt;NumDataColumns,"",
CONCATENATE("  - &amp;ResultID",TEXT($A303,"0000"),
" {","ResultUUID:  ",CHAR(34),INDEX(DataColumns[ResultUUID],$A303),CHAR(34),
", FeatureActionID: *FeatureActionID",TEXT($A303,"0000"),
", ResultTypeCV:  ",CHAR(34),INDEX(DataColumns[Result Type],$A303),CHAR(34),
", VariableID:  *VariableID",TEXT(MATCH(INDEX(DataColumns[Variable Code],$A303),Variables[Variable Code],0),"0000"),
", UnitsID:  ",CHAR(34),INDEX(DataColumns[Unit Name],$A303),CHAR(34),
", TaxonomicClassifierID:  ",CHAR(34),CHAR(34),
", ProcessingLevelID:  *ProcessingLevelID",TEXT(MATCH(INDEX(DataColumns[Processing Level],$A303),ProcessingLevels[Processing Level Code],0),"0000"),
", ResultDateTime:  ",CHAR(34),CHAR(34),
", ResultDateTimeUTCOffset:  ",CHAR(34),CHAR(34),
", ValidDateTime:  ",CHAR(34),CHAR(34),
", ValidDateTimeUTCOffset:  ",CHAR(34),CHAR(34),
", StatusCV:  ",CHAR(34),CHAR(34),
", SampledMediumCV:  ",CHAR(34),INDEX(DataColumns[Sampled Medium],$A303),CHAR(34),
", ValueCount:  ",NumDataValues,"}"))</f>
        <v/>
      </c>
      <c r="W303" s="111" t="str">
        <f>IF($A303&gt;NumDataColumns,"",
CONCATENATE("  - &amp;TimeSeriesResultID001",TEXT($A303,"0000"),
" {","ResultID: *ResultID",TEXT($A303,"0000"),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Statistic],$A303),CHAR(34),"}"))</f>
        <v/>
      </c>
      <c r="X303" s="111" t="str">
        <f>IF($A303-3&gt;NumDataColumns,"",
CONCATENATE("    - {ColumnNumber: ",TEXT($A303-1,"0000"),
", Label:  ",CHAR(34),INDEX(DataColumns[Column Label],$A303-3),CHAR(34),
", ODM2Field:  ",CHAR(34),"DataValue",CHAR(34),
", CensorCodeCV:  ",CHAR(34),INDEX(DataColumns[Censor Code],$A303-3),CHAR(34),
", QualiatyCodeCV:  ",CHAR(34),INDEX(DataColumns[Quality Code],$A303-3),CHAR(34),
", TimeAggregationInterval:  ",INDEX(DataColumns[Time Aggregation Interval],$A303-3),
", TimeAggregationIntervalUnitsID:  ",CHAR(34),INDEX(DataColumns[Time Aggregation Unit],$A303-3),CHAR(34),"}"))</f>
        <v/>
      </c>
      <c r="AA303" s="111" t="str">
        <f>IF($A303&gt;NumDataColumns,
"",
CONCATENATE(AA302,", ",INDEX(DataColumns[Column Label],$A303)))</f>
        <v/>
      </c>
    </row>
    <row r="304" spans="1:27" x14ac:dyDescent="0.25">
      <c r="A304">
        <v>301</v>
      </c>
      <c r="D304" s="111" t="str">
        <f>IF($A304&gt;NumPeople,"",
CONCATENATE("  - &amp;PersonID",TEXT($A304,"0000"),
" {","PersonFirstName:  ",CHAR(34),INDEX(People[First Name],$A304),CHAR(34),
", PersonMiddleName:  ",CHAR(34),INDEX(People[Middle Name],$A304),CHAR(34),
", PersonLastName:  ",CHAR(34),INDEX(People[Last Name],$A304),CHAR(34),"}"))</f>
        <v/>
      </c>
      <c r="E304" s="111" t="str">
        <f>IF($A304&gt;NumOrganizations,"",
CONCATENATE("  - &amp;OrganizationID",TEXT($A304,"0000"),
" {","OrganizationTypeCV:  ",CHAR(34),INDEX(Organizations[Organization Type '[CV']],$A304),CHAR(34),
", OrganizationCode:  ",CHAR(34),INDEX(Organizations[Organization Code],$A304),CHAR(34),
", OrganizationName:  ",CHAR(34),INDEX(Organizations[Organization Name],$A304),CHAR(34),
", OrganizationDescription:  ",CHAR(34),INDEX(Organizations[Organization Description],$A304),CHAR(34),
", OrganizationLink:  ",CHAR(34),INDEX(Organizations[Organization Link],$A304),CHAR(34),"}"))</f>
        <v/>
      </c>
      <c r="F304" s="111" t="str">
        <f>IF($A304&gt;NumPeople,"",
CONCATENATE("  - &amp;AffiliationID",TEXT($A304,"0000"),
" {PersonID: *PersonID",TEXT($A304,"0000"),
", OrganizationID: *OrganizationID",TEXT(MATCH(INDEX(People[Organization Name],$A304),Organizations[Organization Name],0),"0000"),
", IsPrimaryOrganizationContact: , AffiliationStartDate: , AffiliationEndDate: , PrimaryPhone: ",
", PrimaryEmail: ",CHAR(34),INDEX(People[Primary Email],$A304),CHAR(34),
", PrimaryAddress: ",CHAR(34),INDEX(People[Primary Address],$A304),CHAR(34),
", PersonLink: }"))</f>
        <v/>
      </c>
      <c r="H304" s="111" t="str">
        <f>IF(COUNTA(CitationInformation)=0,"",
IF($A304&gt;NumAuthors,"",
CONCATENATE("  - &amp;AuthorListID",TEXT($A304,"0000"),
"  {CitationID: *CitationID0001",
", PersonID: *PersonID",TEXT(MATCH(INDEX(AuthorList[Author Name],$A304),People[Full Name],0),"0000"),
", AuthorOrder: ",INDEX(AuthorList[Author Number],$A304),"}")))</f>
        <v/>
      </c>
      <c r="K304" s="111" t="str">
        <f>IF($A304&gt;NumSamplingFeatures,"",
CONCATENATE("  - &amp;SamplingFeatureID",TEXT($A304,"0000"),
" {","SamplingFeatureUUID:  ",CHAR(34),INDEX(SamplingFeatures[Sampling Feature UUID],$A304),CHAR(34),
", SamplingFeatureTypeCV:  ",CHAR(34),INDEX(SamplingFeatures[Sampling Feature Type],$A304),CHAR(34),
", SamplingFeatureCode:  ",CHAR(34),INDEX(SamplingFeatures[Feature Code],$A304),CHAR(34),
", SamplingFeatureName:  ",CHAR(34),INDEX(SamplingFeatures[Feature Name],$A304),CHAR(34),
", SamplingFeatureDescription:  ",CHAR(34),INDEX(SamplingFeatures[Feature Description],$A304),CHAR(34),
", SamplingFeatureGeotypeCV:  ",CHAR(34),INDEX(SamplingFeatures[Feature Geo Type],$A304),CHAR(34),
", FeatureGeometry:  ",CHAR(34),INDEX(SamplingFeatures[Feature Geometry],$A304),CHAR(34),
", Elevation_m:  ",CHAR(34),INDEX(SamplingFeatures[Elevation_m],$A304),CHAR(34),
", ElevationDatumCV:  ",CHAR(34),ElevationDatum,CHAR(34),"}"))</f>
        <v/>
      </c>
      <c r="L304" s="111" t="str">
        <f>IF(NumSites=0,"",
IF(NumSites&lt;$A304,"",
CONCATENATE("  - &amp;SiteID",TEXT($A304,"0000"),
" {","SamplingFeatureID:  *SamplingFeatureID",TEXT(MATCH($A304,Sites[SiteID],0),"0000"),
", SiteTypeCV:  ",CHAR(34),INDEX(Sites[Site Type],MATCH($A304,Sites[SiteID],0)),CHAR(34),
", Latitude:  ",INDEX(Sites[Latitude],MATCH($A304,Sites[SiteID],0)),
", Longitude:  ",INDEX(Sites[Longitude],MATCH($A304,Sites[SiteID],0)),
", SpatialReferenceID:  *SRSID0001}")))</f>
        <v/>
      </c>
      <c r="M304" s="111" t="str">
        <f>IF(NumSpecimens=0,"",
IF(NumSpecimens&lt;$A304,"",
CONCATENATE("  - &amp;SpecimenID",TEXT($A304,"0000"),
" {","SamplingFeatureID:  *SamplingFeatureID",TEXT(MATCH($A304,Specimens[SpecimenID],0),"0000"),
", SpecimenTypeCV:  ",CHAR(34),INDEX(Specimens[Specimen Type],MATCH($A304,Specimens[SpecimenID],0)),CHAR(34),
", SpecimenMediumCV:  ",INDEX(Specimens[Specimen Medium],MATCH($A304,Specimens[SpecimenID],0)),
", IsFieldSpecimen:  ",CHAR(34),INDEX(Specimens[Is Field Specimen?],MATCH($A304,Specimens[SpecimenID],0)),CHAR(34),"}")))</f>
        <v/>
      </c>
      <c r="N304" s="111" t="str">
        <f>IF(NumSpatialOffsets=0,"",
IF(NumSpatialOffsets&lt;$A304,"",
CONCATENATE("  - &amp;SpatialOffsetID",TEXT($A304,"0000"),
" {","SpatialOffsetTypeCV:  ",CHAR(34),INDEX(RelatedFeatures[Spatial Offset Type],MATCH($A304,RelatedFeatures[OffsetID],0)),CHAR(34),
", Offset1Value:  ",INDEX(RelatedFeatures[Offset 1 Value],MATCH($A304,RelatedFeatures[OffsetID],0)),
", Offset1UnitID:  ",CHAR(34),INDEX(RelatedFeatures[Offset 1 Unit],MATCH($A304,RelatedFeatures[OffsetID],0)),CHAR(34),
", Offset2Value:  ",IF(INDEX(RelatedFeatures[Offset 2 Value],MATCH($A304,RelatedFeatures[OffsetID],0))="","NULL",INDEX(RelatedFeatures[Offset 2 Value],MATCH($A304,RelatedFeatures[OffsetID],0))),
", Offset2UnitID:  ",CHAR(34),INDEX(RelatedFeatures[Offset 2 Unit],MATCH($A304,RelatedFeatures[OffsetID],0)),,CHAR(34),
", Offset3Value:  ",IF(INDEX(RelatedFeatures[Offset 3 Value],MATCH($A304,RelatedFeatures[OffsetID],0))="","NULL",INDEX(RelatedFeatures[Offset 3 Value],MATCH($A304,RelatedFeatures[OffsetID],0))),
", Offset3UnitID:  ",CHAR(34),INDEX(RelatedFeatures[Offset 3 Unit],MATCH($A304,RelatedFeatures[OffsetID],0)),CHAR(34),"}")))</f>
        <v/>
      </c>
      <c r="O304" s="111" t="str">
        <f>IF(NumRelatedFeatures=0,"",
IF($A304&gt;NumRelatedFeatures,"",
CONCATENATE("  - &amp;RelationID",TEXT($A304,"0000"),
" {","SamplingFeatureID:  *SamplingFeatureID",TEXT(MATCH(INDEX(RelatedFeatures[First Sampling Feature Code],$A304),SamplingFeatures[Feature Code],0),"0000"),
", RelationshipTypeCV:  ",CHAR(34),INDEX(RelatedFeatures[Relationship Type],$A304),CHAR(34),
", RelatedFeatureID: *SamplingFeatureID",TEXT(MATCH(INDEX(RelatedFeatures[Second Sampling Feature Code],$A304),SamplingFeatures[Feature Code],0),"0000"),
", SpatialOffsetID:  ",IF(INDEX(RelatedFeatures[OffsetID],$A304)="",CONCATENATE(CHAR(34),CHAR(34)),CONCATENATE("*SpatialOffsetID",TEXT(INDEX(RelatedFeatures[OffsetID],$A304),"0000"))),"}")))</f>
        <v/>
      </c>
      <c r="P304" s="111" t="str">
        <f>IF($A304&gt;NumMethods,"",
CONCATENATE("  - &amp;MethodID",TEXT($A304,"0000"),
" {","MethodTypeCV:  ",CHAR(34),INDEX(Methods[Method Type],$A304),CHAR(34),
", MethodCode:  ",CHAR(34),INDEX(Methods[Method Code],$A304),CHAR(34),
", MethodName:  ",CHAR(34),INDEX(Methods[Method Name],$A304),CHAR(34),
", MethodDescription:  ",CHAR(34),INDEX(Methods[Method Description],$A304),CHAR(34),
", MethodLink:  ",CHAR(34),INDEX(Methods[Method Link],$A304),CHAR(34),
", OrganizationID: *OrganizationID",TEXT(MATCH(INDEX(Methods[Organization Name],$A304),Organizations[Organization Name],0),"0000"),"}"))</f>
        <v/>
      </c>
      <c r="Q304" s="111" t="str">
        <f>IF($A304&gt;NumVariables,"",
CONCATENATE("  - &amp;VariableID",TEXT($A304,"0000"),
" {","VariableTypeCV:  ",CHAR(34),INDEX(Variables[Variable Type],$A304),CHAR(34),
", VariableCode:  ",CHAR(34),INDEX(Variables[Variable Code],$A304),CHAR(34),
", VariableNameCV:  ",CHAR(34),INDEX(Variables[Variable Name],$A304),CHAR(34),
", VariableDefinition:  ",CHAR(34),INDEX(Variables[Variable Definition],$A304),CHAR(34),
", SpecciationCV:  ",CHAR(34),INDEX(Variables[Speciation],$A304),CHAR(34),
", NoDataValue:  ",CHAR(34),INDEX(Variables[No Data Value],$A304),CHAR(34),"}"))</f>
        <v/>
      </c>
      <c r="S304" s="111" t="str">
        <f>IF($A304&gt;NumProcessingLevels,"",
CONCATENATE("  - &amp;ProcessingLevelID",TEXT($A304,"0000"),
" {","ProcessingLevelCode:  ",CHAR(34),INDEX(ProcessingLevels[Processing Level Code],$A304),CHAR(34),
", Definition:  ",CHAR(34),INDEX(ProcessingLevels[Definition],$A304),CHAR(34),
", Explanation:  ",CHAR(34),INDEX(ProcessingLevels[Explanation],$A304),CHAR(34),"}"))</f>
        <v/>
      </c>
      <c r="T304" s="111" t="str">
        <f>IF($A304&gt;NumDataColumns,"",
IF(INDEX(DataColumns[Method Code],$A304)="","PLEASE FILL IN A METHOD FOR EACH DATA COLUMN",
CONCATENATE("  - &amp;ActionID",TEXT($A304,"0000"),
" {","ActionTypeCV:  ",CHAR(34),"Observation",CHAR(34),
", MethodID: *MethodID",TEXT(MATCH(INDEX(DataColumns[Method Code],$A304),Methods[Method Code],0),"0000"),
", BeginDateTime:  NULL",
", BeginDateTimeUTCOffset:  NULL",
", EndDateTime:  NULL",
", EndDateTimeUTCOffset:  NULL",
", ActionDescription:  ",CHAR(34),"Generic observation action generated by YODA TimeSeries Template",CHAR(34),
", ActionFileLink:  ",CHAR(34),CHAR(34),"}")))</f>
        <v/>
      </c>
      <c r="U304" s="111" t="str">
        <f>IF($A304&gt;NumDataColumns,"",
IF(INDEX(DataColumns[Method Code],$A304)="","PLEASE FILL IN A SAMPLING FEATURE FOR EACH DATA COLUMN",
CONCATENATE("  - &amp;FeatureActionID",TEXT($A304,"0000"),
" {","SamplingFeatureID:  *SamplingFeatureID",TEXT(MATCH(INDEX(DataColumns[Sampling Feature Code],$A304),SamplingFeatures[Feature Code],0),"0000"),
", ActionID:  *ActionID",TEXT($A304,"0000"),"}")))</f>
        <v/>
      </c>
      <c r="V304" s="111" t="str">
        <f>IF($A304&gt;NumDataColumns,"",
CONCATENATE("  - &amp;ResultID",TEXT($A304,"0000"),
" {","ResultUUID:  ",CHAR(34),INDEX(DataColumns[ResultUUID],$A304),CHAR(34),
", FeatureActionID: *FeatureActionID",TEXT($A304,"0000"),
", ResultTypeCV:  ",CHAR(34),INDEX(DataColumns[Result Type],$A304),CHAR(34),
", VariableID:  *VariableID",TEXT(MATCH(INDEX(DataColumns[Variable Code],$A304),Variables[Variable Code],0),"0000"),
", UnitsID:  ",CHAR(34),INDEX(DataColumns[Unit Name],$A304),CHAR(34),
", TaxonomicClassifierID:  ",CHAR(34),CHAR(34),
", ProcessingLevelID:  *ProcessingLevelID",TEXT(MATCH(INDEX(DataColumns[Processing Level],$A304),ProcessingLevels[Processing Level Code],0),"0000"),
", ResultDateTime:  ",CHAR(34),CHAR(34),
", ResultDateTimeUTCOffset:  ",CHAR(34),CHAR(34),
", ValidDateTime:  ",CHAR(34),CHAR(34),
", ValidDateTimeUTCOffset:  ",CHAR(34),CHAR(34),
", StatusCV:  ",CHAR(34),CHAR(34),
", SampledMediumCV:  ",CHAR(34),INDEX(DataColumns[Sampled Medium],$A304),CHAR(34),
", ValueCount:  ",NumDataValues,"}"))</f>
        <v/>
      </c>
      <c r="W304" s="111" t="str">
        <f>IF($A304&gt;NumDataColumns,"",
CONCATENATE("  - &amp;TimeSeriesResultID001",TEXT($A304,"0000"),
" {","ResultID: *ResultID",TEXT($A304,"0000"),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Statistic],$A304),CHAR(34),"}"))</f>
        <v/>
      </c>
      <c r="X304" s="111" t="str">
        <f>IF($A304-3&gt;NumDataColumns,"",
CONCATENATE("    - {ColumnNumber: ",TEXT($A304-1,"0000"),
", Label:  ",CHAR(34),INDEX(DataColumns[Column Label],$A304-3),CHAR(34),
", ODM2Field:  ",CHAR(34),"DataValue",CHAR(34),
", CensorCodeCV:  ",CHAR(34),INDEX(DataColumns[Censor Code],$A304-3),CHAR(34),
", QualiatyCodeCV:  ",CHAR(34),INDEX(DataColumns[Quality Code],$A304-3),CHAR(34),
", TimeAggregationInterval:  ",INDEX(DataColumns[Time Aggregation Interval],$A304-3),
", TimeAggregationIntervalUnitsID:  ",CHAR(34),INDEX(DataColumns[Time Aggregation Unit],$A304-3),CHAR(34),"}"))</f>
        <v/>
      </c>
      <c r="AA304" s="111" t="str">
        <f>IF($A304&gt;NumDataColumns,
"",
CONCATENATE(AA303,", ",INDEX(DataColumns[Column Label],$A304)))</f>
        <v/>
      </c>
    </row>
    <row r="305" spans="1:27" x14ac:dyDescent="0.25">
      <c r="A305">
        <v>302</v>
      </c>
      <c r="D305" s="111" t="str">
        <f>IF($A305&gt;NumPeople,"",
CONCATENATE("  - &amp;PersonID",TEXT($A305,"0000"),
" {","PersonFirstName:  ",CHAR(34),INDEX(People[First Name],$A305),CHAR(34),
", PersonMiddleName:  ",CHAR(34),INDEX(People[Middle Name],$A305),CHAR(34),
", PersonLastName:  ",CHAR(34),INDEX(People[Last Name],$A305),CHAR(34),"}"))</f>
        <v/>
      </c>
      <c r="E305" s="111" t="str">
        <f>IF($A305&gt;NumOrganizations,"",
CONCATENATE("  - &amp;OrganizationID",TEXT($A305,"0000"),
" {","OrganizationTypeCV:  ",CHAR(34),INDEX(Organizations[Organization Type '[CV']],$A305),CHAR(34),
", OrganizationCode:  ",CHAR(34),INDEX(Organizations[Organization Code],$A305),CHAR(34),
", OrganizationName:  ",CHAR(34),INDEX(Organizations[Organization Name],$A305),CHAR(34),
", OrganizationDescription:  ",CHAR(34),INDEX(Organizations[Organization Description],$A305),CHAR(34),
", OrganizationLink:  ",CHAR(34),INDEX(Organizations[Organization Link],$A305),CHAR(34),"}"))</f>
        <v/>
      </c>
      <c r="F305" s="111" t="str">
        <f>IF($A305&gt;NumPeople,"",
CONCATENATE("  - &amp;AffiliationID",TEXT($A305,"0000"),
" {PersonID: *PersonID",TEXT($A305,"0000"),
", OrganizationID: *OrganizationID",TEXT(MATCH(INDEX(People[Organization Name],$A305),Organizations[Organization Name],0),"0000"),
", IsPrimaryOrganizationContact: , AffiliationStartDate: , AffiliationEndDate: , PrimaryPhone: ",
", PrimaryEmail: ",CHAR(34),INDEX(People[Primary Email],$A305),CHAR(34),
", PrimaryAddress: ",CHAR(34),INDEX(People[Primary Address],$A305),CHAR(34),
", PersonLink: }"))</f>
        <v/>
      </c>
      <c r="H305" s="111" t="str">
        <f>IF(COUNTA(CitationInformation)=0,"",
IF($A305&gt;NumAuthors,"",
CONCATENATE("  - &amp;AuthorListID",TEXT($A305,"0000"),
"  {CitationID: *CitationID0001",
", PersonID: *PersonID",TEXT(MATCH(INDEX(AuthorList[Author Name],$A305),People[Full Name],0),"0000"),
", AuthorOrder: ",INDEX(AuthorList[Author Number],$A305),"}")))</f>
        <v/>
      </c>
      <c r="K305" s="111" t="str">
        <f>IF($A305&gt;NumSamplingFeatures,"",
CONCATENATE("  - &amp;SamplingFeatureID",TEXT($A305,"0000"),
" {","SamplingFeatureUUID:  ",CHAR(34),INDEX(SamplingFeatures[Sampling Feature UUID],$A305),CHAR(34),
", SamplingFeatureTypeCV:  ",CHAR(34),INDEX(SamplingFeatures[Sampling Feature Type],$A305),CHAR(34),
", SamplingFeatureCode:  ",CHAR(34),INDEX(SamplingFeatures[Feature Code],$A305),CHAR(34),
", SamplingFeatureName:  ",CHAR(34),INDEX(SamplingFeatures[Feature Name],$A305),CHAR(34),
", SamplingFeatureDescription:  ",CHAR(34),INDEX(SamplingFeatures[Feature Description],$A305),CHAR(34),
", SamplingFeatureGeotypeCV:  ",CHAR(34),INDEX(SamplingFeatures[Feature Geo Type],$A305),CHAR(34),
", FeatureGeometry:  ",CHAR(34),INDEX(SamplingFeatures[Feature Geometry],$A305),CHAR(34),
", Elevation_m:  ",CHAR(34),INDEX(SamplingFeatures[Elevation_m],$A305),CHAR(34),
", ElevationDatumCV:  ",CHAR(34),ElevationDatum,CHAR(34),"}"))</f>
        <v/>
      </c>
      <c r="L305" s="111" t="str">
        <f>IF(NumSites=0,"",
IF(NumSites&lt;$A305,"",
CONCATENATE("  - &amp;SiteID",TEXT($A305,"0000"),
" {","SamplingFeatureID:  *SamplingFeatureID",TEXT(MATCH($A305,Sites[SiteID],0),"0000"),
", SiteTypeCV:  ",CHAR(34),INDEX(Sites[Site Type],MATCH($A305,Sites[SiteID],0)),CHAR(34),
", Latitude:  ",INDEX(Sites[Latitude],MATCH($A305,Sites[SiteID],0)),
", Longitude:  ",INDEX(Sites[Longitude],MATCH($A305,Sites[SiteID],0)),
", SpatialReferenceID:  *SRSID0001}")))</f>
        <v/>
      </c>
      <c r="M305" s="111" t="str">
        <f>IF(NumSpecimens=0,"",
IF(NumSpecimens&lt;$A305,"",
CONCATENATE("  - &amp;SpecimenID",TEXT($A305,"0000"),
" {","SamplingFeatureID:  *SamplingFeatureID",TEXT(MATCH($A305,Specimens[SpecimenID],0),"0000"),
", SpecimenTypeCV:  ",CHAR(34),INDEX(Specimens[Specimen Type],MATCH($A305,Specimens[SpecimenID],0)),CHAR(34),
", SpecimenMediumCV:  ",INDEX(Specimens[Specimen Medium],MATCH($A305,Specimens[SpecimenID],0)),
", IsFieldSpecimen:  ",CHAR(34),INDEX(Specimens[Is Field Specimen?],MATCH($A305,Specimens[SpecimenID],0)),CHAR(34),"}")))</f>
        <v/>
      </c>
      <c r="N305" s="111" t="str">
        <f>IF(NumSpatialOffsets=0,"",
IF(NumSpatialOffsets&lt;$A305,"",
CONCATENATE("  - &amp;SpatialOffsetID",TEXT($A305,"0000"),
" {","SpatialOffsetTypeCV:  ",CHAR(34),INDEX(RelatedFeatures[Spatial Offset Type],MATCH($A305,RelatedFeatures[OffsetID],0)),CHAR(34),
", Offset1Value:  ",INDEX(RelatedFeatures[Offset 1 Value],MATCH($A305,RelatedFeatures[OffsetID],0)),
", Offset1UnitID:  ",CHAR(34),INDEX(RelatedFeatures[Offset 1 Unit],MATCH($A305,RelatedFeatures[OffsetID],0)),CHAR(34),
", Offset2Value:  ",IF(INDEX(RelatedFeatures[Offset 2 Value],MATCH($A305,RelatedFeatures[OffsetID],0))="","NULL",INDEX(RelatedFeatures[Offset 2 Value],MATCH($A305,RelatedFeatures[OffsetID],0))),
", Offset2UnitID:  ",CHAR(34),INDEX(RelatedFeatures[Offset 2 Unit],MATCH($A305,RelatedFeatures[OffsetID],0)),,CHAR(34),
", Offset3Value:  ",IF(INDEX(RelatedFeatures[Offset 3 Value],MATCH($A305,RelatedFeatures[OffsetID],0))="","NULL",INDEX(RelatedFeatures[Offset 3 Value],MATCH($A305,RelatedFeatures[OffsetID],0))),
", Offset3UnitID:  ",CHAR(34),INDEX(RelatedFeatures[Offset 3 Unit],MATCH($A305,RelatedFeatures[OffsetID],0)),CHAR(34),"}")))</f>
        <v/>
      </c>
      <c r="O305" s="111" t="str">
        <f>IF(NumRelatedFeatures=0,"",
IF($A305&gt;NumRelatedFeatures,"",
CONCATENATE("  - &amp;RelationID",TEXT($A305,"0000"),
" {","SamplingFeatureID:  *SamplingFeatureID",TEXT(MATCH(INDEX(RelatedFeatures[First Sampling Feature Code],$A305),SamplingFeatures[Feature Code],0),"0000"),
", RelationshipTypeCV:  ",CHAR(34),INDEX(RelatedFeatures[Relationship Type],$A305),CHAR(34),
", RelatedFeatureID: *SamplingFeatureID",TEXT(MATCH(INDEX(RelatedFeatures[Second Sampling Feature Code],$A305),SamplingFeatures[Feature Code],0),"0000"),
", SpatialOffsetID:  ",IF(INDEX(RelatedFeatures[OffsetID],$A305)="",CONCATENATE(CHAR(34),CHAR(34)),CONCATENATE("*SpatialOffsetID",TEXT(INDEX(RelatedFeatures[OffsetID],$A305),"0000"))),"}")))</f>
        <v/>
      </c>
      <c r="P305" s="111" t="str">
        <f>IF($A305&gt;NumMethods,"",
CONCATENATE("  - &amp;MethodID",TEXT($A305,"0000"),
" {","MethodTypeCV:  ",CHAR(34),INDEX(Methods[Method Type],$A305),CHAR(34),
", MethodCode:  ",CHAR(34),INDEX(Methods[Method Code],$A305),CHAR(34),
", MethodName:  ",CHAR(34),INDEX(Methods[Method Name],$A305),CHAR(34),
", MethodDescription:  ",CHAR(34),INDEX(Methods[Method Description],$A305),CHAR(34),
", MethodLink:  ",CHAR(34),INDEX(Methods[Method Link],$A305),CHAR(34),
", OrganizationID: *OrganizationID",TEXT(MATCH(INDEX(Methods[Organization Name],$A305),Organizations[Organization Name],0),"0000"),"}"))</f>
        <v/>
      </c>
      <c r="Q305" s="111" t="str">
        <f>IF($A305&gt;NumVariables,"",
CONCATENATE("  - &amp;VariableID",TEXT($A305,"0000"),
" {","VariableTypeCV:  ",CHAR(34),INDEX(Variables[Variable Type],$A305),CHAR(34),
", VariableCode:  ",CHAR(34),INDEX(Variables[Variable Code],$A305),CHAR(34),
", VariableNameCV:  ",CHAR(34),INDEX(Variables[Variable Name],$A305),CHAR(34),
", VariableDefinition:  ",CHAR(34),INDEX(Variables[Variable Definition],$A305),CHAR(34),
", SpecciationCV:  ",CHAR(34),INDEX(Variables[Speciation],$A305),CHAR(34),
", NoDataValue:  ",CHAR(34),INDEX(Variables[No Data Value],$A305),CHAR(34),"}"))</f>
        <v/>
      </c>
      <c r="S305" s="111" t="str">
        <f>IF($A305&gt;NumProcessingLevels,"",
CONCATENATE("  - &amp;ProcessingLevelID",TEXT($A305,"0000"),
" {","ProcessingLevelCode:  ",CHAR(34),INDEX(ProcessingLevels[Processing Level Code],$A305),CHAR(34),
", Definition:  ",CHAR(34),INDEX(ProcessingLevels[Definition],$A305),CHAR(34),
", Explanation:  ",CHAR(34),INDEX(ProcessingLevels[Explanation],$A305),CHAR(34),"}"))</f>
        <v/>
      </c>
      <c r="T305" s="111" t="str">
        <f>IF($A305&gt;NumDataColumns,"",
IF(INDEX(DataColumns[Method Code],$A305)="","PLEASE FILL IN A METHOD FOR EACH DATA COLUMN",
CONCATENATE("  - &amp;ActionID",TEXT($A305,"0000"),
" {","ActionTypeCV:  ",CHAR(34),"Observation",CHAR(34),
", MethodID: *MethodID",TEXT(MATCH(INDEX(DataColumns[Method Code],$A305),Methods[Method Code],0),"0000"),
", BeginDateTime:  NULL",
", BeginDateTimeUTCOffset:  NULL",
", EndDateTime:  NULL",
", EndDateTimeUTCOffset:  NULL",
", ActionDescription:  ",CHAR(34),"Generic observation action generated by YODA TimeSeries Template",CHAR(34),
", ActionFileLink:  ",CHAR(34),CHAR(34),"}")))</f>
        <v/>
      </c>
      <c r="U305" s="111" t="str">
        <f>IF($A305&gt;NumDataColumns,"",
IF(INDEX(DataColumns[Method Code],$A305)="","PLEASE FILL IN A SAMPLING FEATURE FOR EACH DATA COLUMN",
CONCATENATE("  - &amp;FeatureActionID",TEXT($A305,"0000"),
" {","SamplingFeatureID:  *SamplingFeatureID",TEXT(MATCH(INDEX(DataColumns[Sampling Feature Code],$A305),SamplingFeatures[Feature Code],0),"0000"),
", ActionID:  *ActionID",TEXT($A305,"0000"),"}")))</f>
        <v/>
      </c>
      <c r="V305" s="111" t="str">
        <f>IF($A305&gt;NumDataColumns,"",
CONCATENATE("  - &amp;ResultID",TEXT($A305,"0000"),
" {","ResultUUID:  ",CHAR(34),INDEX(DataColumns[ResultUUID],$A305),CHAR(34),
", FeatureActionID: *FeatureActionID",TEXT($A305,"0000"),
", ResultTypeCV:  ",CHAR(34),INDEX(DataColumns[Result Type],$A305),CHAR(34),
", VariableID:  *VariableID",TEXT(MATCH(INDEX(DataColumns[Variable Code],$A305),Variables[Variable Code],0),"0000"),
", UnitsID:  ",CHAR(34),INDEX(DataColumns[Unit Name],$A305),CHAR(34),
", TaxonomicClassifierID:  ",CHAR(34),CHAR(34),
", ProcessingLevelID:  *ProcessingLevelID",TEXT(MATCH(INDEX(DataColumns[Processing Level],$A305),ProcessingLevels[Processing Level Code],0),"0000"),
", ResultDateTime:  ",CHAR(34),CHAR(34),
", ResultDateTimeUTCOffset:  ",CHAR(34),CHAR(34),
", ValidDateTime:  ",CHAR(34),CHAR(34),
", ValidDateTimeUTCOffset:  ",CHAR(34),CHAR(34),
", StatusCV:  ",CHAR(34),CHAR(34),
", SampledMediumCV:  ",CHAR(34),INDEX(DataColumns[Sampled Medium],$A305),CHAR(34),
", ValueCount:  ",NumDataValues,"}"))</f>
        <v/>
      </c>
      <c r="W305" s="111" t="str">
        <f>IF($A305&gt;NumDataColumns,"",
CONCATENATE("  - &amp;TimeSeriesResultID001",TEXT($A305,"0000"),
" {","ResultID: *ResultID",TEXT($A305,"0000"),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Statistic],$A305),CHAR(34),"}"))</f>
        <v/>
      </c>
      <c r="X305" s="111" t="str">
        <f>IF($A305-3&gt;NumDataColumns,"",
CONCATENATE("    - {ColumnNumber: ",TEXT($A305-1,"0000"),
", Label:  ",CHAR(34),INDEX(DataColumns[Column Label],$A305-3),CHAR(34),
", ODM2Field:  ",CHAR(34),"DataValue",CHAR(34),
", CensorCodeCV:  ",CHAR(34),INDEX(DataColumns[Censor Code],$A305-3),CHAR(34),
", QualiatyCodeCV:  ",CHAR(34),INDEX(DataColumns[Quality Code],$A305-3),CHAR(34),
", TimeAggregationInterval:  ",INDEX(DataColumns[Time Aggregation Interval],$A305-3),
", TimeAggregationIntervalUnitsID:  ",CHAR(34),INDEX(DataColumns[Time Aggregation Unit],$A305-3),CHAR(34),"}"))</f>
        <v/>
      </c>
      <c r="AA305" s="111" t="str">
        <f>IF($A305&gt;NumDataColumns,
"",
CONCATENATE(AA304,", ",INDEX(DataColumns[Column Label],$A305)))</f>
        <v/>
      </c>
    </row>
    <row r="306" spans="1:27" x14ac:dyDescent="0.25">
      <c r="A306">
        <v>303</v>
      </c>
      <c r="D306" s="111" t="str">
        <f>IF($A306&gt;NumPeople,"",
CONCATENATE("  - &amp;PersonID",TEXT($A306,"0000"),
" {","PersonFirstName:  ",CHAR(34),INDEX(People[First Name],$A306),CHAR(34),
", PersonMiddleName:  ",CHAR(34),INDEX(People[Middle Name],$A306),CHAR(34),
", PersonLastName:  ",CHAR(34),INDEX(People[Last Name],$A306),CHAR(34),"}"))</f>
        <v/>
      </c>
      <c r="E306" s="111" t="str">
        <f>IF($A306&gt;NumOrganizations,"",
CONCATENATE("  - &amp;OrganizationID",TEXT($A306,"0000"),
" {","OrganizationTypeCV:  ",CHAR(34),INDEX(Organizations[Organization Type '[CV']],$A306),CHAR(34),
", OrganizationCode:  ",CHAR(34),INDEX(Organizations[Organization Code],$A306),CHAR(34),
", OrganizationName:  ",CHAR(34),INDEX(Organizations[Organization Name],$A306),CHAR(34),
", OrganizationDescription:  ",CHAR(34),INDEX(Organizations[Organization Description],$A306),CHAR(34),
", OrganizationLink:  ",CHAR(34),INDEX(Organizations[Organization Link],$A306),CHAR(34),"}"))</f>
        <v/>
      </c>
      <c r="F306" s="111" t="str">
        <f>IF($A306&gt;NumPeople,"",
CONCATENATE("  - &amp;AffiliationID",TEXT($A306,"0000"),
" {PersonID: *PersonID",TEXT($A306,"0000"),
", OrganizationID: *OrganizationID",TEXT(MATCH(INDEX(People[Organization Name],$A306),Organizations[Organization Name],0),"0000"),
", IsPrimaryOrganizationContact: , AffiliationStartDate: , AffiliationEndDate: , PrimaryPhone: ",
", PrimaryEmail: ",CHAR(34),INDEX(People[Primary Email],$A306),CHAR(34),
", PrimaryAddress: ",CHAR(34),INDEX(People[Primary Address],$A306),CHAR(34),
", PersonLink: }"))</f>
        <v/>
      </c>
      <c r="H306" s="111" t="str">
        <f>IF(COUNTA(CitationInformation)=0,"",
IF($A306&gt;NumAuthors,"",
CONCATENATE("  - &amp;AuthorListID",TEXT($A306,"0000"),
"  {CitationID: *CitationID0001",
", PersonID: *PersonID",TEXT(MATCH(INDEX(AuthorList[Author Name],$A306),People[Full Name],0),"0000"),
", AuthorOrder: ",INDEX(AuthorList[Author Number],$A306),"}")))</f>
        <v/>
      </c>
      <c r="K306" s="111" t="str">
        <f>IF($A306&gt;NumSamplingFeatures,"",
CONCATENATE("  - &amp;SamplingFeatureID",TEXT($A306,"0000"),
" {","SamplingFeatureUUID:  ",CHAR(34),INDEX(SamplingFeatures[Sampling Feature UUID],$A306),CHAR(34),
", SamplingFeatureTypeCV:  ",CHAR(34),INDEX(SamplingFeatures[Sampling Feature Type],$A306),CHAR(34),
", SamplingFeatureCode:  ",CHAR(34),INDEX(SamplingFeatures[Feature Code],$A306),CHAR(34),
", SamplingFeatureName:  ",CHAR(34),INDEX(SamplingFeatures[Feature Name],$A306),CHAR(34),
", SamplingFeatureDescription:  ",CHAR(34),INDEX(SamplingFeatures[Feature Description],$A306),CHAR(34),
", SamplingFeatureGeotypeCV:  ",CHAR(34),INDEX(SamplingFeatures[Feature Geo Type],$A306),CHAR(34),
", FeatureGeometry:  ",CHAR(34),INDEX(SamplingFeatures[Feature Geometry],$A306),CHAR(34),
", Elevation_m:  ",CHAR(34),INDEX(SamplingFeatures[Elevation_m],$A306),CHAR(34),
", ElevationDatumCV:  ",CHAR(34),ElevationDatum,CHAR(34),"}"))</f>
        <v/>
      </c>
      <c r="L306" s="111" t="str">
        <f>IF(NumSites=0,"",
IF(NumSites&lt;$A306,"",
CONCATENATE("  - &amp;SiteID",TEXT($A306,"0000"),
" {","SamplingFeatureID:  *SamplingFeatureID",TEXT(MATCH($A306,Sites[SiteID],0),"0000"),
", SiteTypeCV:  ",CHAR(34),INDEX(Sites[Site Type],MATCH($A306,Sites[SiteID],0)),CHAR(34),
", Latitude:  ",INDEX(Sites[Latitude],MATCH($A306,Sites[SiteID],0)),
", Longitude:  ",INDEX(Sites[Longitude],MATCH($A306,Sites[SiteID],0)),
", SpatialReferenceID:  *SRSID0001}")))</f>
        <v/>
      </c>
      <c r="M306" s="111" t="str">
        <f>IF(NumSpecimens=0,"",
IF(NumSpecimens&lt;$A306,"",
CONCATENATE("  - &amp;SpecimenID",TEXT($A306,"0000"),
" {","SamplingFeatureID:  *SamplingFeatureID",TEXT(MATCH($A306,Specimens[SpecimenID],0),"0000"),
", SpecimenTypeCV:  ",CHAR(34),INDEX(Specimens[Specimen Type],MATCH($A306,Specimens[SpecimenID],0)),CHAR(34),
", SpecimenMediumCV:  ",INDEX(Specimens[Specimen Medium],MATCH($A306,Specimens[SpecimenID],0)),
", IsFieldSpecimen:  ",CHAR(34),INDEX(Specimens[Is Field Specimen?],MATCH($A306,Specimens[SpecimenID],0)),CHAR(34),"}")))</f>
        <v/>
      </c>
      <c r="N306" s="111" t="str">
        <f>IF(NumSpatialOffsets=0,"",
IF(NumSpatialOffsets&lt;$A306,"",
CONCATENATE("  - &amp;SpatialOffsetID",TEXT($A306,"0000"),
" {","SpatialOffsetTypeCV:  ",CHAR(34),INDEX(RelatedFeatures[Spatial Offset Type],MATCH($A306,RelatedFeatures[OffsetID],0)),CHAR(34),
", Offset1Value:  ",INDEX(RelatedFeatures[Offset 1 Value],MATCH($A306,RelatedFeatures[OffsetID],0)),
", Offset1UnitID:  ",CHAR(34),INDEX(RelatedFeatures[Offset 1 Unit],MATCH($A306,RelatedFeatures[OffsetID],0)),CHAR(34),
", Offset2Value:  ",IF(INDEX(RelatedFeatures[Offset 2 Value],MATCH($A306,RelatedFeatures[OffsetID],0))="","NULL",INDEX(RelatedFeatures[Offset 2 Value],MATCH($A306,RelatedFeatures[OffsetID],0))),
", Offset2UnitID:  ",CHAR(34),INDEX(RelatedFeatures[Offset 2 Unit],MATCH($A306,RelatedFeatures[OffsetID],0)),,CHAR(34),
", Offset3Value:  ",IF(INDEX(RelatedFeatures[Offset 3 Value],MATCH($A306,RelatedFeatures[OffsetID],0))="","NULL",INDEX(RelatedFeatures[Offset 3 Value],MATCH($A306,RelatedFeatures[OffsetID],0))),
", Offset3UnitID:  ",CHAR(34),INDEX(RelatedFeatures[Offset 3 Unit],MATCH($A306,RelatedFeatures[OffsetID],0)),CHAR(34),"}")))</f>
        <v/>
      </c>
      <c r="O306" s="111" t="str">
        <f>IF(NumRelatedFeatures=0,"",
IF($A306&gt;NumRelatedFeatures,"",
CONCATENATE("  - &amp;RelationID",TEXT($A306,"0000"),
" {","SamplingFeatureID:  *SamplingFeatureID",TEXT(MATCH(INDEX(RelatedFeatures[First Sampling Feature Code],$A306),SamplingFeatures[Feature Code],0),"0000"),
", RelationshipTypeCV:  ",CHAR(34),INDEX(RelatedFeatures[Relationship Type],$A306),CHAR(34),
", RelatedFeatureID: *SamplingFeatureID",TEXT(MATCH(INDEX(RelatedFeatures[Second Sampling Feature Code],$A306),SamplingFeatures[Feature Code],0),"0000"),
", SpatialOffsetID:  ",IF(INDEX(RelatedFeatures[OffsetID],$A306)="",CONCATENATE(CHAR(34),CHAR(34)),CONCATENATE("*SpatialOffsetID",TEXT(INDEX(RelatedFeatures[OffsetID],$A306),"0000"))),"}")))</f>
        <v/>
      </c>
      <c r="P306" s="111" t="str">
        <f>IF($A306&gt;NumMethods,"",
CONCATENATE("  - &amp;MethodID",TEXT($A306,"0000"),
" {","MethodTypeCV:  ",CHAR(34),INDEX(Methods[Method Type],$A306),CHAR(34),
", MethodCode:  ",CHAR(34),INDEX(Methods[Method Code],$A306),CHAR(34),
", MethodName:  ",CHAR(34),INDEX(Methods[Method Name],$A306),CHAR(34),
", MethodDescription:  ",CHAR(34),INDEX(Methods[Method Description],$A306),CHAR(34),
", MethodLink:  ",CHAR(34),INDEX(Methods[Method Link],$A306),CHAR(34),
", OrganizationID: *OrganizationID",TEXT(MATCH(INDEX(Methods[Organization Name],$A306),Organizations[Organization Name],0),"0000"),"}"))</f>
        <v/>
      </c>
      <c r="Q306" s="111" t="str">
        <f>IF($A306&gt;NumVariables,"",
CONCATENATE("  - &amp;VariableID",TEXT($A306,"0000"),
" {","VariableTypeCV:  ",CHAR(34),INDEX(Variables[Variable Type],$A306),CHAR(34),
", VariableCode:  ",CHAR(34),INDEX(Variables[Variable Code],$A306),CHAR(34),
", VariableNameCV:  ",CHAR(34),INDEX(Variables[Variable Name],$A306),CHAR(34),
", VariableDefinition:  ",CHAR(34),INDEX(Variables[Variable Definition],$A306),CHAR(34),
", SpecciationCV:  ",CHAR(34),INDEX(Variables[Speciation],$A306),CHAR(34),
", NoDataValue:  ",CHAR(34),INDEX(Variables[No Data Value],$A306),CHAR(34),"}"))</f>
        <v/>
      </c>
      <c r="S306" s="111" t="str">
        <f>IF($A306&gt;NumProcessingLevels,"",
CONCATENATE("  - &amp;ProcessingLevelID",TEXT($A306,"0000"),
" {","ProcessingLevelCode:  ",CHAR(34),INDEX(ProcessingLevels[Processing Level Code],$A306),CHAR(34),
", Definition:  ",CHAR(34),INDEX(ProcessingLevels[Definition],$A306),CHAR(34),
", Explanation:  ",CHAR(34),INDEX(ProcessingLevels[Explanation],$A306),CHAR(34),"}"))</f>
        <v/>
      </c>
      <c r="T306" s="111" t="str">
        <f>IF($A306&gt;NumDataColumns,"",
IF(INDEX(DataColumns[Method Code],$A306)="","PLEASE FILL IN A METHOD FOR EACH DATA COLUMN",
CONCATENATE("  - &amp;ActionID",TEXT($A306,"0000"),
" {","ActionTypeCV:  ",CHAR(34),"Observation",CHAR(34),
", MethodID: *MethodID",TEXT(MATCH(INDEX(DataColumns[Method Code],$A306),Methods[Method Code],0),"0000"),
", BeginDateTime:  NULL",
", BeginDateTimeUTCOffset:  NULL",
", EndDateTime:  NULL",
", EndDateTimeUTCOffset:  NULL",
", ActionDescription:  ",CHAR(34),"Generic observation action generated by YODA TimeSeries Template",CHAR(34),
", ActionFileLink:  ",CHAR(34),CHAR(34),"}")))</f>
        <v/>
      </c>
      <c r="U306" s="111" t="str">
        <f>IF($A306&gt;NumDataColumns,"",
IF(INDEX(DataColumns[Method Code],$A306)="","PLEASE FILL IN A SAMPLING FEATURE FOR EACH DATA COLUMN",
CONCATENATE("  - &amp;FeatureActionID",TEXT($A306,"0000"),
" {","SamplingFeatureID:  *SamplingFeatureID",TEXT(MATCH(INDEX(DataColumns[Sampling Feature Code],$A306),SamplingFeatures[Feature Code],0),"0000"),
", ActionID:  *ActionID",TEXT($A306,"0000"),"}")))</f>
        <v/>
      </c>
      <c r="V306" s="111" t="str">
        <f>IF($A306&gt;NumDataColumns,"",
CONCATENATE("  - &amp;ResultID",TEXT($A306,"0000"),
" {","ResultUUID:  ",CHAR(34),INDEX(DataColumns[ResultUUID],$A306),CHAR(34),
", FeatureActionID: *FeatureActionID",TEXT($A306,"0000"),
", ResultTypeCV:  ",CHAR(34),INDEX(DataColumns[Result Type],$A306),CHAR(34),
", VariableID:  *VariableID",TEXT(MATCH(INDEX(DataColumns[Variable Code],$A306),Variables[Variable Code],0),"0000"),
", UnitsID:  ",CHAR(34),INDEX(DataColumns[Unit Name],$A306),CHAR(34),
", TaxonomicClassifierID:  ",CHAR(34),CHAR(34),
", ProcessingLevelID:  *ProcessingLevelID",TEXT(MATCH(INDEX(DataColumns[Processing Level],$A306),ProcessingLevels[Processing Level Code],0),"0000"),
", ResultDateTime:  ",CHAR(34),CHAR(34),
", ResultDateTimeUTCOffset:  ",CHAR(34),CHAR(34),
", ValidDateTime:  ",CHAR(34),CHAR(34),
", ValidDateTimeUTCOffset:  ",CHAR(34),CHAR(34),
", StatusCV:  ",CHAR(34),CHAR(34),
", SampledMediumCV:  ",CHAR(34),INDEX(DataColumns[Sampled Medium],$A306),CHAR(34),
", ValueCount:  ",NumDataValues,"}"))</f>
        <v/>
      </c>
      <c r="W306" s="111" t="str">
        <f>IF($A306&gt;NumDataColumns,"",
CONCATENATE("  - &amp;TimeSeriesResultID001",TEXT($A306,"0000"),
" {","ResultID: *ResultID",TEXT($A306,"0000"),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Statistic],$A306),CHAR(34),"}"))</f>
        <v/>
      </c>
      <c r="X306" s="111" t="str">
        <f>IF($A306-3&gt;NumDataColumns,"",
CONCATENATE("    - {ColumnNumber: ",TEXT($A306-1,"0000"),
", Label:  ",CHAR(34),INDEX(DataColumns[Column Label],$A306-3),CHAR(34),
", ODM2Field:  ",CHAR(34),"DataValue",CHAR(34),
", CensorCodeCV:  ",CHAR(34),INDEX(DataColumns[Censor Code],$A306-3),CHAR(34),
", QualiatyCodeCV:  ",CHAR(34),INDEX(DataColumns[Quality Code],$A306-3),CHAR(34),
", TimeAggregationInterval:  ",INDEX(DataColumns[Time Aggregation Interval],$A306-3),
", TimeAggregationIntervalUnitsID:  ",CHAR(34),INDEX(DataColumns[Time Aggregation Unit],$A306-3),CHAR(34),"}"))</f>
        <v/>
      </c>
      <c r="AA306" s="111" t="str">
        <f>IF($A306&gt;NumDataColumns,
"",
CONCATENATE(AA305,", ",INDEX(DataColumns[Column Label],$A306)))</f>
        <v/>
      </c>
    </row>
    <row r="307" spans="1:27" x14ac:dyDescent="0.25">
      <c r="A307">
        <v>304</v>
      </c>
      <c r="D307" s="111" t="str">
        <f>IF($A307&gt;NumPeople,"",
CONCATENATE("  - &amp;PersonID",TEXT($A307,"0000"),
" {","PersonFirstName:  ",CHAR(34),INDEX(People[First Name],$A307),CHAR(34),
", PersonMiddleName:  ",CHAR(34),INDEX(People[Middle Name],$A307),CHAR(34),
", PersonLastName:  ",CHAR(34),INDEX(People[Last Name],$A307),CHAR(34),"}"))</f>
        <v/>
      </c>
      <c r="E307" s="111" t="str">
        <f>IF($A307&gt;NumOrganizations,"",
CONCATENATE("  - &amp;OrganizationID",TEXT($A307,"0000"),
" {","OrganizationTypeCV:  ",CHAR(34),INDEX(Organizations[Organization Type '[CV']],$A307),CHAR(34),
", OrganizationCode:  ",CHAR(34),INDEX(Organizations[Organization Code],$A307),CHAR(34),
", OrganizationName:  ",CHAR(34),INDEX(Organizations[Organization Name],$A307),CHAR(34),
", OrganizationDescription:  ",CHAR(34),INDEX(Organizations[Organization Description],$A307),CHAR(34),
", OrganizationLink:  ",CHAR(34),INDEX(Organizations[Organization Link],$A307),CHAR(34),"}"))</f>
        <v/>
      </c>
      <c r="F307" s="111" t="str">
        <f>IF($A307&gt;NumPeople,"",
CONCATENATE("  - &amp;AffiliationID",TEXT($A307,"0000"),
" {PersonID: *PersonID",TEXT($A307,"0000"),
", OrganizationID: *OrganizationID",TEXT(MATCH(INDEX(People[Organization Name],$A307),Organizations[Organization Name],0),"0000"),
", IsPrimaryOrganizationContact: , AffiliationStartDate: , AffiliationEndDate: , PrimaryPhone: ",
", PrimaryEmail: ",CHAR(34),INDEX(People[Primary Email],$A307),CHAR(34),
", PrimaryAddress: ",CHAR(34),INDEX(People[Primary Address],$A307),CHAR(34),
", PersonLink: }"))</f>
        <v/>
      </c>
      <c r="H307" s="111" t="str">
        <f>IF(COUNTA(CitationInformation)=0,"",
IF($A307&gt;NumAuthors,"",
CONCATENATE("  - &amp;AuthorListID",TEXT($A307,"0000"),
"  {CitationID: *CitationID0001",
", PersonID: *PersonID",TEXT(MATCH(INDEX(AuthorList[Author Name],$A307),People[Full Name],0),"0000"),
", AuthorOrder: ",INDEX(AuthorList[Author Number],$A307),"}")))</f>
        <v/>
      </c>
      <c r="K307" s="111" t="str">
        <f>IF($A307&gt;NumSamplingFeatures,"",
CONCATENATE("  - &amp;SamplingFeatureID",TEXT($A307,"0000"),
" {","SamplingFeatureUUID:  ",CHAR(34),INDEX(SamplingFeatures[Sampling Feature UUID],$A307),CHAR(34),
", SamplingFeatureTypeCV:  ",CHAR(34),INDEX(SamplingFeatures[Sampling Feature Type],$A307),CHAR(34),
", SamplingFeatureCode:  ",CHAR(34),INDEX(SamplingFeatures[Feature Code],$A307),CHAR(34),
", SamplingFeatureName:  ",CHAR(34),INDEX(SamplingFeatures[Feature Name],$A307),CHAR(34),
", SamplingFeatureDescription:  ",CHAR(34),INDEX(SamplingFeatures[Feature Description],$A307),CHAR(34),
", SamplingFeatureGeotypeCV:  ",CHAR(34),INDEX(SamplingFeatures[Feature Geo Type],$A307),CHAR(34),
", FeatureGeometry:  ",CHAR(34),INDEX(SamplingFeatures[Feature Geometry],$A307),CHAR(34),
", Elevation_m:  ",CHAR(34),INDEX(SamplingFeatures[Elevation_m],$A307),CHAR(34),
", ElevationDatumCV:  ",CHAR(34),ElevationDatum,CHAR(34),"}"))</f>
        <v/>
      </c>
      <c r="L307" s="111" t="str">
        <f>IF(NumSites=0,"",
IF(NumSites&lt;$A307,"",
CONCATENATE("  - &amp;SiteID",TEXT($A307,"0000"),
" {","SamplingFeatureID:  *SamplingFeatureID",TEXT(MATCH($A307,Sites[SiteID],0),"0000"),
", SiteTypeCV:  ",CHAR(34),INDEX(Sites[Site Type],MATCH($A307,Sites[SiteID],0)),CHAR(34),
", Latitude:  ",INDEX(Sites[Latitude],MATCH($A307,Sites[SiteID],0)),
", Longitude:  ",INDEX(Sites[Longitude],MATCH($A307,Sites[SiteID],0)),
", SpatialReferenceID:  *SRSID0001}")))</f>
        <v/>
      </c>
      <c r="M307" s="111" t="str">
        <f>IF(NumSpecimens=0,"",
IF(NumSpecimens&lt;$A307,"",
CONCATENATE("  - &amp;SpecimenID",TEXT($A307,"0000"),
" {","SamplingFeatureID:  *SamplingFeatureID",TEXT(MATCH($A307,Specimens[SpecimenID],0),"0000"),
", SpecimenTypeCV:  ",CHAR(34),INDEX(Specimens[Specimen Type],MATCH($A307,Specimens[SpecimenID],0)),CHAR(34),
", SpecimenMediumCV:  ",INDEX(Specimens[Specimen Medium],MATCH($A307,Specimens[SpecimenID],0)),
", IsFieldSpecimen:  ",CHAR(34),INDEX(Specimens[Is Field Specimen?],MATCH($A307,Specimens[SpecimenID],0)),CHAR(34),"}")))</f>
        <v/>
      </c>
      <c r="N307" s="111" t="str">
        <f>IF(NumSpatialOffsets=0,"",
IF(NumSpatialOffsets&lt;$A307,"",
CONCATENATE("  - &amp;SpatialOffsetID",TEXT($A307,"0000"),
" {","SpatialOffsetTypeCV:  ",CHAR(34),INDEX(RelatedFeatures[Spatial Offset Type],MATCH($A307,RelatedFeatures[OffsetID],0)),CHAR(34),
", Offset1Value:  ",INDEX(RelatedFeatures[Offset 1 Value],MATCH($A307,RelatedFeatures[OffsetID],0)),
", Offset1UnitID:  ",CHAR(34),INDEX(RelatedFeatures[Offset 1 Unit],MATCH($A307,RelatedFeatures[OffsetID],0)),CHAR(34),
", Offset2Value:  ",IF(INDEX(RelatedFeatures[Offset 2 Value],MATCH($A307,RelatedFeatures[OffsetID],0))="","NULL",INDEX(RelatedFeatures[Offset 2 Value],MATCH($A307,RelatedFeatures[OffsetID],0))),
", Offset2UnitID:  ",CHAR(34),INDEX(RelatedFeatures[Offset 2 Unit],MATCH($A307,RelatedFeatures[OffsetID],0)),,CHAR(34),
", Offset3Value:  ",IF(INDEX(RelatedFeatures[Offset 3 Value],MATCH($A307,RelatedFeatures[OffsetID],0))="","NULL",INDEX(RelatedFeatures[Offset 3 Value],MATCH($A307,RelatedFeatures[OffsetID],0))),
", Offset3UnitID:  ",CHAR(34),INDEX(RelatedFeatures[Offset 3 Unit],MATCH($A307,RelatedFeatures[OffsetID],0)),CHAR(34),"}")))</f>
        <v/>
      </c>
      <c r="O307" s="111" t="str">
        <f>IF(NumRelatedFeatures=0,"",
IF($A307&gt;NumRelatedFeatures,"",
CONCATENATE("  - &amp;RelationID",TEXT($A307,"0000"),
" {","SamplingFeatureID:  *SamplingFeatureID",TEXT(MATCH(INDEX(RelatedFeatures[First Sampling Feature Code],$A307),SamplingFeatures[Feature Code],0),"0000"),
", RelationshipTypeCV:  ",CHAR(34),INDEX(RelatedFeatures[Relationship Type],$A307),CHAR(34),
", RelatedFeatureID: *SamplingFeatureID",TEXT(MATCH(INDEX(RelatedFeatures[Second Sampling Feature Code],$A307),SamplingFeatures[Feature Code],0),"0000"),
", SpatialOffsetID:  ",IF(INDEX(RelatedFeatures[OffsetID],$A307)="",CONCATENATE(CHAR(34),CHAR(34)),CONCATENATE("*SpatialOffsetID",TEXT(INDEX(RelatedFeatures[OffsetID],$A307),"0000"))),"}")))</f>
        <v/>
      </c>
      <c r="P307" s="111" t="str">
        <f>IF($A307&gt;NumMethods,"",
CONCATENATE("  - &amp;MethodID",TEXT($A307,"0000"),
" {","MethodTypeCV:  ",CHAR(34),INDEX(Methods[Method Type],$A307),CHAR(34),
", MethodCode:  ",CHAR(34),INDEX(Methods[Method Code],$A307),CHAR(34),
", MethodName:  ",CHAR(34),INDEX(Methods[Method Name],$A307),CHAR(34),
", MethodDescription:  ",CHAR(34),INDEX(Methods[Method Description],$A307),CHAR(34),
", MethodLink:  ",CHAR(34),INDEX(Methods[Method Link],$A307),CHAR(34),
", OrganizationID: *OrganizationID",TEXT(MATCH(INDEX(Methods[Organization Name],$A307),Organizations[Organization Name],0),"0000"),"}"))</f>
        <v/>
      </c>
      <c r="Q307" s="111" t="str">
        <f>IF($A307&gt;NumVariables,"",
CONCATENATE("  - &amp;VariableID",TEXT($A307,"0000"),
" {","VariableTypeCV:  ",CHAR(34),INDEX(Variables[Variable Type],$A307),CHAR(34),
", VariableCode:  ",CHAR(34),INDEX(Variables[Variable Code],$A307),CHAR(34),
", VariableNameCV:  ",CHAR(34),INDEX(Variables[Variable Name],$A307),CHAR(34),
", VariableDefinition:  ",CHAR(34),INDEX(Variables[Variable Definition],$A307),CHAR(34),
", SpecciationCV:  ",CHAR(34),INDEX(Variables[Speciation],$A307),CHAR(34),
", NoDataValue:  ",CHAR(34),INDEX(Variables[No Data Value],$A307),CHAR(34),"}"))</f>
        <v/>
      </c>
      <c r="S307" s="111" t="str">
        <f>IF($A307&gt;NumProcessingLevels,"",
CONCATENATE("  - &amp;ProcessingLevelID",TEXT($A307,"0000"),
" {","ProcessingLevelCode:  ",CHAR(34),INDEX(ProcessingLevels[Processing Level Code],$A307),CHAR(34),
", Definition:  ",CHAR(34),INDEX(ProcessingLevels[Definition],$A307),CHAR(34),
", Explanation:  ",CHAR(34),INDEX(ProcessingLevels[Explanation],$A307),CHAR(34),"}"))</f>
        <v/>
      </c>
      <c r="T307" s="111" t="str">
        <f>IF($A307&gt;NumDataColumns,"",
IF(INDEX(DataColumns[Method Code],$A307)="","PLEASE FILL IN A METHOD FOR EACH DATA COLUMN",
CONCATENATE("  - &amp;ActionID",TEXT($A307,"0000"),
" {","ActionTypeCV:  ",CHAR(34),"Observation",CHAR(34),
", MethodID: *MethodID",TEXT(MATCH(INDEX(DataColumns[Method Code],$A307),Methods[Method Code],0),"0000"),
", BeginDateTime:  NULL",
", BeginDateTimeUTCOffset:  NULL",
", EndDateTime:  NULL",
", EndDateTimeUTCOffset:  NULL",
", ActionDescription:  ",CHAR(34),"Generic observation action generated by YODA TimeSeries Template",CHAR(34),
", ActionFileLink:  ",CHAR(34),CHAR(34),"}")))</f>
        <v/>
      </c>
      <c r="U307" s="111" t="str">
        <f>IF($A307&gt;NumDataColumns,"",
IF(INDEX(DataColumns[Method Code],$A307)="","PLEASE FILL IN A SAMPLING FEATURE FOR EACH DATA COLUMN",
CONCATENATE("  - &amp;FeatureActionID",TEXT($A307,"0000"),
" {","SamplingFeatureID:  *SamplingFeatureID",TEXT(MATCH(INDEX(DataColumns[Sampling Feature Code],$A307),SamplingFeatures[Feature Code],0),"0000"),
", ActionID:  *ActionID",TEXT($A307,"0000"),"}")))</f>
        <v/>
      </c>
      <c r="V307" s="111" t="str">
        <f>IF($A307&gt;NumDataColumns,"",
CONCATENATE("  - &amp;ResultID",TEXT($A307,"0000"),
" {","ResultUUID:  ",CHAR(34),INDEX(DataColumns[ResultUUID],$A307),CHAR(34),
", FeatureActionID: *FeatureActionID",TEXT($A307,"0000"),
", ResultTypeCV:  ",CHAR(34),INDEX(DataColumns[Result Type],$A307),CHAR(34),
", VariableID:  *VariableID",TEXT(MATCH(INDEX(DataColumns[Variable Code],$A307),Variables[Variable Code],0),"0000"),
", UnitsID:  ",CHAR(34),INDEX(DataColumns[Unit Name],$A307),CHAR(34),
", TaxonomicClassifierID:  ",CHAR(34),CHAR(34),
", ProcessingLevelID:  *ProcessingLevelID",TEXT(MATCH(INDEX(DataColumns[Processing Level],$A307),ProcessingLevels[Processing Level Code],0),"0000"),
", ResultDateTime:  ",CHAR(34),CHAR(34),
", ResultDateTimeUTCOffset:  ",CHAR(34),CHAR(34),
", ValidDateTime:  ",CHAR(34),CHAR(34),
", ValidDateTimeUTCOffset:  ",CHAR(34),CHAR(34),
", StatusCV:  ",CHAR(34),CHAR(34),
", SampledMediumCV:  ",CHAR(34),INDEX(DataColumns[Sampled Medium],$A307),CHAR(34),
", ValueCount:  ",NumDataValues,"}"))</f>
        <v/>
      </c>
      <c r="W307" s="111" t="str">
        <f>IF($A307&gt;NumDataColumns,"",
CONCATENATE("  - &amp;TimeSeriesResultID001",TEXT($A307,"0000"),
" {","ResultID: *ResultID",TEXT($A307,"0000"),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Statistic],$A307),CHAR(34),"}"))</f>
        <v/>
      </c>
      <c r="X307" s="111" t="str">
        <f>IF($A307-3&gt;NumDataColumns,"",
CONCATENATE("    - {ColumnNumber: ",TEXT($A307-1,"0000"),
", Label:  ",CHAR(34),INDEX(DataColumns[Column Label],$A307-3),CHAR(34),
", ODM2Field:  ",CHAR(34),"DataValue",CHAR(34),
", CensorCodeCV:  ",CHAR(34),INDEX(DataColumns[Censor Code],$A307-3),CHAR(34),
", QualiatyCodeCV:  ",CHAR(34),INDEX(DataColumns[Quality Code],$A307-3),CHAR(34),
", TimeAggregationInterval:  ",INDEX(DataColumns[Time Aggregation Interval],$A307-3),
", TimeAggregationIntervalUnitsID:  ",CHAR(34),INDEX(DataColumns[Time Aggregation Unit],$A307-3),CHAR(34),"}"))</f>
        <v/>
      </c>
      <c r="AA307" s="111" t="str">
        <f>IF($A307&gt;NumDataColumns,
"",
CONCATENATE(AA306,", ",INDEX(DataColumns[Column Label],$A307)))</f>
        <v/>
      </c>
    </row>
    <row r="308" spans="1:27" x14ac:dyDescent="0.25">
      <c r="A308">
        <v>305</v>
      </c>
      <c r="D308" s="111" t="str">
        <f>IF($A308&gt;NumPeople,"",
CONCATENATE("  - &amp;PersonID",TEXT($A308,"0000"),
" {","PersonFirstName:  ",CHAR(34),INDEX(People[First Name],$A308),CHAR(34),
", PersonMiddleName:  ",CHAR(34),INDEX(People[Middle Name],$A308),CHAR(34),
", PersonLastName:  ",CHAR(34),INDEX(People[Last Name],$A308),CHAR(34),"}"))</f>
        <v/>
      </c>
      <c r="E308" s="111" t="str">
        <f>IF($A308&gt;NumOrganizations,"",
CONCATENATE("  - &amp;OrganizationID",TEXT($A308,"0000"),
" {","OrganizationTypeCV:  ",CHAR(34),INDEX(Organizations[Organization Type '[CV']],$A308),CHAR(34),
", OrganizationCode:  ",CHAR(34),INDEX(Organizations[Organization Code],$A308),CHAR(34),
", OrganizationName:  ",CHAR(34),INDEX(Organizations[Organization Name],$A308),CHAR(34),
", OrganizationDescription:  ",CHAR(34),INDEX(Organizations[Organization Description],$A308),CHAR(34),
", OrganizationLink:  ",CHAR(34),INDEX(Organizations[Organization Link],$A308),CHAR(34),"}"))</f>
        <v/>
      </c>
      <c r="F308" s="111" t="str">
        <f>IF($A308&gt;NumPeople,"",
CONCATENATE("  - &amp;AffiliationID",TEXT($A308,"0000"),
" {PersonID: *PersonID",TEXT($A308,"0000"),
", OrganizationID: *OrganizationID",TEXT(MATCH(INDEX(People[Organization Name],$A308),Organizations[Organization Name],0),"0000"),
", IsPrimaryOrganizationContact: , AffiliationStartDate: , AffiliationEndDate: , PrimaryPhone: ",
", PrimaryEmail: ",CHAR(34),INDEX(People[Primary Email],$A308),CHAR(34),
", PrimaryAddress: ",CHAR(34),INDEX(People[Primary Address],$A308),CHAR(34),
", PersonLink: }"))</f>
        <v/>
      </c>
      <c r="H308" s="111" t="str">
        <f>IF(COUNTA(CitationInformation)=0,"",
IF($A308&gt;NumAuthors,"",
CONCATENATE("  - &amp;AuthorListID",TEXT($A308,"0000"),
"  {CitationID: *CitationID0001",
", PersonID: *PersonID",TEXT(MATCH(INDEX(AuthorList[Author Name],$A308),People[Full Name],0),"0000"),
", AuthorOrder: ",INDEX(AuthorList[Author Number],$A308),"}")))</f>
        <v/>
      </c>
      <c r="K308" s="111" t="str">
        <f>IF($A308&gt;NumSamplingFeatures,"",
CONCATENATE("  - &amp;SamplingFeatureID",TEXT($A308,"0000"),
" {","SamplingFeatureUUID:  ",CHAR(34),INDEX(SamplingFeatures[Sampling Feature UUID],$A308),CHAR(34),
", SamplingFeatureTypeCV:  ",CHAR(34),INDEX(SamplingFeatures[Sampling Feature Type],$A308),CHAR(34),
", SamplingFeatureCode:  ",CHAR(34),INDEX(SamplingFeatures[Feature Code],$A308),CHAR(34),
", SamplingFeatureName:  ",CHAR(34),INDEX(SamplingFeatures[Feature Name],$A308),CHAR(34),
", SamplingFeatureDescription:  ",CHAR(34),INDEX(SamplingFeatures[Feature Description],$A308),CHAR(34),
", SamplingFeatureGeotypeCV:  ",CHAR(34),INDEX(SamplingFeatures[Feature Geo Type],$A308),CHAR(34),
", FeatureGeometry:  ",CHAR(34),INDEX(SamplingFeatures[Feature Geometry],$A308),CHAR(34),
", Elevation_m:  ",CHAR(34),INDEX(SamplingFeatures[Elevation_m],$A308),CHAR(34),
", ElevationDatumCV:  ",CHAR(34),ElevationDatum,CHAR(34),"}"))</f>
        <v/>
      </c>
      <c r="L308" s="111" t="str">
        <f>IF(NumSites=0,"",
IF(NumSites&lt;$A308,"",
CONCATENATE("  - &amp;SiteID",TEXT($A308,"0000"),
" {","SamplingFeatureID:  *SamplingFeatureID",TEXT(MATCH($A308,Sites[SiteID],0),"0000"),
", SiteTypeCV:  ",CHAR(34),INDEX(Sites[Site Type],MATCH($A308,Sites[SiteID],0)),CHAR(34),
", Latitude:  ",INDEX(Sites[Latitude],MATCH($A308,Sites[SiteID],0)),
", Longitude:  ",INDEX(Sites[Longitude],MATCH($A308,Sites[SiteID],0)),
", SpatialReferenceID:  *SRSID0001}")))</f>
        <v/>
      </c>
      <c r="M308" s="111" t="str">
        <f>IF(NumSpecimens=0,"",
IF(NumSpecimens&lt;$A308,"",
CONCATENATE("  - &amp;SpecimenID",TEXT($A308,"0000"),
" {","SamplingFeatureID:  *SamplingFeatureID",TEXT(MATCH($A308,Specimens[SpecimenID],0),"0000"),
", SpecimenTypeCV:  ",CHAR(34),INDEX(Specimens[Specimen Type],MATCH($A308,Specimens[SpecimenID],0)),CHAR(34),
", SpecimenMediumCV:  ",INDEX(Specimens[Specimen Medium],MATCH($A308,Specimens[SpecimenID],0)),
", IsFieldSpecimen:  ",CHAR(34),INDEX(Specimens[Is Field Specimen?],MATCH($A308,Specimens[SpecimenID],0)),CHAR(34),"}")))</f>
        <v/>
      </c>
      <c r="N308" s="111" t="str">
        <f>IF(NumSpatialOffsets=0,"",
IF(NumSpatialOffsets&lt;$A308,"",
CONCATENATE("  - &amp;SpatialOffsetID",TEXT($A308,"0000"),
" {","SpatialOffsetTypeCV:  ",CHAR(34),INDEX(RelatedFeatures[Spatial Offset Type],MATCH($A308,RelatedFeatures[OffsetID],0)),CHAR(34),
", Offset1Value:  ",INDEX(RelatedFeatures[Offset 1 Value],MATCH($A308,RelatedFeatures[OffsetID],0)),
", Offset1UnitID:  ",CHAR(34),INDEX(RelatedFeatures[Offset 1 Unit],MATCH($A308,RelatedFeatures[OffsetID],0)),CHAR(34),
", Offset2Value:  ",IF(INDEX(RelatedFeatures[Offset 2 Value],MATCH($A308,RelatedFeatures[OffsetID],0))="","NULL",INDEX(RelatedFeatures[Offset 2 Value],MATCH($A308,RelatedFeatures[OffsetID],0))),
", Offset2UnitID:  ",CHAR(34),INDEX(RelatedFeatures[Offset 2 Unit],MATCH($A308,RelatedFeatures[OffsetID],0)),,CHAR(34),
", Offset3Value:  ",IF(INDEX(RelatedFeatures[Offset 3 Value],MATCH($A308,RelatedFeatures[OffsetID],0))="","NULL",INDEX(RelatedFeatures[Offset 3 Value],MATCH($A308,RelatedFeatures[OffsetID],0))),
", Offset3UnitID:  ",CHAR(34),INDEX(RelatedFeatures[Offset 3 Unit],MATCH($A308,RelatedFeatures[OffsetID],0)),CHAR(34),"}")))</f>
        <v/>
      </c>
      <c r="O308" s="111" t="str">
        <f>IF(NumRelatedFeatures=0,"",
IF($A308&gt;NumRelatedFeatures,"",
CONCATENATE("  - &amp;RelationID",TEXT($A308,"0000"),
" {","SamplingFeatureID:  *SamplingFeatureID",TEXT(MATCH(INDEX(RelatedFeatures[First Sampling Feature Code],$A308),SamplingFeatures[Feature Code],0),"0000"),
", RelationshipTypeCV:  ",CHAR(34),INDEX(RelatedFeatures[Relationship Type],$A308),CHAR(34),
", RelatedFeatureID: *SamplingFeatureID",TEXT(MATCH(INDEX(RelatedFeatures[Second Sampling Feature Code],$A308),SamplingFeatures[Feature Code],0),"0000"),
", SpatialOffsetID:  ",IF(INDEX(RelatedFeatures[OffsetID],$A308)="",CONCATENATE(CHAR(34),CHAR(34)),CONCATENATE("*SpatialOffsetID",TEXT(INDEX(RelatedFeatures[OffsetID],$A308),"0000"))),"}")))</f>
        <v/>
      </c>
      <c r="P308" s="111" t="str">
        <f>IF($A308&gt;NumMethods,"",
CONCATENATE("  - &amp;MethodID",TEXT($A308,"0000"),
" {","MethodTypeCV:  ",CHAR(34),INDEX(Methods[Method Type],$A308),CHAR(34),
", MethodCode:  ",CHAR(34),INDEX(Methods[Method Code],$A308),CHAR(34),
", MethodName:  ",CHAR(34),INDEX(Methods[Method Name],$A308),CHAR(34),
", MethodDescription:  ",CHAR(34),INDEX(Methods[Method Description],$A308),CHAR(34),
", MethodLink:  ",CHAR(34),INDEX(Methods[Method Link],$A308),CHAR(34),
", OrganizationID: *OrganizationID",TEXT(MATCH(INDEX(Methods[Organization Name],$A308),Organizations[Organization Name],0),"0000"),"}"))</f>
        <v/>
      </c>
      <c r="Q308" s="111" t="str">
        <f>IF($A308&gt;NumVariables,"",
CONCATENATE("  - &amp;VariableID",TEXT($A308,"0000"),
" {","VariableTypeCV:  ",CHAR(34),INDEX(Variables[Variable Type],$A308),CHAR(34),
", VariableCode:  ",CHAR(34),INDEX(Variables[Variable Code],$A308),CHAR(34),
", VariableNameCV:  ",CHAR(34),INDEX(Variables[Variable Name],$A308),CHAR(34),
", VariableDefinition:  ",CHAR(34),INDEX(Variables[Variable Definition],$A308),CHAR(34),
", SpecciationCV:  ",CHAR(34),INDEX(Variables[Speciation],$A308),CHAR(34),
", NoDataValue:  ",CHAR(34),INDEX(Variables[No Data Value],$A308),CHAR(34),"}"))</f>
        <v/>
      </c>
      <c r="S308" s="111" t="str">
        <f>IF($A308&gt;NumProcessingLevels,"",
CONCATENATE("  - &amp;ProcessingLevelID",TEXT($A308,"0000"),
" {","ProcessingLevelCode:  ",CHAR(34),INDEX(ProcessingLevels[Processing Level Code],$A308),CHAR(34),
", Definition:  ",CHAR(34),INDEX(ProcessingLevels[Definition],$A308),CHAR(34),
", Explanation:  ",CHAR(34),INDEX(ProcessingLevels[Explanation],$A308),CHAR(34),"}"))</f>
        <v/>
      </c>
      <c r="T308" s="111" t="str">
        <f>IF($A308&gt;NumDataColumns,"",
IF(INDEX(DataColumns[Method Code],$A308)="","PLEASE FILL IN A METHOD FOR EACH DATA COLUMN",
CONCATENATE("  - &amp;ActionID",TEXT($A308,"0000"),
" {","ActionTypeCV:  ",CHAR(34),"Observation",CHAR(34),
", MethodID: *MethodID",TEXT(MATCH(INDEX(DataColumns[Method Code],$A308),Methods[Method Code],0),"0000"),
", BeginDateTime:  NULL",
", BeginDateTimeUTCOffset:  NULL",
", EndDateTime:  NULL",
", EndDateTimeUTCOffset:  NULL",
", ActionDescription:  ",CHAR(34),"Generic observation action generated by YODA TimeSeries Template",CHAR(34),
", ActionFileLink:  ",CHAR(34),CHAR(34),"}")))</f>
        <v/>
      </c>
      <c r="U308" s="111" t="str">
        <f>IF($A308&gt;NumDataColumns,"",
IF(INDEX(DataColumns[Method Code],$A308)="","PLEASE FILL IN A SAMPLING FEATURE FOR EACH DATA COLUMN",
CONCATENATE("  - &amp;FeatureActionID",TEXT($A308,"0000"),
" {","SamplingFeatureID:  *SamplingFeatureID",TEXT(MATCH(INDEX(DataColumns[Sampling Feature Code],$A308),SamplingFeatures[Feature Code],0),"0000"),
", ActionID:  *ActionID",TEXT($A308,"0000"),"}")))</f>
        <v/>
      </c>
      <c r="V308" s="111" t="str">
        <f>IF($A308&gt;NumDataColumns,"",
CONCATENATE("  - &amp;ResultID",TEXT($A308,"0000"),
" {","ResultUUID:  ",CHAR(34),INDEX(DataColumns[ResultUUID],$A308),CHAR(34),
", FeatureActionID: *FeatureActionID",TEXT($A308,"0000"),
", ResultTypeCV:  ",CHAR(34),INDEX(DataColumns[Result Type],$A308),CHAR(34),
", VariableID:  *VariableID",TEXT(MATCH(INDEX(DataColumns[Variable Code],$A308),Variables[Variable Code],0),"0000"),
", UnitsID:  ",CHAR(34),INDEX(DataColumns[Unit Name],$A308),CHAR(34),
", TaxonomicClassifierID:  ",CHAR(34),CHAR(34),
", ProcessingLevelID:  *ProcessingLevelID",TEXT(MATCH(INDEX(DataColumns[Processing Level],$A308),ProcessingLevels[Processing Level Code],0),"0000"),
", ResultDateTime:  ",CHAR(34),CHAR(34),
", ResultDateTimeUTCOffset:  ",CHAR(34),CHAR(34),
", ValidDateTime:  ",CHAR(34),CHAR(34),
", ValidDateTimeUTCOffset:  ",CHAR(34),CHAR(34),
", StatusCV:  ",CHAR(34),CHAR(34),
", SampledMediumCV:  ",CHAR(34),INDEX(DataColumns[Sampled Medium],$A308),CHAR(34),
", ValueCount:  ",NumDataValues,"}"))</f>
        <v/>
      </c>
      <c r="W308" s="111" t="str">
        <f>IF($A308&gt;NumDataColumns,"",
CONCATENATE("  - &amp;TimeSeriesResultID001",TEXT($A308,"0000"),
" {","ResultID: *ResultID",TEXT($A308,"0000"),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Statistic],$A308),CHAR(34),"}"))</f>
        <v/>
      </c>
      <c r="X308" s="111" t="str">
        <f>IF($A308-3&gt;NumDataColumns,"",
CONCATENATE("    - {ColumnNumber: ",TEXT($A308-1,"0000"),
", Label:  ",CHAR(34),INDEX(DataColumns[Column Label],$A308-3),CHAR(34),
", ODM2Field:  ",CHAR(34),"DataValue",CHAR(34),
", CensorCodeCV:  ",CHAR(34),INDEX(DataColumns[Censor Code],$A308-3),CHAR(34),
", QualiatyCodeCV:  ",CHAR(34),INDEX(DataColumns[Quality Code],$A308-3),CHAR(34),
", TimeAggregationInterval:  ",INDEX(DataColumns[Time Aggregation Interval],$A308-3),
", TimeAggregationIntervalUnitsID:  ",CHAR(34),INDEX(DataColumns[Time Aggregation Unit],$A308-3),CHAR(34),"}"))</f>
        <v/>
      </c>
      <c r="AA308" s="111" t="str">
        <f>IF($A308&gt;NumDataColumns,
"",
CONCATENATE(AA307,", ",INDEX(DataColumns[Column Label],$A308)))</f>
        <v/>
      </c>
    </row>
    <row r="309" spans="1:27" x14ac:dyDescent="0.25">
      <c r="A309">
        <v>306</v>
      </c>
      <c r="D309" s="111" t="str">
        <f>IF($A309&gt;NumPeople,"",
CONCATENATE("  - &amp;PersonID",TEXT($A309,"0000"),
" {","PersonFirstName:  ",CHAR(34),INDEX(People[First Name],$A309),CHAR(34),
", PersonMiddleName:  ",CHAR(34),INDEX(People[Middle Name],$A309),CHAR(34),
", PersonLastName:  ",CHAR(34),INDEX(People[Last Name],$A309),CHAR(34),"}"))</f>
        <v/>
      </c>
      <c r="E309" s="111" t="str">
        <f>IF($A309&gt;NumOrganizations,"",
CONCATENATE("  - &amp;OrganizationID",TEXT($A309,"0000"),
" {","OrganizationTypeCV:  ",CHAR(34),INDEX(Organizations[Organization Type '[CV']],$A309),CHAR(34),
", OrganizationCode:  ",CHAR(34),INDEX(Organizations[Organization Code],$A309),CHAR(34),
", OrganizationName:  ",CHAR(34),INDEX(Organizations[Organization Name],$A309),CHAR(34),
", OrganizationDescription:  ",CHAR(34),INDEX(Organizations[Organization Description],$A309),CHAR(34),
", OrganizationLink:  ",CHAR(34),INDEX(Organizations[Organization Link],$A309),CHAR(34),"}"))</f>
        <v/>
      </c>
      <c r="F309" s="111" t="str">
        <f>IF($A309&gt;NumPeople,"",
CONCATENATE("  - &amp;AffiliationID",TEXT($A309,"0000"),
" {PersonID: *PersonID",TEXT($A309,"0000"),
", OrganizationID: *OrganizationID",TEXT(MATCH(INDEX(People[Organization Name],$A309),Organizations[Organization Name],0),"0000"),
", IsPrimaryOrganizationContact: , AffiliationStartDate: , AffiliationEndDate: , PrimaryPhone: ",
", PrimaryEmail: ",CHAR(34),INDEX(People[Primary Email],$A309),CHAR(34),
", PrimaryAddress: ",CHAR(34),INDEX(People[Primary Address],$A309),CHAR(34),
", PersonLink: }"))</f>
        <v/>
      </c>
      <c r="H309" s="111" t="str">
        <f>IF(COUNTA(CitationInformation)=0,"",
IF($A309&gt;NumAuthors,"",
CONCATENATE("  - &amp;AuthorListID",TEXT($A309,"0000"),
"  {CitationID: *CitationID0001",
", PersonID: *PersonID",TEXT(MATCH(INDEX(AuthorList[Author Name],$A309),People[Full Name],0),"0000"),
", AuthorOrder: ",INDEX(AuthorList[Author Number],$A309),"}")))</f>
        <v/>
      </c>
      <c r="K309" s="111" t="str">
        <f>IF($A309&gt;NumSamplingFeatures,"",
CONCATENATE("  - &amp;SamplingFeatureID",TEXT($A309,"0000"),
" {","SamplingFeatureUUID:  ",CHAR(34),INDEX(SamplingFeatures[Sampling Feature UUID],$A309),CHAR(34),
", SamplingFeatureTypeCV:  ",CHAR(34),INDEX(SamplingFeatures[Sampling Feature Type],$A309),CHAR(34),
", SamplingFeatureCode:  ",CHAR(34),INDEX(SamplingFeatures[Feature Code],$A309),CHAR(34),
", SamplingFeatureName:  ",CHAR(34),INDEX(SamplingFeatures[Feature Name],$A309),CHAR(34),
", SamplingFeatureDescription:  ",CHAR(34),INDEX(SamplingFeatures[Feature Description],$A309),CHAR(34),
", SamplingFeatureGeotypeCV:  ",CHAR(34),INDEX(SamplingFeatures[Feature Geo Type],$A309),CHAR(34),
", FeatureGeometry:  ",CHAR(34),INDEX(SamplingFeatures[Feature Geometry],$A309),CHAR(34),
", Elevation_m:  ",CHAR(34),INDEX(SamplingFeatures[Elevation_m],$A309),CHAR(34),
", ElevationDatumCV:  ",CHAR(34),ElevationDatum,CHAR(34),"}"))</f>
        <v/>
      </c>
      <c r="L309" s="111" t="str">
        <f>IF(NumSites=0,"",
IF(NumSites&lt;$A309,"",
CONCATENATE("  - &amp;SiteID",TEXT($A309,"0000"),
" {","SamplingFeatureID:  *SamplingFeatureID",TEXT(MATCH($A309,Sites[SiteID],0),"0000"),
", SiteTypeCV:  ",CHAR(34),INDEX(Sites[Site Type],MATCH($A309,Sites[SiteID],0)),CHAR(34),
", Latitude:  ",INDEX(Sites[Latitude],MATCH($A309,Sites[SiteID],0)),
", Longitude:  ",INDEX(Sites[Longitude],MATCH($A309,Sites[SiteID],0)),
", SpatialReferenceID:  *SRSID0001}")))</f>
        <v/>
      </c>
      <c r="M309" s="111" t="str">
        <f>IF(NumSpecimens=0,"",
IF(NumSpecimens&lt;$A309,"",
CONCATENATE("  - &amp;SpecimenID",TEXT($A309,"0000"),
" {","SamplingFeatureID:  *SamplingFeatureID",TEXT(MATCH($A309,Specimens[SpecimenID],0),"0000"),
", SpecimenTypeCV:  ",CHAR(34),INDEX(Specimens[Specimen Type],MATCH($A309,Specimens[SpecimenID],0)),CHAR(34),
", SpecimenMediumCV:  ",INDEX(Specimens[Specimen Medium],MATCH($A309,Specimens[SpecimenID],0)),
", IsFieldSpecimen:  ",CHAR(34),INDEX(Specimens[Is Field Specimen?],MATCH($A309,Specimens[SpecimenID],0)),CHAR(34),"}")))</f>
        <v/>
      </c>
      <c r="N309" s="111" t="str">
        <f>IF(NumSpatialOffsets=0,"",
IF(NumSpatialOffsets&lt;$A309,"",
CONCATENATE("  - &amp;SpatialOffsetID",TEXT($A309,"0000"),
" {","SpatialOffsetTypeCV:  ",CHAR(34),INDEX(RelatedFeatures[Spatial Offset Type],MATCH($A309,RelatedFeatures[OffsetID],0)),CHAR(34),
", Offset1Value:  ",INDEX(RelatedFeatures[Offset 1 Value],MATCH($A309,RelatedFeatures[OffsetID],0)),
", Offset1UnitID:  ",CHAR(34),INDEX(RelatedFeatures[Offset 1 Unit],MATCH($A309,RelatedFeatures[OffsetID],0)),CHAR(34),
", Offset2Value:  ",IF(INDEX(RelatedFeatures[Offset 2 Value],MATCH($A309,RelatedFeatures[OffsetID],0))="","NULL",INDEX(RelatedFeatures[Offset 2 Value],MATCH($A309,RelatedFeatures[OffsetID],0))),
", Offset2UnitID:  ",CHAR(34),INDEX(RelatedFeatures[Offset 2 Unit],MATCH($A309,RelatedFeatures[OffsetID],0)),,CHAR(34),
", Offset3Value:  ",IF(INDEX(RelatedFeatures[Offset 3 Value],MATCH($A309,RelatedFeatures[OffsetID],0))="","NULL",INDEX(RelatedFeatures[Offset 3 Value],MATCH($A309,RelatedFeatures[OffsetID],0))),
", Offset3UnitID:  ",CHAR(34),INDEX(RelatedFeatures[Offset 3 Unit],MATCH($A309,RelatedFeatures[OffsetID],0)),CHAR(34),"}")))</f>
        <v/>
      </c>
      <c r="O309" s="111" t="str">
        <f>IF(NumRelatedFeatures=0,"",
IF($A309&gt;NumRelatedFeatures,"",
CONCATENATE("  - &amp;RelationID",TEXT($A309,"0000"),
" {","SamplingFeatureID:  *SamplingFeatureID",TEXT(MATCH(INDEX(RelatedFeatures[First Sampling Feature Code],$A309),SamplingFeatures[Feature Code],0),"0000"),
", RelationshipTypeCV:  ",CHAR(34),INDEX(RelatedFeatures[Relationship Type],$A309),CHAR(34),
", RelatedFeatureID: *SamplingFeatureID",TEXT(MATCH(INDEX(RelatedFeatures[Second Sampling Feature Code],$A309),SamplingFeatures[Feature Code],0),"0000"),
", SpatialOffsetID:  ",IF(INDEX(RelatedFeatures[OffsetID],$A309)="",CONCATENATE(CHAR(34),CHAR(34)),CONCATENATE("*SpatialOffsetID",TEXT(INDEX(RelatedFeatures[OffsetID],$A309),"0000"))),"}")))</f>
        <v/>
      </c>
      <c r="P309" s="111" t="str">
        <f>IF($A309&gt;NumMethods,"",
CONCATENATE("  - &amp;MethodID",TEXT($A309,"0000"),
" {","MethodTypeCV:  ",CHAR(34),INDEX(Methods[Method Type],$A309),CHAR(34),
", MethodCode:  ",CHAR(34),INDEX(Methods[Method Code],$A309),CHAR(34),
", MethodName:  ",CHAR(34),INDEX(Methods[Method Name],$A309),CHAR(34),
", MethodDescription:  ",CHAR(34),INDEX(Methods[Method Description],$A309),CHAR(34),
", MethodLink:  ",CHAR(34),INDEX(Methods[Method Link],$A309),CHAR(34),
", OrganizationID: *OrganizationID",TEXT(MATCH(INDEX(Methods[Organization Name],$A309),Organizations[Organization Name],0),"0000"),"}"))</f>
        <v/>
      </c>
      <c r="Q309" s="111" t="str">
        <f>IF($A309&gt;NumVariables,"",
CONCATENATE("  - &amp;VariableID",TEXT($A309,"0000"),
" {","VariableTypeCV:  ",CHAR(34),INDEX(Variables[Variable Type],$A309),CHAR(34),
", VariableCode:  ",CHAR(34),INDEX(Variables[Variable Code],$A309),CHAR(34),
", VariableNameCV:  ",CHAR(34),INDEX(Variables[Variable Name],$A309),CHAR(34),
", VariableDefinition:  ",CHAR(34),INDEX(Variables[Variable Definition],$A309),CHAR(34),
", SpecciationCV:  ",CHAR(34),INDEX(Variables[Speciation],$A309),CHAR(34),
", NoDataValue:  ",CHAR(34),INDEX(Variables[No Data Value],$A309),CHAR(34),"}"))</f>
        <v/>
      </c>
      <c r="S309" s="111" t="str">
        <f>IF($A309&gt;NumProcessingLevels,"",
CONCATENATE("  - &amp;ProcessingLevelID",TEXT($A309,"0000"),
" {","ProcessingLevelCode:  ",CHAR(34),INDEX(ProcessingLevels[Processing Level Code],$A309),CHAR(34),
", Definition:  ",CHAR(34),INDEX(ProcessingLevels[Definition],$A309),CHAR(34),
", Explanation:  ",CHAR(34),INDEX(ProcessingLevels[Explanation],$A309),CHAR(34),"}"))</f>
        <v/>
      </c>
      <c r="T309" s="111" t="str">
        <f>IF($A309&gt;NumDataColumns,"",
IF(INDEX(DataColumns[Method Code],$A309)="","PLEASE FILL IN A METHOD FOR EACH DATA COLUMN",
CONCATENATE("  - &amp;ActionID",TEXT($A309,"0000"),
" {","ActionTypeCV:  ",CHAR(34),"Observation",CHAR(34),
", MethodID: *MethodID",TEXT(MATCH(INDEX(DataColumns[Method Code],$A309),Methods[Method Code],0),"0000"),
", BeginDateTime:  NULL",
", BeginDateTimeUTCOffset:  NULL",
", EndDateTime:  NULL",
", EndDateTimeUTCOffset:  NULL",
", ActionDescription:  ",CHAR(34),"Generic observation action generated by YODA TimeSeries Template",CHAR(34),
", ActionFileLink:  ",CHAR(34),CHAR(34),"}")))</f>
        <v/>
      </c>
      <c r="U309" s="111" t="str">
        <f>IF($A309&gt;NumDataColumns,"",
IF(INDEX(DataColumns[Method Code],$A309)="","PLEASE FILL IN A SAMPLING FEATURE FOR EACH DATA COLUMN",
CONCATENATE("  - &amp;FeatureActionID",TEXT($A309,"0000"),
" {","SamplingFeatureID:  *SamplingFeatureID",TEXT(MATCH(INDEX(DataColumns[Sampling Feature Code],$A309),SamplingFeatures[Feature Code],0),"0000"),
", ActionID:  *ActionID",TEXT($A309,"0000"),"}")))</f>
        <v/>
      </c>
      <c r="V309" s="111" t="str">
        <f>IF($A309&gt;NumDataColumns,"",
CONCATENATE("  - &amp;ResultID",TEXT($A309,"0000"),
" {","ResultUUID:  ",CHAR(34),INDEX(DataColumns[ResultUUID],$A309),CHAR(34),
", FeatureActionID: *FeatureActionID",TEXT($A309,"0000"),
", ResultTypeCV:  ",CHAR(34),INDEX(DataColumns[Result Type],$A309),CHAR(34),
", VariableID:  *VariableID",TEXT(MATCH(INDEX(DataColumns[Variable Code],$A309),Variables[Variable Code],0),"0000"),
", UnitsID:  ",CHAR(34),INDEX(DataColumns[Unit Name],$A309),CHAR(34),
", TaxonomicClassifierID:  ",CHAR(34),CHAR(34),
", ProcessingLevelID:  *ProcessingLevelID",TEXT(MATCH(INDEX(DataColumns[Processing Level],$A309),ProcessingLevels[Processing Level Code],0),"0000"),
", ResultDateTime:  ",CHAR(34),CHAR(34),
", ResultDateTimeUTCOffset:  ",CHAR(34),CHAR(34),
", ValidDateTime:  ",CHAR(34),CHAR(34),
", ValidDateTimeUTCOffset:  ",CHAR(34),CHAR(34),
", StatusCV:  ",CHAR(34),CHAR(34),
", SampledMediumCV:  ",CHAR(34),INDEX(DataColumns[Sampled Medium],$A309),CHAR(34),
", ValueCount:  ",NumDataValues,"}"))</f>
        <v/>
      </c>
      <c r="W309" s="111" t="str">
        <f>IF($A309&gt;NumDataColumns,"",
CONCATENATE("  - &amp;TimeSeriesResultID001",TEXT($A309,"0000"),
" {","ResultID: *ResultID",TEXT($A309,"0000"),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Statistic],$A309),CHAR(34),"}"))</f>
        <v/>
      </c>
      <c r="X309" s="111" t="str">
        <f>IF($A309-3&gt;NumDataColumns,"",
CONCATENATE("    - {ColumnNumber: ",TEXT($A309-1,"0000"),
", Label:  ",CHAR(34),INDEX(DataColumns[Column Label],$A309-3),CHAR(34),
", ODM2Field:  ",CHAR(34),"DataValue",CHAR(34),
", CensorCodeCV:  ",CHAR(34),INDEX(DataColumns[Censor Code],$A309-3),CHAR(34),
", QualiatyCodeCV:  ",CHAR(34),INDEX(DataColumns[Quality Code],$A309-3),CHAR(34),
", TimeAggregationInterval:  ",INDEX(DataColumns[Time Aggregation Interval],$A309-3),
", TimeAggregationIntervalUnitsID:  ",CHAR(34),INDEX(DataColumns[Time Aggregation Unit],$A309-3),CHAR(34),"}"))</f>
        <v/>
      </c>
      <c r="AA309" s="111" t="str">
        <f>IF($A309&gt;NumDataColumns,
"",
CONCATENATE(AA308,", ",INDEX(DataColumns[Column Label],$A309)))</f>
        <v/>
      </c>
    </row>
    <row r="310" spans="1:27" x14ac:dyDescent="0.25">
      <c r="A310">
        <v>307</v>
      </c>
      <c r="D310" s="111" t="str">
        <f>IF($A310&gt;NumPeople,"",
CONCATENATE("  - &amp;PersonID",TEXT($A310,"0000"),
" {","PersonFirstName:  ",CHAR(34),INDEX(People[First Name],$A310),CHAR(34),
", PersonMiddleName:  ",CHAR(34),INDEX(People[Middle Name],$A310),CHAR(34),
", PersonLastName:  ",CHAR(34),INDEX(People[Last Name],$A310),CHAR(34),"}"))</f>
        <v/>
      </c>
      <c r="E310" s="111" t="str">
        <f>IF($A310&gt;NumOrganizations,"",
CONCATENATE("  - &amp;OrganizationID",TEXT($A310,"0000"),
" {","OrganizationTypeCV:  ",CHAR(34),INDEX(Organizations[Organization Type '[CV']],$A310),CHAR(34),
", OrganizationCode:  ",CHAR(34),INDEX(Organizations[Organization Code],$A310),CHAR(34),
", OrganizationName:  ",CHAR(34),INDEX(Organizations[Organization Name],$A310),CHAR(34),
", OrganizationDescription:  ",CHAR(34),INDEX(Organizations[Organization Description],$A310),CHAR(34),
", OrganizationLink:  ",CHAR(34),INDEX(Organizations[Organization Link],$A310),CHAR(34),"}"))</f>
        <v/>
      </c>
      <c r="F310" s="111" t="str">
        <f>IF($A310&gt;NumPeople,"",
CONCATENATE("  - &amp;AffiliationID",TEXT($A310,"0000"),
" {PersonID: *PersonID",TEXT($A310,"0000"),
", OrganizationID: *OrganizationID",TEXT(MATCH(INDEX(People[Organization Name],$A310),Organizations[Organization Name],0),"0000"),
", IsPrimaryOrganizationContact: , AffiliationStartDate: , AffiliationEndDate: , PrimaryPhone: ",
", PrimaryEmail: ",CHAR(34),INDEX(People[Primary Email],$A310),CHAR(34),
", PrimaryAddress: ",CHAR(34),INDEX(People[Primary Address],$A310),CHAR(34),
", PersonLink: }"))</f>
        <v/>
      </c>
      <c r="H310" s="111" t="str">
        <f>IF(COUNTA(CitationInformation)=0,"",
IF($A310&gt;NumAuthors,"",
CONCATENATE("  - &amp;AuthorListID",TEXT($A310,"0000"),
"  {CitationID: *CitationID0001",
", PersonID: *PersonID",TEXT(MATCH(INDEX(AuthorList[Author Name],$A310),People[Full Name],0),"0000"),
", AuthorOrder: ",INDEX(AuthorList[Author Number],$A310),"}")))</f>
        <v/>
      </c>
      <c r="K310" s="111" t="str">
        <f>IF($A310&gt;NumSamplingFeatures,"",
CONCATENATE("  - &amp;SamplingFeatureID",TEXT($A310,"0000"),
" {","SamplingFeatureUUID:  ",CHAR(34),INDEX(SamplingFeatures[Sampling Feature UUID],$A310),CHAR(34),
", SamplingFeatureTypeCV:  ",CHAR(34),INDEX(SamplingFeatures[Sampling Feature Type],$A310),CHAR(34),
", SamplingFeatureCode:  ",CHAR(34),INDEX(SamplingFeatures[Feature Code],$A310),CHAR(34),
", SamplingFeatureName:  ",CHAR(34),INDEX(SamplingFeatures[Feature Name],$A310),CHAR(34),
", SamplingFeatureDescription:  ",CHAR(34),INDEX(SamplingFeatures[Feature Description],$A310),CHAR(34),
", SamplingFeatureGeotypeCV:  ",CHAR(34),INDEX(SamplingFeatures[Feature Geo Type],$A310),CHAR(34),
", FeatureGeometry:  ",CHAR(34),INDEX(SamplingFeatures[Feature Geometry],$A310),CHAR(34),
", Elevation_m:  ",CHAR(34),INDEX(SamplingFeatures[Elevation_m],$A310),CHAR(34),
", ElevationDatumCV:  ",CHAR(34),ElevationDatum,CHAR(34),"}"))</f>
        <v/>
      </c>
      <c r="L310" s="111" t="str">
        <f>IF(NumSites=0,"",
IF(NumSites&lt;$A310,"",
CONCATENATE("  - &amp;SiteID",TEXT($A310,"0000"),
" {","SamplingFeatureID:  *SamplingFeatureID",TEXT(MATCH($A310,Sites[SiteID],0),"0000"),
", SiteTypeCV:  ",CHAR(34),INDEX(Sites[Site Type],MATCH($A310,Sites[SiteID],0)),CHAR(34),
", Latitude:  ",INDEX(Sites[Latitude],MATCH($A310,Sites[SiteID],0)),
", Longitude:  ",INDEX(Sites[Longitude],MATCH($A310,Sites[SiteID],0)),
", SpatialReferenceID:  *SRSID0001}")))</f>
        <v/>
      </c>
      <c r="M310" s="111" t="str">
        <f>IF(NumSpecimens=0,"",
IF(NumSpecimens&lt;$A310,"",
CONCATENATE("  - &amp;SpecimenID",TEXT($A310,"0000"),
" {","SamplingFeatureID:  *SamplingFeatureID",TEXT(MATCH($A310,Specimens[SpecimenID],0),"0000"),
", SpecimenTypeCV:  ",CHAR(34),INDEX(Specimens[Specimen Type],MATCH($A310,Specimens[SpecimenID],0)),CHAR(34),
", SpecimenMediumCV:  ",INDEX(Specimens[Specimen Medium],MATCH($A310,Specimens[SpecimenID],0)),
", IsFieldSpecimen:  ",CHAR(34),INDEX(Specimens[Is Field Specimen?],MATCH($A310,Specimens[SpecimenID],0)),CHAR(34),"}")))</f>
        <v/>
      </c>
      <c r="N310" s="111" t="str">
        <f>IF(NumSpatialOffsets=0,"",
IF(NumSpatialOffsets&lt;$A310,"",
CONCATENATE("  - &amp;SpatialOffsetID",TEXT($A310,"0000"),
" {","SpatialOffsetTypeCV:  ",CHAR(34),INDEX(RelatedFeatures[Spatial Offset Type],MATCH($A310,RelatedFeatures[OffsetID],0)),CHAR(34),
", Offset1Value:  ",INDEX(RelatedFeatures[Offset 1 Value],MATCH($A310,RelatedFeatures[OffsetID],0)),
", Offset1UnitID:  ",CHAR(34),INDEX(RelatedFeatures[Offset 1 Unit],MATCH($A310,RelatedFeatures[OffsetID],0)),CHAR(34),
", Offset2Value:  ",IF(INDEX(RelatedFeatures[Offset 2 Value],MATCH($A310,RelatedFeatures[OffsetID],0))="","NULL",INDEX(RelatedFeatures[Offset 2 Value],MATCH($A310,RelatedFeatures[OffsetID],0))),
", Offset2UnitID:  ",CHAR(34),INDEX(RelatedFeatures[Offset 2 Unit],MATCH($A310,RelatedFeatures[OffsetID],0)),,CHAR(34),
", Offset3Value:  ",IF(INDEX(RelatedFeatures[Offset 3 Value],MATCH($A310,RelatedFeatures[OffsetID],0))="","NULL",INDEX(RelatedFeatures[Offset 3 Value],MATCH($A310,RelatedFeatures[OffsetID],0))),
", Offset3UnitID:  ",CHAR(34),INDEX(RelatedFeatures[Offset 3 Unit],MATCH($A310,RelatedFeatures[OffsetID],0)),CHAR(34),"}")))</f>
        <v/>
      </c>
      <c r="O310" s="111" t="str">
        <f>IF(NumRelatedFeatures=0,"",
IF($A310&gt;NumRelatedFeatures,"",
CONCATENATE("  - &amp;RelationID",TEXT($A310,"0000"),
" {","SamplingFeatureID:  *SamplingFeatureID",TEXT(MATCH(INDEX(RelatedFeatures[First Sampling Feature Code],$A310),SamplingFeatures[Feature Code],0),"0000"),
", RelationshipTypeCV:  ",CHAR(34),INDEX(RelatedFeatures[Relationship Type],$A310),CHAR(34),
", RelatedFeatureID: *SamplingFeatureID",TEXT(MATCH(INDEX(RelatedFeatures[Second Sampling Feature Code],$A310),SamplingFeatures[Feature Code],0),"0000"),
", SpatialOffsetID:  ",IF(INDEX(RelatedFeatures[OffsetID],$A310)="",CONCATENATE(CHAR(34),CHAR(34)),CONCATENATE("*SpatialOffsetID",TEXT(INDEX(RelatedFeatures[OffsetID],$A310),"0000"))),"}")))</f>
        <v/>
      </c>
      <c r="P310" s="111" t="str">
        <f>IF($A310&gt;NumMethods,"",
CONCATENATE("  - &amp;MethodID",TEXT($A310,"0000"),
" {","MethodTypeCV:  ",CHAR(34),INDEX(Methods[Method Type],$A310),CHAR(34),
", MethodCode:  ",CHAR(34),INDEX(Methods[Method Code],$A310),CHAR(34),
", MethodName:  ",CHAR(34),INDEX(Methods[Method Name],$A310),CHAR(34),
", MethodDescription:  ",CHAR(34),INDEX(Methods[Method Description],$A310),CHAR(34),
", MethodLink:  ",CHAR(34),INDEX(Methods[Method Link],$A310),CHAR(34),
", OrganizationID: *OrganizationID",TEXT(MATCH(INDEX(Methods[Organization Name],$A310),Organizations[Organization Name],0),"0000"),"}"))</f>
        <v/>
      </c>
      <c r="Q310" s="111" t="str">
        <f>IF($A310&gt;NumVariables,"",
CONCATENATE("  - &amp;VariableID",TEXT($A310,"0000"),
" {","VariableTypeCV:  ",CHAR(34),INDEX(Variables[Variable Type],$A310),CHAR(34),
", VariableCode:  ",CHAR(34),INDEX(Variables[Variable Code],$A310),CHAR(34),
", VariableNameCV:  ",CHAR(34),INDEX(Variables[Variable Name],$A310),CHAR(34),
", VariableDefinition:  ",CHAR(34),INDEX(Variables[Variable Definition],$A310),CHAR(34),
", SpecciationCV:  ",CHAR(34),INDEX(Variables[Speciation],$A310),CHAR(34),
", NoDataValue:  ",CHAR(34),INDEX(Variables[No Data Value],$A310),CHAR(34),"}"))</f>
        <v/>
      </c>
      <c r="S310" s="111" t="str">
        <f>IF($A310&gt;NumProcessingLevels,"",
CONCATENATE("  - &amp;ProcessingLevelID",TEXT($A310,"0000"),
" {","ProcessingLevelCode:  ",CHAR(34),INDEX(ProcessingLevels[Processing Level Code],$A310),CHAR(34),
", Definition:  ",CHAR(34),INDEX(ProcessingLevels[Definition],$A310),CHAR(34),
", Explanation:  ",CHAR(34),INDEX(ProcessingLevels[Explanation],$A310),CHAR(34),"}"))</f>
        <v/>
      </c>
      <c r="T310" s="111" t="str">
        <f>IF($A310&gt;NumDataColumns,"",
IF(INDEX(DataColumns[Method Code],$A310)="","PLEASE FILL IN A METHOD FOR EACH DATA COLUMN",
CONCATENATE("  - &amp;ActionID",TEXT($A310,"0000"),
" {","ActionTypeCV:  ",CHAR(34),"Observation",CHAR(34),
", MethodID: *MethodID",TEXT(MATCH(INDEX(DataColumns[Method Code],$A310),Methods[Method Code],0),"0000"),
", BeginDateTime:  NULL",
", BeginDateTimeUTCOffset:  NULL",
", EndDateTime:  NULL",
", EndDateTimeUTCOffset:  NULL",
", ActionDescription:  ",CHAR(34),"Generic observation action generated by YODA TimeSeries Template",CHAR(34),
", ActionFileLink:  ",CHAR(34),CHAR(34),"}")))</f>
        <v/>
      </c>
      <c r="U310" s="111" t="str">
        <f>IF($A310&gt;NumDataColumns,"",
IF(INDEX(DataColumns[Method Code],$A310)="","PLEASE FILL IN A SAMPLING FEATURE FOR EACH DATA COLUMN",
CONCATENATE("  - &amp;FeatureActionID",TEXT($A310,"0000"),
" {","SamplingFeatureID:  *SamplingFeatureID",TEXT(MATCH(INDEX(DataColumns[Sampling Feature Code],$A310),SamplingFeatures[Feature Code],0),"0000"),
", ActionID:  *ActionID",TEXT($A310,"0000"),"}")))</f>
        <v/>
      </c>
      <c r="V310" s="111" t="str">
        <f>IF($A310&gt;NumDataColumns,"",
CONCATENATE("  - &amp;ResultID",TEXT($A310,"0000"),
" {","ResultUUID:  ",CHAR(34),INDEX(DataColumns[ResultUUID],$A310),CHAR(34),
", FeatureActionID: *FeatureActionID",TEXT($A310,"0000"),
", ResultTypeCV:  ",CHAR(34),INDEX(DataColumns[Result Type],$A310),CHAR(34),
", VariableID:  *VariableID",TEXT(MATCH(INDEX(DataColumns[Variable Code],$A310),Variables[Variable Code],0),"0000"),
", UnitsID:  ",CHAR(34),INDEX(DataColumns[Unit Name],$A310),CHAR(34),
", TaxonomicClassifierID:  ",CHAR(34),CHAR(34),
", ProcessingLevelID:  *ProcessingLevelID",TEXT(MATCH(INDEX(DataColumns[Processing Level],$A310),ProcessingLevels[Processing Level Code],0),"0000"),
", ResultDateTime:  ",CHAR(34),CHAR(34),
", ResultDateTimeUTCOffset:  ",CHAR(34),CHAR(34),
", ValidDateTime:  ",CHAR(34),CHAR(34),
", ValidDateTimeUTCOffset:  ",CHAR(34),CHAR(34),
", StatusCV:  ",CHAR(34),CHAR(34),
", SampledMediumCV:  ",CHAR(34),INDEX(DataColumns[Sampled Medium],$A310),CHAR(34),
", ValueCount:  ",NumDataValues,"}"))</f>
        <v/>
      </c>
      <c r="W310" s="111" t="str">
        <f>IF($A310&gt;NumDataColumns,"",
CONCATENATE("  - &amp;TimeSeriesResultID001",TEXT($A310,"0000"),
" {","ResultID: *ResultID",TEXT($A310,"0000"),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Statistic],$A310),CHAR(34),"}"))</f>
        <v/>
      </c>
      <c r="X310" s="111" t="str">
        <f>IF($A310-3&gt;NumDataColumns,"",
CONCATENATE("    - {ColumnNumber: ",TEXT($A310-1,"0000"),
", Label:  ",CHAR(34),INDEX(DataColumns[Column Label],$A310-3),CHAR(34),
", ODM2Field:  ",CHAR(34),"DataValue",CHAR(34),
", CensorCodeCV:  ",CHAR(34),INDEX(DataColumns[Censor Code],$A310-3),CHAR(34),
", QualiatyCodeCV:  ",CHAR(34),INDEX(DataColumns[Quality Code],$A310-3),CHAR(34),
", TimeAggregationInterval:  ",INDEX(DataColumns[Time Aggregation Interval],$A310-3),
", TimeAggregationIntervalUnitsID:  ",CHAR(34),INDEX(DataColumns[Time Aggregation Unit],$A310-3),CHAR(34),"}"))</f>
        <v/>
      </c>
      <c r="AA310" s="111" t="str">
        <f>IF($A310&gt;NumDataColumns,
"",
CONCATENATE(AA309,", ",INDEX(DataColumns[Column Label],$A310)))</f>
        <v/>
      </c>
    </row>
    <row r="311" spans="1:27" x14ac:dyDescent="0.25">
      <c r="A311">
        <v>308</v>
      </c>
      <c r="D311" s="111" t="str">
        <f>IF($A311&gt;NumPeople,"",
CONCATENATE("  - &amp;PersonID",TEXT($A311,"0000"),
" {","PersonFirstName:  ",CHAR(34),INDEX(People[First Name],$A311),CHAR(34),
", PersonMiddleName:  ",CHAR(34),INDEX(People[Middle Name],$A311),CHAR(34),
", PersonLastName:  ",CHAR(34),INDEX(People[Last Name],$A311),CHAR(34),"}"))</f>
        <v/>
      </c>
      <c r="E311" s="111" t="str">
        <f>IF($A311&gt;NumOrganizations,"",
CONCATENATE("  - &amp;OrganizationID",TEXT($A311,"0000"),
" {","OrganizationTypeCV:  ",CHAR(34),INDEX(Organizations[Organization Type '[CV']],$A311),CHAR(34),
", OrganizationCode:  ",CHAR(34),INDEX(Organizations[Organization Code],$A311),CHAR(34),
", OrganizationName:  ",CHAR(34),INDEX(Organizations[Organization Name],$A311),CHAR(34),
", OrganizationDescription:  ",CHAR(34),INDEX(Organizations[Organization Description],$A311),CHAR(34),
", OrganizationLink:  ",CHAR(34),INDEX(Organizations[Organization Link],$A311),CHAR(34),"}"))</f>
        <v/>
      </c>
      <c r="F311" s="111" t="str">
        <f>IF($A311&gt;NumPeople,"",
CONCATENATE("  - &amp;AffiliationID",TEXT($A311,"0000"),
" {PersonID: *PersonID",TEXT($A311,"0000"),
", OrganizationID: *OrganizationID",TEXT(MATCH(INDEX(People[Organization Name],$A311),Organizations[Organization Name],0),"0000"),
", IsPrimaryOrganizationContact: , AffiliationStartDate: , AffiliationEndDate: , PrimaryPhone: ",
", PrimaryEmail: ",CHAR(34),INDEX(People[Primary Email],$A311),CHAR(34),
", PrimaryAddress: ",CHAR(34),INDEX(People[Primary Address],$A311),CHAR(34),
", PersonLink: }"))</f>
        <v/>
      </c>
      <c r="H311" s="111" t="str">
        <f>IF(COUNTA(CitationInformation)=0,"",
IF($A311&gt;NumAuthors,"",
CONCATENATE("  - &amp;AuthorListID",TEXT($A311,"0000"),
"  {CitationID: *CitationID0001",
", PersonID: *PersonID",TEXT(MATCH(INDEX(AuthorList[Author Name],$A311),People[Full Name],0),"0000"),
", AuthorOrder: ",INDEX(AuthorList[Author Number],$A311),"}")))</f>
        <v/>
      </c>
      <c r="K311" s="111" t="str">
        <f>IF($A311&gt;NumSamplingFeatures,"",
CONCATENATE("  - &amp;SamplingFeatureID",TEXT($A311,"0000"),
" {","SamplingFeatureUUID:  ",CHAR(34),INDEX(SamplingFeatures[Sampling Feature UUID],$A311),CHAR(34),
", SamplingFeatureTypeCV:  ",CHAR(34),INDEX(SamplingFeatures[Sampling Feature Type],$A311),CHAR(34),
", SamplingFeatureCode:  ",CHAR(34),INDEX(SamplingFeatures[Feature Code],$A311),CHAR(34),
", SamplingFeatureName:  ",CHAR(34),INDEX(SamplingFeatures[Feature Name],$A311),CHAR(34),
", SamplingFeatureDescription:  ",CHAR(34),INDEX(SamplingFeatures[Feature Description],$A311),CHAR(34),
", SamplingFeatureGeotypeCV:  ",CHAR(34),INDEX(SamplingFeatures[Feature Geo Type],$A311),CHAR(34),
", FeatureGeometry:  ",CHAR(34),INDEX(SamplingFeatures[Feature Geometry],$A311),CHAR(34),
", Elevation_m:  ",CHAR(34),INDEX(SamplingFeatures[Elevation_m],$A311),CHAR(34),
", ElevationDatumCV:  ",CHAR(34),ElevationDatum,CHAR(34),"}"))</f>
        <v/>
      </c>
      <c r="L311" s="111" t="str">
        <f>IF(NumSites=0,"",
IF(NumSites&lt;$A311,"",
CONCATENATE("  - &amp;SiteID",TEXT($A311,"0000"),
" {","SamplingFeatureID:  *SamplingFeatureID",TEXT(MATCH($A311,Sites[SiteID],0),"0000"),
", SiteTypeCV:  ",CHAR(34),INDEX(Sites[Site Type],MATCH($A311,Sites[SiteID],0)),CHAR(34),
", Latitude:  ",INDEX(Sites[Latitude],MATCH($A311,Sites[SiteID],0)),
", Longitude:  ",INDEX(Sites[Longitude],MATCH($A311,Sites[SiteID],0)),
", SpatialReferenceID:  *SRSID0001}")))</f>
        <v/>
      </c>
      <c r="M311" s="111" t="str">
        <f>IF(NumSpecimens=0,"",
IF(NumSpecimens&lt;$A311,"",
CONCATENATE("  - &amp;SpecimenID",TEXT($A311,"0000"),
" {","SamplingFeatureID:  *SamplingFeatureID",TEXT(MATCH($A311,Specimens[SpecimenID],0),"0000"),
", SpecimenTypeCV:  ",CHAR(34),INDEX(Specimens[Specimen Type],MATCH($A311,Specimens[SpecimenID],0)),CHAR(34),
", SpecimenMediumCV:  ",INDEX(Specimens[Specimen Medium],MATCH($A311,Specimens[SpecimenID],0)),
", IsFieldSpecimen:  ",CHAR(34),INDEX(Specimens[Is Field Specimen?],MATCH($A311,Specimens[SpecimenID],0)),CHAR(34),"}")))</f>
        <v/>
      </c>
      <c r="N311" s="111" t="str">
        <f>IF(NumSpatialOffsets=0,"",
IF(NumSpatialOffsets&lt;$A311,"",
CONCATENATE("  - &amp;SpatialOffsetID",TEXT($A311,"0000"),
" {","SpatialOffsetTypeCV:  ",CHAR(34),INDEX(RelatedFeatures[Spatial Offset Type],MATCH($A311,RelatedFeatures[OffsetID],0)),CHAR(34),
", Offset1Value:  ",INDEX(RelatedFeatures[Offset 1 Value],MATCH($A311,RelatedFeatures[OffsetID],0)),
", Offset1UnitID:  ",CHAR(34),INDEX(RelatedFeatures[Offset 1 Unit],MATCH($A311,RelatedFeatures[OffsetID],0)),CHAR(34),
", Offset2Value:  ",IF(INDEX(RelatedFeatures[Offset 2 Value],MATCH($A311,RelatedFeatures[OffsetID],0))="","NULL",INDEX(RelatedFeatures[Offset 2 Value],MATCH($A311,RelatedFeatures[OffsetID],0))),
", Offset2UnitID:  ",CHAR(34),INDEX(RelatedFeatures[Offset 2 Unit],MATCH($A311,RelatedFeatures[OffsetID],0)),,CHAR(34),
", Offset3Value:  ",IF(INDEX(RelatedFeatures[Offset 3 Value],MATCH($A311,RelatedFeatures[OffsetID],0))="","NULL",INDEX(RelatedFeatures[Offset 3 Value],MATCH($A311,RelatedFeatures[OffsetID],0))),
", Offset3UnitID:  ",CHAR(34),INDEX(RelatedFeatures[Offset 3 Unit],MATCH($A311,RelatedFeatures[OffsetID],0)),CHAR(34),"}")))</f>
        <v/>
      </c>
      <c r="O311" s="111" t="str">
        <f>IF(NumRelatedFeatures=0,"",
IF($A311&gt;NumRelatedFeatures,"",
CONCATENATE("  - &amp;RelationID",TEXT($A311,"0000"),
" {","SamplingFeatureID:  *SamplingFeatureID",TEXT(MATCH(INDEX(RelatedFeatures[First Sampling Feature Code],$A311),SamplingFeatures[Feature Code],0),"0000"),
", RelationshipTypeCV:  ",CHAR(34),INDEX(RelatedFeatures[Relationship Type],$A311),CHAR(34),
", RelatedFeatureID: *SamplingFeatureID",TEXT(MATCH(INDEX(RelatedFeatures[Second Sampling Feature Code],$A311),SamplingFeatures[Feature Code],0),"0000"),
", SpatialOffsetID:  ",IF(INDEX(RelatedFeatures[OffsetID],$A311)="",CONCATENATE(CHAR(34),CHAR(34)),CONCATENATE("*SpatialOffsetID",TEXT(INDEX(RelatedFeatures[OffsetID],$A311),"0000"))),"}")))</f>
        <v/>
      </c>
      <c r="P311" s="111" t="str">
        <f>IF($A311&gt;NumMethods,"",
CONCATENATE("  - &amp;MethodID",TEXT($A311,"0000"),
" {","MethodTypeCV:  ",CHAR(34),INDEX(Methods[Method Type],$A311),CHAR(34),
", MethodCode:  ",CHAR(34),INDEX(Methods[Method Code],$A311),CHAR(34),
", MethodName:  ",CHAR(34),INDEX(Methods[Method Name],$A311),CHAR(34),
", MethodDescription:  ",CHAR(34),INDEX(Methods[Method Description],$A311),CHAR(34),
", MethodLink:  ",CHAR(34),INDEX(Methods[Method Link],$A311),CHAR(34),
", OrganizationID: *OrganizationID",TEXT(MATCH(INDEX(Methods[Organization Name],$A311),Organizations[Organization Name],0),"0000"),"}"))</f>
        <v/>
      </c>
      <c r="Q311" s="111" t="str">
        <f>IF($A311&gt;NumVariables,"",
CONCATENATE("  - &amp;VariableID",TEXT($A311,"0000"),
" {","VariableTypeCV:  ",CHAR(34),INDEX(Variables[Variable Type],$A311),CHAR(34),
", VariableCode:  ",CHAR(34),INDEX(Variables[Variable Code],$A311),CHAR(34),
", VariableNameCV:  ",CHAR(34),INDEX(Variables[Variable Name],$A311),CHAR(34),
", VariableDefinition:  ",CHAR(34),INDEX(Variables[Variable Definition],$A311),CHAR(34),
", SpecciationCV:  ",CHAR(34),INDEX(Variables[Speciation],$A311),CHAR(34),
", NoDataValue:  ",CHAR(34),INDEX(Variables[No Data Value],$A311),CHAR(34),"}"))</f>
        <v/>
      </c>
      <c r="S311" s="111" t="str">
        <f>IF($A311&gt;NumProcessingLevels,"",
CONCATENATE("  - &amp;ProcessingLevelID",TEXT($A311,"0000"),
" {","ProcessingLevelCode:  ",CHAR(34),INDEX(ProcessingLevels[Processing Level Code],$A311),CHAR(34),
", Definition:  ",CHAR(34),INDEX(ProcessingLevels[Definition],$A311),CHAR(34),
", Explanation:  ",CHAR(34),INDEX(ProcessingLevels[Explanation],$A311),CHAR(34),"}"))</f>
        <v/>
      </c>
      <c r="T311" s="111" t="str">
        <f>IF($A311&gt;NumDataColumns,"",
IF(INDEX(DataColumns[Method Code],$A311)="","PLEASE FILL IN A METHOD FOR EACH DATA COLUMN",
CONCATENATE("  - &amp;ActionID",TEXT($A311,"0000"),
" {","ActionTypeCV:  ",CHAR(34),"Observation",CHAR(34),
", MethodID: *MethodID",TEXT(MATCH(INDEX(DataColumns[Method Code],$A311),Methods[Method Code],0),"0000"),
", BeginDateTime:  NULL",
", BeginDateTimeUTCOffset:  NULL",
", EndDateTime:  NULL",
", EndDateTimeUTCOffset:  NULL",
", ActionDescription:  ",CHAR(34),"Generic observation action generated by YODA TimeSeries Template",CHAR(34),
", ActionFileLink:  ",CHAR(34),CHAR(34),"}")))</f>
        <v/>
      </c>
      <c r="U311" s="111" t="str">
        <f>IF($A311&gt;NumDataColumns,"",
IF(INDEX(DataColumns[Method Code],$A311)="","PLEASE FILL IN A SAMPLING FEATURE FOR EACH DATA COLUMN",
CONCATENATE("  - &amp;FeatureActionID",TEXT($A311,"0000"),
" {","SamplingFeatureID:  *SamplingFeatureID",TEXT(MATCH(INDEX(DataColumns[Sampling Feature Code],$A311),SamplingFeatures[Feature Code],0),"0000"),
", ActionID:  *ActionID",TEXT($A311,"0000"),"}")))</f>
        <v/>
      </c>
      <c r="V311" s="111" t="str">
        <f>IF($A311&gt;NumDataColumns,"",
CONCATENATE("  - &amp;ResultID",TEXT($A311,"0000"),
" {","ResultUUID:  ",CHAR(34),INDEX(DataColumns[ResultUUID],$A311),CHAR(34),
", FeatureActionID: *FeatureActionID",TEXT($A311,"0000"),
", ResultTypeCV:  ",CHAR(34),INDEX(DataColumns[Result Type],$A311),CHAR(34),
", VariableID:  *VariableID",TEXT(MATCH(INDEX(DataColumns[Variable Code],$A311),Variables[Variable Code],0),"0000"),
", UnitsID:  ",CHAR(34),INDEX(DataColumns[Unit Name],$A311),CHAR(34),
", TaxonomicClassifierID:  ",CHAR(34),CHAR(34),
", ProcessingLevelID:  *ProcessingLevelID",TEXT(MATCH(INDEX(DataColumns[Processing Level],$A311),ProcessingLevels[Processing Level Code],0),"0000"),
", ResultDateTime:  ",CHAR(34),CHAR(34),
", ResultDateTimeUTCOffset:  ",CHAR(34),CHAR(34),
", ValidDateTime:  ",CHAR(34),CHAR(34),
", ValidDateTimeUTCOffset:  ",CHAR(34),CHAR(34),
", StatusCV:  ",CHAR(34),CHAR(34),
", SampledMediumCV:  ",CHAR(34),INDEX(DataColumns[Sampled Medium],$A311),CHAR(34),
", ValueCount:  ",NumDataValues,"}"))</f>
        <v/>
      </c>
      <c r="W311" s="111" t="str">
        <f>IF($A311&gt;NumDataColumns,"",
CONCATENATE("  - &amp;TimeSeriesResultID001",TEXT($A311,"0000"),
" {","ResultID: *ResultID",TEXT($A311,"0000"),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Statistic],$A311),CHAR(34),"}"))</f>
        <v/>
      </c>
      <c r="X311" s="111" t="str">
        <f>IF($A311-3&gt;NumDataColumns,"",
CONCATENATE("    - {ColumnNumber: ",TEXT($A311-1,"0000"),
", Label:  ",CHAR(34),INDEX(DataColumns[Column Label],$A311-3),CHAR(34),
", ODM2Field:  ",CHAR(34),"DataValue",CHAR(34),
", CensorCodeCV:  ",CHAR(34),INDEX(DataColumns[Censor Code],$A311-3),CHAR(34),
", QualiatyCodeCV:  ",CHAR(34),INDEX(DataColumns[Quality Code],$A311-3),CHAR(34),
", TimeAggregationInterval:  ",INDEX(DataColumns[Time Aggregation Interval],$A311-3),
", TimeAggregationIntervalUnitsID:  ",CHAR(34),INDEX(DataColumns[Time Aggregation Unit],$A311-3),CHAR(34),"}"))</f>
        <v/>
      </c>
      <c r="AA311" s="111" t="str">
        <f>IF($A311&gt;NumDataColumns,
"",
CONCATENATE(AA310,", ",INDEX(DataColumns[Column Label],$A311)))</f>
        <v/>
      </c>
    </row>
    <row r="312" spans="1:27" x14ac:dyDescent="0.25">
      <c r="A312">
        <v>309</v>
      </c>
      <c r="D312" s="111" t="str">
        <f>IF($A312&gt;NumPeople,"",
CONCATENATE("  - &amp;PersonID",TEXT($A312,"0000"),
" {","PersonFirstName:  ",CHAR(34),INDEX(People[First Name],$A312),CHAR(34),
", PersonMiddleName:  ",CHAR(34),INDEX(People[Middle Name],$A312),CHAR(34),
", PersonLastName:  ",CHAR(34),INDEX(People[Last Name],$A312),CHAR(34),"}"))</f>
        <v/>
      </c>
      <c r="E312" s="111" t="str">
        <f>IF($A312&gt;NumOrganizations,"",
CONCATENATE("  - &amp;OrganizationID",TEXT($A312,"0000"),
" {","OrganizationTypeCV:  ",CHAR(34),INDEX(Organizations[Organization Type '[CV']],$A312),CHAR(34),
", OrganizationCode:  ",CHAR(34),INDEX(Organizations[Organization Code],$A312),CHAR(34),
", OrganizationName:  ",CHAR(34),INDEX(Organizations[Organization Name],$A312),CHAR(34),
", OrganizationDescription:  ",CHAR(34),INDEX(Organizations[Organization Description],$A312),CHAR(34),
", OrganizationLink:  ",CHAR(34),INDEX(Organizations[Organization Link],$A312),CHAR(34),"}"))</f>
        <v/>
      </c>
      <c r="F312" s="111" t="str">
        <f>IF($A312&gt;NumPeople,"",
CONCATENATE("  - &amp;AffiliationID",TEXT($A312,"0000"),
" {PersonID: *PersonID",TEXT($A312,"0000"),
", OrganizationID: *OrganizationID",TEXT(MATCH(INDEX(People[Organization Name],$A312),Organizations[Organization Name],0),"0000"),
", IsPrimaryOrganizationContact: , AffiliationStartDate: , AffiliationEndDate: , PrimaryPhone: ",
", PrimaryEmail: ",CHAR(34),INDEX(People[Primary Email],$A312),CHAR(34),
", PrimaryAddress: ",CHAR(34),INDEX(People[Primary Address],$A312),CHAR(34),
", PersonLink: }"))</f>
        <v/>
      </c>
      <c r="H312" s="111" t="str">
        <f>IF(COUNTA(CitationInformation)=0,"",
IF($A312&gt;NumAuthors,"",
CONCATENATE("  - &amp;AuthorListID",TEXT($A312,"0000"),
"  {CitationID: *CitationID0001",
", PersonID: *PersonID",TEXT(MATCH(INDEX(AuthorList[Author Name],$A312),People[Full Name],0),"0000"),
", AuthorOrder: ",INDEX(AuthorList[Author Number],$A312),"}")))</f>
        <v/>
      </c>
      <c r="K312" s="111" t="str">
        <f>IF($A312&gt;NumSamplingFeatures,"",
CONCATENATE("  - &amp;SamplingFeatureID",TEXT($A312,"0000"),
" {","SamplingFeatureUUID:  ",CHAR(34),INDEX(SamplingFeatures[Sampling Feature UUID],$A312),CHAR(34),
", SamplingFeatureTypeCV:  ",CHAR(34),INDEX(SamplingFeatures[Sampling Feature Type],$A312),CHAR(34),
", SamplingFeatureCode:  ",CHAR(34),INDEX(SamplingFeatures[Feature Code],$A312),CHAR(34),
", SamplingFeatureName:  ",CHAR(34),INDEX(SamplingFeatures[Feature Name],$A312),CHAR(34),
", SamplingFeatureDescription:  ",CHAR(34),INDEX(SamplingFeatures[Feature Description],$A312),CHAR(34),
", SamplingFeatureGeotypeCV:  ",CHAR(34),INDEX(SamplingFeatures[Feature Geo Type],$A312),CHAR(34),
", FeatureGeometry:  ",CHAR(34),INDEX(SamplingFeatures[Feature Geometry],$A312),CHAR(34),
", Elevation_m:  ",CHAR(34),INDEX(SamplingFeatures[Elevation_m],$A312),CHAR(34),
", ElevationDatumCV:  ",CHAR(34),ElevationDatum,CHAR(34),"}"))</f>
        <v/>
      </c>
      <c r="L312" s="111" t="str">
        <f>IF(NumSites=0,"",
IF(NumSites&lt;$A312,"",
CONCATENATE("  - &amp;SiteID",TEXT($A312,"0000"),
" {","SamplingFeatureID:  *SamplingFeatureID",TEXT(MATCH($A312,Sites[SiteID],0),"0000"),
", SiteTypeCV:  ",CHAR(34),INDEX(Sites[Site Type],MATCH($A312,Sites[SiteID],0)),CHAR(34),
", Latitude:  ",INDEX(Sites[Latitude],MATCH($A312,Sites[SiteID],0)),
", Longitude:  ",INDEX(Sites[Longitude],MATCH($A312,Sites[SiteID],0)),
", SpatialReferenceID:  *SRSID0001}")))</f>
        <v/>
      </c>
      <c r="M312" s="111" t="str">
        <f>IF(NumSpecimens=0,"",
IF(NumSpecimens&lt;$A312,"",
CONCATENATE("  - &amp;SpecimenID",TEXT($A312,"0000"),
" {","SamplingFeatureID:  *SamplingFeatureID",TEXT(MATCH($A312,Specimens[SpecimenID],0),"0000"),
", SpecimenTypeCV:  ",CHAR(34),INDEX(Specimens[Specimen Type],MATCH($A312,Specimens[SpecimenID],0)),CHAR(34),
", SpecimenMediumCV:  ",INDEX(Specimens[Specimen Medium],MATCH($A312,Specimens[SpecimenID],0)),
", IsFieldSpecimen:  ",CHAR(34),INDEX(Specimens[Is Field Specimen?],MATCH($A312,Specimens[SpecimenID],0)),CHAR(34),"}")))</f>
        <v/>
      </c>
      <c r="N312" s="111" t="str">
        <f>IF(NumSpatialOffsets=0,"",
IF(NumSpatialOffsets&lt;$A312,"",
CONCATENATE("  - &amp;SpatialOffsetID",TEXT($A312,"0000"),
" {","SpatialOffsetTypeCV:  ",CHAR(34),INDEX(RelatedFeatures[Spatial Offset Type],MATCH($A312,RelatedFeatures[OffsetID],0)),CHAR(34),
", Offset1Value:  ",INDEX(RelatedFeatures[Offset 1 Value],MATCH($A312,RelatedFeatures[OffsetID],0)),
", Offset1UnitID:  ",CHAR(34),INDEX(RelatedFeatures[Offset 1 Unit],MATCH($A312,RelatedFeatures[OffsetID],0)),CHAR(34),
", Offset2Value:  ",IF(INDEX(RelatedFeatures[Offset 2 Value],MATCH($A312,RelatedFeatures[OffsetID],0))="","NULL",INDEX(RelatedFeatures[Offset 2 Value],MATCH($A312,RelatedFeatures[OffsetID],0))),
", Offset2UnitID:  ",CHAR(34),INDEX(RelatedFeatures[Offset 2 Unit],MATCH($A312,RelatedFeatures[OffsetID],0)),,CHAR(34),
", Offset3Value:  ",IF(INDEX(RelatedFeatures[Offset 3 Value],MATCH($A312,RelatedFeatures[OffsetID],0))="","NULL",INDEX(RelatedFeatures[Offset 3 Value],MATCH($A312,RelatedFeatures[OffsetID],0))),
", Offset3UnitID:  ",CHAR(34),INDEX(RelatedFeatures[Offset 3 Unit],MATCH($A312,RelatedFeatures[OffsetID],0)),CHAR(34),"}")))</f>
        <v/>
      </c>
      <c r="O312" s="111" t="str">
        <f>IF(NumRelatedFeatures=0,"",
IF($A312&gt;NumRelatedFeatures,"",
CONCATENATE("  - &amp;RelationID",TEXT($A312,"0000"),
" {","SamplingFeatureID:  *SamplingFeatureID",TEXT(MATCH(INDEX(RelatedFeatures[First Sampling Feature Code],$A312),SamplingFeatures[Feature Code],0),"0000"),
", RelationshipTypeCV:  ",CHAR(34),INDEX(RelatedFeatures[Relationship Type],$A312),CHAR(34),
", RelatedFeatureID: *SamplingFeatureID",TEXT(MATCH(INDEX(RelatedFeatures[Second Sampling Feature Code],$A312),SamplingFeatures[Feature Code],0),"0000"),
", SpatialOffsetID:  ",IF(INDEX(RelatedFeatures[OffsetID],$A312)="",CONCATENATE(CHAR(34),CHAR(34)),CONCATENATE("*SpatialOffsetID",TEXT(INDEX(RelatedFeatures[OffsetID],$A312),"0000"))),"}")))</f>
        <v/>
      </c>
      <c r="P312" s="111" t="str">
        <f>IF($A312&gt;NumMethods,"",
CONCATENATE("  - &amp;MethodID",TEXT($A312,"0000"),
" {","MethodTypeCV:  ",CHAR(34),INDEX(Methods[Method Type],$A312),CHAR(34),
", MethodCode:  ",CHAR(34),INDEX(Methods[Method Code],$A312),CHAR(34),
", MethodName:  ",CHAR(34),INDEX(Methods[Method Name],$A312),CHAR(34),
", MethodDescription:  ",CHAR(34),INDEX(Methods[Method Description],$A312),CHAR(34),
", MethodLink:  ",CHAR(34),INDEX(Methods[Method Link],$A312),CHAR(34),
", OrganizationID: *OrganizationID",TEXT(MATCH(INDEX(Methods[Organization Name],$A312),Organizations[Organization Name],0),"0000"),"}"))</f>
        <v/>
      </c>
      <c r="Q312" s="111" t="str">
        <f>IF($A312&gt;NumVariables,"",
CONCATENATE("  - &amp;VariableID",TEXT($A312,"0000"),
" {","VariableTypeCV:  ",CHAR(34),INDEX(Variables[Variable Type],$A312),CHAR(34),
", VariableCode:  ",CHAR(34),INDEX(Variables[Variable Code],$A312),CHAR(34),
", VariableNameCV:  ",CHAR(34),INDEX(Variables[Variable Name],$A312),CHAR(34),
", VariableDefinition:  ",CHAR(34),INDEX(Variables[Variable Definition],$A312),CHAR(34),
", SpecciationCV:  ",CHAR(34),INDEX(Variables[Speciation],$A312),CHAR(34),
", NoDataValue:  ",CHAR(34),INDEX(Variables[No Data Value],$A312),CHAR(34),"}"))</f>
        <v/>
      </c>
      <c r="S312" s="111" t="str">
        <f>IF($A312&gt;NumProcessingLevels,"",
CONCATENATE("  - &amp;ProcessingLevelID",TEXT($A312,"0000"),
" {","ProcessingLevelCode:  ",CHAR(34),INDEX(ProcessingLevels[Processing Level Code],$A312),CHAR(34),
", Definition:  ",CHAR(34),INDEX(ProcessingLevels[Definition],$A312),CHAR(34),
", Explanation:  ",CHAR(34),INDEX(ProcessingLevels[Explanation],$A312),CHAR(34),"}"))</f>
        <v/>
      </c>
      <c r="T312" s="111" t="str">
        <f>IF($A312&gt;NumDataColumns,"",
IF(INDEX(DataColumns[Method Code],$A312)="","PLEASE FILL IN A METHOD FOR EACH DATA COLUMN",
CONCATENATE("  - &amp;ActionID",TEXT($A312,"0000"),
" {","ActionTypeCV:  ",CHAR(34),"Observation",CHAR(34),
", MethodID: *MethodID",TEXT(MATCH(INDEX(DataColumns[Method Code],$A312),Methods[Method Code],0),"0000"),
", BeginDateTime:  NULL",
", BeginDateTimeUTCOffset:  NULL",
", EndDateTime:  NULL",
", EndDateTimeUTCOffset:  NULL",
", ActionDescription:  ",CHAR(34),"Generic observation action generated by YODA TimeSeries Template",CHAR(34),
", ActionFileLink:  ",CHAR(34),CHAR(34),"}")))</f>
        <v/>
      </c>
      <c r="U312" s="111" t="str">
        <f>IF($A312&gt;NumDataColumns,"",
IF(INDEX(DataColumns[Method Code],$A312)="","PLEASE FILL IN A SAMPLING FEATURE FOR EACH DATA COLUMN",
CONCATENATE("  - &amp;FeatureActionID",TEXT($A312,"0000"),
" {","SamplingFeatureID:  *SamplingFeatureID",TEXT(MATCH(INDEX(DataColumns[Sampling Feature Code],$A312),SamplingFeatures[Feature Code],0),"0000"),
", ActionID:  *ActionID",TEXT($A312,"0000"),"}")))</f>
        <v/>
      </c>
      <c r="V312" s="111" t="str">
        <f>IF($A312&gt;NumDataColumns,"",
CONCATENATE("  - &amp;ResultID",TEXT($A312,"0000"),
" {","ResultUUID:  ",CHAR(34),INDEX(DataColumns[ResultUUID],$A312),CHAR(34),
", FeatureActionID: *FeatureActionID",TEXT($A312,"0000"),
", ResultTypeCV:  ",CHAR(34),INDEX(DataColumns[Result Type],$A312),CHAR(34),
", VariableID:  *VariableID",TEXT(MATCH(INDEX(DataColumns[Variable Code],$A312),Variables[Variable Code],0),"0000"),
", UnitsID:  ",CHAR(34),INDEX(DataColumns[Unit Name],$A312),CHAR(34),
", TaxonomicClassifierID:  ",CHAR(34),CHAR(34),
", ProcessingLevelID:  *ProcessingLevelID",TEXT(MATCH(INDEX(DataColumns[Processing Level],$A312),ProcessingLevels[Processing Level Code],0),"0000"),
", ResultDateTime:  ",CHAR(34),CHAR(34),
", ResultDateTimeUTCOffset:  ",CHAR(34),CHAR(34),
", ValidDateTime:  ",CHAR(34),CHAR(34),
", ValidDateTimeUTCOffset:  ",CHAR(34),CHAR(34),
", StatusCV:  ",CHAR(34),CHAR(34),
", SampledMediumCV:  ",CHAR(34),INDEX(DataColumns[Sampled Medium],$A312),CHAR(34),
", ValueCount:  ",NumDataValues,"}"))</f>
        <v/>
      </c>
      <c r="W312" s="111" t="str">
        <f>IF($A312&gt;NumDataColumns,"",
CONCATENATE("  - &amp;TimeSeriesResultID001",TEXT($A312,"0000"),
" {","ResultID: *ResultID",TEXT($A312,"0000"),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Statistic],$A312),CHAR(34),"}"))</f>
        <v/>
      </c>
      <c r="X312" s="111" t="str">
        <f>IF($A312-3&gt;NumDataColumns,"",
CONCATENATE("    - {ColumnNumber: ",TEXT($A312-1,"0000"),
", Label:  ",CHAR(34),INDEX(DataColumns[Column Label],$A312-3),CHAR(34),
", ODM2Field:  ",CHAR(34),"DataValue",CHAR(34),
", CensorCodeCV:  ",CHAR(34),INDEX(DataColumns[Censor Code],$A312-3),CHAR(34),
", QualiatyCodeCV:  ",CHAR(34),INDEX(DataColumns[Quality Code],$A312-3),CHAR(34),
", TimeAggregationInterval:  ",INDEX(DataColumns[Time Aggregation Interval],$A312-3),
", TimeAggregationIntervalUnitsID:  ",CHAR(34),INDEX(DataColumns[Time Aggregation Unit],$A312-3),CHAR(34),"}"))</f>
        <v/>
      </c>
      <c r="AA312" s="111" t="str">
        <f>IF($A312&gt;NumDataColumns,
"",
CONCATENATE(AA311,", ",INDEX(DataColumns[Column Label],$A312)))</f>
        <v/>
      </c>
    </row>
    <row r="313" spans="1:27" x14ac:dyDescent="0.25">
      <c r="A313">
        <v>310</v>
      </c>
      <c r="D313" s="111" t="str">
        <f>IF($A313&gt;NumPeople,"",
CONCATENATE("  - &amp;PersonID",TEXT($A313,"0000"),
" {","PersonFirstName:  ",CHAR(34),INDEX(People[First Name],$A313),CHAR(34),
", PersonMiddleName:  ",CHAR(34),INDEX(People[Middle Name],$A313),CHAR(34),
", PersonLastName:  ",CHAR(34),INDEX(People[Last Name],$A313),CHAR(34),"}"))</f>
        <v/>
      </c>
      <c r="E313" s="111" t="str">
        <f>IF($A313&gt;NumOrganizations,"",
CONCATENATE("  - &amp;OrganizationID",TEXT($A313,"0000"),
" {","OrganizationTypeCV:  ",CHAR(34),INDEX(Organizations[Organization Type '[CV']],$A313),CHAR(34),
", OrganizationCode:  ",CHAR(34),INDEX(Organizations[Organization Code],$A313),CHAR(34),
", OrganizationName:  ",CHAR(34),INDEX(Organizations[Organization Name],$A313),CHAR(34),
", OrganizationDescription:  ",CHAR(34),INDEX(Organizations[Organization Description],$A313),CHAR(34),
", OrganizationLink:  ",CHAR(34),INDEX(Organizations[Organization Link],$A313),CHAR(34),"}"))</f>
        <v/>
      </c>
      <c r="F313" s="111" t="str">
        <f>IF($A313&gt;NumPeople,"",
CONCATENATE("  - &amp;AffiliationID",TEXT($A313,"0000"),
" {PersonID: *PersonID",TEXT($A313,"0000"),
", OrganizationID: *OrganizationID",TEXT(MATCH(INDEX(People[Organization Name],$A313),Organizations[Organization Name],0),"0000"),
", IsPrimaryOrganizationContact: , AffiliationStartDate: , AffiliationEndDate: , PrimaryPhone: ",
", PrimaryEmail: ",CHAR(34),INDEX(People[Primary Email],$A313),CHAR(34),
", PrimaryAddress: ",CHAR(34),INDEX(People[Primary Address],$A313),CHAR(34),
", PersonLink: }"))</f>
        <v/>
      </c>
      <c r="H313" s="111" t="str">
        <f>IF(COUNTA(CitationInformation)=0,"",
IF($A313&gt;NumAuthors,"",
CONCATENATE("  - &amp;AuthorListID",TEXT($A313,"0000"),
"  {CitationID: *CitationID0001",
", PersonID: *PersonID",TEXT(MATCH(INDEX(AuthorList[Author Name],$A313),People[Full Name],0),"0000"),
", AuthorOrder: ",INDEX(AuthorList[Author Number],$A313),"}")))</f>
        <v/>
      </c>
      <c r="K313" s="111" t="str">
        <f>IF($A313&gt;NumSamplingFeatures,"",
CONCATENATE("  - &amp;SamplingFeatureID",TEXT($A313,"0000"),
" {","SamplingFeatureUUID:  ",CHAR(34),INDEX(SamplingFeatures[Sampling Feature UUID],$A313),CHAR(34),
", SamplingFeatureTypeCV:  ",CHAR(34),INDEX(SamplingFeatures[Sampling Feature Type],$A313),CHAR(34),
", SamplingFeatureCode:  ",CHAR(34),INDEX(SamplingFeatures[Feature Code],$A313),CHAR(34),
", SamplingFeatureName:  ",CHAR(34),INDEX(SamplingFeatures[Feature Name],$A313),CHAR(34),
", SamplingFeatureDescription:  ",CHAR(34),INDEX(SamplingFeatures[Feature Description],$A313),CHAR(34),
", SamplingFeatureGeotypeCV:  ",CHAR(34),INDEX(SamplingFeatures[Feature Geo Type],$A313),CHAR(34),
", FeatureGeometry:  ",CHAR(34),INDEX(SamplingFeatures[Feature Geometry],$A313),CHAR(34),
", Elevation_m:  ",CHAR(34),INDEX(SamplingFeatures[Elevation_m],$A313),CHAR(34),
", ElevationDatumCV:  ",CHAR(34),ElevationDatum,CHAR(34),"}"))</f>
        <v/>
      </c>
      <c r="L313" s="111" t="str">
        <f>IF(NumSites=0,"",
IF(NumSites&lt;$A313,"",
CONCATENATE("  - &amp;SiteID",TEXT($A313,"0000"),
" {","SamplingFeatureID:  *SamplingFeatureID",TEXT(MATCH($A313,Sites[SiteID],0),"0000"),
", SiteTypeCV:  ",CHAR(34),INDEX(Sites[Site Type],MATCH($A313,Sites[SiteID],0)),CHAR(34),
", Latitude:  ",INDEX(Sites[Latitude],MATCH($A313,Sites[SiteID],0)),
", Longitude:  ",INDEX(Sites[Longitude],MATCH($A313,Sites[SiteID],0)),
", SpatialReferenceID:  *SRSID0001}")))</f>
        <v/>
      </c>
      <c r="M313" s="111" t="str">
        <f>IF(NumSpecimens=0,"",
IF(NumSpecimens&lt;$A313,"",
CONCATENATE("  - &amp;SpecimenID",TEXT($A313,"0000"),
" {","SamplingFeatureID:  *SamplingFeatureID",TEXT(MATCH($A313,Specimens[SpecimenID],0),"0000"),
", SpecimenTypeCV:  ",CHAR(34),INDEX(Specimens[Specimen Type],MATCH($A313,Specimens[SpecimenID],0)),CHAR(34),
", SpecimenMediumCV:  ",INDEX(Specimens[Specimen Medium],MATCH($A313,Specimens[SpecimenID],0)),
", IsFieldSpecimen:  ",CHAR(34),INDEX(Specimens[Is Field Specimen?],MATCH($A313,Specimens[SpecimenID],0)),CHAR(34),"}")))</f>
        <v/>
      </c>
      <c r="N313" s="111" t="str">
        <f>IF(NumSpatialOffsets=0,"",
IF(NumSpatialOffsets&lt;$A313,"",
CONCATENATE("  - &amp;SpatialOffsetID",TEXT($A313,"0000"),
" {","SpatialOffsetTypeCV:  ",CHAR(34),INDEX(RelatedFeatures[Spatial Offset Type],MATCH($A313,RelatedFeatures[OffsetID],0)),CHAR(34),
", Offset1Value:  ",INDEX(RelatedFeatures[Offset 1 Value],MATCH($A313,RelatedFeatures[OffsetID],0)),
", Offset1UnitID:  ",CHAR(34),INDEX(RelatedFeatures[Offset 1 Unit],MATCH($A313,RelatedFeatures[OffsetID],0)),CHAR(34),
", Offset2Value:  ",IF(INDEX(RelatedFeatures[Offset 2 Value],MATCH($A313,RelatedFeatures[OffsetID],0))="","NULL",INDEX(RelatedFeatures[Offset 2 Value],MATCH($A313,RelatedFeatures[OffsetID],0))),
", Offset2UnitID:  ",CHAR(34),INDEX(RelatedFeatures[Offset 2 Unit],MATCH($A313,RelatedFeatures[OffsetID],0)),,CHAR(34),
", Offset3Value:  ",IF(INDEX(RelatedFeatures[Offset 3 Value],MATCH($A313,RelatedFeatures[OffsetID],0))="","NULL",INDEX(RelatedFeatures[Offset 3 Value],MATCH($A313,RelatedFeatures[OffsetID],0))),
", Offset3UnitID:  ",CHAR(34),INDEX(RelatedFeatures[Offset 3 Unit],MATCH($A313,RelatedFeatures[OffsetID],0)),CHAR(34),"}")))</f>
        <v/>
      </c>
      <c r="O313" s="111" t="str">
        <f>IF(NumRelatedFeatures=0,"",
IF($A313&gt;NumRelatedFeatures,"",
CONCATENATE("  - &amp;RelationID",TEXT($A313,"0000"),
" {","SamplingFeatureID:  *SamplingFeatureID",TEXT(MATCH(INDEX(RelatedFeatures[First Sampling Feature Code],$A313),SamplingFeatures[Feature Code],0),"0000"),
", RelationshipTypeCV:  ",CHAR(34),INDEX(RelatedFeatures[Relationship Type],$A313),CHAR(34),
", RelatedFeatureID: *SamplingFeatureID",TEXT(MATCH(INDEX(RelatedFeatures[Second Sampling Feature Code],$A313),SamplingFeatures[Feature Code],0),"0000"),
", SpatialOffsetID:  ",IF(INDEX(RelatedFeatures[OffsetID],$A313)="",CONCATENATE(CHAR(34),CHAR(34)),CONCATENATE("*SpatialOffsetID",TEXT(INDEX(RelatedFeatures[OffsetID],$A313),"0000"))),"}")))</f>
        <v/>
      </c>
      <c r="P313" s="111" t="str">
        <f>IF($A313&gt;NumMethods,"",
CONCATENATE("  - &amp;MethodID",TEXT($A313,"0000"),
" {","MethodTypeCV:  ",CHAR(34),INDEX(Methods[Method Type],$A313),CHAR(34),
", MethodCode:  ",CHAR(34),INDEX(Methods[Method Code],$A313),CHAR(34),
", MethodName:  ",CHAR(34),INDEX(Methods[Method Name],$A313),CHAR(34),
", MethodDescription:  ",CHAR(34),INDEX(Methods[Method Description],$A313),CHAR(34),
", MethodLink:  ",CHAR(34),INDEX(Methods[Method Link],$A313),CHAR(34),
", OrganizationID: *OrganizationID",TEXT(MATCH(INDEX(Methods[Organization Name],$A313),Organizations[Organization Name],0),"0000"),"}"))</f>
        <v/>
      </c>
      <c r="Q313" s="111" t="str">
        <f>IF($A313&gt;NumVariables,"",
CONCATENATE("  - &amp;VariableID",TEXT($A313,"0000"),
" {","VariableTypeCV:  ",CHAR(34),INDEX(Variables[Variable Type],$A313),CHAR(34),
", VariableCode:  ",CHAR(34),INDEX(Variables[Variable Code],$A313),CHAR(34),
", VariableNameCV:  ",CHAR(34),INDEX(Variables[Variable Name],$A313),CHAR(34),
", VariableDefinition:  ",CHAR(34),INDEX(Variables[Variable Definition],$A313),CHAR(34),
", SpecciationCV:  ",CHAR(34),INDEX(Variables[Speciation],$A313),CHAR(34),
", NoDataValue:  ",CHAR(34),INDEX(Variables[No Data Value],$A313),CHAR(34),"}"))</f>
        <v/>
      </c>
      <c r="S313" s="111" t="str">
        <f>IF($A313&gt;NumProcessingLevels,"",
CONCATENATE("  - &amp;ProcessingLevelID",TEXT($A313,"0000"),
" {","ProcessingLevelCode:  ",CHAR(34),INDEX(ProcessingLevels[Processing Level Code],$A313),CHAR(34),
", Definition:  ",CHAR(34),INDEX(ProcessingLevels[Definition],$A313),CHAR(34),
", Explanation:  ",CHAR(34),INDEX(ProcessingLevels[Explanation],$A313),CHAR(34),"}"))</f>
        <v/>
      </c>
      <c r="T313" s="111" t="str">
        <f>IF($A313&gt;NumDataColumns,"",
IF(INDEX(DataColumns[Method Code],$A313)="","PLEASE FILL IN A METHOD FOR EACH DATA COLUMN",
CONCATENATE("  - &amp;ActionID",TEXT($A313,"0000"),
" {","ActionTypeCV:  ",CHAR(34),"Observation",CHAR(34),
", MethodID: *MethodID",TEXT(MATCH(INDEX(DataColumns[Method Code],$A313),Methods[Method Code],0),"0000"),
", BeginDateTime:  NULL",
", BeginDateTimeUTCOffset:  NULL",
", EndDateTime:  NULL",
", EndDateTimeUTCOffset:  NULL",
", ActionDescription:  ",CHAR(34),"Generic observation action generated by YODA TimeSeries Template",CHAR(34),
", ActionFileLink:  ",CHAR(34),CHAR(34),"}")))</f>
        <v/>
      </c>
      <c r="U313" s="111" t="str">
        <f>IF($A313&gt;NumDataColumns,"",
IF(INDEX(DataColumns[Method Code],$A313)="","PLEASE FILL IN A SAMPLING FEATURE FOR EACH DATA COLUMN",
CONCATENATE("  - &amp;FeatureActionID",TEXT($A313,"0000"),
" {","SamplingFeatureID:  *SamplingFeatureID",TEXT(MATCH(INDEX(DataColumns[Sampling Feature Code],$A313),SamplingFeatures[Feature Code],0),"0000"),
", ActionID:  *ActionID",TEXT($A313,"0000"),"}")))</f>
        <v/>
      </c>
      <c r="V313" s="111" t="str">
        <f>IF($A313&gt;NumDataColumns,"",
CONCATENATE("  - &amp;ResultID",TEXT($A313,"0000"),
" {","ResultUUID:  ",CHAR(34),INDEX(DataColumns[ResultUUID],$A313),CHAR(34),
", FeatureActionID: *FeatureActionID",TEXT($A313,"0000"),
", ResultTypeCV:  ",CHAR(34),INDEX(DataColumns[Result Type],$A313),CHAR(34),
", VariableID:  *VariableID",TEXT(MATCH(INDEX(DataColumns[Variable Code],$A313),Variables[Variable Code],0),"0000"),
", UnitsID:  ",CHAR(34),INDEX(DataColumns[Unit Name],$A313),CHAR(34),
", TaxonomicClassifierID:  ",CHAR(34),CHAR(34),
", ProcessingLevelID:  *ProcessingLevelID",TEXT(MATCH(INDEX(DataColumns[Processing Level],$A313),ProcessingLevels[Processing Level Code],0),"0000"),
", ResultDateTime:  ",CHAR(34),CHAR(34),
", ResultDateTimeUTCOffset:  ",CHAR(34),CHAR(34),
", ValidDateTime:  ",CHAR(34),CHAR(34),
", ValidDateTimeUTCOffset:  ",CHAR(34),CHAR(34),
", StatusCV:  ",CHAR(34),CHAR(34),
", SampledMediumCV:  ",CHAR(34),INDEX(DataColumns[Sampled Medium],$A313),CHAR(34),
", ValueCount:  ",NumDataValues,"}"))</f>
        <v/>
      </c>
      <c r="W313" s="111" t="str">
        <f>IF($A313&gt;NumDataColumns,"",
CONCATENATE("  - &amp;TimeSeriesResultID001",TEXT($A313,"0000"),
" {","ResultID: *ResultID",TEXT($A313,"0000"),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Statistic],$A313),CHAR(34),"}"))</f>
        <v/>
      </c>
      <c r="X313" s="111" t="str">
        <f>IF($A313-3&gt;NumDataColumns,"",
CONCATENATE("    - {ColumnNumber: ",TEXT($A313-1,"0000"),
", Label:  ",CHAR(34),INDEX(DataColumns[Column Label],$A313-3),CHAR(34),
", ODM2Field:  ",CHAR(34),"DataValue",CHAR(34),
", CensorCodeCV:  ",CHAR(34),INDEX(DataColumns[Censor Code],$A313-3),CHAR(34),
", QualiatyCodeCV:  ",CHAR(34),INDEX(DataColumns[Quality Code],$A313-3),CHAR(34),
", TimeAggregationInterval:  ",INDEX(DataColumns[Time Aggregation Interval],$A313-3),
", TimeAggregationIntervalUnitsID:  ",CHAR(34),INDEX(DataColumns[Time Aggregation Unit],$A313-3),CHAR(34),"}"))</f>
        <v/>
      </c>
      <c r="AA313" s="111" t="str">
        <f>IF($A313&gt;NumDataColumns,
"",
CONCATENATE(AA312,", ",INDEX(DataColumns[Column Label],$A313)))</f>
        <v/>
      </c>
    </row>
    <row r="314" spans="1:27" x14ac:dyDescent="0.25">
      <c r="A314">
        <v>311</v>
      </c>
      <c r="D314" s="111" t="str">
        <f>IF($A314&gt;NumPeople,"",
CONCATENATE("  - &amp;PersonID",TEXT($A314,"0000"),
" {","PersonFirstName:  ",CHAR(34),INDEX(People[First Name],$A314),CHAR(34),
", PersonMiddleName:  ",CHAR(34),INDEX(People[Middle Name],$A314),CHAR(34),
", PersonLastName:  ",CHAR(34),INDEX(People[Last Name],$A314),CHAR(34),"}"))</f>
        <v/>
      </c>
      <c r="E314" s="111" t="str">
        <f>IF($A314&gt;NumOrganizations,"",
CONCATENATE("  - &amp;OrganizationID",TEXT($A314,"0000"),
" {","OrganizationTypeCV:  ",CHAR(34),INDEX(Organizations[Organization Type '[CV']],$A314),CHAR(34),
", OrganizationCode:  ",CHAR(34),INDEX(Organizations[Organization Code],$A314),CHAR(34),
", OrganizationName:  ",CHAR(34),INDEX(Organizations[Organization Name],$A314),CHAR(34),
", OrganizationDescription:  ",CHAR(34),INDEX(Organizations[Organization Description],$A314),CHAR(34),
", OrganizationLink:  ",CHAR(34),INDEX(Organizations[Organization Link],$A314),CHAR(34),"}"))</f>
        <v/>
      </c>
      <c r="F314" s="111" t="str">
        <f>IF($A314&gt;NumPeople,"",
CONCATENATE("  - &amp;AffiliationID",TEXT($A314,"0000"),
" {PersonID: *PersonID",TEXT($A314,"0000"),
", OrganizationID: *OrganizationID",TEXT(MATCH(INDEX(People[Organization Name],$A314),Organizations[Organization Name],0),"0000"),
", IsPrimaryOrganizationContact: , AffiliationStartDate: , AffiliationEndDate: , PrimaryPhone: ",
", PrimaryEmail: ",CHAR(34),INDEX(People[Primary Email],$A314),CHAR(34),
", PrimaryAddress: ",CHAR(34),INDEX(People[Primary Address],$A314),CHAR(34),
", PersonLink: }"))</f>
        <v/>
      </c>
      <c r="H314" s="111" t="str">
        <f>IF(COUNTA(CitationInformation)=0,"",
IF($A314&gt;NumAuthors,"",
CONCATENATE("  - &amp;AuthorListID",TEXT($A314,"0000"),
"  {CitationID: *CitationID0001",
", PersonID: *PersonID",TEXT(MATCH(INDEX(AuthorList[Author Name],$A314),People[Full Name],0),"0000"),
", AuthorOrder: ",INDEX(AuthorList[Author Number],$A314),"}")))</f>
        <v/>
      </c>
      <c r="K314" s="111" t="str">
        <f>IF($A314&gt;NumSamplingFeatures,"",
CONCATENATE("  - &amp;SamplingFeatureID",TEXT($A314,"0000"),
" {","SamplingFeatureUUID:  ",CHAR(34),INDEX(SamplingFeatures[Sampling Feature UUID],$A314),CHAR(34),
", SamplingFeatureTypeCV:  ",CHAR(34),INDEX(SamplingFeatures[Sampling Feature Type],$A314),CHAR(34),
", SamplingFeatureCode:  ",CHAR(34),INDEX(SamplingFeatures[Feature Code],$A314),CHAR(34),
", SamplingFeatureName:  ",CHAR(34),INDEX(SamplingFeatures[Feature Name],$A314),CHAR(34),
", SamplingFeatureDescription:  ",CHAR(34),INDEX(SamplingFeatures[Feature Description],$A314),CHAR(34),
", SamplingFeatureGeotypeCV:  ",CHAR(34),INDEX(SamplingFeatures[Feature Geo Type],$A314),CHAR(34),
", FeatureGeometry:  ",CHAR(34),INDEX(SamplingFeatures[Feature Geometry],$A314),CHAR(34),
", Elevation_m:  ",CHAR(34),INDEX(SamplingFeatures[Elevation_m],$A314),CHAR(34),
", ElevationDatumCV:  ",CHAR(34),ElevationDatum,CHAR(34),"}"))</f>
        <v/>
      </c>
      <c r="L314" s="111" t="str">
        <f>IF(NumSites=0,"",
IF(NumSites&lt;$A314,"",
CONCATENATE("  - &amp;SiteID",TEXT($A314,"0000"),
" {","SamplingFeatureID:  *SamplingFeatureID",TEXT(MATCH($A314,Sites[SiteID],0),"0000"),
", SiteTypeCV:  ",CHAR(34),INDEX(Sites[Site Type],MATCH($A314,Sites[SiteID],0)),CHAR(34),
", Latitude:  ",INDEX(Sites[Latitude],MATCH($A314,Sites[SiteID],0)),
", Longitude:  ",INDEX(Sites[Longitude],MATCH($A314,Sites[SiteID],0)),
", SpatialReferenceID:  *SRSID0001}")))</f>
        <v/>
      </c>
      <c r="M314" s="111" t="str">
        <f>IF(NumSpecimens=0,"",
IF(NumSpecimens&lt;$A314,"",
CONCATENATE("  - &amp;SpecimenID",TEXT($A314,"0000"),
" {","SamplingFeatureID:  *SamplingFeatureID",TEXT(MATCH($A314,Specimens[SpecimenID],0),"0000"),
", SpecimenTypeCV:  ",CHAR(34),INDEX(Specimens[Specimen Type],MATCH($A314,Specimens[SpecimenID],0)),CHAR(34),
", SpecimenMediumCV:  ",INDEX(Specimens[Specimen Medium],MATCH($A314,Specimens[SpecimenID],0)),
", IsFieldSpecimen:  ",CHAR(34),INDEX(Specimens[Is Field Specimen?],MATCH($A314,Specimens[SpecimenID],0)),CHAR(34),"}")))</f>
        <v/>
      </c>
      <c r="N314" s="111" t="str">
        <f>IF(NumSpatialOffsets=0,"",
IF(NumSpatialOffsets&lt;$A314,"",
CONCATENATE("  - &amp;SpatialOffsetID",TEXT($A314,"0000"),
" {","SpatialOffsetTypeCV:  ",CHAR(34),INDEX(RelatedFeatures[Spatial Offset Type],MATCH($A314,RelatedFeatures[OffsetID],0)),CHAR(34),
", Offset1Value:  ",INDEX(RelatedFeatures[Offset 1 Value],MATCH($A314,RelatedFeatures[OffsetID],0)),
", Offset1UnitID:  ",CHAR(34),INDEX(RelatedFeatures[Offset 1 Unit],MATCH($A314,RelatedFeatures[OffsetID],0)),CHAR(34),
", Offset2Value:  ",IF(INDEX(RelatedFeatures[Offset 2 Value],MATCH($A314,RelatedFeatures[OffsetID],0))="","NULL",INDEX(RelatedFeatures[Offset 2 Value],MATCH($A314,RelatedFeatures[OffsetID],0))),
", Offset2UnitID:  ",CHAR(34),INDEX(RelatedFeatures[Offset 2 Unit],MATCH($A314,RelatedFeatures[OffsetID],0)),,CHAR(34),
", Offset3Value:  ",IF(INDEX(RelatedFeatures[Offset 3 Value],MATCH($A314,RelatedFeatures[OffsetID],0))="","NULL",INDEX(RelatedFeatures[Offset 3 Value],MATCH($A314,RelatedFeatures[OffsetID],0))),
", Offset3UnitID:  ",CHAR(34),INDEX(RelatedFeatures[Offset 3 Unit],MATCH($A314,RelatedFeatures[OffsetID],0)),CHAR(34),"}")))</f>
        <v/>
      </c>
      <c r="O314" s="111" t="str">
        <f>IF(NumRelatedFeatures=0,"",
IF($A314&gt;NumRelatedFeatures,"",
CONCATENATE("  - &amp;RelationID",TEXT($A314,"0000"),
" {","SamplingFeatureID:  *SamplingFeatureID",TEXT(MATCH(INDEX(RelatedFeatures[First Sampling Feature Code],$A314),SamplingFeatures[Feature Code],0),"0000"),
", RelationshipTypeCV:  ",CHAR(34),INDEX(RelatedFeatures[Relationship Type],$A314),CHAR(34),
", RelatedFeatureID: *SamplingFeatureID",TEXT(MATCH(INDEX(RelatedFeatures[Second Sampling Feature Code],$A314),SamplingFeatures[Feature Code],0),"0000"),
", SpatialOffsetID:  ",IF(INDEX(RelatedFeatures[OffsetID],$A314)="",CONCATENATE(CHAR(34),CHAR(34)),CONCATENATE("*SpatialOffsetID",TEXT(INDEX(RelatedFeatures[OffsetID],$A314),"0000"))),"}")))</f>
        <v/>
      </c>
      <c r="P314" s="111" t="str">
        <f>IF($A314&gt;NumMethods,"",
CONCATENATE("  - &amp;MethodID",TEXT($A314,"0000"),
" {","MethodTypeCV:  ",CHAR(34),INDEX(Methods[Method Type],$A314),CHAR(34),
", MethodCode:  ",CHAR(34),INDEX(Methods[Method Code],$A314),CHAR(34),
", MethodName:  ",CHAR(34),INDEX(Methods[Method Name],$A314),CHAR(34),
", MethodDescription:  ",CHAR(34),INDEX(Methods[Method Description],$A314),CHAR(34),
", MethodLink:  ",CHAR(34),INDEX(Methods[Method Link],$A314),CHAR(34),
", OrganizationID: *OrganizationID",TEXT(MATCH(INDEX(Methods[Organization Name],$A314),Organizations[Organization Name],0),"0000"),"}"))</f>
        <v/>
      </c>
      <c r="Q314" s="111" t="str">
        <f>IF($A314&gt;NumVariables,"",
CONCATENATE("  - &amp;VariableID",TEXT($A314,"0000"),
" {","VariableTypeCV:  ",CHAR(34),INDEX(Variables[Variable Type],$A314),CHAR(34),
", VariableCode:  ",CHAR(34),INDEX(Variables[Variable Code],$A314),CHAR(34),
", VariableNameCV:  ",CHAR(34),INDEX(Variables[Variable Name],$A314),CHAR(34),
", VariableDefinition:  ",CHAR(34),INDEX(Variables[Variable Definition],$A314),CHAR(34),
", SpecciationCV:  ",CHAR(34),INDEX(Variables[Speciation],$A314),CHAR(34),
", NoDataValue:  ",CHAR(34),INDEX(Variables[No Data Value],$A314),CHAR(34),"}"))</f>
        <v/>
      </c>
      <c r="S314" s="111" t="str">
        <f>IF($A314&gt;NumProcessingLevels,"",
CONCATENATE("  - &amp;ProcessingLevelID",TEXT($A314,"0000"),
" {","ProcessingLevelCode:  ",CHAR(34),INDEX(ProcessingLevels[Processing Level Code],$A314),CHAR(34),
", Definition:  ",CHAR(34),INDEX(ProcessingLevels[Definition],$A314),CHAR(34),
", Explanation:  ",CHAR(34),INDEX(ProcessingLevels[Explanation],$A314),CHAR(34),"}"))</f>
        <v/>
      </c>
      <c r="T314" s="111" t="str">
        <f>IF($A314&gt;NumDataColumns,"",
IF(INDEX(DataColumns[Method Code],$A314)="","PLEASE FILL IN A METHOD FOR EACH DATA COLUMN",
CONCATENATE("  - &amp;ActionID",TEXT($A314,"0000"),
" {","ActionTypeCV:  ",CHAR(34),"Observation",CHAR(34),
", MethodID: *MethodID",TEXT(MATCH(INDEX(DataColumns[Method Code],$A314),Methods[Method Code],0),"0000"),
", BeginDateTime:  NULL",
", BeginDateTimeUTCOffset:  NULL",
", EndDateTime:  NULL",
", EndDateTimeUTCOffset:  NULL",
", ActionDescription:  ",CHAR(34),"Generic observation action generated by YODA TimeSeries Template",CHAR(34),
", ActionFileLink:  ",CHAR(34),CHAR(34),"}")))</f>
        <v/>
      </c>
      <c r="U314" s="111" t="str">
        <f>IF($A314&gt;NumDataColumns,"",
IF(INDEX(DataColumns[Method Code],$A314)="","PLEASE FILL IN A SAMPLING FEATURE FOR EACH DATA COLUMN",
CONCATENATE("  - &amp;FeatureActionID",TEXT($A314,"0000"),
" {","SamplingFeatureID:  *SamplingFeatureID",TEXT(MATCH(INDEX(DataColumns[Sampling Feature Code],$A314),SamplingFeatures[Feature Code],0),"0000"),
", ActionID:  *ActionID",TEXT($A314,"0000"),"}")))</f>
        <v/>
      </c>
      <c r="V314" s="111" t="str">
        <f>IF($A314&gt;NumDataColumns,"",
CONCATENATE("  - &amp;ResultID",TEXT($A314,"0000"),
" {","ResultUUID:  ",CHAR(34),INDEX(DataColumns[ResultUUID],$A314),CHAR(34),
", FeatureActionID: *FeatureActionID",TEXT($A314,"0000"),
", ResultTypeCV:  ",CHAR(34),INDEX(DataColumns[Result Type],$A314),CHAR(34),
", VariableID:  *VariableID",TEXT(MATCH(INDEX(DataColumns[Variable Code],$A314),Variables[Variable Code],0),"0000"),
", UnitsID:  ",CHAR(34),INDEX(DataColumns[Unit Name],$A314),CHAR(34),
", TaxonomicClassifierID:  ",CHAR(34),CHAR(34),
", ProcessingLevelID:  *ProcessingLevelID",TEXT(MATCH(INDEX(DataColumns[Processing Level],$A314),ProcessingLevels[Processing Level Code],0),"0000"),
", ResultDateTime:  ",CHAR(34),CHAR(34),
", ResultDateTimeUTCOffset:  ",CHAR(34),CHAR(34),
", ValidDateTime:  ",CHAR(34),CHAR(34),
", ValidDateTimeUTCOffset:  ",CHAR(34),CHAR(34),
", StatusCV:  ",CHAR(34),CHAR(34),
", SampledMediumCV:  ",CHAR(34),INDEX(DataColumns[Sampled Medium],$A314),CHAR(34),
", ValueCount:  ",NumDataValues,"}"))</f>
        <v/>
      </c>
      <c r="W314" s="111" t="str">
        <f>IF($A314&gt;NumDataColumns,"",
CONCATENATE("  - &amp;TimeSeriesResultID001",TEXT($A314,"0000"),
" {","ResultID: *ResultID",TEXT($A314,"0000"),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Statistic],$A314),CHAR(34),"}"))</f>
        <v/>
      </c>
      <c r="X314" s="111" t="str">
        <f>IF($A314-3&gt;NumDataColumns,"",
CONCATENATE("    - {ColumnNumber: ",TEXT($A314-1,"0000"),
", Label:  ",CHAR(34),INDEX(DataColumns[Column Label],$A314-3),CHAR(34),
", ODM2Field:  ",CHAR(34),"DataValue",CHAR(34),
", CensorCodeCV:  ",CHAR(34),INDEX(DataColumns[Censor Code],$A314-3),CHAR(34),
", QualiatyCodeCV:  ",CHAR(34),INDEX(DataColumns[Quality Code],$A314-3),CHAR(34),
", TimeAggregationInterval:  ",INDEX(DataColumns[Time Aggregation Interval],$A314-3),
", TimeAggregationIntervalUnitsID:  ",CHAR(34),INDEX(DataColumns[Time Aggregation Unit],$A314-3),CHAR(34),"}"))</f>
        <v/>
      </c>
      <c r="AA314" s="111" t="str">
        <f>IF($A314&gt;NumDataColumns,
"",
CONCATENATE(AA313,", ",INDEX(DataColumns[Column Label],$A314)))</f>
        <v/>
      </c>
    </row>
    <row r="315" spans="1:27" x14ac:dyDescent="0.25">
      <c r="A315">
        <v>312</v>
      </c>
      <c r="D315" s="111" t="str">
        <f>IF($A315&gt;NumPeople,"",
CONCATENATE("  - &amp;PersonID",TEXT($A315,"0000"),
" {","PersonFirstName:  ",CHAR(34),INDEX(People[First Name],$A315),CHAR(34),
", PersonMiddleName:  ",CHAR(34),INDEX(People[Middle Name],$A315),CHAR(34),
", PersonLastName:  ",CHAR(34),INDEX(People[Last Name],$A315),CHAR(34),"}"))</f>
        <v/>
      </c>
      <c r="E315" s="111" t="str">
        <f>IF($A315&gt;NumOrganizations,"",
CONCATENATE("  - &amp;OrganizationID",TEXT($A315,"0000"),
" {","OrganizationTypeCV:  ",CHAR(34),INDEX(Organizations[Organization Type '[CV']],$A315),CHAR(34),
", OrganizationCode:  ",CHAR(34),INDEX(Organizations[Organization Code],$A315),CHAR(34),
", OrganizationName:  ",CHAR(34),INDEX(Organizations[Organization Name],$A315),CHAR(34),
", OrganizationDescription:  ",CHAR(34),INDEX(Organizations[Organization Description],$A315),CHAR(34),
", OrganizationLink:  ",CHAR(34),INDEX(Organizations[Organization Link],$A315),CHAR(34),"}"))</f>
        <v/>
      </c>
      <c r="F315" s="111" t="str">
        <f>IF($A315&gt;NumPeople,"",
CONCATENATE("  - &amp;AffiliationID",TEXT($A315,"0000"),
" {PersonID: *PersonID",TEXT($A315,"0000"),
", OrganizationID: *OrganizationID",TEXT(MATCH(INDEX(People[Organization Name],$A315),Organizations[Organization Name],0),"0000"),
", IsPrimaryOrganizationContact: , AffiliationStartDate: , AffiliationEndDate: , PrimaryPhone: ",
", PrimaryEmail: ",CHAR(34),INDEX(People[Primary Email],$A315),CHAR(34),
", PrimaryAddress: ",CHAR(34),INDEX(People[Primary Address],$A315),CHAR(34),
", PersonLink: }"))</f>
        <v/>
      </c>
      <c r="H315" s="111" t="str">
        <f>IF(COUNTA(CitationInformation)=0,"",
IF($A315&gt;NumAuthors,"",
CONCATENATE("  - &amp;AuthorListID",TEXT($A315,"0000"),
"  {CitationID: *CitationID0001",
", PersonID: *PersonID",TEXT(MATCH(INDEX(AuthorList[Author Name],$A315),People[Full Name],0),"0000"),
", AuthorOrder: ",INDEX(AuthorList[Author Number],$A315),"}")))</f>
        <v/>
      </c>
      <c r="K315" s="111" t="str">
        <f>IF($A315&gt;NumSamplingFeatures,"",
CONCATENATE("  - &amp;SamplingFeatureID",TEXT($A315,"0000"),
" {","SamplingFeatureUUID:  ",CHAR(34),INDEX(SamplingFeatures[Sampling Feature UUID],$A315),CHAR(34),
", SamplingFeatureTypeCV:  ",CHAR(34),INDEX(SamplingFeatures[Sampling Feature Type],$A315),CHAR(34),
", SamplingFeatureCode:  ",CHAR(34),INDEX(SamplingFeatures[Feature Code],$A315),CHAR(34),
", SamplingFeatureName:  ",CHAR(34),INDEX(SamplingFeatures[Feature Name],$A315),CHAR(34),
", SamplingFeatureDescription:  ",CHAR(34),INDEX(SamplingFeatures[Feature Description],$A315),CHAR(34),
", SamplingFeatureGeotypeCV:  ",CHAR(34),INDEX(SamplingFeatures[Feature Geo Type],$A315),CHAR(34),
", FeatureGeometry:  ",CHAR(34),INDEX(SamplingFeatures[Feature Geometry],$A315),CHAR(34),
", Elevation_m:  ",CHAR(34),INDEX(SamplingFeatures[Elevation_m],$A315),CHAR(34),
", ElevationDatumCV:  ",CHAR(34),ElevationDatum,CHAR(34),"}"))</f>
        <v/>
      </c>
      <c r="L315" s="111" t="str">
        <f>IF(NumSites=0,"",
IF(NumSites&lt;$A315,"",
CONCATENATE("  - &amp;SiteID",TEXT($A315,"0000"),
" {","SamplingFeatureID:  *SamplingFeatureID",TEXT(MATCH($A315,Sites[SiteID],0),"0000"),
", SiteTypeCV:  ",CHAR(34),INDEX(Sites[Site Type],MATCH($A315,Sites[SiteID],0)),CHAR(34),
", Latitude:  ",INDEX(Sites[Latitude],MATCH($A315,Sites[SiteID],0)),
", Longitude:  ",INDEX(Sites[Longitude],MATCH($A315,Sites[SiteID],0)),
", SpatialReferenceID:  *SRSID0001}")))</f>
        <v/>
      </c>
      <c r="M315" s="111" t="str">
        <f>IF(NumSpecimens=0,"",
IF(NumSpecimens&lt;$A315,"",
CONCATENATE("  - &amp;SpecimenID",TEXT($A315,"0000"),
" {","SamplingFeatureID:  *SamplingFeatureID",TEXT(MATCH($A315,Specimens[SpecimenID],0),"0000"),
", SpecimenTypeCV:  ",CHAR(34),INDEX(Specimens[Specimen Type],MATCH($A315,Specimens[SpecimenID],0)),CHAR(34),
", SpecimenMediumCV:  ",INDEX(Specimens[Specimen Medium],MATCH($A315,Specimens[SpecimenID],0)),
", IsFieldSpecimen:  ",CHAR(34),INDEX(Specimens[Is Field Specimen?],MATCH($A315,Specimens[SpecimenID],0)),CHAR(34),"}")))</f>
        <v/>
      </c>
      <c r="N315" s="111" t="str">
        <f>IF(NumSpatialOffsets=0,"",
IF(NumSpatialOffsets&lt;$A315,"",
CONCATENATE("  - &amp;SpatialOffsetID",TEXT($A315,"0000"),
" {","SpatialOffsetTypeCV:  ",CHAR(34),INDEX(RelatedFeatures[Spatial Offset Type],MATCH($A315,RelatedFeatures[OffsetID],0)),CHAR(34),
", Offset1Value:  ",INDEX(RelatedFeatures[Offset 1 Value],MATCH($A315,RelatedFeatures[OffsetID],0)),
", Offset1UnitID:  ",CHAR(34),INDEX(RelatedFeatures[Offset 1 Unit],MATCH($A315,RelatedFeatures[OffsetID],0)),CHAR(34),
", Offset2Value:  ",IF(INDEX(RelatedFeatures[Offset 2 Value],MATCH($A315,RelatedFeatures[OffsetID],0))="","NULL",INDEX(RelatedFeatures[Offset 2 Value],MATCH($A315,RelatedFeatures[OffsetID],0))),
", Offset2UnitID:  ",CHAR(34),INDEX(RelatedFeatures[Offset 2 Unit],MATCH($A315,RelatedFeatures[OffsetID],0)),,CHAR(34),
", Offset3Value:  ",IF(INDEX(RelatedFeatures[Offset 3 Value],MATCH($A315,RelatedFeatures[OffsetID],0))="","NULL",INDEX(RelatedFeatures[Offset 3 Value],MATCH($A315,RelatedFeatures[OffsetID],0))),
", Offset3UnitID:  ",CHAR(34),INDEX(RelatedFeatures[Offset 3 Unit],MATCH($A315,RelatedFeatures[OffsetID],0)),CHAR(34),"}")))</f>
        <v/>
      </c>
      <c r="O315" s="111" t="str">
        <f>IF(NumRelatedFeatures=0,"",
IF($A315&gt;NumRelatedFeatures,"",
CONCATENATE("  - &amp;RelationID",TEXT($A315,"0000"),
" {","SamplingFeatureID:  *SamplingFeatureID",TEXT(MATCH(INDEX(RelatedFeatures[First Sampling Feature Code],$A315),SamplingFeatures[Feature Code],0),"0000"),
", RelationshipTypeCV:  ",CHAR(34),INDEX(RelatedFeatures[Relationship Type],$A315),CHAR(34),
", RelatedFeatureID: *SamplingFeatureID",TEXT(MATCH(INDEX(RelatedFeatures[Second Sampling Feature Code],$A315),SamplingFeatures[Feature Code],0),"0000"),
", SpatialOffsetID:  ",IF(INDEX(RelatedFeatures[OffsetID],$A315)="",CONCATENATE(CHAR(34),CHAR(34)),CONCATENATE("*SpatialOffsetID",TEXT(INDEX(RelatedFeatures[OffsetID],$A315),"0000"))),"}")))</f>
        <v/>
      </c>
      <c r="P315" s="111" t="str">
        <f>IF($A315&gt;NumMethods,"",
CONCATENATE("  - &amp;MethodID",TEXT($A315,"0000"),
" {","MethodTypeCV:  ",CHAR(34),INDEX(Methods[Method Type],$A315),CHAR(34),
", MethodCode:  ",CHAR(34),INDEX(Methods[Method Code],$A315),CHAR(34),
", MethodName:  ",CHAR(34),INDEX(Methods[Method Name],$A315),CHAR(34),
", MethodDescription:  ",CHAR(34),INDEX(Methods[Method Description],$A315),CHAR(34),
", MethodLink:  ",CHAR(34),INDEX(Methods[Method Link],$A315),CHAR(34),
", OrganizationID: *OrganizationID",TEXT(MATCH(INDEX(Methods[Organization Name],$A315),Organizations[Organization Name],0),"0000"),"}"))</f>
        <v/>
      </c>
      <c r="Q315" s="111" t="str">
        <f>IF($A315&gt;NumVariables,"",
CONCATENATE("  - &amp;VariableID",TEXT($A315,"0000"),
" {","VariableTypeCV:  ",CHAR(34),INDEX(Variables[Variable Type],$A315),CHAR(34),
", VariableCode:  ",CHAR(34),INDEX(Variables[Variable Code],$A315),CHAR(34),
", VariableNameCV:  ",CHAR(34),INDEX(Variables[Variable Name],$A315),CHAR(34),
", VariableDefinition:  ",CHAR(34),INDEX(Variables[Variable Definition],$A315),CHAR(34),
", SpecciationCV:  ",CHAR(34),INDEX(Variables[Speciation],$A315),CHAR(34),
", NoDataValue:  ",CHAR(34),INDEX(Variables[No Data Value],$A315),CHAR(34),"}"))</f>
        <v/>
      </c>
      <c r="S315" s="111" t="str">
        <f>IF($A315&gt;NumProcessingLevels,"",
CONCATENATE("  - &amp;ProcessingLevelID",TEXT($A315,"0000"),
" {","ProcessingLevelCode:  ",CHAR(34),INDEX(ProcessingLevels[Processing Level Code],$A315),CHAR(34),
", Definition:  ",CHAR(34),INDEX(ProcessingLevels[Definition],$A315),CHAR(34),
", Explanation:  ",CHAR(34),INDEX(ProcessingLevels[Explanation],$A315),CHAR(34),"}"))</f>
        <v/>
      </c>
      <c r="T315" s="111" t="str">
        <f>IF($A315&gt;NumDataColumns,"",
IF(INDEX(DataColumns[Method Code],$A315)="","PLEASE FILL IN A METHOD FOR EACH DATA COLUMN",
CONCATENATE("  - &amp;ActionID",TEXT($A315,"0000"),
" {","ActionTypeCV:  ",CHAR(34),"Observation",CHAR(34),
", MethodID: *MethodID",TEXT(MATCH(INDEX(DataColumns[Method Code],$A315),Methods[Method Code],0),"0000"),
", BeginDateTime:  NULL",
", BeginDateTimeUTCOffset:  NULL",
", EndDateTime:  NULL",
", EndDateTimeUTCOffset:  NULL",
", ActionDescription:  ",CHAR(34),"Generic observation action generated by YODA TimeSeries Template",CHAR(34),
", ActionFileLink:  ",CHAR(34),CHAR(34),"}")))</f>
        <v/>
      </c>
      <c r="U315" s="111" t="str">
        <f>IF($A315&gt;NumDataColumns,"",
IF(INDEX(DataColumns[Method Code],$A315)="","PLEASE FILL IN A SAMPLING FEATURE FOR EACH DATA COLUMN",
CONCATENATE("  - &amp;FeatureActionID",TEXT($A315,"0000"),
" {","SamplingFeatureID:  *SamplingFeatureID",TEXT(MATCH(INDEX(DataColumns[Sampling Feature Code],$A315),SamplingFeatures[Feature Code],0),"0000"),
", ActionID:  *ActionID",TEXT($A315,"0000"),"}")))</f>
        <v/>
      </c>
      <c r="V315" s="111" t="str">
        <f>IF($A315&gt;NumDataColumns,"",
CONCATENATE("  - &amp;ResultID",TEXT($A315,"0000"),
" {","ResultUUID:  ",CHAR(34),INDEX(DataColumns[ResultUUID],$A315),CHAR(34),
", FeatureActionID: *FeatureActionID",TEXT($A315,"0000"),
", ResultTypeCV:  ",CHAR(34),INDEX(DataColumns[Result Type],$A315),CHAR(34),
", VariableID:  *VariableID",TEXT(MATCH(INDEX(DataColumns[Variable Code],$A315),Variables[Variable Code],0),"0000"),
", UnitsID:  ",CHAR(34),INDEX(DataColumns[Unit Name],$A315),CHAR(34),
", TaxonomicClassifierID:  ",CHAR(34),CHAR(34),
", ProcessingLevelID:  *ProcessingLevelID",TEXT(MATCH(INDEX(DataColumns[Processing Level],$A315),ProcessingLevels[Processing Level Code],0),"0000"),
", ResultDateTime:  ",CHAR(34),CHAR(34),
", ResultDateTimeUTCOffset:  ",CHAR(34),CHAR(34),
", ValidDateTime:  ",CHAR(34),CHAR(34),
", ValidDateTimeUTCOffset:  ",CHAR(34),CHAR(34),
", StatusCV:  ",CHAR(34),CHAR(34),
", SampledMediumCV:  ",CHAR(34),INDEX(DataColumns[Sampled Medium],$A315),CHAR(34),
", ValueCount:  ",NumDataValues,"}"))</f>
        <v/>
      </c>
      <c r="W315" s="111" t="str">
        <f>IF($A315&gt;NumDataColumns,"",
CONCATENATE("  - &amp;TimeSeriesResultID001",TEXT($A315,"0000"),
" {","ResultID: *ResultID",TEXT($A315,"0000"),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Statistic],$A315),CHAR(34),"}"))</f>
        <v/>
      </c>
      <c r="X315" s="111" t="str">
        <f>IF($A315-3&gt;NumDataColumns,"",
CONCATENATE("    - {ColumnNumber: ",TEXT($A315-1,"0000"),
", Label:  ",CHAR(34),INDEX(DataColumns[Column Label],$A315-3),CHAR(34),
", ODM2Field:  ",CHAR(34),"DataValue",CHAR(34),
", CensorCodeCV:  ",CHAR(34),INDEX(DataColumns[Censor Code],$A315-3),CHAR(34),
", QualiatyCodeCV:  ",CHAR(34),INDEX(DataColumns[Quality Code],$A315-3),CHAR(34),
", TimeAggregationInterval:  ",INDEX(DataColumns[Time Aggregation Interval],$A315-3),
", TimeAggregationIntervalUnitsID:  ",CHAR(34),INDEX(DataColumns[Time Aggregation Unit],$A315-3),CHAR(34),"}"))</f>
        <v/>
      </c>
      <c r="AA315" s="111" t="str">
        <f>IF($A315&gt;NumDataColumns,
"",
CONCATENATE(AA314,", ",INDEX(DataColumns[Column Label],$A315)))</f>
        <v/>
      </c>
    </row>
    <row r="316" spans="1:27" x14ac:dyDescent="0.25">
      <c r="A316">
        <v>313</v>
      </c>
      <c r="D316" s="111" t="str">
        <f>IF($A316&gt;NumPeople,"",
CONCATENATE("  - &amp;PersonID",TEXT($A316,"0000"),
" {","PersonFirstName:  ",CHAR(34),INDEX(People[First Name],$A316),CHAR(34),
", PersonMiddleName:  ",CHAR(34),INDEX(People[Middle Name],$A316),CHAR(34),
", PersonLastName:  ",CHAR(34),INDEX(People[Last Name],$A316),CHAR(34),"}"))</f>
        <v/>
      </c>
      <c r="E316" s="111" t="str">
        <f>IF($A316&gt;NumOrganizations,"",
CONCATENATE("  - &amp;OrganizationID",TEXT($A316,"0000"),
" {","OrganizationTypeCV:  ",CHAR(34),INDEX(Organizations[Organization Type '[CV']],$A316),CHAR(34),
", OrganizationCode:  ",CHAR(34),INDEX(Organizations[Organization Code],$A316),CHAR(34),
", OrganizationName:  ",CHAR(34),INDEX(Organizations[Organization Name],$A316),CHAR(34),
", OrganizationDescription:  ",CHAR(34),INDEX(Organizations[Organization Description],$A316),CHAR(34),
", OrganizationLink:  ",CHAR(34),INDEX(Organizations[Organization Link],$A316),CHAR(34),"}"))</f>
        <v/>
      </c>
      <c r="F316" s="111" t="str">
        <f>IF($A316&gt;NumPeople,"",
CONCATENATE("  - &amp;AffiliationID",TEXT($A316,"0000"),
" {PersonID: *PersonID",TEXT($A316,"0000"),
", OrganizationID: *OrganizationID",TEXT(MATCH(INDEX(People[Organization Name],$A316),Organizations[Organization Name],0),"0000"),
", IsPrimaryOrganizationContact: , AffiliationStartDate: , AffiliationEndDate: , PrimaryPhone: ",
", PrimaryEmail: ",CHAR(34),INDEX(People[Primary Email],$A316),CHAR(34),
", PrimaryAddress: ",CHAR(34),INDEX(People[Primary Address],$A316),CHAR(34),
", PersonLink: }"))</f>
        <v/>
      </c>
      <c r="H316" s="111" t="str">
        <f>IF(COUNTA(CitationInformation)=0,"",
IF($A316&gt;NumAuthors,"",
CONCATENATE("  - &amp;AuthorListID",TEXT($A316,"0000"),
"  {CitationID: *CitationID0001",
", PersonID: *PersonID",TEXT(MATCH(INDEX(AuthorList[Author Name],$A316),People[Full Name],0),"0000"),
", AuthorOrder: ",INDEX(AuthorList[Author Number],$A316),"}")))</f>
        <v/>
      </c>
      <c r="K316" s="111" t="str">
        <f>IF($A316&gt;NumSamplingFeatures,"",
CONCATENATE("  - &amp;SamplingFeatureID",TEXT($A316,"0000"),
" {","SamplingFeatureUUID:  ",CHAR(34),INDEX(SamplingFeatures[Sampling Feature UUID],$A316),CHAR(34),
", SamplingFeatureTypeCV:  ",CHAR(34),INDEX(SamplingFeatures[Sampling Feature Type],$A316),CHAR(34),
", SamplingFeatureCode:  ",CHAR(34),INDEX(SamplingFeatures[Feature Code],$A316),CHAR(34),
", SamplingFeatureName:  ",CHAR(34),INDEX(SamplingFeatures[Feature Name],$A316),CHAR(34),
", SamplingFeatureDescription:  ",CHAR(34),INDEX(SamplingFeatures[Feature Description],$A316),CHAR(34),
", SamplingFeatureGeotypeCV:  ",CHAR(34),INDEX(SamplingFeatures[Feature Geo Type],$A316),CHAR(34),
", FeatureGeometry:  ",CHAR(34),INDEX(SamplingFeatures[Feature Geometry],$A316),CHAR(34),
", Elevation_m:  ",CHAR(34),INDEX(SamplingFeatures[Elevation_m],$A316),CHAR(34),
", ElevationDatumCV:  ",CHAR(34),ElevationDatum,CHAR(34),"}"))</f>
        <v/>
      </c>
      <c r="L316" s="111" t="str">
        <f>IF(NumSites=0,"",
IF(NumSites&lt;$A316,"",
CONCATENATE("  - &amp;SiteID",TEXT($A316,"0000"),
" {","SamplingFeatureID:  *SamplingFeatureID",TEXT(MATCH($A316,Sites[SiteID],0),"0000"),
", SiteTypeCV:  ",CHAR(34),INDEX(Sites[Site Type],MATCH($A316,Sites[SiteID],0)),CHAR(34),
", Latitude:  ",INDEX(Sites[Latitude],MATCH($A316,Sites[SiteID],0)),
", Longitude:  ",INDEX(Sites[Longitude],MATCH($A316,Sites[SiteID],0)),
", SpatialReferenceID:  *SRSID0001}")))</f>
        <v/>
      </c>
      <c r="M316" s="111" t="str">
        <f>IF(NumSpecimens=0,"",
IF(NumSpecimens&lt;$A316,"",
CONCATENATE("  - &amp;SpecimenID",TEXT($A316,"0000"),
" {","SamplingFeatureID:  *SamplingFeatureID",TEXT(MATCH($A316,Specimens[SpecimenID],0),"0000"),
", SpecimenTypeCV:  ",CHAR(34),INDEX(Specimens[Specimen Type],MATCH($A316,Specimens[SpecimenID],0)),CHAR(34),
", SpecimenMediumCV:  ",INDEX(Specimens[Specimen Medium],MATCH($A316,Specimens[SpecimenID],0)),
", IsFieldSpecimen:  ",CHAR(34),INDEX(Specimens[Is Field Specimen?],MATCH($A316,Specimens[SpecimenID],0)),CHAR(34),"}")))</f>
        <v/>
      </c>
      <c r="N316" s="111" t="str">
        <f>IF(NumSpatialOffsets=0,"",
IF(NumSpatialOffsets&lt;$A316,"",
CONCATENATE("  - &amp;SpatialOffsetID",TEXT($A316,"0000"),
" {","SpatialOffsetTypeCV:  ",CHAR(34),INDEX(RelatedFeatures[Spatial Offset Type],MATCH($A316,RelatedFeatures[OffsetID],0)),CHAR(34),
", Offset1Value:  ",INDEX(RelatedFeatures[Offset 1 Value],MATCH($A316,RelatedFeatures[OffsetID],0)),
", Offset1UnitID:  ",CHAR(34),INDEX(RelatedFeatures[Offset 1 Unit],MATCH($A316,RelatedFeatures[OffsetID],0)),CHAR(34),
", Offset2Value:  ",IF(INDEX(RelatedFeatures[Offset 2 Value],MATCH($A316,RelatedFeatures[OffsetID],0))="","NULL",INDEX(RelatedFeatures[Offset 2 Value],MATCH($A316,RelatedFeatures[OffsetID],0))),
", Offset2UnitID:  ",CHAR(34),INDEX(RelatedFeatures[Offset 2 Unit],MATCH($A316,RelatedFeatures[OffsetID],0)),,CHAR(34),
", Offset3Value:  ",IF(INDEX(RelatedFeatures[Offset 3 Value],MATCH($A316,RelatedFeatures[OffsetID],0))="","NULL",INDEX(RelatedFeatures[Offset 3 Value],MATCH($A316,RelatedFeatures[OffsetID],0))),
", Offset3UnitID:  ",CHAR(34),INDEX(RelatedFeatures[Offset 3 Unit],MATCH($A316,RelatedFeatures[OffsetID],0)),CHAR(34),"}")))</f>
        <v/>
      </c>
      <c r="O316" s="111" t="str">
        <f>IF(NumRelatedFeatures=0,"",
IF($A316&gt;NumRelatedFeatures,"",
CONCATENATE("  - &amp;RelationID",TEXT($A316,"0000"),
" {","SamplingFeatureID:  *SamplingFeatureID",TEXT(MATCH(INDEX(RelatedFeatures[First Sampling Feature Code],$A316),SamplingFeatures[Feature Code],0),"0000"),
", RelationshipTypeCV:  ",CHAR(34),INDEX(RelatedFeatures[Relationship Type],$A316),CHAR(34),
", RelatedFeatureID: *SamplingFeatureID",TEXT(MATCH(INDEX(RelatedFeatures[Second Sampling Feature Code],$A316),SamplingFeatures[Feature Code],0),"0000"),
", SpatialOffsetID:  ",IF(INDEX(RelatedFeatures[OffsetID],$A316)="",CONCATENATE(CHAR(34),CHAR(34)),CONCATENATE("*SpatialOffsetID",TEXT(INDEX(RelatedFeatures[OffsetID],$A316),"0000"))),"}")))</f>
        <v/>
      </c>
      <c r="P316" s="111" t="str">
        <f>IF($A316&gt;NumMethods,"",
CONCATENATE("  - &amp;MethodID",TEXT($A316,"0000"),
" {","MethodTypeCV:  ",CHAR(34),INDEX(Methods[Method Type],$A316),CHAR(34),
", MethodCode:  ",CHAR(34),INDEX(Methods[Method Code],$A316),CHAR(34),
", MethodName:  ",CHAR(34),INDEX(Methods[Method Name],$A316),CHAR(34),
", MethodDescription:  ",CHAR(34),INDEX(Methods[Method Description],$A316),CHAR(34),
", MethodLink:  ",CHAR(34),INDEX(Methods[Method Link],$A316),CHAR(34),
", OrganizationID: *OrganizationID",TEXT(MATCH(INDEX(Methods[Organization Name],$A316),Organizations[Organization Name],0),"0000"),"}"))</f>
        <v/>
      </c>
      <c r="Q316" s="111" t="str">
        <f>IF($A316&gt;NumVariables,"",
CONCATENATE("  - &amp;VariableID",TEXT($A316,"0000"),
" {","VariableTypeCV:  ",CHAR(34),INDEX(Variables[Variable Type],$A316),CHAR(34),
", VariableCode:  ",CHAR(34),INDEX(Variables[Variable Code],$A316),CHAR(34),
", VariableNameCV:  ",CHAR(34),INDEX(Variables[Variable Name],$A316),CHAR(34),
", VariableDefinition:  ",CHAR(34),INDEX(Variables[Variable Definition],$A316),CHAR(34),
", SpecciationCV:  ",CHAR(34),INDEX(Variables[Speciation],$A316),CHAR(34),
", NoDataValue:  ",CHAR(34),INDEX(Variables[No Data Value],$A316),CHAR(34),"}"))</f>
        <v/>
      </c>
      <c r="S316" s="111" t="str">
        <f>IF($A316&gt;NumProcessingLevels,"",
CONCATENATE("  - &amp;ProcessingLevelID",TEXT($A316,"0000"),
" {","ProcessingLevelCode:  ",CHAR(34),INDEX(ProcessingLevels[Processing Level Code],$A316),CHAR(34),
", Definition:  ",CHAR(34),INDEX(ProcessingLevels[Definition],$A316),CHAR(34),
", Explanation:  ",CHAR(34),INDEX(ProcessingLevels[Explanation],$A316),CHAR(34),"}"))</f>
        <v/>
      </c>
      <c r="T316" s="111" t="str">
        <f>IF($A316&gt;NumDataColumns,"",
IF(INDEX(DataColumns[Method Code],$A316)="","PLEASE FILL IN A METHOD FOR EACH DATA COLUMN",
CONCATENATE("  - &amp;ActionID",TEXT($A316,"0000"),
" {","ActionTypeCV:  ",CHAR(34),"Observation",CHAR(34),
", MethodID: *MethodID",TEXT(MATCH(INDEX(DataColumns[Method Code],$A316),Methods[Method Code],0),"0000"),
", BeginDateTime:  NULL",
", BeginDateTimeUTCOffset:  NULL",
", EndDateTime:  NULL",
", EndDateTimeUTCOffset:  NULL",
", ActionDescription:  ",CHAR(34),"Generic observation action generated by YODA TimeSeries Template",CHAR(34),
", ActionFileLink:  ",CHAR(34),CHAR(34),"}")))</f>
        <v/>
      </c>
      <c r="U316" s="111" t="str">
        <f>IF($A316&gt;NumDataColumns,"",
IF(INDEX(DataColumns[Method Code],$A316)="","PLEASE FILL IN A SAMPLING FEATURE FOR EACH DATA COLUMN",
CONCATENATE("  - &amp;FeatureActionID",TEXT($A316,"0000"),
" {","SamplingFeatureID:  *SamplingFeatureID",TEXT(MATCH(INDEX(DataColumns[Sampling Feature Code],$A316),SamplingFeatures[Feature Code],0),"0000"),
", ActionID:  *ActionID",TEXT($A316,"0000"),"}")))</f>
        <v/>
      </c>
      <c r="V316" s="111" t="str">
        <f>IF($A316&gt;NumDataColumns,"",
CONCATENATE("  - &amp;ResultID",TEXT($A316,"0000"),
" {","ResultUUID:  ",CHAR(34),INDEX(DataColumns[ResultUUID],$A316),CHAR(34),
", FeatureActionID: *FeatureActionID",TEXT($A316,"0000"),
", ResultTypeCV:  ",CHAR(34),INDEX(DataColumns[Result Type],$A316),CHAR(34),
", VariableID:  *VariableID",TEXT(MATCH(INDEX(DataColumns[Variable Code],$A316),Variables[Variable Code],0),"0000"),
", UnitsID:  ",CHAR(34),INDEX(DataColumns[Unit Name],$A316),CHAR(34),
", TaxonomicClassifierID:  ",CHAR(34),CHAR(34),
", ProcessingLevelID:  *ProcessingLevelID",TEXT(MATCH(INDEX(DataColumns[Processing Level],$A316),ProcessingLevels[Processing Level Code],0),"0000"),
", ResultDateTime:  ",CHAR(34),CHAR(34),
", ResultDateTimeUTCOffset:  ",CHAR(34),CHAR(34),
", ValidDateTime:  ",CHAR(34),CHAR(34),
", ValidDateTimeUTCOffset:  ",CHAR(34),CHAR(34),
", StatusCV:  ",CHAR(34),CHAR(34),
", SampledMediumCV:  ",CHAR(34),INDEX(DataColumns[Sampled Medium],$A316),CHAR(34),
", ValueCount:  ",NumDataValues,"}"))</f>
        <v/>
      </c>
      <c r="W316" s="111" t="str">
        <f>IF($A316&gt;NumDataColumns,"",
CONCATENATE("  - &amp;TimeSeriesResultID001",TEXT($A316,"0000"),
" {","ResultID: *ResultID",TEXT($A316,"0000"),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Statistic],$A316),CHAR(34),"}"))</f>
        <v/>
      </c>
      <c r="X316" s="111" t="str">
        <f>IF($A316-3&gt;NumDataColumns,"",
CONCATENATE("    - {ColumnNumber: ",TEXT($A316-1,"0000"),
", Label:  ",CHAR(34),INDEX(DataColumns[Column Label],$A316-3),CHAR(34),
", ODM2Field:  ",CHAR(34),"DataValue",CHAR(34),
", CensorCodeCV:  ",CHAR(34),INDEX(DataColumns[Censor Code],$A316-3),CHAR(34),
", QualiatyCodeCV:  ",CHAR(34),INDEX(DataColumns[Quality Code],$A316-3),CHAR(34),
", TimeAggregationInterval:  ",INDEX(DataColumns[Time Aggregation Interval],$A316-3),
", TimeAggregationIntervalUnitsID:  ",CHAR(34),INDEX(DataColumns[Time Aggregation Unit],$A316-3),CHAR(34),"}"))</f>
        <v/>
      </c>
      <c r="AA316" s="111" t="str">
        <f>IF($A316&gt;NumDataColumns,
"",
CONCATENATE(AA315,", ",INDEX(DataColumns[Column Label],$A316)))</f>
        <v/>
      </c>
    </row>
    <row r="317" spans="1:27" x14ac:dyDescent="0.25">
      <c r="A317">
        <v>314</v>
      </c>
      <c r="D317" s="111" t="str">
        <f>IF($A317&gt;NumPeople,"",
CONCATENATE("  - &amp;PersonID",TEXT($A317,"0000"),
" {","PersonFirstName:  ",CHAR(34),INDEX(People[First Name],$A317),CHAR(34),
", PersonMiddleName:  ",CHAR(34),INDEX(People[Middle Name],$A317),CHAR(34),
", PersonLastName:  ",CHAR(34),INDEX(People[Last Name],$A317),CHAR(34),"}"))</f>
        <v/>
      </c>
      <c r="E317" s="111" t="str">
        <f>IF($A317&gt;NumOrganizations,"",
CONCATENATE("  - &amp;OrganizationID",TEXT($A317,"0000"),
" {","OrganizationTypeCV:  ",CHAR(34),INDEX(Organizations[Organization Type '[CV']],$A317),CHAR(34),
", OrganizationCode:  ",CHAR(34),INDEX(Organizations[Organization Code],$A317),CHAR(34),
", OrganizationName:  ",CHAR(34),INDEX(Organizations[Organization Name],$A317),CHAR(34),
", OrganizationDescription:  ",CHAR(34),INDEX(Organizations[Organization Description],$A317),CHAR(34),
", OrganizationLink:  ",CHAR(34),INDEX(Organizations[Organization Link],$A317),CHAR(34),"}"))</f>
        <v/>
      </c>
      <c r="F317" s="111" t="str">
        <f>IF($A317&gt;NumPeople,"",
CONCATENATE("  - &amp;AffiliationID",TEXT($A317,"0000"),
" {PersonID: *PersonID",TEXT($A317,"0000"),
", OrganizationID: *OrganizationID",TEXT(MATCH(INDEX(People[Organization Name],$A317),Organizations[Organization Name],0),"0000"),
", IsPrimaryOrganizationContact: , AffiliationStartDate: , AffiliationEndDate: , PrimaryPhone: ",
", PrimaryEmail: ",CHAR(34),INDEX(People[Primary Email],$A317),CHAR(34),
", PrimaryAddress: ",CHAR(34),INDEX(People[Primary Address],$A317),CHAR(34),
", PersonLink: }"))</f>
        <v/>
      </c>
      <c r="H317" s="111" t="str">
        <f>IF(COUNTA(CitationInformation)=0,"",
IF($A317&gt;NumAuthors,"",
CONCATENATE("  - &amp;AuthorListID",TEXT($A317,"0000"),
"  {CitationID: *CitationID0001",
", PersonID: *PersonID",TEXT(MATCH(INDEX(AuthorList[Author Name],$A317),People[Full Name],0),"0000"),
", AuthorOrder: ",INDEX(AuthorList[Author Number],$A317),"}")))</f>
        <v/>
      </c>
      <c r="K317" s="111" t="str">
        <f>IF($A317&gt;NumSamplingFeatures,"",
CONCATENATE("  - &amp;SamplingFeatureID",TEXT($A317,"0000"),
" {","SamplingFeatureUUID:  ",CHAR(34),INDEX(SamplingFeatures[Sampling Feature UUID],$A317),CHAR(34),
", SamplingFeatureTypeCV:  ",CHAR(34),INDEX(SamplingFeatures[Sampling Feature Type],$A317),CHAR(34),
", SamplingFeatureCode:  ",CHAR(34),INDEX(SamplingFeatures[Feature Code],$A317),CHAR(34),
", SamplingFeatureName:  ",CHAR(34),INDEX(SamplingFeatures[Feature Name],$A317),CHAR(34),
", SamplingFeatureDescription:  ",CHAR(34),INDEX(SamplingFeatures[Feature Description],$A317),CHAR(34),
", SamplingFeatureGeotypeCV:  ",CHAR(34),INDEX(SamplingFeatures[Feature Geo Type],$A317),CHAR(34),
", FeatureGeometry:  ",CHAR(34),INDEX(SamplingFeatures[Feature Geometry],$A317),CHAR(34),
", Elevation_m:  ",CHAR(34),INDEX(SamplingFeatures[Elevation_m],$A317),CHAR(34),
", ElevationDatumCV:  ",CHAR(34),ElevationDatum,CHAR(34),"}"))</f>
        <v/>
      </c>
      <c r="L317" s="111" t="str">
        <f>IF(NumSites=0,"",
IF(NumSites&lt;$A317,"",
CONCATENATE("  - &amp;SiteID",TEXT($A317,"0000"),
" {","SamplingFeatureID:  *SamplingFeatureID",TEXT(MATCH($A317,Sites[SiteID],0),"0000"),
", SiteTypeCV:  ",CHAR(34),INDEX(Sites[Site Type],MATCH($A317,Sites[SiteID],0)),CHAR(34),
", Latitude:  ",INDEX(Sites[Latitude],MATCH($A317,Sites[SiteID],0)),
", Longitude:  ",INDEX(Sites[Longitude],MATCH($A317,Sites[SiteID],0)),
", SpatialReferenceID:  *SRSID0001}")))</f>
        <v/>
      </c>
      <c r="M317" s="111" t="str">
        <f>IF(NumSpecimens=0,"",
IF(NumSpecimens&lt;$A317,"",
CONCATENATE("  - &amp;SpecimenID",TEXT($A317,"0000"),
" {","SamplingFeatureID:  *SamplingFeatureID",TEXT(MATCH($A317,Specimens[SpecimenID],0),"0000"),
", SpecimenTypeCV:  ",CHAR(34),INDEX(Specimens[Specimen Type],MATCH($A317,Specimens[SpecimenID],0)),CHAR(34),
", SpecimenMediumCV:  ",INDEX(Specimens[Specimen Medium],MATCH($A317,Specimens[SpecimenID],0)),
", IsFieldSpecimen:  ",CHAR(34),INDEX(Specimens[Is Field Specimen?],MATCH($A317,Specimens[SpecimenID],0)),CHAR(34),"}")))</f>
        <v/>
      </c>
      <c r="N317" s="111" t="str">
        <f>IF(NumSpatialOffsets=0,"",
IF(NumSpatialOffsets&lt;$A317,"",
CONCATENATE("  - &amp;SpatialOffsetID",TEXT($A317,"0000"),
" {","SpatialOffsetTypeCV:  ",CHAR(34),INDEX(RelatedFeatures[Spatial Offset Type],MATCH($A317,RelatedFeatures[OffsetID],0)),CHAR(34),
", Offset1Value:  ",INDEX(RelatedFeatures[Offset 1 Value],MATCH($A317,RelatedFeatures[OffsetID],0)),
", Offset1UnitID:  ",CHAR(34),INDEX(RelatedFeatures[Offset 1 Unit],MATCH($A317,RelatedFeatures[OffsetID],0)),CHAR(34),
", Offset2Value:  ",IF(INDEX(RelatedFeatures[Offset 2 Value],MATCH($A317,RelatedFeatures[OffsetID],0))="","NULL",INDEX(RelatedFeatures[Offset 2 Value],MATCH($A317,RelatedFeatures[OffsetID],0))),
", Offset2UnitID:  ",CHAR(34),INDEX(RelatedFeatures[Offset 2 Unit],MATCH($A317,RelatedFeatures[OffsetID],0)),,CHAR(34),
", Offset3Value:  ",IF(INDEX(RelatedFeatures[Offset 3 Value],MATCH($A317,RelatedFeatures[OffsetID],0))="","NULL",INDEX(RelatedFeatures[Offset 3 Value],MATCH($A317,RelatedFeatures[OffsetID],0))),
", Offset3UnitID:  ",CHAR(34),INDEX(RelatedFeatures[Offset 3 Unit],MATCH($A317,RelatedFeatures[OffsetID],0)),CHAR(34),"}")))</f>
        <v/>
      </c>
      <c r="O317" s="111" t="str">
        <f>IF(NumRelatedFeatures=0,"",
IF($A317&gt;NumRelatedFeatures,"",
CONCATENATE("  - &amp;RelationID",TEXT($A317,"0000"),
" {","SamplingFeatureID:  *SamplingFeatureID",TEXT(MATCH(INDEX(RelatedFeatures[First Sampling Feature Code],$A317),SamplingFeatures[Feature Code],0),"0000"),
", RelationshipTypeCV:  ",CHAR(34),INDEX(RelatedFeatures[Relationship Type],$A317),CHAR(34),
", RelatedFeatureID: *SamplingFeatureID",TEXT(MATCH(INDEX(RelatedFeatures[Second Sampling Feature Code],$A317),SamplingFeatures[Feature Code],0),"0000"),
", SpatialOffsetID:  ",IF(INDEX(RelatedFeatures[OffsetID],$A317)="",CONCATENATE(CHAR(34),CHAR(34)),CONCATENATE("*SpatialOffsetID",TEXT(INDEX(RelatedFeatures[OffsetID],$A317),"0000"))),"}")))</f>
        <v/>
      </c>
      <c r="P317" s="111" t="str">
        <f>IF($A317&gt;NumMethods,"",
CONCATENATE("  - &amp;MethodID",TEXT($A317,"0000"),
" {","MethodTypeCV:  ",CHAR(34),INDEX(Methods[Method Type],$A317),CHAR(34),
", MethodCode:  ",CHAR(34),INDEX(Methods[Method Code],$A317),CHAR(34),
", MethodName:  ",CHAR(34),INDEX(Methods[Method Name],$A317),CHAR(34),
", MethodDescription:  ",CHAR(34),INDEX(Methods[Method Description],$A317),CHAR(34),
", MethodLink:  ",CHAR(34),INDEX(Methods[Method Link],$A317),CHAR(34),
", OrganizationID: *OrganizationID",TEXT(MATCH(INDEX(Methods[Organization Name],$A317),Organizations[Organization Name],0),"0000"),"}"))</f>
        <v/>
      </c>
      <c r="Q317" s="111" t="str">
        <f>IF($A317&gt;NumVariables,"",
CONCATENATE("  - &amp;VariableID",TEXT($A317,"0000"),
" {","VariableTypeCV:  ",CHAR(34),INDEX(Variables[Variable Type],$A317),CHAR(34),
", VariableCode:  ",CHAR(34),INDEX(Variables[Variable Code],$A317),CHAR(34),
", VariableNameCV:  ",CHAR(34),INDEX(Variables[Variable Name],$A317),CHAR(34),
", VariableDefinition:  ",CHAR(34),INDEX(Variables[Variable Definition],$A317),CHAR(34),
", SpecciationCV:  ",CHAR(34),INDEX(Variables[Speciation],$A317),CHAR(34),
", NoDataValue:  ",CHAR(34),INDEX(Variables[No Data Value],$A317),CHAR(34),"}"))</f>
        <v/>
      </c>
      <c r="S317" s="111" t="str">
        <f>IF($A317&gt;NumProcessingLevels,"",
CONCATENATE("  - &amp;ProcessingLevelID",TEXT($A317,"0000"),
" {","ProcessingLevelCode:  ",CHAR(34),INDEX(ProcessingLevels[Processing Level Code],$A317),CHAR(34),
", Definition:  ",CHAR(34),INDEX(ProcessingLevels[Definition],$A317),CHAR(34),
", Explanation:  ",CHAR(34),INDEX(ProcessingLevels[Explanation],$A317),CHAR(34),"}"))</f>
        <v/>
      </c>
      <c r="T317" s="111" t="str">
        <f>IF($A317&gt;NumDataColumns,"",
IF(INDEX(DataColumns[Method Code],$A317)="","PLEASE FILL IN A METHOD FOR EACH DATA COLUMN",
CONCATENATE("  - &amp;ActionID",TEXT($A317,"0000"),
" {","ActionTypeCV:  ",CHAR(34),"Observation",CHAR(34),
", MethodID: *MethodID",TEXT(MATCH(INDEX(DataColumns[Method Code],$A317),Methods[Method Code],0),"0000"),
", BeginDateTime:  NULL",
", BeginDateTimeUTCOffset:  NULL",
", EndDateTime:  NULL",
", EndDateTimeUTCOffset:  NULL",
", ActionDescription:  ",CHAR(34),"Generic observation action generated by YODA TimeSeries Template",CHAR(34),
", ActionFileLink:  ",CHAR(34),CHAR(34),"}")))</f>
        <v/>
      </c>
      <c r="U317" s="111" t="str">
        <f>IF($A317&gt;NumDataColumns,"",
IF(INDEX(DataColumns[Method Code],$A317)="","PLEASE FILL IN A SAMPLING FEATURE FOR EACH DATA COLUMN",
CONCATENATE("  - &amp;FeatureActionID",TEXT($A317,"0000"),
" {","SamplingFeatureID:  *SamplingFeatureID",TEXT(MATCH(INDEX(DataColumns[Sampling Feature Code],$A317),SamplingFeatures[Feature Code],0),"0000"),
", ActionID:  *ActionID",TEXT($A317,"0000"),"}")))</f>
        <v/>
      </c>
      <c r="V317" s="111" t="str">
        <f>IF($A317&gt;NumDataColumns,"",
CONCATENATE("  - &amp;ResultID",TEXT($A317,"0000"),
" {","ResultUUID:  ",CHAR(34),INDEX(DataColumns[ResultUUID],$A317),CHAR(34),
", FeatureActionID: *FeatureActionID",TEXT($A317,"0000"),
", ResultTypeCV:  ",CHAR(34),INDEX(DataColumns[Result Type],$A317),CHAR(34),
", VariableID:  *VariableID",TEXT(MATCH(INDEX(DataColumns[Variable Code],$A317),Variables[Variable Code],0),"0000"),
", UnitsID:  ",CHAR(34),INDEX(DataColumns[Unit Name],$A317),CHAR(34),
", TaxonomicClassifierID:  ",CHAR(34),CHAR(34),
", ProcessingLevelID:  *ProcessingLevelID",TEXT(MATCH(INDEX(DataColumns[Processing Level],$A317),ProcessingLevels[Processing Level Code],0),"0000"),
", ResultDateTime:  ",CHAR(34),CHAR(34),
", ResultDateTimeUTCOffset:  ",CHAR(34),CHAR(34),
", ValidDateTime:  ",CHAR(34),CHAR(34),
", ValidDateTimeUTCOffset:  ",CHAR(34),CHAR(34),
", StatusCV:  ",CHAR(34),CHAR(34),
", SampledMediumCV:  ",CHAR(34),INDEX(DataColumns[Sampled Medium],$A317),CHAR(34),
", ValueCount:  ",NumDataValues,"}"))</f>
        <v/>
      </c>
      <c r="W317" s="111" t="str">
        <f>IF($A317&gt;NumDataColumns,"",
CONCATENATE("  - &amp;TimeSeriesResultID001",TEXT($A317,"0000"),
" {","ResultID: *ResultID",TEXT($A317,"0000"),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Statistic],$A317),CHAR(34),"}"))</f>
        <v/>
      </c>
      <c r="X317" s="111" t="str">
        <f>IF($A317-3&gt;NumDataColumns,"",
CONCATENATE("    - {ColumnNumber: ",TEXT($A317-1,"0000"),
", Label:  ",CHAR(34),INDEX(DataColumns[Column Label],$A317-3),CHAR(34),
", ODM2Field:  ",CHAR(34),"DataValue",CHAR(34),
", CensorCodeCV:  ",CHAR(34),INDEX(DataColumns[Censor Code],$A317-3),CHAR(34),
", QualiatyCodeCV:  ",CHAR(34),INDEX(DataColumns[Quality Code],$A317-3),CHAR(34),
", TimeAggregationInterval:  ",INDEX(DataColumns[Time Aggregation Interval],$A317-3),
", TimeAggregationIntervalUnitsID:  ",CHAR(34),INDEX(DataColumns[Time Aggregation Unit],$A317-3),CHAR(34),"}"))</f>
        <v/>
      </c>
      <c r="AA317" s="111" t="str">
        <f>IF($A317&gt;NumDataColumns,
"",
CONCATENATE(AA316,", ",INDEX(DataColumns[Column Label],$A317)))</f>
        <v/>
      </c>
    </row>
    <row r="318" spans="1:27" x14ac:dyDescent="0.25">
      <c r="A318">
        <v>315</v>
      </c>
      <c r="D318" s="111" t="str">
        <f>IF($A318&gt;NumPeople,"",
CONCATENATE("  - &amp;PersonID",TEXT($A318,"0000"),
" {","PersonFirstName:  ",CHAR(34),INDEX(People[First Name],$A318),CHAR(34),
", PersonMiddleName:  ",CHAR(34),INDEX(People[Middle Name],$A318),CHAR(34),
", PersonLastName:  ",CHAR(34),INDEX(People[Last Name],$A318),CHAR(34),"}"))</f>
        <v/>
      </c>
      <c r="E318" s="111" t="str">
        <f>IF($A318&gt;NumOrganizations,"",
CONCATENATE("  - &amp;OrganizationID",TEXT($A318,"0000"),
" {","OrganizationTypeCV:  ",CHAR(34),INDEX(Organizations[Organization Type '[CV']],$A318),CHAR(34),
", OrganizationCode:  ",CHAR(34),INDEX(Organizations[Organization Code],$A318),CHAR(34),
", OrganizationName:  ",CHAR(34),INDEX(Organizations[Organization Name],$A318),CHAR(34),
", OrganizationDescription:  ",CHAR(34),INDEX(Organizations[Organization Description],$A318),CHAR(34),
", OrganizationLink:  ",CHAR(34),INDEX(Organizations[Organization Link],$A318),CHAR(34),"}"))</f>
        <v/>
      </c>
      <c r="F318" s="111" t="str">
        <f>IF($A318&gt;NumPeople,"",
CONCATENATE("  - &amp;AffiliationID",TEXT($A318,"0000"),
" {PersonID: *PersonID",TEXT($A318,"0000"),
", OrganizationID: *OrganizationID",TEXT(MATCH(INDEX(People[Organization Name],$A318),Organizations[Organization Name],0),"0000"),
", IsPrimaryOrganizationContact: , AffiliationStartDate: , AffiliationEndDate: , PrimaryPhone: ",
", PrimaryEmail: ",CHAR(34),INDEX(People[Primary Email],$A318),CHAR(34),
", PrimaryAddress: ",CHAR(34),INDEX(People[Primary Address],$A318),CHAR(34),
", PersonLink: }"))</f>
        <v/>
      </c>
      <c r="H318" s="111" t="str">
        <f>IF(COUNTA(CitationInformation)=0,"",
IF($A318&gt;NumAuthors,"",
CONCATENATE("  - &amp;AuthorListID",TEXT($A318,"0000"),
"  {CitationID: *CitationID0001",
", PersonID: *PersonID",TEXT(MATCH(INDEX(AuthorList[Author Name],$A318),People[Full Name],0),"0000"),
", AuthorOrder: ",INDEX(AuthorList[Author Number],$A318),"}")))</f>
        <v/>
      </c>
      <c r="K318" s="111" t="str">
        <f>IF($A318&gt;NumSamplingFeatures,"",
CONCATENATE("  - &amp;SamplingFeatureID",TEXT($A318,"0000"),
" {","SamplingFeatureUUID:  ",CHAR(34),INDEX(SamplingFeatures[Sampling Feature UUID],$A318),CHAR(34),
", SamplingFeatureTypeCV:  ",CHAR(34),INDEX(SamplingFeatures[Sampling Feature Type],$A318),CHAR(34),
", SamplingFeatureCode:  ",CHAR(34),INDEX(SamplingFeatures[Feature Code],$A318),CHAR(34),
", SamplingFeatureName:  ",CHAR(34),INDEX(SamplingFeatures[Feature Name],$A318),CHAR(34),
", SamplingFeatureDescription:  ",CHAR(34),INDEX(SamplingFeatures[Feature Description],$A318),CHAR(34),
", SamplingFeatureGeotypeCV:  ",CHAR(34),INDEX(SamplingFeatures[Feature Geo Type],$A318),CHAR(34),
", FeatureGeometry:  ",CHAR(34),INDEX(SamplingFeatures[Feature Geometry],$A318),CHAR(34),
", Elevation_m:  ",CHAR(34),INDEX(SamplingFeatures[Elevation_m],$A318),CHAR(34),
", ElevationDatumCV:  ",CHAR(34),ElevationDatum,CHAR(34),"}"))</f>
        <v/>
      </c>
      <c r="L318" s="111" t="str">
        <f>IF(NumSites=0,"",
IF(NumSites&lt;$A318,"",
CONCATENATE("  - &amp;SiteID",TEXT($A318,"0000"),
" {","SamplingFeatureID:  *SamplingFeatureID",TEXT(MATCH($A318,Sites[SiteID],0),"0000"),
", SiteTypeCV:  ",CHAR(34),INDEX(Sites[Site Type],MATCH($A318,Sites[SiteID],0)),CHAR(34),
", Latitude:  ",INDEX(Sites[Latitude],MATCH($A318,Sites[SiteID],0)),
", Longitude:  ",INDEX(Sites[Longitude],MATCH($A318,Sites[SiteID],0)),
", SpatialReferenceID:  *SRSID0001}")))</f>
        <v/>
      </c>
      <c r="M318" s="111" t="str">
        <f>IF(NumSpecimens=0,"",
IF(NumSpecimens&lt;$A318,"",
CONCATENATE("  - &amp;SpecimenID",TEXT($A318,"0000"),
" {","SamplingFeatureID:  *SamplingFeatureID",TEXT(MATCH($A318,Specimens[SpecimenID],0),"0000"),
", SpecimenTypeCV:  ",CHAR(34),INDEX(Specimens[Specimen Type],MATCH($A318,Specimens[SpecimenID],0)),CHAR(34),
", SpecimenMediumCV:  ",INDEX(Specimens[Specimen Medium],MATCH($A318,Specimens[SpecimenID],0)),
", IsFieldSpecimen:  ",CHAR(34),INDEX(Specimens[Is Field Specimen?],MATCH($A318,Specimens[SpecimenID],0)),CHAR(34),"}")))</f>
        <v/>
      </c>
      <c r="N318" s="111" t="str">
        <f>IF(NumSpatialOffsets=0,"",
IF(NumSpatialOffsets&lt;$A318,"",
CONCATENATE("  - &amp;SpatialOffsetID",TEXT($A318,"0000"),
" {","SpatialOffsetTypeCV:  ",CHAR(34),INDEX(RelatedFeatures[Spatial Offset Type],MATCH($A318,RelatedFeatures[OffsetID],0)),CHAR(34),
", Offset1Value:  ",INDEX(RelatedFeatures[Offset 1 Value],MATCH($A318,RelatedFeatures[OffsetID],0)),
", Offset1UnitID:  ",CHAR(34),INDEX(RelatedFeatures[Offset 1 Unit],MATCH($A318,RelatedFeatures[OffsetID],0)),CHAR(34),
", Offset2Value:  ",IF(INDEX(RelatedFeatures[Offset 2 Value],MATCH($A318,RelatedFeatures[OffsetID],0))="","NULL",INDEX(RelatedFeatures[Offset 2 Value],MATCH($A318,RelatedFeatures[OffsetID],0))),
", Offset2UnitID:  ",CHAR(34),INDEX(RelatedFeatures[Offset 2 Unit],MATCH($A318,RelatedFeatures[OffsetID],0)),,CHAR(34),
", Offset3Value:  ",IF(INDEX(RelatedFeatures[Offset 3 Value],MATCH($A318,RelatedFeatures[OffsetID],0))="","NULL",INDEX(RelatedFeatures[Offset 3 Value],MATCH($A318,RelatedFeatures[OffsetID],0))),
", Offset3UnitID:  ",CHAR(34),INDEX(RelatedFeatures[Offset 3 Unit],MATCH($A318,RelatedFeatures[OffsetID],0)),CHAR(34),"}")))</f>
        <v/>
      </c>
      <c r="O318" s="111" t="str">
        <f>IF(NumRelatedFeatures=0,"",
IF($A318&gt;NumRelatedFeatures,"",
CONCATENATE("  - &amp;RelationID",TEXT($A318,"0000"),
" {","SamplingFeatureID:  *SamplingFeatureID",TEXT(MATCH(INDEX(RelatedFeatures[First Sampling Feature Code],$A318),SamplingFeatures[Feature Code],0),"0000"),
", RelationshipTypeCV:  ",CHAR(34),INDEX(RelatedFeatures[Relationship Type],$A318),CHAR(34),
", RelatedFeatureID: *SamplingFeatureID",TEXT(MATCH(INDEX(RelatedFeatures[Second Sampling Feature Code],$A318),SamplingFeatures[Feature Code],0),"0000"),
", SpatialOffsetID:  ",IF(INDEX(RelatedFeatures[OffsetID],$A318)="",CONCATENATE(CHAR(34),CHAR(34)),CONCATENATE("*SpatialOffsetID",TEXT(INDEX(RelatedFeatures[OffsetID],$A318),"0000"))),"}")))</f>
        <v/>
      </c>
      <c r="P318" s="111" t="str">
        <f>IF($A318&gt;NumMethods,"",
CONCATENATE("  - &amp;MethodID",TEXT($A318,"0000"),
" {","MethodTypeCV:  ",CHAR(34),INDEX(Methods[Method Type],$A318),CHAR(34),
", MethodCode:  ",CHAR(34),INDEX(Methods[Method Code],$A318),CHAR(34),
", MethodName:  ",CHAR(34),INDEX(Methods[Method Name],$A318),CHAR(34),
", MethodDescription:  ",CHAR(34),INDEX(Methods[Method Description],$A318),CHAR(34),
", MethodLink:  ",CHAR(34),INDEX(Methods[Method Link],$A318),CHAR(34),
", OrganizationID: *OrganizationID",TEXT(MATCH(INDEX(Methods[Organization Name],$A318),Organizations[Organization Name],0),"0000"),"}"))</f>
        <v/>
      </c>
      <c r="Q318" s="111" t="str">
        <f>IF($A318&gt;NumVariables,"",
CONCATENATE("  - &amp;VariableID",TEXT($A318,"0000"),
" {","VariableTypeCV:  ",CHAR(34),INDEX(Variables[Variable Type],$A318),CHAR(34),
", VariableCode:  ",CHAR(34),INDEX(Variables[Variable Code],$A318),CHAR(34),
", VariableNameCV:  ",CHAR(34),INDEX(Variables[Variable Name],$A318),CHAR(34),
", VariableDefinition:  ",CHAR(34),INDEX(Variables[Variable Definition],$A318),CHAR(34),
", SpecciationCV:  ",CHAR(34),INDEX(Variables[Speciation],$A318),CHAR(34),
", NoDataValue:  ",CHAR(34),INDEX(Variables[No Data Value],$A318),CHAR(34),"}"))</f>
        <v/>
      </c>
      <c r="S318" s="111" t="str">
        <f>IF($A318&gt;NumProcessingLevels,"",
CONCATENATE("  - &amp;ProcessingLevelID",TEXT($A318,"0000"),
" {","ProcessingLevelCode:  ",CHAR(34),INDEX(ProcessingLevels[Processing Level Code],$A318),CHAR(34),
", Definition:  ",CHAR(34),INDEX(ProcessingLevels[Definition],$A318),CHAR(34),
", Explanation:  ",CHAR(34),INDEX(ProcessingLevels[Explanation],$A318),CHAR(34),"}"))</f>
        <v/>
      </c>
      <c r="T318" s="111" t="str">
        <f>IF($A318&gt;NumDataColumns,"",
IF(INDEX(DataColumns[Method Code],$A318)="","PLEASE FILL IN A METHOD FOR EACH DATA COLUMN",
CONCATENATE("  - &amp;ActionID",TEXT($A318,"0000"),
" {","ActionTypeCV:  ",CHAR(34),"Observation",CHAR(34),
", MethodID: *MethodID",TEXT(MATCH(INDEX(DataColumns[Method Code],$A318),Methods[Method Code],0),"0000"),
", BeginDateTime:  NULL",
", BeginDateTimeUTCOffset:  NULL",
", EndDateTime:  NULL",
", EndDateTimeUTCOffset:  NULL",
", ActionDescription:  ",CHAR(34),"Generic observation action generated by YODA TimeSeries Template",CHAR(34),
", ActionFileLink:  ",CHAR(34),CHAR(34),"}")))</f>
        <v/>
      </c>
      <c r="U318" s="111" t="str">
        <f>IF($A318&gt;NumDataColumns,"",
IF(INDEX(DataColumns[Method Code],$A318)="","PLEASE FILL IN A SAMPLING FEATURE FOR EACH DATA COLUMN",
CONCATENATE("  - &amp;FeatureActionID",TEXT($A318,"0000"),
" {","SamplingFeatureID:  *SamplingFeatureID",TEXT(MATCH(INDEX(DataColumns[Sampling Feature Code],$A318),SamplingFeatures[Feature Code],0),"0000"),
", ActionID:  *ActionID",TEXT($A318,"0000"),"}")))</f>
        <v/>
      </c>
      <c r="V318" s="111" t="str">
        <f>IF($A318&gt;NumDataColumns,"",
CONCATENATE("  - &amp;ResultID",TEXT($A318,"0000"),
" {","ResultUUID:  ",CHAR(34),INDEX(DataColumns[ResultUUID],$A318),CHAR(34),
", FeatureActionID: *FeatureActionID",TEXT($A318,"0000"),
", ResultTypeCV:  ",CHAR(34),INDEX(DataColumns[Result Type],$A318),CHAR(34),
", VariableID:  *VariableID",TEXT(MATCH(INDEX(DataColumns[Variable Code],$A318),Variables[Variable Code],0),"0000"),
", UnitsID:  ",CHAR(34),INDEX(DataColumns[Unit Name],$A318),CHAR(34),
", TaxonomicClassifierID:  ",CHAR(34),CHAR(34),
", ProcessingLevelID:  *ProcessingLevelID",TEXT(MATCH(INDEX(DataColumns[Processing Level],$A318),ProcessingLevels[Processing Level Code],0),"0000"),
", ResultDateTime:  ",CHAR(34),CHAR(34),
", ResultDateTimeUTCOffset:  ",CHAR(34),CHAR(34),
", ValidDateTime:  ",CHAR(34),CHAR(34),
", ValidDateTimeUTCOffset:  ",CHAR(34),CHAR(34),
", StatusCV:  ",CHAR(34),CHAR(34),
", SampledMediumCV:  ",CHAR(34),INDEX(DataColumns[Sampled Medium],$A318),CHAR(34),
", ValueCount:  ",NumDataValues,"}"))</f>
        <v/>
      </c>
      <c r="W318" s="111" t="str">
        <f>IF($A318&gt;NumDataColumns,"",
CONCATENATE("  - &amp;TimeSeriesResultID001",TEXT($A318,"0000"),
" {","ResultID: *ResultID",TEXT($A318,"0000"),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Statistic],$A318),CHAR(34),"}"))</f>
        <v/>
      </c>
      <c r="X318" s="111" t="str">
        <f>IF($A318-3&gt;NumDataColumns,"",
CONCATENATE("    - {ColumnNumber: ",TEXT($A318-1,"0000"),
", Label:  ",CHAR(34),INDEX(DataColumns[Column Label],$A318-3),CHAR(34),
", ODM2Field:  ",CHAR(34),"DataValue",CHAR(34),
", CensorCodeCV:  ",CHAR(34),INDEX(DataColumns[Censor Code],$A318-3),CHAR(34),
", QualiatyCodeCV:  ",CHAR(34),INDEX(DataColumns[Quality Code],$A318-3),CHAR(34),
", TimeAggregationInterval:  ",INDEX(DataColumns[Time Aggregation Interval],$A318-3),
", TimeAggregationIntervalUnitsID:  ",CHAR(34),INDEX(DataColumns[Time Aggregation Unit],$A318-3),CHAR(34),"}"))</f>
        <v/>
      </c>
      <c r="AA318" s="111" t="str">
        <f>IF($A318&gt;NumDataColumns,
"",
CONCATENATE(AA317,", ",INDEX(DataColumns[Column Label],$A318)))</f>
        <v/>
      </c>
    </row>
    <row r="319" spans="1:27" x14ac:dyDescent="0.25">
      <c r="A319">
        <v>316</v>
      </c>
      <c r="D319" s="111" t="str">
        <f>IF($A319&gt;NumPeople,"",
CONCATENATE("  - &amp;PersonID",TEXT($A319,"0000"),
" {","PersonFirstName:  ",CHAR(34),INDEX(People[First Name],$A319),CHAR(34),
", PersonMiddleName:  ",CHAR(34),INDEX(People[Middle Name],$A319),CHAR(34),
", PersonLastName:  ",CHAR(34),INDEX(People[Last Name],$A319),CHAR(34),"}"))</f>
        <v/>
      </c>
      <c r="E319" s="111" t="str">
        <f>IF($A319&gt;NumOrganizations,"",
CONCATENATE("  - &amp;OrganizationID",TEXT($A319,"0000"),
" {","OrganizationTypeCV:  ",CHAR(34),INDEX(Organizations[Organization Type '[CV']],$A319),CHAR(34),
", OrganizationCode:  ",CHAR(34),INDEX(Organizations[Organization Code],$A319),CHAR(34),
", OrganizationName:  ",CHAR(34),INDEX(Organizations[Organization Name],$A319),CHAR(34),
", OrganizationDescription:  ",CHAR(34),INDEX(Organizations[Organization Description],$A319),CHAR(34),
", OrganizationLink:  ",CHAR(34),INDEX(Organizations[Organization Link],$A319),CHAR(34),"}"))</f>
        <v/>
      </c>
      <c r="F319" s="111" t="str">
        <f>IF($A319&gt;NumPeople,"",
CONCATENATE("  - &amp;AffiliationID",TEXT($A319,"0000"),
" {PersonID: *PersonID",TEXT($A319,"0000"),
", OrganizationID: *OrganizationID",TEXT(MATCH(INDEX(People[Organization Name],$A319),Organizations[Organization Name],0),"0000"),
", IsPrimaryOrganizationContact: , AffiliationStartDate: , AffiliationEndDate: , PrimaryPhone: ",
", PrimaryEmail: ",CHAR(34),INDEX(People[Primary Email],$A319),CHAR(34),
", PrimaryAddress: ",CHAR(34),INDEX(People[Primary Address],$A319),CHAR(34),
", PersonLink: }"))</f>
        <v/>
      </c>
      <c r="H319" s="111" t="str">
        <f>IF(COUNTA(CitationInformation)=0,"",
IF($A319&gt;NumAuthors,"",
CONCATENATE("  - &amp;AuthorListID",TEXT($A319,"0000"),
"  {CitationID: *CitationID0001",
", PersonID: *PersonID",TEXT(MATCH(INDEX(AuthorList[Author Name],$A319),People[Full Name],0),"0000"),
", AuthorOrder: ",INDEX(AuthorList[Author Number],$A319),"}")))</f>
        <v/>
      </c>
      <c r="K319" s="111" t="str">
        <f>IF($A319&gt;NumSamplingFeatures,"",
CONCATENATE("  - &amp;SamplingFeatureID",TEXT($A319,"0000"),
" {","SamplingFeatureUUID:  ",CHAR(34),INDEX(SamplingFeatures[Sampling Feature UUID],$A319),CHAR(34),
", SamplingFeatureTypeCV:  ",CHAR(34),INDEX(SamplingFeatures[Sampling Feature Type],$A319),CHAR(34),
", SamplingFeatureCode:  ",CHAR(34),INDEX(SamplingFeatures[Feature Code],$A319),CHAR(34),
", SamplingFeatureName:  ",CHAR(34),INDEX(SamplingFeatures[Feature Name],$A319),CHAR(34),
", SamplingFeatureDescription:  ",CHAR(34),INDEX(SamplingFeatures[Feature Description],$A319),CHAR(34),
", SamplingFeatureGeotypeCV:  ",CHAR(34),INDEX(SamplingFeatures[Feature Geo Type],$A319),CHAR(34),
", FeatureGeometry:  ",CHAR(34),INDEX(SamplingFeatures[Feature Geometry],$A319),CHAR(34),
", Elevation_m:  ",CHAR(34),INDEX(SamplingFeatures[Elevation_m],$A319),CHAR(34),
", ElevationDatumCV:  ",CHAR(34),ElevationDatum,CHAR(34),"}"))</f>
        <v/>
      </c>
      <c r="L319" s="111" t="str">
        <f>IF(NumSites=0,"",
IF(NumSites&lt;$A319,"",
CONCATENATE("  - &amp;SiteID",TEXT($A319,"0000"),
" {","SamplingFeatureID:  *SamplingFeatureID",TEXT(MATCH($A319,Sites[SiteID],0),"0000"),
", SiteTypeCV:  ",CHAR(34),INDEX(Sites[Site Type],MATCH($A319,Sites[SiteID],0)),CHAR(34),
", Latitude:  ",INDEX(Sites[Latitude],MATCH($A319,Sites[SiteID],0)),
", Longitude:  ",INDEX(Sites[Longitude],MATCH($A319,Sites[SiteID],0)),
", SpatialReferenceID:  *SRSID0001}")))</f>
        <v/>
      </c>
      <c r="M319" s="111" t="str">
        <f>IF(NumSpecimens=0,"",
IF(NumSpecimens&lt;$A319,"",
CONCATENATE("  - &amp;SpecimenID",TEXT($A319,"0000"),
" {","SamplingFeatureID:  *SamplingFeatureID",TEXT(MATCH($A319,Specimens[SpecimenID],0),"0000"),
", SpecimenTypeCV:  ",CHAR(34),INDEX(Specimens[Specimen Type],MATCH($A319,Specimens[SpecimenID],0)),CHAR(34),
", SpecimenMediumCV:  ",INDEX(Specimens[Specimen Medium],MATCH($A319,Specimens[SpecimenID],0)),
", IsFieldSpecimen:  ",CHAR(34),INDEX(Specimens[Is Field Specimen?],MATCH($A319,Specimens[SpecimenID],0)),CHAR(34),"}")))</f>
        <v/>
      </c>
      <c r="N319" s="111" t="str">
        <f>IF(NumSpatialOffsets=0,"",
IF(NumSpatialOffsets&lt;$A319,"",
CONCATENATE("  - &amp;SpatialOffsetID",TEXT($A319,"0000"),
" {","SpatialOffsetTypeCV:  ",CHAR(34),INDEX(RelatedFeatures[Spatial Offset Type],MATCH($A319,RelatedFeatures[OffsetID],0)),CHAR(34),
", Offset1Value:  ",INDEX(RelatedFeatures[Offset 1 Value],MATCH($A319,RelatedFeatures[OffsetID],0)),
", Offset1UnitID:  ",CHAR(34),INDEX(RelatedFeatures[Offset 1 Unit],MATCH($A319,RelatedFeatures[OffsetID],0)),CHAR(34),
", Offset2Value:  ",IF(INDEX(RelatedFeatures[Offset 2 Value],MATCH($A319,RelatedFeatures[OffsetID],0))="","NULL",INDEX(RelatedFeatures[Offset 2 Value],MATCH($A319,RelatedFeatures[OffsetID],0))),
", Offset2UnitID:  ",CHAR(34),INDEX(RelatedFeatures[Offset 2 Unit],MATCH($A319,RelatedFeatures[OffsetID],0)),,CHAR(34),
", Offset3Value:  ",IF(INDEX(RelatedFeatures[Offset 3 Value],MATCH($A319,RelatedFeatures[OffsetID],0))="","NULL",INDEX(RelatedFeatures[Offset 3 Value],MATCH($A319,RelatedFeatures[OffsetID],0))),
", Offset3UnitID:  ",CHAR(34),INDEX(RelatedFeatures[Offset 3 Unit],MATCH($A319,RelatedFeatures[OffsetID],0)),CHAR(34),"}")))</f>
        <v/>
      </c>
      <c r="O319" s="111" t="str">
        <f>IF(NumRelatedFeatures=0,"",
IF($A319&gt;NumRelatedFeatures,"",
CONCATENATE("  - &amp;RelationID",TEXT($A319,"0000"),
" {","SamplingFeatureID:  *SamplingFeatureID",TEXT(MATCH(INDEX(RelatedFeatures[First Sampling Feature Code],$A319),SamplingFeatures[Feature Code],0),"0000"),
", RelationshipTypeCV:  ",CHAR(34),INDEX(RelatedFeatures[Relationship Type],$A319),CHAR(34),
", RelatedFeatureID: *SamplingFeatureID",TEXT(MATCH(INDEX(RelatedFeatures[Second Sampling Feature Code],$A319),SamplingFeatures[Feature Code],0),"0000"),
", SpatialOffsetID:  ",IF(INDEX(RelatedFeatures[OffsetID],$A319)="",CONCATENATE(CHAR(34),CHAR(34)),CONCATENATE("*SpatialOffsetID",TEXT(INDEX(RelatedFeatures[OffsetID],$A319),"0000"))),"}")))</f>
        <v/>
      </c>
      <c r="P319" s="111" t="str">
        <f>IF($A319&gt;NumMethods,"",
CONCATENATE("  - &amp;MethodID",TEXT($A319,"0000"),
" {","MethodTypeCV:  ",CHAR(34),INDEX(Methods[Method Type],$A319),CHAR(34),
", MethodCode:  ",CHAR(34),INDEX(Methods[Method Code],$A319),CHAR(34),
", MethodName:  ",CHAR(34),INDEX(Methods[Method Name],$A319),CHAR(34),
", MethodDescription:  ",CHAR(34),INDEX(Methods[Method Description],$A319),CHAR(34),
", MethodLink:  ",CHAR(34),INDEX(Methods[Method Link],$A319),CHAR(34),
", OrganizationID: *OrganizationID",TEXT(MATCH(INDEX(Methods[Organization Name],$A319),Organizations[Organization Name],0),"0000"),"}"))</f>
        <v/>
      </c>
      <c r="Q319" s="111" t="str">
        <f>IF($A319&gt;NumVariables,"",
CONCATENATE("  - &amp;VariableID",TEXT($A319,"0000"),
" {","VariableTypeCV:  ",CHAR(34),INDEX(Variables[Variable Type],$A319),CHAR(34),
", VariableCode:  ",CHAR(34),INDEX(Variables[Variable Code],$A319),CHAR(34),
", VariableNameCV:  ",CHAR(34),INDEX(Variables[Variable Name],$A319),CHAR(34),
", VariableDefinition:  ",CHAR(34),INDEX(Variables[Variable Definition],$A319),CHAR(34),
", SpecciationCV:  ",CHAR(34),INDEX(Variables[Speciation],$A319),CHAR(34),
", NoDataValue:  ",CHAR(34),INDEX(Variables[No Data Value],$A319),CHAR(34),"}"))</f>
        <v/>
      </c>
      <c r="S319" s="111" t="str">
        <f>IF($A319&gt;NumProcessingLevels,"",
CONCATENATE("  - &amp;ProcessingLevelID",TEXT($A319,"0000"),
" {","ProcessingLevelCode:  ",CHAR(34),INDEX(ProcessingLevels[Processing Level Code],$A319),CHAR(34),
", Definition:  ",CHAR(34),INDEX(ProcessingLevels[Definition],$A319),CHAR(34),
", Explanation:  ",CHAR(34),INDEX(ProcessingLevels[Explanation],$A319),CHAR(34),"}"))</f>
        <v/>
      </c>
      <c r="T319" s="111" t="str">
        <f>IF($A319&gt;NumDataColumns,"",
IF(INDEX(DataColumns[Method Code],$A319)="","PLEASE FILL IN A METHOD FOR EACH DATA COLUMN",
CONCATENATE("  - &amp;ActionID",TEXT($A319,"0000"),
" {","ActionTypeCV:  ",CHAR(34),"Observation",CHAR(34),
", MethodID: *MethodID",TEXT(MATCH(INDEX(DataColumns[Method Code],$A319),Methods[Method Code],0),"0000"),
", BeginDateTime:  NULL",
", BeginDateTimeUTCOffset:  NULL",
", EndDateTime:  NULL",
", EndDateTimeUTCOffset:  NULL",
", ActionDescription:  ",CHAR(34),"Generic observation action generated by YODA TimeSeries Template",CHAR(34),
", ActionFileLink:  ",CHAR(34),CHAR(34),"}")))</f>
        <v/>
      </c>
      <c r="U319" s="111" t="str">
        <f>IF($A319&gt;NumDataColumns,"",
IF(INDEX(DataColumns[Method Code],$A319)="","PLEASE FILL IN A SAMPLING FEATURE FOR EACH DATA COLUMN",
CONCATENATE("  - &amp;FeatureActionID",TEXT($A319,"0000"),
" {","SamplingFeatureID:  *SamplingFeatureID",TEXT(MATCH(INDEX(DataColumns[Sampling Feature Code],$A319),SamplingFeatures[Feature Code],0),"0000"),
", ActionID:  *ActionID",TEXT($A319,"0000"),"}")))</f>
        <v/>
      </c>
      <c r="V319" s="111" t="str">
        <f>IF($A319&gt;NumDataColumns,"",
CONCATENATE("  - &amp;ResultID",TEXT($A319,"0000"),
" {","ResultUUID:  ",CHAR(34),INDEX(DataColumns[ResultUUID],$A319),CHAR(34),
", FeatureActionID: *FeatureActionID",TEXT($A319,"0000"),
", ResultTypeCV:  ",CHAR(34),INDEX(DataColumns[Result Type],$A319),CHAR(34),
", VariableID:  *VariableID",TEXT(MATCH(INDEX(DataColumns[Variable Code],$A319),Variables[Variable Code],0),"0000"),
", UnitsID:  ",CHAR(34),INDEX(DataColumns[Unit Name],$A319),CHAR(34),
", TaxonomicClassifierID:  ",CHAR(34),CHAR(34),
", ProcessingLevelID:  *ProcessingLevelID",TEXT(MATCH(INDEX(DataColumns[Processing Level],$A319),ProcessingLevels[Processing Level Code],0),"0000"),
", ResultDateTime:  ",CHAR(34),CHAR(34),
", ResultDateTimeUTCOffset:  ",CHAR(34),CHAR(34),
", ValidDateTime:  ",CHAR(34),CHAR(34),
", ValidDateTimeUTCOffset:  ",CHAR(34),CHAR(34),
", StatusCV:  ",CHAR(34),CHAR(34),
", SampledMediumCV:  ",CHAR(34),INDEX(DataColumns[Sampled Medium],$A319),CHAR(34),
", ValueCount:  ",NumDataValues,"}"))</f>
        <v/>
      </c>
      <c r="W319" s="111" t="str">
        <f>IF($A319&gt;NumDataColumns,"",
CONCATENATE("  - &amp;TimeSeriesResultID001",TEXT($A319,"0000"),
" {","ResultID: *ResultID",TEXT($A319,"0000"),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Statistic],$A319),CHAR(34),"}"))</f>
        <v/>
      </c>
      <c r="X319" s="111" t="str">
        <f>IF($A319-3&gt;NumDataColumns,"",
CONCATENATE("    - {ColumnNumber: ",TEXT($A319-1,"0000"),
", Label:  ",CHAR(34),INDEX(DataColumns[Column Label],$A319-3),CHAR(34),
", ODM2Field:  ",CHAR(34),"DataValue",CHAR(34),
", CensorCodeCV:  ",CHAR(34),INDEX(DataColumns[Censor Code],$A319-3),CHAR(34),
", QualiatyCodeCV:  ",CHAR(34),INDEX(DataColumns[Quality Code],$A319-3),CHAR(34),
", TimeAggregationInterval:  ",INDEX(DataColumns[Time Aggregation Interval],$A319-3),
", TimeAggregationIntervalUnitsID:  ",CHAR(34),INDEX(DataColumns[Time Aggregation Unit],$A319-3),CHAR(34),"}"))</f>
        <v/>
      </c>
      <c r="AA319" s="111" t="str">
        <f>IF($A319&gt;NumDataColumns,
"",
CONCATENATE(AA318,", ",INDEX(DataColumns[Column Label],$A319)))</f>
        <v/>
      </c>
    </row>
    <row r="320" spans="1:27" x14ac:dyDescent="0.25">
      <c r="A320">
        <v>317</v>
      </c>
      <c r="D320" s="111" t="str">
        <f>IF($A320&gt;NumPeople,"",
CONCATENATE("  - &amp;PersonID",TEXT($A320,"0000"),
" {","PersonFirstName:  ",CHAR(34),INDEX(People[First Name],$A320),CHAR(34),
", PersonMiddleName:  ",CHAR(34),INDEX(People[Middle Name],$A320),CHAR(34),
", PersonLastName:  ",CHAR(34),INDEX(People[Last Name],$A320),CHAR(34),"}"))</f>
        <v/>
      </c>
      <c r="E320" s="111" t="str">
        <f>IF($A320&gt;NumOrganizations,"",
CONCATENATE("  - &amp;OrganizationID",TEXT($A320,"0000"),
" {","OrganizationTypeCV:  ",CHAR(34),INDEX(Organizations[Organization Type '[CV']],$A320),CHAR(34),
", OrganizationCode:  ",CHAR(34),INDEX(Organizations[Organization Code],$A320),CHAR(34),
", OrganizationName:  ",CHAR(34),INDEX(Organizations[Organization Name],$A320),CHAR(34),
", OrganizationDescription:  ",CHAR(34),INDEX(Organizations[Organization Description],$A320),CHAR(34),
", OrganizationLink:  ",CHAR(34),INDEX(Organizations[Organization Link],$A320),CHAR(34),"}"))</f>
        <v/>
      </c>
      <c r="F320" s="111" t="str">
        <f>IF($A320&gt;NumPeople,"",
CONCATENATE("  - &amp;AffiliationID",TEXT($A320,"0000"),
" {PersonID: *PersonID",TEXT($A320,"0000"),
", OrganizationID: *OrganizationID",TEXT(MATCH(INDEX(People[Organization Name],$A320),Organizations[Organization Name],0),"0000"),
", IsPrimaryOrganizationContact: , AffiliationStartDate: , AffiliationEndDate: , PrimaryPhone: ",
", PrimaryEmail: ",CHAR(34),INDEX(People[Primary Email],$A320),CHAR(34),
", PrimaryAddress: ",CHAR(34),INDEX(People[Primary Address],$A320),CHAR(34),
", PersonLink: }"))</f>
        <v/>
      </c>
      <c r="H320" s="111" t="str">
        <f>IF(COUNTA(CitationInformation)=0,"",
IF($A320&gt;NumAuthors,"",
CONCATENATE("  - &amp;AuthorListID",TEXT($A320,"0000"),
"  {CitationID: *CitationID0001",
", PersonID: *PersonID",TEXT(MATCH(INDEX(AuthorList[Author Name],$A320),People[Full Name],0),"0000"),
", AuthorOrder: ",INDEX(AuthorList[Author Number],$A320),"}")))</f>
        <v/>
      </c>
      <c r="K320" s="111" t="str">
        <f>IF($A320&gt;NumSamplingFeatures,"",
CONCATENATE("  - &amp;SamplingFeatureID",TEXT($A320,"0000"),
" {","SamplingFeatureUUID:  ",CHAR(34),INDEX(SamplingFeatures[Sampling Feature UUID],$A320),CHAR(34),
", SamplingFeatureTypeCV:  ",CHAR(34),INDEX(SamplingFeatures[Sampling Feature Type],$A320),CHAR(34),
", SamplingFeatureCode:  ",CHAR(34),INDEX(SamplingFeatures[Feature Code],$A320),CHAR(34),
", SamplingFeatureName:  ",CHAR(34),INDEX(SamplingFeatures[Feature Name],$A320),CHAR(34),
", SamplingFeatureDescription:  ",CHAR(34),INDEX(SamplingFeatures[Feature Description],$A320),CHAR(34),
", SamplingFeatureGeotypeCV:  ",CHAR(34),INDEX(SamplingFeatures[Feature Geo Type],$A320),CHAR(34),
", FeatureGeometry:  ",CHAR(34),INDEX(SamplingFeatures[Feature Geometry],$A320),CHAR(34),
", Elevation_m:  ",CHAR(34),INDEX(SamplingFeatures[Elevation_m],$A320),CHAR(34),
", ElevationDatumCV:  ",CHAR(34),ElevationDatum,CHAR(34),"}"))</f>
        <v/>
      </c>
      <c r="L320" s="111" t="str">
        <f>IF(NumSites=0,"",
IF(NumSites&lt;$A320,"",
CONCATENATE("  - &amp;SiteID",TEXT($A320,"0000"),
" {","SamplingFeatureID:  *SamplingFeatureID",TEXT(MATCH($A320,Sites[SiteID],0),"0000"),
", SiteTypeCV:  ",CHAR(34),INDEX(Sites[Site Type],MATCH($A320,Sites[SiteID],0)),CHAR(34),
", Latitude:  ",INDEX(Sites[Latitude],MATCH($A320,Sites[SiteID],0)),
", Longitude:  ",INDEX(Sites[Longitude],MATCH($A320,Sites[SiteID],0)),
", SpatialReferenceID:  *SRSID0001}")))</f>
        <v/>
      </c>
      <c r="M320" s="111" t="str">
        <f>IF(NumSpecimens=0,"",
IF(NumSpecimens&lt;$A320,"",
CONCATENATE("  - &amp;SpecimenID",TEXT($A320,"0000"),
" {","SamplingFeatureID:  *SamplingFeatureID",TEXT(MATCH($A320,Specimens[SpecimenID],0),"0000"),
", SpecimenTypeCV:  ",CHAR(34),INDEX(Specimens[Specimen Type],MATCH($A320,Specimens[SpecimenID],0)),CHAR(34),
", SpecimenMediumCV:  ",INDEX(Specimens[Specimen Medium],MATCH($A320,Specimens[SpecimenID],0)),
", IsFieldSpecimen:  ",CHAR(34),INDEX(Specimens[Is Field Specimen?],MATCH($A320,Specimens[SpecimenID],0)),CHAR(34),"}")))</f>
        <v/>
      </c>
      <c r="N320" s="111" t="str">
        <f>IF(NumSpatialOffsets=0,"",
IF(NumSpatialOffsets&lt;$A320,"",
CONCATENATE("  - &amp;SpatialOffsetID",TEXT($A320,"0000"),
" {","SpatialOffsetTypeCV:  ",CHAR(34),INDEX(RelatedFeatures[Spatial Offset Type],MATCH($A320,RelatedFeatures[OffsetID],0)),CHAR(34),
", Offset1Value:  ",INDEX(RelatedFeatures[Offset 1 Value],MATCH($A320,RelatedFeatures[OffsetID],0)),
", Offset1UnitID:  ",CHAR(34),INDEX(RelatedFeatures[Offset 1 Unit],MATCH($A320,RelatedFeatures[OffsetID],0)),CHAR(34),
", Offset2Value:  ",IF(INDEX(RelatedFeatures[Offset 2 Value],MATCH($A320,RelatedFeatures[OffsetID],0))="","NULL",INDEX(RelatedFeatures[Offset 2 Value],MATCH($A320,RelatedFeatures[OffsetID],0))),
", Offset2UnitID:  ",CHAR(34),INDEX(RelatedFeatures[Offset 2 Unit],MATCH($A320,RelatedFeatures[OffsetID],0)),,CHAR(34),
", Offset3Value:  ",IF(INDEX(RelatedFeatures[Offset 3 Value],MATCH($A320,RelatedFeatures[OffsetID],0))="","NULL",INDEX(RelatedFeatures[Offset 3 Value],MATCH($A320,RelatedFeatures[OffsetID],0))),
", Offset3UnitID:  ",CHAR(34),INDEX(RelatedFeatures[Offset 3 Unit],MATCH($A320,RelatedFeatures[OffsetID],0)),CHAR(34),"}")))</f>
        <v/>
      </c>
      <c r="O320" s="111" t="str">
        <f>IF(NumRelatedFeatures=0,"",
IF($A320&gt;NumRelatedFeatures,"",
CONCATENATE("  - &amp;RelationID",TEXT($A320,"0000"),
" {","SamplingFeatureID:  *SamplingFeatureID",TEXT(MATCH(INDEX(RelatedFeatures[First Sampling Feature Code],$A320),SamplingFeatures[Feature Code],0),"0000"),
", RelationshipTypeCV:  ",CHAR(34),INDEX(RelatedFeatures[Relationship Type],$A320),CHAR(34),
", RelatedFeatureID: *SamplingFeatureID",TEXT(MATCH(INDEX(RelatedFeatures[Second Sampling Feature Code],$A320),SamplingFeatures[Feature Code],0),"0000"),
", SpatialOffsetID:  ",IF(INDEX(RelatedFeatures[OffsetID],$A320)="",CONCATENATE(CHAR(34),CHAR(34)),CONCATENATE("*SpatialOffsetID",TEXT(INDEX(RelatedFeatures[OffsetID],$A320),"0000"))),"}")))</f>
        <v/>
      </c>
      <c r="P320" s="111" t="str">
        <f>IF($A320&gt;NumMethods,"",
CONCATENATE("  - &amp;MethodID",TEXT($A320,"0000"),
" {","MethodTypeCV:  ",CHAR(34),INDEX(Methods[Method Type],$A320),CHAR(34),
", MethodCode:  ",CHAR(34),INDEX(Methods[Method Code],$A320),CHAR(34),
", MethodName:  ",CHAR(34),INDEX(Methods[Method Name],$A320),CHAR(34),
", MethodDescription:  ",CHAR(34),INDEX(Methods[Method Description],$A320),CHAR(34),
", MethodLink:  ",CHAR(34),INDEX(Methods[Method Link],$A320),CHAR(34),
", OrganizationID: *OrganizationID",TEXT(MATCH(INDEX(Methods[Organization Name],$A320),Organizations[Organization Name],0),"0000"),"}"))</f>
        <v/>
      </c>
      <c r="Q320" s="111" t="str">
        <f>IF($A320&gt;NumVariables,"",
CONCATENATE("  - &amp;VariableID",TEXT($A320,"0000"),
" {","VariableTypeCV:  ",CHAR(34),INDEX(Variables[Variable Type],$A320),CHAR(34),
", VariableCode:  ",CHAR(34),INDEX(Variables[Variable Code],$A320),CHAR(34),
", VariableNameCV:  ",CHAR(34),INDEX(Variables[Variable Name],$A320),CHAR(34),
", VariableDefinition:  ",CHAR(34),INDEX(Variables[Variable Definition],$A320),CHAR(34),
", SpecciationCV:  ",CHAR(34),INDEX(Variables[Speciation],$A320),CHAR(34),
", NoDataValue:  ",CHAR(34),INDEX(Variables[No Data Value],$A320),CHAR(34),"}"))</f>
        <v/>
      </c>
      <c r="S320" s="111" t="str">
        <f>IF($A320&gt;NumProcessingLevels,"",
CONCATENATE("  - &amp;ProcessingLevelID",TEXT($A320,"0000"),
" {","ProcessingLevelCode:  ",CHAR(34),INDEX(ProcessingLevels[Processing Level Code],$A320),CHAR(34),
", Definition:  ",CHAR(34),INDEX(ProcessingLevels[Definition],$A320),CHAR(34),
", Explanation:  ",CHAR(34),INDEX(ProcessingLevels[Explanation],$A320),CHAR(34),"}"))</f>
        <v/>
      </c>
      <c r="T320" s="111" t="str">
        <f>IF($A320&gt;NumDataColumns,"",
IF(INDEX(DataColumns[Method Code],$A320)="","PLEASE FILL IN A METHOD FOR EACH DATA COLUMN",
CONCATENATE("  - &amp;ActionID",TEXT($A320,"0000"),
" {","ActionTypeCV:  ",CHAR(34),"Observation",CHAR(34),
", MethodID: *MethodID",TEXT(MATCH(INDEX(DataColumns[Method Code],$A320),Methods[Method Code],0),"0000"),
", BeginDateTime:  NULL",
", BeginDateTimeUTCOffset:  NULL",
", EndDateTime:  NULL",
", EndDateTimeUTCOffset:  NULL",
", ActionDescription:  ",CHAR(34),"Generic observation action generated by YODA TimeSeries Template",CHAR(34),
", ActionFileLink:  ",CHAR(34),CHAR(34),"}")))</f>
        <v/>
      </c>
      <c r="U320" s="111" t="str">
        <f>IF($A320&gt;NumDataColumns,"",
IF(INDEX(DataColumns[Method Code],$A320)="","PLEASE FILL IN A SAMPLING FEATURE FOR EACH DATA COLUMN",
CONCATENATE("  - &amp;FeatureActionID",TEXT($A320,"0000"),
" {","SamplingFeatureID:  *SamplingFeatureID",TEXT(MATCH(INDEX(DataColumns[Sampling Feature Code],$A320),SamplingFeatures[Feature Code],0),"0000"),
", ActionID:  *ActionID",TEXT($A320,"0000"),"}")))</f>
        <v/>
      </c>
      <c r="V320" s="111" t="str">
        <f>IF($A320&gt;NumDataColumns,"",
CONCATENATE("  - &amp;ResultID",TEXT($A320,"0000"),
" {","ResultUUID:  ",CHAR(34),INDEX(DataColumns[ResultUUID],$A320),CHAR(34),
", FeatureActionID: *FeatureActionID",TEXT($A320,"0000"),
", ResultTypeCV:  ",CHAR(34),INDEX(DataColumns[Result Type],$A320),CHAR(34),
", VariableID:  *VariableID",TEXT(MATCH(INDEX(DataColumns[Variable Code],$A320),Variables[Variable Code],0),"0000"),
", UnitsID:  ",CHAR(34),INDEX(DataColumns[Unit Name],$A320),CHAR(34),
", TaxonomicClassifierID:  ",CHAR(34),CHAR(34),
", ProcessingLevelID:  *ProcessingLevelID",TEXT(MATCH(INDEX(DataColumns[Processing Level],$A320),ProcessingLevels[Processing Level Code],0),"0000"),
", ResultDateTime:  ",CHAR(34),CHAR(34),
", ResultDateTimeUTCOffset:  ",CHAR(34),CHAR(34),
", ValidDateTime:  ",CHAR(34),CHAR(34),
", ValidDateTimeUTCOffset:  ",CHAR(34),CHAR(34),
", StatusCV:  ",CHAR(34),CHAR(34),
", SampledMediumCV:  ",CHAR(34),INDEX(DataColumns[Sampled Medium],$A320),CHAR(34),
", ValueCount:  ",NumDataValues,"}"))</f>
        <v/>
      </c>
      <c r="W320" s="111" t="str">
        <f>IF($A320&gt;NumDataColumns,"",
CONCATENATE("  - &amp;TimeSeriesResultID001",TEXT($A320,"0000"),
" {","ResultID: *ResultID",TEXT($A320,"0000"),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Statistic],$A320),CHAR(34),"}"))</f>
        <v/>
      </c>
      <c r="X320" s="111" t="str">
        <f>IF($A320-3&gt;NumDataColumns,"",
CONCATENATE("    - {ColumnNumber: ",TEXT($A320-1,"0000"),
", Label:  ",CHAR(34),INDEX(DataColumns[Column Label],$A320-3),CHAR(34),
", ODM2Field:  ",CHAR(34),"DataValue",CHAR(34),
", CensorCodeCV:  ",CHAR(34),INDEX(DataColumns[Censor Code],$A320-3),CHAR(34),
", QualiatyCodeCV:  ",CHAR(34),INDEX(DataColumns[Quality Code],$A320-3),CHAR(34),
", TimeAggregationInterval:  ",INDEX(DataColumns[Time Aggregation Interval],$A320-3),
", TimeAggregationIntervalUnitsID:  ",CHAR(34),INDEX(DataColumns[Time Aggregation Unit],$A320-3),CHAR(34),"}"))</f>
        <v/>
      </c>
      <c r="AA320" s="111" t="str">
        <f>IF($A320&gt;NumDataColumns,
"",
CONCATENATE(AA319,", ",INDEX(DataColumns[Column Label],$A320)))</f>
        <v/>
      </c>
    </row>
    <row r="321" spans="1:27" x14ac:dyDescent="0.25">
      <c r="A321">
        <v>318</v>
      </c>
      <c r="D321" s="111" t="str">
        <f>IF($A321&gt;NumPeople,"",
CONCATENATE("  - &amp;PersonID",TEXT($A321,"0000"),
" {","PersonFirstName:  ",CHAR(34),INDEX(People[First Name],$A321),CHAR(34),
", PersonMiddleName:  ",CHAR(34),INDEX(People[Middle Name],$A321),CHAR(34),
", PersonLastName:  ",CHAR(34),INDEX(People[Last Name],$A321),CHAR(34),"}"))</f>
        <v/>
      </c>
      <c r="E321" s="111" t="str">
        <f>IF($A321&gt;NumOrganizations,"",
CONCATENATE("  - &amp;OrganizationID",TEXT($A321,"0000"),
" {","OrganizationTypeCV:  ",CHAR(34),INDEX(Organizations[Organization Type '[CV']],$A321),CHAR(34),
", OrganizationCode:  ",CHAR(34),INDEX(Organizations[Organization Code],$A321),CHAR(34),
", OrganizationName:  ",CHAR(34),INDEX(Organizations[Organization Name],$A321),CHAR(34),
", OrganizationDescription:  ",CHAR(34),INDEX(Organizations[Organization Description],$A321),CHAR(34),
", OrganizationLink:  ",CHAR(34),INDEX(Organizations[Organization Link],$A321),CHAR(34),"}"))</f>
        <v/>
      </c>
      <c r="F321" s="111" t="str">
        <f>IF($A321&gt;NumPeople,"",
CONCATENATE("  - &amp;AffiliationID",TEXT($A321,"0000"),
" {PersonID: *PersonID",TEXT($A321,"0000"),
", OrganizationID: *OrganizationID",TEXT(MATCH(INDEX(People[Organization Name],$A321),Organizations[Organization Name],0),"0000"),
", IsPrimaryOrganizationContact: , AffiliationStartDate: , AffiliationEndDate: , PrimaryPhone: ",
", PrimaryEmail: ",CHAR(34),INDEX(People[Primary Email],$A321),CHAR(34),
", PrimaryAddress: ",CHAR(34),INDEX(People[Primary Address],$A321),CHAR(34),
", PersonLink: }"))</f>
        <v/>
      </c>
      <c r="H321" s="111" t="str">
        <f>IF(COUNTA(CitationInformation)=0,"",
IF($A321&gt;NumAuthors,"",
CONCATENATE("  - &amp;AuthorListID",TEXT($A321,"0000"),
"  {CitationID: *CitationID0001",
", PersonID: *PersonID",TEXT(MATCH(INDEX(AuthorList[Author Name],$A321),People[Full Name],0),"0000"),
", AuthorOrder: ",INDEX(AuthorList[Author Number],$A321),"}")))</f>
        <v/>
      </c>
      <c r="K321" s="111" t="str">
        <f>IF($A321&gt;NumSamplingFeatures,"",
CONCATENATE("  - &amp;SamplingFeatureID",TEXT($A321,"0000"),
" {","SamplingFeatureUUID:  ",CHAR(34),INDEX(SamplingFeatures[Sampling Feature UUID],$A321),CHAR(34),
", SamplingFeatureTypeCV:  ",CHAR(34),INDEX(SamplingFeatures[Sampling Feature Type],$A321),CHAR(34),
", SamplingFeatureCode:  ",CHAR(34),INDEX(SamplingFeatures[Feature Code],$A321),CHAR(34),
", SamplingFeatureName:  ",CHAR(34),INDEX(SamplingFeatures[Feature Name],$A321),CHAR(34),
", SamplingFeatureDescription:  ",CHAR(34),INDEX(SamplingFeatures[Feature Description],$A321),CHAR(34),
", SamplingFeatureGeotypeCV:  ",CHAR(34),INDEX(SamplingFeatures[Feature Geo Type],$A321),CHAR(34),
", FeatureGeometry:  ",CHAR(34),INDEX(SamplingFeatures[Feature Geometry],$A321),CHAR(34),
", Elevation_m:  ",CHAR(34),INDEX(SamplingFeatures[Elevation_m],$A321),CHAR(34),
", ElevationDatumCV:  ",CHAR(34),ElevationDatum,CHAR(34),"}"))</f>
        <v/>
      </c>
      <c r="L321" s="111" t="str">
        <f>IF(NumSites=0,"",
IF(NumSites&lt;$A321,"",
CONCATENATE("  - &amp;SiteID",TEXT($A321,"0000"),
" {","SamplingFeatureID:  *SamplingFeatureID",TEXT(MATCH($A321,Sites[SiteID],0),"0000"),
", SiteTypeCV:  ",CHAR(34),INDEX(Sites[Site Type],MATCH($A321,Sites[SiteID],0)),CHAR(34),
", Latitude:  ",INDEX(Sites[Latitude],MATCH($A321,Sites[SiteID],0)),
", Longitude:  ",INDEX(Sites[Longitude],MATCH($A321,Sites[SiteID],0)),
", SpatialReferenceID:  *SRSID0001}")))</f>
        <v/>
      </c>
      <c r="M321" s="111" t="str">
        <f>IF(NumSpecimens=0,"",
IF(NumSpecimens&lt;$A321,"",
CONCATENATE("  - &amp;SpecimenID",TEXT($A321,"0000"),
" {","SamplingFeatureID:  *SamplingFeatureID",TEXT(MATCH($A321,Specimens[SpecimenID],0),"0000"),
", SpecimenTypeCV:  ",CHAR(34),INDEX(Specimens[Specimen Type],MATCH($A321,Specimens[SpecimenID],0)),CHAR(34),
", SpecimenMediumCV:  ",INDEX(Specimens[Specimen Medium],MATCH($A321,Specimens[SpecimenID],0)),
", IsFieldSpecimen:  ",CHAR(34),INDEX(Specimens[Is Field Specimen?],MATCH($A321,Specimens[SpecimenID],0)),CHAR(34),"}")))</f>
        <v/>
      </c>
      <c r="N321" s="111" t="str">
        <f>IF(NumSpatialOffsets=0,"",
IF(NumSpatialOffsets&lt;$A321,"",
CONCATENATE("  - &amp;SpatialOffsetID",TEXT($A321,"0000"),
" {","SpatialOffsetTypeCV:  ",CHAR(34),INDEX(RelatedFeatures[Spatial Offset Type],MATCH($A321,RelatedFeatures[OffsetID],0)),CHAR(34),
", Offset1Value:  ",INDEX(RelatedFeatures[Offset 1 Value],MATCH($A321,RelatedFeatures[OffsetID],0)),
", Offset1UnitID:  ",CHAR(34),INDEX(RelatedFeatures[Offset 1 Unit],MATCH($A321,RelatedFeatures[OffsetID],0)),CHAR(34),
", Offset2Value:  ",IF(INDEX(RelatedFeatures[Offset 2 Value],MATCH($A321,RelatedFeatures[OffsetID],0))="","NULL",INDEX(RelatedFeatures[Offset 2 Value],MATCH($A321,RelatedFeatures[OffsetID],0))),
", Offset2UnitID:  ",CHAR(34),INDEX(RelatedFeatures[Offset 2 Unit],MATCH($A321,RelatedFeatures[OffsetID],0)),,CHAR(34),
", Offset3Value:  ",IF(INDEX(RelatedFeatures[Offset 3 Value],MATCH($A321,RelatedFeatures[OffsetID],0))="","NULL",INDEX(RelatedFeatures[Offset 3 Value],MATCH($A321,RelatedFeatures[OffsetID],0))),
", Offset3UnitID:  ",CHAR(34),INDEX(RelatedFeatures[Offset 3 Unit],MATCH($A321,RelatedFeatures[OffsetID],0)),CHAR(34),"}")))</f>
        <v/>
      </c>
      <c r="O321" s="111" t="str">
        <f>IF(NumRelatedFeatures=0,"",
IF($A321&gt;NumRelatedFeatures,"",
CONCATENATE("  - &amp;RelationID",TEXT($A321,"0000"),
" {","SamplingFeatureID:  *SamplingFeatureID",TEXT(MATCH(INDEX(RelatedFeatures[First Sampling Feature Code],$A321),SamplingFeatures[Feature Code],0),"0000"),
", RelationshipTypeCV:  ",CHAR(34),INDEX(RelatedFeatures[Relationship Type],$A321),CHAR(34),
", RelatedFeatureID: *SamplingFeatureID",TEXT(MATCH(INDEX(RelatedFeatures[Second Sampling Feature Code],$A321),SamplingFeatures[Feature Code],0),"0000"),
", SpatialOffsetID:  ",IF(INDEX(RelatedFeatures[OffsetID],$A321)="",CONCATENATE(CHAR(34),CHAR(34)),CONCATENATE("*SpatialOffsetID",TEXT(INDEX(RelatedFeatures[OffsetID],$A321),"0000"))),"}")))</f>
        <v/>
      </c>
      <c r="P321" s="111" t="str">
        <f>IF($A321&gt;NumMethods,"",
CONCATENATE("  - &amp;MethodID",TEXT($A321,"0000"),
" {","MethodTypeCV:  ",CHAR(34),INDEX(Methods[Method Type],$A321),CHAR(34),
", MethodCode:  ",CHAR(34),INDEX(Methods[Method Code],$A321),CHAR(34),
", MethodName:  ",CHAR(34),INDEX(Methods[Method Name],$A321),CHAR(34),
", MethodDescription:  ",CHAR(34),INDEX(Methods[Method Description],$A321),CHAR(34),
", MethodLink:  ",CHAR(34),INDEX(Methods[Method Link],$A321),CHAR(34),
", OrganizationID: *OrganizationID",TEXT(MATCH(INDEX(Methods[Organization Name],$A321),Organizations[Organization Name],0),"0000"),"}"))</f>
        <v/>
      </c>
      <c r="Q321" s="111" t="str">
        <f>IF($A321&gt;NumVariables,"",
CONCATENATE("  - &amp;VariableID",TEXT($A321,"0000"),
" {","VariableTypeCV:  ",CHAR(34),INDEX(Variables[Variable Type],$A321),CHAR(34),
", VariableCode:  ",CHAR(34),INDEX(Variables[Variable Code],$A321),CHAR(34),
", VariableNameCV:  ",CHAR(34),INDEX(Variables[Variable Name],$A321),CHAR(34),
", VariableDefinition:  ",CHAR(34),INDEX(Variables[Variable Definition],$A321),CHAR(34),
", SpecciationCV:  ",CHAR(34),INDEX(Variables[Speciation],$A321),CHAR(34),
", NoDataValue:  ",CHAR(34),INDEX(Variables[No Data Value],$A321),CHAR(34),"}"))</f>
        <v/>
      </c>
      <c r="S321" s="111" t="str">
        <f>IF($A321&gt;NumProcessingLevels,"",
CONCATENATE("  - &amp;ProcessingLevelID",TEXT($A321,"0000"),
" {","ProcessingLevelCode:  ",CHAR(34),INDEX(ProcessingLevels[Processing Level Code],$A321),CHAR(34),
", Definition:  ",CHAR(34),INDEX(ProcessingLevels[Definition],$A321),CHAR(34),
", Explanation:  ",CHAR(34),INDEX(ProcessingLevels[Explanation],$A321),CHAR(34),"}"))</f>
        <v/>
      </c>
      <c r="T321" s="111" t="str">
        <f>IF($A321&gt;NumDataColumns,"",
IF(INDEX(DataColumns[Method Code],$A321)="","PLEASE FILL IN A METHOD FOR EACH DATA COLUMN",
CONCATENATE("  - &amp;ActionID",TEXT($A321,"0000"),
" {","ActionTypeCV:  ",CHAR(34),"Observation",CHAR(34),
", MethodID: *MethodID",TEXT(MATCH(INDEX(DataColumns[Method Code],$A321),Methods[Method Code],0),"0000"),
", BeginDateTime:  NULL",
", BeginDateTimeUTCOffset:  NULL",
", EndDateTime:  NULL",
", EndDateTimeUTCOffset:  NULL",
", ActionDescription:  ",CHAR(34),"Generic observation action generated by YODA TimeSeries Template",CHAR(34),
", ActionFileLink:  ",CHAR(34),CHAR(34),"}")))</f>
        <v/>
      </c>
      <c r="U321" s="111" t="str">
        <f>IF($A321&gt;NumDataColumns,"",
IF(INDEX(DataColumns[Method Code],$A321)="","PLEASE FILL IN A SAMPLING FEATURE FOR EACH DATA COLUMN",
CONCATENATE("  - &amp;FeatureActionID",TEXT($A321,"0000"),
" {","SamplingFeatureID:  *SamplingFeatureID",TEXT(MATCH(INDEX(DataColumns[Sampling Feature Code],$A321),SamplingFeatures[Feature Code],0),"0000"),
", ActionID:  *ActionID",TEXT($A321,"0000"),"}")))</f>
        <v/>
      </c>
      <c r="V321" s="111" t="str">
        <f>IF($A321&gt;NumDataColumns,"",
CONCATENATE("  - &amp;ResultID",TEXT($A321,"0000"),
" {","ResultUUID:  ",CHAR(34),INDEX(DataColumns[ResultUUID],$A321),CHAR(34),
", FeatureActionID: *FeatureActionID",TEXT($A321,"0000"),
", ResultTypeCV:  ",CHAR(34),INDEX(DataColumns[Result Type],$A321),CHAR(34),
", VariableID:  *VariableID",TEXT(MATCH(INDEX(DataColumns[Variable Code],$A321),Variables[Variable Code],0),"0000"),
", UnitsID:  ",CHAR(34),INDEX(DataColumns[Unit Name],$A321),CHAR(34),
", TaxonomicClassifierID:  ",CHAR(34),CHAR(34),
", ProcessingLevelID:  *ProcessingLevelID",TEXT(MATCH(INDEX(DataColumns[Processing Level],$A321),ProcessingLevels[Processing Level Code],0),"0000"),
", ResultDateTime:  ",CHAR(34),CHAR(34),
", ResultDateTimeUTCOffset:  ",CHAR(34),CHAR(34),
", ValidDateTime:  ",CHAR(34),CHAR(34),
", ValidDateTimeUTCOffset:  ",CHAR(34),CHAR(34),
", StatusCV:  ",CHAR(34),CHAR(34),
", SampledMediumCV:  ",CHAR(34),INDEX(DataColumns[Sampled Medium],$A321),CHAR(34),
", ValueCount:  ",NumDataValues,"}"))</f>
        <v/>
      </c>
      <c r="W321" s="111" t="str">
        <f>IF($A321&gt;NumDataColumns,"",
CONCATENATE("  - &amp;TimeSeriesResultID001",TEXT($A321,"0000"),
" {","ResultID: *ResultID",TEXT($A321,"0000"),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Statistic],$A321),CHAR(34),"}"))</f>
        <v/>
      </c>
      <c r="X321" s="111" t="str">
        <f>IF($A321-3&gt;NumDataColumns,"",
CONCATENATE("    - {ColumnNumber: ",TEXT($A321-1,"0000"),
", Label:  ",CHAR(34),INDEX(DataColumns[Column Label],$A321-3),CHAR(34),
", ODM2Field:  ",CHAR(34),"DataValue",CHAR(34),
", CensorCodeCV:  ",CHAR(34),INDEX(DataColumns[Censor Code],$A321-3),CHAR(34),
", QualiatyCodeCV:  ",CHAR(34),INDEX(DataColumns[Quality Code],$A321-3),CHAR(34),
", TimeAggregationInterval:  ",INDEX(DataColumns[Time Aggregation Interval],$A321-3),
", TimeAggregationIntervalUnitsID:  ",CHAR(34),INDEX(DataColumns[Time Aggregation Unit],$A321-3),CHAR(34),"}"))</f>
        <v/>
      </c>
      <c r="AA321" s="111" t="str">
        <f>IF($A321&gt;NumDataColumns,
"",
CONCATENATE(AA320,", ",INDEX(DataColumns[Column Label],$A321)))</f>
        <v/>
      </c>
    </row>
    <row r="322" spans="1:27" x14ac:dyDescent="0.25">
      <c r="A322">
        <v>319</v>
      </c>
      <c r="D322" s="111" t="str">
        <f>IF($A322&gt;NumPeople,"",
CONCATENATE("  - &amp;PersonID",TEXT($A322,"0000"),
" {","PersonFirstName:  ",CHAR(34),INDEX(People[First Name],$A322),CHAR(34),
", PersonMiddleName:  ",CHAR(34),INDEX(People[Middle Name],$A322),CHAR(34),
", PersonLastName:  ",CHAR(34),INDEX(People[Last Name],$A322),CHAR(34),"}"))</f>
        <v/>
      </c>
      <c r="E322" s="111" t="str">
        <f>IF($A322&gt;NumOrganizations,"",
CONCATENATE("  - &amp;OrganizationID",TEXT($A322,"0000"),
" {","OrganizationTypeCV:  ",CHAR(34),INDEX(Organizations[Organization Type '[CV']],$A322),CHAR(34),
", OrganizationCode:  ",CHAR(34),INDEX(Organizations[Organization Code],$A322),CHAR(34),
", OrganizationName:  ",CHAR(34),INDEX(Organizations[Organization Name],$A322),CHAR(34),
", OrganizationDescription:  ",CHAR(34),INDEX(Organizations[Organization Description],$A322),CHAR(34),
", OrganizationLink:  ",CHAR(34),INDEX(Organizations[Organization Link],$A322),CHAR(34),"}"))</f>
        <v/>
      </c>
      <c r="F322" s="111" t="str">
        <f>IF($A322&gt;NumPeople,"",
CONCATENATE("  - &amp;AffiliationID",TEXT($A322,"0000"),
" {PersonID: *PersonID",TEXT($A322,"0000"),
", OrganizationID: *OrganizationID",TEXT(MATCH(INDEX(People[Organization Name],$A322),Organizations[Organization Name],0),"0000"),
", IsPrimaryOrganizationContact: , AffiliationStartDate: , AffiliationEndDate: , PrimaryPhone: ",
", PrimaryEmail: ",CHAR(34),INDEX(People[Primary Email],$A322),CHAR(34),
", PrimaryAddress: ",CHAR(34),INDEX(People[Primary Address],$A322),CHAR(34),
", PersonLink: }"))</f>
        <v/>
      </c>
      <c r="H322" s="111" t="str">
        <f>IF(COUNTA(CitationInformation)=0,"",
IF($A322&gt;NumAuthors,"",
CONCATENATE("  - &amp;AuthorListID",TEXT($A322,"0000"),
"  {CitationID: *CitationID0001",
", PersonID: *PersonID",TEXT(MATCH(INDEX(AuthorList[Author Name],$A322),People[Full Name],0),"0000"),
", AuthorOrder: ",INDEX(AuthorList[Author Number],$A322),"}")))</f>
        <v/>
      </c>
      <c r="K322" s="111" t="str">
        <f>IF($A322&gt;NumSamplingFeatures,"",
CONCATENATE("  - &amp;SamplingFeatureID",TEXT($A322,"0000"),
" {","SamplingFeatureUUID:  ",CHAR(34),INDEX(SamplingFeatures[Sampling Feature UUID],$A322),CHAR(34),
", SamplingFeatureTypeCV:  ",CHAR(34),INDEX(SamplingFeatures[Sampling Feature Type],$A322),CHAR(34),
", SamplingFeatureCode:  ",CHAR(34),INDEX(SamplingFeatures[Feature Code],$A322),CHAR(34),
", SamplingFeatureName:  ",CHAR(34),INDEX(SamplingFeatures[Feature Name],$A322),CHAR(34),
", SamplingFeatureDescription:  ",CHAR(34),INDEX(SamplingFeatures[Feature Description],$A322),CHAR(34),
", SamplingFeatureGeotypeCV:  ",CHAR(34),INDEX(SamplingFeatures[Feature Geo Type],$A322),CHAR(34),
", FeatureGeometry:  ",CHAR(34),INDEX(SamplingFeatures[Feature Geometry],$A322),CHAR(34),
", Elevation_m:  ",CHAR(34),INDEX(SamplingFeatures[Elevation_m],$A322),CHAR(34),
", ElevationDatumCV:  ",CHAR(34),ElevationDatum,CHAR(34),"}"))</f>
        <v/>
      </c>
      <c r="L322" s="111" t="str">
        <f>IF(NumSites=0,"",
IF(NumSites&lt;$A322,"",
CONCATENATE("  - &amp;SiteID",TEXT($A322,"0000"),
" {","SamplingFeatureID:  *SamplingFeatureID",TEXT(MATCH($A322,Sites[SiteID],0),"0000"),
", SiteTypeCV:  ",CHAR(34),INDEX(Sites[Site Type],MATCH($A322,Sites[SiteID],0)),CHAR(34),
", Latitude:  ",INDEX(Sites[Latitude],MATCH($A322,Sites[SiteID],0)),
", Longitude:  ",INDEX(Sites[Longitude],MATCH($A322,Sites[SiteID],0)),
", SpatialReferenceID:  *SRSID0001}")))</f>
        <v/>
      </c>
      <c r="M322" s="111" t="str">
        <f>IF(NumSpecimens=0,"",
IF(NumSpecimens&lt;$A322,"",
CONCATENATE("  - &amp;SpecimenID",TEXT($A322,"0000"),
" {","SamplingFeatureID:  *SamplingFeatureID",TEXT(MATCH($A322,Specimens[SpecimenID],0),"0000"),
", SpecimenTypeCV:  ",CHAR(34),INDEX(Specimens[Specimen Type],MATCH($A322,Specimens[SpecimenID],0)),CHAR(34),
", SpecimenMediumCV:  ",INDEX(Specimens[Specimen Medium],MATCH($A322,Specimens[SpecimenID],0)),
", IsFieldSpecimen:  ",CHAR(34),INDEX(Specimens[Is Field Specimen?],MATCH($A322,Specimens[SpecimenID],0)),CHAR(34),"}")))</f>
        <v/>
      </c>
      <c r="N322" s="111" t="str">
        <f>IF(NumSpatialOffsets=0,"",
IF(NumSpatialOffsets&lt;$A322,"",
CONCATENATE("  - &amp;SpatialOffsetID",TEXT($A322,"0000"),
" {","SpatialOffsetTypeCV:  ",CHAR(34),INDEX(RelatedFeatures[Spatial Offset Type],MATCH($A322,RelatedFeatures[OffsetID],0)),CHAR(34),
", Offset1Value:  ",INDEX(RelatedFeatures[Offset 1 Value],MATCH($A322,RelatedFeatures[OffsetID],0)),
", Offset1UnitID:  ",CHAR(34),INDEX(RelatedFeatures[Offset 1 Unit],MATCH($A322,RelatedFeatures[OffsetID],0)),CHAR(34),
", Offset2Value:  ",IF(INDEX(RelatedFeatures[Offset 2 Value],MATCH($A322,RelatedFeatures[OffsetID],0))="","NULL",INDEX(RelatedFeatures[Offset 2 Value],MATCH($A322,RelatedFeatures[OffsetID],0))),
", Offset2UnitID:  ",CHAR(34),INDEX(RelatedFeatures[Offset 2 Unit],MATCH($A322,RelatedFeatures[OffsetID],0)),,CHAR(34),
", Offset3Value:  ",IF(INDEX(RelatedFeatures[Offset 3 Value],MATCH($A322,RelatedFeatures[OffsetID],0))="","NULL",INDEX(RelatedFeatures[Offset 3 Value],MATCH($A322,RelatedFeatures[OffsetID],0))),
", Offset3UnitID:  ",CHAR(34),INDEX(RelatedFeatures[Offset 3 Unit],MATCH($A322,RelatedFeatures[OffsetID],0)),CHAR(34),"}")))</f>
        <v/>
      </c>
      <c r="O322" s="111" t="str">
        <f>IF(NumRelatedFeatures=0,"",
IF($A322&gt;NumRelatedFeatures,"",
CONCATENATE("  - &amp;RelationID",TEXT($A322,"0000"),
" {","SamplingFeatureID:  *SamplingFeatureID",TEXT(MATCH(INDEX(RelatedFeatures[First Sampling Feature Code],$A322),SamplingFeatures[Feature Code],0),"0000"),
", RelationshipTypeCV:  ",CHAR(34),INDEX(RelatedFeatures[Relationship Type],$A322),CHAR(34),
", RelatedFeatureID: *SamplingFeatureID",TEXT(MATCH(INDEX(RelatedFeatures[Second Sampling Feature Code],$A322),SamplingFeatures[Feature Code],0),"0000"),
", SpatialOffsetID:  ",IF(INDEX(RelatedFeatures[OffsetID],$A322)="",CONCATENATE(CHAR(34),CHAR(34)),CONCATENATE("*SpatialOffsetID",TEXT(INDEX(RelatedFeatures[OffsetID],$A322),"0000"))),"}")))</f>
        <v/>
      </c>
      <c r="P322" s="111" t="str">
        <f>IF($A322&gt;NumMethods,"",
CONCATENATE("  - &amp;MethodID",TEXT($A322,"0000"),
" {","MethodTypeCV:  ",CHAR(34),INDEX(Methods[Method Type],$A322),CHAR(34),
", MethodCode:  ",CHAR(34),INDEX(Methods[Method Code],$A322),CHAR(34),
", MethodName:  ",CHAR(34),INDEX(Methods[Method Name],$A322),CHAR(34),
", MethodDescription:  ",CHAR(34),INDEX(Methods[Method Description],$A322),CHAR(34),
", MethodLink:  ",CHAR(34),INDEX(Methods[Method Link],$A322),CHAR(34),
", OrganizationID: *OrganizationID",TEXT(MATCH(INDEX(Methods[Organization Name],$A322),Organizations[Organization Name],0),"0000"),"}"))</f>
        <v/>
      </c>
      <c r="Q322" s="111" t="str">
        <f>IF($A322&gt;NumVariables,"",
CONCATENATE("  - &amp;VariableID",TEXT($A322,"0000"),
" {","VariableTypeCV:  ",CHAR(34),INDEX(Variables[Variable Type],$A322),CHAR(34),
", VariableCode:  ",CHAR(34),INDEX(Variables[Variable Code],$A322),CHAR(34),
", VariableNameCV:  ",CHAR(34),INDEX(Variables[Variable Name],$A322),CHAR(34),
", VariableDefinition:  ",CHAR(34),INDEX(Variables[Variable Definition],$A322),CHAR(34),
", SpecciationCV:  ",CHAR(34),INDEX(Variables[Speciation],$A322),CHAR(34),
", NoDataValue:  ",CHAR(34),INDEX(Variables[No Data Value],$A322),CHAR(34),"}"))</f>
        <v/>
      </c>
      <c r="S322" s="111" t="str">
        <f>IF($A322&gt;NumProcessingLevels,"",
CONCATENATE("  - &amp;ProcessingLevelID",TEXT($A322,"0000"),
" {","ProcessingLevelCode:  ",CHAR(34),INDEX(ProcessingLevels[Processing Level Code],$A322),CHAR(34),
", Definition:  ",CHAR(34),INDEX(ProcessingLevels[Definition],$A322),CHAR(34),
", Explanation:  ",CHAR(34),INDEX(ProcessingLevels[Explanation],$A322),CHAR(34),"}"))</f>
        <v/>
      </c>
      <c r="T322" s="111" t="str">
        <f>IF($A322&gt;NumDataColumns,"",
IF(INDEX(DataColumns[Method Code],$A322)="","PLEASE FILL IN A METHOD FOR EACH DATA COLUMN",
CONCATENATE("  - &amp;ActionID",TEXT($A322,"0000"),
" {","ActionTypeCV:  ",CHAR(34),"Observation",CHAR(34),
", MethodID: *MethodID",TEXT(MATCH(INDEX(DataColumns[Method Code],$A322),Methods[Method Code],0),"0000"),
", BeginDateTime:  NULL",
", BeginDateTimeUTCOffset:  NULL",
", EndDateTime:  NULL",
", EndDateTimeUTCOffset:  NULL",
", ActionDescription:  ",CHAR(34),"Generic observation action generated by YODA TimeSeries Template",CHAR(34),
", ActionFileLink:  ",CHAR(34),CHAR(34),"}")))</f>
        <v/>
      </c>
      <c r="U322" s="111" t="str">
        <f>IF($A322&gt;NumDataColumns,"",
IF(INDEX(DataColumns[Method Code],$A322)="","PLEASE FILL IN A SAMPLING FEATURE FOR EACH DATA COLUMN",
CONCATENATE("  - &amp;FeatureActionID",TEXT($A322,"0000"),
" {","SamplingFeatureID:  *SamplingFeatureID",TEXT(MATCH(INDEX(DataColumns[Sampling Feature Code],$A322),SamplingFeatures[Feature Code],0),"0000"),
", ActionID:  *ActionID",TEXT($A322,"0000"),"}")))</f>
        <v/>
      </c>
      <c r="V322" s="111" t="str">
        <f>IF($A322&gt;NumDataColumns,"",
CONCATENATE("  - &amp;ResultID",TEXT($A322,"0000"),
" {","ResultUUID:  ",CHAR(34),INDEX(DataColumns[ResultUUID],$A322),CHAR(34),
", FeatureActionID: *FeatureActionID",TEXT($A322,"0000"),
", ResultTypeCV:  ",CHAR(34),INDEX(DataColumns[Result Type],$A322),CHAR(34),
", VariableID:  *VariableID",TEXT(MATCH(INDEX(DataColumns[Variable Code],$A322),Variables[Variable Code],0),"0000"),
", UnitsID:  ",CHAR(34),INDEX(DataColumns[Unit Name],$A322),CHAR(34),
", TaxonomicClassifierID:  ",CHAR(34),CHAR(34),
", ProcessingLevelID:  *ProcessingLevelID",TEXT(MATCH(INDEX(DataColumns[Processing Level],$A322),ProcessingLevels[Processing Level Code],0),"0000"),
", ResultDateTime:  ",CHAR(34),CHAR(34),
", ResultDateTimeUTCOffset:  ",CHAR(34),CHAR(34),
", ValidDateTime:  ",CHAR(34),CHAR(34),
", ValidDateTimeUTCOffset:  ",CHAR(34),CHAR(34),
", StatusCV:  ",CHAR(34),CHAR(34),
", SampledMediumCV:  ",CHAR(34),INDEX(DataColumns[Sampled Medium],$A322),CHAR(34),
", ValueCount:  ",NumDataValues,"}"))</f>
        <v/>
      </c>
      <c r="W322" s="111" t="str">
        <f>IF($A322&gt;NumDataColumns,"",
CONCATENATE("  - &amp;TimeSeriesResultID001",TEXT($A322,"0000"),
" {","ResultID: *ResultID",TEXT($A322,"0000"),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Statistic],$A322),CHAR(34),"}"))</f>
        <v/>
      </c>
      <c r="X322" s="111" t="str">
        <f>IF($A322-3&gt;NumDataColumns,"",
CONCATENATE("    - {ColumnNumber: ",TEXT($A322-1,"0000"),
", Label:  ",CHAR(34),INDEX(DataColumns[Column Label],$A322-3),CHAR(34),
", ODM2Field:  ",CHAR(34),"DataValue",CHAR(34),
", CensorCodeCV:  ",CHAR(34),INDEX(DataColumns[Censor Code],$A322-3),CHAR(34),
", QualiatyCodeCV:  ",CHAR(34),INDEX(DataColumns[Quality Code],$A322-3),CHAR(34),
", TimeAggregationInterval:  ",INDEX(DataColumns[Time Aggregation Interval],$A322-3),
", TimeAggregationIntervalUnitsID:  ",CHAR(34),INDEX(DataColumns[Time Aggregation Unit],$A322-3),CHAR(34),"}"))</f>
        <v/>
      </c>
      <c r="AA322" s="111" t="str">
        <f>IF($A322&gt;NumDataColumns,
"",
CONCATENATE(AA321,", ",INDEX(DataColumns[Column Label],$A322)))</f>
        <v/>
      </c>
    </row>
    <row r="323" spans="1:27" x14ac:dyDescent="0.25">
      <c r="A323">
        <v>320</v>
      </c>
      <c r="D323" s="111" t="str">
        <f>IF($A323&gt;NumPeople,"",
CONCATENATE("  - &amp;PersonID",TEXT($A323,"0000"),
" {","PersonFirstName:  ",CHAR(34),INDEX(People[First Name],$A323),CHAR(34),
", PersonMiddleName:  ",CHAR(34),INDEX(People[Middle Name],$A323),CHAR(34),
", PersonLastName:  ",CHAR(34),INDEX(People[Last Name],$A323),CHAR(34),"}"))</f>
        <v/>
      </c>
      <c r="E323" s="111" t="str">
        <f>IF($A323&gt;NumOrganizations,"",
CONCATENATE("  - &amp;OrganizationID",TEXT($A323,"0000"),
" {","OrganizationTypeCV:  ",CHAR(34),INDEX(Organizations[Organization Type '[CV']],$A323),CHAR(34),
", OrganizationCode:  ",CHAR(34),INDEX(Organizations[Organization Code],$A323),CHAR(34),
", OrganizationName:  ",CHAR(34),INDEX(Organizations[Organization Name],$A323),CHAR(34),
", OrganizationDescription:  ",CHAR(34),INDEX(Organizations[Organization Description],$A323),CHAR(34),
", OrganizationLink:  ",CHAR(34),INDEX(Organizations[Organization Link],$A323),CHAR(34),"}"))</f>
        <v/>
      </c>
      <c r="F323" s="111" t="str">
        <f>IF($A323&gt;NumPeople,"",
CONCATENATE("  - &amp;AffiliationID",TEXT($A323,"0000"),
" {PersonID: *PersonID",TEXT($A323,"0000"),
", OrganizationID: *OrganizationID",TEXT(MATCH(INDEX(People[Organization Name],$A323),Organizations[Organization Name],0),"0000"),
", IsPrimaryOrganizationContact: , AffiliationStartDate: , AffiliationEndDate: , PrimaryPhone: ",
", PrimaryEmail: ",CHAR(34),INDEX(People[Primary Email],$A323),CHAR(34),
", PrimaryAddress: ",CHAR(34),INDEX(People[Primary Address],$A323),CHAR(34),
", PersonLink: }"))</f>
        <v/>
      </c>
      <c r="H323" s="111" t="str">
        <f>IF(COUNTA(CitationInformation)=0,"",
IF($A323&gt;NumAuthors,"",
CONCATENATE("  - &amp;AuthorListID",TEXT($A323,"0000"),
"  {CitationID: *CitationID0001",
", PersonID: *PersonID",TEXT(MATCH(INDEX(AuthorList[Author Name],$A323),People[Full Name],0),"0000"),
", AuthorOrder: ",INDEX(AuthorList[Author Number],$A323),"}")))</f>
        <v/>
      </c>
      <c r="K323" s="111" t="str">
        <f>IF($A323&gt;NumSamplingFeatures,"",
CONCATENATE("  - &amp;SamplingFeatureID",TEXT($A323,"0000"),
" {","SamplingFeatureUUID:  ",CHAR(34),INDEX(SamplingFeatures[Sampling Feature UUID],$A323),CHAR(34),
", SamplingFeatureTypeCV:  ",CHAR(34),INDEX(SamplingFeatures[Sampling Feature Type],$A323),CHAR(34),
", SamplingFeatureCode:  ",CHAR(34),INDEX(SamplingFeatures[Feature Code],$A323),CHAR(34),
", SamplingFeatureName:  ",CHAR(34),INDEX(SamplingFeatures[Feature Name],$A323),CHAR(34),
", SamplingFeatureDescription:  ",CHAR(34),INDEX(SamplingFeatures[Feature Description],$A323),CHAR(34),
", SamplingFeatureGeotypeCV:  ",CHAR(34),INDEX(SamplingFeatures[Feature Geo Type],$A323),CHAR(34),
", FeatureGeometry:  ",CHAR(34),INDEX(SamplingFeatures[Feature Geometry],$A323),CHAR(34),
", Elevation_m:  ",CHAR(34),INDEX(SamplingFeatures[Elevation_m],$A323),CHAR(34),
", ElevationDatumCV:  ",CHAR(34),ElevationDatum,CHAR(34),"}"))</f>
        <v/>
      </c>
      <c r="L323" s="111" t="str">
        <f>IF(NumSites=0,"",
IF(NumSites&lt;$A323,"",
CONCATENATE("  - &amp;SiteID",TEXT($A323,"0000"),
" {","SamplingFeatureID:  *SamplingFeatureID",TEXT(MATCH($A323,Sites[SiteID],0),"0000"),
", SiteTypeCV:  ",CHAR(34),INDEX(Sites[Site Type],MATCH($A323,Sites[SiteID],0)),CHAR(34),
", Latitude:  ",INDEX(Sites[Latitude],MATCH($A323,Sites[SiteID],0)),
", Longitude:  ",INDEX(Sites[Longitude],MATCH($A323,Sites[SiteID],0)),
", SpatialReferenceID:  *SRSID0001}")))</f>
        <v/>
      </c>
      <c r="M323" s="111" t="str">
        <f>IF(NumSpecimens=0,"",
IF(NumSpecimens&lt;$A323,"",
CONCATENATE("  - &amp;SpecimenID",TEXT($A323,"0000"),
" {","SamplingFeatureID:  *SamplingFeatureID",TEXT(MATCH($A323,Specimens[SpecimenID],0),"0000"),
", SpecimenTypeCV:  ",CHAR(34),INDEX(Specimens[Specimen Type],MATCH($A323,Specimens[SpecimenID],0)),CHAR(34),
", SpecimenMediumCV:  ",INDEX(Specimens[Specimen Medium],MATCH($A323,Specimens[SpecimenID],0)),
", IsFieldSpecimen:  ",CHAR(34),INDEX(Specimens[Is Field Specimen?],MATCH($A323,Specimens[SpecimenID],0)),CHAR(34),"}")))</f>
        <v/>
      </c>
      <c r="N323" s="111" t="str">
        <f>IF(NumSpatialOffsets=0,"",
IF(NumSpatialOffsets&lt;$A323,"",
CONCATENATE("  - &amp;SpatialOffsetID",TEXT($A323,"0000"),
" {","SpatialOffsetTypeCV:  ",CHAR(34),INDEX(RelatedFeatures[Spatial Offset Type],MATCH($A323,RelatedFeatures[OffsetID],0)),CHAR(34),
", Offset1Value:  ",INDEX(RelatedFeatures[Offset 1 Value],MATCH($A323,RelatedFeatures[OffsetID],0)),
", Offset1UnitID:  ",CHAR(34),INDEX(RelatedFeatures[Offset 1 Unit],MATCH($A323,RelatedFeatures[OffsetID],0)),CHAR(34),
", Offset2Value:  ",IF(INDEX(RelatedFeatures[Offset 2 Value],MATCH($A323,RelatedFeatures[OffsetID],0))="","NULL",INDEX(RelatedFeatures[Offset 2 Value],MATCH($A323,RelatedFeatures[OffsetID],0))),
", Offset2UnitID:  ",CHAR(34),INDEX(RelatedFeatures[Offset 2 Unit],MATCH($A323,RelatedFeatures[OffsetID],0)),,CHAR(34),
", Offset3Value:  ",IF(INDEX(RelatedFeatures[Offset 3 Value],MATCH($A323,RelatedFeatures[OffsetID],0))="","NULL",INDEX(RelatedFeatures[Offset 3 Value],MATCH($A323,RelatedFeatures[OffsetID],0))),
", Offset3UnitID:  ",CHAR(34),INDEX(RelatedFeatures[Offset 3 Unit],MATCH($A323,RelatedFeatures[OffsetID],0)),CHAR(34),"}")))</f>
        <v/>
      </c>
      <c r="O323" s="111" t="str">
        <f>IF(NumRelatedFeatures=0,"",
IF($A323&gt;NumRelatedFeatures,"",
CONCATENATE("  - &amp;RelationID",TEXT($A323,"0000"),
" {","SamplingFeatureID:  *SamplingFeatureID",TEXT(MATCH(INDEX(RelatedFeatures[First Sampling Feature Code],$A323),SamplingFeatures[Feature Code],0),"0000"),
", RelationshipTypeCV:  ",CHAR(34),INDEX(RelatedFeatures[Relationship Type],$A323),CHAR(34),
", RelatedFeatureID: *SamplingFeatureID",TEXT(MATCH(INDEX(RelatedFeatures[Second Sampling Feature Code],$A323),SamplingFeatures[Feature Code],0),"0000"),
", SpatialOffsetID:  ",IF(INDEX(RelatedFeatures[OffsetID],$A323)="",CONCATENATE(CHAR(34),CHAR(34)),CONCATENATE("*SpatialOffsetID",TEXT(INDEX(RelatedFeatures[OffsetID],$A323),"0000"))),"}")))</f>
        <v/>
      </c>
      <c r="P323" s="111" t="str">
        <f>IF($A323&gt;NumMethods,"",
CONCATENATE("  - &amp;MethodID",TEXT($A323,"0000"),
" {","MethodTypeCV:  ",CHAR(34),INDEX(Methods[Method Type],$A323),CHAR(34),
", MethodCode:  ",CHAR(34),INDEX(Methods[Method Code],$A323),CHAR(34),
", MethodName:  ",CHAR(34),INDEX(Methods[Method Name],$A323),CHAR(34),
", MethodDescription:  ",CHAR(34),INDEX(Methods[Method Description],$A323),CHAR(34),
", MethodLink:  ",CHAR(34),INDEX(Methods[Method Link],$A323),CHAR(34),
", OrganizationID: *OrganizationID",TEXT(MATCH(INDEX(Methods[Organization Name],$A323),Organizations[Organization Name],0),"0000"),"}"))</f>
        <v/>
      </c>
      <c r="Q323" s="111" t="str">
        <f>IF($A323&gt;NumVariables,"",
CONCATENATE("  - &amp;VariableID",TEXT($A323,"0000"),
" {","VariableTypeCV:  ",CHAR(34),INDEX(Variables[Variable Type],$A323),CHAR(34),
", VariableCode:  ",CHAR(34),INDEX(Variables[Variable Code],$A323),CHAR(34),
", VariableNameCV:  ",CHAR(34),INDEX(Variables[Variable Name],$A323),CHAR(34),
", VariableDefinition:  ",CHAR(34),INDEX(Variables[Variable Definition],$A323),CHAR(34),
", SpecciationCV:  ",CHAR(34),INDEX(Variables[Speciation],$A323),CHAR(34),
", NoDataValue:  ",CHAR(34),INDEX(Variables[No Data Value],$A323),CHAR(34),"}"))</f>
        <v/>
      </c>
      <c r="S323" s="111" t="str">
        <f>IF($A323&gt;NumProcessingLevels,"",
CONCATENATE("  - &amp;ProcessingLevelID",TEXT($A323,"0000"),
" {","ProcessingLevelCode:  ",CHAR(34),INDEX(ProcessingLevels[Processing Level Code],$A323),CHAR(34),
", Definition:  ",CHAR(34),INDEX(ProcessingLevels[Definition],$A323),CHAR(34),
", Explanation:  ",CHAR(34),INDEX(ProcessingLevels[Explanation],$A323),CHAR(34),"}"))</f>
        <v/>
      </c>
      <c r="T323" s="111" t="str">
        <f>IF($A323&gt;NumDataColumns,"",
IF(INDEX(DataColumns[Method Code],$A323)="","PLEASE FILL IN A METHOD FOR EACH DATA COLUMN",
CONCATENATE("  - &amp;ActionID",TEXT($A323,"0000"),
" {","ActionTypeCV:  ",CHAR(34),"Observation",CHAR(34),
", MethodID: *MethodID",TEXT(MATCH(INDEX(DataColumns[Method Code],$A323),Methods[Method Code],0),"0000"),
", BeginDateTime:  NULL",
", BeginDateTimeUTCOffset:  NULL",
", EndDateTime:  NULL",
", EndDateTimeUTCOffset:  NULL",
", ActionDescription:  ",CHAR(34),"Generic observation action generated by YODA TimeSeries Template",CHAR(34),
", ActionFileLink:  ",CHAR(34),CHAR(34),"}")))</f>
        <v/>
      </c>
      <c r="U323" s="111" t="str">
        <f>IF($A323&gt;NumDataColumns,"",
IF(INDEX(DataColumns[Method Code],$A323)="","PLEASE FILL IN A SAMPLING FEATURE FOR EACH DATA COLUMN",
CONCATENATE("  - &amp;FeatureActionID",TEXT($A323,"0000"),
" {","SamplingFeatureID:  *SamplingFeatureID",TEXT(MATCH(INDEX(DataColumns[Sampling Feature Code],$A323),SamplingFeatures[Feature Code],0),"0000"),
", ActionID:  *ActionID",TEXT($A323,"0000"),"}")))</f>
        <v/>
      </c>
      <c r="V323" s="111" t="str">
        <f>IF($A323&gt;NumDataColumns,"",
CONCATENATE("  - &amp;ResultID",TEXT($A323,"0000"),
" {","ResultUUID:  ",CHAR(34),INDEX(DataColumns[ResultUUID],$A323),CHAR(34),
", FeatureActionID: *FeatureActionID",TEXT($A323,"0000"),
", ResultTypeCV:  ",CHAR(34),INDEX(DataColumns[Result Type],$A323),CHAR(34),
", VariableID:  *VariableID",TEXT(MATCH(INDEX(DataColumns[Variable Code],$A323),Variables[Variable Code],0),"0000"),
", UnitsID:  ",CHAR(34),INDEX(DataColumns[Unit Name],$A323),CHAR(34),
", TaxonomicClassifierID:  ",CHAR(34),CHAR(34),
", ProcessingLevelID:  *ProcessingLevelID",TEXT(MATCH(INDEX(DataColumns[Processing Level],$A323),ProcessingLevels[Processing Level Code],0),"0000"),
", ResultDateTime:  ",CHAR(34),CHAR(34),
", ResultDateTimeUTCOffset:  ",CHAR(34),CHAR(34),
", ValidDateTime:  ",CHAR(34),CHAR(34),
", ValidDateTimeUTCOffset:  ",CHAR(34),CHAR(34),
", StatusCV:  ",CHAR(34),CHAR(34),
", SampledMediumCV:  ",CHAR(34),INDEX(DataColumns[Sampled Medium],$A323),CHAR(34),
", ValueCount:  ",NumDataValues,"}"))</f>
        <v/>
      </c>
      <c r="W323" s="111" t="str">
        <f>IF($A323&gt;NumDataColumns,"",
CONCATENATE("  - &amp;TimeSeriesResultID001",TEXT($A323,"0000"),
" {","ResultID: *ResultID",TEXT($A323,"0000"),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Statistic],$A323),CHAR(34),"}"))</f>
        <v/>
      </c>
      <c r="X323" s="111" t="str">
        <f>IF($A323-3&gt;NumDataColumns,"",
CONCATENATE("    - {ColumnNumber: ",TEXT($A323-1,"0000"),
", Label:  ",CHAR(34),INDEX(DataColumns[Column Label],$A323-3),CHAR(34),
", ODM2Field:  ",CHAR(34),"DataValue",CHAR(34),
", CensorCodeCV:  ",CHAR(34),INDEX(DataColumns[Censor Code],$A323-3),CHAR(34),
", QualiatyCodeCV:  ",CHAR(34),INDEX(DataColumns[Quality Code],$A323-3),CHAR(34),
", TimeAggregationInterval:  ",INDEX(DataColumns[Time Aggregation Interval],$A323-3),
", TimeAggregationIntervalUnitsID:  ",CHAR(34),INDEX(DataColumns[Time Aggregation Unit],$A323-3),CHAR(34),"}"))</f>
        <v/>
      </c>
      <c r="AA323" s="111" t="str">
        <f>IF($A323&gt;NumDataColumns,
"",
CONCATENATE(AA322,", ",INDEX(DataColumns[Column Label],$A323)))</f>
        <v/>
      </c>
    </row>
    <row r="324" spans="1:27" x14ac:dyDescent="0.25">
      <c r="A324">
        <v>321</v>
      </c>
      <c r="D324" s="111" t="str">
        <f>IF($A324&gt;NumPeople,"",
CONCATENATE("  - &amp;PersonID",TEXT($A324,"0000"),
" {","PersonFirstName:  ",CHAR(34),INDEX(People[First Name],$A324),CHAR(34),
", PersonMiddleName:  ",CHAR(34),INDEX(People[Middle Name],$A324),CHAR(34),
", PersonLastName:  ",CHAR(34),INDEX(People[Last Name],$A324),CHAR(34),"}"))</f>
        <v/>
      </c>
      <c r="E324" s="111" t="str">
        <f>IF($A324&gt;NumOrganizations,"",
CONCATENATE("  - &amp;OrganizationID",TEXT($A324,"0000"),
" {","OrganizationTypeCV:  ",CHAR(34),INDEX(Organizations[Organization Type '[CV']],$A324),CHAR(34),
", OrganizationCode:  ",CHAR(34),INDEX(Organizations[Organization Code],$A324),CHAR(34),
", OrganizationName:  ",CHAR(34),INDEX(Organizations[Organization Name],$A324),CHAR(34),
", OrganizationDescription:  ",CHAR(34),INDEX(Organizations[Organization Description],$A324),CHAR(34),
", OrganizationLink:  ",CHAR(34),INDEX(Organizations[Organization Link],$A324),CHAR(34),"}"))</f>
        <v/>
      </c>
      <c r="F324" s="111" t="str">
        <f>IF($A324&gt;NumPeople,"",
CONCATENATE("  - &amp;AffiliationID",TEXT($A324,"0000"),
" {PersonID: *PersonID",TEXT($A324,"0000"),
", OrganizationID: *OrganizationID",TEXT(MATCH(INDEX(People[Organization Name],$A324),Organizations[Organization Name],0),"0000"),
", IsPrimaryOrganizationContact: , AffiliationStartDate: , AffiliationEndDate: , PrimaryPhone: ",
", PrimaryEmail: ",CHAR(34),INDEX(People[Primary Email],$A324),CHAR(34),
", PrimaryAddress: ",CHAR(34),INDEX(People[Primary Address],$A324),CHAR(34),
", PersonLink: }"))</f>
        <v/>
      </c>
      <c r="H324" s="111" t="str">
        <f>IF(COUNTA(CitationInformation)=0,"",
IF($A324&gt;NumAuthors,"",
CONCATENATE("  - &amp;AuthorListID",TEXT($A324,"0000"),
"  {CitationID: *CitationID0001",
", PersonID: *PersonID",TEXT(MATCH(INDEX(AuthorList[Author Name],$A324),People[Full Name],0),"0000"),
", AuthorOrder: ",INDEX(AuthorList[Author Number],$A324),"}")))</f>
        <v/>
      </c>
      <c r="K324" s="111" t="str">
        <f>IF($A324&gt;NumSamplingFeatures,"",
CONCATENATE("  - &amp;SamplingFeatureID",TEXT($A324,"0000"),
" {","SamplingFeatureUUID:  ",CHAR(34),INDEX(SamplingFeatures[Sampling Feature UUID],$A324),CHAR(34),
", SamplingFeatureTypeCV:  ",CHAR(34),INDEX(SamplingFeatures[Sampling Feature Type],$A324),CHAR(34),
", SamplingFeatureCode:  ",CHAR(34),INDEX(SamplingFeatures[Feature Code],$A324),CHAR(34),
", SamplingFeatureName:  ",CHAR(34),INDEX(SamplingFeatures[Feature Name],$A324),CHAR(34),
", SamplingFeatureDescription:  ",CHAR(34),INDEX(SamplingFeatures[Feature Description],$A324),CHAR(34),
", SamplingFeatureGeotypeCV:  ",CHAR(34),INDEX(SamplingFeatures[Feature Geo Type],$A324),CHAR(34),
", FeatureGeometry:  ",CHAR(34),INDEX(SamplingFeatures[Feature Geometry],$A324),CHAR(34),
", Elevation_m:  ",CHAR(34),INDEX(SamplingFeatures[Elevation_m],$A324),CHAR(34),
", ElevationDatumCV:  ",CHAR(34),ElevationDatum,CHAR(34),"}"))</f>
        <v/>
      </c>
      <c r="L324" s="111" t="str">
        <f>IF(NumSites=0,"",
IF(NumSites&lt;$A324,"",
CONCATENATE("  - &amp;SiteID",TEXT($A324,"0000"),
" {","SamplingFeatureID:  *SamplingFeatureID",TEXT(MATCH($A324,Sites[SiteID],0),"0000"),
", SiteTypeCV:  ",CHAR(34),INDEX(Sites[Site Type],MATCH($A324,Sites[SiteID],0)),CHAR(34),
", Latitude:  ",INDEX(Sites[Latitude],MATCH($A324,Sites[SiteID],0)),
", Longitude:  ",INDEX(Sites[Longitude],MATCH($A324,Sites[SiteID],0)),
", SpatialReferenceID:  *SRSID0001}")))</f>
        <v/>
      </c>
      <c r="M324" s="111" t="str">
        <f>IF(NumSpecimens=0,"",
IF(NumSpecimens&lt;$A324,"",
CONCATENATE("  - &amp;SpecimenID",TEXT($A324,"0000"),
" {","SamplingFeatureID:  *SamplingFeatureID",TEXT(MATCH($A324,Specimens[SpecimenID],0),"0000"),
", SpecimenTypeCV:  ",CHAR(34),INDEX(Specimens[Specimen Type],MATCH($A324,Specimens[SpecimenID],0)),CHAR(34),
", SpecimenMediumCV:  ",INDEX(Specimens[Specimen Medium],MATCH($A324,Specimens[SpecimenID],0)),
", IsFieldSpecimen:  ",CHAR(34),INDEX(Specimens[Is Field Specimen?],MATCH($A324,Specimens[SpecimenID],0)),CHAR(34),"}")))</f>
        <v/>
      </c>
      <c r="N324" s="111" t="str">
        <f>IF(NumSpatialOffsets=0,"",
IF(NumSpatialOffsets&lt;$A324,"",
CONCATENATE("  - &amp;SpatialOffsetID",TEXT($A324,"0000"),
" {","SpatialOffsetTypeCV:  ",CHAR(34),INDEX(RelatedFeatures[Spatial Offset Type],MATCH($A324,RelatedFeatures[OffsetID],0)),CHAR(34),
", Offset1Value:  ",INDEX(RelatedFeatures[Offset 1 Value],MATCH($A324,RelatedFeatures[OffsetID],0)),
", Offset1UnitID:  ",CHAR(34),INDEX(RelatedFeatures[Offset 1 Unit],MATCH($A324,RelatedFeatures[OffsetID],0)),CHAR(34),
", Offset2Value:  ",IF(INDEX(RelatedFeatures[Offset 2 Value],MATCH($A324,RelatedFeatures[OffsetID],0))="","NULL",INDEX(RelatedFeatures[Offset 2 Value],MATCH($A324,RelatedFeatures[OffsetID],0))),
", Offset2UnitID:  ",CHAR(34),INDEX(RelatedFeatures[Offset 2 Unit],MATCH($A324,RelatedFeatures[OffsetID],0)),,CHAR(34),
", Offset3Value:  ",IF(INDEX(RelatedFeatures[Offset 3 Value],MATCH($A324,RelatedFeatures[OffsetID],0))="","NULL",INDEX(RelatedFeatures[Offset 3 Value],MATCH($A324,RelatedFeatures[OffsetID],0))),
", Offset3UnitID:  ",CHAR(34),INDEX(RelatedFeatures[Offset 3 Unit],MATCH($A324,RelatedFeatures[OffsetID],0)),CHAR(34),"}")))</f>
        <v/>
      </c>
      <c r="O324" s="111" t="str">
        <f>IF(NumRelatedFeatures=0,"",
IF($A324&gt;NumRelatedFeatures,"",
CONCATENATE("  - &amp;RelationID",TEXT($A324,"0000"),
" {","SamplingFeatureID:  *SamplingFeatureID",TEXT(MATCH(INDEX(RelatedFeatures[First Sampling Feature Code],$A324),SamplingFeatures[Feature Code],0),"0000"),
", RelationshipTypeCV:  ",CHAR(34),INDEX(RelatedFeatures[Relationship Type],$A324),CHAR(34),
", RelatedFeatureID: *SamplingFeatureID",TEXT(MATCH(INDEX(RelatedFeatures[Second Sampling Feature Code],$A324),SamplingFeatures[Feature Code],0),"0000"),
", SpatialOffsetID:  ",IF(INDEX(RelatedFeatures[OffsetID],$A324)="",CONCATENATE(CHAR(34),CHAR(34)),CONCATENATE("*SpatialOffsetID",TEXT(INDEX(RelatedFeatures[OffsetID],$A324),"0000"))),"}")))</f>
        <v/>
      </c>
      <c r="P324" s="111" t="str">
        <f>IF($A324&gt;NumMethods,"",
CONCATENATE("  - &amp;MethodID",TEXT($A324,"0000"),
" {","MethodTypeCV:  ",CHAR(34),INDEX(Methods[Method Type],$A324),CHAR(34),
", MethodCode:  ",CHAR(34),INDEX(Methods[Method Code],$A324),CHAR(34),
", MethodName:  ",CHAR(34),INDEX(Methods[Method Name],$A324),CHAR(34),
", MethodDescription:  ",CHAR(34),INDEX(Methods[Method Description],$A324),CHAR(34),
", MethodLink:  ",CHAR(34),INDEX(Methods[Method Link],$A324),CHAR(34),
", OrganizationID: *OrganizationID",TEXT(MATCH(INDEX(Methods[Organization Name],$A324),Organizations[Organization Name],0),"0000"),"}"))</f>
        <v/>
      </c>
      <c r="Q324" s="111" t="str">
        <f>IF($A324&gt;NumVariables,"",
CONCATENATE("  - &amp;VariableID",TEXT($A324,"0000"),
" {","VariableTypeCV:  ",CHAR(34),INDEX(Variables[Variable Type],$A324),CHAR(34),
", VariableCode:  ",CHAR(34),INDEX(Variables[Variable Code],$A324),CHAR(34),
", VariableNameCV:  ",CHAR(34),INDEX(Variables[Variable Name],$A324),CHAR(34),
", VariableDefinition:  ",CHAR(34),INDEX(Variables[Variable Definition],$A324),CHAR(34),
", SpecciationCV:  ",CHAR(34),INDEX(Variables[Speciation],$A324),CHAR(34),
", NoDataValue:  ",CHAR(34),INDEX(Variables[No Data Value],$A324),CHAR(34),"}"))</f>
        <v/>
      </c>
      <c r="S324" s="111" t="str">
        <f>IF($A324&gt;NumProcessingLevels,"",
CONCATENATE("  - &amp;ProcessingLevelID",TEXT($A324,"0000"),
" {","ProcessingLevelCode:  ",CHAR(34),INDEX(ProcessingLevels[Processing Level Code],$A324),CHAR(34),
", Definition:  ",CHAR(34),INDEX(ProcessingLevels[Definition],$A324),CHAR(34),
", Explanation:  ",CHAR(34),INDEX(ProcessingLevels[Explanation],$A324),CHAR(34),"}"))</f>
        <v/>
      </c>
      <c r="T324" s="111" t="str">
        <f>IF($A324&gt;NumDataColumns,"",
IF(INDEX(DataColumns[Method Code],$A324)="","PLEASE FILL IN A METHOD FOR EACH DATA COLUMN",
CONCATENATE("  - &amp;ActionID",TEXT($A324,"0000"),
" {","ActionTypeCV:  ",CHAR(34),"Observation",CHAR(34),
", MethodID: *MethodID",TEXT(MATCH(INDEX(DataColumns[Method Code],$A324),Methods[Method Code],0),"0000"),
", BeginDateTime:  NULL",
", BeginDateTimeUTCOffset:  NULL",
", EndDateTime:  NULL",
", EndDateTimeUTCOffset:  NULL",
", ActionDescription:  ",CHAR(34),"Generic observation action generated by YODA TimeSeries Template",CHAR(34),
", ActionFileLink:  ",CHAR(34),CHAR(34),"}")))</f>
        <v/>
      </c>
      <c r="U324" s="111" t="str">
        <f>IF($A324&gt;NumDataColumns,"",
IF(INDEX(DataColumns[Method Code],$A324)="","PLEASE FILL IN A SAMPLING FEATURE FOR EACH DATA COLUMN",
CONCATENATE("  - &amp;FeatureActionID",TEXT($A324,"0000"),
" {","SamplingFeatureID:  *SamplingFeatureID",TEXT(MATCH(INDEX(DataColumns[Sampling Feature Code],$A324),SamplingFeatures[Feature Code],0),"0000"),
", ActionID:  *ActionID",TEXT($A324,"0000"),"}")))</f>
        <v/>
      </c>
      <c r="V324" s="111" t="str">
        <f>IF($A324&gt;NumDataColumns,"",
CONCATENATE("  - &amp;ResultID",TEXT($A324,"0000"),
" {","ResultUUID:  ",CHAR(34),INDEX(DataColumns[ResultUUID],$A324),CHAR(34),
", FeatureActionID: *FeatureActionID",TEXT($A324,"0000"),
", ResultTypeCV:  ",CHAR(34),INDEX(DataColumns[Result Type],$A324),CHAR(34),
", VariableID:  *VariableID",TEXT(MATCH(INDEX(DataColumns[Variable Code],$A324),Variables[Variable Code],0),"0000"),
", UnitsID:  ",CHAR(34),INDEX(DataColumns[Unit Name],$A324),CHAR(34),
", TaxonomicClassifierID:  ",CHAR(34),CHAR(34),
", ProcessingLevelID:  *ProcessingLevelID",TEXT(MATCH(INDEX(DataColumns[Processing Level],$A324),ProcessingLevels[Processing Level Code],0),"0000"),
", ResultDateTime:  ",CHAR(34),CHAR(34),
", ResultDateTimeUTCOffset:  ",CHAR(34),CHAR(34),
", ValidDateTime:  ",CHAR(34),CHAR(34),
", ValidDateTimeUTCOffset:  ",CHAR(34),CHAR(34),
", StatusCV:  ",CHAR(34),CHAR(34),
", SampledMediumCV:  ",CHAR(34),INDEX(DataColumns[Sampled Medium],$A324),CHAR(34),
", ValueCount:  ",NumDataValues,"}"))</f>
        <v/>
      </c>
      <c r="W324" s="111" t="str">
        <f>IF($A324&gt;NumDataColumns,"",
CONCATENATE("  - &amp;TimeSeriesResultID001",TEXT($A324,"0000"),
" {","ResultID: *ResultID",TEXT($A324,"0000"),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Statistic],$A324),CHAR(34),"}"))</f>
        <v/>
      </c>
      <c r="X324" s="111" t="str">
        <f>IF($A324-3&gt;NumDataColumns,"",
CONCATENATE("    - {ColumnNumber: ",TEXT($A324-1,"0000"),
", Label:  ",CHAR(34),INDEX(DataColumns[Column Label],$A324-3),CHAR(34),
", ODM2Field:  ",CHAR(34),"DataValue",CHAR(34),
", CensorCodeCV:  ",CHAR(34),INDEX(DataColumns[Censor Code],$A324-3),CHAR(34),
", QualiatyCodeCV:  ",CHAR(34),INDEX(DataColumns[Quality Code],$A324-3),CHAR(34),
", TimeAggregationInterval:  ",INDEX(DataColumns[Time Aggregation Interval],$A324-3),
", TimeAggregationIntervalUnitsID:  ",CHAR(34),INDEX(DataColumns[Time Aggregation Unit],$A324-3),CHAR(34),"}"))</f>
        <v/>
      </c>
      <c r="AA324" s="111" t="str">
        <f>IF($A324&gt;NumDataColumns,
"",
CONCATENATE(AA323,", ",INDEX(DataColumns[Column Label],$A324)))</f>
        <v/>
      </c>
    </row>
    <row r="325" spans="1:27" x14ac:dyDescent="0.25">
      <c r="A325">
        <v>322</v>
      </c>
      <c r="D325" s="111" t="str">
        <f>IF($A325&gt;NumPeople,"",
CONCATENATE("  - &amp;PersonID",TEXT($A325,"0000"),
" {","PersonFirstName:  ",CHAR(34),INDEX(People[First Name],$A325),CHAR(34),
", PersonMiddleName:  ",CHAR(34),INDEX(People[Middle Name],$A325),CHAR(34),
", PersonLastName:  ",CHAR(34),INDEX(People[Last Name],$A325),CHAR(34),"}"))</f>
        <v/>
      </c>
      <c r="E325" s="111" t="str">
        <f>IF($A325&gt;NumOrganizations,"",
CONCATENATE("  - &amp;OrganizationID",TEXT($A325,"0000"),
" {","OrganizationTypeCV:  ",CHAR(34),INDEX(Organizations[Organization Type '[CV']],$A325),CHAR(34),
", OrganizationCode:  ",CHAR(34),INDEX(Organizations[Organization Code],$A325),CHAR(34),
", OrganizationName:  ",CHAR(34),INDEX(Organizations[Organization Name],$A325),CHAR(34),
", OrganizationDescription:  ",CHAR(34),INDEX(Organizations[Organization Description],$A325),CHAR(34),
", OrganizationLink:  ",CHAR(34),INDEX(Organizations[Organization Link],$A325),CHAR(34),"}"))</f>
        <v/>
      </c>
      <c r="F325" s="111" t="str">
        <f>IF($A325&gt;NumPeople,"",
CONCATENATE("  - &amp;AffiliationID",TEXT($A325,"0000"),
" {PersonID: *PersonID",TEXT($A325,"0000"),
", OrganizationID: *OrganizationID",TEXT(MATCH(INDEX(People[Organization Name],$A325),Organizations[Organization Name],0),"0000"),
", IsPrimaryOrganizationContact: , AffiliationStartDate: , AffiliationEndDate: , PrimaryPhone: ",
", PrimaryEmail: ",CHAR(34),INDEX(People[Primary Email],$A325),CHAR(34),
", PrimaryAddress: ",CHAR(34),INDEX(People[Primary Address],$A325),CHAR(34),
", PersonLink: }"))</f>
        <v/>
      </c>
      <c r="H325" s="111" t="str">
        <f>IF(COUNTA(CitationInformation)=0,"",
IF($A325&gt;NumAuthors,"",
CONCATENATE("  - &amp;AuthorListID",TEXT($A325,"0000"),
"  {CitationID: *CitationID0001",
", PersonID: *PersonID",TEXT(MATCH(INDEX(AuthorList[Author Name],$A325),People[Full Name],0),"0000"),
", AuthorOrder: ",INDEX(AuthorList[Author Number],$A325),"}")))</f>
        <v/>
      </c>
      <c r="K325" s="111" t="str">
        <f>IF($A325&gt;NumSamplingFeatures,"",
CONCATENATE("  - &amp;SamplingFeatureID",TEXT($A325,"0000"),
" {","SamplingFeatureUUID:  ",CHAR(34),INDEX(SamplingFeatures[Sampling Feature UUID],$A325),CHAR(34),
", SamplingFeatureTypeCV:  ",CHAR(34),INDEX(SamplingFeatures[Sampling Feature Type],$A325),CHAR(34),
", SamplingFeatureCode:  ",CHAR(34),INDEX(SamplingFeatures[Feature Code],$A325),CHAR(34),
", SamplingFeatureName:  ",CHAR(34),INDEX(SamplingFeatures[Feature Name],$A325),CHAR(34),
", SamplingFeatureDescription:  ",CHAR(34),INDEX(SamplingFeatures[Feature Description],$A325),CHAR(34),
", SamplingFeatureGeotypeCV:  ",CHAR(34),INDEX(SamplingFeatures[Feature Geo Type],$A325),CHAR(34),
", FeatureGeometry:  ",CHAR(34),INDEX(SamplingFeatures[Feature Geometry],$A325),CHAR(34),
", Elevation_m:  ",CHAR(34),INDEX(SamplingFeatures[Elevation_m],$A325),CHAR(34),
", ElevationDatumCV:  ",CHAR(34),ElevationDatum,CHAR(34),"}"))</f>
        <v/>
      </c>
      <c r="L325" s="111" t="str">
        <f>IF(NumSites=0,"",
IF(NumSites&lt;$A325,"",
CONCATENATE("  - &amp;SiteID",TEXT($A325,"0000"),
" {","SamplingFeatureID:  *SamplingFeatureID",TEXT(MATCH($A325,Sites[SiteID],0),"0000"),
", SiteTypeCV:  ",CHAR(34),INDEX(Sites[Site Type],MATCH($A325,Sites[SiteID],0)),CHAR(34),
", Latitude:  ",INDEX(Sites[Latitude],MATCH($A325,Sites[SiteID],0)),
", Longitude:  ",INDEX(Sites[Longitude],MATCH($A325,Sites[SiteID],0)),
", SpatialReferenceID:  *SRSID0001}")))</f>
        <v/>
      </c>
      <c r="M325" s="111" t="str">
        <f>IF(NumSpecimens=0,"",
IF(NumSpecimens&lt;$A325,"",
CONCATENATE("  - &amp;SpecimenID",TEXT($A325,"0000"),
" {","SamplingFeatureID:  *SamplingFeatureID",TEXT(MATCH($A325,Specimens[SpecimenID],0),"0000"),
", SpecimenTypeCV:  ",CHAR(34),INDEX(Specimens[Specimen Type],MATCH($A325,Specimens[SpecimenID],0)),CHAR(34),
", SpecimenMediumCV:  ",INDEX(Specimens[Specimen Medium],MATCH($A325,Specimens[SpecimenID],0)),
", IsFieldSpecimen:  ",CHAR(34),INDEX(Specimens[Is Field Specimen?],MATCH($A325,Specimens[SpecimenID],0)),CHAR(34),"}")))</f>
        <v/>
      </c>
      <c r="N325" s="111" t="str">
        <f>IF(NumSpatialOffsets=0,"",
IF(NumSpatialOffsets&lt;$A325,"",
CONCATENATE("  - &amp;SpatialOffsetID",TEXT($A325,"0000"),
" {","SpatialOffsetTypeCV:  ",CHAR(34),INDEX(RelatedFeatures[Spatial Offset Type],MATCH($A325,RelatedFeatures[OffsetID],0)),CHAR(34),
", Offset1Value:  ",INDEX(RelatedFeatures[Offset 1 Value],MATCH($A325,RelatedFeatures[OffsetID],0)),
", Offset1UnitID:  ",CHAR(34),INDEX(RelatedFeatures[Offset 1 Unit],MATCH($A325,RelatedFeatures[OffsetID],0)),CHAR(34),
", Offset2Value:  ",IF(INDEX(RelatedFeatures[Offset 2 Value],MATCH($A325,RelatedFeatures[OffsetID],0))="","NULL",INDEX(RelatedFeatures[Offset 2 Value],MATCH($A325,RelatedFeatures[OffsetID],0))),
", Offset2UnitID:  ",CHAR(34),INDEX(RelatedFeatures[Offset 2 Unit],MATCH($A325,RelatedFeatures[OffsetID],0)),,CHAR(34),
", Offset3Value:  ",IF(INDEX(RelatedFeatures[Offset 3 Value],MATCH($A325,RelatedFeatures[OffsetID],0))="","NULL",INDEX(RelatedFeatures[Offset 3 Value],MATCH($A325,RelatedFeatures[OffsetID],0))),
", Offset3UnitID:  ",CHAR(34),INDEX(RelatedFeatures[Offset 3 Unit],MATCH($A325,RelatedFeatures[OffsetID],0)),CHAR(34),"}")))</f>
        <v/>
      </c>
      <c r="O325" s="111" t="str">
        <f>IF(NumRelatedFeatures=0,"",
IF($A325&gt;NumRelatedFeatures,"",
CONCATENATE("  - &amp;RelationID",TEXT($A325,"0000"),
" {","SamplingFeatureID:  *SamplingFeatureID",TEXT(MATCH(INDEX(RelatedFeatures[First Sampling Feature Code],$A325),SamplingFeatures[Feature Code],0),"0000"),
", RelationshipTypeCV:  ",CHAR(34),INDEX(RelatedFeatures[Relationship Type],$A325),CHAR(34),
", RelatedFeatureID: *SamplingFeatureID",TEXT(MATCH(INDEX(RelatedFeatures[Second Sampling Feature Code],$A325),SamplingFeatures[Feature Code],0),"0000"),
", SpatialOffsetID:  ",IF(INDEX(RelatedFeatures[OffsetID],$A325)="",CONCATENATE(CHAR(34),CHAR(34)),CONCATENATE("*SpatialOffsetID",TEXT(INDEX(RelatedFeatures[OffsetID],$A325),"0000"))),"}")))</f>
        <v/>
      </c>
      <c r="P325" s="111" t="str">
        <f>IF($A325&gt;NumMethods,"",
CONCATENATE("  - &amp;MethodID",TEXT($A325,"0000"),
" {","MethodTypeCV:  ",CHAR(34),INDEX(Methods[Method Type],$A325),CHAR(34),
", MethodCode:  ",CHAR(34),INDEX(Methods[Method Code],$A325),CHAR(34),
", MethodName:  ",CHAR(34),INDEX(Methods[Method Name],$A325),CHAR(34),
", MethodDescription:  ",CHAR(34),INDEX(Methods[Method Description],$A325),CHAR(34),
", MethodLink:  ",CHAR(34),INDEX(Methods[Method Link],$A325),CHAR(34),
", OrganizationID: *OrganizationID",TEXT(MATCH(INDEX(Methods[Organization Name],$A325),Organizations[Organization Name],0),"0000"),"}"))</f>
        <v/>
      </c>
      <c r="Q325" s="111" t="str">
        <f>IF($A325&gt;NumVariables,"",
CONCATENATE("  - &amp;VariableID",TEXT($A325,"0000"),
" {","VariableTypeCV:  ",CHAR(34),INDEX(Variables[Variable Type],$A325),CHAR(34),
", VariableCode:  ",CHAR(34),INDEX(Variables[Variable Code],$A325),CHAR(34),
", VariableNameCV:  ",CHAR(34),INDEX(Variables[Variable Name],$A325),CHAR(34),
", VariableDefinition:  ",CHAR(34),INDEX(Variables[Variable Definition],$A325),CHAR(34),
", SpecciationCV:  ",CHAR(34),INDEX(Variables[Speciation],$A325),CHAR(34),
", NoDataValue:  ",CHAR(34),INDEX(Variables[No Data Value],$A325),CHAR(34),"}"))</f>
        <v/>
      </c>
      <c r="S325" s="111" t="str">
        <f>IF($A325&gt;NumProcessingLevels,"",
CONCATENATE("  - &amp;ProcessingLevelID",TEXT($A325,"0000"),
" {","ProcessingLevelCode:  ",CHAR(34),INDEX(ProcessingLevels[Processing Level Code],$A325),CHAR(34),
", Definition:  ",CHAR(34),INDEX(ProcessingLevels[Definition],$A325),CHAR(34),
", Explanation:  ",CHAR(34),INDEX(ProcessingLevels[Explanation],$A325),CHAR(34),"}"))</f>
        <v/>
      </c>
      <c r="T325" s="111" t="str">
        <f>IF($A325&gt;NumDataColumns,"",
IF(INDEX(DataColumns[Method Code],$A325)="","PLEASE FILL IN A METHOD FOR EACH DATA COLUMN",
CONCATENATE("  - &amp;ActionID",TEXT($A325,"0000"),
" {","ActionTypeCV:  ",CHAR(34),"Observation",CHAR(34),
", MethodID: *MethodID",TEXT(MATCH(INDEX(DataColumns[Method Code],$A325),Methods[Method Code],0),"0000"),
", BeginDateTime:  NULL",
", BeginDateTimeUTCOffset:  NULL",
", EndDateTime:  NULL",
", EndDateTimeUTCOffset:  NULL",
", ActionDescription:  ",CHAR(34),"Generic observation action generated by YODA TimeSeries Template",CHAR(34),
", ActionFileLink:  ",CHAR(34),CHAR(34),"}")))</f>
        <v/>
      </c>
      <c r="U325" s="111" t="str">
        <f>IF($A325&gt;NumDataColumns,"",
IF(INDEX(DataColumns[Method Code],$A325)="","PLEASE FILL IN A SAMPLING FEATURE FOR EACH DATA COLUMN",
CONCATENATE("  - &amp;FeatureActionID",TEXT($A325,"0000"),
" {","SamplingFeatureID:  *SamplingFeatureID",TEXT(MATCH(INDEX(DataColumns[Sampling Feature Code],$A325),SamplingFeatures[Feature Code],0),"0000"),
", ActionID:  *ActionID",TEXT($A325,"0000"),"}")))</f>
        <v/>
      </c>
      <c r="V325" s="111" t="str">
        <f>IF($A325&gt;NumDataColumns,"",
CONCATENATE("  - &amp;ResultID",TEXT($A325,"0000"),
" {","ResultUUID:  ",CHAR(34),INDEX(DataColumns[ResultUUID],$A325),CHAR(34),
", FeatureActionID: *FeatureActionID",TEXT($A325,"0000"),
", ResultTypeCV:  ",CHAR(34),INDEX(DataColumns[Result Type],$A325),CHAR(34),
", VariableID:  *VariableID",TEXT(MATCH(INDEX(DataColumns[Variable Code],$A325),Variables[Variable Code],0),"0000"),
", UnitsID:  ",CHAR(34),INDEX(DataColumns[Unit Name],$A325),CHAR(34),
", TaxonomicClassifierID:  ",CHAR(34),CHAR(34),
", ProcessingLevelID:  *ProcessingLevelID",TEXT(MATCH(INDEX(DataColumns[Processing Level],$A325),ProcessingLevels[Processing Level Code],0),"0000"),
", ResultDateTime:  ",CHAR(34),CHAR(34),
", ResultDateTimeUTCOffset:  ",CHAR(34),CHAR(34),
", ValidDateTime:  ",CHAR(34),CHAR(34),
", ValidDateTimeUTCOffset:  ",CHAR(34),CHAR(34),
", StatusCV:  ",CHAR(34),CHAR(34),
", SampledMediumCV:  ",CHAR(34),INDEX(DataColumns[Sampled Medium],$A325),CHAR(34),
", ValueCount:  ",NumDataValues,"}"))</f>
        <v/>
      </c>
      <c r="W325" s="111" t="str">
        <f>IF($A325&gt;NumDataColumns,"",
CONCATENATE("  - &amp;TimeSeriesResultID001",TEXT($A325,"0000"),
" {","ResultID: *ResultID",TEXT($A325,"0000"),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Statistic],$A325),CHAR(34),"}"))</f>
        <v/>
      </c>
      <c r="X325" s="111" t="str">
        <f>IF($A325-3&gt;NumDataColumns,"",
CONCATENATE("    - {ColumnNumber: ",TEXT($A325-1,"0000"),
", Label:  ",CHAR(34),INDEX(DataColumns[Column Label],$A325-3),CHAR(34),
", ODM2Field:  ",CHAR(34),"DataValue",CHAR(34),
", CensorCodeCV:  ",CHAR(34),INDEX(DataColumns[Censor Code],$A325-3),CHAR(34),
", QualiatyCodeCV:  ",CHAR(34),INDEX(DataColumns[Quality Code],$A325-3),CHAR(34),
", TimeAggregationInterval:  ",INDEX(DataColumns[Time Aggregation Interval],$A325-3),
", TimeAggregationIntervalUnitsID:  ",CHAR(34),INDEX(DataColumns[Time Aggregation Unit],$A325-3),CHAR(34),"}"))</f>
        <v/>
      </c>
      <c r="AA325" s="111" t="str">
        <f>IF($A325&gt;NumDataColumns,
"",
CONCATENATE(AA324,", ",INDEX(DataColumns[Column Label],$A325)))</f>
        <v/>
      </c>
    </row>
    <row r="326" spans="1:27" x14ac:dyDescent="0.25">
      <c r="A326">
        <v>323</v>
      </c>
      <c r="D326" s="111" t="str">
        <f>IF($A326&gt;NumPeople,"",
CONCATENATE("  - &amp;PersonID",TEXT($A326,"0000"),
" {","PersonFirstName:  ",CHAR(34),INDEX(People[First Name],$A326),CHAR(34),
", PersonMiddleName:  ",CHAR(34),INDEX(People[Middle Name],$A326),CHAR(34),
", PersonLastName:  ",CHAR(34),INDEX(People[Last Name],$A326),CHAR(34),"}"))</f>
        <v/>
      </c>
      <c r="E326" s="111" t="str">
        <f>IF($A326&gt;NumOrganizations,"",
CONCATENATE("  - &amp;OrganizationID",TEXT($A326,"0000"),
" {","OrganizationTypeCV:  ",CHAR(34),INDEX(Organizations[Organization Type '[CV']],$A326),CHAR(34),
", OrganizationCode:  ",CHAR(34),INDEX(Organizations[Organization Code],$A326),CHAR(34),
", OrganizationName:  ",CHAR(34),INDEX(Organizations[Organization Name],$A326),CHAR(34),
", OrganizationDescription:  ",CHAR(34),INDEX(Organizations[Organization Description],$A326),CHAR(34),
", OrganizationLink:  ",CHAR(34),INDEX(Organizations[Organization Link],$A326),CHAR(34),"}"))</f>
        <v/>
      </c>
      <c r="F326" s="111" t="str">
        <f>IF($A326&gt;NumPeople,"",
CONCATENATE("  - &amp;AffiliationID",TEXT($A326,"0000"),
" {PersonID: *PersonID",TEXT($A326,"0000"),
", OrganizationID: *OrganizationID",TEXT(MATCH(INDEX(People[Organization Name],$A326),Organizations[Organization Name],0),"0000"),
", IsPrimaryOrganizationContact: , AffiliationStartDate: , AffiliationEndDate: , PrimaryPhone: ",
", PrimaryEmail: ",CHAR(34),INDEX(People[Primary Email],$A326),CHAR(34),
", PrimaryAddress: ",CHAR(34),INDEX(People[Primary Address],$A326),CHAR(34),
", PersonLink: }"))</f>
        <v/>
      </c>
      <c r="H326" s="111" t="str">
        <f>IF(COUNTA(CitationInformation)=0,"",
IF($A326&gt;NumAuthors,"",
CONCATENATE("  - &amp;AuthorListID",TEXT($A326,"0000"),
"  {CitationID: *CitationID0001",
", PersonID: *PersonID",TEXT(MATCH(INDEX(AuthorList[Author Name],$A326),People[Full Name],0),"0000"),
", AuthorOrder: ",INDEX(AuthorList[Author Number],$A326),"}")))</f>
        <v/>
      </c>
      <c r="K326" s="111" t="str">
        <f>IF($A326&gt;NumSamplingFeatures,"",
CONCATENATE("  - &amp;SamplingFeatureID",TEXT($A326,"0000"),
" {","SamplingFeatureUUID:  ",CHAR(34),INDEX(SamplingFeatures[Sampling Feature UUID],$A326),CHAR(34),
", SamplingFeatureTypeCV:  ",CHAR(34),INDEX(SamplingFeatures[Sampling Feature Type],$A326),CHAR(34),
", SamplingFeatureCode:  ",CHAR(34),INDEX(SamplingFeatures[Feature Code],$A326),CHAR(34),
", SamplingFeatureName:  ",CHAR(34),INDEX(SamplingFeatures[Feature Name],$A326),CHAR(34),
", SamplingFeatureDescription:  ",CHAR(34),INDEX(SamplingFeatures[Feature Description],$A326),CHAR(34),
", SamplingFeatureGeotypeCV:  ",CHAR(34),INDEX(SamplingFeatures[Feature Geo Type],$A326),CHAR(34),
", FeatureGeometry:  ",CHAR(34),INDEX(SamplingFeatures[Feature Geometry],$A326),CHAR(34),
", Elevation_m:  ",CHAR(34),INDEX(SamplingFeatures[Elevation_m],$A326),CHAR(34),
", ElevationDatumCV:  ",CHAR(34),ElevationDatum,CHAR(34),"}"))</f>
        <v/>
      </c>
      <c r="L326" s="111" t="str">
        <f>IF(NumSites=0,"",
IF(NumSites&lt;$A326,"",
CONCATENATE("  - &amp;SiteID",TEXT($A326,"0000"),
" {","SamplingFeatureID:  *SamplingFeatureID",TEXT(MATCH($A326,Sites[SiteID],0),"0000"),
", SiteTypeCV:  ",CHAR(34),INDEX(Sites[Site Type],MATCH($A326,Sites[SiteID],0)),CHAR(34),
", Latitude:  ",INDEX(Sites[Latitude],MATCH($A326,Sites[SiteID],0)),
", Longitude:  ",INDEX(Sites[Longitude],MATCH($A326,Sites[SiteID],0)),
", SpatialReferenceID:  *SRSID0001}")))</f>
        <v/>
      </c>
      <c r="M326" s="111" t="str">
        <f>IF(NumSpecimens=0,"",
IF(NumSpecimens&lt;$A326,"",
CONCATENATE("  - &amp;SpecimenID",TEXT($A326,"0000"),
" {","SamplingFeatureID:  *SamplingFeatureID",TEXT(MATCH($A326,Specimens[SpecimenID],0),"0000"),
", SpecimenTypeCV:  ",CHAR(34),INDEX(Specimens[Specimen Type],MATCH($A326,Specimens[SpecimenID],0)),CHAR(34),
", SpecimenMediumCV:  ",INDEX(Specimens[Specimen Medium],MATCH($A326,Specimens[SpecimenID],0)),
", IsFieldSpecimen:  ",CHAR(34),INDEX(Specimens[Is Field Specimen?],MATCH($A326,Specimens[SpecimenID],0)),CHAR(34),"}")))</f>
        <v/>
      </c>
      <c r="N326" s="111" t="str">
        <f>IF(NumSpatialOffsets=0,"",
IF(NumSpatialOffsets&lt;$A326,"",
CONCATENATE("  - &amp;SpatialOffsetID",TEXT($A326,"0000"),
" {","SpatialOffsetTypeCV:  ",CHAR(34),INDEX(RelatedFeatures[Spatial Offset Type],MATCH($A326,RelatedFeatures[OffsetID],0)),CHAR(34),
", Offset1Value:  ",INDEX(RelatedFeatures[Offset 1 Value],MATCH($A326,RelatedFeatures[OffsetID],0)),
", Offset1UnitID:  ",CHAR(34),INDEX(RelatedFeatures[Offset 1 Unit],MATCH($A326,RelatedFeatures[OffsetID],0)),CHAR(34),
", Offset2Value:  ",IF(INDEX(RelatedFeatures[Offset 2 Value],MATCH($A326,RelatedFeatures[OffsetID],0))="","NULL",INDEX(RelatedFeatures[Offset 2 Value],MATCH($A326,RelatedFeatures[OffsetID],0))),
", Offset2UnitID:  ",CHAR(34),INDEX(RelatedFeatures[Offset 2 Unit],MATCH($A326,RelatedFeatures[OffsetID],0)),,CHAR(34),
", Offset3Value:  ",IF(INDEX(RelatedFeatures[Offset 3 Value],MATCH($A326,RelatedFeatures[OffsetID],0))="","NULL",INDEX(RelatedFeatures[Offset 3 Value],MATCH($A326,RelatedFeatures[OffsetID],0))),
", Offset3UnitID:  ",CHAR(34),INDEX(RelatedFeatures[Offset 3 Unit],MATCH($A326,RelatedFeatures[OffsetID],0)),CHAR(34),"}")))</f>
        <v/>
      </c>
      <c r="O326" s="111" t="str">
        <f>IF(NumRelatedFeatures=0,"",
IF($A326&gt;NumRelatedFeatures,"",
CONCATENATE("  - &amp;RelationID",TEXT($A326,"0000"),
" {","SamplingFeatureID:  *SamplingFeatureID",TEXT(MATCH(INDEX(RelatedFeatures[First Sampling Feature Code],$A326),SamplingFeatures[Feature Code],0),"0000"),
", RelationshipTypeCV:  ",CHAR(34),INDEX(RelatedFeatures[Relationship Type],$A326),CHAR(34),
", RelatedFeatureID: *SamplingFeatureID",TEXT(MATCH(INDEX(RelatedFeatures[Second Sampling Feature Code],$A326),SamplingFeatures[Feature Code],0),"0000"),
", SpatialOffsetID:  ",IF(INDEX(RelatedFeatures[OffsetID],$A326)="",CONCATENATE(CHAR(34),CHAR(34)),CONCATENATE("*SpatialOffsetID",TEXT(INDEX(RelatedFeatures[OffsetID],$A326),"0000"))),"}")))</f>
        <v/>
      </c>
      <c r="P326" s="111" t="str">
        <f>IF($A326&gt;NumMethods,"",
CONCATENATE("  - &amp;MethodID",TEXT($A326,"0000"),
" {","MethodTypeCV:  ",CHAR(34),INDEX(Methods[Method Type],$A326),CHAR(34),
", MethodCode:  ",CHAR(34),INDEX(Methods[Method Code],$A326),CHAR(34),
", MethodName:  ",CHAR(34),INDEX(Methods[Method Name],$A326),CHAR(34),
", MethodDescription:  ",CHAR(34),INDEX(Methods[Method Description],$A326),CHAR(34),
", MethodLink:  ",CHAR(34),INDEX(Methods[Method Link],$A326),CHAR(34),
", OrganizationID: *OrganizationID",TEXT(MATCH(INDEX(Methods[Organization Name],$A326),Organizations[Organization Name],0),"0000"),"}"))</f>
        <v/>
      </c>
      <c r="Q326" s="111" t="str">
        <f>IF($A326&gt;NumVariables,"",
CONCATENATE("  - &amp;VariableID",TEXT($A326,"0000"),
" {","VariableTypeCV:  ",CHAR(34),INDEX(Variables[Variable Type],$A326),CHAR(34),
", VariableCode:  ",CHAR(34),INDEX(Variables[Variable Code],$A326),CHAR(34),
", VariableNameCV:  ",CHAR(34),INDEX(Variables[Variable Name],$A326),CHAR(34),
", VariableDefinition:  ",CHAR(34),INDEX(Variables[Variable Definition],$A326),CHAR(34),
", SpecciationCV:  ",CHAR(34),INDEX(Variables[Speciation],$A326),CHAR(34),
", NoDataValue:  ",CHAR(34),INDEX(Variables[No Data Value],$A326),CHAR(34),"}"))</f>
        <v/>
      </c>
      <c r="S326" s="111" t="str">
        <f>IF($A326&gt;NumProcessingLevels,"",
CONCATENATE("  - &amp;ProcessingLevelID",TEXT($A326,"0000"),
" {","ProcessingLevelCode:  ",CHAR(34),INDEX(ProcessingLevels[Processing Level Code],$A326),CHAR(34),
", Definition:  ",CHAR(34),INDEX(ProcessingLevels[Definition],$A326),CHAR(34),
", Explanation:  ",CHAR(34),INDEX(ProcessingLevels[Explanation],$A326),CHAR(34),"}"))</f>
        <v/>
      </c>
      <c r="T326" s="111" t="str">
        <f>IF($A326&gt;NumDataColumns,"",
IF(INDEX(DataColumns[Method Code],$A326)="","PLEASE FILL IN A METHOD FOR EACH DATA COLUMN",
CONCATENATE("  - &amp;ActionID",TEXT($A326,"0000"),
" {","ActionTypeCV:  ",CHAR(34),"Observation",CHAR(34),
", MethodID: *MethodID",TEXT(MATCH(INDEX(DataColumns[Method Code],$A326),Methods[Method Code],0),"0000"),
", BeginDateTime:  NULL",
", BeginDateTimeUTCOffset:  NULL",
", EndDateTime:  NULL",
", EndDateTimeUTCOffset:  NULL",
", ActionDescription:  ",CHAR(34),"Generic observation action generated by YODA TimeSeries Template",CHAR(34),
", ActionFileLink:  ",CHAR(34),CHAR(34),"}")))</f>
        <v/>
      </c>
      <c r="U326" s="111" t="str">
        <f>IF($A326&gt;NumDataColumns,"",
IF(INDEX(DataColumns[Method Code],$A326)="","PLEASE FILL IN A SAMPLING FEATURE FOR EACH DATA COLUMN",
CONCATENATE("  - &amp;FeatureActionID",TEXT($A326,"0000"),
" {","SamplingFeatureID:  *SamplingFeatureID",TEXT(MATCH(INDEX(DataColumns[Sampling Feature Code],$A326),SamplingFeatures[Feature Code],0),"0000"),
", ActionID:  *ActionID",TEXT($A326,"0000"),"}")))</f>
        <v/>
      </c>
      <c r="V326" s="111" t="str">
        <f>IF($A326&gt;NumDataColumns,"",
CONCATENATE("  - &amp;ResultID",TEXT($A326,"0000"),
" {","ResultUUID:  ",CHAR(34),INDEX(DataColumns[ResultUUID],$A326),CHAR(34),
", FeatureActionID: *FeatureActionID",TEXT($A326,"0000"),
", ResultTypeCV:  ",CHAR(34),INDEX(DataColumns[Result Type],$A326),CHAR(34),
", VariableID:  *VariableID",TEXT(MATCH(INDEX(DataColumns[Variable Code],$A326),Variables[Variable Code],0),"0000"),
", UnitsID:  ",CHAR(34),INDEX(DataColumns[Unit Name],$A326),CHAR(34),
", TaxonomicClassifierID:  ",CHAR(34),CHAR(34),
", ProcessingLevelID:  *ProcessingLevelID",TEXT(MATCH(INDEX(DataColumns[Processing Level],$A326),ProcessingLevels[Processing Level Code],0),"0000"),
", ResultDateTime:  ",CHAR(34),CHAR(34),
", ResultDateTimeUTCOffset:  ",CHAR(34),CHAR(34),
", ValidDateTime:  ",CHAR(34),CHAR(34),
", ValidDateTimeUTCOffset:  ",CHAR(34),CHAR(34),
", StatusCV:  ",CHAR(34),CHAR(34),
", SampledMediumCV:  ",CHAR(34),INDEX(DataColumns[Sampled Medium],$A326),CHAR(34),
", ValueCount:  ",NumDataValues,"}"))</f>
        <v/>
      </c>
      <c r="W326" s="111" t="str">
        <f>IF($A326&gt;NumDataColumns,"",
CONCATENATE("  - &amp;TimeSeriesResultID001",TEXT($A326,"0000"),
" {","ResultID: *ResultID",TEXT($A326,"0000"),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Statistic],$A326),CHAR(34),"}"))</f>
        <v/>
      </c>
      <c r="X326" s="111" t="str">
        <f>IF($A326-3&gt;NumDataColumns,"",
CONCATENATE("    - {ColumnNumber: ",TEXT($A326-1,"0000"),
", Label:  ",CHAR(34),INDEX(DataColumns[Column Label],$A326-3),CHAR(34),
", ODM2Field:  ",CHAR(34),"DataValue",CHAR(34),
", CensorCodeCV:  ",CHAR(34),INDEX(DataColumns[Censor Code],$A326-3),CHAR(34),
", QualiatyCodeCV:  ",CHAR(34),INDEX(DataColumns[Quality Code],$A326-3),CHAR(34),
", TimeAggregationInterval:  ",INDEX(DataColumns[Time Aggregation Interval],$A326-3),
", TimeAggregationIntervalUnitsID:  ",CHAR(34),INDEX(DataColumns[Time Aggregation Unit],$A326-3),CHAR(34),"}"))</f>
        <v/>
      </c>
      <c r="AA326" s="111" t="str">
        <f>IF($A326&gt;NumDataColumns,
"",
CONCATENATE(AA325,", ",INDEX(DataColumns[Column Label],$A326)))</f>
        <v/>
      </c>
    </row>
    <row r="327" spans="1:27" x14ac:dyDescent="0.25">
      <c r="A327">
        <v>324</v>
      </c>
      <c r="D327" s="111" t="str">
        <f>IF($A327&gt;NumPeople,"",
CONCATENATE("  - &amp;PersonID",TEXT($A327,"0000"),
" {","PersonFirstName:  ",CHAR(34),INDEX(People[First Name],$A327),CHAR(34),
", PersonMiddleName:  ",CHAR(34),INDEX(People[Middle Name],$A327),CHAR(34),
", PersonLastName:  ",CHAR(34),INDEX(People[Last Name],$A327),CHAR(34),"}"))</f>
        <v/>
      </c>
      <c r="E327" s="111" t="str">
        <f>IF($A327&gt;NumOrganizations,"",
CONCATENATE("  - &amp;OrganizationID",TEXT($A327,"0000"),
" {","OrganizationTypeCV:  ",CHAR(34),INDEX(Organizations[Organization Type '[CV']],$A327),CHAR(34),
", OrganizationCode:  ",CHAR(34),INDEX(Organizations[Organization Code],$A327),CHAR(34),
", OrganizationName:  ",CHAR(34),INDEX(Organizations[Organization Name],$A327),CHAR(34),
", OrganizationDescription:  ",CHAR(34),INDEX(Organizations[Organization Description],$A327),CHAR(34),
", OrganizationLink:  ",CHAR(34),INDEX(Organizations[Organization Link],$A327),CHAR(34),"}"))</f>
        <v/>
      </c>
      <c r="F327" s="111" t="str">
        <f>IF($A327&gt;NumPeople,"",
CONCATENATE("  - &amp;AffiliationID",TEXT($A327,"0000"),
" {PersonID: *PersonID",TEXT($A327,"0000"),
", OrganizationID: *OrganizationID",TEXT(MATCH(INDEX(People[Organization Name],$A327),Organizations[Organization Name],0),"0000"),
", IsPrimaryOrganizationContact: , AffiliationStartDate: , AffiliationEndDate: , PrimaryPhone: ",
", PrimaryEmail: ",CHAR(34),INDEX(People[Primary Email],$A327),CHAR(34),
", PrimaryAddress: ",CHAR(34),INDEX(People[Primary Address],$A327),CHAR(34),
", PersonLink: }"))</f>
        <v/>
      </c>
      <c r="H327" s="111" t="str">
        <f>IF(COUNTA(CitationInformation)=0,"",
IF($A327&gt;NumAuthors,"",
CONCATENATE("  - &amp;AuthorListID",TEXT($A327,"0000"),
"  {CitationID: *CitationID0001",
", PersonID: *PersonID",TEXT(MATCH(INDEX(AuthorList[Author Name],$A327),People[Full Name],0),"0000"),
", AuthorOrder: ",INDEX(AuthorList[Author Number],$A327),"}")))</f>
        <v/>
      </c>
      <c r="K327" s="111" t="str">
        <f>IF($A327&gt;NumSamplingFeatures,"",
CONCATENATE("  - &amp;SamplingFeatureID",TEXT($A327,"0000"),
" {","SamplingFeatureUUID:  ",CHAR(34),INDEX(SamplingFeatures[Sampling Feature UUID],$A327),CHAR(34),
", SamplingFeatureTypeCV:  ",CHAR(34),INDEX(SamplingFeatures[Sampling Feature Type],$A327),CHAR(34),
", SamplingFeatureCode:  ",CHAR(34),INDEX(SamplingFeatures[Feature Code],$A327),CHAR(34),
", SamplingFeatureName:  ",CHAR(34),INDEX(SamplingFeatures[Feature Name],$A327),CHAR(34),
", SamplingFeatureDescription:  ",CHAR(34),INDEX(SamplingFeatures[Feature Description],$A327),CHAR(34),
", SamplingFeatureGeotypeCV:  ",CHAR(34),INDEX(SamplingFeatures[Feature Geo Type],$A327),CHAR(34),
", FeatureGeometry:  ",CHAR(34),INDEX(SamplingFeatures[Feature Geometry],$A327),CHAR(34),
", Elevation_m:  ",CHAR(34),INDEX(SamplingFeatures[Elevation_m],$A327),CHAR(34),
", ElevationDatumCV:  ",CHAR(34),ElevationDatum,CHAR(34),"}"))</f>
        <v/>
      </c>
      <c r="L327" s="111" t="str">
        <f>IF(NumSites=0,"",
IF(NumSites&lt;$A327,"",
CONCATENATE("  - &amp;SiteID",TEXT($A327,"0000"),
" {","SamplingFeatureID:  *SamplingFeatureID",TEXT(MATCH($A327,Sites[SiteID],0),"0000"),
", SiteTypeCV:  ",CHAR(34),INDEX(Sites[Site Type],MATCH($A327,Sites[SiteID],0)),CHAR(34),
", Latitude:  ",INDEX(Sites[Latitude],MATCH($A327,Sites[SiteID],0)),
", Longitude:  ",INDEX(Sites[Longitude],MATCH($A327,Sites[SiteID],0)),
", SpatialReferenceID:  *SRSID0001}")))</f>
        <v/>
      </c>
      <c r="M327" s="111" t="str">
        <f>IF(NumSpecimens=0,"",
IF(NumSpecimens&lt;$A327,"",
CONCATENATE("  - &amp;SpecimenID",TEXT($A327,"0000"),
" {","SamplingFeatureID:  *SamplingFeatureID",TEXT(MATCH($A327,Specimens[SpecimenID],0),"0000"),
", SpecimenTypeCV:  ",CHAR(34),INDEX(Specimens[Specimen Type],MATCH($A327,Specimens[SpecimenID],0)),CHAR(34),
", SpecimenMediumCV:  ",INDEX(Specimens[Specimen Medium],MATCH($A327,Specimens[SpecimenID],0)),
", IsFieldSpecimen:  ",CHAR(34),INDEX(Specimens[Is Field Specimen?],MATCH($A327,Specimens[SpecimenID],0)),CHAR(34),"}")))</f>
        <v/>
      </c>
      <c r="N327" s="111" t="str">
        <f>IF(NumSpatialOffsets=0,"",
IF(NumSpatialOffsets&lt;$A327,"",
CONCATENATE("  - &amp;SpatialOffsetID",TEXT($A327,"0000"),
" {","SpatialOffsetTypeCV:  ",CHAR(34),INDEX(RelatedFeatures[Spatial Offset Type],MATCH($A327,RelatedFeatures[OffsetID],0)),CHAR(34),
", Offset1Value:  ",INDEX(RelatedFeatures[Offset 1 Value],MATCH($A327,RelatedFeatures[OffsetID],0)),
", Offset1UnitID:  ",CHAR(34),INDEX(RelatedFeatures[Offset 1 Unit],MATCH($A327,RelatedFeatures[OffsetID],0)),CHAR(34),
", Offset2Value:  ",IF(INDEX(RelatedFeatures[Offset 2 Value],MATCH($A327,RelatedFeatures[OffsetID],0))="","NULL",INDEX(RelatedFeatures[Offset 2 Value],MATCH($A327,RelatedFeatures[OffsetID],0))),
", Offset2UnitID:  ",CHAR(34),INDEX(RelatedFeatures[Offset 2 Unit],MATCH($A327,RelatedFeatures[OffsetID],0)),,CHAR(34),
", Offset3Value:  ",IF(INDEX(RelatedFeatures[Offset 3 Value],MATCH($A327,RelatedFeatures[OffsetID],0))="","NULL",INDEX(RelatedFeatures[Offset 3 Value],MATCH($A327,RelatedFeatures[OffsetID],0))),
", Offset3UnitID:  ",CHAR(34),INDEX(RelatedFeatures[Offset 3 Unit],MATCH($A327,RelatedFeatures[OffsetID],0)),CHAR(34),"}")))</f>
        <v/>
      </c>
      <c r="O327" s="111" t="str">
        <f>IF(NumRelatedFeatures=0,"",
IF($A327&gt;NumRelatedFeatures,"",
CONCATENATE("  - &amp;RelationID",TEXT($A327,"0000"),
" {","SamplingFeatureID:  *SamplingFeatureID",TEXT(MATCH(INDEX(RelatedFeatures[First Sampling Feature Code],$A327),SamplingFeatures[Feature Code],0),"0000"),
", RelationshipTypeCV:  ",CHAR(34),INDEX(RelatedFeatures[Relationship Type],$A327),CHAR(34),
", RelatedFeatureID: *SamplingFeatureID",TEXT(MATCH(INDEX(RelatedFeatures[Second Sampling Feature Code],$A327),SamplingFeatures[Feature Code],0),"0000"),
", SpatialOffsetID:  ",IF(INDEX(RelatedFeatures[OffsetID],$A327)="",CONCATENATE(CHAR(34),CHAR(34)),CONCATENATE("*SpatialOffsetID",TEXT(INDEX(RelatedFeatures[OffsetID],$A327),"0000"))),"}")))</f>
        <v/>
      </c>
      <c r="P327" s="111" t="str">
        <f>IF($A327&gt;NumMethods,"",
CONCATENATE("  - &amp;MethodID",TEXT($A327,"0000"),
" {","MethodTypeCV:  ",CHAR(34),INDEX(Methods[Method Type],$A327),CHAR(34),
", MethodCode:  ",CHAR(34),INDEX(Methods[Method Code],$A327),CHAR(34),
", MethodName:  ",CHAR(34),INDEX(Methods[Method Name],$A327),CHAR(34),
", MethodDescription:  ",CHAR(34),INDEX(Methods[Method Description],$A327),CHAR(34),
", MethodLink:  ",CHAR(34),INDEX(Methods[Method Link],$A327),CHAR(34),
", OrganizationID: *OrganizationID",TEXT(MATCH(INDEX(Methods[Organization Name],$A327),Organizations[Organization Name],0),"0000"),"}"))</f>
        <v/>
      </c>
      <c r="Q327" s="111" t="str">
        <f>IF($A327&gt;NumVariables,"",
CONCATENATE("  - &amp;VariableID",TEXT($A327,"0000"),
" {","VariableTypeCV:  ",CHAR(34),INDEX(Variables[Variable Type],$A327),CHAR(34),
", VariableCode:  ",CHAR(34),INDEX(Variables[Variable Code],$A327),CHAR(34),
", VariableNameCV:  ",CHAR(34),INDEX(Variables[Variable Name],$A327),CHAR(34),
", VariableDefinition:  ",CHAR(34),INDEX(Variables[Variable Definition],$A327),CHAR(34),
", SpecciationCV:  ",CHAR(34),INDEX(Variables[Speciation],$A327),CHAR(34),
", NoDataValue:  ",CHAR(34),INDEX(Variables[No Data Value],$A327),CHAR(34),"}"))</f>
        <v/>
      </c>
      <c r="S327" s="111" t="str">
        <f>IF($A327&gt;NumProcessingLevels,"",
CONCATENATE("  - &amp;ProcessingLevelID",TEXT($A327,"0000"),
" {","ProcessingLevelCode:  ",CHAR(34),INDEX(ProcessingLevels[Processing Level Code],$A327),CHAR(34),
", Definition:  ",CHAR(34),INDEX(ProcessingLevels[Definition],$A327),CHAR(34),
", Explanation:  ",CHAR(34),INDEX(ProcessingLevels[Explanation],$A327),CHAR(34),"}"))</f>
        <v/>
      </c>
      <c r="T327" s="111" t="str">
        <f>IF($A327&gt;NumDataColumns,"",
IF(INDEX(DataColumns[Method Code],$A327)="","PLEASE FILL IN A METHOD FOR EACH DATA COLUMN",
CONCATENATE("  - &amp;ActionID",TEXT($A327,"0000"),
" {","ActionTypeCV:  ",CHAR(34),"Observation",CHAR(34),
", MethodID: *MethodID",TEXT(MATCH(INDEX(DataColumns[Method Code],$A327),Methods[Method Code],0),"0000"),
", BeginDateTime:  NULL",
", BeginDateTimeUTCOffset:  NULL",
", EndDateTime:  NULL",
", EndDateTimeUTCOffset:  NULL",
", ActionDescription:  ",CHAR(34),"Generic observation action generated by YODA TimeSeries Template",CHAR(34),
", ActionFileLink:  ",CHAR(34),CHAR(34),"}")))</f>
        <v/>
      </c>
      <c r="U327" s="111" t="str">
        <f>IF($A327&gt;NumDataColumns,"",
IF(INDEX(DataColumns[Method Code],$A327)="","PLEASE FILL IN A SAMPLING FEATURE FOR EACH DATA COLUMN",
CONCATENATE("  - &amp;FeatureActionID",TEXT($A327,"0000"),
" {","SamplingFeatureID:  *SamplingFeatureID",TEXT(MATCH(INDEX(DataColumns[Sampling Feature Code],$A327),SamplingFeatures[Feature Code],0),"0000"),
", ActionID:  *ActionID",TEXT($A327,"0000"),"}")))</f>
        <v/>
      </c>
      <c r="V327" s="111" t="str">
        <f>IF($A327&gt;NumDataColumns,"",
CONCATENATE("  - &amp;ResultID",TEXT($A327,"0000"),
" {","ResultUUID:  ",CHAR(34),INDEX(DataColumns[ResultUUID],$A327),CHAR(34),
", FeatureActionID: *FeatureActionID",TEXT($A327,"0000"),
", ResultTypeCV:  ",CHAR(34),INDEX(DataColumns[Result Type],$A327),CHAR(34),
", VariableID:  *VariableID",TEXT(MATCH(INDEX(DataColumns[Variable Code],$A327),Variables[Variable Code],0),"0000"),
", UnitsID:  ",CHAR(34),INDEX(DataColumns[Unit Name],$A327),CHAR(34),
", TaxonomicClassifierID:  ",CHAR(34),CHAR(34),
", ProcessingLevelID:  *ProcessingLevelID",TEXT(MATCH(INDEX(DataColumns[Processing Level],$A327),ProcessingLevels[Processing Level Code],0),"0000"),
", ResultDateTime:  ",CHAR(34),CHAR(34),
", ResultDateTimeUTCOffset:  ",CHAR(34),CHAR(34),
", ValidDateTime:  ",CHAR(34),CHAR(34),
", ValidDateTimeUTCOffset:  ",CHAR(34),CHAR(34),
", StatusCV:  ",CHAR(34),CHAR(34),
", SampledMediumCV:  ",CHAR(34),INDEX(DataColumns[Sampled Medium],$A327),CHAR(34),
", ValueCount:  ",NumDataValues,"}"))</f>
        <v/>
      </c>
      <c r="W327" s="111" t="str">
        <f>IF($A327&gt;NumDataColumns,"",
CONCATENATE("  - &amp;TimeSeriesResultID001",TEXT($A327,"0000"),
" {","ResultID: *ResultID",TEXT($A327,"0000"),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Statistic],$A327),CHAR(34),"}"))</f>
        <v/>
      </c>
      <c r="X327" s="111" t="str">
        <f>IF($A327-3&gt;NumDataColumns,"",
CONCATENATE("    - {ColumnNumber: ",TEXT($A327-1,"0000"),
", Label:  ",CHAR(34),INDEX(DataColumns[Column Label],$A327-3),CHAR(34),
", ODM2Field:  ",CHAR(34),"DataValue",CHAR(34),
", CensorCodeCV:  ",CHAR(34),INDEX(DataColumns[Censor Code],$A327-3),CHAR(34),
", QualiatyCodeCV:  ",CHAR(34),INDEX(DataColumns[Quality Code],$A327-3),CHAR(34),
", TimeAggregationInterval:  ",INDEX(DataColumns[Time Aggregation Interval],$A327-3),
", TimeAggregationIntervalUnitsID:  ",CHAR(34),INDEX(DataColumns[Time Aggregation Unit],$A327-3),CHAR(34),"}"))</f>
        <v/>
      </c>
      <c r="AA327" s="111" t="str">
        <f>IF($A327&gt;NumDataColumns,
"",
CONCATENATE(AA326,", ",INDEX(DataColumns[Column Label],$A327)))</f>
        <v/>
      </c>
    </row>
    <row r="328" spans="1:27" x14ac:dyDescent="0.25">
      <c r="A328">
        <v>325</v>
      </c>
      <c r="D328" s="111" t="str">
        <f>IF($A328&gt;NumPeople,"",
CONCATENATE("  - &amp;PersonID",TEXT($A328,"0000"),
" {","PersonFirstName:  ",CHAR(34),INDEX(People[First Name],$A328),CHAR(34),
", PersonMiddleName:  ",CHAR(34),INDEX(People[Middle Name],$A328),CHAR(34),
", PersonLastName:  ",CHAR(34),INDEX(People[Last Name],$A328),CHAR(34),"}"))</f>
        <v/>
      </c>
      <c r="E328" s="111" t="str">
        <f>IF($A328&gt;NumOrganizations,"",
CONCATENATE("  - &amp;OrganizationID",TEXT($A328,"0000"),
" {","OrganizationTypeCV:  ",CHAR(34),INDEX(Organizations[Organization Type '[CV']],$A328),CHAR(34),
", OrganizationCode:  ",CHAR(34),INDEX(Organizations[Organization Code],$A328),CHAR(34),
", OrganizationName:  ",CHAR(34),INDEX(Organizations[Organization Name],$A328),CHAR(34),
", OrganizationDescription:  ",CHAR(34),INDEX(Organizations[Organization Description],$A328),CHAR(34),
", OrganizationLink:  ",CHAR(34),INDEX(Organizations[Organization Link],$A328),CHAR(34),"}"))</f>
        <v/>
      </c>
      <c r="F328" s="111" t="str">
        <f>IF($A328&gt;NumPeople,"",
CONCATENATE("  - &amp;AffiliationID",TEXT($A328,"0000"),
" {PersonID: *PersonID",TEXT($A328,"0000"),
", OrganizationID: *OrganizationID",TEXT(MATCH(INDEX(People[Organization Name],$A328),Organizations[Organization Name],0),"0000"),
", IsPrimaryOrganizationContact: , AffiliationStartDate: , AffiliationEndDate: , PrimaryPhone: ",
", PrimaryEmail: ",CHAR(34),INDEX(People[Primary Email],$A328),CHAR(34),
", PrimaryAddress: ",CHAR(34),INDEX(People[Primary Address],$A328),CHAR(34),
", PersonLink: }"))</f>
        <v/>
      </c>
      <c r="H328" s="111" t="str">
        <f>IF(COUNTA(CitationInformation)=0,"",
IF($A328&gt;NumAuthors,"",
CONCATENATE("  - &amp;AuthorListID",TEXT($A328,"0000"),
"  {CitationID: *CitationID0001",
", PersonID: *PersonID",TEXT(MATCH(INDEX(AuthorList[Author Name],$A328),People[Full Name],0),"0000"),
", AuthorOrder: ",INDEX(AuthorList[Author Number],$A328),"}")))</f>
        <v/>
      </c>
      <c r="K328" s="111" t="str">
        <f>IF($A328&gt;NumSamplingFeatures,"",
CONCATENATE("  - &amp;SamplingFeatureID",TEXT($A328,"0000"),
" {","SamplingFeatureUUID:  ",CHAR(34),INDEX(SamplingFeatures[Sampling Feature UUID],$A328),CHAR(34),
", SamplingFeatureTypeCV:  ",CHAR(34),INDEX(SamplingFeatures[Sampling Feature Type],$A328),CHAR(34),
", SamplingFeatureCode:  ",CHAR(34),INDEX(SamplingFeatures[Feature Code],$A328),CHAR(34),
", SamplingFeatureName:  ",CHAR(34),INDEX(SamplingFeatures[Feature Name],$A328),CHAR(34),
", SamplingFeatureDescription:  ",CHAR(34),INDEX(SamplingFeatures[Feature Description],$A328),CHAR(34),
", SamplingFeatureGeotypeCV:  ",CHAR(34),INDEX(SamplingFeatures[Feature Geo Type],$A328),CHAR(34),
", FeatureGeometry:  ",CHAR(34),INDEX(SamplingFeatures[Feature Geometry],$A328),CHAR(34),
", Elevation_m:  ",CHAR(34),INDEX(SamplingFeatures[Elevation_m],$A328),CHAR(34),
", ElevationDatumCV:  ",CHAR(34),ElevationDatum,CHAR(34),"}"))</f>
        <v/>
      </c>
      <c r="L328" s="111" t="str">
        <f>IF(NumSites=0,"",
IF(NumSites&lt;$A328,"",
CONCATENATE("  - &amp;SiteID",TEXT($A328,"0000"),
" {","SamplingFeatureID:  *SamplingFeatureID",TEXT(MATCH($A328,Sites[SiteID],0),"0000"),
", SiteTypeCV:  ",CHAR(34),INDEX(Sites[Site Type],MATCH($A328,Sites[SiteID],0)),CHAR(34),
", Latitude:  ",INDEX(Sites[Latitude],MATCH($A328,Sites[SiteID],0)),
", Longitude:  ",INDEX(Sites[Longitude],MATCH($A328,Sites[SiteID],0)),
", SpatialReferenceID:  *SRSID0001}")))</f>
        <v/>
      </c>
      <c r="M328" s="111" t="str">
        <f>IF(NumSpecimens=0,"",
IF(NumSpecimens&lt;$A328,"",
CONCATENATE("  - &amp;SpecimenID",TEXT($A328,"0000"),
" {","SamplingFeatureID:  *SamplingFeatureID",TEXT(MATCH($A328,Specimens[SpecimenID],0),"0000"),
", SpecimenTypeCV:  ",CHAR(34),INDEX(Specimens[Specimen Type],MATCH($A328,Specimens[SpecimenID],0)),CHAR(34),
", SpecimenMediumCV:  ",INDEX(Specimens[Specimen Medium],MATCH($A328,Specimens[SpecimenID],0)),
", IsFieldSpecimen:  ",CHAR(34),INDEX(Specimens[Is Field Specimen?],MATCH($A328,Specimens[SpecimenID],0)),CHAR(34),"}")))</f>
        <v/>
      </c>
      <c r="N328" s="111" t="str">
        <f>IF(NumSpatialOffsets=0,"",
IF(NumSpatialOffsets&lt;$A328,"",
CONCATENATE("  - &amp;SpatialOffsetID",TEXT($A328,"0000"),
" {","SpatialOffsetTypeCV:  ",CHAR(34),INDEX(RelatedFeatures[Spatial Offset Type],MATCH($A328,RelatedFeatures[OffsetID],0)),CHAR(34),
", Offset1Value:  ",INDEX(RelatedFeatures[Offset 1 Value],MATCH($A328,RelatedFeatures[OffsetID],0)),
", Offset1UnitID:  ",CHAR(34),INDEX(RelatedFeatures[Offset 1 Unit],MATCH($A328,RelatedFeatures[OffsetID],0)),CHAR(34),
", Offset2Value:  ",IF(INDEX(RelatedFeatures[Offset 2 Value],MATCH($A328,RelatedFeatures[OffsetID],0))="","NULL",INDEX(RelatedFeatures[Offset 2 Value],MATCH($A328,RelatedFeatures[OffsetID],0))),
", Offset2UnitID:  ",CHAR(34),INDEX(RelatedFeatures[Offset 2 Unit],MATCH($A328,RelatedFeatures[OffsetID],0)),,CHAR(34),
", Offset3Value:  ",IF(INDEX(RelatedFeatures[Offset 3 Value],MATCH($A328,RelatedFeatures[OffsetID],0))="","NULL",INDEX(RelatedFeatures[Offset 3 Value],MATCH($A328,RelatedFeatures[OffsetID],0))),
", Offset3UnitID:  ",CHAR(34),INDEX(RelatedFeatures[Offset 3 Unit],MATCH($A328,RelatedFeatures[OffsetID],0)),CHAR(34),"}")))</f>
        <v/>
      </c>
      <c r="O328" s="111" t="str">
        <f>IF(NumRelatedFeatures=0,"",
IF($A328&gt;NumRelatedFeatures,"",
CONCATENATE("  - &amp;RelationID",TEXT($A328,"0000"),
" {","SamplingFeatureID:  *SamplingFeatureID",TEXT(MATCH(INDEX(RelatedFeatures[First Sampling Feature Code],$A328),SamplingFeatures[Feature Code],0),"0000"),
", RelationshipTypeCV:  ",CHAR(34),INDEX(RelatedFeatures[Relationship Type],$A328),CHAR(34),
", RelatedFeatureID: *SamplingFeatureID",TEXT(MATCH(INDEX(RelatedFeatures[Second Sampling Feature Code],$A328),SamplingFeatures[Feature Code],0),"0000"),
", SpatialOffsetID:  ",IF(INDEX(RelatedFeatures[OffsetID],$A328)="",CONCATENATE(CHAR(34),CHAR(34)),CONCATENATE("*SpatialOffsetID",TEXT(INDEX(RelatedFeatures[OffsetID],$A328),"0000"))),"}")))</f>
        <v/>
      </c>
      <c r="P328" s="111" t="str">
        <f>IF($A328&gt;NumMethods,"",
CONCATENATE("  - &amp;MethodID",TEXT($A328,"0000"),
" {","MethodTypeCV:  ",CHAR(34),INDEX(Methods[Method Type],$A328),CHAR(34),
", MethodCode:  ",CHAR(34),INDEX(Methods[Method Code],$A328),CHAR(34),
", MethodName:  ",CHAR(34),INDEX(Methods[Method Name],$A328),CHAR(34),
", MethodDescription:  ",CHAR(34),INDEX(Methods[Method Description],$A328),CHAR(34),
", MethodLink:  ",CHAR(34),INDEX(Methods[Method Link],$A328),CHAR(34),
", OrganizationID: *OrganizationID",TEXT(MATCH(INDEX(Methods[Organization Name],$A328),Organizations[Organization Name],0),"0000"),"}"))</f>
        <v/>
      </c>
      <c r="Q328" s="111" t="str">
        <f>IF($A328&gt;NumVariables,"",
CONCATENATE("  - &amp;VariableID",TEXT($A328,"0000"),
" {","VariableTypeCV:  ",CHAR(34),INDEX(Variables[Variable Type],$A328),CHAR(34),
", VariableCode:  ",CHAR(34),INDEX(Variables[Variable Code],$A328),CHAR(34),
", VariableNameCV:  ",CHAR(34),INDEX(Variables[Variable Name],$A328),CHAR(34),
", VariableDefinition:  ",CHAR(34),INDEX(Variables[Variable Definition],$A328),CHAR(34),
", SpecciationCV:  ",CHAR(34),INDEX(Variables[Speciation],$A328),CHAR(34),
", NoDataValue:  ",CHAR(34),INDEX(Variables[No Data Value],$A328),CHAR(34),"}"))</f>
        <v/>
      </c>
      <c r="S328" s="111" t="str">
        <f>IF($A328&gt;NumProcessingLevels,"",
CONCATENATE("  - &amp;ProcessingLevelID",TEXT($A328,"0000"),
" {","ProcessingLevelCode:  ",CHAR(34),INDEX(ProcessingLevels[Processing Level Code],$A328),CHAR(34),
", Definition:  ",CHAR(34),INDEX(ProcessingLevels[Definition],$A328),CHAR(34),
", Explanation:  ",CHAR(34),INDEX(ProcessingLevels[Explanation],$A328),CHAR(34),"}"))</f>
        <v/>
      </c>
      <c r="T328" s="111" t="str">
        <f>IF($A328&gt;NumDataColumns,"",
IF(INDEX(DataColumns[Method Code],$A328)="","PLEASE FILL IN A METHOD FOR EACH DATA COLUMN",
CONCATENATE("  - &amp;ActionID",TEXT($A328,"0000"),
" {","ActionTypeCV:  ",CHAR(34),"Observation",CHAR(34),
", MethodID: *MethodID",TEXT(MATCH(INDEX(DataColumns[Method Code],$A328),Methods[Method Code],0),"0000"),
", BeginDateTime:  NULL",
", BeginDateTimeUTCOffset:  NULL",
", EndDateTime:  NULL",
", EndDateTimeUTCOffset:  NULL",
", ActionDescription:  ",CHAR(34),"Generic observation action generated by YODA TimeSeries Template",CHAR(34),
", ActionFileLink:  ",CHAR(34),CHAR(34),"}")))</f>
        <v/>
      </c>
      <c r="U328" s="111" t="str">
        <f>IF($A328&gt;NumDataColumns,"",
IF(INDEX(DataColumns[Method Code],$A328)="","PLEASE FILL IN A SAMPLING FEATURE FOR EACH DATA COLUMN",
CONCATENATE("  - &amp;FeatureActionID",TEXT($A328,"0000"),
" {","SamplingFeatureID:  *SamplingFeatureID",TEXT(MATCH(INDEX(DataColumns[Sampling Feature Code],$A328),SamplingFeatures[Feature Code],0),"0000"),
", ActionID:  *ActionID",TEXT($A328,"0000"),"}")))</f>
        <v/>
      </c>
      <c r="V328" s="111" t="str">
        <f>IF($A328&gt;NumDataColumns,"",
CONCATENATE("  - &amp;ResultID",TEXT($A328,"0000"),
" {","ResultUUID:  ",CHAR(34),INDEX(DataColumns[ResultUUID],$A328),CHAR(34),
", FeatureActionID: *FeatureActionID",TEXT($A328,"0000"),
", ResultTypeCV:  ",CHAR(34),INDEX(DataColumns[Result Type],$A328),CHAR(34),
", VariableID:  *VariableID",TEXT(MATCH(INDEX(DataColumns[Variable Code],$A328),Variables[Variable Code],0),"0000"),
", UnitsID:  ",CHAR(34),INDEX(DataColumns[Unit Name],$A328),CHAR(34),
", TaxonomicClassifierID:  ",CHAR(34),CHAR(34),
", ProcessingLevelID:  *ProcessingLevelID",TEXT(MATCH(INDEX(DataColumns[Processing Level],$A328),ProcessingLevels[Processing Level Code],0),"0000"),
", ResultDateTime:  ",CHAR(34),CHAR(34),
", ResultDateTimeUTCOffset:  ",CHAR(34),CHAR(34),
", ValidDateTime:  ",CHAR(34),CHAR(34),
", ValidDateTimeUTCOffset:  ",CHAR(34),CHAR(34),
", StatusCV:  ",CHAR(34),CHAR(34),
", SampledMediumCV:  ",CHAR(34),INDEX(DataColumns[Sampled Medium],$A328),CHAR(34),
", ValueCount:  ",NumDataValues,"}"))</f>
        <v/>
      </c>
      <c r="W328" s="111" t="str">
        <f>IF($A328&gt;NumDataColumns,"",
CONCATENATE("  - &amp;TimeSeriesResultID001",TEXT($A328,"0000"),
" {","ResultID: *ResultID",TEXT($A328,"0000"),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Statistic],$A328),CHAR(34),"}"))</f>
        <v/>
      </c>
      <c r="X328" s="111" t="str">
        <f>IF($A328-3&gt;NumDataColumns,"",
CONCATENATE("    - {ColumnNumber: ",TEXT($A328-1,"0000"),
", Label:  ",CHAR(34),INDEX(DataColumns[Column Label],$A328-3),CHAR(34),
", ODM2Field:  ",CHAR(34),"DataValue",CHAR(34),
", CensorCodeCV:  ",CHAR(34),INDEX(DataColumns[Censor Code],$A328-3),CHAR(34),
", QualiatyCodeCV:  ",CHAR(34),INDEX(DataColumns[Quality Code],$A328-3),CHAR(34),
", TimeAggregationInterval:  ",INDEX(DataColumns[Time Aggregation Interval],$A328-3),
", TimeAggregationIntervalUnitsID:  ",CHAR(34),INDEX(DataColumns[Time Aggregation Unit],$A328-3),CHAR(34),"}"))</f>
        <v/>
      </c>
      <c r="AA328" s="111" t="str">
        <f>IF($A328&gt;NumDataColumns,
"",
CONCATENATE(AA327,", ",INDEX(DataColumns[Column Label],$A328)))</f>
        <v/>
      </c>
    </row>
    <row r="329" spans="1:27" x14ac:dyDescent="0.25">
      <c r="A329">
        <v>326</v>
      </c>
      <c r="D329" s="111" t="str">
        <f>IF($A329&gt;NumPeople,"",
CONCATENATE("  - &amp;PersonID",TEXT($A329,"0000"),
" {","PersonFirstName:  ",CHAR(34),INDEX(People[First Name],$A329),CHAR(34),
", PersonMiddleName:  ",CHAR(34),INDEX(People[Middle Name],$A329),CHAR(34),
", PersonLastName:  ",CHAR(34),INDEX(People[Last Name],$A329),CHAR(34),"}"))</f>
        <v/>
      </c>
      <c r="E329" s="111" t="str">
        <f>IF($A329&gt;NumOrganizations,"",
CONCATENATE("  - &amp;OrganizationID",TEXT($A329,"0000"),
" {","OrganizationTypeCV:  ",CHAR(34),INDEX(Organizations[Organization Type '[CV']],$A329),CHAR(34),
", OrganizationCode:  ",CHAR(34),INDEX(Organizations[Organization Code],$A329),CHAR(34),
", OrganizationName:  ",CHAR(34),INDEX(Organizations[Organization Name],$A329),CHAR(34),
", OrganizationDescription:  ",CHAR(34),INDEX(Organizations[Organization Description],$A329),CHAR(34),
", OrganizationLink:  ",CHAR(34),INDEX(Organizations[Organization Link],$A329),CHAR(34),"}"))</f>
        <v/>
      </c>
      <c r="F329" s="111" t="str">
        <f>IF($A329&gt;NumPeople,"",
CONCATENATE("  - &amp;AffiliationID",TEXT($A329,"0000"),
" {PersonID: *PersonID",TEXT($A329,"0000"),
", OrganizationID: *OrganizationID",TEXT(MATCH(INDEX(People[Organization Name],$A329),Organizations[Organization Name],0),"0000"),
", IsPrimaryOrganizationContact: , AffiliationStartDate: , AffiliationEndDate: , PrimaryPhone: ",
", PrimaryEmail: ",CHAR(34),INDEX(People[Primary Email],$A329),CHAR(34),
", PrimaryAddress: ",CHAR(34),INDEX(People[Primary Address],$A329),CHAR(34),
", PersonLink: }"))</f>
        <v/>
      </c>
      <c r="H329" s="111" t="str">
        <f>IF(COUNTA(CitationInformation)=0,"",
IF($A329&gt;NumAuthors,"",
CONCATENATE("  - &amp;AuthorListID",TEXT($A329,"0000"),
"  {CitationID: *CitationID0001",
", PersonID: *PersonID",TEXT(MATCH(INDEX(AuthorList[Author Name],$A329),People[Full Name],0),"0000"),
", AuthorOrder: ",INDEX(AuthorList[Author Number],$A329),"}")))</f>
        <v/>
      </c>
      <c r="K329" s="111" t="str">
        <f>IF($A329&gt;NumSamplingFeatures,"",
CONCATENATE("  - &amp;SamplingFeatureID",TEXT($A329,"0000"),
" {","SamplingFeatureUUID:  ",CHAR(34),INDEX(SamplingFeatures[Sampling Feature UUID],$A329),CHAR(34),
", SamplingFeatureTypeCV:  ",CHAR(34),INDEX(SamplingFeatures[Sampling Feature Type],$A329),CHAR(34),
", SamplingFeatureCode:  ",CHAR(34),INDEX(SamplingFeatures[Feature Code],$A329),CHAR(34),
", SamplingFeatureName:  ",CHAR(34),INDEX(SamplingFeatures[Feature Name],$A329),CHAR(34),
", SamplingFeatureDescription:  ",CHAR(34),INDEX(SamplingFeatures[Feature Description],$A329),CHAR(34),
", SamplingFeatureGeotypeCV:  ",CHAR(34),INDEX(SamplingFeatures[Feature Geo Type],$A329),CHAR(34),
", FeatureGeometry:  ",CHAR(34),INDEX(SamplingFeatures[Feature Geometry],$A329),CHAR(34),
", Elevation_m:  ",CHAR(34),INDEX(SamplingFeatures[Elevation_m],$A329),CHAR(34),
", ElevationDatumCV:  ",CHAR(34),ElevationDatum,CHAR(34),"}"))</f>
        <v/>
      </c>
      <c r="L329" s="111" t="str">
        <f>IF(NumSites=0,"",
IF(NumSites&lt;$A329,"",
CONCATENATE("  - &amp;SiteID",TEXT($A329,"0000"),
" {","SamplingFeatureID:  *SamplingFeatureID",TEXT(MATCH($A329,Sites[SiteID],0),"0000"),
", SiteTypeCV:  ",CHAR(34),INDEX(Sites[Site Type],MATCH($A329,Sites[SiteID],0)),CHAR(34),
", Latitude:  ",INDEX(Sites[Latitude],MATCH($A329,Sites[SiteID],0)),
", Longitude:  ",INDEX(Sites[Longitude],MATCH($A329,Sites[SiteID],0)),
", SpatialReferenceID:  *SRSID0001}")))</f>
        <v/>
      </c>
      <c r="M329" s="111" t="str">
        <f>IF(NumSpecimens=0,"",
IF(NumSpecimens&lt;$A329,"",
CONCATENATE("  - &amp;SpecimenID",TEXT($A329,"0000"),
" {","SamplingFeatureID:  *SamplingFeatureID",TEXT(MATCH($A329,Specimens[SpecimenID],0),"0000"),
", SpecimenTypeCV:  ",CHAR(34),INDEX(Specimens[Specimen Type],MATCH($A329,Specimens[SpecimenID],0)),CHAR(34),
", SpecimenMediumCV:  ",INDEX(Specimens[Specimen Medium],MATCH($A329,Specimens[SpecimenID],0)),
", IsFieldSpecimen:  ",CHAR(34),INDEX(Specimens[Is Field Specimen?],MATCH($A329,Specimens[SpecimenID],0)),CHAR(34),"}")))</f>
        <v/>
      </c>
      <c r="N329" s="111" t="str">
        <f>IF(NumSpatialOffsets=0,"",
IF(NumSpatialOffsets&lt;$A329,"",
CONCATENATE("  - &amp;SpatialOffsetID",TEXT($A329,"0000"),
" {","SpatialOffsetTypeCV:  ",CHAR(34),INDEX(RelatedFeatures[Spatial Offset Type],MATCH($A329,RelatedFeatures[OffsetID],0)),CHAR(34),
", Offset1Value:  ",INDEX(RelatedFeatures[Offset 1 Value],MATCH($A329,RelatedFeatures[OffsetID],0)),
", Offset1UnitID:  ",CHAR(34),INDEX(RelatedFeatures[Offset 1 Unit],MATCH($A329,RelatedFeatures[OffsetID],0)),CHAR(34),
", Offset2Value:  ",IF(INDEX(RelatedFeatures[Offset 2 Value],MATCH($A329,RelatedFeatures[OffsetID],0))="","NULL",INDEX(RelatedFeatures[Offset 2 Value],MATCH($A329,RelatedFeatures[OffsetID],0))),
", Offset2UnitID:  ",CHAR(34),INDEX(RelatedFeatures[Offset 2 Unit],MATCH($A329,RelatedFeatures[OffsetID],0)),,CHAR(34),
", Offset3Value:  ",IF(INDEX(RelatedFeatures[Offset 3 Value],MATCH($A329,RelatedFeatures[OffsetID],0))="","NULL",INDEX(RelatedFeatures[Offset 3 Value],MATCH($A329,RelatedFeatures[OffsetID],0))),
", Offset3UnitID:  ",CHAR(34),INDEX(RelatedFeatures[Offset 3 Unit],MATCH($A329,RelatedFeatures[OffsetID],0)),CHAR(34),"}")))</f>
        <v/>
      </c>
      <c r="O329" s="111" t="str">
        <f>IF(NumRelatedFeatures=0,"",
IF($A329&gt;NumRelatedFeatures,"",
CONCATENATE("  - &amp;RelationID",TEXT($A329,"0000"),
" {","SamplingFeatureID:  *SamplingFeatureID",TEXT(MATCH(INDEX(RelatedFeatures[First Sampling Feature Code],$A329),SamplingFeatures[Feature Code],0),"0000"),
", RelationshipTypeCV:  ",CHAR(34),INDEX(RelatedFeatures[Relationship Type],$A329),CHAR(34),
", RelatedFeatureID: *SamplingFeatureID",TEXT(MATCH(INDEX(RelatedFeatures[Second Sampling Feature Code],$A329),SamplingFeatures[Feature Code],0),"0000"),
", SpatialOffsetID:  ",IF(INDEX(RelatedFeatures[OffsetID],$A329)="",CONCATENATE(CHAR(34),CHAR(34)),CONCATENATE("*SpatialOffsetID",TEXT(INDEX(RelatedFeatures[OffsetID],$A329),"0000"))),"}")))</f>
        <v/>
      </c>
      <c r="P329" s="111" t="str">
        <f>IF($A329&gt;NumMethods,"",
CONCATENATE("  - &amp;MethodID",TEXT($A329,"0000"),
" {","MethodTypeCV:  ",CHAR(34),INDEX(Methods[Method Type],$A329),CHAR(34),
", MethodCode:  ",CHAR(34),INDEX(Methods[Method Code],$A329),CHAR(34),
", MethodName:  ",CHAR(34),INDEX(Methods[Method Name],$A329),CHAR(34),
", MethodDescription:  ",CHAR(34),INDEX(Methods[Method Description],$A329),CHAR(34),
", MethodLink:  ",CHAR(34),INDEX(Methods[Method Link],$A329),CHAR(34),
", OrganizationID: *OrganizationID",TEXT(MATCH(INDEX(Methods[Organization Name],$A329),Organizations[Organization Name],0),"0000"),"}"))</f>
        <v/>
      </c>
      <c r="Q329" s="111" t="str">
        <f>IF($A329&gt;NumVariables,"",
CONCATENATE("  - &amp;VariableID",TEXT($A329,"0000"),
" {","VariableTypeCV:  ",CHAR(34),INDEX(Variables[Variable Type],$A329),CHAR(34),
", VariableCode:  ",CHAR(34),INDEX(Variables[Variable Code],$A329),CHAR(34),
", VariableNameCV:  ",CHAR(34),INDEX(Variables[Variable Name],$A329),CHAR(34),
", VariableDefinition:  ",CHAR(34),INDEX(Variables[Variable Definition],$A329),CHAR(34),
", SpecciationCV:  ",CHAR(34),INDEX(Variables[Speciation],$A329),CHAR(34),
", NoDataValue:  ",CHAR(34),INDEX(Variables[No Data Value],$A329),CHAR(34),"}"))</f>
        <v/>
      </c>
      <c r="S329" s="111" t="str">
        <f>IF($A329&gt;NumProcessingLevels,"",
CONCATENATE("  - &amp;ProcessingLevelID",TEXT($A329,"0000"),
" {","ProcessingLevelCode:  ",CHAR(34),INDEX(ProcessingLevels[Processing Level Code],$A329),CHAR(34),
", Definition:  ",CHAR(34),INDEX(ProcessingLevels[Definition],$A329),CHAR(34),
", Explanation:  ",CHAR(34),INDEX(ProcessingLevels[Explanation],$A329),CHAR(34),"}"))</f>
        <v/>
      </c>
      <c r="T329" s="111" t="str">
        <f>IF($A329&gt;NumDataColumns,"",
IF(INDEX(DataColumns[Method Code],$A329)="","PLEASE FILL IN A METHOD FOR EACH DATA COLUMN",
CONCATENATE("  - &amp;ActionID",TEXT($A329,"0000"),
" {","ActionTypeCV:  ",CHAR(34),"Observation",CHAR(34),
", MethodID: *MethodID",TEXT(MATCH(INDEX(DataColumns[Method Code],$A329),Methods[Method Code],0),"0000"),
", BeginDateTime:  NULL",
", BeginDateTimeUTCOffset:  NULL",
", EndDateTime:  NULL",
", EndDateTimeUTCOffset:  NULL",
", ActionDescription:  ",CHAR(34),"Generic observation action generated by YODA TimeSeries Template",CHAR(34),
", ActionFileLink:  ",CHAR(34),CHAR(34),"}")))</f>
        <v/>
      </c>
      <c r="U329" s="111" t="str">
        <f>IF($A329&gt;NumDataColumns,"",
IF(INDEX(DataColumns[Method Code],$A329)="","PLEASE FILL IN A SAMPLING FEATURE FOR EACH DATA COLUMN",
CONCATENATE("  - &amp;FeatureActionID",TEXT($A329,"0000"),
" {","SamplingFeatureID:  *SamplingFeatureID",TEXT(MATCH(INDEX(DataColumns[Sampling Feature Code],$A329),SamplingFeatures[Feature Code],0),"0000"),
", ActionID:  *ActionID",TEXT($A329,"0000"),"}")))</f>
        <v/>
      </c>
      <c r="V329" s="111" t="str">
        <f>IF($A329&gt;NumDataColumns,"",
CONCATENATE("  - &amp;ResultID",TEXT($A329,"0000"),
" {","ResultUUID:  ",CHAR(34),INDEX(DataColumns[ResultUUID],$A329),CHAR(34),
", FeatureActionID: *FeatureActionID",TEXT($A329,"0000"),
", ResultTypeCV:  ",CHAR(34),INDEX(DataColumns[Result Type],$A329),CHAR(34),
", VariableID:  *VariableID",TEXT(MATCH(INDEX(DataColumns[Variable Code],$A329),Variables[Variable Code],0),"0000"),
", UnitsID:  ",CHAR(34),INDEX(DataColumns[Unit Name],$A329),CHAR(34),
", TaxonomicClassifierID:  ",CHAR(34),CHAR(34),
", ProcessingLevelID:  *ProcessingLevelID",TEXT(MATCH(INDEX(DataColumns[Processing Level],$A329),ProcessingLevels[Processing Level Code],0),"0000"),
", ResultDateTime:  ",CHAR(34),CHAR(34),
", ResultDateTimeUTCOffset:  ",CHAR(34),CHAR(34),
", ValidDateTime:  ",CHAR(34),CHAR(34),
", ValidDateTimeUTCOffset:  ",CHAR(34),CHAR(34),
", StatusCV:  ",CHAR(34),CHAR(34),
", SampledMediumCV:  ",CHAR(34),INDEX(DataColumns[Sampled Medium],$A329),CHAR(34),
", ValueCount:  ",NumDataValues,"}"))</f>
        <v/>
      </c>
      <c r="W329" s="111" t="str">
        <f>IF($A329&gt;NumDataColumns,"",
CONCATENATE("  - &amp;TimeSeriesResultID001",TEXT($A329,"0000"),
" {","ResultID: *ResultID",TEXT($A329,"0000"),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Statistic],$A329),CHAR(34),"}"))</f>
        <v/>
      </c>
      <c r="X329" s="111" t="str">
        <f>IF($A329-3&gt;NumDataColumns,"",
CONCATENATE("    - {ColumnNumber: ",TEXT($A329-1,"0000"),
", Label:  ",CHAR(34),INDEX(DataColumns[Column Label],$A329-3),CHAR(34),
", ODM2Field:  ",CHAR(34),"DataValue",CHAR(34),
", CensorCodeCV:  ",CHAR(34),INDEX(DataColumns[Censor Code],$A329-3),CHAR(34),
", QualiatyCodeCV:  ",CHAR(34),INDEX(DataColumns[Quality Code],$A329-3),CHAR(34),
", TimeAggregationInterval:  ",INDEX(DataColumns[Time Aggregation Interval],$A329-3),
", TimeAggregationIntervalUnitsID:  ",CHAR(34),INDEX(DataColumns[Time Aggregation Unit],$A329-3),CHAR(34),"}"))</f>
        <v/>
      </c>
      <c r="AA329" s="111" t="str">
        <f>IF($A329&gt;NumDataColumns,
"",
CONCATENATE(AA328,", ",INDEX(DataColumns[Column Label],$A329)))</f>
        <v/>
      </c>
    </row>
    <row r="330" spans="1:27" x14ac:dyDescent="0.25">
      <c r="A330">
        <v>327</v>
      </c>
      <c r="D330" s="111" t="str">
        <f>IF($A330&gt;NumPeople,"",
CONCATENATE("  - &amp;PersonID",TEXT($A330,"0000"),
" {","PersonFirstName:  ",CHAR(34),INDEX(People[First Name],$A330),CHAR(34),
", PersonMiddleName:  ",CHAR(34),INDEX(People[Middle Name],$A330),CHAR(34),
", PersonLastName:  ",CHAR(34),INDEX(People[Last Name],$A330),CHAR(34),"}"))</f>
        <v/>
      </c>
      <c r="E330" s="111" t="str">
        <f>IF($A330&gt;NumOrganizations,"",
CONCATENATE("  - &amp;OrganizationID",TEXT($A330,"0000"),
" {","OrganizationTypeCV:  ",CHAR(34),INDEX(Organizations[Organization Type '[CV']],$A330),CHAR(34),
", OrganizationCode:  ",CHAR(34),INDEX(Organizations[Organization Code],$A330),CHAR(34),
", OrganizationName:  ",CHAR(34),INDEX(Organizations[Organization Name],$A330),CHAR(34),
", OrganizationDescription:  ",CHAR(34),INDEX(Organizations[Organization Description],$A330),CHAR(34),
", OrganizationLink:  ",CHAR(34),INDEX(Organizations[Organization Link],$A330),CHAR(34),"}"))</f>
        <v/>
      </c>
      <c r="F330" s="111" t="str">
        <f>IF($A330&gt;NumPeople,"",
CONCATENATE("  - &amp;AffiliationID",TEXT($A330,"0000"),
" {PersonID: *PersonID",TEXT($A330,"0000"),
", OrganizationID: *OrganizationID",TEXT(MATCH(INDEX(People[Organization Name],$A330),Organizations[Organization Name],0),"0000"),
", IsPrimaryOrganizationContact: , AffiliationStartDate: , AffiliationEndDate: , PrimaryPhone: ",
", PrimaryEmail: ",CHAR(34),INDEX(People[Primary Email],$A330),CHAR(34),
", PrimaryAddress: ",CHAR(34),INDEX(People[Primary Address],$A330),CHAR(34),
", PersonLink: }"))</f>
        <v/>
      </c>
      <c r="H330" s="111" t="str">
        <f>IF(COUNTA(CitationInformation)=0,"",
IF($A330&gt;NumAuthors,"",
CONCATENATE("  - &amp;AuthorListID",TEXT($A330,"0000"),
"  {CitationID: *CitationID0001",
", PersonID: *PersonID",TEXT(MATCH(INDEX(AuthorList[Author Name],$A330),People[Full Name],0),"0000"),
", AuthorOrder: ",INDEX(AuthorList[Author Number],$A330),"}")))</f>
        <v/>
      </c>
      <c r="K330" s="111" t="str">
        <f>IF($A330&gt;NumSamplingFeatures,"",
CONCATENATE("  - &amp;SamplingFeatureID",TEXT($A330,"0000"),
" {","SamplingFeatureUUID:  ",CHAR(34),INDEX(SamplingFeatures[Sampling Feature UUID],$A330),CHAR(34),
", SamplingFeatureTypeCV:  ",CHAR(34),INDEX(SamplingFeatures[Sampling Feature Type],$A330),CHAR(34),
", SamplingFeatureCode:  ",CHAR(34),INDEX(SamplingFeatures[Feature Code],$A330),CHAR(34),
", SamplingFeatureName:  ",CHAR(34),INDEX(SamplingFeatures[Feature Name],$A330),CHAR(34),
", SamplingFeatureDescription:  ",CHAR(34),INDEX(SamplingFeatures[Feature Description],$A330),CHAR(34),
", SamplingFeatureGeotypeCV:  ",CHAR(34),INDEX(SamplingFeatures[Feature Geo Type],$A330),CHAR(34),
", FeatureGeometry:  ",CHAR(34),INDEX(SamplingFeatures[Feature Geometry],$A330),CHAR(34),
", Elevation_m:  ",CHAR(34),INDEX(SamplingFeatures[Elevation_m],$A330),CHAR(34),
", ElevationDatumCV:  ",CHAR(34),ElevationDatum,CHAR(34),"}"))</f>
        <v/>
      </c>
      <c r="L330" s="111" t="str">
        <f>IF(NumSites=0,"",
IF(NumSites&lt;$A330,"",
CONCATENATE("  - &amp;SiteID",TEXT($A330,"0000"),
" {","SamplingFeatureID:  *SamplingFeatureID",TEXT(MATCH($A330,Sites[SiteID],0),"0000"),
", SiteTypeCV:  ",CHAR(34),INDEX(Sites[Site Type],MATCH($A330,Sites[SiteID],0)),CHAR(34),
", Latitude:  ",INDEX(Sites[Latitude],MATCH($A330,Sites[SiteID],0)),
", Longitude:  ",INDEX(Sites[Longitude],MATCH($A330,Sites[SiteID],0)),
", SpatialReferenceID:  *SRSID0001}")))</f>
        <v/>
      </c>
      <c r="M330" s="111" t="str">
        <f>IF(NumSpecimens=0,"",
IF(NumSpecimens&lt;$A330,"",
CONCATENATE("  - &amp;SpecimenID",TEXT($A330,"0000"),
" {","SamplingFeatureID:  *SamplingFeatureID",TEXT(MATCH($A330,Specimens[SpecimenID],0),"0000"),
", SpecimenTypeCV:  ",CHAR(34),INDEX(Specimens[Specimen Type],MATCH($A330,Specimens[SpecimenID],0)),CHAR(34),
", SpecimenMediumCV:  ",INDEX(Specimens[Specimen Medium],MATCH($A330,Specimens[SpecimenID],0)),
", IsFieldSpecimen:  ",CHAR(34),INDEX(Specimens[Is Field Specimen?],MATCH($A330,Specimens[SpecimenID],0)),CHAR(34),"}")))</f>
        <v/>
      </c>
      <c r="N330" s="111" t="str">
        <f>IF(NumSpatialOffsets=0,"",
IF(NumSpatialOffsets&lt;$A330,"",
CONCATENATE("  - &amp;SpatialOffsetID",TEXT($A330,"0000"),
" {","SpatialOffsetTypeCV:  ",CHAR(34),INDEX(RelatedFeatures[Spatial Offset Type],MATCH($A330,RelatedFeatures[OffsetID],0)),CHAR(34),
", Offset1Value:  ",INDEX(RelatedFeatures[Offset 1 Value],MATCH($A330,RelatedFeatures[OffsetID],0)),
", Offset1UnitID:  ",CHAR(34),INDEX(RelatedFeatures[Offset 1 Unit],MATCH($A330,RelatedFeatures[OffsetID],0)),CHAR(34),
", Offset2Value:  ",IF(INDEX(RelatedFeatures[Offset 2 Value],MATCH($A330,RelatedFeatures[OffsetID],0))="","NULL",INDEX(RelatedFeatures[Offset 2 Value],MATCH($A330,RelatedFeatures[OffsetID],0))),
", Offset2UnitID:  ",CHAR(34),INDEX(RelatedFeatures[Offset 2 Unit],MATCH($A330,RelatedFeatures[OffsetID],0)),,CHAR(34),
", Offset3Value:  ",IF(INDEX(RelatedFeatures[Offset 3 Value],MATCH($A330,RelatedFeatures[OffsetID],0))="","NULL",INDEX(RelatedFeatures[Offset 3 Value],MATCH($A330,RelatedFeatures[OffsetID],0))),
", Offset3UnitID:  ",CHAR(34),INDEX(RelatedFeatures[Offset 3 Unit],MATCH($A330,RelatedFeatures[OffsetID],0)),CHAR(34),"}")))</f>
        <v/>
      </c>
      <c r="O330" s="111" t="str">
        <f>IF(NumRelatedFeatures=0,"",
IF($A330&gt;NumRelatedFeatures,"",
CONCATENATE("  - &amp;RelationID",TEXT($A330,"0000"),
" {","SamplingFeatureID:  *SamplingFeatureID",TEXT(MATCH(INDEX(RelatedFeatures[First Sampling Feature Code],$A330),SamplingFeatures[Feature Code],0),"0000"),
", RelationshipTypeCV:  ",CHAR(34),INDEX(RelatedFeatures[Relationship Type],$A330),CHAR(34),
", RelatedFeatureID: *SamplingFeatureID",TEXT(MATCH(INDEX(RelatedFeatures[Second Sampling Feature Code],$A330),SamplingFeatures[Feature Code],0),"0000"),
", SpatialOffsetID:  ",IF(INDEX(RelatedFeatures[OffsetID],$A330)="",CONCATENATE(CHAR(34),CHAR(34)),CONCATENATE("*SpatialOffsetID",TEXT(INDEX(RelatedFeatures[OffsetID],$A330),"0000"))),"}")))</f>
        <v/>
      </c>
      <c r="P330" s="111" t="str">
        <f>IF($A330&gt;NumMethods,"",
CONCATENATE("  - &amp;MethodID",TEXT($A330,"0000"),
" {","MethodTypeCV:  ",CHAR(34),INDEX(Methods[Method Type],$A330),CHAR(34),
", MethodCode:  ",CHAR(34),INDEX(Methods[Method Code],$A330),CHAR(34),
", MethodName:  ",CHAR(34),INDEX(Methods[Method Name],$A330),CHAR(34),
", MethodDescription:  ",CHAR(34),INDEX(Methods[Method Description],$A330),CHAR(34),
", MethodLink:  ",CHAR(34),INDEX(Methods[Method Link],$A330),CHAR(34),
", OrganizationID: *OrganizationID",TEXT(MATCH(INDEX(Methods[Organization Name],$A330),Organizations[Organization Name],0),"0000"),"}"))</f>
        <v/>
      </c>
      <c r="Q330" s="111" t="str">
        <f>IF($A330&gt;NumVariables,"",
CONCATENATE("  - &amp;VariableID",TEXT($A330,"0000"),
" {","VariableTypeCV:  ",CHAR(34),INDEX(Variables[Variable Type],$A330),CHAR(34),
", VariableCode:  ",CHAR(34),INDEX(Variables[Variable Code],$A330),CHAR(34),
", VariableNameCV:  ",CHAR(34),INDEX(Variables[Variable Name],$A330),CHAR(34),
", VariableDefinition:  ",CHAR(34),INDEX(Variables[Variable Definition],$A330),CHAR(34),
", SpecciationCV:  ",CHAR(34),INDEX(Variables[Speciation],$A330),CHAR(34),
", NoDataValue:  ",CHAR(34),INDEX(Variables[No Data Value],$A330),CHAR(34),"}"))</f>
        <v/>
      </c>
      <c r="S330" s="111" t="str">
        <f>IF($A330&gt;NumProcessingLevels,"",
CONCATENATE("  - &amp;ProcessingLevelID",TEXT($A330,"0000"),
" {","ProcessingLevelCode:  ",CHAR(34),INDEX(ProcessingLevels[Processing Level Code],$A330),CHAR(34),
", Definition:  ",CHAR(34),INDEX(ProcessingLevels[Definition],$A330),CHAR(34),
", Explanation:  ",CHAR(34),INDEX(ProcessingLevels[Explanation],$A330),CHAR(34),"}"))</f>
        <v/>
      </c>
      <c r="T330" s="111" t="str">
        <f>IF($A330&gt;NumDataColumns,"",
IF(INDEX(DataColumns[Method Code],$A330)="","PLEASE FILL IN A METHOD FOR EACH DATA COLUMN",
CONCATENATE("  - &amp;ActionID",TEXT($A330,"0000"),
" {","ActionTypeCV:  ",CHAR(34),"Observation",CHAR(34),
", MethodID: *MethodID",TEXT(MATCH(INDEX(DataColumns[Method Code],$A330),Methods[Method Code],0),"0000"),
", BeginDateTime:  NULL",
", BeginDateTimeUTCOffset:  NULL",
", EndDateTime:  NULL",
", EndDateTimeUTCOffset:  NULL",
", ActionDescription:  ",CHAR(34),"Generic observation action generated by YODA TimeSeries Template",CHAR(34),
", ActionFileLink:  ",CHAR(34),CHAR(34),"}")))</f>
        <v/>
      </c>
      <c r="U330" s="111" t="str">
        <f>IF($A330&gt;NumDataColumns,"",
IF(INDEX(DataColumns[Method Code],$A330)="","PLEASE FILL IN A SAMPLING FEATURE FOR EACH DATA COLUMN",
CONCATENATE("  - &amp;FeatureActionID",TEXT($A330,"0000"),
" {","SamplingFeatureID:  *SamplingFeatureID",TEXT(MATCH(INDEX(DataColumns[Sampling Feature Code],$A330),SamplingFeatures[Feature Code],0),"0000"),
", ActionID:  *ActionID",TEXT($A330,"0000"),"}")))</f>
        <v/>
      </c>
      <c r="V330" s="111" t="str">
        <f>IF($A330&gt;NumDataColumns,"",
CONCATENATE("  - &amp;ResultID",TEXT($A330,"0000"),
" {","ResultUUID:  ",CHAR(34),INDEX(DataColumns[ResultUUID],$A330),CHAR(34),
", FeatureActionID: *FeatureActionID",TEXT($A330,"0000"),
", ResultTypeCV:  ",CHAR(34),INDEX(DataColumns[Result Type],$A330),CHAR(34),
", VariableID:  *VariableID",TEXT(MATCH(INDEX(DataColumns[Variable Code],$A330),Variables[Variable Code],0),"0000"),
", UnitsID:  ",CHAR(34),INDEX(DataColumns[Unit Name],$A330),CHAR(34),
", TaxonomicClassifierID:  ",CHAR(34),CHAR(34),
", ProcessingLevelID:  *ProcessingLevelID",TEXT(MATCH(INDEX(DataColumns[Processing Level],$A330),ProcessingLevels[Processing Level Code],0),"0000"),
", ResultDateTime:  ",CHAR(34),CHAR(34),
", ResultDateTimeUTCOffset:  ",CHAR(34),CHAR(34),
", ValidDateTime:  ",CHAR(34),CHAR(34),
", ValidDateTimeUTCOffset:  ",CHAR(34),CHAR(34),
", StatusCV:  ",CHAR(34),CHAR(34),
", SampledMediumCV:  ",CHAR(34),INDEX(DataColumns[Sampled Medium],$A330),CHAR(34),
", ValueCount:  ",NumDataValues,"}"))</f>
        <v/>
      </c>
      <c r="W330" s="111" t="str">
        <f>IF($A330&gt;NumDataColumns,"",
CONCATENATE("  - &amp;TimeSeriesResultID001",TEXT($A330,"0000"),
" {","ResultID: *ResultID",TEXT($A330,"0000"),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Statistic],$A330),CHAR(34),"}"))</f>
        <v/>
      </c>
      <c r="X330" s="111" t="str">
        <f>IF($A330-3&gt;NumDataColumns,"",
CONCATENATE("    - {ColumnNumber: ",TEXT($A330-1,"0000"),
", Label:  ",CHAR(34),INDEX(DataColumns[Column Label],$A330-3),CHAR(34),
", ODM2Field:  ",CHAR(34),"DataValue",CHAR(34),
", CensorCodeCV:  ",CHAR(34),INDEX(DataColumns[Censor Code],$A330-3),CHAR(34),
", QualiatyCodeCV:  ",CHAR(34),INDEX(DataColumns[Quality Code],$A330-3),CHAR(34),
", TimeAggregationInterval:  ",INDEX(DataColumns[Time Aggregation Interval],$A330-3),
", TimeAggregationIntervalUnitsID:  ",CHAR(34),INDEX(DataColumns[Time Aggregation Unit],$A330-3),CHAR(34),"}"))</f>
        <v/>
      </c>
      <c r="AA330" s="111" t="str">
        <f>IF($A330&gt;NumDataColumns,
"",
CONCATENATE(AA329,", ",INDEX(DataColumns[Column Label],$A330)))</f>
        <v/>
      </c>
    </row>
    <row r="331" spans="1:27" x14ac:dyDescent="0.25">
      <c r="A331">
        <v>328</v>
      </c>
      <c r="D331" s="111" t="str">
        <f>IF($A331&gt;NumPeople,"",
CONCATENATE("  - &amp;PersonID",TEXT($A331,"0000"),
" {","PersonFirstName:  ",CHAR(34),INDEX(People[First Name],$A331),CHAR(34),
", PersonMiddleName:  ",CHAR(34),INDEX(People[Middle Name],$A331),CHAR(34),
", PersonLastName:  ",CHAR(34),INDEX(People[Last Name],$A331),CHAR(34),"}"))</f>
        <v/>
      </c>
      <c r="E331" s="111" t="str">
        <f>IF($A331&gt;NumOrganizations,"",
CONCATENATE("  - &amp;OrganizationID",TEXT($A331,"0000"),
" {","OrganizationTypeCV:  ",CHAR(34),INDEX(Organizations[Organization Type '[CV']],$A331),CHAR(34),
", OrganizationCode:  ",CHAR(34),INDEX(Organizations[Organization Code],$A331),CHAR(34),
", OrganizationName:  ",CHAR(34),INDEX(Organizations[Organization Name],$A331),CHAR(34),
", OrganizationDescription:  ",CHAR(34),INDEX(Organizations[Organization Description],$A331),CHAR(34),
", OrganizationLink:  ",CHAR(34),INDEX(Organizations[Organization Link],$A331),CHAR(34),"}"))</f>
        <v/>
      </c>
      <c r="F331" s="111" t="str">
        <f>IF($A331&gt;NumPeople,"",
CONCATENATE("  - &amp;AffiliationID",TEXT($A331,"0000"),
" {PersonID: *PersonID",TEXT($A331,"0000"),
", OrganizationID: *OrganizationID",TEXT(MATCH(INDEX(People[Organization Name],$A331),Organizations[Organization Name],0),"0000"),
", IsPrimaryOrganizationContact: , AffiliationStartDate: , AffiliationEndDate: , PrimaryPhone: ",
", PrimaryEmail: ",CHAR(34),INDEX(People[Primary Email],$A331),CHAR(34),
", PrimaryAddress: ",CHAR(34),INDEX(People[Primary Address],$A331),CHAR(34),
", PersonLink: }"))</f>
        <v/>
      </c>
      <c r="H331" s="111" t="str">
        <f>IF(COUNTA(CitationInformation)=0,"",
IF($A331&gt;NumAuthors,"",
CONCATENATE("  - &amp;AuthorListID",TEXT($A331,"0000"),
"  {CitationID: *CitationID0001",
", PersonID: *PersonID",TEXT(MATCH(INDEX(AuthorList[Author Name],$A331),People[Full Name],0),"0000"),
", AuthorOrder: ",INDEX(AuthorList[Author Number],$A331),"}")))</f>
        <v/>
      </c>
      <c r="K331" s="111" t="str">
        <f>IF($A331&gt;NumSamplingFeatures,"",
CONCATENATE("  - &amp;SamplingFeatureID",TEXT($A331,"0000"),
" {","SamplingFeatureUUID:  ",CHAR(34),INDEX(SamplingFeatures[Sampling Feature UUID],$A331),CHAR(34),
", SamplingFeatureTypeCV:  ",CHAR(34),INDEX(SamplingFeatures[Sampling Feature Type],$A331),CHAR(34),
", SamplingFeatureCode:  ",CHAR(34),INDEX(SamplingFeatures[Feature Code],$A331),CHAR(34),
", SamplingFeatureName:  ",CHAR(34),INDEX(SamplingFeatures[Feature Name],$A331),CHAR(34),
", SamplingFeatureDescription:  ",CHAR(34),INDEX(SamplingFeatures[Feature Description],$A331),CHAR(34),
", SamplingFeatureGeotypeCV:  ",CHAR(34),INDEX(SamplingFeatures[Feature Geo Type],$A331),CHAR(34),
", FeatureGeometry:  ",CHAR(34),INDEX(SamplingFeatures[Feature Geometry],$A331),CHAR(34),
", Elevation_m:  ",CHAR(34),INDEX(SamplingFeatures[Elevation_m],$A331),CHAR(34),
", ElevationDatumCV:  ",CHAR(34),ElevationDatum,CHAR(34),"}"))</f>
        <v/>
      </c>
      <c r="L331" s="111" t="str">
        <f>IF(NumSites=0,"",
IF(NumSites&lt;$A331,"",
CONCATENATE("  - &amp;SiteID",TEXT($A331,"0000"),
" {","SamplingFeatureID:  *SamplingFeatureID",TEXT(MATCH($A331,Sites[SiteID],0),"0000"),
", SiteTypeCV:  ",CHAR(34),INDEX(Sites[Site Type],MATCH($A331,Sites[SiteID],0)),CHAR(34),
", Latitude:  ",INDEX(Sites[Latitude],MATCH($A331,Sites[SiteID],0)),
", Longitude:  ",INDEX(Sites[Longitude],MATCH($A331,Sites[SiteID],0)),
", SpatialReferenceID:  *SRSID0001}")))</f>
        <v/>
      </c>
      <c r="M331" s="111" t="str">
        <f>IF(NumSpecimens=0,"",
IF(NumSpecimens&lt;$A331,"",
CONCATENATE("  - &amp;SpecimenID",TEXT($A331,"0000"),
" {","SamplingFeatureID:  *SamplingFeatureID",TEXT(MATCH($A331,Specimens[SpecimenID],0),"0000"),
", SpecimenTypeCV:  ",CHAR(34),INDEX(Specimens[Specimen Type],MATCH($A331,Specimens[SpecimenID],0)),CHAR(34),
", SpecimenMediumCV:  ",INDEX(Specimens[Specimen Medium],MATCH($A331,Specimens[SpecimenID],0)),
", IsFieldSpecimen:  ",CHAR(34),INDEX(Specimens[Is Field Specimen?],MATCH($A331,Specimens[SpecimenID],0)),CHAR(34),"}")))</f>
        <v/>
      </c>
      <c r="N331" s="111" t="str">
        <f>IF(NumSpatialOffsets=0,"",
IF(NumSpatialOffsets&lt;$A331,"",
CONCATENATE("  - &amp;SpatialOffsetID",TEXT($A331,"0000"),
" {","SpatialOffsetTypeCV:  ",CHAR(34),INDEX(RelatedFeatures[Spatial Offset Type],MATCH($A331,RelatedFeatures[OffsetID],0)),CHAR(34),
", Offset1Value:  ",INDEX(RelatedFeatures[Offset 1 Value],MATCH($A331,RelatedFeatures[OffsetID],0)),
", Offset1UnitID:  ",CHAR(34),INDEX(RelatedFeatures[Offset 1 Unit],MATCH($A331,RelatedFeatures[OffsetID],0)),CHAR(34),
", Offset2Value:  ",IF(INDEX(RelatedFeatures[Offset 2 Value],MATCH($A331,RelatedFeatures[OffsetID],0))="","NULL",INDEX(RelatedFeatures[Offset 2 Value],MATCH($A331,RelatedFeatures[OffsetID],0))),
", Offset2UnitID:  ",CHAR(34),INDEX(RelatedFeatures[Offset 2 Unit],MATCH($A331,RelatedFeatures[OffsetID],0)),,CHAR(34),
", Offset3Value:  ",IF(INDEX(RelatedFeatures[Offset 3 Value],MATCH($A331,RelatedFeatures[OffsetID],0))="","NULL",INDEX(RelatedFeatures[Offset 3 Value],MATCH($A331,RelatedFeatures[OffsetID],0))),
", Offset3UnitID:  ",CHAR(34),INDEX(RelatedFeatures[Offset 3 Unit],MATCH($A331,RelatedFeatures[OffsetID],0)),CHAR(34),"}")))</f>
        <v/>
      </c>
      <c r="O331" s="111" t="str">
        <f>IF(NumRelatedFeatures=0,"",
IF($A331&gt;NumRelatedFeatures,"",
CONCATENATE("  - &amp;RelationID",TEXT($A331,"0000"),
" {","SamplingFeatureID:  *SamplingFeatureID",TEXT(MATCH(INDEX(RelatedFeatures[First Sampling Feature Code],$A331),SamplingFeatures[Feature Code],0),"0000"),
", RelationshipTypeCV:  ",CHAR(34),INDEX(RelatedFeatures[Relationship Type],$A331),CHAR(34),
", RelatedFeatureID: *SamplingFeatureID",TEXT(MATCH(INDEX(RelatedFeatures[Second Sampling Feature Code],$A331),SamplingFeatures[Feature Code],0),"0000"),
", SpatialOffsetID:  ",IF(INDEX(RelatedFeatures[OffsetID],$A331)="",CONCATENATE(CHAR(34),CHAR(34)),CONCATENATE("*SpatialOffsetID",TEXT(INDEX(RelatedFeatures[OffsetID],$A331),"0000"))),"}")))</f>
        <v/>
      </c>
      <c r="P331" s="111" t="str">
        <f>IF($A331&gt;NumMethods,"",
CONCATENATE("  - &amp;MethodID",TEXT($A331,"0000"),
" {","MethodTypeCV:  ",CHAR(34),INDEX(Methods[Method Type],$A331),CHAR(34),
", MethodCode:  ",CHAR(34),INDEX(Methods[Method Code],$A331),CHAR(34),
", MethodName:  ",CHAR(34),INDEX(Methods[Method Name],$A331),CHAR(34),
", MethodDescription:  ",CHAR(34),INDEX(Methods[Method Description],$A331),CHAR(34),
", MethodLink:  ",CHAR(34),INDEX(Methods[Method Link],$A331),CHAR(34),
", OrganizationID: *OrganizationID",TEXT(MATCH(INDEX(Methods[Organization Name],$A331),Organizations[Organization Name],0),"0000"),"}"))</f>
        <v/>
      </c>
      <c r="Q331" s="111" t="str">
        <f>IF($A331&gt;NumVariables,"",
CONCATENATE("  - &amp;VariableID",TEXT($A331,"0000"),
" {","VariableTypeCV:  ",CHAR(34),INDEX(Variables[Variable Type],$A331),CHAR(34),
", VariableCode:  ",CHAR(34),INDEX(Variables[Variable Code],$A331),CHAR(34),
", VariableNameCV:  ",CHAR(34),INDEX(Variables[Variable Name],$A331),CHAR(34),
", VariableDefinition:  ",CHAR(34),INDEX(Variables[Variable Definition],$A331),CHAR(34),
", SpecciationCV:  ",CHAR(34),INDEX(Variables[Speciation],$A331),CHAR(34),
", NoDataValue:  ",CHAR(34),INDEX(Variables[No Data Value],$A331),CHAR(34),"}"))</f>
        <v/>
      </c>
      <c r="S331" s="111" t="str">
        <f>IF($A331&gt;NumProcessingLevels,"",
CONCATENATE("  - &amp;ProcessingLevelID",TEXT($A331,"0000"),
" {","ProcessingLevelCode:  ",CHAR(34),INDEX(ProcessingLevels[Processing Level Code],$A331),CHAR(34),
", Definition:  ",CHAR(34),INDEX(ProcessingLevels[Definition],$A331),CHAR(34),
", Explanation:  ",CHAR(34),INDEX(ProcessingLevels[Explanation],$A331),CHAR(34),"}"))</f>
        <v/>
      </c>
      <c r="T331" s="111" t="str">
        <f>IF($A331&gt;NumDataColumns,"",
IF(INDEX(DataColumns[Method Code],$A331)="","PLEASE FILL IN A METHOD FOR EACH DATA COLUMN",
CONCATENATE("  - &amp;ActionID",TEXT($A331,"0000"),
" {","ActionTypeCV:  ",CHAR(34),"Observation",CHAR(34),
", MethodID: *MethodID",TEXT(MATCH(INDEX(DataColumns[Method Code],$A331),Methods[Method Code],0),"0000"),
", BeginDateTime:  NULL",
", BeginDateTimeUTCOffset:  NULL",
", EndDateTime:  NULL",
", EndDateTimeUTCOffset:  NULL",
", ActionDescription:  ",CHAR(34),"Generic observation action generated by YODA TimeSeries Template",CHAR(34),
", ActionFileLink:  ",CHAR(34),CHAR(34),"}")))</f>
        <v/>
      </c>
      <c r="U331" s="111" t="str">
        <f>IF($A331&gt;NumDataColumns,"",
IF(INDEX(DataColumns[Method Code],$A331)="","PLEASE FILL IN A SAMPLING FEATURE FOR EACH DATA COLUMN",
CONCATENATE("  - &amp;FeatureActionID",TEXT($A331,"0000"),
" {","SamplingFeatureID:  *SamplingFeatureID",TEXT(MATCH(INDEX(DataColumns[Sampling Feature Code],$A331),SamplingFeatures[Feature Code],0),"0000"),
", ActionID:  *ActionID",TEXT($A331,"0000"),"}")))</f>
        <v/>
      </c>
      <c r="V331" s="111" t="str">
        <f>IF($A331&gt;NumDataColumns,"",
CONCATENATE("  - &amp;ResultID",TEXT($A331,"0000"),
" {","ResultUUID:  ",CHAR(34),INDEX(DataColumns[ResultUUID],$A331),CHAR(34),
", FeatureActionID: *FeatureActionID",TEXT($A331,"0000"),
", ResultTypeCV:  ",CHAR(34),INDEX(DataColumns[Result Type],$A331),CHAR(34),
", VariableID:  *VariableID",TEXT(MATCH(INDEX(DataColumns[Variable Code],$A331),Variables[Variable Code],0),"0000"),
", UnitsID:  ",CHAR(34),INDEX(DataColumns[Unit Name],$A331),CHAR(34),
", TaxonomicClassifierID:  ",CHAR(34),CHAR(34),
", ProcessingLevelID:  *ProcessingLevelID",TEXT(MATCH(INDEX(DataColumns[Processing Level],$A331),ProcessingLevels[Processing Level Code],0),"0000"),
", ResultDateTime:  ",CHAR(34),CHAR(34),
", ResultDateTimeUTCOffset:  ",CHAR(34),CHAR(34),
", ValidDateTime:  ",CHAR(34),CHAR(34),
", ValidDateTimeUTCOffset:  ",CHAR(34),CHAR(34),
", StatusCV:  ",CHAR(34),CHAR(34),
", SampledMediumCV:  ",CHAR(34),INDEX(DataColumns[Sampled Medium],$A331),CHAR(34),
", ValueCount:  ",NumDataValues,"}"))</f>
        <v/>
      </c>
      <c r="W331" s="111" t="str">
        <f>IF($A331&gt;NumDataColumns,"",
CONCATENATE("  - &amp;TimeSeriesResultID001",TEXT($A331,"0000"),
" {","ResultID: *ResultID",TEXT($A331,"0000"),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Statistic],$A331),CHAR(34),"}"))</f>
        <v/>
      </c>
      <c r="X331" s="111" t="str">
        <f>IF($A331-3&gt;NumDataColumns,"",
CONCATENATE("    - {ColumnNumber: ",TEXT($A331-1,"0000"),
", Label:  ",CHAR(34),INDEX(DataColumns[Column Label],$A331-3),CHAR(34),
", ODM2Field:  ",CHAR(34),"DataValue",CHAR(34),
", CensorCodeCV:  ",CHAR(34),INDEX(DataColumns[Censor Code],$A331-3),CHAR(34),
", QualiatyCodeCV:  ",CHAR(34),INDEX(DataColumns[Quality Code],$A331-3),CHAR(34),
", TimeAggregationInterval:  ",INDEX(DataColumns[Time Aggregation Interval],$A331-3),
", TimeAggregationIntervalUnitsID:  ",CHAR(34),INDEX(DataColumns[Time Aggregation Unit],$A331-3),CHAR(34),"}"))</f>
        <v/>
      </c>
      <c r="AA331" s="111" t="str">
        <f>IF($A331&gt;NumDataColumns,
"",
CONCATENATE(AA330,", ",INDEX(DataColumns[Column Label],$A331)))</f>
        <v/>
      </c>
    </row>
    <row r="332" spans="1:27" x14ac:dyDescent="0.25">
      <c r="A332">
        <v>329</v>
      </c>
      <c r="D332" s="111" t="str">
        <f>IF($A332&gt;NumPeople,"",
CONCATENATE("  - &amp;PersonID",TEXT($A332,"0000"),
" {","PersonFirstName:  ",CHAR(34),INDEX(People[First Name],$A332),CHAR(34),
", PersonMiddleName:  ",CHAR(34),INDEX(People[Middle Name],$A332),CHAR(34),
", PersonLastName:  ",CHAR(34),INDEX(People[Last Name],$A332),CHAR(34),"}"))</f>
        <v/>
      </c>
      <c r="E332" s="111" t="str">
        <f>IF($A332&gt;NumOrganizations,"",
CONCATENATE("  - &amp;OrganizationID",TEXT($A332,"0000"),
" {","OrganizationTypeCV:  ",CHAR(34),INDEX(Organizations[Organization Type '[CV']],$A332),CHAR(34),
", OrganizationCode:  ",CHAR(34),INDEX(Organizations[Organization Code],$A332),CHAR(34),
", OrganizationName:  ",CHAR(34),INDEX(Organizations[Organization Name],$A332),CHAR(34),
", OrganizationDescription:  ",CHAR(34),INDEX(Organizations[Organization Description],$A332),CHAR(34),
", OrganizationLink:  ",CHAR(34),INDEX(Organizations[Organization Link],$A332),CHAR(34),"}"))</f>
        <v/>
      </c>
      <c r="F332" s="111" t="str">
        <f>IF($A332&gt;NumPeople,"",
CONCATENATE("  - &amp;AffiliationID",TEXT($A332,"0000"),
" {PersonID: *PersonID",TEXT($A332,"0000"),
", OrganizationID: *OrganizationID",TEXT(MATCH(INDEX(People[Organization Name],$A332),Organizations[Organization Name],0),"0000"),
", IsPrimaryOrganizationContact: , AffiliationStartDate: , AffiliationEndDate: , PrimaryPhone: ",
", PrimaryEmail: ",CHAR(34),INDEX(People[Primary Email],$A332),CHAR(34),
", PrimaryAddress: ",CHAR(34),INDEX(People[Primary Address],$A332),CHAR(34),
", PersonLink: }"))</f>
        <v/>
      </c>
      <c r="H332" s="111" t="str">
        <f>IF(COUNTA(CitationInformation)=0,"",
IF($A332&gt;NumAuthors,"",
CONCATENATE("  - &amp;AuthorListID",TEXT($A332,"0000"),
"  {CitationID: *CitationID0001",
", PersonID: *PersonID",TEXT(MATCH(INDEX(AuthorList[Author Name],$A332),People[Full Name],0),"0000"),
", AuthorOrder: ",INDEX(AuthorList[Author Number],$A332),"}")))</f>
        <v/>
      </c>
      <c r="K332" s="111" t="str">
        <f>IF($A332&gt;NumSamplingFeatures,"",
CONCATENATE("  - &amp;SamplingFeatureID",TEXT($A332,"0000"),
" {","SamplingFeatureUUID:  ",CHAR(34),INDEX(SamplingFeatures[Sampling Feature UUID],$A332),CHAR(34),
", SamplingFeatureTypeCV:  ",CHAR(34),INDEX(SamplingFeatures[Sampling Feature Type],$A332),CHAR(34),
", SamplingFeatureCode:  ",CHAR(34),INDEX(SamplingFeatures[Feature Code],$A332),CHAR(34),
", SamplingFeatureName:  ",CHAR(34),INDEX(SamplingFeatures[Feature Name],$A332),CHAR(34),
", SamplingFeatureDescription:  ",CHAR(34),INDEX(SamplingFeatures[Feature Description],$A332),CHAR(34),
", SamplingFeatureGeotypeCV:  ",CHAR(34),INDEX(SamplingFeatures[Feature Geo Type],$A332),CHAR(34),
", FeatureGeometry:  ",CHAR(34),INDEX(SamplingFeatures[Feature Geometry],$A332),CHAR(34),
", Elevation_m:  ",CHAR(34),INDEX(SamplingFeatures[Elevation_m],$A332),CHAR(34),
", ElevationDatumCV:  ",CHAR(34),ElevationDatum,CHAR(34),"}"))</f>
        <v/>
      </c>
      <c r="L332" s="111" t="str">
        <f>IF(NumSites=0,"",
IF(NumSites&lt;$A332,"",
CONCATENATE("  - &amp;SiteID",TEXT($A332,"0000"),
" {","SamplingFeatureID:  *SamplingFeatureID",TEXT(MATCH($A332,Sites[SiteID],0),"0000"),
", SiteTypeCV:  ",CHAR(34),INDEX(Sites[Site Type],MATCH($A332,Sites[SiteID],0)),CHAR(34),
", Latitude:  ",INDEX(Sites[Latitude],MATCH($A332,Sites[SiteID],0)),
", Longitude:  ",INDEX(Sites[Longitude],MATCH($A332,Sites[SiteID],0)),
", SpatialReferenceID:  *SRSID0001}")))</f>
        <v/>
      </c>
      <c r="M332" s="111" t="str">
        <f>IF(NumSpecimens=0,"",
IF(NumSpecimens&lt;$A332,"",
CONCATENATE("  - &amp;SpecimenID",TEXT($A332,"0000"),
" {","SamplingFeatureID:  *SamplingFeatureID",TEXT(MATCH($A332,Specimens[SpecimenID],0),"0000"),
", SpecimenTypeCV:  ",CHAR(34),INDEX(Specimens[Specimen Type],MATCH($A332,Specimens[SpecimenID],0)),CHAR(34),
", SpecimenMediumCV:  ",INDEX(Specimens[Specimen Medium],MATCH($A332,Specimens[SpecimenID],0)),
", IsFieldSpecimen:  ",CHAR(34),INDEX(Specimens[Is Field Specimen?],MATCH($A332,Specimens[SpecimenID],0)),CHAR(34),"}")))</f>
        <v/>
      </c>
      <c r="N332" s="111" t="str">
        <f>IF(NumSpatialOffsets=0,"",
IF(NumSpatialOffsets&lt;$A332,"",
CONCATENATE("  - &amp;SpatialOffsetID",TEXT($A332,"0000"),
" {","SpatialOffsetTypeCV:  ",CHAR(34),INDEX(RelatedFeatures[Spatial Offset Type],MATCH($A332,RelatedFeatures[OffsetID],0)),CHAR(34),
", Offset1Value:  ",INDEX(RelatedFeatures[Offset 1 Value],MATCH($A332,RelatedFeatures[OffsetID],0)),
", Offset1UnitID:  ",CHAR(34),INDEX(RelatedFeatures[Offset 1 Unit],MATCH($A332,RelatedFeatures[OffsetID],0)),CHAR(34),
", Offset2Value:  ",IF(INDEX(RelatedFeatures[Offset 2 Value],MATCH($A332,RelatedFeatures[OffsetID],0))="","NULL",INDEX(RelatedFeatures[Offset 2 Value],MATCH($A332,RelatedFeatures[OffsetID],0))),
", Offset2UnitID:  ",CHAR(34),INDEX(RelatedFeatures[Offset 2 Unit],MATCH($A332,RelatedFeatures[OffsetID],0)),,CHAR(34),
", Offset3Value:  ",IF(INDEX(RelatedFeatures[Offset 3 Value],MATCH($A332,RelatedFeatures[OffsetID],0))="","NULL",INDEX(RelatedFeatures[Offset 3 Value],MATCH($A332,RelatedFeatures[OffsetID],0))),
", Offset3UnitID:  ",CHAR(34),INDEX(RelatedFeatures[Offset 3 Unit],MATCH($A332,RelatedFeatures[OffsetID],0)),CHAR(34),"}")))</f>
        <v/>
      </c>
      <c r="O332" s="111" t="str">
        <f>IF(NumRelatedFeatures=0,"",
IF($A332&gt;NumRelatedFeatures,"",
CONCATENATE("  - &amp;RelationID",TEXT($A332,"0000"),
" {","SamplingFeatureID:  *SamplingFeatureID",TEXT(MATCH(INDEX(RelatedFeatures[First Sampling Feature Code],$A332),SamplingFeatures[Feature Code],0),"0000"),
", RelationshipTypeCV:  ",CHAR(34),INDEX(RelatedFeatures[Relationship Type],$A332),CHAR(34),
", RelatedFeatureID: *SamplingFeatureID",TEXT(MATCH(INDEX(RelatedFeatures[Second Sampling Feature Code],$A332),SamplingFeatures[Feature Code],0),"0000"),
", SpatialOffsetID:  ",IF(INDEX(RelatedFeatures[OffsetID],$A332)="",CONCATENATE(CHAR(34),CHAR(34)),CONCATENATE("*SpatialOffsetID",TEXT(INDEX(RelatedFeatures[OffsetID],$A332),"0000"))),"}")))</f>
        <v/>
      </c>
      <c r="P332" s="111" t="str">
        <f>IF($A332&gt;NumMethods,"",
CONCATENATE("  - &amp;MethodID",TEXT($A332,"0000"),
" {","MethodTypeCV:  ",CHAR(34),INDEX(Methods[Method Type],$A332),CHAR(34),
", MethodCode:  ",CHAR(34),INDEX(Methods[Method Code],$A332),CHAR(34),
", MethodName:  ",CHAR(34),INDEX(Methods[Method Name],$A332),CHAR(34),
", MethodDescription:  ",CHAR(34),INDEX(Methods[Method Description],$A332),CHAR(34),
", MethodLink:  ",CHAR(34),INDEX(Methods[Method Link],$A332),CHAR(34),
", OrganizationID: *OrganizationID",TEXT(MATCH(INDEX(Methods[Organization Name],$A332),Organizations[Organization Name],0),"0000"),"}"))</f>
        <v/>
      </c>
      <c r="Q332" s="111" t="str">
        <f>IF($A332&gt;NumVariables,"",
CONCATENATE("  - &amp;VariableID",TEXT($A332,"0000"),
" {","VariableTypeCV:  ",CHAR(34),INDEX(Variables[Variable Type],$A332),CHAR(34),
", VariableCode:  ",CHAR(34),INDEX(Variables[Variable Code],$A332),CHAR(34),
", VariableNameCV:  ",CHAR(34),INDEX(Variables[Variable Name],$A332),CHAR(34),
", VariableDefinition:  ",CHAR(34),INDEX(Variables[Variable Definition],$A332),CHAR(34),
", SpecciationCV:  ",CHAR(34),INDEX(Variables[Speciation],$A332),CHAR(34),
", NoDataValue:  ",CHAR(34),INDEX(Variables[No Data Value],$A332),CHAR(34),"}"))</f>
        <v/>
      </c>
      <c r="S332" s="111" t="str">
        <f>IF($A332&gt;NumProcessingLevels,"",
CONCATENATE("  - &amp;ProcessingLevelID",TEXT($A332,"0000"),
" {","ProcessingLevelCode:  ",CHAR(34),INDEX(ProcessingLevels[Processing Level Code],$A332),CHAR(34),
", Definition:  ",CHAR(34),INDEX(ProcessingLevels[Definition],$A332),CHAR(34),
", Explanation:  ",CHAR(34),INDEX(ProcessingLevels[Explanation],$A332),CHAR(34),"}"))</f>
        <v/>
      </c>
      <c r="T332" s="111" t="str">
        <f>IF($A332&gt;NumDataColumns,"",
IF(INDEX(DataColumns[Method Code],$A332)="","PLEASE FILL IN A METHOD FOR EACH DATA COLUMN",
CONCATENATE("  - &amp;ActionID",TEXT($A332,"0000"),
" {","ActionTypeCV:  ",CHAR(34),"Observation",CHAR(34),
", MethodID: *MethodID",TEXT(MATCH(INDEX(DataColumns[Method Code],$A332),Methods[Method Code],0),"0000"),
", BeginDateTime:  NULL",
", BeginDateTimeUTCOffset:  NULL",
", EndDateTime:  NULL",
", EndDateTimeUTCOffset:  NULL",
", ActionDescription:  ",CHAR(34),"Generic observation action generated by YODA TimeSeries Template",CHAR(34),
", ActionFileLink:  ",CHAR(34),CHAR(34),"}")))</f>
        <v/>
      </c>
      <c r="U332" s="111" t="str">
        <f>IF($A332&gt;NumDataColumns,"",
IF(INDEX(DataColumns[Method Code],$A332)="","PLEASE FILL IN A SAMPLING FEATURE FOR EACH DATA COLUMN",
CONCATENATE("  - &amp;FeatureActionID",TEXT($A332,"0000"),
" {","SamplingFeatureID:  *SamplingFeatureID",TEXT(MATCH(INDEX(DataColumns[Sampling Feature Code],$A332),SamplingFeatures[Feature Code],0),"0000"),
", ActionID:  *ActionID",TEXT($A332,"0000"),"}")))</f>
        <v/>
      </c>
      <c r="V332" s="111" t="str">
        <f>IF($A332&gt;NumDataColumns,"",
CONCATENATE("  - &amp;ResultID",TEXT($A332,"0000"),
" {","ResultUUID:  ",CHAR(34),INDEX(DataColumns[ResultUUID],$A332),CHAR(34),
", FeatureActionID: *FeatureActionID",TEXT($A332,"0000"),
", ResultTypeCV:  ",CHAR(34),INDEX(DataColumns[Result Type],$A332),CHAR(34),
", VariableID:  *VariableID",TEXT(MATCH(INDEX(DataColumns[Variable Code],$A332),Variables[Variable Code],0),"0000"),
", UnitsID:  ",CHAR(34),INDEX(DataColumns[Unit Name],$A332),CHAR(34),
", TaxonomicClassifierID:  ",CHAR(34),CHAR(34),
", ProcessingLevelID:  *ProcessingLevelID",TEXT(MATCH(INDEX(DataColumns[Processing Level],$A332),ProcessingLevels[Processing Level Code],0),"0000"),
", ResultDateTime:  ",CHAR(34),CHAR(34),
", ResultDateTimeUTCOffset:  ",CHAR(34),CHAR(34),
", ValidDateTime:  ",CHAR(34),CHAR(34),
", ValidDateTimeUTCOffset:  ",CHAR(34),CHAR(34),
", StatusCV:  ",CHAR(34),CHAR(34),
", SampledMediumCV:  ",CHAR(34),INDEX(DataColumns[Sampled Medium],$A332),CHAR(34),
", ValueCount:  ",NumDataValues,"}"))</f>
        <v/>
      </c>
      <c r="W332" s="111" t="str">
        <f>IF($A332&gt;NumDataColumns,"",
CONCATENATE("  - &amp;TimeSeriesResultID001",TEXT($A332,"0000"),
" {","ResultID: *ResultID",TEXT($A332,"0000"),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Statistic],$A332),CHAR(34),"}"))</f>
        <v/>
      </c>
      <c r="X332" s="111" t="str">
        <f>IF($A332-3&gt;NumDataColumns,"",
CONCATENATE("    - {ColumnNumber: ",TEXT($A332-1,"0000"),
", Label:  ",CHAR(34),INDEX(DataColumns[Column Label],$A332-3),CHAR(34),
", ODM2Field:  ",CHAR(34),"DataValue",CHAR(34),
", CensorCodeCV:  ",CHAR(34),INDEX(DataColumns[Censor Code],$A332-3),CHAR(34),
", QualiatyCodeCV:  ",CHAR(34),INDEX(DataColumns[Quality Code],$A332-3),CHAR(34),
", TimeAggregationInterval:  ",INDEX(DataColumns[Time Aggregation Interval],$A332-3),
", TimeAggregationIntervalUnitsID:  ",CHAR(34),INDEX(DataColumns[Time Aggregation Unit],$A332-3),CHAR(34),"}"))</f>
        <v/>
      </c>
      <c r="AA332" s="111" t="str">
        <f>IF($A332&gt;NumDataColumns,
"",
CONCATENATE(AA331,", ",INDEX(DataColumns[Column Label],$A332)))</f>
        <v/>
      </c>
    </row>
    <row r="333" spans="1:27" x14ac:dyDescent="0.25">
      <c r="A333">
        <v>330</v>
      </c>
      <c r="D333" s="111" t="str">
        <f>IF($A333&gt;NumPeople,"",
CONCATENATE("  - &amp;PersonID",TEXT($A333,"0000"),
" {","PersonFirstName:  ",CHAR(34),INDEX(People[First Name],$A333),CHAR(34),
", PersonMiddleName:  ",CHAR(34),INDEX(People[Middle Name],$A333),CHAR(34),
", PersonLastName:  ",CHAR(34),INDEX(People[Last Name],$A333),CHAR(34),"}"))</f>
        <v/>
      </c>
      <c r="E333" s="111" t="str">
        <f>IF($A333&gt;NumOrganizations,"",
CONCATENATE("  - &amp;OrganizationID",TEXT($A333,"0000"),
" {","OrganizationTypeCV:  ",CHAR(34),INDEX(Organizations[Organization Type '[CV']],$A333),CHAR(34),
", OrganizationCode:  ",CHAR(34),INDEX(Organizations[Organization Code],$A333),CHAR(34),
", OrganizationName:  ",CHAR(34),INDEX(Organizations[Organization Name],$A333),CHAR(34),
", OrganizationDescription:  ",CHAR(34),INDEX(Organizations[Organization Description],$A333),CHAR(34),
", OrganizationLink:  ",CHAR(34),INDEX(Organizations[Organization Link],$A333),CHAR(34),"}"))</f>
        <v/>
      </c>
      <c r="F333" s="111" t="str">
        <f>IF($A333&gt;NumPeople,"",
CONCATENATE("  - &amp;AffiliationID",TEXT($A333,"0000"),
" {PersonID: *PersonID",TEXT($A333,"0000"),
", OrganizationID: *OrganizationID",TEXT(MATCH(INDEX(People[Organization Name],$A333),Organizations[Organization Name],0),"0000"),
", IsPrimaryOrganizationContact: , AffiliationStartDate: , AffiliationEndDate: , PrimaryPhone: ",
", PrimaryEmail: ",CHAR(34),INDEX(People[Primary Email],$A333),CHAR(34),
", PrimaryAddress: ",CHAR(34),INDEX(People[Primary Address],$A333),CHAR(34),
", PersonLink: }"))</f>
        <v/>
      </c>
      <c r="H333" s="111" t="str">
        <f>IF(COUNTA(CitationInformation)=0,"",
IF($A333&gt;NumAuthors,"",
CONCATENATE("  - &amp;AuthorListID",TEXT($A333,"0000"),
"  {CitationID: *CitationID0001",
", PersonID: *PersonID",TEXT(MATCH(INDEX(AuthorList[Author Name],$A333),People[Full Name],0),"0000"),
", AuthorOrder: ",INDEX(AuthorList[Author Number],$A333),"}")))</f>
        <v/>
      </c>
      <c r="K333" s="111" t="str">
        <f>IF($A333&gt;NumSamplingFeatures,"",
CONCATENATE("  - &amp;SamplingFeatureID",TEXT($A333,"0000"),
" {","SamplingFeatureUUID:  ",CHAR(34),INDEX(SamplingFeatures[Sampling Feature UUID],$A333),CHAR(34),
", SamplingFeatureTypeCV:  ",CHAR(34),INDEX(SamplingFeatures[Sampling Feature Type],$A333),CHAR(34),
", SamplingFeatureCode:  ",CHAR(34),INDEX(SamplingFeatures[Feature Code],$A333),CHAR(34),
", SamplingFeatureName:  ",CHAR(34),INDEX(SamplingFeatures[Feature Name],$A333),CHAR(34),
", SamplingFeatureDescription:  ",CHAR(34),INDEX(SamplingFeatures[Feature Description],$A333),CHAR(34),
", SamplingFeatureGeotypeCV:  ",CHAR(34),INDEX(SamplingFeatures[Feature Geo Type],$A333),CHAR(34),
", FeatureGeometry:  ",CHAR(34),INDEX(SamplingFeatures[Feature Geometry],$A333),CHAR(34),
", Elevation_m:  ",CHAR(34),INDEX(SamplingFeatures[Elevation_m],$A333),CHAR(34),
", ElevationDatumCV:  ",CHAR(34),ElevationDatum,CHAR(34),"}"))</f>
        <v/>
      </c>
      <c r="L333" s="111" t="str">
        <f>IF(NumSites=0,"",
IF(NumSites&lt;$A333,"",
CONCATENATE("  - &amp;SiteID",TEXT($A333,"0000"),
" {","SamplingFeatureID:  *SamplingFeatureID",TEXT(MATCH($A333,Sites[SiteID],0),"0000"),
", SiteTypeCV:  ",CHAR(34),INDEX(Sites[Site Type],MATCH($A333,Sites[SiteID],0)),CHAR(34),
", Latitude:  ",INDEX(Sites[Latitude],MATCH($A333,Sites[SiteID],0)),
", Longitude:  ",INDEX(Sites[Longitude],MATCH($A333,Sites[SiteID],0)),
", SpatialReferenceID:  *SRSID0001}")))</f>
        <v/>
      </c>
      <c r="M333" s="111" t="str">
        <f>IF(NumSpecimens=0,"",
IF(NumSpecimens&lt;$A333,"",
CONCATENATE("  - &amp;SpecimenID",TEXT($A333,"0000"),
" {","SamplingFeatureID:  *SamplingFeatureID",TEXT(MATCH($A333,Specimens[SpecimenID],0),"0000"),
", SpecimenTypeCV:  ",CHAR(34),INDEX(Specimens[Specimen Type],MATCH($A333,Specimens[SpecimenID],0)),CHAR(34),
", SpecimenMediumCV:  ",INDEX(Specimens[Specimen Medium],MATCH($A333,Specimens[SpecimenID],0)),
", IsFieldSpecimen:  ",CHAR(34),INDEX(Specimens[Is Field Specimen?],MATCH($A333,Specimens[SpecimenID],0)),CHAR(34),"}")))</f>
        <v/>
      </c>
      <c r="N333" s="111" t="str">
        <f>IF(NumSpatialOffsets=0,"",
IF(NumSpatialOffsets&lt;$A333,"",
CONCATENATE("  - &amp;SpatialOffsetID",TEXT($A333,"0000"),
" {","SpatialOffsetTypeCV:  ",CHAR(34),INDEX(RelatedFeatures[Spatial Offset Type],MATCH($A333,RelatedFeatures[OffsetID],0)),CHAR(34),
", Offset1Value:  ",INDEX(RelatedFeatures[Offset 1 Value],MATCH($A333,RelatedFeatures[OffsetID],0)),
", Offset1UnitID:  ",CHAR(34),INDEX(RelatedFeatures[Offset 1 Unit],MATCH($A333,RelatedFeatures[OffsetID],0)),CHAR(34),
", Offset2Value:  ",IF(INDEX(RelatedFeatures[Offset 2 Value],MATCH($A333,RelatedFeatures[OffsetID],0))="","NULL",INDEX(RelatedFeatures[Offset 2 Value],MATCH($A333,RelatedFeatures[OffsetID],0))),
", Offset2UnitID:  ",CHAR(34),INDEX(RelatedFeatures[Offset 2 Unit],MATCH($A333,RelatedFeatures[OffsetID],0)),,CHAR(34),
", Offset3Value:  ",IF(INDEX(RelatedFeatures[Offset 3 Value],MATCH($A333,RelatedFeatures[OffsetID],0))="","NULL",INDEX(RelatedFeatures[Offset 3 Value],MATCH($A333,RelatedFeatures[OffsetID],0))),
", Offset3UnitID:  ",CHAR(34),INDEX(RelatedFeatures[Offset 3 Unit],MATCH($A333,RelatedFeatures[OffsetID],0)),CHAR(34),"}")))</f>
        <v/>
      </c>
      <c r="O333" s="111" t="str">
        <f>IF(NumRelatedFeatures=0,"",
IF($A333&gt;NumRelatedFeatures,"",
CONCATENATE("  - &amp;RelationID",TEXT($A333,"0000"),
" {","SamplingFeatureID:  *SamplingFeatureID",TEXT(MATCH(INDEX(RelatedFeatures[First Sampling Feature Code],$A333),SamplingFeatures[Feature Code],0),"0000"),
", RelationshipTypeCV:  ",CHAR(34),INDEX(RelatedFeatures[Relationship Type],$A333),CHAR(34),
", RelatedFeatureID: *SamplingFeatureID",TEXT(MATCH(INDEX(RelatedFeatures[Second Sampling Feature Code],$A333),SamplingFeatures[Feature Code],0),"0000"),
", SpatialOffsetID:  ",IF(INDEX(RelatedFeatures[OffsetID],$A333)="",CONCATENATE(CHAR(34),CHAR(34)),CONCATENATE("*SpatialOffsetID",TEXT(INDEX(RelatedFeatures[OffsetID],$A333),"0000"))),"}")))</f>
        <v/>
      </c>
      <c r="P333" s="111" t="str">
        <f>IF($A333&gt;NumMethods,"",
CONCATENATE("  - &amp;MethodID",TEXT($A333,"0000"),
" {","MethodTypeCV:  ",CHAR(34),INDEX(Methods[Method Type],$A333),CHAR(34),
", MethodCode:  ",CHAR(34),INDEX(Methods[Method Code],$A333),CHAR(34),
", MethodName:  ",CHAR(34),INDEX(Methods[Method Name],$A333),CHAR(34),
", MethodDescription:  ",CHAR(34),INDEX(Methods[Method Description],$A333),CHAR(34),
", MethodLink:  ",CHAR(34),INDEX(Methods[Method Link],$A333),CHAR(34),
", OrganizationID: *OrganizationID",TEXT(MATCH(INDEX(Methods[Organization Name],$A333),Organizations[Organization Name],0),"0000"),"}"))</f>
        <v/>
      </c>
      <c r="Q333" s="111" t="str">
        <f>IF($A333&gt;NumVariables,"",
CONCATENATE("  - &amp;VariableID",TEXT($A333,"0000"),
" {","VariableTypeCV:  ",CHAR(34),INDEX(Variables[Variable Type],$A333),CHAR(34),
", VariableCode:  ",CHAR(34),INDEX(Variables[Variable Code],$A333),CHAR(34),
", VariableNameCV:  ",CHAR(34),INDEX(Variables[Variable Name],$A333),CHAR(34),
", VariableDefinition:  ",CHAR(34),INDEX(Variables[Variable Definition],$A333),CHAR(34),
", SpecciationCV:  ",CHAR(34),INDEX(Variables[Speciation],$A333),CHAR(34),
", NoDataValue:  ",CHAR(34),INDEX(Variables[No Data Value],$A333),CHAR(34),"}"))</f>
        <v/>
      </c>
      <c r="S333" s="111" t="str">
        <f>IF($A333&gt;NumProcessingLevels,"",
CONCATENATE("  - &amp;ProcessingLevelID",TEXT($A333,"0000"),
" {","ProcessingLevelCode:  ",CHAR(34),INDEX(ProcessingLevels[Processing Level Code],$A333),CHAR(34),
", Definition:  ",CHAR(34),INDEX(ProcessingLevels[Definition],$A333),CHAR(34),
", Explanation:  ",CHAR(34),INDEX(ProcessingLevels[Explanation],$A333),CHAR(34),"}"))</f>
        <v/>
      </c>
      <c r="T333" s="111" t="str">
        <f>IF($A333&gt;NumDataColumns,"",
IF(INDEX(DataColumns[Method Code],$A333)="","PLEASE FILL IN A METHOD FOR EACH DATA COLUMN",
CONCATENATE("  - &amp;ActionID",TEXT($A333,"0000"),
" {","ActionTypeCV:  ",CHAR(34),"Observation",CHAR(34),
", MethodID: *MethodID",TEXT(MATCH(INDEX(DataColumns[Method Code],$A333),Methods[Method Code],0),"0000"),
", BeginDateTime:  NULL",
", BeginDateTimeUTCOffset:  NULL",
", EndDateTime:  NULL",
", EndDateTimeUTCOffset:  NULL",
", ActionDescription:  ",CHAR(34),"Generic observation action generated by YODA TimeSeries Template",CHAR(34),
", ActionFileLink:  ",CHAR(34),CHAR(34),"}")))</f>
        <v/>
      </c>
      <c r="U333" s="111" t="str">
        <f>IF($A333&gt;NumDataColumns,"",
IF(INDEX(DataColumns[Method Code],$A333)="","PLEASE FILL IN A SAMPLING FEATURE FOR EACH DATA COLUMN",
CONCATENATE("  - &amp;FeatureActionID",TEXT($A333,"0000"),
" {","SamplingFeatureID:  *SamplingFeatureID",TEXT(MATCH(INDEX(DataColumns[Sampling Feature Code],$A333),SamplingFeatures[Feature Code],0),"0000"),
", ActionID:  *ActionID",TEXT($A333,"0000"),"}")))</f>
        <v/>
      </c>
      <c r="V333" s="111" t="str">
        <f>IF($A333&gt;NumDataColumns,"",
CONCATENATE("  - &amp;ResultID",TEXT($A333,"0000"),
" {","ResultUUID:  ",CHAR(34),INDEX(DataColumns[ResultUUID],$A333),CHAR(34),
", FeatureActionID: *FeatureActionID",TEXT($A333,"0000"),
", ResultTypeCV:  ",CHAR(34),INDEX(DataColumns[Result Type],$A333),CHAR(34),
", VariableID:  *VariableID",TEXT(MATCH(INDEX(DataColumns[Variable Code],$A333),Variables[Variable Code],0),"0000"),
", UnitsID:  ",CHAR(34),INDEX(DataColumns[Unit Name],$A333),CHAR(34),
", TaxonomicClassifierID:  ",CHAR(34),CHAR(34),
", ProcessingLevelID:  *ProcessingLevelID",TEXT(MATCH(INDEX(DataColumns[Processing Level],$A333),ProcessingLevels[Processing Level Code],0),"0000"),
", ResultDateTime:  ",CHAR(34),CHAR(34),
", ResultDateTimeUTCOffset:  ",CHAR(34),CHAR(34),
", ValidDateTime:  ",CHAR(34),CHAR(34),
", ValidDateTimeUTCOffset:  ",CHAR(34),CHAR(34),
", StatusCV:  ",CHAR(34),CHAR(34),
", SampledMediumCV:  ",CHAR(34),INDEX(DataColumns[Sampled Medium],$A333),CHAR(34),
", ValueCount:  ",NumDataValues,"}"))</f>
        <v/>
      </c>
      <c r="W333" s="111" t="str">
        <f>IF($A333&gt;NumDataColumns,"",
CONCATENATE("  - &amp;TimeSeriesResultID001",TEXT($A333,"0000"),
" {","ResultID: *ResultID",TEXT($A333,"0000"),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Statistic],$A333),CHAR(34),"}"))</f>
        <v/>
      </c>
      <c r="X333" s="111" t="str">
        <f>IF($A333-3&gt;NumDataColumns,"",
CONCATENATE("    - {ColumnNumber: ",TEXT($A333-1,"0000"),
", Label:  ",CHAR(34),INDEX(DataColumns[Column Label],$A333-3),CHAR(34),
", ODM2Field:  ",CHAR(34),"DataValue",CHAR(34),
", CensorCodeCV:  ",CHAR(34),INDEX(DataColumns[Censor Code],$A333-3),CHAR(34),
", QualiatyCodeCV:  ",CHAR(34),INDEX(DataColumns[Quality Code],$A333-3),CHAR(34),
", TimeAggregationInterval:  ",INDEX(DataColumns[Time Aggregation Interval],$A333-3),
", TimeAggregationIntervalUnitsID:  ",CHAR(34),INDEX(DataColumns[Time Aggregation Unit],$A333-3),CHAR(34),"}"))</f>
        <v/>
      </c>
      <c r="AA333" s="111" t="str">
        <f>IF($A333&gt;NumDataColumns,
"",
CONCATENATE(AA332,", ",INDEX(DataColumns[Column Label],$A333)))</f>
        <v/>
      </c>
    </row>
    <row r="334" spans="1:27" x14ac:dyDescent="0.25">
      <c r="A334">
        <v>331</v>
      </c>
      <c r="D334" s="111" t="str">
        <f>IF($A334&gt;NumPeople,"",
CONCATENATE("  - &amp;PersonID",TEXT($A334,"0000"),
" {","PersonFirstName:  ",CHAR(34),INDEX(People[First Name],$A334),CHAR(34),
", PersonMiddleName:  ",CHAR(34),INDEX(People[Middle Name],$A334),CHAR(34),
", PersonLastName:  ",CHAR(34),INDEX(People[Last Name],$A334),CHAR(34),"}"))</f>
        <v/>
      </c>
      <c r="E334" s="111" t="str">
        <f>IF($A334&gt;NumOrganizations,"",
CONCATENATE("  - &amp;OrganizationID",TEXT($A334,"0000"),
" {","OrganizationTypeCV:  ",CHAR(34),INDEX(Organizations[Organization Type '[CV']],$A334),CHAR(34),
", OrganizationCode:  ",CHAR(34),INDEX(Organizations[Organization Code],$A334),CHAR(34),
", OrganizationName:  ",CHAR(34),INDEX(Organizations[Organization Name],$A334),CHAR(34),
", OrganizationDescription:  ",CHAR(34),INDEX(Organizations[Organization Description],$A334),CHAR(34),
", OrganizationLink:  ",CHAR(34),INDEX(Organizations[Organization Link],$A334),CHAR(34),"}"))</f>
        <v/>
      </c>
      <c r="F334" s="111" t="str">
        <f>IF($A334&gt;NumPeople,"",
CONCATENATE("  - &amp;AffiliationID",TEXT($A334,"0000"),
" {PersonID: *PersonID",TEXT($A334,"0000"),
", OrganizationID: *OrganizationID",TEXT(MATCH(INDEX(People[Organization Name],$A334),Organizations[Organization Name],0),"0000"),
", IsPrimaryOrganizationContact: , AffiliationStartDate: , AffiliationEndDate: , PrimaryPhone: ",
", PrimaryEmail: ",CHAR(34),INDEX(People[Primary Email],$A334),CHAR(34),
", PrimaryAddress: ",CHAR(34),INDEX(People[Primary Address],$A334),CHAR(34),
", PersonLink: }"))</f>
        <v/>
      </c>
      <c r="H334" s="111" t="str">
        <f>IF(COUNTA(CitationInformation)=0,"",
IF($A334&gt;NumAuthors,"",
CONCATENATE("  - &amp;AuthorListID",TEXT($A334,"0000"),
"  {CitationID: *CitationID0001",
", PersonID: *PersonID",TEXT(MATCH(INDEX(AuthorList[Author Name],$A334),People[Full Name],0),"0000"),
", AuthorOrder: ",INDEX(AuthorList[Author Number],$A334),"}")))</f>
        <v/>
      </c>
      <c r="K334" s="111" t="str">
        <f>IF($A334&gt;NumSamplingFeatures,"",
CONCATENATE("  - &amp;SamplingFeatureID",TEXT($A334,"0000"),
" {","SamplingFeatureUUID:  ",CHAR(34),INDEX(SamplingFeatures[Sampling Feature UUID],$A334),CHAR(34),
", SamplingFeatureTypeCV:  ",CHAR(34),INDEX(SamplingFeatures[Sampling Feature Type],$A334),CHAR(34),
", SamplingFeatureCode:  ",CHAR(34),INDEX(SamplingFeatures[Feature Code],$A334),CHAR(34),
", SamplingFeatureName:  ",CHAR(34),INDEX(SamplingFeatures[Feature Name],$A334),CHAR(34),
", SamplingFeatureDescription:  ",CHAR(34),INDEX(SamplingFeatures[Feature Description],$A334),CHAR(34),
", SamplingFeatureGeotypeCV:  ",CHAR(34),INDEX(SamplingFeatures[Feature Geo Type],$A334),CHAR(34),
", FeatureGeometry:  ",CHAR(34),INDEX(SamplingFeatures[Feature Geometry],$A334),CHAR(34),
", Elevation_m:  ",CHAR(34),INDEX(SamplingFeatures[Elevation_m],$A334),CHAR(34),
", ElevationDatumCV:  ",CHAR(34),ElevationDatum,CHAR(34),"}"))</f>
        <v/>
      </c>
      <c r="L334" s="111" t="str">
        <f>IF(NumSites=0,"",
IF(NumSites&lt;$A334,"",
CONCATENATE("  - &amp;SiteID",TEXT($A334,"0000"),
" {","SamplingFeatureID:  *SamplingFeatureID",TEXT(MATCH($A334,Sites[SiteID],0),"0000"),
", SiteTypeCV:  ",CHAR(34),INDEX(Sites[Site Type],MATCH($A334,Sites[SiteID],0)),CHAR(34),
", Latitude:  ",INDEX(Sites[Latitude],MATCH($A334,Sites[SiteID],0)),
", Longitude:  ",INDEX(Sites[Longitude],MATCH($A334,Sites[SiteID],0)),
", SpatialReferenceID:  *SRSID0001}")))</f>
        <v/>
      </c>
      <c r="M334" s="111" t="str">
        <f>IF(NumSpecimens=0,"",
IF(NumSpecimens&lt;$A334,"",
CONCATENATE("  - &amp;SpecimenID",TEXT($A334,"0000"),
" {","SamplingFeatureID:  *SamplingFeatureID",TEXT(MATCH($A334,Specimens[SpecimenID],0),"0000"),
", SpecimenTypeCV:  ",CHAR(34),INDEX(Specimens[Specimen Type],MATCH($A334,Specimens[SpecimenID],0)),CHAR(34),
", SpecimenMediumCV:  ",INDEX(Specimens[Specimen Medium],MATCH($A334,Specimens[SpecimenID],0)),
", IsFieldSpecimen:  ",CHAR(34),INDEX(Specimens[Is Field Specimen?],MATCH($A334,Specimens[SpecimenID],0)),CHAR(34),"}")))</f>
        <v/>
      </c>
      <c r="N334" s="111" t="str">
        <f>IF(NumSpatialOffsets=0,"",
IF(NumSpatialOffsets&lt;$A334,"",
CONCATENATE("  - &amp;SpatialOffsetID",TEXT($A334,"0000"),
" {","SpatialOffsetTypeCV:  ",CHAR(34),INDEX(RelatedFeatures[Spatial Offset Type],MATCH($A334,RelatedFeatures[OffsetID],0)),CHAR(34),
", Offset1Value:  ",INDEX(RelatedFeatures[Offset 1 Value],MATCH($A334,RelatedFeatures[OffsetID],0)),
", Offset1UnitID:  ",CHAR(34),INDEX(RelatedFeatures[Offset 1 Unit],MATCH($A334,RelatedFeatures[OffsetID],0)),CHAR(34),
", Offset2Value:  ",IF(INDEX(RelatedFeatures[Offset 2 Value],MATCH($A334,RelatedFeatures[OffsetID],0))="","NULL",INDEX(RelatedFeatures[Offset 2 Value],MATCH($A334,RelatedFeatures[OffsetID],0))),
", Offset2UnitID:  ",CHAR(34),INDEX(RelatedFeatures[Offset 2 Unit],MATCH($A334,RelatedFeatures[OffsetID],0)),,CHAR(34),
", Offset3Value:  ",IF(INDEX(RelatedFeatures[Offset 3 Value],MATCH($A334,RelatedFeatures[OffsetID],0))="","NULL",INDEX(RelatedFeatures[Offset 3 Value],MATCH($A334,RelatedFeatures[OffsetID],0))),
", Offset3UnitID:  ",CHAR(34),INDEX(RelatedFeatures[Offset 3 Unit],MATCH($A334,RelatedFeatures[OffsetID],0)),CHAR(34),"}")))</f>
        <v/>
      </c>
      <c r="O334" s="111" t="str">
        <f>IF(NumRelatedFeatures=0,"",
IF($A334&gt;NumRelatedFeatures,"",
CONCATENATE("  - &amp;RelationID",TEXT($A334,"0000"),
" {","SamplingFeatureID:  *SamplingFeatureID",TEXT(MATCH(INDEX(RelatedFeatures[First Sampling Feature Code],$A334),SamplingFeatures[Feature Code],0),"0000"),
", RelationshipTypeCV:  ",CHAR(34),INDEX(RelatedFeatures[Relationship Type],$A334),CHAR(34),
", RelatedFeatureID: *SamplingFeatureID",TEXT(MATCH(INDEX(RelatedFeatures[Second Sampling Feature Code],$A334),SamplingFeatures[Feature Code],0),"0000"),
", SpatialOffsetID:  ",IF(INDEX(RelatedFeatures[OffsetID],$A334)="",CONCATENATE(CHAR(34),CHAR(34)),CONCATENATE("*SpatialOffsetID",TEXT(INDEX(RelatedFeatures[OffsetID],$A334),"0000"))),"}")))</f>
        <v/>
      </c>
      <c r="P334" s="111" t="str">
        <f>IF($A334&gt;NumMethods,"",
CONCATENATE("  - &amp;MethodID",TEXT($A334,"0000"),
" {","MethodTypeCV:  ",CHAR(34),INDEX(Methods[Method Type],$A334),CHAR(34),
", MethodCode:  ",CHAR(34),INDEX(Methods[Method Code],$A334),CHAR(34),
", MethodName:  ",CHAR(34),INDEX(Methods[Method Name],$A334),CHAR(34),
", MethodDescription:  ",CHAR(34),INDEX(Methods[Method Description],$A334),CHAR(34),
", MethodLink:  ",CHAR(34),INDEX(Methods[Method Link],$A334),CHAR(34),
", OrganizationID: *OrganizationID",TEXT(MATCH(INDEX(Methods[Organization Name],$A334),Organizations[Organization Name],0),"0000"),"}"))</f>
        <v/>
      </c>
      <c r="Q334" s="111" t="str">
        <f>IF($A334&gt;NumVariables,"",
CONCATENATE("  - &amp;VariableID",TEXT($A334,"0000"),
" {","VariableTypeCV:  ",CHAR(34),INDEX(Variables[Variable Type],$A334),CHAR(34),
", VariableCode:  ",CHAR(34),INDEX(Variables[Variable Code],$A334),CHAR(34),
", VariableNameCV:  ",CHAR(34),INDEX(Variables[Variable Name],$A334),CHAR(34),
", VariableDefinition:  ",CHAR(34),INDEX(Variables[Variable Definition],$A334),CHAR(34),
", SpecciationCV:  ",CHAR(34),INDEX(Variables[Speciation],$A334),CHAR(34),
", NoDataValue:  ",CHAR(34),INDEX(Variables[No Data Value],$A334),CHAR(34),"}"))</f>
        <v/>
      </c>
      <c r="S334" s="111" t="str">
        <f>IF($A334&gt;NumProcessingLevels,"",
CONCATENATE("  - &amp;ProcessingLevelID",TEXT($A334,"0000"),
" {","ProcessingLevelCode:  ",CHAR(34),INDEX(ProcessingLevels[Processing Level Code],$A334),CHAR(34),
", Definition:  ",CHAR(34),INDEX(ProcessingLevels[Definition],$A334),CHAR(34),
", Explanation:  ",CHAR(34),INDEX(ProcessingLevels[Explanation],$A334),CHAR(34),"}"))</f>
        <v/>
      </c>
      <c r="T334" s="111" t="str">
        <f>IF($A334&gt;NumDataColumns,"",
IF(INDEX(DataColumns[Method Code],$A334)="","PLEASE FILL IN A METHOD FOR EACH DATA COLUMN",
CONCATENATE("  - &amp;ActionID",TEXT($A334,"0000"),
" {","ActionTypeCV:  ",CHAR(34),"Observation",CHAR(34),
", MethodID: *MethodID",TEXT(MATCH(INDEX(DataColumns[Method Code],$A334),Methods[Method Code],0),"0000"),
", BeginDateTime:  NULL",
", BeginDateTimeUTCOffset:  NULL",
", EndDateTime:  NULL",
", EndDateTimeUTCOffset:  NULL",
", ActionDescription:  ",CHAR(34),"Generic observation action generated by YODA TimeSeries Template",CHAR(34),
", ActionFileLink:  ",CHAR(34),CHAR(34),"}")))</f>
        <v/>
      </c>
      <c r="U334" s="111" t="str">
        <f>IF($A334&gt;NumDataColumns,"",
IF(INDEX(DataColumns[Method Code],$A334)="","PLEASE FILL IN A SAMPLING FEATURE FOR EACH DATA COLUMN",
CONCATENATE("  - &amp;FeatureActionID",TEXT($A334,"0000"),
" {","SamplingFeatureID:  *SamplingFeatureID",TEXT(MATCH(INDEX(DataColumns[Sampling Feature Code],$A334),SamplingFeatures[Feature Code],0),"0000"),
", ActionID:  *ActionID",TEXT($A334,"0000"),"}")))</f>
        <v/>
      </c>
      <c r="V334" s="111" t="str">
        <f>IF($A334&gt;NumDataColumns,"",
CONCATENATE("  - &amp;ResultID",TEXT($A334,"0000"),
" {","ResultUUID:  ",CHAR(34),INDEX(DataColumns[ResultUUID],$A334),CHAR(34),
", FeatureActionID: *FeatureActionID",TEXT($A334,"0000"),
", ResultTypeCV:  ",CHAR(34),INDEX(DataColumns[Result Type],$A334),CHAR(34),
", VariableID:  *VariableID",TEXT(MATCH(INDEX(DataColumns[Variable Code],$A334),Variables[Variable Code],0),"0000"),
", UnitsID:  ",CHAR(34),INDEX(DataColumns[Unit Name],$A334),CHAR(34),
", TaxonomicClassifierID:  ",CHAR(34),CHAR(34),
", ProcessingLevelID:  *ProcessingLevelID",TEXT(MATCH(INDEX(DataColumns[Processing Level],$A334),ProcessingLevels[Processing Level Code],0),"0000"),
", ResultDateTime:  ",CHAR(34),CHAR(34),
", ResultDateTimeUTCOffset:  ",CHAR(34),CHAR(34),
", ValidDateTime:  ",CHAR(34),CHAR(34),
", ValidDateTimeUTCOffset:  ",CHAR(34),CHAR(34),
", StatusCV:  ",CHAR(34),CHAR(34),
", SampledMediumCV:  ",CHAR(34),INDEX(DataColumns[Sampled Medium],$A334),CHAR(34),
", ValueCount:  ",NumDataValues,"}"))</f>
        <v/>
      </c>
      <c r="W334" s="111" t="str">
        <f>IF($A334&gt;NumDataColumns,"",
CONCATENATE("  - &amp;TimeSeriesResultID001",TEXT($A334,"0000"),
" {","ResultID: *ResultID",TEXT($A334,"0000"),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Statistic],$A334),CHAR(34),"}"))</f>
        <v/>
      </c>
      <c r="X334" s="111" t="str">
        <f>IF($A334-3&gt;NumDataColumns,"",
CONCATENATE("    - {ColumnNumber: ",TEXT($A334-1,"0000"),
", Label:  ",CHAR(34),INDEX(DataColumns[Column Label],$A334-3),CHAR(34),
", ODM2Field:  ",CHAR(34),"DataValue",CHAR(34),
", CensorCodeCV:  ",CHAR(34),INDEX(DataColumns[Censor Code],$A334-3),CHAR(34),
", QualiatyCodeCV:  ",CHAR(34),INDEX(DataColumns[Quality Code],$A334-3),CHAR(34),
", TimeAggregationInterval:  ",INDEX(DataColumns[Time Aggregation Interval],$A334-3),
", TimeAggregationIntervalUnitsID:  ",CHAR(34),INDEX(DataColumns[Time Aggregation Unit],$A334-3),CHAR(34),"}"))</f>
        <v/>
      </c>
      <c r="AA334" s="111" t="str">
        <f>IF($A334&gt;NumDataColumns,
"",
CONCATENATE(AA333,", ",INDEX(DataColumns[Column Label],$A334)))</f>
        <v/>
      </c>
    </row>
    <row r="335" spans="1:27" x14ac:dyDescent="0.25">
      <c r="A335">
        <v>332</v>
      </c>
      <c r="D335" s="111" t="str">
        <f>IF($A335&gt;NumPeople,"",
CONCATENATE("  - &amp;PersonID",TEXT($A335,"0000"),
" {","PersonFirstName:  ",CHAR(34),INDEX(People[First Name],$A335),CHAR(34),
", PersonMiddleName:  ",CHAR(34),INDEX(People[Middle Name],$A335),CHAR(34),
", PersonLastName:  ",CHAR(34),INDEX(People[Last Name],$A335),CHAR(34),"}"))</f>
        <v/>
      </c>
      <c r="E335" s="111" t="str">
        <f>IF($A335&gt;NumOrganizations,"",
CONCATENATE("  - &amp;OrganizationID",TEXT($A335,"0000"),
" {","OrganizationTypeCV:  ",CHAR(34),INDEX(Organizations[Organization Type '[CV']],$A335),CHAR(34),
", OrganizationCode:  ",CHAR(34),INDEX(Organizations[Organization Code],$A335),CHAR(34),
", OrganizationName:  ",CHAR(34),INDEX(Organizations[Organization Name],$A335),CHAR(34),
", OrganizationDescription:  ",CHAR(34),INDEX(Organizations[Organization Description],$A335),CHAR(34),
", OrganizationLink:  ",CHAR(34),INDEX(Organizations[Organization Link],$A335),CHAR(34),"}"))</f>
        <v/>
      </c>
      <c r="F335" s="111" t="str">
        <f>IF($A335&gt;NumPeople,"",
CONCATENATE("  - &amp;AffiliationID",TEXT($A335,"0000"),
" {PersonID: *PersonID",TEXT($A335,"0000"),
", OrganizationID: *OrganizationID",TEXT(MATCH(INDEX(People[Organization Name],$A335),Organizations[Organization Name],0),"0000"),
", IsPrimaryOrganizationContact: , AffiliationStartDate: , AffiliationEndDate: , PrimaryPhone: ",
", PrimaryEmail: ",CHAR(34),INDEX(People[Primary Email],$A335),CHAR(34),
", PrimaryAddress: ",CHAR(34),INDEX(People[Primary Address],$A335),CHAR(34),
", PersonLink: }"))</f>
        <v/>
      </c>
      <c r="H335" s="111" t="str">
        <f>IF(COUNTA(CitationInformation)=0,"",
IF($A335&gt;NumAuthors,"",
CONCATENATE("  - &amp;AuthorListID",TEXT($A335,"0000"),
"  {CitationID: *CitationID0001",
", PersonID: *PersonID",TEXT(MATCH(INDEX(AuthorList[Author Name],$A335),People[Full Name],0),"0000"),
", AuthorOrder: ",INDEX(AuthorList[Author Number],$A335),"}")))</f>
        <v/>
      </c>
      <c r="K335" s="111" t="str">
        <f>IF($A335&gt;NumSamplingFeatures,"",
CONCATENATE("  - &amp;SamplingFeatureID",TEXT($A335,"0000"),
" {","SamplingFeatureUUID:  ",CHAR(34),INDEX(SamplingFeatures[Sampling Feature UUID],$A335),CHAR(34),
", SamplingFeatureTypeCV:  ",CHAR(34),INDEX(SamplingFeatures[Sampling Feature Type],$A335),CHAR(34),
", SamplingFeatureCode:  ",CHAR(34),INDEX(SamplingFeatures[Feature Code],$A335),CHAR(34),
", SamplingFeatureName:  ",CHAR(34),INDEX(SamplingFeatures[Feature Name],$A335),CHAR(34),
", SamplingFeatureDescription:  ",CHAR(34),INDEX(SamplingFeatures[Feature Description],$A335),CHAR(34),
", SamplingFeatureGeotypeCV:  ",CHAR(34),INDEX(SamplingFeatures[Feature Geo Type],$A335),CHAR(34),
", FeatureGeometry:  ",CHAR(34),INDEX(SamplingFeatures[Feature Geometry],$A335),CHAR(34),
", Elevation_m:  ",CHAR(34),INDEX(SamplingFeatures[Elevation_m],$A335),CHAR(34),
", ElevationDatumCV:  ",CHAR(34),ElevationDatum,CHAR(34),"}"))</f>
        <v/>
      </c>
      <c r="L335" s="111" t="str">
        <f>IF(NumSites=0,"",
IF(NumSites&lt;$A335,"",
CONCATENATE("  - &amp;SiteID",TEXT($A335,"0000"),
" {","SamplingFeatureID:  *SamplingFeatureID",TEXT(MATCH($A335,Sites[SiteID],0),"0000"),
", SiteTypeCV:  ",CHAR(34),INDEX(Sites[Site Type],MATCH($A335,Sites[SiteID],0)),CHAR(34),
", Latitude:  ",INDEX(Sites[Latitude],MATCH($A335,Sites[SiteID],0)),
", Longitude:  ",INDEX(Sites[Longitude],MATCH($A335,Sites[SiteID],0)),
", SpatialReferenceID:  *SRSID0001}")))</f>
        <v/>
      </c>
      <c r="M335" s="111" t="str">
        <f>IF(NumSpecimens=0,"",
IF(NumSpecimens&lt;$A335,"",
CONCATENATE("  - &amp;SpecimenID",TEXT($A335,"0000"),
" {","SamplingFeatureID:  *SamplingFeatureID",TEXT(MATCH($A335,Specimens[SpecimenID],0),"0000"),
", SpecimenTypeCV:  ",CHAR(34),INDEX(Specimens[Specimen Type],MATCH($A335,Specimens[SpecimenID],0)),CHAR(34),
", SpecimenMediumCV:  ",INDEX(Specimens[Specimen Medium],MATCH($A335,Specimens[SpecimenID],0)),
", IsFieldSpecimen:  ",CHAR(34),INDEX(Specimens[Is Field Specimen?],MATCH($A335,Specimens[SpecimenID],0)),CHAR(34),"}")))</f>
        <v/>
      </c>
      <c r="N335" s="111" t="str">
        <f>IF(NumSpatialOffsets=0,"",
IF(NumSpatialOffsets&lt;$A335,"",
CONCATENATE("  - &amp;SpatialOffsetID",TEXT($A335,"0000"),
" {","SpatialOffsetTypeCV:  ",CHAR(34),INDEX(RelatedFeatures[Spatial Offset Type],MATCH($A335,RelatedFeatures[OffsetID],0)),CHAR(34),
", Offset1Value:  ",INDEX(RelatedFeatures[Offset 1 Value],MATCH($A335,RelatedFeatures[OffsetID],0)),
", Offset1UnitID:  ",CHAR(34),INDEX(RelatedFeatures[Offset 1 Unit],MATCH($A335,RelatedFeatures[OffsetID],0)),CHAR(34),
", Offset2Value:  ",IF(INDEX(RelatedFeatures[Offset 2 Value],MATCH($A335,RelatedFeatures[OffsetID],0))="","NULL",INDEX(RelatedFeatures[Offset 2 Value],MATCH($A335,RelatedFeatures[OffsetID],0))),
", Offset2UnitID:  ",CHAR(34),INDEX(RelatedFeatures[Offset 2 Unit],MATCH($A335,RelatedFeatures[OffsetID],0)),,CHAR(34),
", Offset3Value:  ",IF(INDEX(RelatedFeatures[Offset 3 Value],MATCH($A335,RelatedFeatures[OffsetID],0))="","NULL",INDEX(RelatedFeatures[Offset 3 Value],MATCH($A335,RelatedFeatures[OffsetID],0))),
", Offset3UnitID:  ",CHAR(34),INDEX(RelatedFeatures[Offset 3 Unit],MATCH($A335,RelatedFeatures[OffsetID],0)),CHAR(34),"}")))</f>
        <v/>
      </c>
      <c r="O335" s="111" t="str">
        <f>IF(NumRelatedFeatures=0,"",
IF($A335&gt;NumRelatedFeatures,"",
CONCATENATE("  - &amp;RelationID",TEXT($A335,"0000"),
" {","SamplingFeatureID:  *SamplingFeatureID",TEXT(MATCH(INDEX(RelatedFeatures[First Sampling Feature Code],$A335),SamplingFeatures[Feature Code],0),"0000"),
", RelationshipTypeCV:  ",CHAR(34),INDEX(RelatedFeatures[Relationship Type],$A335),CHAR(34),
", RelatedFeatureID: *SamplingFeatureID",TEXT(MATCH(INDEX(RelatedFeatures[Second Sampling Feature Code],$A335),SamplingFeatures[Feature Code],0),"0000"),
", SpatialOffsetID:  ",IF(INDEX(RelatedFeatures[OffsetID],$A335)="",CONCATENATE(CHAR(34),CHAR(34)),CONCATENATE("*SpatialOffsetID",TEXT(INDEX(RelatedFeatures[OffsetID],$A335),"0000"))),"}")))</f>
        <v/>
      </c>
      <c r="P335" s="111" t="str">
        <f>IF($A335&gt;NumMethods,"",
CONCATENATE("  - &amp;MethodID",TEXT($A335,"0000"),
" {","MethodTypeCV:  ",CHAR(34),INDEX(Methods[Method Type],$A335),CHAR(34),
", MethodCode:  ",CHAR(34),INDEX(Methods[Method Code],$A335),CHAR(34),
", MethodName:  ",CHAR(34),INDEX(Methods[Method Name],$A335),CHAR(34),
", MethodDescription:  ",CHAR(34),INDEX(Methods[Method Description],$A335),CHAR(34),
", MethodLink:  ",CHAR(34),INDEX(Methods[Method Link],$A335),CHAR(34),
", OrganizationID: *OrganizationID",TEXT(MATCH(INDEX(Methods[Organization Name],$A335),Organizations[Organization Name],0),"0000"),"}"))</f>
        <v/>
      </c>
      <c r="Q335" s="111" t="str">
        <f>IF($A335&gt;NumVariables,"",
CONCATENATE("  - &amp;VariableID",TEXT($A335,"0000"),
" {","VariableTypeCV:  ",CHAR(34),INDEX(Variables[Variable Type],$A335),CHAR(34),
", VariableCode:  ",CHAR(34),INDEX(Variables[Variable Code],$A335),CHAR(34),
", VariableNameCV:  ",CHAR(34),INDEX(Variables[Variable Name],$A335),CHAR(34),
", VariableDefinition:  ",CHAR(34),INDEX(Variables[Variable Definition],$A335),CHAR(34),
", SpecciationCV:  ",CHAR(34),INDEX(Variables[Speciation],$A335),CHAR(34),
", NoDataValue:  ",CHAR(34),INDEX(Variables[No Data Value],$A335),CHAR(34),"}"))</f>
        <v/>
      </c>
      <c r="S335" s="111" t="str">
        <f>IF($A335&gt;NumProcessingLevels,"",
CONCATENATE("  - &amp;ProcessingLevelID",TEXT($A335,"0000"),
" {","ProcessingLevelCode:  ",CHAR(34),INDEX(ProcessingLevels[Processing Level Code],$A335),CHAR(34),
", Definition:  ",CHAR(34),INDEX(ProcessingLevels[Definition],$A335),CHAR(34),
", Explanation:  ",CHAR(34),INDEX(ProcessingLevels[Explanation],$A335),CHAR(34),"}"))</f>
        <v/>
      </c>
      <c r="T335" s="111" t="str">
        <f>IF($A335&gt;NumDataColumns,"",
IF(INDEX(DataColumns[Method Code],$A335)="","PLEASE FILL IN A METHOD FOR EACH DATA COLUMN",
CONCATENATE("  - &amp;ActionID",TEXT($A335,"0000"),
" {","ActionTypeCV:  ",CHAR(34),"Observation",CHAR(34),
", MethodID: *MethodID",TEXT(MATCH(INDEX(DataColumns[Method Code],$A335),Methods[Method Code],0),"0000"),
", BeginDateTime:  NULL",
", BeginDateTimeUTCOffset:  NULL",
", EndDateTime:  NULL",
", EndDateTimeUTCOffset:  NULL",
", ActionDescription:  ",CHAR(34),"Generic observation action generated by YODA TimeSeries Template",CHAR(34),
", ActionFileLink:  ",CHAR(34),CHAR(34),"}")))</f>
        <v/>
      </c>
      <c r="U335" s="111" t="str">
        <f>IF($A335&gt;NumDataColumns,"",
IF(INDEX(DataColumns[Method Code],$A335)="","PLEASE FILL IN A SAMPLING FEATURE FOR EACH DATA COLUMN",
CONCATENATE("  - &amp;FeatureActionID",TEXT($A335,"0000"),
" {","SamplingFeatureID:  *SamplingFeatureID",TEXT(MATCH(INDEX(DataColumns[Sampling Feature Code],$A335),SamplingFeatures[Feature Code],0),"0000"),
", ActionID:  *ActionID",TEXT($A335,"0000"),"}")))</f>
        <v/>
      </c>
      <c r="V335" s="111" t="str">
        <f>IF($A335&gt;NumDataColumns,"",
CONCATENATE("  - &amp;ResultID",TEXT($A335,"0000"),
" {","ResultUUID:  ",CHAR(34),INDEX(DataColumns[ResultUUID],$A335),CHAR(34),
", FeatureActionID: *FeatureActionID",TEXT($A335,"0000"),
", ResultTypeCV:  ",CHAR(34),INDEX(DataColumns[Result Type],$A335),CHAR(34),
", VariableID:  *VariableID",TEXT(MATCH(INDEX(DataColumns[Variable Code],$A335),Variables[Variable Code],0),"0000"),
", UnitsID:  ",CHAR(34),INDEX(DataColumns[Unit Name],$A335),CHAR(34),
", TaxonomicClassifierID:  ",CHAR(34),CHAR(34),
", ProcessingLevelID:  *ProcessingLevelID",TEXT(MATCH(INDEX(DataColumns[Processing Level],$A335),ProcessingLevels[Processing Level Code],0),"0000"),
", ResultDateTime:  ",CHAR(34),CHAR(34),
", ResultDateTimeUTCOffset:  ",CHAR(34),CHAR(34),
", ValidDateTime:  ",CHAR(34),CHAR(34),
", ValidDateTimeUTCOffset:  ",CHAR(34),CHAR(34),
", StatusCV:  ",CHAR(34),CHAR(34),
", SampledMediumCV:  ",CHAR(34),INDEX(DataColumns[Sampled Medium],$A335),CHAR(34),
", ValueCount:  ",NumDataValues,"}"))</f>
        <v/>
      </c>
      <c r="W335" s="111" t="str">
        <f>IF($A335&gt;NumDataColumns,"",
CONCATENATE("  - &amp;TimeSeriesResultID001",TEXT($A335,"0000"),
" {","ResultID: *ResultID",TEXT($A335,"0000"),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Statistic],$A335),CHAR(34),"}"))</f>
        <v/>
      </c>
      <c r="X335" s="111" t="str">
        <f>IF($A335-3&gt;NumDataColumns,"",
CONCATENATE("    - {ColumnNumber: ",TEXT($A335-1,"0000"),
", Label:  ",CHAR(34),INDEX(DataColumns[Column Label],$A335-3),CHAR(34),
", ODM2Field:  ",CHAR(34),"DataValue",CHAR(34),
", CensorCodeCV:  ",CHAR(34),INDEX(DataColumns[Censor Code],$A335-3),CHAR(34),
", QualiatyCodeCV:  ",CHAR(34),INDEX(DataColumns[Quality Code],$A335-3),CHAR(34),
", TimeAggregationInterval:  ",INDEX(DataColumns[Time Aggregation Interval],$A335-3),
", TimeAggregationIntervalUnitsID:  ",CHAR(34),INDEX(DataColumns[Time Aggregation Unit],$A335-3),CHAR(34),"}"))</f>
        <v/>
      </c>
      <c r="AA335" s="111" t="str">
        <f>IF($A335&gt;NumDataColumns,
"",
CONCATENATE(AA334,", ",INDEX(DataColumns[Column Label],$A335)))</f>
        <v/>
      </c>
    </row>
    <row r="336" spans="1:27" x14ac:dyDescent="0.25">
      <c r="A336">
        <v>333</v>
      </c>
      <c r="D336" s="111" t="str">
        <f>IF($A336&gt;NumPeople,"",
CONCATENATE("  - &amp;PersonID",TEXT($A336,"0000"),
" {","PersonFirstName:  ",CHAR(34),INDEX(People[First Name],$A336),CHAR(34),
", PersonMiddleName:  ",CHAR(34),INDEX(People[Middle Name],$A336),CHAR(34),
", PersonLastName:  ",CHAR(34),INDEX(People[Last Name],$A336),CHAR(34),"}"))</f>
        <v/>
      </c>
      <c r="E336" s="111" t="str">
        <f>IF($A336&gt;NumOrganizations,"",
CONCATENATE("  - &amp;OrganizationID",TEXT($A336,"0000"),
" {","OrganizationTypeCV:  ",CHAR(34),INDEX(Organizations[Organization Type '[CV']],$A336),CHAR(34),
", OrganizationCode:  ",CHAR(34),INDEX(Organizations[Organization Code],$A336),CHAR(34),
", OrganizationName:  ",CHAR(34),INDEX(Organizations[Organization Name],$A336),CHAR(34),
", OrganizationDescription:  ",CHAR(34),INDEX(Organizations[Organization Description],$A336),CHAR(34),
", OrganizationLink:  ",CHAR(34),INDEX(Organizations[Organization Link],$A336),CHAR(34),"}"))</f>
        <v/>
      </c>
      <c r="F336" s="111" t="str">
        <f>IF($A336&gt;NumPeople,"",
CONCATENATE("  - &amp;AffiliationID",TEXT($A336,"0000"),
" {PersonID: *PersonID",TEXT($A336,"0000"),
", OrganizationID: *OrganizationID",TEXT(MATCH(INDEX(People[Organization Name],$A336),Organizations[Organization Name],0),"0000"),
", IsPrimaryOrganizationContact: , AffiliationStartDate: , AffiliationEndDate: , PrimaryPhone: ",
", PrimaryEmail: ",CHAR(34),INDEX(People[Primary Email],$A336),CHAR(34),
", PrimaryAddress: ",CHAR(34),INDEX(People[Primary Address],$A336),CHAR(34),
", PersonLink: }"))</f>
        <v/>
      </c>
      <c r="H336" s="111" t="str">
        <f>IF(COUNTA(CitationInformation)=0,"",
IF($A336&gt;NumAuthors,"",
CONCATENATE("  - &amp;AuthorListID",TEXT($A336,"0000"),
"  {CitationID: *CitationID0001",
", PersonID: *PersonID",TEXT(MATCH(INDEX(AuthorList[Author Name],$A336),People[Full Name],0),"0000"),
", AuthorOrder: ",INDEX(AuthorList[Author Number],$A336),"}")))</f>
        <v/>
      </c>
      <c r="K336" s="111" t="str">
        <f>IF($A336&gt;NumSamplingFeatures,"",
CONCATENATE("  - &amp;SamplingFeatureID",TEXT($A336,"0000"),
" {","SamplingFeatureUUID:  ",CHAR(34),INDEX(SamplingFeatures[Sampling Feature UUID],$A336),CHAR(34),
", SamplingFeatureTypeCV:  ",CHAR(34),INDEX(SamplingFeatures[Sampling Feature Type],$A336),CHAR(34),
", SamplingFeatureCode:  ",CHAR(34),INDEX(SamplingFeatures[Feature Code],$A336),CHAR(34),
", SamplingFeatureName:  ",CHAR(34),INDEX(SamplingFeatures[Feature Name],$A336),CHAR(34),
", SamplingFeatureDescription:  ",CHAR(34),INDEX(SamplingFeatures[Feature Description],$A336),CHAR(34),
", SamplingFeatureGeotypeCV:  ",CHAR(34),INDEX(SamplingFeatures[Feature Geo Type],$A336),CHAR(34),
", FeatureGeometry:  ",CHAR(34),INDEX(SamplingFeatures[Feature Geometry],$A336),CHAR(34),
", Elevation_m:  ",CHAR(34),INDEX(SamplingFeatures[Elevation_m],$A336),CHAR(34),
", ElevationDatumCV:  ",CHAR(34),ElevationDatum,CHAR(34),"}"))</f>
        <v/>
      </c>
      <c r="L336" s="111" t="str">
        <f>IF(NumSites=0,"",
IF(NumSites&lt;$A336,"",
CONCATENATE("  - &amp;SiteID",TEXT($A336,"0000"),
" {","SamplingFeatureID:  *SamplingFeatureID",TEXT(MATCH($A336,Sites[SiteID],0),"0000"),
", SiteTypeCV:  ",CHAR(34),INDEX(Sites[Site Type],MATCH($A336,Sites[SiteID],0)),CHAR(34),
", Latitude:  ",INDEX(Sites[Latitude],MATCH($A336,Sites[SiteID],0)),
", Longitude:  ",INDEX(Sites[Longitude],MATCH($A336,Sites[SiteID],0)),
", SpatialReferenceID:  *SRSID0001}")))</f>
        <v/>
      </c>
      <c r="M336" s="111" t="str">
        <f>IF(NumSpecimens=0,"",
IF(NumSpecimens&lt;$A336,"",
CONCATENATE("  - &amp;SpecimenID",TEXT($A336,"0000"),
" {","SamplingFeatureID:  *SamplingFeatureID",TEXT(MATCH($A336,Specimens[SpecimenID],0),"0000"),
", SpecimenTypeCV:  ",CHAR(34),INDEX(Specimens[Specimen Type],MATCH($A336,Specimens[SpecimenID],0)),CHAR(34),
", SpecimenMediumCV:  ",INDEX(Specimens[Specimen Medium],MATCH($A336,Specimens[SpecimenID],0)),
", IsFieldSpecimen:  ",CHAR(34),INDEX(Specimens[Is Field Specimen?],MATCH($A336,Specimens[SpecimenID],0)),CHAR(34),"}")))</f>
        <v/>
      </c>
      <c r="N336" s="111" t="str">
        <f>IF(NumSpatialOffsets=0,"",
IF(NumSpatialOffsets&lt;$A336,"",
CONCATENATE("  - &amp;SpatialOffsetID",TEXT($A336,"0000"),
" {","SpatialOffsetTypeCV:  ",CHAR(34),INDEX(RelatedFeatures[Spatial Offset Type],MATCH($A336,RelatedFeatures[OffsetID],0)),CHAR(34),
", Offset1Value:  ",INDEX(RelatedFeatures[Offset 1 Value],MATCH($A336,RelatedFeatures[OffsetID],0)),
", Offset1UnitID:  ",CHAR(34),INDEX(RelatedFeatures[Offset 1 Unit],MATCH($A336,RelatedFeatures[OffsetID],0)),CHAR(34),
", Offset2Value:  ",IF(INDEX(RelatedFeatures[Offset 2 Value],MATCH($A336,RelatedFeatures[OffsetID],0))="","NULL",INDEX(RelatedFeatures[Offset 2 Value],MATCH($A336,RelatedFeatures[OffsetID],0))),
", Offset2UnitID:  ",CHAR(34),INDEX(RelatedFeatures[Offset 2 Unit],MATCH($A336,RelatedFeatures[OffsetID],0)),,CHAR(34),
", Offset3Value:  ",IF(INDEX(RelatedFeatures[Offset 3 Value],MATCH($A336,RelatedFeatures[OffsetID],0))="","NULL",INDEX(RelatedFeatures[Offset 3 Value],MATCH($A336,RelatedFeatures[OffsetID],0))),
", Offset3UnitID:  ",CHAR(34),INDEX(RelatedFeatures[Offset 3 Unit],MATCH($A336,RelatedFeatures[OffsetID],0)),CHAR(34),"}")))</f>
        <v/>
      </c>
      <c r="O336" s="111" t="str">
        <f>IF(NumRelatedFeatures=0,"",
IF($A336&gt;NumRelatedFeatures,"",
CONCATENATE("  - &amp;RelationID",TEXT($A336,"0000"),
" {","SamplingFeatureID:  *SamplingFeatureID",TEXT(MATCH(INDEX(RelatedFeatures[First Sampling Feature Code],$A336),SamplingFeatures[Feature Code],0),"0000"),
", RelationshipTypeCV:  ",CHAR(34),INDEX(RelatedFeatures[Relationship Type],$A336),CHAR(34),
", RelatedFeatureID: *SamplingFeatureID",TEXT(MATCH(INDEX(RelatedFeatures[Second Sampling Feature Code],$A336),SamplingFeatures[Feature Code],0),"0000"),
", SpatialOffsetID:  ",IF(INDEX(RelatedFeatures[OffsetID],$A336)="",CONCATENATE(CHAR(34),CHAR(34)),CONCATENATE("*SpatialOffsetID",TEXT(INDEX(RelatedFeatures[OffsetID],$A336),"0000"))),"}")))</f>
        <v/>
      </c>
      <c r="P336" s="111" t="str">
        <f>IF($A336&gt;NumMethods,"",
CONCATENATE("  - &amp;MethodID",TEXT($A336,"0000"),
" {","MethodTypeCV:  ",CHAR(34),INDEX(Methods[Method Type],$A336),CHAR(34),
", MethodCode:  ",CHAR(34),INDEX(Methods[Method Code],$A336),CHAR(34),
", MethodName:  ",CHAR(34),INDEX(Methods[Method Name],$A336),CHAR(34),
", MethodDescription:  ",CHAR(34),INDEX(Methods[Method Description],$A336),CHAR(34),
", MethodLink:  ",CHAR(34),INDEX(Methods[Method Link],$A336),CHAR(34),
", OrganizationID: *OrganizationID",TEXT(MATCH(INDEX(Methods[Organization Name],$A336),Organizations[Organization Name],0),"0000"),"}"))</f>
        <v/>
      </c>
      <c r="Q336" s="111" t="str">
        <f>IF($A336&gt;NumVariables,"",
CONCATENATE("  - &amp;VariableID",TEXT($A336,"0000"),
" {","VariableTypeCV:  ",CHAR(34),INDEX(Variables[Variable Type],$A336),CHAR(34),
", VariableCode:  ",CHAR(34),INDEX(Variables[Variable Code],$A336),CHAR(34),
", VariableNameCV:  ",CHAR(34),INDEX(Variables[Variable Name],$A336),CHAR(34),
", VariableDefinition:  ",CHAR(34),INDEX(Variables[Variable Definition],$A336),CHAR(34),
", SpecciationCV:  ",CHAR(34),INDEX(Variables[Speciation],$A336),CHAR(34),
", NoDataValue:  ",CHAR(34),INDEX(Variables[No Data Value],$A336),CHAR(34),"}"))</f>
        <v/>
      </c>
      <c r="S336" s="111" t="str">
        <f>IF($A336&gt;NumProcessingLevels,"",
CONCATENATE("  - &amp;ProcessingLevelID",TEXT($A336,"0000"),
" {","ProcessingLevelCode:  ",CHAR(34),INDEX(ProcessingLevels[Processing Level Code],$A336),CHAR(34),
", Definition:  ",CHAR(34),INDEX(ProcessingLevels[Definition],$A336),CHAR(34),
", Explanation:  ",CHAR(34),INDEX(ProcessingLevels[Explanation],$A336),CHAR(34),"}"))</f>
        <v/>
      </c>
      <c r="T336" s="111" t="str">
        <f>IF($A336&gt;NumDataColumns,"",
IF(INDEX(DataColumns[Method Code],$A336)="","PLEASE FILL IN A METHOD FOR EACH DATA COLUMN",
CONCATENATE("  - &amp;ActionID",TEXT($A336,"0000"),
" {","ActionTypeCV:  ",CHAR(34),"Observation",CHAR(34),
", MethodID: *MethodID",TEXT(MATCH(INDEX(DataColumns[Method Code],$A336),Methods[Method Code],0),"0000"),
", BeginDateTime:  NULL",
", BeginDateTimeUTCOffset:  NULL",
", EndDateTime:  NULL",
", EndDateTimeUTCOffset:  NULL",
", ActionDescription:  ",CHAR(34),"Generic observation action generated by YODA TimeSeries Template",CHAR(34),
", ActionFileLink:  ",CHAR(34),CHAR(34),"}")))</f>
        <v/>
      </c>
      <c r="U336" s="111" t="str">
        <f>IF($A336&gt;NumDataColumns,"",
IF(INDEX(DataColumns[Method Code],$A336)="","PLEASE FILL IN A SAMPLING FEATURE FOR EACH DATA COLUMN",
CONCATENATE("  - &amp;FeatureActionID",TEXT($A336,"0000"),
" {","SamplingFeatureID:  *SamplingFeatureID",TEXT(MATCH(INDEX(DataColumns[Sampling Feature Code],$A336),SamplingFeatures[Feature Code],0),"0000"),
", ActionID:  *ActionID",TEXT($A336,"0000"),"}")))</f>
        <v/>
      </c>
      <c r="V336" s="111" t="str">
        <f>IF($A336&gt;NumDataColumns,"",
CONCATENATE("  - &amp;ResultID",TEXT($A336,"0000"),
" {","ResultUUID:  ",CHAR(34),INDEX(DataColumns[ResultUUID],$A336),CHAR(34),
", FeatureActionID: *FeatureActionID",TEXT($A336,"0000"),
", ResultTypeCV:  ",CHAR(34),INDEX(DataColumns[Result Type],$A336),CHAR(34),
", VariableID:  *VariableID",TEXT(MATCH(INDEX(DataColumns[Variable Code],$A336),Variables[Variable Code],0),"0000"),
", UnitsID:  ",CHAR(34),INDEX(DataColumns[Unit Name],$A336),CHAR(34),
", TaxonomicClassifierID:  ",CHAR(34),CHAR(34),
", ProcessingLevelID:  *ProcessingLevelID",TEXT(MATCH(INDEX(DataColumns[Processing Level],$A336),ProcessingLevels[Processing Level Code],0),"0000"),
", ResultDateTime:  ",CHAR(34),CHAR(34),
", ResultDateTimeUTCOffset:  ",CHAR(34),CHAR(34),
", ValidDateTime:  ",CHAR(34),CHAR(34),
", ValidDateTimeUTCOffset:  ",CHAR(34),CHAR(34),
", StatusCV:  ",CHAR(34),CHAR(34),
", SampledMediumCV:  ",CHAR(34),INDEX(DataColumns[Sampled Medium],$A336),CHAR(34),
", ValueCount:  ",NumDataValues,"}"))</f>
        <v/>
      </c>
      <c r="W336" s="111" t="str">
        <f>IF($A336&gt;NumDataColumns,"",
CONCATENATE("  - &amp;TimeSeriesResultID001",TEXT($A336,"0000"),
" {","ResultID: *ResultID",TEXT($A336,"0000"),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Statistic],$A336),CHAR(34),"}"))</f>
        <v/>
      </c>
      <c r="X336" s="111" t="str">
        <f>IF($A336-3&gt;NumDataColumns,"",
CONCATENATE("    - {ColumnNumber: ",TEXT($A336-1,"0000"),
", Label:  ",CHAR(34),INDEX(DataColumns[Column Label],$A336-3),CHAR(34),
", ODM2Field:  ",CHAR(34),"DataValue",CHAR(34),
", CensorCodeCV:  ",CHAR(34),INDEX(DataColumns[Censor Code],$A336-3),CHAR(34),
", QualiatyCodeCV:  ",CHAR(34),INDEX(DataColumns[Quality Code],$A336-3),CHAR(34),
", TimeAggregationInterval:  ",INDEX(DataColumns[Time Aggregation Interval],$A336-3),
", TimeAggregationIntervalUnitsID:  ",CHAR(34),INDEX(DataColumns[Time Aggregation Unit],$A336-3),CHAR(34),"}"))</f>
        <v/>
      </c>
      <c r="AA336" s="111" t="str">
        <f>IF($A336&gt;NumDataColumns,
"",
CONCATENATE(AA335,", ",INDEX(DataColumns[Column Label],$A336)))</f>
        <v/>
      </c>
    </row>
    <row r="337" spans="1:27" x14ac:dyDescent="0.25">
      <c r="A337">
        <v>334</v>
      </c>
      <c r="D337" s="111" t="str">
        <f>IF($A337&gt;NumPeople,"",
CONCATENATE("  - &amp;PersonID",TEXT($A337,"0000"),
" {","PersonFirstName:  ",CHAR(34),INDEX(People[First Name],$A337),CHAR(34),
", PersonMiddleName:  ",CHAR(34),INDEX(People[Middle Name],$A337),CHAR(34),
", PersonLastName:  ",CHAR(34),INDEX(People[Last Name],$A337),CHAR(34),"}"))</f>
        <v/>
      </c>
      <c r="E337" s="111" t="str">
        <f>IF($A337&gt;NumOrganizations,"",
CONCATENATE("  - &amp;OrganizationID",TEXT($A337,"0000"),
" {","OrganizationTypeCV:  ",CHAR(34),INDEX(Organizations[Organization Type '[CV']],$A337),CHAR(34),
", OrganizationCode:  ",CHAR(34),INDEX(Organizations[Organization Code],$A337),CHAR(34),
", OrganizationName:  ",CHAR(34),INDEX(Organizations[Organization Name],$A337),CHAR(34),
", OrganizationDescription:  ",CHAR(34),INDEX(Organizations[Organization Description],$A337),CHAR(34),
", OrganizationLink:  ",CHAR(34),INDEX(Organizations[Organization Link],$A337),CHAR(34),"}"))</f>
        <v/>
      </c>
      <c r="F337" s="111" t="str">
        <f>IF($A337&gt;NumPeople,"",
CONCATENATE("  - &amp;AffiliationID",TEXT($A337,"0000"),
" {PersonID: *PersonID",TEXT($A337,"0000"),
", OrganizationID: *OrganizationID",TEXT(MATCH(INDEX(People[Organization Name],$A337),Organizations[Organization Name],0),"0000"),
", IsPrimaryOrganizationContact: , AffiliationStartDate: , AffiliationEndDate: , PrimaryPhone: ",
", PrimaryEmail: ",CHAR(34),INDEX(People[Primary Email],$A337),CHAR(34),
", PrimaryAddress: ",CHAR(34),INDEX(People[Primary Address],$A337),CHAR(34),
", PersonLink: }"))</f>
        <v/>
      </c>
      <c r="H337" s="111" t="str">
        <f>IF(COUNTA(CitationInformation)=0,"",
IF($A337&gt;NumAuthors,"",
CONCATENATE("  - &amp;AuthorListID",TEXT($A337,"0000"),
"  {CitationID: *CitationID0001",
", PersonID: *PersonID",TEXT(MATCH(INDEX(AuthorList[Author Name],$A337),People[Full Name],0),"0000"),
", AuthorOrder: ",INDEX(AuthorList[Author Number],$A337),"}")))</f>
        <v/>
      </c>
      <c r="K337" s="111" t="str">
        <f>IF($A337&gt;NumSamplingFeatures,"",
CONCATENATE("  - &amp;SamplingFeatureID",TEXT($A337,"0000"),
" {","SamplingFeatureUUID:  ",CHAR(34),INDEX(SamplingFeatures[Sampling Feature UUID],$A337),CHAR(34),
", SamplingFeatureTypeCV:  ",CHAR(34),INDEX(SamplingFeatures[Sampling Feature Type],$A337),CHAR(34),
", SamplingFeatureCode:  ",CHAR(34),INDEX(SamplingFeatures[Feature Code],$A337),CHAR(34),
", SamplingFeatureName:  ",CHAR(34),INDEX(SamplingFeatures[Feature Name],$A337),CHAR(34),
", SamplingFeatureDescription:  ",CHAR(34),INDEX(SamplingFeatures[Feature Description],$A337),CHAR(34),
", SamplingFeatureGeotypeCV:  ",CHAR(34),INDEX(SamplingFeatures[Feature Geo Type],$A337),CHAR(34),
", FeatureGeometry:  ",CHAR(34),INDEX(SamplingFeatures[Feature Geometry],$A337),CHAR(34),
", Elevation_m:  ",CHAR(34),INDEX(SamplingFeatures[Elevation_m],$A337),CHAR(34),
", ElevationDatumCV:  ",CHAR(34),ElevationDatum,CHAR(34),"}"))</f>
        <v/>
      </c>
      <c r="L337" s="111" t="str">
        <f>IF(NumSites=0,"",
IF(NumSites&lt;$A337,"",
CONCATENATE("  - &amp;SiteID",TEXT($A337,"0000"),
" {","SamplingFeatureID:  *SamplingFeatureID",TEXT(MATCH($A337,Sites[SiteID],0),"0000"),
", SiteTypeCV:  ",CHAR(34),INDEX(Sites[Site Type],MATCH($A337,Sites[SiteID],0)),CHAR(34),
", Latitude:  ",INDEX(Sites[Latitude],MATCH($A337,Sites[SiteID],0)),
", Longitude:  ",INDEX(Sites[Longitude],MATCH($A337,Sites[SiteID],0)),
", SpatialReferenceID:  *SRSID0001}")))</f>
        <v/>
      </c>
      <c r="M337" s="111" t="str">
        <f>IF(NumSpecimens=0,"",
IF(NumSpecimens&lt;$A337,"",
CONCATENATE("  - &amp;SpecimenID",TEXT($A337,"0000"),
" {","SamplingFeatureID:  *SamplingFeatureID",TEXT(MATCH($A337,Specimens[SpecimenID],0),"0000"),
", SpecimenTypeCV:  ",CHAR(34),INDEX(Specimens[Specimen Type],MATCH($A337,Specimens[SpecimenID],0)),CHAR(34),
", SpecimenMediumCV:  ",INDEX(Specimens[Specimen Medium],MATCH($A337,Specimens[SpecimenID],0)),
", IsFieldSpecimen:  ",CHAR(34),INDEX(Specimens[Is Field Specimen?],MATCH($A337,Specimens[SpecimenID],0)),CHAR(34),"}")))</f>
        <v/>
      </c>
      <c r="N337" s="111" t="str">
        <f>IF(NumSpatialOffsets=0,"",
IF(NumSpatialOffsets&lt;$A337,"",
CONCATENATE("  - &amp;SpatialOffsetID",TEXT($A337,"0000"),
" {","SpatialOffsetTypeCV:  ",CHAR(34),INDEX(RelatedFeatures[Spatial Offset Type],MATCH($A337,RelatedFeatures[OffsetID],0)),CHAR(34),
", Offset1Value:  ",INDEX(RelatedFeatures[Offset 1 Value],MATCH($A337,RelatedFeatures[OffsetID],0)),
", Offset1UnitID:  ",CHAR(34),INDEX(RelatedFeatures[Offset 1 Unit],MATCH($A337,RelatedFeatures[OffsetID],0)),CHAR(34),
", Offset2Value:  ",IF(INDEX(RelatedFeatures[Offset 2 Value],MATCH($A337,RelatedFeatures[OffsetID],0))="","NULL",INDEX(RelatedFeatures[Offset 2 Value],MATCH($A337,RelatedFeatures[OffsetID],0))),
", Offset2UnitID:  ",CHAR(34),INDEX(RelatedFeatures[Offset 2 Unit],MATCH($A337,RelatedFeatures[OffsetID],0)),,CHAR(34),
", Offset3Value:  ",IF(INDEX(RelatedFeatures[Offset 3 Value],MATCH($A337,RelatedFeatures[OffsetID],0))="","NULL",INDEX(RelatedFeatures[Offset 3 Value],MATCH($A337,RelatedFeatures[OffsetID],0))),
", Offset3UnitID:  ",CHAR(34),INDEX(RelatedFeatures[Offset 3 Unit],MATCH($A337,RelatedFeatures[OffsetID],0)),CHAR(34),"}")))</f>
        <v/>
      </c>
      <c r="O337" s="111" t="str">
        <f>IF(NumRelatedFeatures=0,"",
IF($A337&gt;NumRelatedFeatures,"",
CONCATENATE("  - &amp;RelationID",TEXT($A337,"0000"),
" {","SamplingFeatureID:  *SamplingFeatureID",TEXT(MATCH(INDEX(RelatedFeatures[First Sampling Feature Code],$A337),SamplingFeatures[Feature Code],0),"0000"),
", RelationshipTypeCV:  ",CHAR(34),INDEX(RelatedFeatures[Relationship Type],$A337),CHAR(34),
", RelatedFeatureID: *SamplingFeatureID",TEXT(MATCH(INDEX(RelatedFeatures[Second Sampling Feature Code],$A337),SamplingFeatures[Feature Code],0),"0000"),
", SpatialOffsetID:  ",IF(INDEX(RelatedFeatures[OffsetID],$A337)="",CONCATENATE(CHAR(34),CHAR(34)),CONCATENATE("*SpatialOffsetID",TEXT(INDEX(RelatedFeatures[OffsetID],$A337),"0000"))),"}")))</f>
        <v/>
      </c>
      <c r="P337" s="111" t="str">
        <f>IF($A337&gt;NumMethods,"",
CONCATENATE("  - &amp;MethodID",TEXT($A337,"0000"),
" {","MethodTypeCV:  ",CHAR(34),INDEX(Methods[Method Type],$A337),CHAR(34),
", MethodCode:  ",CHAR(34),INDEX(Methods[Method Code],$A337),CHAR(34),
", MethodName:  ",CHAR(34),INDEX(Methods[Method Name],$A337),CHAR(34),
", MethodDescription:  ",CHAR(34),INDEX(Methods[Method Description],$A337),CHAR(34),
", MethodLink:  ",CHAR(34),INDEX(Methods[Method Link],$A337),CHAR(34),
", OrganizationID: *OrganizationID",TEXT(MATCH(INDEX(Methods[Organization Name],$A337),Organizations[Organization Name],0),"0000"),"}"))</f>
        <v/>
      </c>
      <c r="Q337" s="111" t="str">
        <f>IF($A337&gt;NumVariables,"",
CONCATENATE("  - &amp;VariableID",TEXT($A337,"0000"),
" {","VariableTypeCV:  ",CHAR(34),INDEX(Variables[Variable Type],$A337),CHAR(34),
", VariableCode:  ",CHAR(34),INDEX(Variables[Variable Code],$A337),CHAR(34),
", VariableNameCV:  ",CHAR(34),INDEX(Variables[Variable Name],$A337),CHAR(34),
", VariableDefinition:  ",CHAR(34),INDEX(Variables[Variable Definition],$A337),CHAR(34),
", SpecciationCV:  ",CHAR(34),INDEX(Variables[Speciation],$A337),CHAR(34),
", NoDataValue:  ",CHAR(34),INDEX(Variables[No Data Value],$A337),CHAR(34),"}"))</f>
        <v/>
      </c>
      <c r="S337" s="111" t="str">
        <f>IF($A337&gt;NumProcessingLevels,"",
CONCATENATE("  - &amp;ProcessingLevelID",TEXT($A337,"0000"),
" {","ProcessingLevelCode:  ",CHAR(34),INDEX(ProcessingLevels[Processing Level Code],$A337),CHAR(34),
", Definition:  ",CHAR(34),INDEX(ProcessingLevels[Definition],$A337),CHAR(34),
", Explanation:  ",CHAR(34),INDEX(ProcessingLevels[Explanation],$A337),CHAR(34),"}"))</f>
        <v/>
      </c>
      <c r="T337" s="111" t="str">
        <f>IF($A337&gt;NumDataColumns,"",
IF(INDEX(DataColumns[Method Code],$A337)="","PLEASE FILL IN A METHOD FOR EACH DATA COLUMN",
CONCATENATE("  - &amp;ActionID",TEXT($A337,"0000"),
" {","ActionTypeCV:  ",CHAR(34),"Observation",CHAR(34),
", MethodID: *MethodID",TEXT(MATCH(INDEX(DataColumns[Method Code],$A337),Methods[Method Code],0),"0000"),
", BeginDateTime:  NULL",
", BeginDateTimeUTCOffset:  NULL",
", EndDateTime:  NULL",
", EndDateTimeUTCOffset:  NULL",
", ActionDescription:  ",CHAR(34),"Generic observation action generated by YODA TimeSeries Template",CHAR(34),
", ActionFileLink:  ",CHAR(34),CHAR(34),"}")))</f>
        <v/>
      </c>
      <c r="U337" s="111" t="str">
        <f>IF($A337&gt;NumDataColumns,"",
IF(INDEX(DataColumns[Method Code],$A337)="","PLEASE FILL IN A SAMPLING FEATURE FOR EACH DATA COLUMN",
CONCATENATE("  - &amp;FeatureActionID",TEXT($A337,"0000"),
" {","SamplingFeatureID:  *SamplingFeatureID",TEXT(MATCH(INDEX(DataColumns[Sampling Feature Code],$A337),SamplingFeatures[Feature Code],0),"0000"),
", ActionID:  *ActionID",TEXT($A337,"0000"),"}")))</f>
        <v/>
      </c>
      <c r="V337" s="111" t="str">
        <f>IF($A337&gt;NumDataColumns,"",
CONCATENATE("  - &amp;ResultID",TEXT($A337,"0000"),
" {","ResultUUID:  ",CHAR(34),INDEX(DataColumns[ResultUUID],$A337),CHAR(34),
", FeatureActionID: *FeatureActionID",TEXT($A337,"0000"),
", ResultTypeCV:  ",CHAR(34),INDEX(DataColumns[Result Type],$A337),CHAR(34),
", VariableID:  *VariableID",TEXT(MATCH(INDEX(DataColumns[Variable Code],$A337),Variables[Variable Code],0),"0000"),
", UnitsID:  ",CHAR(34),INDEX(DataColumns[Unit Name],$A337),CHAR(34),
", TaxonomicClassifierID:  ",CHAR(34),CHAR(34),
", ProcessingLevelID:  *ProcessingLevelID",TEXT(MATCH(INDEX(DataColumns[Processing Level],$A337),ProcessingLevels[Processing Level Code],0),"0000"),
", ResultDateTime:  ",CHAR(34),CHAR(34),
", ResultDateTimeUTCOffset:  ",CHAR(34),CHAR(34),
", ValidDateTime:  ",CHAR(34),CHAR(34),
", ValidDateTimeUTCOffset:  ",CHAR(34),CHAR(34),
", StatusCV:  ",CHAR(34),CHAR(34),
", SampledMediumCV:  ",CHAR(34),INDEX(DataColumns[Sampled Medium],$A337),CHAR(34),
", ValueCount:  ",NumDataValues,"}"))</f>
        <v/>
      </c>
      <c r="W337" s="111" t="str">
        <f>IF($A337&gt;NumDataColumns,"",
CONCATENATE("  - &amp;TimeSeriesResultID001",TEXT($A337,"0000"),
" {","ResultID: *ResultID",TEXT($A337,"0000"),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Statistic],$A337),CHAR(34),"}"))</f>
        <v/>
      </c>
      <c r="X337" s="111" t="str">
        <f>IF($A337-3&gt;NumDataColumns,"",
CONCATENATE("    - {ColumnNumber: ",TEXT($A337-1,"0000"),
", Label:  ",CHAR(34),INDEX(DataColumns[Column Label],$A337-3),CHAR(34),
", ODM2Field:  ",CHAR(34),"DataValue",CHAR(34),
", CensorCodeCV:  ",CHAR(34),INDEX(DataColumns[Censor Code],$A337-3),CHAR(34),
", QualiatyCodeCV:  ",CHAR(34),INDEX(DataColumns[Quality Code],$A337-3),CHAR(34),
", TimeAggregationInterval:  ",INDEX(DataColumns[Time Aggregation Interval],$A337-3),
", TimeAggregationIntervalUnitsID:  ",CHAR(34),INDEX(DataColumns[Time Aggregation Unit],$A337-3),CHAR(34),"}"))</f>
        <v/>
      </c>
      <c r="AA337" s="111" t="str">
        <f>IF($A337&gt;NumDataColumns,
"",
CONCATENATE(AA336,", ",INDEX(DataColumns[Column Label],$A337)))</f>
        <v/>
      </c>
    </row>
    <row r="338" spans="1:27" x14ac:dyDescent="0.25">
      <c r="A338">
        <v>335</v>
      </c>
      <c r="D338" s="111" t="str">
        <f>IF($A338&gt;NumPeople,"",
CONCATENATE("  - &amp;PersonID",TEXT($A338,"0000"),
" {","PersonFirstName:  ",CHAR(34),INDEX(People[First Name],$A338),CHAR(34),
", PersonMiddleName:  ",CHAR(34),INDEX(People[Middle Name],$A338),CHAR(34),
", PersonLastName:  ",CHAR(34),INDEX(People[Last Name],$A338),CHAR(34),"}"))</f>
        <v/>
      </c>
      <c r="E338" s="111" t="str">
        <f>IF($A338&gt;NumOrganizations,"",
CONCATENATE("  - &amp;OrganizationID",TEXT($A338,"0000"),
" {","OrganizationTypeCV:  ",CHAR(34),INDEX(Organizations[Organization Type '[CV']],$A338),CHAR(34),
", OrganizationCode:  ",CHAR(34),INDEX(Organizations[Organization Code],$A338),CHAR(34),
", OrganizationName:  ",CHAR(34),INDEX(Organizations[Organization Name],$A338),CHAR(34),
", OrganizationDescription:  ",CHAR(34),INDEX(Organizations[Organization Description],$A338),CHAR(34),
", OrganizationLink:  ",CHAR(34),INDEX(Organizations[Organization Link],$A338),CHAR(34),"}"))</f>
        <v/>
      </c>
      <c r="F338" s="111" t="str">
        <f>IF($A338&gt;NumPeople,"",
CONCATENATE("  - &amp;AffiliationID",TEXT($A338,"0000"),
" {PersonID: *PersonID",TEXT($A338,"0000"),
", OrganizationID: *OrganizationID",TEXT(MATCH(INDEX(People[Organization Name],$A338),Organizations[Organization Name],0),"0000"),
", IsPrimaryOrganizationContact: , AffiliationStartDate: , AffiliationEndDate: , PrimaryPhone: ",
", PrimaryEmail: ",CHAR(34),INDEX(People[Primary Email],$A338),CHAR(34),
", PrimaryAddress: ",CHAR(34),INDEX(People[Primary Address],$A338),CHAR(34),
", PersonLink: }"))</f>
        <v/>
      </c>
      <c r="H338" s="111" t="str">
        <f>IF(COUNTA(CitationInformation)=0,"",
IF($A338&gt;NumAuthors,"",
CONCATENATE("  - &amp;AuthorListID",TEXT($A338,"0000"),
"  {CitationID: *CitationID0001",
", PersonID: *PersonID",TEXT(MATCH(INDEX(AuthorList[Author Name],$A338),People[Full Name],0),"0000"),
", AuthorOrder: ",INDEX(AuthorList[Author Number],$A338),"}")))</f>
        <v/>
      </c>
      <c r="K338" s="111" t="str">
        <f>IF($A338&gt;NumSamplingFeatures,"",
CONCATENATE("  - &amp;SamplingFeatureID",TEXT($A338,"0000"),
" {","SamplingFeatureUUID:  ",CHAR(34),INDEX(SamplingFeatures[Sampling Feature UUID],$A338),CHAR(34),
", SamplingFeatureTypeCV:  ",CHAR(34),INDEX(SamplingFeatures[Sampling Feature Type],$A338),CHAR(34),
", SamplingFeatureCode:  ",CHAR(34),INDEX(SamplingFeatures[Feature Code],$A338),CHAR(34),
", SamplingFeatureName:  ",CHAR(34),INDEX(SamplingFeatures[Feature Name],$A338),CHAR(34),
", SamplingFeatureDescription:  ",CHAR(34),INDEX(SamplingFeatures[Feature Description],$A338),CHAR(34),
", SamplingFeatureGeotypeCV:  ",CHAR(34),INDEX(SamplingFeatures[Feature Geo Type],$A338),CHAR(34),
", FeatureGeometry:  ",CHAR(34),INDEX(SamplingFeatures[Feature Geometry],$A338),CHAR(34),
", Elevation_m:  ",CHAR(34),INDEX(SamplingFeatures[Elevation_m],$A338),CHAR(34),
", ElevationDatumCV:  ",CHAR(34),ElevationDatum,CHAR(34),"}"))</f>
        <v/>
      </c>
      <c r="L338" s="111" t="str">
        <f>IF(NumSites=0,"",
IF(NumSites&lt;$A338,"",
CONCATENATE("  - &amp;SiteID",TEXT($A338,"0000"),
" {","SamplingFeatureID:  *SamplingFeatureID",TEXT(MATCH($A338,Sites[SiteID],0),"0000"),
", SiteTypeCV:  ",CHAR(34),INDEX(Sites[Site Type],MATCH($A338,Sites[SiteID],0)),CHAR(34),
", Latitude:  ",INDEX(Sites[Latitude],MATCH($A338,Sites[SiteID],0)),
", Longitude:  ",INDEX(Sites[Longitude],MATCH($A338,Sites[SiteID],0)),
", SpatialReferenceID:  *SRSID0001}")))</f>
        <v/>
      </c>
      <c r="M338" s="111" t="str">
        <f>IF(NumSpecimens=0,"",
IF(NumSpecimens&lt;$A338,"",
CONCATENATE("  - &amp;SpecimenID",TEXT($A338,"0000"),
" {","SamplingFeatureID:  *SamplingFeatureID",TEXT(MATCH($A338,Specimens[SpecimenID],0),"0000"),
", SpecimenTypeCV:  ",CHAR(34),INDEX(Specimens[Specimen Type],MATCH($A338,Specimens[SpecimenID],0)),CHAR(34),
", SpecimenMediumCV:  ",INDEX(Specimens[Specimen Medium],MATCH($A338,Specimens[SpecimenID],0)),
", IsFieldSpecimen:  ",CHAR(34),INDEX(Specimens[Is Field Specimen?],MATCH($A338,Specimens[SpecimenID],0)),CHAR(34),"}")))</f>
        <v/>
      </c>
      <c r="N338" s="111" t="str">
        <f>IF(NumSpatialOffsets=0,"",
IF(NumSpatialOffsets&lt;$A338,"",
CONCATENATE("  - &amp;SpatialOffsetID",TEXT($A338,"0000"),
" {","SpatialOffsetTypeCV:  ",CHAR(34),INDEX(RelatedFeatures[Spatial Offset Type],MATCH($A338,RelatedFeatures[OffsetID],0)),CHAR(34),
", Offset1Value:  ",INDEX(RelatedFeatures[Offset 1 Value],MATCH($A338,RelatedFeatures[OffsetID],0)),
", Offset1UnitID:  ",CHAR(34),INDEX(RelatedFeatures[Offset 1 Unit],MATCH($A338,RelatedFeatures[OffsetID],0)),CHAR(34),
", Offset2Value:  ",IF(INDEX(RelatedFeatures[Offset 2 Value],MATCH($A338,RelatedFeatures[OffsetID],0))="","NULL",INDEX(RelatedFeatures[Offset 2 Value],MATCH($A338,RelatedFeatures[OffsetID],0))),
", Offset2UnitID:  ",CHAR(34),INDEX(RelatedFeatures[Offset 2 Unit],MATCH($A338,RelatedFeatures[OffsetID],0)),,CHAR(34),
", Offset3Value:  ",IF(INDEX(RelatedFeatures[Offset 3 Value],MATCH($A338,RelatedFeatures[OffsetID],0))="","NULL",INDEX(RelatedFeatures[Offset 3 Value],MATCH($A338,RelatedFeatures[OffsetID],0))),
", Offset3UnitID:  ",CHAR(34),INDEX(RelatedFeatures[Offset 3 Unit],MATCH($A338,RelatedFeatures[OffsetID],0)),CHAR(34),"}")))</f>
        <v/>
      </c>
      <c r="O338" s="111" t="str">
        <f>IF(NumRelatedFeatures=0,"",
IF($A338&gt;NumRelatedFeatures,"",
CONCATENATE("  - &amp;RelationID",TEXT($A338,"0000"),
" {","SamplingFeatureID:  *SamplingFeatureID",TEXT(MATCH(INDEX(RelatedFeatures[First Sampling Feature Code],$A338),SamplingFeatures[Feature Code],0),"0000"),
", RelationshipTypeCV:  ",CHAR(34),INDEX(RelatedFeatures[Relationship Type],$A338),CHAR(34),
", RelatedFeatureID: *SamplingFeatureID",TEXT(MATCH(INDEX(RelatedFeatures[Second Sampling Feature Code],$A338),SamplingFeatures[Feature Code],0),"0000"),
", SpatialOffsetID:  ",IF(INDEX(RelatedFeatures[OffsetID],$A338)="",CONCATENATE(CHAR(34),CHAR(34)),CONCATENATE("*SpatialOffsetID",TEXT(INDEX(RelatedFeatures[OffsetID],$A338),"0000"))),"}")))</f>
        <v/>
      </c>
      <c r="P338" s="111" t="str">
        <f>IF($A338&gt;NumMethods,"",
CONCATENATE("  - &amp;MethodID",TEXT($A338,"0000"),
" {","MethodTypeCV:  ",CHAR(34),INDEX(Methods[Method Type],$A338),CHAR(34),
", MethodCode:  ",CHAR(34),INDEX(Methods[Method Code],$A338),CHAR(34),
", MethodName:  ",CHAR(34),INDEX(Methods[Method Name],$A338),CHAR(34),
", MethodDescription:  ",CHAR(34),INDEX(Methods[Method Description],$A338),CHAR(34),
", MethodLink:  ",CHAR(34),INDEX(Methods[Method Link],$A338),CHAR(34),
", OrganizationID: *OrganizationID",TEXT(MATCH(INDEX(Methods[Organization Name],$A338),Organizations[Organization Name],0),"0000"),"}"))</f>
        <v/>
      </c>
      <c r="Q338" s="111" t="str">
        <f>IF($A338&gt;NumVariables,"",
CONCATENATE("  - &amp;VariableID",TEXT($A338,"0000"),
" {","VariableTypeCV:  ",CHAR(34),INDEX(Variables[Variable Type],$A338),CHAR(34),
", VariableCode:  ",CHAR(34),INDEX(Variables[Variable Code],$A338),CHAR(34),
", VariableNameCV:  ",CHAR(34),INDEX(Variables[Variable Name],$A338),CHAR(34),
", VariableDefinition:  ",CHAR(34),INDEX(Variables[Variable Definition],$A338),CHAR(34),
", SpecciationCV:  ",CHAR(34),INDEX(Variables[Speciation],$A338),CHAR(34),
", NoDataValue:  ",CHAR(34),INDEX(Variables[No Data Value],$A338),CHAR(34),"}"))</f>
        <v/>
      </c>
      <c r="S338" s="111" t="str">
        <f>IF($A338&gt;NumProcessingLevels,"",
CONCATENATE("  - &amp;ProcessingLevelID",TEXT($A338,"0000"),
" {","ProcessingLevelCode:  ",CHAR(34),INDEX(ProcessingLevels[Processing Level Code],$A338),CHAR(34),
", Definition:  ",CHAR(34),INDEX(ProcessingLevels[Definition],$A338),CHAR(34),
", Explanation:  ",CHAR(34),INDEX(ProcessingLevels[Explanation],$A338),CHAR(34),"}"))</f>
        <v/>
      </c>
      <c r="T338" s="111" t="str">
        <f>IF($A338&gt;NumDataColumns,"",
IF(INDEX(DataColumns[Method Code],$A338)="","PLEASE FILL IN A METHOD FOR EACH DATA COLUMN",
CONCATENATE("  - &amp;ActionID",TEXT($A338,"0000"),
" {","ActionTypeCV:  ",CHAR(34),"Observation",CHAR(34),
", MethodID: *MethodID",TEXT(MATCH(INDEX(DataColumns[Method Code],$A338),Methods[Method Code],0),"0000"),
", BeginDateTime:  NULL",
", BeginDateTimeUTCOffset:  NULL",
", EndDateTime:  NULL",
", EndDateTimeUTCOffset:  NULL",
", ActionDescription:  ",CHAR(34),"Generic observation action generated by YODA TimeSeries Template",CHAR(34),
", ActionFileLink:  ",CHAR(34),CHAR(34),"}")))</f>
        <v/>
      </c>
      <c r="U338" s="111" t="str">
        <f>IF($A338&gt;NumDataColumns,"",
IF(INDEX(DataColumns[Method Code],$A338)="","PLEASE FILL IN A SAMPLING FEATURE FOR EACH DATA COLUMN",
CONCATENATE("  - &amp;FeatureActionID",TEXT($A338,"0000"),
" {","SamplingFeatureID:  *SamplingFeatureID",TEXT(MATCH(INDEX(DataColumns[Sampling Feature Code],$A338),SamplingFeatures[Feature Code],0),"0000"),
", ActionID:  *ActionID",TEXT($A338,"0000"),"}")))</f>
        <v/>
      </c>
      <c r="V338" s="111" t="str">
        <f>IF($A338&gt;NumDataColumns,"",
CONCATENATE("  - &amp;ResultID",TEXT($A338,"0000"),
" {","ResultUUID:  ",CHAR(34),INDEX(DataColumns[ResultUUID],$A338),CHAR(34),
", FeatureActionID: *FeatureActionID",TEXT($A338,"0000"),
", ResultTypeCV:  ",CHAR(34),INDEX(DataColumns[Result Type],$A338),CHAR(34),
", VariableID:  *VariableID",TEXT(MATCH(INDEX(DataColumns[Variable Code],$A338),Variables[Variable Code],0),"0000"),
", UnitsID:  ",CHAR(34),INDEX(DataColumns[Unit Name],$A338),CHAR(34),
", TaxonomicClassifierID:  ",CHAR(34),CHAR(34),
", ProcessingLevelID:  *ProcessingLevelID",TEXT(MATCH(INDEX(DataColumns[Processing Level],$A338),ProcessingLevels[Processing Level Code],0),"0000"),
", ResultDateTime:  ",CHAR(34),CHAR(34),
", ResultDateTimeUTCOffset:  ",CHAR(34),CHAR(34),
", ValidDateTime:  ",CHAR(34),CHAR(34),
", ValidDateTimeUTCOffset:  ",CHAR(34),CHAR(34),
", StatusCV:  ",CHAR(34),CHAR(34),
", SampledMediumCV:  ",CHAR(34),INDEX(DataColumns[Sampled Medium],$A338),CHAR(34),
", ValueCount:  ",NumDataValues,"}"))</f>
        <v/>
      </c>
      <c r="W338" s="111" t="str">
        <f>IF($A338&gt;NumDataColumns,"",
CONCATENATE("  - &amp;TimeSeriesResultID001",TEXT($A338,"0000"),
" {","ResultID: *ResultID",TEXT($A338,"0000"),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Statistic],$A338),CHAR(34),"}"))</f>
        <v/>
      </c>
      <c r="X338" s="111" t="str">
        <f>IF($A338-3&gt;NumDataColumns,"",
CONCATENATE("    - {ColumnNumber: ",TEXT($A338-1,"0000"),
", Label:  ",CHAR(34),INDEX(DataColumns[Column Label],$A338-3),CHAR(34),
", ODM2Field:  ",CHAR(34),"DataValue",CHAR(34),
", CensorCodeCV:  ",CHAR(34),INDEX(DataColumns[Censor Code],$A338-3),CHAR(34),
", QualiatyCodeCV:  ",CHAR(34),INDEX(DataColumns[Quality Code],$A338-3),CHAR(34),
", TimeAggregationInterval:  ",INDEX(DataColumns[Time Aggregation Interval],$A338-3),
", TimeAggregationIntervalUnitsID:  ",CHAR(34),INDEX(DataColumns[Time Aggregation Unit],$A338-3),CHAR(34),"}"))</f>
        <v/>
      </c>
      <c r="AA338" s="111" t="str">
        <f>IF($A338&gt;NumDataColumns,
"",
CONCATENATE(AA337,", ",INDEX(DataColumns[Column Label],$A338)))</f>
        <v/>
      </c>
    </row>
    <row r="339" spans="1:27" x14ac:dyDescent="0.25">
      <c r="A339">
        <v>336</v>
      </c>
      <c r="D339" s="111" t="str">
        <f>IF($A339&gt;NumPeople,"",
CONCATENATE("  - &amp;PersonID",TEXT($A339,"0000"),
" {","PersonFirstName:  ",CHAR(34),INDEX(People[First Name],$A339),CHAR(34),
", PersonMiddleName:  ",CHAR(34),INDEX(People[Middle Name],$A339),CHAR(34),
", PersonLastName:  ",CHAR(34),INDEX(People[Last Name],$A339),CHAR(34),"}"))</f>
        <v/>
      </c>
      <c r="E339" s="111" t="str">
        <f>IF($A339&gt;NumOrganizations,"",
CONCATENATE("  - &amp;OrganizationID",TEXT($A339,"0000"),
" {","OrganizationTypeCV:  ",CHAR(34),INDEX(Organizations[Organization Type '[CV']],$A339),CHAR(34),
", OrganizationCode:  ",CHAR(34),INDEX(Organizations[Organization Code],$A339),CHAR(34),
", OrganizationName:  ",CHAR(34),INDEX(Organizations[Organization Name],$A339),CHAR(34),
", OrganizationDescription:  ",CHAR(34),INDEX(Organizations[Organization Description],$A339),CHAR(34),
", OrganizationLink:  ",CHAR(34),INDEX(Organizations[Organization Link],$A339),CHAR(34),"}"))</f>
        <v/>
      </c>
      <c r="F339" s="111" t="str">
        <f>IF($A339&gt;NumPeople,"",
CONCATENATE("  - &amp;AffiliationID",TEXT($A339,"0000"),
" {PersonID: *PersonID",TEXT($A339,"0000"),
", OrganizationID: *OrganizationID",TEXT(MATCH(INDEX(People[Organization Name],$A339),Organizations[Organization Name],0),"0000"),
", IsPrimaryOrganizationContact: , AffiliationStartDate: , AffiliationEndDate: , PrimaryPhone: ",
", PrimaryEmail: ",CHAR(34),INDEX(People[Primary Email],$A339),CHAR(34),
", PrimaryAddress: ",CHAR(34),INDEX(People[Primary Address],$A339),CHAR(34),
", PersonLink: }"))</f>
        <v/>
      </c>
      <c r="H339" s="111" t="str">
        <f>IF(COUNTA(CitationInformation)=0,"",
IF($A339&gt;NumAuthors,"",
CONCATENATE("  - &amp;AuthorListID",TEXT($A339,"0000"),
"  {CitationID: *CitationID0001",
", PersonID: *PersonID",TEXT(MATCH(INDEX(AuthorList[Author Name],$A339),People[Full Name],0),"0000"),
", AuthorOrder: ",INDEX(AuthorList[Author Number],$A339),"}")))</f>
        <v/>
      </c>
      <c r="K339" s="111" t="str">
        <f>IF($A339&gt;NumSamplingFeatures,"",
CONCATENATE("  - &amp;SamplingFeatureID",TEXT($A339,"0000"),
" {","SamplingFeatureUUID:  ",CHAR(34),INDEX(SamplingFeatures[Sampling Feature UUID],$A339),CHAR(34),
", SamplingFeatureTypeCV:  ",CHAR(34),INDEX(SamplingFeatures[Sampling Feature Type],$A339),CHAR(34),
", SamplingFeatureCode:  ",CHAR(34),INDEX(SamplingFeatures[Feature Code],$A339),CHAR(34),
", SamplingFeatureName:  ",CHAR(34),INDEX(SamplingFeatures[Feature Name],$A339),CHAR(34),
", SamplingFeatureDescription:  ",CHAR(34),INDEX(SamplingFeatures[Feature Description],$A339),CHAR(34),
", SamplingFeatureGeotypeCV:  ",CHAR(34),INDEX(SamplingFeatures[Feature Geo Type],$A339),CHAR(34),
", FeatureGeometry:  ",CHAR(34),INDEX(SamplingFeatures[Feature Geometry],$A339),CHAR(34),
", Elevation_m:  ",CHAR(34),INDEX(SamplingFeatures[Elevation_m],$A339),CHAR(34),
", ElevationDatumCV:  ",CHAR(34),ElevationDatum,CHAR(34),"}"))</f>
        <v/>
      </c>
      <c r="L339" s="111" t="str">
        <f>IF(NumSites=0,"",
IF(NumSites&lt;$A339,"",
CONCATENATE("  - &amp;SiteID",TEXT($A339,"0000"),
" {","SamplingFeatureID:  *SamplingFeatureID",TEXT(MATCH($A339,Sites[SiteID],0),"0000"),
", SiteTypeCV:  ",CHAR(34),INDEX(Sites[Site Type],MATCH($A339,Sites[SiteID],0)),CHAR(34),
", Latitude:  ",INDEX(Sites[Latitude],MATCH($A339,Sites[SiteID],0)),
", Longitude:  ",INDEX(Sites[Longitude],MATCH($A339,Sites[SiteID],0)),
", SpatialReferenceID:  *SRSID0001}")))</f>
        <v/>
      </c>
      <c r="M339" s="111" t="str">
        <f>IF(NumSpecimens=0,"",
IF(NumSpecimens&lt;$A339,"",
CONCATENATE("  - &amp;SpecimenID",TEXT($A339,"0000"),
" {","SamplingFeatureID:  *SamplingFeatureID",TEXT(MATCH($A339,Specimens[SpecimenID],0),"0000"),
", SpecimenTypeCV:  ",CHAR(34),INDEX(Specimens[Specimen Type],MATCH($A339,Specimens[SpecimenID],0)),CHAR(34),
", SpecimenMediumCV:  ",INDEX(Specimens[Specimen Medium],MATCH($A339,Specimens[SpecimenID],0)),
", IsFieldSpecimen:  ",CHAR(34),INDEX(Specimens[Is Field Specimen?],MATCH($A339,Specimens[SpecimenID],0)),CHAR(34),"}")))</f>
        <v/>
      </c>
      <c r="N339" s="111" t="str">
        <f>IF(NumSpatialOffsets=0,"",
IF(NumSpatialOffsets&lt;$A339,"",
CONCATENATE("  - &amp;SpatialOffsetID",TEXT($A339,"0000"),
" {","SpatialOffsetTypeCV:  ",CHAR(34),INDEX(RelatedFeatures[Spatial Offset Type],MATCH($A339,RelatedFeatures[OffsetID],0)),CHAR(34),
", Offset1Value:  ",INDEX(RelatedFeatures[Offset 1 Value],MATCH($A339,RelatedFeatures[OffsetID],0)),
", Offset1UnitID:  ",CHAR(34),INDEX(RelatedFeatures[Offset 1 Unit],MATCH($A339,RelatedFeatures[OffsetID],0)),CHAR(34),
", Offset2Value:  ",IF(INDEX(RelatedFeatures[Offset 2 Value],MATCH($A339,RelatedFeatures[OffsetID],0))="","NULL",INDEX(RelatedFeatures[Offset 2 Value],MATCH($A339,RelatedFeatures[OffsetID],0))),
", Offset2UnitID:  ",CHAR(34),INDEX(RelatedFeatures[Offset 2 Unit],MATCH($A339,RelatedFeatures[OffsetID],0)),,CHAR(34),
", Offset3Value:  ",IF(INDEX(RelatedFeatures[Offset 3 Value],MATCH($A339,RelatedFeatures[OffsetID],0))="","NULL",INDEX(RelatedFeatures[Offset 3 Value],MATCH($A339,RelatedFeatures[OffsetID],0))),
", Offset3UnitID:  ",CHAR(34),INDEX(RelatedFeatures[Offset 3 Unit],MATCH($A339,RelatedFeatures[OffsetID],0)),CHAR(34),"}")))</f>
        <v/>
      </c>
      <c r="O339" s="111" t="str">
        <f>IF(NumRelatedFeatures=0,"",
IF($A339&gt;NumRelatedFeatures,"",
CONCATENATE("  - &amp;RelationID",TEXT($A339,"0000"),
" {","SamplingFeatureID:  *SamplingFeatureID",TEXT(MATCH(INDEX(RelatedFeatures[First Sampling Feature Code],$A339),SamplingFeatures[Feature Code],0),"0000"),
", RelationshipTypeCV:  ",CHAR(34),INDEX(RelatedFeatures[Relationship Type],$A339),CHAR(34),
", RelatedFeatureID: *SamplingFeatureID",TEXT(MATCH(INDEX(RelatedFeatures[Second Sampling Feature Code],$A339),SamplingFeatures[Feature Code],0),"0000"),
", SpatialOffsetID:  ",IF(INDEX(RelatedFeatures[OffsetID],$A339)="",CONCATENATE(CHAR(34),CHAR(34)),CONCATENATE("*SpatialOffsetID",TEXT(INDEX(RelatedFeatures[OffsetID],$A339),"0000"))),"}")))</f>
        <v/>
      </c>
      <c r="P339" s="111" t="str">
        <f>IF($A339&gt;NumMethods,"",
CONCATENATE("  - &amp;MethodID",TEXT($A339,"0000"),
" {","MethodTypeCV:  ",CHAR(34),INDEX(Methods[Method Type],$A339),CHAR(34),
", MethodCode:  ",CHAR(34),INDEX(Methods[Method Code],$A339),CHAR(34),
", MethodName:  ",CHAR(34),INDEX(Methods[Method Name],$A339),CHAR(34),
", MethodDescription:  ",CHAR(34),INDEX(Methods[Method Description],$A339),CHAR(34),
", MethodLink:  ",CHAR(34),INDEX(Methods[Method Link],$A339),CHAR(34),
", OrganizationID: *OrganizationID",TEXT(MATCH(INDEX(Methods[Organization Name],$A339),Organizations[Organization Name],0),"0000"),"}"))</f>
        <v/>
      </c>
      <c r="Q339" s="111" t="str">
        <f>IF($A339&gt;NumVariables,"",
CONCATENATE("  - &amp;VariableID",TEXT($A339,"0000"),
" {","VariableTypeCV:  ",CHAR(34),INDEX(Variables[Variable Type],$A339),CHAR(34),
", VariableCode:  ",CHAR(34),INDEX(Variables[Variable Code],$A339),CHAR(34),
", VariableNameCV:  ",CHAR(34),INDEX(Variables[Variable Name],$A339),CHAR(34),
", VariableDefinition:  ",CHAR(34),INDEX(Variables[Variable Definition],$A339),CHAR(34),
", SpecciationCV:  ",CHAR(34),INDEX(Variables[Speciation],$A339),CHAR(34),
", NoDataValue:  ",CHAR(34),INDEX(Variables[No Data Value],$A339),CHAR(34),"}"))</f>
        <v/>
      </c>
      <c r="S339" s="111" t="str">
        <f>IF($A339&gt;NumProcessingLevels,"",
CONCATENATE("  - &amp;ProcessingLevelID",TEXT($A339,"0000"),
" {","ProcessingLevelCode:  ",CHAR(34),INDEX(ProcessingLevels[Processing Level Code],$A339),CHAR(34),
", Definition:  ",CHAR(34),INDEX(ProcessingLevels[Definition],$A339),CHAR(34),
", Explanation:  ",CHAR(34),INDEX(ProcessingLevels[Explanation],$A339),CHAR(34),"}"))</f>
        <v/>
      </c>
      <c r="T339" s="111" t="str">
        <f>IF($A339&gt;NumDataColumns,"",
IF(INDEX(DataColumns[Method Code],$A339)="","PLEASE FILL IN A METHOD FOR EACH DATA COLUMN",
CONCATENATE("  - &amp;ActionID",TEXT($A339,"0000"),
" {","ActionTypeCV:  ",CHAR(34),"Observation",CHAR(34),
", MethodID: *MethodID",TEXT(MATCH(INDEX(DataColumns[Method Code],$A339),Methods[Method Code],0),"0000"),
", BeginDateTime:  NULL",
", BeginDateTimeUTCOffset:  NULL",
", EndDateTime:  NULL",
", EndDateTimeUTCOffset:  NULL",
", ActionDescription:  ",CHAR(34),"Generic observation action generated by YODA TimeSeries Template",CHAR(34),
", ActionFileLink:  ",CHAR(34),CHAR(34),"}")))</f>
        <v/>
      </c>
      <c r="U339" s="111" t="str">
        <f>IF($A339&gt;NumDataColumns,"",
IF(INDEX(DataColumns[Method Code],$A339)="","PLEASE FILL IN A SAMPLING FEATURE FOR EACH DATA COLUMN",
CONCATENATE("  - &amp;FeatureActionID",TEXT($A339,"0000"),
" {","SamplingFeatureID:  *SamplingFeatureID",TEXT(MATCH(INDEX(DataColumns[Sampling Feature Code],$A339),SamplingFeatures[Feature Code],0),"0000"),
", ActionID:  *ActionID",TEXT($A339,"0000"),"}")))</f>
        <v/>
      </c>
      <c r="V339" s="111" t="str">
        <f>IF($A339&gt;NumDataColumns,"",
CONCATENATE("  - &amp;ResultID",TEXT($A339,"0000"),
" {","ResultUUID:  ",CHAR(34),INDEX(DataColumns[ResultUUID],$A339),CHAR(34),
", FeatureActionID: *FeatureActionID",TEXT($A339,"0000"),
", ResultTypeCV:  ",CHAR(34),INDEX(DataColumns[Result Type],$A339),CHAR(34),
", VariableID:  *VariableID",TEXT(MATCH(INDEX(DataColumns[Variable Code],$A339),Variables[Variable Code],0),"0000"),
", UnitsID:  ",CHAR(34),INDEX(DataColumns[Unit Name],$A339),CHAR(34),
", TaxonomicClassifierID:  ",CHAR(34),CHAR(34),
", ProcessingLevelID:  *ProcessingLevelID",TEXT(MATCH(INDEX(DataColumns[Processing Level],$A339),ProcessingLevels[Processing Level Code],0),"0000"),
", ResultDateTime:  ",CHAR(34),CHAR(34),
", ResultDateTimeUTCOffset:  ",CHAR(34),CHAR(34),
", ValidDateTime:  ",CHAR(34),CHAR(34),
", ValidDateTimeUTCOffset:  ",CHAR(34),CHAR(34),
", StatusCV:  ",CHAR(34),CHAR(34),
", SampledMediumCV:  ",CHAR(34),INDEX(DataColumns[Sampled Medium],$A339),CHAR(34),
", ValueCount:  ",NumDataValues,"}"))</f>
        <v/>
      </c>
      <c r="W339" s="111" t="str">
        <f>IF($A339&gt;NumDataColumns,"",
CONCATENATE("  - &amp;TimeSeriesResultID001",TEXT($A339,"0000"),
" {","ResultID: *ResultID",TEXT($A339,"0000"),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Statistic],$A339),CHAR(34),"}"))</f>
        <v/>
      </c>
      <c r="X339" s="111" t="str">
        <f>IF($A339-3&gt;NumDataColumns,"",
CONCATENATE("    - {ColumnNumber: ",TEXT($A339-1,"0000"),
", Label:  ",CHAR(34),INDEX(DataColumns[Column Label],$A339-3),CHAR(34),
", ODM2Field:  ",CHAR(34),"DataValue",CHAR(34),
", CensorCodeCV:  ",CHAR(34),INDEX(DataColumns[Censor Code],$A339-3),CHAR(34),
", QualiatyCodeCV:  ",CHAR(34),INDEX(DataColumns[Quality Code],$A339-3),CHAR(34),
", TimeAggregationInterval:  ",INDEX(DataColumns[Time Aggregation Interval],$A339-3),
", TimeAggregationIntervalUnitsID:  ",CHAR(34),INDEX(DataColumns[Time Aggregation Unit],$A339-3),CHAR(34),"}"))</f>
        <v/>
      </c>
      <c r="AA339" s="111" t="str">
        <f>IF($A339&gt;NumDataColumns,
"",
CONCATENATE(AA338,", ",INDEX(DataColumns[Column Label],$A339)))</f>
        <v/>
      </c>
    </row>
    <row r="340" spans="1:27" x14ac:dyDescent="0.25">
      <c r="A340">
        <v>337</v>
      </c>
      <c r="D340" s="111" t="str">
        <f>IF($A340&gt;NumPeople,"",
CONCATENATE("  - &amp;PersonID",TEXT($A340,"0000"),
" {","PersonFirstName:  ",CHAR(34),INDEX(People[First Name],$A340),CHAR(34),
", PersonMiddleName:  ",CHAR(34),INDEX(People[Middle Name],$A340),CHAR(34),
", PersonLastName:  ",CHAR(34),INDEX(People[Last Name],$A340),CHAR(34),"}"))</f>
        <v/>
      </c>
      <c r="E340" s="111" t="str">
        <f>IF($A340&gt;NumOrganizations,"",
CONCATENATE("  - &amp;OrganizationID",TEXT($A340,"0000"),
" {","OrganizationTypeCV:  ",CHAR(34),INDEX(Organizations[Organization Type '[CV']],$A340),CHAR(34),
", OrganizationCode:  ",CHAR(34),INDEX(Organizations[Organization Code],$A340),CHAR(34),
", OrganizationName:  ",CHAR(34),INDEX(Organizations[Organization Name],$A340),CHAR(34),
", OrganizationDescription:  ",CHAR(34),INDEX(Organizations[Organization Description],$A340),CHAR(34),
", OrganizationLink:  ",CHAR(34),INDEX(Organizations[Organization Link],$A340),CHAR(34),"}"))</f>
        <v/>
      </c>
      <c r="F340" s="111" t="str">
        <f>IF($A340&gt;NumPeople,"",
CONCATENATE("  - &amp;AffiliationID",TEXT($A340,"0000"),
" {PersonID: *PersonID",TEXT($A340,"0000"),
", OrganizationID: *OrganizationID",TEXT(MATCH(INDEX(People[Organization Name],$A340),Organizations[Organization Name],0),"0000"),
", IsPrimaryOrganizationContact: , AffiliationStartDate: , AffiliationEndDate: , PrimaryPhone: ",
", PrimaryEmail: ",CHAR(34),INDEX(People[Primary Email],$A340),CHAR(34),
", PrimaryAddress: ",CHAR(34),INDEX(People[Primary Address],$A340),CHAR(34),
", PersonLink: }"))</f>
        <v/>
      </c>
      <c r="H340" s="111" t="str">
        <f>IF(COUNTA(CitationInformation)=0,"",
IF($A340&gt;NumAuthors,"",
CONCATENATE("  - &amp;AuthorListID",TEXT($A340,"0000"),
"  {CitationID: *CitationID0001",
", PersonID: *PersonID",TEXT(MATCH(INDEX(AuthorList[Author Name],$A340),People[Full Name],0),"0000"),
", AuthorOrder: ",INDEX(AuthorList[Author Number],$A340),"}")))</f>
        <v/>
      </c>
      <c r="K340" s="111" t="str">
        <f>IF($A340&gt;NumSamplingFeatures,"",
CONCATENATE("  - &amp;SamplingFeatureID",TEXT($A340,"0000"),
" {","SamplingFeatureUUID:  ",CHAR(34),INDEX(SamplingFeatures[Sampling Feature UUID],$A340),CHAR(34),
", SamplingFeatureTypeCV:  ",CHAR(34),INDEX(SamplingFeatures[Sampling Feature Type],$A340),CHAR(34),
", SamplingFeatureCode:  ",CHAR(34),INDEX(SamplingFeatures[Feature Code],$A340),CHAR(34),
", SamplingFeatureName:  ",CHAR(34),INDEX(SamplingFeatures[Feature Name],$A340),CHAR(34),
", SamplingFeatureDescription:  ",CHAR(34),INDEX(SamplingFeatures[Feature Description],$A340),CHAR(34),
", SamplingFeatureGeotypeCV:  ",CHAR(34),INDEX(SamplingFeatures[Feature Geo Type],$A340),CHAR(34),
", FeatureGeometry:  ",CHAR(34),INDEX(SamplingFeatures[Feature Geometry],$A340),CHAR(34),
", Elevation_m:  ",CHAR(34),INDEX(SamplingFeatures[Elevation_m],$A340),CHAR(34),
", ElevationDatumCV:  ",CHAR(34),ElevationDatum,CHAR(34),"}"))</f>
        <v/>
      </c>
      <c r="L340" s="111" t="str">
        <f>IF(NumSites=0,"",
IF(NumSites&lt;$A340,"",
CONCATENATE("  - &amp;SiteID",TEXT($A340,"0000"),
" {","SamplingFeatureID:  *SamplingFeatureID",TEXT(MATCH($A340,Sites[SiteID],0),"0000"),
", SiteTypeCV:  ",CHAR(34),INDEX(Sites[Site Type],MATCH($A340,Sites[SiteID],0)),CHAR(34),
", Latitude:  ",INDEX(Sites[Latitude],MATCH($A340,Sites[SiteID],0)),
", Longitude:  ",INDEX(Sites[Longitude],MATCH($A340,Sites[SiteID],0)),
", SpatialReferenceID:  *SRSID0001}")))</f>
        <v/>
      </c>
      <c r="M340" s="111" t="str">
        <f>IF(NumSpecimens=0,"",
IF(NumSpecimens&lt;$A340,"",
CONCATENATE("  - &amp;SpecimenID",TEXT($A340,"0000"),
" {","SamplingFeatureID:  *SamplingFeatureID",TEXT(MATCH($A340,Specimens[SpecimenID],0),"0000"),
", SpecimenTypeCV:  ",CHAR(34),INDEX(Specimens[Specimen Type],MATCH($A340,Specimens[SpecimenID],0)),CHAR(34),
", SpecimenMediumCV:  ",INDEX(Specimens[Specimen Medium],MATCH($A340,Specimens[SpecimenID],0)),
", IsFieldSpecimen:  ",CHAR(34),INDEX(Specimens[Is Field Specimen?],MATCH($A340,Specimens[SpecimenID],0)),CHAR(34),"}")))</f>
        <v/>
      </c>
      <c r="N340" s="111" t="str">
        <f>IF(NumSpatialOffsets=0,"",
IF(NumSpatialOffsets&lt;$A340,"",
CONCATENATE("  - &amp;SpatialOffsetID",TEXT($A340,"0000"),
" {","SpatialOffsetTypeCV:  ",CHAR(34),INDEX(RelatedFeatures[Spatial Offset Type],MATCH($A340,RelatedFeatures[OffsetID],0)),CHAR(34),
", Offset1Value:  ",INDEX(RelatedFeatures[Offset 1 Value],MATCH($A340,RelatedFeatures[OffsetID],0)),
", Offset1UnitID:  ",CHAR(34),INDEX(RelatedFeatures[Offset 1 Unit],MATCH($A340,RelatedFeatures[OffsetID],0)),CHAR(34),
", Offset2Value:  ",IF(INDEX(RelatedFeatures[Offset 2 Value],MATCH($A340,RelatedFeatures[OffsetID],0))="","NULL",INDEX(RelatedFeatures[Offset 2 Value],MATCH($A340,RelatedFeatures[OffsetID],0))),
", Offset2UnitID:  ",CHAR(34),INDEX(RelatedFeatures[Offset 2 Unit],MATCH($A340,RelatedFeatures[OffsetID],0)),,CHAR(34),
", Offset3Value:  ",IF(INDEX(RelatedFeatures[Offset 3 Value],MATCH($A340,RelatedFeatures[OffsetID],0))="","NULL",INDEX(RelatedFeatures[Offset 3 Value],MATCH($A340,RelatedFeatures[OffsetID],0))),
", Offset3UnitID:  ",CHAR(34),INDEX(RelatedFeatures[Offset 3 Unit],MATCH($A340,RelatedFeatures[OffsetID],0)),CHAR(34),"}")))</f>
        <v/>
      </c>
      <c r="O340" s="111" t="str">
        <f>IF(NumRelatedFeatures=0,"",
IF($A340&gt;NumRelatedFeatures,"",
CONCATENATE("  - &amp;RelationID",TEXT($A340,"0000"),
" {","SamplingFeatureID:  *SamplingFeatureID",TEXT(MATCH(INDEX(RelatedFeatures[First Sampling Feature Code],$A340),SamplingFeatures[Feature Code],0),"0000"),
", RelationshipTypeCV:  ",CHAR(34),INDEX(RelatedFeatures[Relationship Type],$A340),CHAR(34),
", RelatedFeatureID: *SamplingFeatureID",TEXT(MATCH(INDEX(RelatedFeatures[Second Sampling Feature Code],$A340),SamplingFeatures[Feature Code],0),"0000"),
", SpatialOffsetID:  ",IF(INDEX(RelatedFeatures[OffsetID],$A340)="",CONCATENATE(CHAR(34),CHAR(34)),CONCATENATE("*SpatialOffsetID",TEXT(INDEX(RelatedFeatures[OffsetID],$A340),"0000"))),"}")))</f>
        <v/>
      </c>
      <c r="P340" s="111" t="str">
        <f>IF($A340&gt;NumMethods,"",
CONCATENATE("  - &amp;MethodID",TEXT($A340,"0000"),
" {","MethodTypeCV:  ",CHAR(34),INDEX(Methods[Method Type],$A340),CHAR(34),
", MethodCode:  ",CHAR(34),INDEX(Methods[Method Code],$A340),CHAR(34),
", MethodName:  ",CHAR(34),INDEX(Methods[Method Name],$A340),CHAR(34),
", MethodDescription:  ",CHAR(34),INDEX(Methods[Method Description],$A340),CHAR(34),
", MethodLink:  ",CHAR(34),INDEX(Methods[Method Link],$A340),CHAR(34),
", OrganizationID: *OrganizationID",TEXT(MATCH(INDEX(Methods[Organization Name],$A340),Organizations[Organization Name],0),"0000"),"}"))</f>
        <v/>
      </c>
      <c r="Q340" s="111" t="str">
        <f>IF($A340&gt;NumVariables,"",
CONCATENATE("  - &amp;VariableID",TEXT($A340,"0000"),
" {","VariableTypeCV:  ",CHAR(34),INDEX(Variables[Variable Type],$A340),CHAR(34),
", VariableCode:  ",CHAR(34),INDEX(Variables[Variable Code],$A340),CHAR(34),
", VariableNameCV:  ",CHAR(34),INDEX(Variables[Variable Name],$A340),CHAR(34),
", VariableDefinition:  ",CHAR(34),INDEX(Variables[Variable Definition],$A340),CHAR(34),
", SpecciationCV:  ",CHAR(34),INDEX(Variables[Speciation],$A340),CHAR(34),
", NoDataValue:  ",CHAR(34),INDEX(Variables[No Data Value],$A340),CHAR(34),"}"))</f>
        <v/>
      </c>
      <c r="S340" s="111" t="str">
        <f>IF($A340&gt;NumProcessingLevels,"",
CONCATENATE("  - &amp;ProcessingLevelID",TEXT($A340,"0000"),
" {","ProcessingLevelCode:  ",CHAR(34),INDEX(ProcessingLevels[Processing Level Code],$A340),CHAR(34),
", Definition:  ",CHAR(34),INDEX(ProcessingLevels[Definition],$A340),CHAR(34),
", Explanation:  ",CHAR(34),INDEX(ProcessingLevels[Explanation],$A340),CHAR(34),"}"))</f>
        <v/>
      </c>
      <c r="T340" s="111" t="str">
        <f>IF($A340&gt;NumDataColumns,"",
IF(INDEX(DataColumns[Method Code],$A340)="","PLEASE FILL IN A METHOD FOR EACH DATA COLUMN",
CONCATENATE("  - &amp;ActionID",TEXT($A340,"0000"),
" {","ActionTypeCV:  ",CHAR(34),"Observation",CHAR(34),
", MethodID: *MethodID",TEXT(MATCH(INDEX(DataColumns[Method Code],$A340),Methods[Method Code],0),"0000"),
", BeginDateTime:  NULL",
", BeginDateTimeUTCOffset:  NULL",
", EndDateTime:  NULL",
", EndDateTimeUTCOffset:  NULL",
", ActionDescription:  ",CHAR(34),"Generic observation action generated by YODA TimeSeries Template",CHAR(34),
", ActionFileLink:  ",CHAR(34),CHAR(34),"}")))</f>
        <v/>
      </c>
      <c r="U340" s="111" t="str">
        <f>IF($A340&gt;NumDataColumns,"",
IF(INDEX(DataColumns[Method Code],$A340)="","PLEASE FILL IN A SAMPLING FEATURE FOR EACH DATA COLUMN",
CONCATENATE("  - &amp;FeatureActionID",TEXT($A340,"0000"),
" {","SamplingFeatureID:  *SamplingFeatureID",TEXT(MATCH(INDEX(DataColumns[Sampling Feature Code],$A340),SamplingFeatures[Feature Code],0),"0000"),
", ActionID:  *ActionID",TEXT($A340,"0000"),"}")))</f>
        <v/>
      </c>
      <c r="V340" s="111" t="str">
        <f>IF($A340&gt;NumDataColumns,"",
CONCATENATE("  - &amp;ResultID",TEXT($A340,"0000"),
" {","ResultUUID:  ",CHAR(34),INDEX(DataColumns[ResultUUID],$A340),CHAR(34),
", FeatureActionID: *FeatureActionID",TEXT($A340,"0000"),
", ResultTypeCV:  ",CHAR(34),INDEX(DataColumns[Result Type],$A340),CHAR(34),
", VariableID:  *VariableID",TEXT(MATCH(INDEX(DataColumns[Variable Code],$A340),Variables[Variable Code],0),"0000"),
", UnitsID:  ",CHAR(34),INDEX(DataColumns[Unit Name],$A340),CHAR(34),
", TaxonomicClassifierID:  ",CHAR(34),CHAR(34),
", ProcessingLevelID:  *ProcessingLevelID",TEXT(MATCH(INDEX(DataColumns[Processing Level],$A340),ProcessingLevels[Processing Level Code],0),"0000"),
", ResultDateTime:  ",CHAR(34),CHAR(34),
", ResultDateTimeUTCOffset:  ",CHAR(34),CHAR(34),
", ValidDateTime:  ",CHAR(34),CHAR(34),
", ValidDateTimeUTCOffset:  ",CHAR(34),CHAR(34),
", StatusCV:  ",CHAR(34),CHAR(34),
", SampledMediumCV:  ",CHAR(34),INDEX(DataColumns[Sampled Medium],$A340),CHAR(34),
", ValueCount:  ",NumDataValues,"}"))</f>
        <v/>
      </c>
      <c r="W340" s="111" t="str">
        <f>IF($A340&gt;NumDataColumns,"",
CONCATENATE("  - &amp;TimeSeriesResultID001",TEXT($A340,"0000"),
" {","ResultID: *ResultID",TEXT($A340,"0000"),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Statistic],$A340),CHAR(34),"}"))</f>
        <v/>
      </c>
      <c r="X340" s="111" t="str">
        <f>IF($A340-3&gt;NumDataColumns,"",
CONCATENATE("    - {ColumnNumber: ",TEXT($A340-1,"0000"),
", Label:  ",CHAR(34),INDEX(DataColumns[Column Label],$A340-3),CHAR(34),
", ODM2Field:  ",CHAR(34),"DataValue",CHAR(34),
", CensorCodeCV:  ",CHAR(34),INDEX(DataColumns[Censor Code],$A340-3),CHAR(34),
", QualiatyCodeCV:  ",CHAR(34),INDEX(DataColumns[Quality Code],$A340-3),CHAR(34),
", TimeAggregationInterval:  ",INDEX(DataColumns[Time Aggregation Interval],$A340-3),
", TimeAggregationIntervalUnitsID:  ",CHAR(34),INDEX(DataColumns[Time Aggregation Unit],$A340-3),CHAR(34),"}"))</f>
        <v/>
      </c>
      <c r="AA340" s="111" t="str">
        <f>IF($A340&gt;NumDataColumns,
"",
CONCATENATE(AA339,", ",INDEX(DataColumns[Column Label],$A340)))</f>
        <v/>
      </c>
    </row>
    <row r="341" spans="1:27" x14ac:dyDescent="0.25">
      <c r="A341">
        <v>338</v>
      </c>
      <c r="D341" s="111" t="str">
        <f>IF($A341&gt;NumPeople,"",
CONCATENATE("  - &amp;PersonID",TEXT($A341,"0000"),
" {","PersonFirstName:  ",CHAR(34),INDEX(People[First Name],$A341),CHAR(34),
", PersonMiddleName:  ",CHAR(34),INDEX(People[Middle Name],$A341),CHAR(34),
", PersonLastName:  ",CHAR(34),INDEX(People[Last Name],$A341),CHAR(34),"}"))</f>
        <v/>
      </c>
      <c r="E341" s="111" t="str">
        <f>IF($A341&gt;NumOrganizations,"",
CONCATENATE("  - &amp;OrganizationID",TEXT($A341,"0000"),
" {","OrganizationTypeCV:  ",CHAR(34),INDEX(Organizations[Organization Type '[CV']],$A341),CHAR(34),
", OrganizationCode:  ",CHAR(34),INDEX(Organizations[Organization Code],$A341),CHAR(34),
", OrganizationName:  ",CHAR(34),INDEX(Organizations[Organization Name],$A341),CHAR(34),
", OrganizationDescription:  ",CHAR(34),INDEX(Organizations[Organization Description],$A341),CHAR(34),
", OrganizationLink:  ",CHAR(34),INDEX(Organizations[Organization Link],$A341),CHAR(34),"}"))</f>
        <v/>
      </c>
      <c r="F341" s="111" t="str">
        <f>IF($A341&gt;NumPeople,"",
CONCATENATE("  - &amp;AffiliationID",TEXT($A341,"0000"),
" {PersonID: *PersonID",TEXT($A341,"0000"),
", OrganizationID: *OrganizationID",TEXT(MATCH(INDEX(People[Organization Name],$A341),Organizations[Organization Name],0),"0000"),
", IsPrimaryOrganizationContact: , AffiliationStartDate: , AffiliationEndDate: , PrimaryPhone: ",
", PrimaryEmail: ",CHAR(34),INDEX(People[Primary Email],$A341),CHAR(34),
", PrimaryAddress: ",CHAR(34),INDEX(People[Primary Address],$A341),CHAR(34),
", PersonLink: }"))</f>
        <v/>
      </c>
      <c r="H341" s="111" t="str">
        <f>IF(COUNTA(CitationInformation)=0,"",
IF($A341&gt;NumAuthors,"",
CONCATENATE("  - &amp;AuthorListID",TEXT($A341,"0000"),
"  {CitationID: *CitationID0001",
", PersonID: *PersonID",TEXT(MATCH(INDEX(AuthorList[Author Name],$A341),People[Full Name],0),"0000"),
", AuthorOrder: ",INDEX(AuthorList[Author Number],$A341),"}")))</f>
        <v/>
      </c>
      <c r="K341" s="111" t="str">
        <f>IF($A341&gt;NumSamplingFeatures,"",
CONCATENATE("  - &amp;SamplingFeatureID",TEXT($A341,"0000"),
" {","SamplingFeatureUUID:  ",CHAR(34),INDEX(SamplingFeatures[Sampling Feature UUID],$A341),CHAR(34),
", SamplingFeatureTypeCV:  ",CHAR(34),INDEX(SamplingFeatures[Sampling Feature Type],$A341),CHAR(34),
", SamplingFeatureCode:  ",CHAR(34),INDEX(SamplingFeatures[Feature Code],$A341),CHAR(34),
", SamplingFeatureName:  ",CHAR(34),INDEX(SamplingFeatures[Feature Name],$A341),CHAR(34),
", SamplingFeatureDescription:  ",CHAR(34),INDEX(SamplingFeatures[Feature Description],$A341),CHAR(34),
", SamplingFeatureGeotypeCV:  ",CHAR(34),INDEX(SamplingFeatures[Feature Geo Type],$A341),CHAR(34),
", FeatureGeometry:  ",CHAR(34),INDEX(SamplingFeatures[Feature Geometry],$A341),CHAR(34),
", Elevation_m:  ",CHAR(34),INDEX(SamplingFeatures[Elevation_m],$A341),CHAR(34),
", ElevationDatumCV:  ",CHAR(34),ElevationDatum,CHAR(34),"}"))</f>
        <v/>
      </c>
      <c r="L341" s="111" t="str">
        <f>IF(NumSites=0,"",
IF(NumSites&lt;$A341,"",
CONCATENATE("  - &amp;SiteID",TEXT($A341,"0000"),
" {","SamplingFeatureID:  *SamplingFeatureID",TEXT(MATCH($A341,Sites[SiteID],0),"0000"),
", SiteTypeCV:  ",CHAR(34),INDEX(Sites[Site Type],MATCH($A341,Sites[SiteID],0)),CHAR(34),
", Latitude:  ",INDEX(Sites[Latitude],MATCH($A341,Sites[SiteID],0)),
", Longitude:  ",INDEX(Sites[Longitude],MATCH($A341,Sites[SiteID],0)),
", SpatialReferenceID:  *SRSID0001}")))</f>
        <v/>
      </c>
      <c r="M341" s="111" t="str">
        <f>IF(NumSpecimens=0,"",
IF(NumSpecimens&lt;$A341,"",
CONCATENATE("  - &amp;SpecimenID",TEXT($A341,"0000"),
" {","SamplingFeatureID:  *SamplingFeatureID",TEXT(MATCH($A341,Specimens[SpecimenID],0),"0000"),
", SpecimenTypeCV:  ",CHAR(34),INDEX(Specimens[Specimen Type],MATCH($A341,Specimens[SpecimenID],0)),CHAR(34),
", SpecimenMediumCV:  ",INDEX(Specimens[Specimen Medium],MATCH($A341,Specimens[SpecimenID],0)),
", IsFieldSpecimen:  ",CHAR(34),INDEX(Specimens[Is Field Specimen?],MATCH($A341,Specimens[SpecimenID],0)),CHAR(34),"}")))</f>
        <v/>
      </c>
      <c r="N341" s="111" t="str">
        <f>IF(NumSpatialOffsets=0,"",
IF(NumSpatialOffsets&lt;$A341,"",
CONCATENATE("  - &amp;SpatialOffsetID",TEXT($A341,"0000"),
" {","SpatialOffsetTypeCV:  ",CHAR(34),INDEX(RelatedFeatures[Spatial Offset Type],MATCH($A341,RelatedFeatures[OffsetID],0)),CHAR(34),
", Offset1Value:  ",INDEX(RelatedFeatures[Offset 1 Value],MATCH($A341,RelatedFeatures[OffsetID],0)),
", Offset1UnitID:  ",CHAR(34),INDEX(RelatedFeatures[Offset 1 Unit],MATCH($A341,RelatedFeatures[OffsetID],0)),CHAR(34),
", Offset2Value:  ",IF(INDEX(RelatedFeatures[Offset 2 Value],MATCH($A341,RelatedFeatures[OffsetID],0))="","NULL",INDEX(RelatedFeatures[Offset 2 Value],MATCH($A341,RelatedFeatures[OffsetID],0))),
", Offset2UnitID:  ",CHAR(34),INDEX(RelatedFeatures[Offset 2 Unit],MATCH($A341,RelatedFeatures[OffsetID],0)),,CHAR(34),
", Offset3Value:  ",IF(INDEX(RelatedFeatures[Offset 3 Value],MATCH($A341,RelatedFeatures[OffsetID],0))="","NULL",INDEX(RelatedFeatures[Offset 3 Value],MATCH($A341,RelatedFeatures[OffsetID],0))),
", Offset3UnitID:  ",CHAR(34),INDEX(RelatedFeatures[Offset 3 Unit],MATCH($A341,RelatedFeatures[OffsetID],0)),CHAR(34),"}")))</f>
        <v/>
      </c>
      <c r="O341" s="111" t="str">
        <f>IF(NumRelatedFeatures=0,"",
IF($A341&gt;NumRelatedFeatures,"",
CONCATENATE("  - &amp;RelationID",TEXT($A341,"0000"),
" {","SamplingFeatureID:  *SamplingFeatureID",TEXT(MATCH(INDEX(RelatedFeatures[First Sampling Feature Code],$A341),SamplingFeatures[Feature Code],0),"0000"),
", RelationshipTypeCV:  ",CHAR(34),INDEX(RelatedFeatures[Relationship Type],$A341),CHAR(34),
", RelatedFeatureID: *SamplingFeatureID",TEXT(MATCH(INDEX(RelatedFeatures[Second Sampling Feature Code],$A341),SamplingFeatures[Feature Code],0),"0000"),
", SpatialOffsetID:  ",IF(INDEX(RelatedFeatures[OffsetID],$A341)="",CONCATENATE(CHAR(34),CHAR(34)),CONCATENATE("*SpatialOffsetID",TEXT(INDEX(RelatedFeatures[OffsetID],$A341),"0000"))),"}")))</f>
        <v/>
      </c>
      <c r="P341" s="111" t="str">
        <f>IF($A341&gt;NumMethods,"",
CONCATENATE("  - &amp;MethodID",TEXT($A341,"0000"),
" {","MethodTypeCV:  ",CHAR(34),INDEX(Methods[Method Type],$A341),CHAR(34),
", MethodCode:  ",CHAR(34),INDEX(Methods[Method Code],$A341),CHAR(34),
", MethodName:  ",CHAR(34),INDEX(Methods[Method Name],$A341),CHAR(34),
", MethodDescription:  ",CHAR(34),INDEX(Methods[Method Description],$A341),CHAR(34),
", MethodLink:  ",CHAR(34),INDEX(Methods[Method Link],$A341),CHAR(34),
", OrganizationID: *OrganizationID",TEXT(MATCH(INDEX(Methods[Organization Name],$A341),Organizations[Organization Name],0),"0000"),"}"))</f>
        <v/>
      </c>
      <c r="Q341" s="111" t="str">
        <f>IF($A341&gt;NumVariables,"",
CONCATENATE("  - &amp;VariableID",TEXT($A341,"0000"),
" {","VariableTypeCV:  ",CHAR(34),INDEX(Variables[Variable Type],$A341),CHAR(34),
", VariableCode:  ",CHAR(34),INDEX(Variables[Variable Code],$A341),CHAR(34),
", VariableNameCV:  ",CHAR(34),INDEX(Variables[Variable Name],$A341),CHAR(34),
", VariableDefinition:  ",CHAR(34),INDEX(Variables[Variable Definition],$A341),CHAR(34),
", SpecciationCV:  ",CHAR(34),INDEX(Variables[Speciation],$A341),CHAR(34),
", NoDataValue:  ",CHAR(34),INDEX(Variables[No Data Value],$A341),CHAR(34),"}"))</f>
        <v/>
      </c>
      <c r="S341" s="111" t="str">
        <f>IF($A341&gt;NumProcessingLevels,"",
CONCATENATE("  - &amp;ProcessingLevelID",TEXT($A341,"0000"),
" {","ProcessingLevelCode:  ",CHAR(34),INDEX(ProcessingLevels[Processing Level Code],$A341),CHAR(34),
", Definition:  ",CHAR(34),INDEX(ProcessingLevels[Definition],$A341),CHAR(34),
", Explanation:  ",CHAR(34),INDEX(ProcessingLevels[Explanation],$A341),CHAR(34),"}"))</f>
        <v/>
      </c>
      <c r="T341" s="111" t="str">
        <f>IF($A341&gt;NumDataColumns,"",
IF(INDEX(DataColumns[Method Code],$A341)="","PLEASE FILL IN A METHOD FOR EACH DATA COLUMN",
CONCATENATE("  - &amp;ActionID",TEXT($A341,"0000"),
" {","ActionTypeCV:  ",CHAR(34),"Observation",CHAR(34),
", MethodID: *MethodID",TEXT(MATCH(INDEX(DataColumns[Method Code],$A341),Methods[Method Code],0),"0000"),
", BeginDateTime:  NULL",
", BeginDateTimeUTCOffset:  NULL",
", EndDateTime:  NULL",
", EndDateTimeUTCOffset:  NULL",
", ActionDescription:  ",CHAR(34),"Generic observation action generated by YODA TimeSeries Template",CHAR(34),
", ActionFileLink:  ",CHAR(34),CHAR(34),"}")))</f>
        <v/>
      </c>
      <c r="U341" s="111" t="str">
        <f>IF($A341&gt;NumDataColumns,"",
IF(INDEX(DataColumns[Method Code],$A341)="","PLEASE FILL IN A SAMPLING FEATURE FOR EACH DATA COLUMN",
CONCATENATE("  - &amp;FeatureActionID",TEXT($A341,"0000"),
" {","SamplingFeatureID:  *SamplingFeatureID",TEXT(MATCH(INDEX(DataColumns[Sampling Feature Code],$A341),SamplingFeatures[Feature Code],0),"0000"),
", ActionID:  *ActionID",TEXT($A341,"0000"),"}")))</f>
        <v/>
      </c>
      <c r="V341" s="111" t="str">
        <f>IF($A341&gt;NumDataColumns,"",
CONCATENATE("  - &amp;ResultID",TEXT($A341,"0000"),
" {","ResultUUID:  ",CHAR(34),INDEX(DataColumns[ResultUUID],$A341),CHAR(34),
", FeatureActionID: *FeatureActionID",TEXT($A341,"0000"),
", ResultTypeCV:  ",CHAR(34),INDEX(DataColumns[Result Type],$A341),CHAR(34),
", VariableID:  *VariableID",TEXT(MATCH(INDEX(DataColumns[Variable Code],$A341),Variables[Variable Code],0),"0000"),
", UnitsID:  ",CHAR(34),INDEX(DataColumns[Unit Name],$A341),CHAR(34),
", TaxonomicClassifierID:  ",CHAR(34),CHAR(34),
", ProcessingLevelID:  *ProcessingLevelID",TEXT(MATCH(INDEX(DataColumns[Processing Level],$A341),ProcessingLevels[Processing Level Code],0),"0000"),
", ResultDateTime:  ",CHAR(34),CHAR(34),
", ResultDateTimeUTCOffset:  ",CHAR(34),CHAR(34),
", ValidDateTime:  ",CHAR(34),CHAR(34),
", ValidDateTimeUTCOffset:  ",CHAR(34),CHAR(34),
", StatusCV:  ",CHAR(34),CHAR(34),
", SampledMediumCV:  ",CHAR(34),INDEX(DataColumns[Sampled Medium],$A341),CHAR(34),
", ValueCount:  ",NumDataValues,"}"))</f>
        <v/>
      </c>
      <c r="W341" s="111" t="str">
        <f>IF($A341&gt;NumDataColumns,"",
CONCATENATE("  - &amp;TimeSeriesResultID001",TEXT($A341,"0000"),
" {","ResultID: *ResultID",TEXT($A341,"0000"),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Statistic],$A341),CHAR(34),"}"))</f>
        <v/>
      </c>
      <c r="X341" s="111" t="str">
        <f>IF($A341-3&gt;NumDataColumns,"",
CONCATENATE("    - {ColumnNumber: ",TEXT($A341-1,"0000"),
", Label:  ",CHAR(34),INDEX(DataColumns[Column Label],$A341-3),CHAR(34),
", ODM2Field:  ",CHAR(34),"DataValue",CHAR(34),
", CensorCodeCV:  ",CHAR(34),INDEX(DataColumns[Censor Code],$A341-3),CHAR(34),
", QualiatyCodeCV:  ",CHAR(34),INDEX(DataColumns[Quality Code],$A341-3),CHAR(34),
", TimeAggregationInterval:  ",INDEX(DataColumns[Time Aggregation Interval],$A341-3),
", TimeAggregationIntervalUnitsID:  ",CHAR(34),INDEX(DataColumns[Time Aggregation Unit],$A341-3),CHAR(34),"}"))</f>
        <v/>
      </c>
      <c r="AA341" s="111" t="str">
        <f>IF($A341&gt;NumDataColumns,
"",
CONCATENATE(AA340,", ",INDEX(DataColumns[Column Label],$A341)))</f>
        <v/>
      </c>
    </row>
    <row r="342" spans="1:27" x14ac:dyDescent="0.25">
      <c r="A342">
        <v>339</v>
      </c>
      <c r="D342" s="111" t="str">
        <f>IF($A342&gt;NumPeople,"",
CONCATENATE("  - &amp;PersonID",TEXT($A342,"0000"),
" {","PersonFirstName:  ",CHAR(34),INDEX(People[First Name],$A342),CHAR(34),
", PersonMiddleName:  ",CHAR(34),INDEX(People[Middle Name],$A342),CHAR(34),
", PersonLastName:  ",CHAR(34),INDEX(People[Last Name],$A342),CHAR(34),"}"))</f>
        <v/>
      </c>
      <c r="E342" s="111" t="str">
        <f>IF($A342&gt;NumOrganizations,"",
CONCATENATE("  - &amp;OrganizationID",TEXT($A342,"0000"),
" {","OrganizationTypeCV:  ",CHAR(34),INDEX(Organizations[Organization Type '[CV']],$A342),CHAR(34),
", OrganizationCode:  ",CHAR(34),INDEX(Organizations[Organization Code],$A342),CHAR(34),
", OrganizationName:  ",CHAR(34),INDEX(Organizations[Organization Name],$A342),CHAR(34),
", OrganizationDescription:  ",CHAR(34),INDEX(Organizations[Organization Description],$A342),CHAR(34),
", OrganizationLink:  ",CHAR(34),INDEX(Organizations[Organization Link],$A342),CHAR(34),"}"))</f>
        <v/>
      </c>
      <c r="F342" s="111" t="str">
        <f>IF($A342&gt;NumPeople,"",
CONCATENATE("  - &amp;AffiliationID",TEXT($A342,"0000"),
" {PersonID: *PersonID",TEXT($A342,"0000"),
", OrganizationID: *OrganizationID",TEXT(MATCH(INDEX(People[Organization Name],$A342),Organizations[Organization Name],0),"0000"),
", IsPrimaryOrganizationContact: , AffiliationStartDate: , AffiliationEndDate: , PrimaryPhone: ",
", PrimaryEmail: ",CHAR(34),INDEX(People[Primary Email],$A342),CHAR(34),
", PrimaryAddress: ",CHAR(34),INDEX(People[Primary Address],$A342),CHAR(34),
", PersonLink: }"))</f>
        <v/>
      </c>
      <c r="H342" s="111" t="str">
        <f>IF(COUNTA(CitationInformation)=0,"",
IF($A342&gt;NumAuthors,"",
CONCATENATE("  - &amp;AuthorListID",TEXT($A342,"0000"),
"  {CitationID: *CitationID0001",
", PersonID: *PersonID",TEXT(MATCH(INDEX(AuthorList[Author Name],$A342),People[Full Name],0),"0000"),
", AuthorOrder: ",INDEX(AuthorList[Author Number],$A342),"}")))</f>
        <v/>
      </c>
      <c r="K342" s="111" t="str">
        <f>IF($A342&gt;NumSamplingFeatures,"",
CONCATENATE("  - &amp;SamplingFeatureID",TEXT($A342,"0000"),
" {","SamplingFeatureUUID:  ",CHAR(34),INDEX(SamplingFeatures[Sampling Feature UUID],$A342),CHAR(34),
", SamplingFeatureTypeCV:  ",CHAR(34),INDEX(SamplingFeatures[Sampling Feature Type],$A342),CHAR(34),
", SamplingFeatureCode:  ",CHAR(34),INDEX(SamplingFeatures[Feature Code],$A342),CHAR(34),
", SamplingFeatureName:  ",CHAR(34),INDEX(SamplingFeatures[Feature Name],$A342),CHAR(34),
", SamplingFeatureDescription:  ",CHAR(34),INDEX(SamplingFeatures[Feature Description],$A342),CHAR(34),
", SamplingFeatureGeotypeCV:  ",CHAR(34),INDEX(SamplingFeatures[Feature Geo Type],$A342),CHAR(34),
", FeatureGeometry:  ",CHAR(34),INDEX(SamplingFeatures[Feature Geometry],$A342),CHAR(34),
", Elevation_m:  ",CHAR(34),INDEX(SamplingFeatures[Elevation_m],$A342),CHAR(34),
", ElevationDatumCV:  ",CHAR(34),ElevationDatum,CHAR(34),"}"))</f>
        <v/>
      </c>
      <c r="L342" s="111" t="str">
        <f>IF(NumSites=0,"",
IF(NumSites&lt;$A342,"",
CONCATENATE("  - &amp;SiteID",TEXT($A342,"0000"),
" {","SamplingFeatureID:  *SamplingFeatureID",TEXT(MATCH($A342,Sites[SiteID],0),"0000"),
", SiteTypeCV:  ",CHAR(34),INDEX(Sites[Site Type],MATCH($A342,Sites[SiteID],0)),CHAR(34),
", Latitude:  ",INDEX(Sites[Latitude],MATCH($A342,Sites[SiteID],0)),
", Longitude:  ",INDEX(Sites[Longitude],MATCH($A342,Sites[SiteID],0)),
", SpatialReferenceID:  *SRSID0001}")))</f>
        <v/>
      </c>
      <c r="M342" s="111" t="str">
        <f>IF(NumSpecimens=0,"",
IF(NumSpecimens&lt;$A342,"",
CONCATENATE("  - &amp;SpecimenID",TEXT($A342,"0000"),
" {","SamplingFeatureID:  *SamplingFeatureID",TEXT(MATCH($A342,Specimens[SpecimenID],0),"0000"),
", SpecimenTypeCV:  ",CHAR(34),INDEX(Specimens[Specimen Type],MATCH($A342,Specimens[SpecimenID],0)),CHAR(34),
", SpecimenMediumCV:  ",INDEX(Specimens[Specimen Medium],MATCH($A342,Specimens[SpecimenID],0)),
", IsFieldSpecimen:  ",CHAR(34),INDEX(Specimens[Is Field Specimen?],MATCH($A342,Specimens[SpecimenID],0)),CHAR(34),"}")))</f>
        <v/>
      </c>
      <c r="N342" s="111" t="str">
        <f>IF(NumSpatialOffsets=0,"",
IF(NumSpatialOffsets&lt;$A342,"",
CONCATENATE("  - &amp;SpatialOffsetID",TEXT($A342,"0000"),
" {","SpatialOffsetTypeCV:  ",CHAR(34),INDEX(RelatedFeatures[Spatial Offset Type],MATCH($A342,RelatedFeatures[OffsetID],0)),CHAR(34),
", Offset1Value:  ",INDEX(RelatedFeatures[Offset 1 Value],MATCH($A342,RelatedFeatures[OffsetID],0)),
", Offset1UnitID:  ",CHAR(34),INDEX(RelatedFeatures[Offset 1 Unit],MATCH($A342,RelatedFeatures[OffsetID],0)),CHAR(34),
", Offset2Value:  ",IF(INDEX(RelatedFeatures[Offset 2 Value],MATCH($A342,RelatedFeatures[OffsetID],0))="","NULL",INDEX(RelatedFeatures[Offset 2 Value],MATCH($A342,RelatedFeatures[OffsetID],0))),
", Offset2UnitID:  ",CHAR(34),INDEX(RelatedFeatures[Offset 2 Unit],MATCH($A342,RelatedFeatures[OffsetID],0)),,CHAR(34),
", Offset3Value:  ",IF(INDEX(RelatedFeatures[Offset 3 Value],MATCH($A342,RelatedFeatures[OffsetID],0))="","NULL",INDEX(RelatedFeatures[Offset 3 Value],MATCH($A342,RelatedFeatures[OffsetID],0))),
", Offset3UnitID:  ",CHAR(34),INDEX(RelatedFeatures[Offset 3 Unit],MATCH($A342,RelatedFeatures[OffsetID],0)),CHAR(34),"}")))</f>
        <v/>
      </c>
      <c r="O342" s="111" t="str">
        <f>IF(NumRelatedFeatures=0,"",
IF($A342&gt;NumRelatedFeatures,"",
CONCATENATE("  - &amp;RelationID",TEXT($A342,"0000"),
" {","SamplingFeatureID:  *SamplingFeatureID",TEXT(MATCH(INDEX(RelatedFeatures[First Sampling Feature Code],$A342),SamplingFeatures[Feature Code],0),"0000"),
", RelationshipTypeCV:  ",CHAR(34),INDEX(RelatedFeatures[Relationship Type],$A342),CHAR(34),
", RelatedFeatureID: *SamplingFeatureID",TEXT(MATCH(INDEX(RelatedFeatures[Second Sampling Feature Code],$A342),SamplingFeatures[Feature Code],0),"0000"),
", SpatialOffsetID:  ",IF(INDEX(RelatedFeatures[OffsetID],$A342)="",CONCATENATE(CHAR(34),CHAR(34)),CONCATENATE("*SpatialOffsetID",TEXT(INDEX(RelatedFeatures[OffsetID],$A342),"0000"))),"}")))</f>
        <v/>
      </c>
      <c r="P342" s="111" t="str">
        <f>IF($A342&gt;NumMethods,"",
CONCATENATE("  - &amp;MethodID",TEXT($A342,"0000"),
" {","MethodTypeCV:  ",CHAR(34),INDEX(Methods[Method Type],$A342),CHAR(34),
", MethodCode:  ",CHAR(34),INDEX(Methods[Method Code],$A342),CHAR(34),
", MethodName:  ",CHAR(34),INDEX(Methods[Method Name],$A342),CHAR(34),
", MethodDescription:  ",CHAR(34),INDEX(Methods[Method Description],$A342),CHAR(34),
", MethodLink:  ",CHAR(34),INDEX(Methods[Method Link],$A342),CHAR(34),
", OrganizationID: *OrganizationID",TEXT(MATCH(INDEX(Methods[Organization Name],$A342),Organizations[Organization Name],0),"0000"),"}"))</f>
        <v/>
      </c>
      <c r="Q342" s="111" t="str">
        <f>IF($A342&gt;NumVariables,"",
CONCATENATE("  - &amp;VariableID",TEXT($A342,"0000"),
" {","VariableTypeCV:  ",CHAR(34),INDEX(Variables[Variable Type],$A342),CHAR(34),
", VariableCode:  ",CHAR(34),INDEX(Variables[Variable Code],$A342),CHAR(34),
", VariableNameCV:  ",CHAR(34),INDEX(Variables[Variable Name],$A342),CHAR(34),
", VariableDefinition:  ",CHAR(34),INDEX(Variables[Variable Definition],$A342),CHAR(34),
", SpecciationCV:  ",CHAR(34),INDEX(Variables[Speciation],$A342),CHAR(34),
", NoDataValue:  ",CHAR(34),INDEX(Variables[No Data Value],$A342),CHAR(34),"}"))</f>
        <v/>
      </c>
      <c r="S342" s="111" t="str">
        <f>IF($A342&gt;NumProcessingLevels,"",
CONCATENATE("  - &amp;ProcessingLevelID",TEXT($A342,"0000"),
" {","ProcessingLevelCode:  ",CHAR(34),INDEX(ProcessingLevels[Processing Level Code],$A342),CHAR(34),
", Definition:  ",CHAR(34),INDEX(ProcessingLevels[Definition],$A342),CHAR(34),
", Explanation:  ",CHAR(34),INDEX(ProcessingLevels[Explanation],$A342),CHAR(34),"}"))</f>
        <v/>
      </c>
      <c r="T342" s="111" t="str">
        <f>IF($A342&gt;NumDataColumns,"",
IF(INDEX(DataColumns[Method Code],$A342)="","PLEASE FILL IN A METHOD FOR EACH DATA COLUMN",
CONCATENATE("  - &amp;ActionID",TEXT($A342,"0000"),
" {","ActionTypeCV:  ",CHAR(34),"Observation",CHAR(34),
", MethodID: *MethodID",TEXT(MATCH(INDEX(DataColumns[Method Code],$A342),Methods[Method Code],0),"0000"),
", BeginDateTime:  NULL",
", BeginDateTimeUTCOffset:  NULL",
", EndDateTime:  NULL",
", EndDateTimeUTCOffset:  NULL",
", ActionDescription:  ",CHAR(34),"Generic observation action generated by YODA TimeSeries Template",CHAR(34),
", ActionFileLink:  ",CHAR(34),CHAR(34),"}")))</f>
        <v/>
      </c>
      <c r="U342" s="111" t="str">
        <f>IF($A342&gt;NumDataColumns,"",
IF(INDEX(DataColumns[Method Code],$A342)="","PLEASE FILL IN A SAMPLING FEATURE FOR EACH DATA COLUMN",
CONCATENATE("  - &amp;FeatureActionID",TEXT($A342,"0000"),
" {","SamplingFeatureID:  *SamplingFeatureID",TEXT(MATCH(INDEX(DataColumns[Sampling Feature Code],$A342),SamplingFeatures[Feature Code],0),"0000"),
", ActionID:  *ActionID",TEXT($A342,"0000"),"}")))</f>
        <v/>
      </c>
      <c r="V342" s="111" t="str">
        <f>IF($A342&gt;NumDataColumns,"",
CONCATENATE("  - &amp;ResultID",TEXT($A342,"0000"),
" {","ResultUUID:  ",CHAR(34),INDEX(DataColumns[ResultUUID],$A342),CHAR(34),
", FeatureActionID: *FeatureActionID",TEXT($A342,"0000"),
", ResultTypeCV:  ",CHAR(34),INDEX(DataColumns[Result Type],$A342),CHAR(34),
", VariableID:  *VariableID",TEXT(MATCH(INDEX(DataColumns[Variable Code],$A342),Variables[Variable Code],0),"0000"),
", UnitsID:  ",CHAR(34),INDEX(DataColumns[Unit Name],$A342),CHAR(34),
", TaxonomicClassifierID:  ",CHAR(34),CHAR(34),
", ProcessingLevelID:  *ProcessingLevelID",TEXT(MATCH(INDEX(DataColumns[Processing Level],$A342),ProcessingLevels[Processing Level Code],0),"0000"),
", ResultDateTime:  ",CHAR(34),CHAR(34),
", ResultDateTimeUTCOffset:  ",CHAR(34),CHAR(34),
", ValidDateTime:  ",CHAR(34),CHAR(34),
", ValidDateTimeUTCOffset:  ",CHAR(34),CHAR(34),
", StatusCV:  ",CHAR(34),CHAR(34),
", SampledMediumCV:  ",CHAR(34),INDEX(DataColumns[Sampled Medium],$A342),CHAR(34),
", ValueCount:  ",NumDataValues,"}"))</f>
        <v/>
      </c>
      <c r="W342" s="111" t="str">
        <f>IF($A342&gt;NumDataColumns,"",
CONCATENATE("  - &amp;TimeSeriesResultID001",TEXT($A342,"0000"),
" {","ResultID: *ResultID",TEXT($A342,"0000"),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Statistic],$A342),CHAR(34),"}"))</f>
        <v/>
      </c>
      <c r="X342" s="111" t="str">
        <f>IF($A342-3&gt;NumDataColumns,"",
CONCATENATE("    - {ColumnNumber: ",TEXT($A342-1,"0000"),
", Label:  ",CHAR(34),INDEX(DataColumns[Column Label],$A342-3),CHAR(34),
", ODM2Field:  ",CHAR(34),"DataValue",CHAR(34),
", CensorCodeCV:  ",CHAR(34),INDEX(DataColumns[Censor Code],$A342-3),CHAR(34),
", QualiatyCodeCV:  ",CHAR(34),INDEX(DataColumns[Quality Code],$A342-3),CHAR(34),
", TimeAggregationInterval:  ",INDEX(DataColumns[Time Aggregation Interval],$A342-3),
", TimeAggregationIntervalUnitsID:  ",CHAR(34),INDEX(DataColumns[Time Aggregation Unit],$A342-3),CHAR(34),"}"))</f>
        <v/>
      </c>
      <c r="AA342" s="111" t="str">
        <f>IF($A342&gt;NumDataColumns,
"",
CONCATENATE(AA341,", ",INDEX(DataColumns[Column Label],$A342)))</f>
        <v/>
      </c>
    </row>
    <row r="343" spans="1:27" x14ac:dyDescent="0.25">
      <c r="A343">
        <v>340</v>
      </c>
      <c r="D343" s="111" t="str">
        <f>IF($A343&gt;NumPeople,"",
CONCATENATE("  - &amp;PersonID",TEXT($A343,"0000"),
" {","PersonFirstName:  ",CHAR(34),INDEX(People[First Name],$A343),CHAR(34),
", PersonMiddleName:  ",CHAR(34),INDEX(People[Middle Name],$A343),CHAR(34),
", PersonLastName:  ",CHAR(34),INDEX(People[Last Name],$A343),CHAR(34),"}"))</f>
        <v/>
      </c>
      <c r="E343" s="111" t="str">
        <f>IF($A343&gt;NumOrganizations,"",
CONCATENATE("  - &amp;OrganizationID",TEXT($A343,"0000"),
" {","OrganizationTypeCV:  ",CHAR(34),INDEX(Organizations[Organization Type '[CV']],$A343),CHAR(34),
", OrganizationCode:  ",CHAR(34),INDEX(Organizations[Organization Code],$A343),CHAR(34),
", OrganizationName:  ",CHAR(34),INDEX(Organizations[Organization Name],$A343),CHAR(34),
", OrganizationDescription:  ",CHAR(34),INDEX(Organizations[Organization Description],$A343),CHAR(34),
", OrganizationLink:  ",CHAR(34),INDEX(Organizations[Organization Link],$A343),CHAR(34),"}"))</f>
        <v/>
      </c>
      <c r="F343" s="111" t="str">
        <f>IF($A343&gt;NumPeople,"",
CONCATENATE("  - &amp;AffiliationID",TEXT($A343,"0000"),
" {PersonID: *PersonID",TEXT($A343,"0000"),
", OrganizationID: *OrganizationID",TEXT(MATCH(INDEX(People[Organization Name],$A343),Organizations[Organization Name],0),"0000"),
", IsPrimaryOrganizationContact: , AffiliationStartDate: , AffiliationEndDate: , PrimaryPhone: ",
", PrimaryEmail: ",CHAR(34),INDEX(People[Primary Email],$A343),CHAR(34),
", PrimaryAddress: ",CHAR(34),INDEX(People[Primary Address],$A343),CHAR(34),
", PersonLink: }"))</f>
        <v/>
      </c>
      <c r="H343" s="111" t="str">
        <f>IF(COUNTA(CitationInformation)=0,"",
IF($A343&gt;NumAuthors,"",
CONCATENATE("  - &amp;AuthorListID",TEXT($A343,"0000"),
"  {CitationID: *CitationID0001",
", PersonID: *PersonID",TEXT(MATCH(INDEX(AuthorList[Author Name],$A343),People[Full Name],0),"0000"),
", AuthorOrder: ",INDEX(AuthorList[Author Number],$A343),"}")))</f>
        <v/>
      </c>
      <c r="K343" s="111" t="str">
        <f>IF($A343&gt;NumSamplingFeatures,"",
CONCATENATE("  - &amp;SamplingFeatureID",TEXT($A343,"0000"),
" {","SamplingFeatureUUID:  ",CHAR(34),INDEX(SamplingFeatures[Sampling Feature UUID],$A343),CHAR(34),
", SamplingFeatureTypeCV:  ",CHAR(34),INDEX(SamplingFeatures[Sampling Feature Type],$A343),CHAR(34),
", SamplingFeatureCode:  ",CHAR(34),INDEX(SamplingFeatures[Feature Code],$A343),CHAR(34),
", SamplingFeatureName:  ",CHAR(34),INDEX(SamplingFeatures[Feature Name],$A343),CHAR(34),
", SamplingFeatureDescription:  ",CHAR(34),INDEX(SamplingFeatures[Feature Description],$A343),CHAR(34),
", SamplingFeatureGeotypeCV:  ",CHAR(34),INDEX(SamplingFeatures[Feature Geo Type],$A343),CHAR(34),
", FeatureGeometry:  ",CHAR(34),INDEX(SamplingFeatures[Feature Geometry],$A343),CHAR(34),
", Elevation_m:  ",CHAR(34),INDEX(SamplingFeatures[Elevation_m],$A343),CHAR(34),
", ElevationDatumCV:  ",CHAR(34),ElevationDatum,CHAR(34),"}"))</f>
        <v/>
      </c>
      <c r="L343" s="111" t="str">
        <f>IF(NumSites=0,"",
IF(NumSites&lt;$A343,"",
CONCATENATE("  - &amp;SiteID",TEXT($A343,"0000"),
" {","SamplingFeatureID:  *SamplingFeatureID",TEXT(MATCH($A343,Sites[SiteID],0),"0000"),
", SiteTypeCV:  ",CHAR(34),INDEX(Sites[Site Type],MATCH($A343,Sites[SiteID],0)),CHAR(34),
", Latitude:  ",INDEX(Sites[Latitude],MATCH($A343,Sites[SiteID],0)),
", Longitude:  ",INDEX(Sites[Longitude],MATCH($A343,Sites[SiteID],0)),
", SpatialReferenceID:  *SRSID0001}")))</f>
        <v/>
      </c>
      <c r="M343" s="111" t="str">
        <f>IF(NumSpecimens=0,"",
IF(NumSpecimens&lt;$A343,"",
CONCATENATE("  - &amp;SpecimenID",TEXT($A343,"0000"),
" {","SamplingFeatureID:  *SamplingFeatureID",TEXT(MATCH($A343,Specimens[SpecimenID],0),"0000"),
", SpecimenTypeCV:  ",CHAR(34),INDEX(Specimens[Specimen Type],MATCH($A343,Specimens[SpecimenID],0)),CHAR(34),
", SpecimenMediumCV:  ",INDEX(Specimens[Specimen Medium],MATCH($A343,Specimens[SpecimenID],0)),
", IsFieldSpecimen:  ",CHAR(34),INDEX(Specimens[Is Field Specimen?],MATCH($A343,Specimens[SpecimenID],0)),CHAR(34),"}")))</f>
        <v/>
      </c>
      <c r="N343" s="111" t="str">
        <f>IF(NumSpatialOffsets=0,"",
IF(NumSpatialOffsets&lt;$A343,"",
CONCATENATE("  - &amp;SpatialOffsetID",TEXT($A343,"0000"),
" {","SpatialOffsetTypeCV:  ",CHAR(34),INDEX(RelatedFeatures[Spatial Offset Type],MATCH($A343,RelatedFeatures[OffsetID],0)),CHAR(34),
", Offset1Value:  ",INDEX(RelatedFeatures[Offset 1 Value],MATCH($A343,RelatedFeatures[OffsetID],0)),
", Offset1UnitID:  ",CHAR(34),INDEX(RelatedFeatures[Offset 1 Unit],MATCH($A343,RelatedFeatures[OffsetID],0)),CHAR(34),
", Offset2Value:  ",IF(INDEX(RelatedFeatures[Offset 2 Value],MATCH($A343,RelatedFeatures[OffsetID],0))="","NULL",INDEX(RelatedFeatures[Offset 2 Value],MATCH($A343,RelatedFeatures[OffsetID],0))),
", Offset2UnitID:  ",CHAR(34),INDEX(RelatedFeatures[Offset 2 Unit],MATCH($A343,RelatedFeatures[OffsetID],0)),,CHAR(34),
", Offset3Value:  ",IF(INDEX(RelatedFeatures[Offset 3 Value],MATCH($A343,RelatedFeatures[OffsetID],0))="","NULL",INDEX(RelatedFeatures[Offset 3 Value],MATCH($A343,RelatedFeatures[OffsetID],0))),
", Offset3UnitID:  ",CHAR(34),INDEX(RelatedFeatures[Offset 3 Unit],MATCH($A343,RelatedFeatures[OffsetID],0)),CHAR(34),"}")))</f>
        <v/>
      </c>
      <c r="O343" s="111" t="str">
        <f>IF(NumRelatedFeatures=0,"",
IF($A343&gt;NumRelatedFeatures,"",
CONCATENATE("  - &amp;RelationID",TEXT($A343,"0000"),
" {","SamplingFeatureID:  *SamplingFeatureID",TEXT(MATCH(INDEX(RelatedFeatures[First Sampling Feature Code],$A343),SamplingFeatures[Feature Code],0),"0000"),
", RelationshipTypeCV:  ",CHAR(34),INDEX(RelatedFeatures[Relationship Type],$A343),CHAR(34),
", RelatedFeatureID: *SamplingFeatureID",TEXT(MATCH(INDEX(RelatedFeatures[Second Sampling Feature Code],$A343),SamplingFeatures[Feature Code],0),"0000"),
", SpatialOffsetID:  ",IF(INDEX(RelatedFeatures[OffsetID],$A343)="",CONCATENATE(CHAR(34),CHAR(34)),CONCATENATE("*SpatialOffsetID",TEXT(INDEX(RelatedFeatures[OffsetID],$A343),"0000"))),"}")))</f>
        <v/>
      </c>
      <c r="P343" s="111" t="str">
        <f>IF($A343&gt;NumMethods,"",
CONCATENATE("  - &amp;MethodID",TEXT($A343,"0000"),
" {","MethodTypeCV:  ",CHAR(34),INDEX(Methods[Method Type],$A343),CHAR(34),
", MethodCode:  ",CHAR(34),INDEX(Methods[Method Code],$A343),CHAR(34),
", MethodName:  ",CHAR(34),INDEX(Methods[Method Name],$A343),CHAR(34),
", MethodDescription:  ",CHAR(34),INDEX(Methods[Method Description],$A343),CHAR(34),
", MethodLink:  ",CHAR(34),INDEX(Methods[Method Link],$A343),CHAR(34),
", OrganizationID: *OrganizationID",TEXT(MATCH(INDEX(Methods[Organization Name],$A343),Organizations[Organization Name],0),"0000"),"}"))</f>
        <v/>
      </c>
      <c r="Q343" s="111" t="str">
        <f>IF($A343&gt;NumVariables,"",
CONCATENATE("  - &amp;VariableID",TEXT($A343,"0000"),
" {","VariableTypeCV:  ",CHAR(34),INDEX(Variables[Variable Type],$A343),CHAR(34),
", VariableCode:  ",CHAR(34),INDEX(Variables[Variable Code],$A343),CHAR(34),
", VariableNameCV:  ",CHAR(34),INDEX(Variables[Variable Name],$A343),CHAR(34),
", VariableDefinition:  ",CHAR(34),INDEX(Variables[Variable Definition],$A343),CHAR(34),
", SpecciationCV:  ",CHAR(34),INDEX(Variables[Speciation],$A343),CHAR(34),
", NoDataValue:  ",CHAR(34),INDEX(Variables[No Data Value],$A343),CHAR(34),"}"))</f>
        <v/>
      </c>
      <c r="S343" s="111" t="str">
        <f>IF($A343&gt;NumProcessingLevels,"",
CONCATENATE("  - &amp;ProcessingLevelID",TEXT($A343,"0000"),
" {","ProcessingLevelCode:  ",CHAR(34),INDEX(ProcessingLevels[Processing Level Code],$A343),CHAR(34),
", Definition:  ",CHAR(34),INDEX(ProcessingLevels[Definition],$A343),CHAR(34),
", Explanation:  ",CHAR(34),INDEX(ProcessingLevels[Explanation],$A343),CHAR(34),"}"))</f>
        <v/>
      </c>
      <c r="T343" s="111" t="str">
        <f>IF($A343&gt;NumDataColumns,"",
IF(INDEX(DataColumns[Method Code],$A343)="","PLEASE FILL IN A METHOD FOR EACH DATA COLUMN",
CONCATENATE("  - &amp;ActionID",TEXT($A343,"0000"),
" {","ActionTypeCV:  ",CHAR(34),"Observation",CHAR(34),
", MethodID: *MethodID",TEXT(MATCH(INDEX(DataColumns[Method Code],$A343),Methods[Method Code],0),"0000"),
", BeginDateTime:  NULL",
", BeginDateTimeUTCOffset:  NULL",
", EndDateTime:  NULL",
", EndDateTimeUTCOffset:  NULL",
", ActionDescription:  ",CHAR(34),"Generic observation action generated by YODA TimeSeries Template",CHAR(34),
", ActionFileLink:  ",CHAR(34),CHAR(34),"}")))</f>
        <v/>
      </c>
      <c r="U343" s="111" t="str">
        <f>IF($A343&gt;NumDataColumns,"",
IF(INDEX(DataColumns[Method Code],$A343)="","PLEASE FILL IN A SAMPLING FEATURE FOR EACH DATA COLUMN",
CONCATENATE("  - &amp;FeatureActionID",TEXT($A343,"0000"),
" {","SamplingFeatureID:  *SamplingFeatureID",TEXT(MATCH(INDEX(DataColumns[Sampling Feature Code],$A343),SamplingFeatures[Feature Code],0),"0000"),
", ActionID:  *ActionID",TEXT($A343,"0000"),"}")))</f>
        <v/>
      </c>
      <c r="V343" s="111" t="str">
        <f>IF($A343&gt;NumDataColumns,"",
CONCATENATE("  - &amp;ResultID",TEXT($A343,"0000"),
" {","ResultUUID:  ",CHAR(34),INDEX(DataColumns[ResultUUID],$A343),CHAR(34),
", FeatureActionID: *FeatureActionID",TEXT($A343,"0000"),
", ResultTypeCV:  ",CHAR(34),INDEX(DataColumns[Result Type],$A343),CHAR(34),
", VariableID:  *VariableID",TEXT(MATCH(INDEX(DataColumns[Variable Code],$A343),Variables[Variable Code],0),"0000"),
", UnitsID:  ",CHAR(34),INDEX(DataColumns[Unit Name],$A343),CHAR(34),
", TaxonomicClassifierID:  ",CHAR(34),CHAR(34),
", ProcessingLevelID:  *ProcessingLevelID",TEXT(MATCH(INDEX(DataColumns[Processing Level],$A343),ProcessingLevels[Processing Level Code],0),"0000"),
", ResultDateTime:  ",CHAR(34),CHAR(34),
", ResultDateTimeUTCOffset:  ",CHAR(34),CHAR(34),
", ValidDateTime:  ",CHAR(34),CHAR(34),
", ValidDateTimeUTCOffset:  ",CHAR(34),CHAR(34),
", StatusCV:  ",CHAR(34),CHAR(34),
", SampledMediumCV:  ",CHAR(34),INDEX(DataColumns[Sampled Medium],$A343),CHAR(34),
", ValueCount:  ",NumDataValues,"}"))</f>
        <v/>
      </c>
      <c r="W343" s="111" t="str">
        <f>IF($A343&gt;NumDataColumns,"",
CONCATENATE("  - &amp;TimeSeriesResultID001",TEXT($A343,"0000"),
" {","ResultID: *ResultID",TEXT($A343,"0000"),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Statistic],$A343),CHAR(34),"}"))</f>
        <v/>
      </c>
      <c r="X343" s="111" t="str">
        <f>IF($A343-3&gt;NumDataColumns,"",
CONCATENATE("    - {ColumnNumber: ",TEXT($A343-1,"0000"),
", Label:  ",CHAR(34),INDEX(DataColumns[Column Label],$A343-3),CHAR(34),
", ODM2Field:  ",CHAR(34),"DataValue",CHAR(34),
", CensorCodeCV:  ",CHAR(34),INDEX(DataColumns[Censor Code],$A343-3),CHAR(34),
", QualiatyCodeCV:  ",CHAR(34),INDEX(DataColumns[Quality Code],$A343-3),CHAR(34),
", TimeAggregationInterval:  ",INDEX(DataColumns[Time Aggregation Interval],$A343-3),
", TimeAggregationIntervalUnitsID:  ",CHAR(34),INDEX(DataColumns[Time Aggregation Unit],$A343-3),CHAR(34),"}"))</f>
        <v/>
      </c>
      <c r="AA343" s="111" t="str">
        <f>IF($A343&gt;NumDataColumns,
"",
CONCATENATE(AA342,", ",INDEX(DataColumns[Column Label],$A343)))</f>
        <v/>
      </c>
    </row>
    <row r="344" spans="1:27" x14ac:dyDescent="0.25">
      <c r="A344">
        <v>341</v>
      </c>
      <c r="D344" s="111" t="str">
        <f>IF($A344&gt;NumPeople,"",
CONCATENATE("  - &amp;PersonID",TEXT($A344,"0000"),
" {","PersonFirstName:  ",CHAR(34),INDEX(People[First Name],$A344),CHAR(34),
", PersonMiddleName:  ",CHAR(34),INDEX(People[Middle Name],$A344),CHAR(34),
", PersonLastName:  ",CHAR(34),INDEX(People[Last Name],$A344),CHAR(34),"}"))</f>
        <v/>
      </c>
      <c r="E344" s="111" t="str">
        <f>IF($A344&gt;NumOrganizations,"",
CONCATENATE("  - &amp;OrganizationID",TEXT($A344,"0000"),
" {","OrganizationTypeCV:  ",CHAR(34),INDEX(Organizations[Organization Type '[CV']],$A344),CHAR(34),
", OrganizationCode:  ",CHAR(34),INDEX(Organizations[Organization Code],$A344),CHAR(34),
", OrganizationName:  ",CHAR(34),INDEX(Organizations[Organization Name],$A344),CHAR(34),
", OrganizationDescription:  ",CHAR(34),INDEX(Organizations[Organization Description],$A344),CHAR(34),
", OrganizationLink:  ",CHAR(34),INDEX(Organizations[Organization Link],$A344),CHAR(34),"}"))</f>
        <v/>
      </c>
      <c r="F344" s="111" t="str">
        <f>IF($A344&gt;NumPeople,"",
CONCATENATE("  - &amp;AffiliationID",TEXT($A344,"0000"),
" {PersonID: *PersonID",TEXT($A344,"0000"),
", OrganizationID: *OrganizationID",TEXT(MATCH(INDEX(People[Organization Name],$A344),Organizations[Organization Name],0),"0000"),
", IsPrimaryOrganizationContact: , AffiliationStartDate: , AffiliationEndDate: , PrimaryPhone: ",
", PrimaryEmail: ",CHAR(34),INDEX(People[Primary Email],$A344),CHAR(34),
", PrimaryAddress: ",CHAR(34),INDEX(People[Primary Address],$A344),CHAR(34),
", PersonLink: }"))</f>
        <v/>
      </c>
      <c r="H344" s="111" t="str">
        <f>IF(COUNTA(CitationInformation)=0,"",
IF($A344&gt;NumAuthors,"",
CONCATENATE("  - &amp;AuthorListID",TEXT($A344,"0000"),
"  {CitationID: *CitationID0001",
", PersonID: *PersonID",TEXT(MATCH(INDEX(AuthorList[Author Name],$A344),People[Full Name],0),"0000"),
", AuthorOrder: ",INDEX(AuthorList[Author Number],$A344),"}")))</f>
        <v/>
      </c>
      <c r="K344" s="111" t="str">
        <f>IF($A344&gt;NumSamplingFeatures,"",
CONCATENATE("  - &amp;SamplingFeatureID",TEXT($A344,"0000"),
" {","SamplingFeatureUUID:  ",CHAR(34),INDEX(SamplingFeatures[Sampling Feature UUID],$A344),CHAR(34),
", SamplingFeatureTypeCV:  ",CHAR(34),INDEX(SamplingFeatures[Sampling Feature Type],$A344),CHAR(34),
", SamplingFeatureCode:  ",CHAR(34),INDEX(SamplingFeatures[Feature Code],$A344),CHAR(34),
", SamplingFeatureName:  ",CHAR(34),INDEX(SamplingFeatures[Feature Name],$A344),CHAR(34),
", SamplingFeatureDescription:  ",CHAR(34),INDEX(SamplingFeatures[Feature Description],$A344),CHAR(34),
", SamplingFeatureGeotypeCV:  ",CHAR(34),INDEX(SamplingFeatures[Feature Geo Type],$A344),CHAR(34),
", FeatureGeometry:  ",CHAR(34),INDEX(SamplingFeatures[Feature Geometry],$A344),CHAR(34),
", Elevation_m:  ",CHAR(34),INDEX(SamplingFeatures[Elevation_m],$A344),CHAR(34),
", ElevationDatumCV:  ",CHAR(34),ElevationDatum,CHAR(34),"}"))</f>
        <v/>
      </c>
      <c r="L344" s="111" t="str">
        <f>IF(NumSites=0,"",
IF(NumSites&lt;$A344,"",
CONCATENATE("  - &amp;SiteID",TEXT($A344,"0000"),
" {","SamplingFeatureID:  *SamplingFeatureID",TEXT(MATCH($A344,Sites[SiteID],0),"0000"),
", SiteTypeCV:  ",CHAR(34),INDEX(Sites[Site Type],MATCH($A344,Sites[SiteID],0)),CHAR(34),
", Latitude:  ",INDEX(Sites[Latitude],MATCH($A344,Sites[SiteID],0)),
", Longitude:  ",INDEX(Sites[Longitude],MATCH($A344,Sites[SiteID],0)),
", SpatialReferenceID:  *SRSID0001}")))</f>
        <v/>
      </c>
      <c r="M344" s="111" t="str">
        <f>IF(NumSpecimens=0,"",
IF(NumSpecimens&lt;$A344,"",
CONCATENATE("  - &amp;SpecimenID",TEXT($A344,"0000"),
" {","SamplingFeatureID:  *SamplingFeatureID",TEXT(MATCH($A344,Specimens[SpecimenID],0),"0000"),
", SpecimenTypeCV:  ",CHAR(34),INDEX(Specimens[Specimen Type],MATCH($A344,Specimens[SpecimenID],0)),CHAR(34),
", SpecimenMediumCV:  ",INDEX(Specimens[Specimen Medium],MATCH($A344,Specimens[SpecimenID],0)),
", IsFieldSpecimen:  ",CHAR(34),INDEX(Specimens[Is Field Specimen?],MATCH($A344,Specimens[SpecimenID],0)),CHAR(34),"}")))</f>
        <v/>
      </c>
      <c r="N344" s="111" t="str">
        <f>IF(NumSpatialOffsets=0,"",
IF(NumSpatialOffsets&lt;$A344,"",
CONCATENATE("  - &amp;SpatialOffsetID",TEXT($A344,"0000"),
" {","SpatialOffsetTypeCV:  ",CHAR(34),INDEX(RelatedFeatures[Spatial Offset Type],MATCH($A344,RelatedFeatures[OffsetID],0)),CHAR(34),
", Offset1Value:  ",INDEX(RelatedFeatures[Offset 1 Value],MATCH($A344,RelatedFeatures[OffsetID],0)),
", Offset1UnitID:  ",CHAR(34),INDEX(RelatedFeatures[Offset 1 Unit],MATCH($A344,RelatedFeatures[OffsetID],0)),CHAR(34),
", Offset2Value:  ",IF(INDEX(RelatedFeatures[Offset 2 Value],MATCH($A344,RelatedFeatures[OffsetID],0))="","NULL",INDEX(RelatedFeatures[Offset 2 Value],MATCH($A344,RelatedFeatures[OffsetID],0))),
", Offset2UnitID:  ",CHAR(34),INDEX(RelatedFeatures[Offset 2 Unit],MATCH($A344,RelatedFeatures[OffsetID],0)),,CHAR(34),
", Offset3Value:  ",IF(INDEX(RelatedFeatures[Offset 3 Value],MATCH($A344,RelatedFeatures[OffsetID],0))="","NULL",INDEX(RelatedFeatures[Offset 3 Value],MATCH($A344,RelatedFeatures[OffsetID],0))),
", Offset3UnitID:  ",CHAR(34),INDEX(RelatedFeatures[Offset 3 Unit],MATCH($A344,RelatedFeatures[OffsetID],0)),CHAR(34),"}")))</f>
        <v/>
      </c>
      <c r="O344" s="111" t="str">
        <f>IF(NumRelatedFeatures=0,"",
IF($A344&gt;NumRelatedFeatures,"",
CONCATENATE("  - &amp;RelationID",TEXT($A344,"0000"),
" {","SamplingFeatureID:  *SamplingFeatureID",TEXT(MATCH(INDEX(RelatedFeatures[First Sampling Feature Code],$A344),SamplingFeatures[Feature Code],0),"0000"),
", RelationshipTypeCV:  ",CHAR(34),INDEX(RelatedFeatures[Relationship Type],$A344),CHAR(34),
", RelatedFeatureID: *SamplingFeatureID",TEXT(MATCH(INDEX(RelatedFeatures[Second Sampling Feature Code],$A344),SamplingFeatures[Feature Code],0),"0000"),
", SpatialOffsetID:  ",IF(INDEX(RelatedFeatures[OffsetID],$A344)="",CONCATENATE(CHAR(34),CHAR(34)),CONCATENATE("*SpatialOffsetID",TEXT(INDEX(RelatedFeatures[OffsetID],$A344),"0000"))),"}")))</f>
        <v/>
      </c>
      <c r="P344" s="111" t="str">
        <f>IF($A344&gt;NumMethods,"",
CONCATENATE("  - &amp;MethodID",TEXT($A344,"0000"),
" {","MethodTypeCV:  ",CHAR(34),INDEX(Methods[Method Type],$A344),CHAR(34),
", MethodCode:  ",CHAR(34),INDEX(Methods[Method Code],$A344),CHAR(34),
", MethodName:  ",CHAR(34),INDEX(Methods[Method Name],$A344),CHAR(34),
", MethodDescription:  ",CHAR(34),INDEX(Methods[Method Description],$A344),CHAR(34),
", MethodLink:  ",CHAR(34),INDEX(Methods[Method Link],$A344),CHAR(34),
", OrganizationID: *OrganizationID",TEXT(MATCH(INDEX(Methods[Organization Name],$A344),Organizations[Organization Name],0),"0000"),"}"))</f>
        <v/>
      </c>
      <c r="Q344" s="111" t="str">
        <f>IF($A344&gt;NumVariables,"",
CONCATENATE("  - &amp;VariableID",TEXT($A344,"0000"),
" {","VariableTypeCV:  ",CHAR(34),INDEX(Variables[Variable Type],$A344),CHAR(34),
", VariableCode:  ",CHAR(34),INDEX(Variables[Variable Code],$A344),CHAR(34),
", VariableNameCV:  ",CHAR(34),INDEX(Variables[Variable Name],$A344),CHAR(34),
", VariableDefinition:  ",CHAR(34),INDEX(Variables[Variable Definition],$A344),CHAR(34),
", SpecciationCV:  ",CHAR(34),INDEX(Variables[Speciation],$A344),CHAR(34),
", NoDataValue:  ",CHAR(34),INDEX(Variables[No Data Value],$A344),CHAR(34),"}"))</f>
        <v/>
      </c>
      <c r="S344" s="111" t="str">
        <f>IF($A344&gt;NumProcessingLevels,"",
CONCATENATE("  - &amp;ProcessingLevelID",TEXT($A344,"0000"),
" {","ProcessingLevelCode:  ",CHAR(34),INDEX(ProcessingLevels[Processing Level Code],$A344),CHAR(34),
", Definition:  ",CHAR(34),INDEX(ProcessingLevels[Definition],$A344),CHAR(34),
", Explanation:  ",CHAR(34),INDEX(ProcessingLevels[Explanation],$A344),CHAR(34),"}"))</f>
        <v/>
      </c>
      <c r="T344" s="111" t="str">
        <f>IF($A344&gt;NumDataColumns,"",
IF(INDEX(DataColumns[Method Code],$A344)="","PLEASE FILL IN A METHOD FOR EACH DATA COLUMN",
CONCATENATE("  - &amp;ActionID",TEXT($A344,"0000"),
" {","ActionTypeCV:  ",CHAR(34),"Observation",CHAR(34),
", MethodID: *MethodID",TEXT(MATCH(INDEX(DataColumns[Method Code],$A344),Methods[Method Code],0),"0000"),
", BeginDateTime:  NULL",
", BeginDateTimeUTCOffset:  NULL",
", EndDateTime:  NULL",
", EndDateTimeUTCOffset:  NULL",
", ActionDescription:  ",CHAR(34),"Generic observation action generated by YODA TimeSeries Template",CHAR(34),
", ActionFileLink:  ",CHAR(34),CHAR(34),"}")))</f>
        <v/>
      </c>
      <c r="U344" s="111" t="str">
        <f>IF($A344&gt;NumDataColumns,"",
IF(INDEX(DataColumns[Method Code],$A344)="","PLEASE FILL IN A SAMPLING FEATURE FOR EACH DATA COLUMN",
CONCATENATE("  - &amp;FeatureActionID",TEXT($A344,"0000"),
" {","SamplingFeatureID:  *SamplingFeatureID",TEXT(MATCH(INDEX(DataColumns[Sampling Feature Code],$A344),SamplingFeatures[Feature Code],0),"0000"),
", ActionID:  *ActionID",TEXT($A344,"0000"),"}")))</f>
        <v/>
      </c>
      <c r="V344" s="111" t="str">
        <f>IF($A344&gt;NumDataColumns,"",
CONCATENATE("  - &amp;ResultID",TEXT($A344,"0000"),
" {","ResultUUID:  ",CHAR(34),INDEX(DataColumns[ResultUUID],$A344),CHAR(34),
", FeatureActionID: *FeatureActionID",TEXT($A344,"0000"),
", ResultTypeCV:  ",CHAR(34),INDEX(DataColumns[Result Type],$A344),CHAR(34),
", VariableID:  *VariableID",TEXT(MATCH(INDEX(DataColumns[Variable Code],$A344),Variables[Variable Code],0),"0000"),
", UnitsID:  ",CHAR(34),INDEX(DataColumns[Unit Name],$A344),CHAR(34),
", TaxonomicClassifierID:  ",CHAR(34),CHAR(34),
", ProcessingLevelID:  *ProcessingLevelID",TEXT(MATCH(INDEX(DataColumns[Processing Level],$A344),ProcessingLevels[Processing Level Code],0),"0000"),
", ResultDateTime:  ",CHAR(34),CHAR(34),
", ResultDateTimeUTCOffset:  ",CHAR(34),CHAR(34),
", ValidDateTime:  ",CHAR(34),CHAR(34),
", ValidDateTimeUTCOffset:  ",CHAR(34),CHAR(34),
", StatusCV:  ",CHAR(34),CHAR(34),
", SampledMediumCV:  ",CHAR(34),INDEX(DataColumns[Sampled Medium],$A344),CHAR(34),
", ValueCount:  ",NumDataValues,"}"))</f>
        <v/>
      </c>
      <c r="W344" s="111" t="str">
        <f>IF($A344&gt;NumDataColumns,"",
CONCATENATE("  - &amp;TimeSeriesResultID001",TEXT($A344,"0000"),
" {","ResultID: *ResultID",TEXT($A344,"0000"),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Statistic],$A344),CHAR(34),"}"))</f>
        <v/>
      </c>
      <c r="X344" s="111" t="str">
        <f>IF($A344-3&gt;NumDataColumns,"",
CONCATENATE("    - {ColumnNumber: ",TEXT($A344-1,"0000"),
", Label:  ",CHAR(34),INDEX(DataColumns[Column Label],$A344-3),CHAR(34),
", ODM2Field:  ",CHAR(34),"DataValue",CHAR(34),
", CensorCodeCV:  ",CHAR(34),INDEX(DataColumns[Censor Code],$A344-3),CHAR(34),
", QualiatyCodeCV:  ",CHAR(34),INDEX(DataColumns[Quality Code],$A344-3),CHAR(34),
", TimeAggregationInterval:  ",INDEX(DataColumns[Time Aggregation Interval],$A344-3),
", TimeAggregationIntervalUnitsID:  ",CHAR(34),INDEX(DataColumns[Time Aggregation Unit],$A344-3),CHAR(34),"}"))</f>
        <v/>
      </c>
      <c r="AA344" s="111" t="str">
        <f>IF($A344&gt;NumDataColumns,
"",
CONCATENATE(AA343,", ",INDEX(DataColumns[Column Label],$A344)))</f>
        <v/>
      </c>
    </row>
    <row r="345" spans="1:27" x14ac:dyDescent="0.25">
      <c r="A345">
        <v>342</v>
      </c>
      <c r="D345" s="111" t="str">
        <f>IF($A345&gt;NumPeople,"",
CONCATENATE("  - &amp;PersonID",TEXT($A345,"0000"),
" {","PersonFirstName:  ",CHAR(34),INDEX(People[First Name],$A345),CHAR(34),
", PersonMiddleName:  ",CHAR(34),INDEX(People[Middle Name],$A345),CHAR(34),
", PersonLastName:  ",CHAR(34),INDEX(People[Last Name],$A345),CHAR(34),"}"))</f>
        <v/>
      </c>
      <c r="E345" s="111" t="str">
        <f>IF($A345&gt;NumOrganizations,"",
CONCATENATE("  - &amp;OrganizationID",TEXT($A345,"0000"),
" {","OrganizationTypeCV:  ",CHAR(34),INDEX(Organizations[Organization Type '[CV']],$A345),CHAR(34),
", OrganizationCode:  ",CHAR(34),INDEX(Organizations[Organization Code],$A345),CHAR(34),
", OrganizationName:  ",CHAR(34),INDEX(Organizations[Organization Name],$A345),CHAR(34),
", OrganizationDescription:  ",CHAR(34),INDEX(Organizations[Organization Description],$A345),CHAR(34),
", OrganizationLink:  ",CHAR(34),INDEX(Organizations[Organization Link],$A345),CHAR(34),"}"))</f>
        <v/>
      </c>
      <c r="F345" s="111" t="str">
        <f>IF($A345&gt;NumPeople,"",
CONCATENATE("  - &amp;AffiliationID",TEXT($A345,"0000"),
" {PersonID: *PersonID",TEXT($A345,"0000"),
", OrganizationID: *OrganizationID",TEXT(MATCH(INDEX(People[Organization Name],$A345),Organizations[Organization Name],0),"0000"),
", IsPrimaryOrganizationContact: , AffiliationStartDate: , AffiliationEndDate: , PrimaryPhone: ",
", PrimaryEmail: ",CHAR(34),INDEX(People[Primary Email],$A345),CHAR(34),
", PrimaryAddress: ",CHAR(34),INDEX(People[Primary Address],$A345),CHAR(34),
", PersonLink: }"))</f>
        <v/>
      </c>
      <c r="H345" s="111" t="str">
        <f>IF(COUNTA(CitationInformation)=0,"",
IF($A345&gt;NumAuthors,"",
CONCATENATE("  - &amp;AuthorListID",TEXT($A345,"0000"),
"  {CitationID: *CitationID0001",
", PersonID: *PersonID",TEXT(MATCH(INDEX(AuthorList[Author Name],$A345),People[Full Name],0),"0000"),
", AuthorOrder: ",INDEX(AuthorList[Author Number],$A345),"}")))</f>
        <v/>
      </c>
      <c r="K345" s="111" t="str">
        <f>IF($A345&gt;NumSamplingFeatures,"",
CONCATENATE("  - &amp;SamplingFeatureID",TEXT($A345,"0000"),
" {","SamplingFeatureUUID:  ",CHAR(34),INDEX(SamplingFeatures[Sampling Feature UUID],$A345),CHAR(34),
", SamplingFeatureTypeCV:  ",CHAR(34),INDEX(SamplingFeatures[Sampling Feature Type],$A345),CHAR(34),
", SamplingFeatureCode:  ",CHAR(34),INDEX(SamplingFeatures[Feature Code],$A345),CHAR(34),
", SamplingFeatureName:  ",CHAR(34),INDEX(SamplingFeatures[Feature Name],$A345),CHAR(34),
", SamplingFeatureDescription:  ",CHAR(34),INDEX(SamplingFeatures[Feature Description],$A345),CHAR(34),
", SamplingFeatureGeotypeCV:  ",CHAR(34),INDEX(SamplingFeatures[Feature Geo Type],$A345),CHAR(34),
", FeatureGeometry:  ",CHAR(34),INDEX(SamplingFeatures[Feature Geometry],$A345),CHAR(34),
", Elevation_m:  ",CHAR(34),INDEX(SamplingFeatures[Elevation_m],$A345),CHAR(34),
", ElevationDatumCV:  ",CHAR(34),ElevationDatum,CHAR(34),"}"))</f>
        <v/>
      </c>
      <c r="L345" s="111" t="str">
        <f>IF(NumSites=0,"",
IF(NumSites&lt;$A345,"",
CONCATENATE("  - &amp;SiteID",TEXT($A345,"0000"),
" {","SamplingFeatureID:  *SamplingFeatureID",TEXT(MATCH($A345,Sites[SiteID],0),"0000"),
", SiteTypeCV:  ",CHAR(34),INDEX(Sites[Site Type],MATCH($A345,Sites[SiteID],0)),CHAR(34),
", Latitude:  ",INDEX(Sites[Latitude],MATCH($A345,Sites[SiteID],0)),
", Longitude:  ",INDEX(Sites[Longitude],MATCH($A345,Sites[SiteID],0)),
", SpatialReferenceID:  *SRSID0001}")))</f>
        <v/>
      </c>
      <c r="M345" s="111" t="str">
        <f>IF(NumSpecimens=0,"",
IF(NumSpecimens&lt;$A345,"",
CONCATENATE("  - &amp;SpecimenID",TEXT($A345,"0000"),
" {","SamplingFeatureID:  *SamplingFeatureID",TEXT(MATCH($A345,Specimens[SpecimenID],0),"0000"),
", SpecimenTypeCV:  ",CHAR(34),INDEX(Specimens[Specimen Type],MATCH($A345,Specimens[SpecimenID],0)),CHAR(34),
", SpecimenMediumCV:  ",INDEX(Specimens[Specimen Medium],MATCH($A345,Specimens[SpecimenID],0)),
", IsFieldSpecimen:  ",CHAR(34),INDEX(Specimens[Is Field Specimen?],MATCH($A345,Specimens[SpecimenID],0)),CHAR(34),"}")))</f>
        <v/>
      </c>
      <c r="N345" s="111" t="str">
        <f>IF(NumSpatialOffsets=0,"",
IF(NumSpatialOffsets&lt;$A345,"",
CONCATENATE("  - &amp;SpatialOffsetID",TEXT($A345,"0000"),
" {","SpatialOffsetTypeCV:  ",CHAR(34),INDEX(RelatedFeatures[Spatial Offset Type],MATCH($A345,RelatedFeatures[OffsetID],0)),CHAR(34),
", Offset1Value:  ",INDEX(RelatedFeatures[Offset 1 Value],MATCH($A345,RelatedFeatures[OffsetID],0)),
", Offset1UnitID:  ",CHAR(34),INDEX(RelatedFeatures[Offset 1 Unit],MATCH($A345,RelatedFeatures[OffsetID],0)),CHAR(34),
", Offset2Value:  ",IF(INDEX(RelatedFeatures[Offset 2 Value],MATCH($A345,RelatedFeatures[OffsetID],0))="","NULL",INDEX(RelatedFeatures[Offset 2 Value],MATCH($A345,RelatedFeatures[OffsetID],0))),
", Offset2UnitID:  ",CHAR(34),INDEX(RelatedFeatures[Offset 2 Unit],MATCH($A345,RelatedFeatures[OffsetID],0)),,CHAR(34),
", Offset3Value:  ",IF(INDEX(RelatedFeatures[Offset 3 Value],MATCH($A345,RelatedFeatures[OffsetID],0))="","NULL",INDEX(RelatedFeatures[Offset 3 Value],MATCH($A345,RelatedFeatures[OffsetID],0))),
", Offset3UnitID:  ",CHAR(34),INDEX(RelatedFeatures[Offset 3 Unit],MATCH($A345,RelatedFeatures[OffsetID],0)),CHAR(34),"}")))</f>
        <v/>
      </c>
      <c r="O345" s="111" t="str">
        <f>IF(NumRelatedFeatures=0,"",
IF($A345&gt;NumRelatedFeatures,"",
CONCATENATE("  - &amp;RelationID",TEXT($A345,"0000"),
" {","SamplingFeatureID:  *SamplingFeatureID",TEXT(MATCH(INDEX(RelatedFeatures[First Sampling Feature Code],$A345),SamplingFeatures[Feature Code],0),"0000"),
", RelationshipTypeCV:  ",CHAR(34),INDEX(RelatedFeatures[Relationship Type],$A345),CHAR(34),
", RelatedFeatureID: *SamplingFeatureID",TEXT(MATCH(INDEX(RelatedFeatures[Second Sampling Feature Code],$A345),SamplingFeatures[Feature Code],0),"0000"),
", SpatialOffsetID:  ",IF(INDEX(RelatedFeatures[OffsetID],$A345)="",CONCATENATE(CHAR(34),CHAR(34)),CONCATENATE("*SpatialOffsetID",TEXT(INDEX(RelatedFeatures[OffsetID],$A345),"0000"))),"}")))</f>
        <v/>
      </c>
      <c r="P345" s="111" t="str">
        <f>IF($A345&gt;NumMethods,"",
CONCATENATE("  - &amp;MethodID",TEXT($A345,"0000"),
" {","MethodTypeCV:  ",CHAR(34),INDEX(Methods[Method Type],$A345),CHAR(34),
", MethodCode:  ",CHAR(34),INDEX(Methods[Method Code],$A345),CHAR(34),
", MethodName:  ",CHAR(34),INDEX(Methods[Method Name],$A345),CHAR(34),
", MethodDescription:  ",CHAR(34),INDEX(Methods[Method Description],$A345),CHAR(34),
", MethodLink:  ",CHAR(34),INDEX(Methods[Method Link],$A345),CHAR(34),
", OrganizationID: *OrganizationID",TEXT(MATCH(INDEX(Methods[Organization Name],$A345),Organizations[Organization Name],0),"0000"),"}"))</f>
        <v/>
      </c>
      <c r="Q345" s="111" t="str">
        <f>IF($A345&gt;NumVariables,"",
CONCATENATE("  - &amp;VariableID",TEXT($A345,"0000"),
" {","VariableTypeCV:  ",CHAR(34),INDEX(Variables[Variable Type],$A345),CHAR(34),
", VariableCode:  ",CHAR(34),INDEX(Variables[Variable Code],$A345),CHAR(34),
", VariableNameCV:  ",CHAR(34),INDEX(Variables[Variable Name],$A345),CHAR(34),
", VariableDefinition:  ",CHAR(34),INDEX(Variables[Variable Definition],$A345),CHAR(34),
", SpecciationCV:  ",CHAR(34),INDEX(Variables[Speciation],$A345),CHAR(34),
", NoDataValue:  ",CHAR(34),INDEX(Variables[No Data Value],$A345),CHAR(34),"}"))</f>
        <v/>
      </c>
      <c r="S345" s="111" t="str">
        <f>IF($A345&gt;NumProcessingLevels,"",
CONCATENATE("  - &amp;ProcessingLevelID",TEXT($A345,"0000"),
" {","ProcessingLevelCode:  ",CHAR(34),INDEX(ProcessingLevels[Processing Level Code],$A345),CHAR(34),
", Definition:  ",CHAR(34),INDEX(ProcessingLevels[Definition],$A345),CHAR(34),
", Explanation:  ",CHAR(34),INDEX(ProcessingLevels[Explanation],$A345),CHAR(34),"}"))</f>
        <v/>
      </c>
      <c r="T345" s="111" t="str">
        <f>IF($A345&gt;NumDataColumns,"",
IF(INDEX(DataColumns[Method Code],$A345)="","PLEASE FILL IN A METHOD FOR EACH DATA COLUMN",
CONCATENATE("  - &amp;ActionID",TEXT($A345,"0000"),
" {","ActionTypeCV:  ",CHAR(34),"Observation",CHAR(34),
", MethodID: *MethodID",TEXT(MATCH(INDEX(DataColumns[Method Code],$A345),Methods[Method Code],0),"0000"),
", BeginDateTime:  NULL",
", BeginDateTimeUTCOffset:  NULL",
", EndDateTime:  NULL",
", EndDateTimeUTCOffset:  NULL",
", ActionDescription:  ",CHAR(34),"Generic observation action generated by YODA TimeSeries Template",CHAR(34),
", ActionFileLink:  ",CHAR(34),CHAR(34),"}")))</f>
        <v/>
      </c>
      <c r="U345" s="111" t="str">
        <f>IF($A345&gt;NumDataColumns,"",
IF(INDEX(DataColumns[Method Code],$A345)="","PLEASE FILL IN A SAMPLING FEATURE FOR EACH DATA COLUMN",
CONCATENATE("  - &amp;FeatureActionID",TEXT($A345,"0000"),
" {","SamplingFeatureID:  *SamplingFeatureID",TEXT(MATCH(INDEX(DataColumns[Sampling Feature Code],$A345),SamplingFeatures[Feature Code],0),"0000"),
", ActionID:  *ActionID",TEXT($A345,"0000"),"}")))</f>
        <v/>
      </c>
      <c r="V345" s="111" t="str">
        <f>IF($A345&gt;NumDataColumns,"",
CONCATENATE("  - &amp;ResultID",TEXT($A345,"0000"),
" {","ResultUUID:  ",CHAR(34),INDEX(DataColumns[ResultUUID],$A345),CHAR(34),
", FeatureActionID: *FeatureActionID",TEXT($A345,"0000"),
", ResultTypeCV:  ",CHAR(34),INDEX(DataColumns[Result Type],$A345),CHAR(34),
", VariableID:  *VariableID",TEXT(MATCH(INDEX(DataColumns[Variable Code],$A345),Variables[Variable Code],0),"0000"),
", UnitsID:  ",CHAR(34),INDEX(DataColumns[Unit Name],$A345),CHAR(34),
", TaxonomicClassifierID:  ",CHAR(34),CHAR(34),
", ProcessingLevelID:  *ProcessingLevelID",TEXT(MATCH(INDEX(DataColumns[Processing Level],$A345),ProcessingLevels[Processing Level Code],0),"0000"),
", ResultDateTime:  ",CHAR(34),CHAR(34),
", ResultDateTimeUTCOffset:  ",CHAR(34),CHAR(34),
", ValidDateTime:  ",CHAR(34),CHAR(34),
", ValidDateTimeUTCOffset:  ",CHAR(34),CHAR(34),
", StatusCV:  ",CHAR(34),CHAR(34),
", SampledMediumCV:  ",CHAR(34),INDEX(DataColumns[Sampled Medium],$A345),CHAR(34),
", ValueCount:  ",NumDataValues,"}"))</f>
        <v/>
      </c>
      <c r="W345" s="111" t="str">
        <f>IF($A345&gt;NumDataColumns,"",
CONCATENATE("  - &amp;TimeSeriesResultID001",TEXT($A345,"0000"),
" {","ResultID: *ResultID",TEXT($A345,"0000"),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Statistic],$A345),CHAR(34),"}"))</f>
        <v/>
      </c>
      <c r="X345" s="111" t="str">
        <f>IF($A345-3&gt;NumDataColumns,"",
CONCATENATE("    - {ColumnNumber: ",TEXT($A345-1,"0000"),
", Label:  ",CHAR(34),INDEX(DataColumns[Column Label],$A345-3),CHAR(34),
", ODM2Field:  ",CHAR(34),"DataValue",CHAR(34),
", CensorCodeCV:  ",CHAR(34),INDEX(DataColumns[Censor Code],$A345-3),CHAR(34),
", QualiatyCodeCV:  ",CHAR(34),INDEX(DataColumns[Quality Code],$A345-3),CHAR(34),
", TimeAggregationInterval:  ",INDEX(DataColumns[Time Aggregation Interval],$A345-3),
", TimeAggregationIntervalUnitsID:  ",CHAR(34),INDEX(DataColumns[Time Aggregation Unit],$A345-3),CHAR(34),"}"))</f>
        <v/>
      </c>
      <c r="AA345" s="111" t="str">
        <f>IF($A345&gt;NumDataColumns,
"",
CONCATENATE(AA344,", ",INDEX(DataColumns[Column Label],$A345)))</f>
        <v/>
      </c>
    </row>
    <row r="346" spans="1:27" x14ac:dyDescent="0.25">
      <c r="A346">
        <v>343</v>
      </c>
      <c r="D346" s="111" t="str">
        <f>IF($A346&gt;NumPeople,"",
CONCATENATE("  - &amp;PersonID",TEXT($A346,"0000"),
" {","PersonFirstName:  ",CHAR(34),INDEX(People[First Name],$A346),CHAR(34),
", PersonMiddleName:  ",CHAR(34),INDEX(People[Middle Name],$A346),CHAR(34),
", PersonLastName:  ",CHAR(34),INDEX(People[Last Name],$A346),CHAR(34),"}"))</f>
        <v/>
      </c>
      <c r="E346" s="111" t="str">
        <f>IF($A346&gt;NumOrganizations,"",
CONCATENATE("  - &amp;OrganizationID",TEXT($A346,"0000"),
" {","OrganizationTypeCV:  ",CHAR(34),INDEX(Organizations[Organization Type '[CV']],$A346),CHAR(34),
", OrganizationCode:  ",CHAR(34),INDEX(Organizations[Organization Code],$A346),CHAR(34),
", OrganizationName:  ",CHAR(34),INDEX(Organizations[Organization Name],$A346),CHAR(34),
", OrganizationDescription:  ",CHAR(34),INDEX(Organizations[Organization Description],$A346),CHAR(34),
", OrganizationLink:  ",CHAR(34),INDEX(Organizations[Organization Link],$A346),CHAR(34),"}"))</f>
        <v/>
      </c>
      <c r="F346" s="111" t="str">
        <f>IF($A346&gt;NumPeople,"",
CONCATENATE("  - &amp;AffiliationID",TEXT($A346,"0000"),
" {PersonID: *PersonID",TEXT($A346,"0000"),
", OrganizationID: *OrganizationID",TEXT(MATCH(INDEX(People[Organization Name],$A346),Organizations[Organization Name],0),"0000"),
", IsPrimaryOrganizationContact: , AffiliationStartDate: , AffiliationEndDate: , PrimaryPhone: ",
", PrimaryEmail: ",CHAR(34),INDEX(People[Primary Email],$A346),CHAR(34),
", PrimaryAddress: ",CHAR(34),INDEX(People[Primary Address],$A346),CHAR(34),
", PersonLink: }"))</f>
        <v/>
      </c>
      <c r="H346" s="111" t="str">
        <f>IF(COUNTA(CitationInformation)=0,"",
IF($A346&gt;NumAuthors,"",
CONCATENATE("  - &amp;AuthorListID",TEXT($A346,"0000"),
"  {CitationID: *CitationID0001",
", PersonID: *PersonID",TEXT(MATCH(INDEX(AuthorList[Author Name],$A346),People[Full Name],0),"0000"),
", AuthorOrder: ",INDEX(AuthorList[Author Number],$A346),"}")))</f>
        <v/>
      </c>
      <c r="K346" s="111" t="str">
        <f>IF($A346&gt;NumSamplingFeatures,"",
CONCATENATE("  - &amp;SamplingFeatureID",TEXT($A346,"0000"),
" {","SamplingFeatureUUID:  ",CHAR(34),INDEX(SamplingFeatures[Sampling Feature UUID],$A346),CHAR(34),
", SamplingFeatureTypeCV:  ",CHAR(34),INDEX(SamplingFeatures[Sampling Feature Type],$A346),CHAR(34),
", SamplingFeatureCode:  ",CHAR(34),INDEX(SamplingFeatures[Feature Code],$A346),CHAR(34),
", SamplingFeatureName:  ",CHAR(34),INDEX(SamplingFeatures[Feature Name],$A346),CHAR(34),
", SamplingFeatureDescription:  ",CHAR(34),INDEX(SamplingFeatures[Feature Description],$A346),CHAR(34),
", SamplingFeatureGeotypeCV:  ",CHAR(34),INDEX(SamplingFeatures[Feature Geo Type],$A346),CHAR(34),
", FeatureGeometry:  ",CHAR(34),INDEX(SamplingFeatures[Feature Geometry],$A346),CHAR(34),
", Elevation_m:  ",CHAR(34),INDEX(SamplingFeatures[Elevation_m],$A346),CHAR(34),
", ElevationDatumCV:  ",CHAR(34),ElevationDatum,CHAR(34),"}"))</f>
        <v/>
      </c>
      <c r="L346" s="111" t="str">
        <f>IF(NumSites=0,"",
IF(NumSites&lt;$A346,"",
CONCATENATE("  - &amp;SiteID",TEXT($A346,"0000"),
" {","SamplingFeatureID:  *SamplingFeatureID",TEXT(MATCH($A346,Sites[SiteID],0),"0000"),
", SiteTypeCV:  ",CHAR(34),INDEX(Sites[Site Type],MATCH($A346,Sites[SiteID],0)),CHAR(34),
", Latitude:  ",INDEX(Sites[Latitude],MATCH($A346,Sites[SiteID],0)),
", Longitude:  ",INDEX(Sites[Longitude],MATCH($A346,Sites[SiteID],0)),
", SpatialReferenceID:  *SRSID0001}")))</f>
        <v/>
      </c>
      <c r="M346" s="111" t="str">
        <f>IF(NumSpecimens=0,"",
IF(NumSpecimens&lt;$A346,"",
CONCATENATE("  - &amp;SpecimenID",TEXT($A346,"0000"),
" {","SamplingFeatureID:  *SamplingFeatureID",TEXT(MATCH($A346,Specimens[SpecimenID],0),"0000"),
", SpecimenTypeCV:  ",CHAR(34),INDEX(Specimens[Specimen Type],MATCH($A346,Specimens[SpecimenID],0)),CHAR(34),
", SpecimenMediumCV:  ",INDEX(Specimens[Specimen Medium],MATCH($A346,Specimens[SpecimenID],0)),
", IsFieldSpecimen:  ",CHAR(34),INDEX(Specimens[Is Field Specimen?],MATCH($A346,Specimens[SpecimenID],0)),CHAR(34),"}")))</f>
        <v/>
      </c>
      <c r="N346" s="111" t="str">
        <f>IF(NumSpatialOffsets=0,"",
IF(NumSpatialOffsets&lt;$A346,"",
CONCATENATE("  - &amp;SpatialOffsetID",TEXT($A346,"0000"),
" {","SpatialOffsetTypeCV:  ",CHAR(34),INDEX(RelatedFeatures[Spatial Offset Type],MATCH($A346,RelatedFeatures[OffsetID],0)),CHAR(34),
", Offset1Value:  ",INDEX(RelatedFeatures[Offset 1 Value],MATCH($A346,RelatedFeatures[OffsetID],0)),
", Offset1UnitID:  ",CHAR(34),INDEX(RelatedFeatures[Offset 1 Unit],MATCH($A346,RelatedFeatures[OffsetID],0)),CHAR(34),
", Offset2Value:  ",IF(INDEX(RelatedFeatures[Offset 2 Value],MATCH($A346,RelatedFeatures[OffsetID],0))="","NULL",INDEX(RelatedFeatures[Offset 2 Value],MATCH($A346,RelatedFeatures[OffsetID],0))),
", Offset2UnitID:  ",CHAR(34),INDEX(RelatedFeatures[Offset 2 Unit],MATCH($A346,RelatedFeatures[OffsetID],0)),,CHAR(34),
", Offset3Value:  ",IF(INDEX(RelatedFeatures[Offset 3 Value],MATCH($A346,RelatedFeatures[OffsetID],0))="","NULL",INDEX(RelatedFeatures[Offset 3 Value],MATCH($A346,RelatedFeatures[OffsetID],0))),
", Offset3UnitID:  ",CHAR(34),INDEX(RelatedFeatures[Offset 3 Unit],MATCH($A346,RelatedFeatures[OffsetID],0)),CHAR(34),"}")))</f>
        <v/>
      </c>
      <c r="O346" s="111" t="str">
        <f>IF(NumRelatedFeatures=0,"",
IF($A346&gt;NumRelatedFeatures,"",
CONCATENATE("  - &amp;RelationID",TEXT($A346,"0000"),
" {","SamplingFeatureID:  *SamplingFeatureID",TEXT(MATCH(INDEX(RelatedFeatures[First Sampling Feature Code],$A346),SamplingFeatures[Feature Code],0),"0000"),
", RelationshipTypeCV:  ",CHAR(34),INDEX(RelatedFeatures[Relationship Type],$A346),CHAR(34),
", RelatedFeatureID: *SamplingFeatureID",TEXT(MATCH(INDEX(RelatedFeatures[Second Sampling Feature Code],$A346),SamplingFeatures[Feature Code],0),"0000"),
", SpatialOffsetID:  ",IF(INDEX(RelatedFeatures[OffsetID],$A346)="",CONCATENATE(CHAR(34),CHAR(34)),CONCATENATE("*SpatialOffsetID",TEXT(INDEX(RelatedFeatures[OffsetID],$A346),"0000"))),"}")))</f>
        <v/>
      </c>
      <c r="P346" s="111" t="str">
        <f>IF($A346&gt;NumMethods,"",
CONCATENATE("  - &amp;MethodID",TEXT($A346,"0000"),
" {","MethodTypeCV:  ",CHAR(34),INDEX(Methods[Method Type],$A346),CHAR(34),
", MethodCode:  ",CHAR(34),INDEX(Methods[Method Code],$A346),CHAR(34),
", MethodName:  ",CHAR(34),INDEX(Methods[Method Name],$A346),CHAR(34),
", MethodDescription:  ",CHAR(34),INDEX(Methods[Method Description],$A346),CHAR(34),
", MethodLink:  ",CHAR(34),INDEX(Methods[Method Link],$A346),CHAR(34),
", OrganizationID: *OrganizationID",TEXT(MATCH(INDEX(Methods[Organization Name],$A346),Organizations[Organization Name],0),"0000"),"}"))</f>
        <v/>
      </c>
      <c r="Q346" s="111" t="str">
        <f>IF($A346&gt;NumVariables,"",
CONCATENATE("  - &amp;VariableID",TEXT($A346,"0000"),
" {","VariableTypeCV:  ",CHAR(34),INDEX(Variables[Variable Type],$A346),CHAR(34),
", VariableCode:  ",CHAR(34),INDEX(Variables[Variable Code],$A346),CHAR(34),
", VariableNameCV:  ",CHAR(34),INDEX(Variables[Variable Name],$A346),CHAR(34),
", VariableDefinition:  ",CHAR(34),INDEX(Variables[Variable Definition],$A346),CHAR(34),
", SpecciationCV:  ",CHAR(34),INDEX(Variables[Speciation],$A346),CHAR(34),
", NoDataValue:  ",CHAR(34),INDEX(Variables[No Data Value],$A346),CHAR(34),"}"))</f>
        <v/>
      </c>
      <c r="S346" s="111" t="str">
        <f>IF($A346&gt;NumProcessingLevels,"",
CONCATENATE("  - &amp;ProcessingLevelID",TEXT($A346,"0000"),
" {","ProcessingLevelCode:  ",CHAR(34),INDEX(ProcessingLevels[Processing Level Code],$A346),CHAR(34),
", Definition:  ",CHAR(34),INDEX(ProcessingLevels[Definition],$A346),CHAR(34),
", Explanation:  ",CHAR(34),INDEX(ProcessingLevels[Explanation],$A346),CHAR(34),"}"))</f>
        <v/>
      </c>
      <c r="T346" s="111" t="str">
        <f>IF($A346&gt;NumDataColumns,"",
IF(INDEX(DataColumns[Method Code],$A346)="","PLEASE FILL IN A METHOD FOR EACH DATA COLUMN",
CONCATENATE("  - &amp;ActionID",TEXT($A346,"0000"),
" {","ActionTypeCV:  ",CHAR(34),"Observation",CHAR(34),
", MethodID: *MethodID",TEXT(MATCH(INDEX(DataColumns[Method Code],$A346),Methods[Method Code],0),"0000"),
", BeginDateTime:  NULL",
", BeginDateTimeUTCOffset:  NULL",
", EndDateTime:  NULL",
", EndDateTimeUTCOffset:  NULL",
", ActionDescription:  ",CHAR(34),"Generic observation action generated by YODA TimeSeries Template",CHAR(34),
", ActionFileLink:  ",CHAR(34),CHAR(34),"}")))</f>
        <v/>
      </c>
      <c r="U346" s="111" t="str">
        <f>IF($A346&gt;NumDataColumns,"",
IF(INDEX(DataColumns[Method Code],$A346)="","PLEASE FILL IN A SAMPLING FEATURE FOR EACH DATA COLUMN",
CONCATENATE("  - &amp;FeatureActionID",TEXT($A346,"0000"),
" {","SamplingFeatureID:  *SamplingFeatureID",TEXT(MATCH(INDEX(DataColumns[Sampling Feature Code],$A346),SamplingFeatures[Feature Code],0),"0000"),
", ActionID:  *ActionID",TEXT($A346,"0000"),"}")))</f>
        <v/>
      </c>
      <c r="V346" s="111" t="str">
        <f>IF($A346&gt;NumDataColumns,"",
CONCATENATE("  - &amp;ResultID",TEXT($A346,"0000"),
" {","ResultUUID:  ",CHAR(34),INDEX(DataColumns[ResultUUID],$A346),CHAR(34),
", FeatureActionID: *FeatureActionID",TEXT($A346,"0000"),
", ResultTypeCV:  ",CHAR(34),INDEX(DataColumns[Result Type],$A346),CHAR(34),
", VariableID:  *VariableID",TEXT(MATCH(INDEX(DataColumns[Variable Code],$A346),Variables[Variable Code],0),"0000"),
", UnitsID:  ",CHAR(34),INDEX(DataColumns[Unit Name],$A346),CHAR(34),
", TaxonomicClassifierID:  ",CHAR(34),CHAR(34),
", ProcessingLevelID:  *ProcessingLevelID",TEXT(MATCH(INDEX(DataColumns[Processing Level],$A346),ProcessingLevels[Processing Level Code],0),"0000"),
", ResultDateTime:  ",CHAR(34),CHAR(34),
", ResultDateTimeUTCOffset:  ",CHAR(34),CHAR(34),
", ValidDateTime:  ",CHAR(34),CHAR(34),
", ValidDateTimeUTCOffset:  ",CHAR(34),CHAR(34),
", StatusCV:  ",CHAR(34),CHAR(34),
", SampledMediumCV:  ",CHAR(34),INDEX(DataColumns[Sampled Medium],$A346),CHAR(34),
", ValueCount:  ",NumDataValues,"}"))</f>
        <v/>
      </c>
      <c r="W346" s="111" t="str">
        <f>IF($A346&gt;NumDataColumns,"",
CONCATENATE("  - &amp;TimeSeriesResultID001",TEXT($A346,"0000"),
" {","ResultID: *ResultID",TEXT($A346,"0000"),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Statistic],$A346),CHAR(34),"}"))</f>
        <v/>
      </c>
      <c r="X346" s="111" t="str">
        <f>IF($A346-3&gt;NumDataColumns,"",
CONCATENATE("    - {ColumnNumber: ",TEXT($A346-1,"0000"),
", Label:  ",CHAR(34),INDEX(DataColumns[Column Label],$A346-3),CHAR(34),
", ODM2Field:  ",CHAR(34),"DataValue",CHAR(34),
", CensorCodeCV:  ",CHAR(34),INDEX(DataColumns[Censor Code],$A346-3),CHAR(34),
", QualiatyCodeCV:  ",CHAR(34),INDEX(DataColumns[Quality Code],$A346-3),CHAR(34),
", TimeAggregationInterval:  ",INDEX(DataColumns[Time Aggregation Interval],$A346-3),
", TimeAggregationIntervalUnitsID:  ",CHAR(34),INDEX(DataColumns[Time Aggregation Unit],$A346-3),CHAR(34),"}"))</f>
        <v/>
      </c>
      <c r="AA346" s="111" t="str">
        <f>IF($A346&gt;NumDataColumns,
"",
CONCATENATE(AA345,", ",INDEX(DataColumns[Column Label],$A346)))</f>
        <v/>
      </c>
    </row>
    <row r="347" spans="1:27" x14ac:dyDescent="0.25">
      <c r="A347">
        <v>344</v>
      </c>
      <c r="D347" s="111" t="str">
        <f>IF($A347&gt;NumPeople,"",
CONCATENATE("  - &amp;PersonID",TEXT($A347,"0000"),
" {","PersonFirstName:  ",CHAR(34),INDEX(People[First Name],$A347),CHAR(34),
", PersonMiddleName:  ",CHAR(34),INDEX(People[Middle Name],$A347),CHAR(34),
", PersonLastName:  ",CHAR(34),INDEX(People[Last Name],$A347),CHAR(34),"}"))</f>
        <v/>
      </c>
      <c r="E347" s="111" t="str">
        <f>IF($A347&gt;NumOrganizations,"",
CONCATENATE("  - &amp;OrganizationID",TEXT($A347,"0000"),
" {","OrganizationTypeCV:  ",CHAR(34),INDEX(Organizations[Organization Type '[CV']],$A347),CHAR(34),
", OrganizationCode:  ",CHAR(34),INDEX(Organizations[Organization Code],$A347),CHAR(34),
", OrganizationName:  ",CHAR(34),INDEX(Organizations[Organization Name],$A347),CHAR(34),
", OrganizationDescription:  ",CHAR(34),INDEX(Organizations[Organization Description],$A347),CHAR(34),
", OrganizationLink:  ",CHAR(34),INDEX(Organizations[Organization Link],$A347),CHAR(34),"}"))</f>
        <v/>
      </c>
      <c r="F347" s="111" t="str">
        <f>IF($A347&gt;NumPeople,"",
CONCATENATE("  - &amp;AffiliationID",TEXT($A347,"0000"),
" {PersonID: *PersonID",TEXT($A347,"0000"),
", OrganizationID: *OrganizationID",TEXT(MATCH(INDEX(People[Organization Name],$A347),Organizations[Organization Name],0),"0000"),
", IsPrimaryOrganizationContact: , AffiliationStartDate: , AffiliationEndDate: , PrimaryPhone: ",
", PrimaryEmail: ",CHAR(34),INDEX(People[Primary Email],$A347),CHAR(34),
", PrimaryAddress: ",CHAR(34),INDEX(People[Primary Address],$A347),CHAR(34),
", PersonLink: }"))</f>
        <v/>
      </c>
      <c r="H347" s="111" t="str">
        <f>IF(COUNTA(CitationInformation)=0,"",
IF($A347&gt;NumAuthors,"",
CONCATENATE("  - &amp;AuthorListID",TEXT($A347,"0000"),
"  {CitationID: *CitationID0001",
", PersonID: *PersonID",TEXT(MATCH(INDEX(AuthorList[Author Name],$A347),People[Full Name],0),"0000"),
", AuthorOrder: ",INDEX(AuthorList[Author Number],$A347),"}")))</f>
        <v/>
      </c>
      <c r="K347" s="111" t="str">
        <f>IF($A347&gt;NumSamplingFeatures,"",
CONCATENATE("  - &amp;SamplingFeatureID",TEXT($A347,"0000"),
" {","SamplingFeatureUUID:  ",CHAR(34),INDEX(SamplingFeatures[Sampling Feature UUID],$A347),CHAR(34),
", SamplingFeatureTypeCV:  ",CHAR(34),INDEX(SamplingFeatures[Sampling Feature Type],$A347),CHAR(34),
", SamplingFeatureCode:  ",CHAR(34),INDEX(SamplingFeatures[Feature Code],$A347),CHAR(34),
", SamplingFeatureName:  ",CHAR(34),INDEX(SamplingFeatures[Feature Name],$A347),CHAR(34),
", SamplingFeatureDescription:  ",CHAR(34),INDEX(SamplingFeatures[Feature Description],$A347),CHAR(34),
", SamplingFeatureGeotypeCV:  ",CHAR(34),INDEX(SamplingFeatures[Feature Geo Type],$A347),CHAR(34),
", FeatureGeometry:  ",CHAR(34),INDEX(SamplingFeatures[Feature Geometry],$A347),CHAR(34),
", Elevation_m:  ",CHAR(34),INDEX(SamplingFeatures[Elevation_m],$A347),CHAR(34),
", ElevationDatumCV:  ",CHAR(34),ElevationDatum,CHAR(34),"}"))</f>
        <v/>
      </c>
      <c r="L347" s="111" t="str">
        <f>IF(NumSites=0,"",
IF(NumSites&lt;$A347,"",
CONCATENATE("  - &amp;SiteID",TEXT($A347,"0000"),
" {","SamplingFeatureID:  *SamplingFeatureID",TEXT(MATCH($A347,Sites[SiteID],0),"0000"),
", SiteTypeCV:  ",CHAR(34),INDEX(Sites[Site Type],MATCH($A347,Sites[SiteID],0)),CHAR(34),
", Latitude:  ",INDEX(Sites[Latitude],MATCH($A347,Sites[SiteID],0)),
", Longitude:  ",INDEX(Sites[Longitude],MATCH($A347,Sites[SiteID],0)),
", SpatialReferenceID:  *SRSID0001}")))</f>
        <v/>
      </c>
      <c r="M347" s="111" t="str">
        <f>IF(NumSpecimens=0,"",
IF(NumSpecimens&lt;$A347,"",
CONCATENATE("  - &amp;SpecimenID",TEXT($A347,"0000"),
" {","SamplingFeatureID:  *SamplingFeatureID",TEXT(MATCH($A347,Specimens[SpecimenID],0),"0000"),
", SpecimenTypeCV:  ",CHAR(34),INDEX(Specimens[Specimen Type],MATCH($A347,Specimens[SpecimenID],0)),CHAR(34),
", SpecimenMediumCV:  ",INDEX(Specimens[Specimen Medium],MATCH($A347,Specimens[SpecimenID],0)),
", IsFieldSpecimen:  ",CHAR(34),INDEX(Specimens[Is Field Specimen?],MATCH($A347,Specimens[SpecimenID],0)),CHAR(34),"}")))</f>
        <v/>
      </c>
      <c r="N347" s="111" t="str">
        <f>IF(NumSpatialOffsets=0,"",
IF(NumSpatialOffsets&lt;$A347,"",
CONCATENATE("  - &amp;SpatialOffsetID",TEXT($A347,"0000"),
" {","SpatialOffsetTypeCV:  ",CHAR(34),INDEX(RelatedFeatures[Spatial Offset Type],MATCH($A347,RelatedFeatures[OffsetID],0)),CHAR(34),
", Offset1Value:  ",INDEX(RelatedFeatures[Offset 1 Value],MATCH($A347,RelatedFeatures[OffsetID],0)),
", Offset1UnitID:  ",CHAR(34),INDEX(RelatedFeatures[Offset 1 Unit],MATCH($A347,RelatedFeatures[OffsetID],0)),CHAR(34),
", Offset2Value:  ",IF(INDEX(RelatedFeatures[Offset 2 Value],MATCH($A347,RelatedFeatures[OffsetID],0))="","NULL",INDEX(RelatedFeatures[Offset 2 Value],MATCH($A347,RelatedFeatures[OffsetID],0))),
", Offset2UnitID:  ",CHAR(34),INDEX(RelatedFeatures[Offset 2 Unit],MATCH($A347,RelatedFeatures[OffsetID],0)),,CHAR(34),
", Offset3Value:  ",IF(INDEX(RelatedFeatures[Offset 3 Value],MATCH($A347,RelatedFeatures[OffsetID],0))="","NULL",INDEX(RelatedFeatures[Offset 3 Value],MATCH($A347,RelatedFeatures[OffsetID],0))),
", Offset3UnitID:  ",CHAR(34),INDEX(RelatedFeatures[Offset 3 Unit],MATCH($A347,RelatedFeatures[OffsetID],0)),CHAR(34),"}")))</f>
        <v/>
      </c>
      <c r="O347" s="111" t="str">
        <f>IF(NumRelatedFeatures=0,"",
IF($A347&gt;NumRelatedFeatures,"",
CONCATENATE("  - &amp;RelationID",TEXT($A347,"0000"),
" {","SamplingFeatureID:  *SamplingFeatureID",TEXT(MATCH(INDEX(RelatedFeatures[First Sampling Feature Code],$A347),SamplingFeatures[Feature Code],0),"0000"),
", RelationshipTypeCV:  ",CHAR(34),INDEX(RelatedFeatures[Relationship Type],$A347),CHAR(34),
", RelatedFeatureID: *SamplingFeatureID",TEXT(MATCH(INDEX(RelatedFeatures[Second Sampling Feature Code],$A347),SamplingFeatures[Feature Code],0),"0000"),
", SpatialOffsetID:  ",IF(INDEX(RelatedFeatures[OffsetID],$A347)="",CONCATENATE(CHAR(34),CHAR(34)),CONCATENATE("*SpatialOffsetID",TEXT(INDEX(RelatedFeatures[OffsetID],$A347),"0000"))),"}")))</f>
        <v/>
      </c>
      <c r="P347" s="111" t="str">
        <f>IF($A347&gt;NumMethods,"",
CONCATENATE("  - &amp;MethodID",TEXT($A347,"0000"),
" {","MethodTypeCV:  ",CHAR(34),INDEX(Methods[Method Type],$A347),CHAR(34),
", MethodCode:  ",CHAR(34),INDEX(Methods[Method Code],$A347),CHAR(34),
", MethodName:  ",CHAR(34),INDEX(Methods[Method Name],$A347),CHAR(34),
", MethodDescription:  ",CHAR(34),INDEX(Methods[Method Description],$A347),CHAR(34),
", MethodLink:  ",CHAR(34),INDEX(Methods[Method Link],$A347),CHAR(34),
", OrganizationID: *OrganizationID",TEXT(MATCH(INDEX(Methods[Organization Name],$A347),Organizations[Organization Name],0),"0000"),"}"))</f>
        <v/>
      </c>
      <c r="Q347" s="111" t="str">
        <f>IF($A347&gt;NumVariables,"",
CONCATENATE("  - &amp;VariableID",TEXT($A347,"0000"),
" {","VariableTypeCV:  ",CHAR(34),INDEX(Variables[Variable Type],$A347),CHAR(34),
", VariableCode:  ",CHAR(34),INDEX(Variables[Variable Code],$A347),CHAR(34),
", VariableNameCV:  ",CHAR(34),INDEX(Variables[Variable Name],$A347),CHAR(34),
", VariableDefinition:  ",CHAR(34),INDEX(Variables[Variable Definition],$A347),CHAR(34),
", SpecciationCV:  ",CHAR(34),INDEX(Variables[Speciation],$A347),CHAR(34),
", NoDataValue:  ",CHAR(34),INDEX(Variables[No Data Value],$A347),CHAR(34),"}"))</f>
        <v/>
      </c>
      <c r="S347" s="111" t="str">
        <f>IF($A347&gt;NumProcessingLevels,"",
CONCATENATE("  - &amp;ProcessingLevelID",TEXT($A347,"0000"),
" {","ProcessingLevelCode:  ",CHAR(34),INDEX(ProcessingLevels[Processing Level Code],$A347),CHAR(34),
", Definition:  ",CHAR(34),INDEX(ProcessingLevels[Definition],$A347),CHAR(34),
", Explanation:  ",CHAR(34),INDEX(ProcessingLevels[Explanation],$A347),CHAR(34),"}"))</f>
        <v/>
      </c>
      <c r="T347" s="111" t="str">
        <f>IF($A347&gt;NumDataColumns,"",
IF(INDEX(DataColumns[Method Code],$A347)="","PLEASE FILL IN A METHOD FOR EACH DATA COLUMN",
CONCATENATE("  - &amp;ActionID",TEXT($A347,"0000"),
" {","ActionTypeCV:  ",CHAR(34),"Observation",CHAR(34),
", MethodID: *MethodID",TEXT(MATCH(INDEX(DataColumns[Method Code],$A347),Methods[Method Code],0),"0000"),
", BeginDateTime:  NULL",
", BeginDateTimeUTCOffset:  NULL",
", EndDateTime:  NULL",
", EndDateTimeUTCOffset:  NULL",
", ActionDescription:  ",CHAR(34),"Generic observation action generated by YODA TimeSeries Template",CHAR(34),
", ActionFileLink:  ",CHAR(34),CHAR(34),"}")))</f>
        <v/>
      </c>
      <c r="U347" s="111" t="str">
        <f>IF($A347&gt;NumDataColumns,"",
IF(INDEX(DataColumns[Method Code],$A347)="","PLEASE FILL IN A SAMPLING FEATURE FOR EACH DATA COLUMN",
CONCATENATE("  - &amp;FeatureActionID",TEXT($A347,"0000"),
" {","SamplingFeatureID:  *SamplingFeatureID",TEXT(MATCH(INDEX(DataColumns[Sampling Feature Code],$A347),SamplingFeatures[Feature Code],0),"0000"),
", ActionID:  *ActionID",TEXT($A347,"0000"),"}")))</f>
        <v/>
      </c>
      <c r="V347" s="111" t="str">
        <f>IF($A347&gt;NumDataColumns,"",
CONCATENATE("  - &amp;ResultID",TEXT($A347,"0000"),
" {","ResultUUID:  ",CHAR(34),INDEX(DataColumns[ResultUUID],$A347),CHAR(34),
", FeatureActionID: *FeatureActionID",TEXT($A347,"0000"),
", ResultTypeCV:  ",CHAR(34),INDEX(DataColumns[Result Type],$A347),CHAR(34),
", VariableID:  *VariableID",TEXT(MATCH(INDEX(DataColumns[Variable Code],$A347),Variables[Variable Code],0),"0000"),
", UnitsID:  ",CHAR(34),INDEX(DataColumns[Unit Name],$A347),CHAR(34),
", TaxonomicClassifierID:  ",CHAR(34),CHAR(34),
", ProcessingLevelID:  *ProcessingLevelID",TEXT(MATCH(INDEX(DataColumns[Processing Level],$A347),ProcessingLevels[Processing Level Code],0),"0000"),
", ResultDateTime:  ",CHAR(34),CHAR(34),
", ResultDateTimeUTCOffset:  ",CHAR(34),CHAR(34),
", ValidDateTime:  ",CHAR(34),CHAR(34),
", ValidDateTimeUTCOffset:  ",CHAR(34),CHAR(34),
", StatusCV:  ",CHAR(34),CHAR(34),
", SampledMediumCV:  ",CHAR(34),INDEX(DataColumns[Sampled Medium],$A347),CHAR(34),
", ValueCount:  ",NumDataValues,"}"))</f>
        <v/>
      </c>
      <c r="W347" s="111" t="str">
        <f>IF($A347&gt;NumDataColumns,"",
CONCATENATE("  - &amp;TimeSeriesResultID001",TEXT($A347,"0000"),
" {","ResultID: *ResultID",TEXT($A347,"0000"),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Statistic],$A347),CHAR(34),"}"))</f>
        <v/>
      </c>
      <c r="X347" s="111" t="str">
        <f>IF($A347-3&gt;NumDataColumns,"",
CONCATENATE("    - {ColumnNumber: ",TEXT($A347-1,"0000"),
", Label:  ",CHAR(34),INDEX(DataColumns[Column Label],$A347-3),CHAR(34),
", ODM2Field:  ",CHAR(34),"DataValue",CHAR(34),
", CensorCodeCV:  ",CHAR(34),INDEX(DataColumns[Censor Code],$A347-3),CHAR(34),
", QualiatyCodeCV:  ",CHAR(34),INDEX(DataColumns[Quality Code],$A347-3),CHAR(34),
", TimeAggregationInterval:  ",INDEX(DataColumns[Time Aggregation Interval],$A347-3),
", TimeAggregationIntervalUnitsID:  ",CHAR(34),INDEX(DataColumns[Time Aggregation Unit],$A347-3),CHAR(34),"}"))</f>
        <v/>
      </c>
      <c r="AA347" s="111" t="str">
        <f>IF($A347&gt;NumDataColumns,
"",
CONCATENATE(AA346,", ",INDEX(DataColumns[Column Label],$A347)))</f>
        <v/>
      </c>
    </row>
    <row r="348" spans="1:27" x14ac:dyDescent="0.25">
      <c r="A348">
        <v>345</v>
      </c>
      <c r="D348" s="111" t="str">
        <f>IF($A348&gt;NumPeople,"",
CONCATENATE("  - &amp;PersonID",TEXT($A348,"0000"),
" {","PersonFirstName:  ",CHAR(34),INDEX(People[First Name],$A348),CHAR(34),
", PersonMiddleName:  ",CHAR(34),INDEX(People[Middle Name],$A348),CHAR(34),
", PersonLastName:  ",CHAR(34),INDEX(People[Last Name],$A348),CHAR(34),"}"))</f>
        <v/>
      </c>
      <c r="E348" s="111" t="str">
        <f>IF($A348&gt;NumOrganizations,"",
CONCATENATE("  - &amp;OrganizationID",TEXT($A348,"0000"),
" {","OrganizationTypeCV:  ",CHAR(34),INDEX(Organizations[Organization Type '[CV']],$A348),CHAR(34),
", OrganizationCode:  ",CHAR(34),INDEX(Organizations[Organization Code],$A348),CHAR(34),
", OrganizationName:  ",CHAR(34),INDEX(Organizations[Organization Name],$A348),CHAR(34),
", OrganizationDescription:  ",CHAR(34),INDEX(Organizations[Organization Description],$A348),CHAR(34),
", OrganizationLink:  ",CHAR(34),INDEX(Organizations[Organization Link],$A348),CHAR(34),"}"))</f>
        <v/>
      </c>
      <c r="F348" s="111" t="str">
        <f>IF($A348&gt;NumPeople,"",
CONCATENATE("  - &amp;AffiliationID",TEXT($A348,"0000"),
" {PersonID: *PersonID",TEXT($A348,"0000"),
", OrganizationID: *OrganizationID",TEXT(MATCH(INDEX(People[Organization Name],$A348),Organizations[Organization Name],0),"0000"),
", IsPrimaryOrganizationContact: , AffiliationStartDate: , AffiliationEndDate: , PrimaryPhone: ",
", PrimaryEmail: ",CHAR(34),INDEX(People[Primary Email],$A348),CHAR(34),
", PrimaryAddress: ",CHAR(34),INDEX(People[Primary Address],$A348),CHAR(34),
", PersonLink: }"))</f>
        <v/>
      </c>
      <c r="H348" s="111" t="str">
        <f>IF(COUNTA(CitationInformation)=0,"",
IF($A348&gt;NumAuthors,"",
CONCATENATE("  - &amp;AuthorListID",TEXT($A348,"0000"),
"  {CitationID: *CitationID0001",
", PersonID: *PersonID",TEXT(MATCH(INDEX(AuthorList[Author Name],$A348),People[Full Name],0),"0000"),
", AuthorOrder: ",INDEX(AuthorList[Author Number],$A348),"}")))</f>
        <v/>
      </c>
      <c r="K348" s="111" t="str">
        <f>IF($A348&gt;NumSamplingFeatures,"",
CONCATENATE("  - &amp;SamplingFeatureID",TEXT($A348,"0000"),
" {","SamplingFeatureUUID:  ",CHAR(34),INDEX(SamplingFeatures[Sampling Feature UUID],$A348),CHAR(34),
", SamplingFeatureTypeCV:  ",CHAR(34),INDEX(SamplingFeatures[Sampling Feature Type],$A348),CHAR(34),
", SamplingFeatureCode:  ",CHAR(34),INDEX(SamplingFeatures[Feature Code],$A348),CHAR(34),
", SamplingFeatureName:  ",CHAR(34),INDEX(SamplingFeatures[Feature Name],$A348),CHAR(34),
", SamplingFeatureDescription:  ",CHAR(34),INDEX(SamplingFeatures[Feature Description],$A348),CHAR(34),
", SamplingFeatureGeotypeCV:  ",CHAR(34),INDEX(SamplingFeatures[Feature Geo Type],$A348),CHAR(34),
", FeatureGeometry:  ",CHAR(34),INDEX(SamplingFeatures[Feature Geometry],$A348),CHAR(34),
", Elevation_m:  ",CHAR(34),INDEX(SamplingFeatures[Elevation_m],$A348),CHAR(34),
", ElevationDatumCV:  ",CHAR(34),ElevationDatum,CHAR(34),"}"))</f>
        <v/>
      </c>
      <c r="L348" s="111" t="str">
        <f>IF(NumSites=0,"",
IF(NumSites&lt;$A348,"",
CONCATENATE("  - &amp;SiteID",TEXT($A348,"0000"),
" {","SamplingFeatureID:  *SamplingFeatureID",TEXT(MATCH($A348,Sites[SiteID],0),"0000"),
", SiteTypeCV:  ",CHAR(34),INDEX(Sites[Site Type],MATCH($A348,Sites[SiteID],0)),CHAR(34),
", Latitude:  ",INDEX(Sites[Latitude],MATCH($A348,Sites[SiteID],0)),
", Longitude:  ",INDEX(Sites[Longitude],MATCH($A348,Sites[SiteID],0)),
", SpatialReferenceID:  *SRSID0001}")))</f>
        <v/>
      </c>
      <c r="M348" s="111" t="str">
        <f>IF(NumSpecimens=0,"",
IF(NumSpecimens&lt;$A348,"",
CONCATENATE("  - &amp;SpecimenID",TEXT($A348,"0000"),
" {","SamplingFeatureID:  *SamplingFeatureID",TEXT(MATCH($A348,Specimens[SpecimenID],0),"0000"),
", SpecimenTypeCV:  ",CHAR(34),INDEX(Specimens[Specimen Type],MATCH($A348,Specimens[SpecimenID],0)),CHAR(34),
", SpecimenMediumCV:  ",INDEX(Specimens[Specimen Medium],MATCH($A348,Specimens[SpecimenID],0)),
", IsFieldSpecimen:  ",CHAR(34),INDEX(Specimens[Is Field Specimen?],MATCH($A348,Specimens[SpecimenID],0)),CHAR(34),"}")))</f>
        <v/>
      </c>
      <c r="N348" s="111" t="str">
        <f>IF(NumSpatialOffsets=0,"",
IF(NumSpatialOffsets&lt;$A348,"",
CONCATENATE("  - &amp;SpatialOffsetID",TEXT($A348,"0000"),
" {","SpatialOffsetTypeCV:  ",CHAR(34),INDEX(RelatedFeatures[Spatial Offset Type],MATCH($A348,RelatedFeatures[OffsetID],0)),CHAR(34),
", Offset1Value:  ",INDEX(RelatedFeatures[Offset 1 Value],MATCH($A348,RelatedFeatures[OffsetID],0)),
", Offset1UnitID:  ",CHAR(34),INDEX(RelatedFeatures[Offset 1 Unit],MATCH($A348,RelatedFeatures[OffsetID],0)),CHAR(34),
", Offset2Value:  ",IF(INDEX(RelatedFeatures[Offset 2 Value],MATCH($A348,RelatedFeatures[OffsetID],0))="","NULL",INDEX(RelatedFeatures[Offset 2 Value],MATCH($A348,RelatedFeatures[OffsetID],0))),
", Offset2UnitID:  ",CHAR(34),INDEX(RelatedFeatures[Offset 2 Unit],MATCH($A348,RelatedFeatures[OffsetID],0)),,CHAR(34),
", Offset3Value:  ",IF(INDEX(RelatedFeatures[Offset 3 Value],MATCH($A348,RelatedFeatures[OffsetID],0))="","NULL",INDEX(RelatedFeatures[Offset 3 Value],MATCH($A348,RelatedFeatures[OffsetID],0))),
", Offset3UnitID:  ",CHAR(34),INDEX(RelatedFeatures[Offset 3 Unit],MATCH($A348,RelatedFeatures[OffsetID],0)),CHAR(34),"}")))</f>
        <v/>
      </c>
      <c r="O348" s="111" t="str">
        <f>IF(NumRelatedFeatures=0,"",
IF($A348&gt;NumRelatedFeatures,"",
CONCATENATE("  - &amp;RelationID",TEXT($A348,"0000"),
" {","SamplingFeatureID:  *SamplingFeatureID",TEXT(MATCH(INDEX(RelatedFeatures[First Sampling Feature Code],$A348),SamplingFeatures[Feature Code],0),"0000"),
", RelationshipTypeCV:  ",CHAR(34),INDEX(RelatedFeatures[Relationship Type],$A348),CHAR(34),
", RelatedFeatureID: *SamplingFeatureID",TEXT(MATCH(INDEX(RelatedFeatures[Second Sampling Feature Code],$A348),SamplingFeatures[Feature Code],0),"0000"),
", SpatialOffsetID:  ",IF(INDEX(RelatedFeatures[OffsetID],$A348)="",CONCATENATE(CHAR(34),CHAR(34)),CONCATENATE("*SpatialOffsetID",TEXT(INDEX(RelatedFeatures[OffsetID],$A348),"0000"))),"}")))</f>
        <v/>
      </c>
      <c r="P348" s="111" t="str">
        <f>IF($A348&gt;NumMethods,"",
CONCATENATE("  - &amp;MethodID",TEXT($A348,"0000"),
" {","MethodTypeCV:  ",CHAR(34),INDEX(Methods[Method Type],$A348),CHAR(34),
", MethodCode:  ",CHAR(34),INDEX(Methods[Method Code],$A348),CHAR(34),
", MethodName:  ",CHAR(34),INDEX(Methods[Method Name],$A348),CHAR(34),
", MethodDescription:  ",CHAR(34),INDEX(Methods[Method Description],$A348),CHAR(34),
", MethodLink:  ",CHAR(34),INDEX(Methods[Method Link],$A348),CHAR(34),
", OrganizationID: *OrganizationID",TEXT(MATCH(INDEX(Methods[Organization Name],$A348),Organizations[Organization Name],0),"0000"),"}"))</f>
        <v/>
      </c>
      <c r="Q348" s="111" t="str">
        <f>IF($A348&gt;NumVariables,"",
CONCATENATE("  - &amp;VariableID",TEXT($A348,"0000"),
" {","VariableTypeCV:  ",CHAR(34),INDEX(Variables[Variable Type],$A348),CHAR(34),
", VariableCode:  ",CHAR(34),INDEX(Variables[Variable Code],$A348),CHAR(34),
", VariableNameCV:  ",CHAR(34),INDEX(Variables[Variable Name],$A348),CHAR(34),
", VariableDefinition:  ",CHAR(34),INDEX(Variables[Variable Definition],$A348),CHAR(34),
", SpecciationCV:  ",CHAR(34),INDEX(Variables[Speciation],$A348),CHAR(34),
", NoDataValue:  ",CHAR(34),INDEX(Variables[No Data Value],$A348),CHAR(34),"}"))</f>
        <v/>
      </c>
      <c r="S348" s="111" t="str">
        <f>IF($A348&gt;NumProcessingLevels,"",
CONCATENATE("  - &amp;ProcessingLevelID",TEXT($A348,"0000"),
" {","ProcessingLevelCode:  ",CHAR(34),INDEX(ProcessingLevels[Processing Level Code],$A348),CHAR(34),
", Definition:  ",CHAR(34),INDEX(ProcessingLevels[Definition],$A348),CHAR(34),
", Explanation:  ",CHAR(34),INDEX(ProcessingLevels[Explanation],$A348),CHAR(34),"}"))</f>
        <v/>
      </c>
      <c r="T348" s="111" t="str">
        <f>IF($A348&gt;NumDataColumns,"",
IF(INDEX(DataColumns[Method Code],$A348)="","PLEASE FILL IN A METHOD FOR EACH DATA COLUMN",
CONCATENATE("  - &amp;ActionID",TEXT($A348,"0000"),
" {","ActionTypeCV:  ",CHAR(34),"Observation",CHAR(34),
", MethodID: *MethodID",TEXT(MATCH(INDEX(DataColumns[Method Code],$A348),Methods[Method Code],0),"0000"),
", BeginDateTime:  NULL",
", BeginDateTimeUTCOffset:  NULL",
", EndDateTime:  NULL",
", EndDateTimeUTCOffset:  NULL",
", ActionDescription:  ",CHAR(34),"Generic observation action generated by YODA TimeSeries Template",CHAR(34),
", ActionFileLink:  ",CHAR(34),CHAR(34),"}")))</f>
        <v/>
      </c>
      <c r="U348" s="111" t="str">
        <f>IF($A348&gt;NumDataColumns,"",
IF(INDEX(DataColumns[Method Code],$A348)="","PLEASE FILL IN A SAMPLING FEATURE FOR EACH DATA COLUMN",
CONCATENATE("  - &amp;FeatureActionID",TEXT($A348,"0000"),
" {","SamplingFeatureID:  *SamplingFeatureID",TEXT(MATCH(INDEX(DataColumns[Sampling Feature Code],$A348),SamplingFeatures[Feature Code],0),"0000"),
", ActionID:  *ActionID",TEXT($A348,"0000"),"}")))</f>
        <v/>
      </c>
      <c r="V348" s="111" t="str">
        <f>IF($A348&gt;NumDataColumns,"",
CONCATENATE("  - &amp;ResultID",TEXT($A348,"0000"),
" {","ResultUUID:  ",CHAR(34),INDEX(DataColumns[ResultUUID],$A348),CHAR(34),
", FeatureActionID: *FeatureActionID",TEXT($A348,"0000"),
", ResultTypeCV:  ",CHAR(34),INDEX(DataColumns[Result Type],$A348),CHAR(34),
", VariableID:  *VariableID",TEXT(MATCH(INDEX(DataColumns[Variable Code],$A348),Variables[Variable Code],0),"0000"),
", UnitsID:  ",CHAR(34),INDEX(DataColumns[Unit Name],$A348),CHAR(34),
", TaxonomicClassifierID:  ",CHAR(34),CHAR(34),
", ProcessingLevelID:  *ProcessingLevelID",TEXT(MATCH(INDEX(DataColumns[Processing Level],$A348),ProcessingLevels[Processing Level Code],0),"0000"),
", ResultDateTime:  ",CHAR(34),CHAR(34),
", ResultDateTimeUTCOffset:  ",CHAR(34),CHAR(34),
", ValidDateTime:  ",CHAR(34),CHAR(34),
", ValidDateTimeUTCOffset:  ",CHAR(34),CHAR(34),
", StatusCV:  ",CHAR(34),CHAR(34),
", SampledMediumCV:  ",CHAR(34),INDEX(DataColumns[Sampled Medium],$A348),CHAR(34),
", ValueCount:  ",NumDataValues,"}"))</f>
        <v/>
      </c>
      <c r="W348" s="111" t="str">
        <f>IF($A348&gt;NumDataColumns,"",
CONCATENATE("  - &amp;TimeSeriesResultID001",TEXT($A348,"0000"),
" {","ResultID: *ResultID",TEXT($A348,"0000"),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Statistic],$A348),CHAR(34),"}"))</f>
        <v/>
      </c>
      <c r="X348" s="111" t="str">
        <f>IF($A348-3&gt;NumDataColumns,"",
CONCATENATE("    - {ColumnNumber: ",TEXT($A348-1,"0000"),
", Label:  ",CHAR(34),INDEX(DataColumns[Column Label],$A348-3),CHAR(34),
", ODM2Field:  ",CHAR(34),"DataValue",CHAR(34),
", CensorCodeCV:  ",CHAR(34),INDEX(DataColumns[Censor Code],$A348-3),CHAR(34),
", QualiatyCodeCV:  ",CHAR(34),INDEX(DataColumns[Quality Code],$A348-3),CHAR(34),
", TimeAggregationInterval:  ",INDEX(DataColumns[Time Aggregation Interval],$A348-3),
", TimeAggregationIntervalUnitsID:  ",CHAR(34),INDEX(DataColumns[Time Aggregation Unit],$A348-3),CHAR(34),"}"))</f>
        <v/>
      </c>
      <c r="AA348" s="111" t="str">
        <f>IF($A348&gt;NumDataColumns,
"",
CONCATENATE(AA347,", ",INDEX(DataColumns[Column Label],$A348)))</f>
        <v/>
      </c>
    </row>
    <row r="349" spans="1:27" x14ac:dyDescent="0.25">
      <c r="A349">
        <v>346</v>
      </c>
      <c r="D349" s="111" t="str">
        <f>IF($A349&gt;NumPeople,"",
CONCATENATE("  - &amp;PersonID",TEXT($A349,"0000"),
" {","PersonFirstName:  ",CHAR(34),INDEX(People[First Name],$A349),CHAR(34),
", PersonMiddleName:  ",CHAR(34),INDEX(People[Middle Name],$A349),CHAR(34),
", PersonLastName:  ",CHAR(34),INDEX(People[Last Name],$A349),CHAR(34),"}"))</f>
        <v/>
      </c>
      <c r="E349" s="111" t="str">
        <f>IF($A349&gt;NumOrganizations,"",
CONCATENATE("  - &amp;OrganizationID",TEXT($A349,"0000"),
" {","OrganizationTypeCV:  ",CHAR(34),INDEX(Organizations[Organization Type '[CV']],$A349),CHAR(34),
", OrganizationCode:  ",CHAR(34),INDEX(Organizations[Organization Code],$A349),CHAR(34),
", OrganizationName:  ",CHAR(34),INDEX(Organizations[Organization Name],$A349),CHAR(34),
", OrganizationDescription:  ",CHAR(34),INDEX(Organizations[Organization Description],$A349),CHAR(34),
", OrganizationLink:  ",CHAR(34),INDEX(Organizations[Organization Link],$A349),CHAR(34),"}"))</f>
        <v/>
      </c>
      <c r="F349" s="111" t="str">
        <f>IF($A349&gt;NumPeople,"",
CONCATENATE("  - &amp;AffiliationID",TEXT($A349,"0000"),
" {PersonID: *PersonID",TEXT($A349,"0000"),
", OrganizationID: *OrganizationID",TEXT(MATCH(INDEX(People[Organization Name],$A349),Organizations[Organization Name],0),"0000"),
", IsPrimaryOrganizationContact: , AffiliationStartDate: , AffiliationEndDate: , PrimaryPhone: ",
", PrimaryEmail: ",CHAR(34),INDEX(People[Primary Email],$A349),CHAR(34),
", PrimaryAddress: ",CHAR(34),INDEX(People[Primary Address],$A349),CHAR(34),
", PersonLink: }"))</f>
        <v/>
      </c>
      <c r="H349" s="111" t="str">
        <f>IF(COUNTA(CitationInformation)=0,"",
IF($A349&gt;NumAuthors,"",
CONCATENATE("  - &amp;AuthorListID",TEXT($A349,"0000"),
"  {CitationID: *CitationID0001",
", PersonID: *PersonID",TEXT(MATCH(INDEX(AuthorList[Author Name],$A349),People[Full Name],0),"0000"),
", AuthorOrder: ",INDEX(AuthorList[Author Number],$A349),"}")))</f>
        <v/>
      </c>
      <c r="K349" s="111" t="str">
        <f>IF($A349&gt;NumSamplingFeatures,"",
CONCATENATE("  - &amp;SamplingFeatureID",TEXT($A349,"0000"),
" {","SamplingFeatureUUID:  ",CHAR(34),INDEX(SamplingFeatures[Sampling Feature UUID],$A349),CHAR(34),
", SamplingFeatureTypeCV:  ",CHAR(34),INDEX(SamplingFeatures[Sampling Feature Type],$A349),CHAR(34),
", SamplingFeatureCode:  ",CHAR(34),INDEX(SamplingFeatures[Feature Code],$A349),CHAR(34),
", SamplingFeatureName:  ",CHAR(34),INDEX(SamplingFeatures[Feature Name],$A349),CHAR(34),
", SamplingFeatureDescription:  ",CHAR(34),INDEX(SamplingFeatures[Feature Description],$A349),CHAR(34),
", SamplingFeatureGeotypeCV:  ",CHAR(34),INDEX(SamplingFeatures[Feature Geo Type],$A349),CHAR(34),
", FeatureGeometry:  ",CHAR(34),INDEX(SamplingFeatures[Feature Geometry],$A349),CHAR(34),
", Elevation_m:  ",CHAR(34),INDEX(SamplingFeatures[Elevation_m],$A349),CHAR(34),
", ElevationDatumCV:  ",CHAR(34),ElevationDatum,CHAR(34),"}"))</f>
        <v/>
      </c>
      <c r="L349" s="111" t="str">
        <f>IF(NumSites=0,"",
IF(NumSites&lt;$A349,"",
CONCATENATE("  - &amp;SiteID",TEXT($A349,"0000"),
" {","SamplingFeatureID:  *SamplingFeatureID",TEXT(MATCH($A349,Sites[SiteID],0),"0000"),
", SiteTypeCV:  ",CHAR(34),INDEX(Sites[Site Type],MATCH($A349,Sites[SiteID],0)),CHAR(34),
", Latitude:  ",INDEX(Sites[Latitude],MATCH($A349,Sites[SiteID],0)),
", Longitude:  ",INDEX(Sites[Longitude],MATCH($A349,Sites[SiteID],0)),
", SpatialReferenceID:  *SRSID0001}")))</f>
        <v/>
      </c>
      <c r="M349" s="111" t="str">
        <f>IF(NumSpecimens=0,"",
IF(NumSpecimens&lt;$A349,"",
CONCATENATE("  - &amp;SpecimenID",TEXT($A349,"0000"),
" {","SamplingFeatureID:  *SamplingFeatureID",TEXT(MATCH($A349,Specimens[SpecimenID],0),"0000"),
", SpecimenTypeCV:  ",CHAR(34),INDEX(Specimens[Specimen Type],MATCH($A349,Specimens[SpecimenID],0)),CHAR(34),
", SpecimenMediumCV:  ",INDEX(Specimens[Specimen Medium],MATCH($A349,Specimens[SpecimenID],0)),
", IsFieldSpecimen:  ",CHAR(34),INDEX(Specimens[Is Field Specimen?],MATCH($A349,Specimens[SpecimenID],0)),CHAR(34),"}")))</f>
        <v/>
      </c>
      <c r="N349" s="111" t="str">
        <f>IF(NumSpatialOffsets=0,"",
IF(NumSpatialOffsets&lt;$A349,"",
CONCATENATE("  - &amp;SpatialOffsetID",TEXT($A349,"0000"),
" {","SpatialOffsetTypeCV:  ",CHAR(34),INDEX(RelatedFeatures[Spatial Offset Type],MATCH($A349,RelatedFeatures[OffsetID],0)),CHAR(34),
", Offset1Value:  ",INDEX(RelatedFeatures[Offset 1 Value],MATCH($A349,RelatedFeatures[OffsetID],0)),
", Offset1UnitID:  ",CHAR(34),INDEX(RelatedFeatures[Offset 1 Unit],MATCH($A349,RelatedFeatures[OffsetID],0)),CHAR(34),
", Offset2Value:  ",IF(INDEX(RelatedFeatures[Offset 2 Value],MATCH($A349,RelatedFeatures[OffsetID],0))="","NULL",INDEX(RelatedFeatures[Offset 2 Value],MATCH($A349,RelatedFeatures[OffsetID],0))),
", Offset2UnitID:  ",CHAR(34),INDEX(RelatedFeatures[Offset 2 Unit],MATCH($A349,RelatedFeatures[OffsetID],0)),,CHAR(34),
", Offset3Value:  ",IF(INDEX(RelatedFeatures[Offset 3 Value],MATCH($A349,RelatedFeatures[OffsetID],0))="","NULL",INDEX(RelatedFeatures[Offset 3 Value],MATCH($A349,RelatedFeatures[OffsetID],0))),
", Offset3UnitID:  ",CHAR(34),INDEX(RelatedFeatures[Offset 3 Unit],MATCH($A349,RelatedFeatures[OffsetID],0)),CHAR(34),"}")))</f>
        <v/>
      </c>
      <c r="O349" s="111" t="str">
        <f>IF(NumRelatedFeatures=0,"",
IF($A349&gt;NumRelatedFeatures,"",
CONCATENATE("  - &amp;RelationID",TEXT($A349,"0000"),
" {","SamplingFeatureID:  *SamplingFeatureID",TEXT(MATCH(INDEX(RelatedFeatures[First Sampling Feature Code],$A349),SamplingFeatures[Feature Code],0),"0000"),
", RelationshipTypeCV:  ",CHAR(34),INDEX(RelatedFeatures[Relationship Type],$A349),CHAR(34),
", RelatedFeatureID: *SamplingFeatureID",TEXT(MATCH(INDEX(RelatedFeatures[Second Sampling Feature Code],$A349),SamplingFeatures[Feature Code],0),"0000"),
", SpatialOffsetID:  ",IF(INDEX(RelatedFeatures[OffsetID],$A349)="",CONCATENATE(CHAR(34),CHAR(34)),CONCATENATE("*SpatialOffsetID",TEXT(INDEX(RelatedFeatures[OffsetID],$A349),"0000"))),"}")))</f>
        <v/>
      </c>
      <c r="P349" s="111" t="str">
        <f>IF($A349&gt;NumMethods,"",
CONCATENATE("  - &amp;MethodID",TEXT($A349,"0000"),
" {","MethodTypeCV:  ",CHAR(34),INDEX(Methods[Method Type],$A349),CHAR(34),
", MethodCode:  ",CHAR(34),INDEX(Methods[Method Code],$A349),CHAR(34),
", MethodName:  ",CHAR(34),INDEX(Methods[Method Name],$A349),CHAR(34),
", MethodDescription:  ",CHAR(34),INDEX(Methods[Method Description],$A349),CHAR(34),
", MethodLink:  ",CHAR(34),INDEX(Methods[Method Link],$A349),CHAR(34),
", OrganizationID: *OrganizationID",TEXT(MATCH(INDEX(Methods[Organization Name],$A349),Organizations[Organization Name],0),"0000"),"}"))</f>
        <v/>
      </c>
      <c r="Q349" s="111" t="str">
        <f>IF($A349&gt;NumVariables,"",
CONCATENATE("  - &amp;VariableID",TEXT($A349,"0000"),
" {","VariableTypeCV:  ",CHAR(34),INDEX(Variables[Variable Type],$A349),CHAR(34),
", VariableCode:  ",CHAR(34),INDEX(Variables[Variable Code],$A349),CHAR(34),
", VariableNameCV:  ",CHAR(34),INDEX(Variables[Variable Name],$A349),CHAR(34),
", VariableDefinition:  ",CHAR(34),INDEX(Variables[Variable Definition],$A349),CHAR(34),
", SpecciationCV:  ",CHAR(34),INDEX(Variables[Speciation],$A349),CHAR(34),
", NoDataValue:  ",CHAR(34),INDEX(Variables[No Data Value],$A349),CHAR(34),"}"))</f>
        <v/>
      </c>
      <c r="S349" s="111" t="str">
        <f>IF($A349&gt;NumProcessingLevels,"",
CONCATENATE("  - &amp;ProcessingLevelID",TEXT($A349,"0000"),
" {","ProcessingLevelCode:  ",CHAR(34),INDEX(ProcessingLevels[Processing Level Code],$A349),CHAR(34),
", Definition:  ",CHAR(34),INDEX(ProcessingLevels[Definition],$A349),CHAR(34),
", Explanation:  ",CHAR(34),INDEX(ProcessingLevels[Explanation],$A349),CHAR(34),"}"))</f>
        <v/>
      </c>
      <c r="T349" s="111" t="str">
        <f>IF($A349&gt;NumDataColumns,"",
IF(INDEX(DataColumns[Method Code],$A349)="","PLEASE FILL IN A METHOD FOR EACH DATA COLUMN",
CONCATENATE("  - &amp;ActionID",TEXT($A349,"0000"),
" {","ActionTypeCV:  ",CHAR(34),"Observation",CHAR(34),
", MethodID: *MethodID",TEXT(MATCH(INDEX(DataColumns[Method Code],$A349),Methods[Method Code],0),"0000"),
", BeginDateTime:  NULL",
", BeginDateTimeUTCOffset:  NULL",
", EndDateTime:  NULL",
", EndDateTimeUTCOffset:  NULL",
", ActionDescription:  ",CHAR(34),"Generic observation action generated by YODA TimeSeries Template",CHAR(34),
", ActionFileLink:  ",CHAR(34),CHAR(34),"}")))</f>
        <v/>
      </c>
      <c r="U349" s="111" t="str">
        <f>IF($A349&gt;NumDataColumns,"",
IF(INDEX(DataColumns[Method Code],$A349)="","PLEASE FILL IN A SAMPLING FEATURE FOR EACH DATA COLUMN",
CONCATENATE("  - &amp;FeatureActionID",TEXT($A349,"0000"),
" {","SamplingFeatureID:  *SamplingFeatureID",TEXT(MATCH(INDEX(DataColumns[Sampling Feature Code],$A349),SamplingFeatures[Feature Code],0),"0000"),
", ActionID:  *ActionID",TEXT($A349,"0000"),"}")))</f>
        <v/>
      </c>
      <c r="V349" s="111" t="str">
        <f>IF($A349&gt;NumDataColumns,"",
CONCATENATE("  - &amp;ResultID",TEXT($A349,"0000"),
" {","ResultUUID:  ",CHAR(34),INDEX(DataColumns[ResultUUID],$A349),CHAR(34),
", FeatureActionID: *FeatureActionID",TEXT($A349,"0000"),
", ResultTypeCV:  ",CHAR(34),INDEX(DataColumns[Result Type],$A349),CHAR(34),
", VariableID:  *VariableID",TEXT(MATCH(INDEX(DataColumns[Variable Code],$A349),Variables[Variable Code],0),"0000"),
", UnitsID:  ",CHAR(34),INDEX(DataColumns[Unit Name],$A349),CHAR(34),
", TaxonomicClassifierID:  ",CHAR(34),CHAR(34),
", ProcessingLevelID:  *ProcessingLevelID",TEXT(MATCH(INDEX(DataColumns[Processing Level],$A349),ProcessingLevels[Processing Level Code],0),"0000"),
", ResultDateTime:  ",CHAR(34),CHAR(34),
", ResultDateTimeUTCOffset:  ",CHAR(34),CHAR(34),
", ValidDateTime:  ",CHAR(34),CHAR(34),
", ValidDateTimeUTCOffset:  ",CHAR(34),CHAR(34),
", StatusCV:  ",CHAR(34),CHAR(34),
", SampledMediumCV:  ",CHAR(34),INDEX(DataColumns[Sampled Medium],$A349),CHAR(34),
", ValueCount:  ",NumDataValues,"}"))</f>
        <v/>
      </c>
      <c r="W349" s="111" t="str">
        <f>IF($A349&gt;NumDataColumns,"",
CONCATENATE("  - &amp;TimeSeriesResultID001",TEXT($A349,"0000"),
" {","ResultID: *ResultID",TEXT($A349,"0000"),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Statistic],$A349),CHAR(34),"}"))</f>
        <v/>
      </c>
      <c r="X349" s="111" t="str">
        <f>IF($A349-3&gt;NumDataColumns,"",
CONCATENATE("    - {ColumnNumber: ",TEXT($A349-1,"0000"),
", Label:  ",CHAR(34),INDEX(DataColumns[Column Label],$A349-3),CHAR(34),
", ODM2Field:  ",CHAR(34),"DataValue",CHAR(34),
", CensorCodeCV:  ",CHAR(34),INDEX(DataColumns[Censor Code],$A349-3),CHAR(34),
", QualiatyCodeCV:  ",CHAR(34),INDEX(DataColumns[Quality Code],$A349-3),CHAR(34),
", TimeAggregationInterval:  ",INDEX(DataColumns[Time Aggregation Interval],$A349-3),
", TimeAggregationIntervalUnitsID:  ",CHAR(34),INDEX(DataColumns[Time Aggregation Unit],$A349-3),CHAR(34),"}"))</f>
        <v/>
      </c>
      <c r="AA349" s="111" t="str">
        <f>IF($A349&gt;NumDataColumns,
"",
CONCATENATE(AA348,", ",INDEX(DataColumns[Column Label],$A349)))</f>
        <v/>
      </c>
    </row>
    <row r="350" spans="1:27" x14ac:dyDescent="0.25">
      <c r="A350">
        <v>347</v>
      </c>
      <c r="D350" s="111" t="str">
        <f>IF($A350&gt;NumPeople,"",
CONCATENATE("  - &amp;PersonID",TEXT($A350,"0000"),
" {","PersonFirstName:  ",CHAR(34),INDEX(People[First Name],$A350),CHAR(34),
", PersonMiddleName:  ",CHAR(34),INDEX(People[Middle Name],$A350),CHAR(34),
", PersonLastName:  ",CHAR(34),INDEX(People[Last Name],$A350),CHAR(34),"}"))</f>
        <v/>
      </c>
      <c r="E350" s="111" t="str">
        <f>IF($A350&gt;NumOrganizations,"",
CONCATENATE("  - &amp;OrganizationID",TEXT($A350,"0000"),
" {","OrganizationTypeCV:  ",CHAR(34),INDEX(Organizations[Organization Type '[CV']],$A350),CHAR(34),
", OrganizationCode:  ",CHAR(34),INDEX(Organizations[Organization Code],$A350),CHAR(34),
", OrganizationName:  ",CHAR(34),INDEX(Organizations[Organization Name],$A350),CHAR(34),
", OrganizationDescription:  ",CHAR(34),INDEX(Organizations[Organization Description],$A350),CHAR(34),
", OrganizationLink:  ",CHAR(34),INDEX(Organizations[Organization Link],$A350),CHAR(34),"}"))</f>
        <v/>
      </c>
      <c r="F350" s="111" t="str">
        <f>IF($A350&gt;NumPeople,"",
CONCATENATE("  - &amp;AffiliationID",TEXT($A350,"0000"),
" {PersonID: *PersonID",TEXT($A350,"0000"),
", OrganizationID: *OrganizationID",TEXT(MATCH(INDEX(People[Organization Name],$A350),Organizations[Organization Name],0),"0000"),
", IsPrimaryOrganizationContact: , AffiliationStartDate: , AffiliationEndDate: , PrimaryPhone: ",
", PrimaryEmail: ",CHAR(34),INDEX(People[Primary Email],$A350),CHAR(34),
", PrimaryAddress: ",CHAR(34),INDEX(People[Primary Address],$A350),CHAR(34),
", PersonLink: }"))</f>
        <v/>
      </c>
      <c r="H350" s="111" t="str">
        <f>IF(COUNTA(CitationInformation)=0,"",
IF($A350&gt;NumAuthors,"",
CONCATENATE("  - &amp;AuthorListID",TEXT($A350,"0000"),
"  {CitationID: *CitationID0001",
", PersonID: *PersonID",TEXT(MATCH(INDEX(AuthorList[Author Name],$A350),People[Full Name],0),"0000"),
", AuthorOrder: ",INDEX(AuthorList[Author Number],$A350),"}")))</f>
        <v/>
      </c>
      <c r="K350" s="111" t="str">
        <f>IF($A350&gt;NumSamplingFeatures,"",
CONCATENATE("  - &amp;SamplingFeatureID",TEXT($A350,"0000"),
" {","SamplingFeatureUUID:  ",CHAR(34),INDEX(SamplingFeatures[Sampling Feature UUID],$A350),CHAR(34),
", SamplingFeatureTypeCV:  ",CHAR(34),INDEX(SamplingFeatures[Sampling Feature Type],$A350),CHAR(34),
", SamplingFeatureCode:  ",CHAR(34),INDEX(SamplingFeatures[Feature Code],$A350),CHAR(34),
", SamplingFeatureName:  ",CHAR(34),INDEX(SamplingFeatures[Feature Name],$A350),CHAR(34),
", SamplingFeatureDescription:  ",CHAR(34),INDEX(SamplingFeatures[Feature Description],$A350),CHAR(34),
", SamplingFeatureGeotypeCV:  ",CHAR(34),INDEX(SamplingFeatures[Feature Geo Type],$A350),CHAR(34),
", FeatureGeometry:  ",CHAR(34),INDEX(SamplingFeatures[Feature Geometry],$A350),CHAR(34),
", Elevation_m:  ",CHAR(34),INDEX(SamplingFeatures[Elevation_m],$A350),CHAR(34),
", ElevationDatumCV:  ",CHAR(34),ElevationDatum,CHAR(34),"}"))</f>
        <v/>
      </c>
      <c r="L350" s="111" t="str">
        <f>IF(NumSites=0,"",
IF(NumSites&lt;$A350,"",
CONCATENATE("  - &amp;SiteID",TEXT($A350,"0000"),
" {","SamplingFeatureID:  *SamplingFeatureID",TEXT(MATCH($A350,Sites[SiteID],0),"0000"),
", SiteTypeCV:  ",CHAR(34),INDEX(Sites[Site Type],MATCH($A350,Sites[SiteID],0)),CHAR(34),
", Latitude:  ",INDEX(Sites[Latitude],MATCH($A350,Sites[SiteID],0)),
", Longitude:  ",INDEX(Sites[Longitude],MATCH($A350,Sites[SiteID],0)),
", SpatialReferenceID:  *SRSID0001}")))</f>
        <v/>
      </c>
      <c r="M350" s="111" t="str">
        <f>IF(NumSpecimens=0,"",
IF(NumSpecimens&lt;$A350,"",
CONCATENATE("  - &amp;SpecimenID",TEXT($A350,"0000"),
" {","SamplingFeatureID:  *SamplingFeatureID",TEXT(MATCH($A350,Specimens[SpecimenID],0),"0000"),
", SpecimenTypeCV:  ",CHAR(34),INDEX(Specimens[Specimen Type],MATCH($A350,Specimens[SpecimenID],0)),CHAR(34),
", SpecimenMediumCV:  ",INDEX(Specimens[Specimen Medium],MATCH($A350,Specimens[SpecimenID],0)),
", IsFieldSpecimen:  ",CHAR(34),INDEX(Specimens[Is Field Specimen?],MATCH($A350,Specimens[SpecimenID],0)),CHAR(34),"}")))</f>
        <v/>
      </c>
      <c r="N350" s="111" t="str">
        <f>IF(NumSpatialOffsets=0,"",
IF(NumSpatialOffsets&lt;$A350,"",
CONCATENATE("  - &amp;SpatialOffsetID",TEXT($A350,"0000"),
" {","SpatialOffsetTypeCV:  ",CHAR(34),INDEX(RelatedFeatures[Spatial Offset Type],MATCH($A350,RelatedFeatures[OffsetID],0)),CHAR(34),
", Offset1Value:  ",INDEX(RelatedFeatures[Offset 1 Value],MATCH($A350,RelatedFeatures[OffsetID],0)),
", Offset1UnitID:  ",CHAR(34),INDEX(RelatedFeatures[Offset 1 Unit],MATCH($A350,RelatedFeatures[OffsetID],0)),CHAR(34),
", Offset2Value:  ",IF(INDEX(RelatedFeatures[Offset 2 Value],MATCH($A350,RelatedFeatures[OffsetID],0))="","NULL",INDEX(RelatedFeatures[Offset 2 Value],MATCH($A350,RelatedFeatures[OffsetID],0))),
", Offset2UnitID:  ",CHAR(34),INDEX(RelatedFeatures[Offset 2 Unit],MATCH($A350,RelatedFeatures[OffsetID],0)),,CHAR(34),
", Offset3Value:  ",IF(INDEX(RelatedFeatures[Offset 3 Value],MATCH($A350,RelatedFeatures[OffsetID],0))="","NULL",INDEX(RelatedFeatures[Offset 3 Value],MATCH($A350,RelatedFeatures[OffsetID],0))),
", Offset3UnitID:  ",CHAR(34),INDEX(RelatedFeatures[Offset 3 Unit],MATCH($A350,RelatedFeatures[OffsetID],0)),CHAR(34),"}")))</f>
        <v/>
      </c>
      <c r="O350" s="111" t="str">
        <f>IF(NumRelatedFeatures=0,"",
IF($A350&gt;NumRelatedFeatures,"",
CONCATENATE("  - &amp;RelationID",TEXT($A350,"0000"),
" {","SamplingFeatureID:  *SamplingFeatureID",TEXT(MATCH(INDEX(RelatedFeatures[First Sampling Feature Code],$A350),SamplingFeatures[Feature Code],0),"0000"),
", RelationshipTypeCV:  ",CHAR(34),INDEX(RelatedFeatures[Relationship Type],$A350),CHAR(34),
", RelatedFeatureID: *SamplingFeatureID",TEXT(MATCH(INDEX(RelatedFeatures[Second Sampling Feature Code],$A350),SamplingFeatures[Feature Code],0),"0000"),
", SpatialOffsetID:  ",IF(INDEX(RelatedFeatures[OffsetID],$A350)="",CONCATENATE(CHAR(34),CHAR(34)),CONCATENATE("*SpatialOffsetID",TEXT(INDEX(RelatedFeatures[OffsetID],$A350),"0000"))),"}")))</f>
        <v/>
      </c>
      <c r="P350" s="111" t="str">
        <f>IF($A350&gt;NumMethods,"",
CONCATENATE("  - &amp;MethodID",TEXT($A350,"0000"),
" {","MethodTypeCV:  ",CHAR(34),INDEX(Methods[Method Type],$A350),CHAR(34),
", MethodCode:  ",CHAR(34),INDEX(Methods[Method Code],$A350),CHAR(34),
", MethodName:  ",CHAR(34),INDEX(Methods[Method Name],$A350),CHAR(34),
", MethodDescription:  ",CHAR(34),INDEX(Methods[Method Description],$A350),CHAR(34),
", MethodLink:  ",CHAR(34),INDEX(Methods[Method Link],$A350),CHAR(34),
", OrganizationID: *OrganizationID",TEXT(MATCH(INDEX(Methods[Organization Name],$A350),Organizations[Organization Name],0),"0000"),"}"))</f>
        <v/>
      </c>
      <c r="Q350" s="111" t="str">
        <f>IF($A350&gt;NumVariables,"",
CONCATENATE("  - &amp;VariableID",TEXT($A350,"0000"),
" {","VariableTypeCV:  ",CHAR(34),INDEX(Variables[Variable Type],$A350),CHAR(34),
", VariableCode:  ",CHAR(34),INDEX(Variables[Variable Code],$A350),CHAR(34),
", VariableNameCV:  ",CHAR(34),INDEX(Variables[Variable Name],$A350),CHAR(34),
", VariableDefinition:  ",CHAR(34),INDEX(Variables[Variable Definition],$A350),CHAR(34),
", SpecciationCV:  ",CHAR(34),INDEX(Variables[Speciation],$A350),CHAR(34),
", NoDataValue:  ",CHAR(34),INDEX(Variables[No Data Value],$A350),CHAR(34),"}"))</f>
        <v/>
      </c>
      <c r="S350" s="111" t="str">
        <f>IF($A350&gt;NumProcessingLevels,"",
CONCATENATE("  - &amp;ProcessingLevelID",TEXT($A350,"0000"),
" {","ProcessingLevelCode:  ",CHAR(34),INDEX(ProcessingLevels[Processing Level Code],$A350),CHAR(34),
", Definition:  ",CHAR(34),INDEX(ProcessingLevels[Definition],$A350),CHAR(34),
", Explanation:  ",CHAR(34),INDEX(ProcessingLevels[Explanation],$A350),CHAR(34),"}"))</f>
        <v/>
      </c>
      <c r="T350" s="111" t="str">
        <f>IF($A350&gt;NumDataColumns,"",
IF(INDEX(DataColumns[Method Code],$A350)="","PLEASE FILL IN A METHOD FOR EACH DATA COLUMN",
CONCATENATE("  - &amp;ActionID",TEXT($A350,"0000"),
" {","ActionTypeCV:  ",CHAR(34),"Observation",CHAR(34),
", MethodID: *MethodID",TEXT(MATCH(INDEX(DataColumns[Method Code],$A350),Methods[Method Code],0),"0000"),
", BeginDateTime:  NULL",
", BeginDateTimeUTCOffset:  NULL",
", EndDateTime:  NULL",
", EndDateTimeUTCOffset:  NULL",
", ActionDescription:  ",CHAR(34),"Generic observation action generated by YODA TimeSeries Template",CHAR(34),
", ActionFileLink:  ",CHAR(34),CHAR(34),"}")))</f>
        <v/>
      </c>
      <c r="U350" s="111" t="str">
        <f>IF($A350&gt;NumDataColumns,"",
IF(INDEX(DataColumns[Method Code],$A350)="","PLEASE FILL IN A SAMPLING FEATURE FOR EACH DATA COLUMN",
CONCATENATE("  - &amp;FeatureActionID",TEXT($A350,"0000"),
" {","SamplingFeatureID:  *SamplingFeatureID",TEXT(MATCH(INDEX(DataColumns[Sampling Feature Code],$A350),SamplingFeatures[Feature Code],0),"0000"),
", ActionID:  *ActionID",TEXT($A350,"0000"),"}")))</f>
        <v/>
      </c>
      <c r="V350" s="111" t="str">
        <f>IF($A350&gt;NumDataColumns,"",
CONCATENATE("  - &amp;ResultID",TEXT($A350,"0000"),
" {","ResultUUID:  ",CHAR(34),INDEX(DataColumns[ResultUUID],$A350),CHAR(34),
", FeatureActionID: *FeatureActionID",TEXT($A350,"0000"),
", ResultTypeCV:  ",CHAR(34),INDEX(DataColumns[Result Type],$A350),CHAR(34),
", VariableID:  *VariableID",TEXT(MATCH(INDEX(DataColumns[Variable Code],$A350),Variables[Variable Code],0),"0000"),
", UnitsID:  ",CHAR(34),INDEX(DataColumns[Unit Name],$A350),CHAR(34),
", TaxonomicClassifierID:  ",CHAR(34),CHAR(34),
", ProcessingLevelID:  *ProcessingLevelID",TEXT(MATCH(INDEX(DataColumns[Processing Level],$A350),ProcessingLevels[Processing Level Code],0),"0000"),
", ResultDateTime:  ",CHAR(34),CHAR(34),
", ResultDateTimeUTCOffset:  ",CHAR(34),CHAR(34),
", ValidDateTime:  ",CHAR(34),CHAR(34),
", ValidDateTimeUTCOffset:  ",CHAR(34),CHAR(34),
", StatusCV:  ",CHAR(34),CHAR(34),
", SampledMediumCV:  ",CHAR(34),INDEX(DataColumns[Sampled Medium],$A350),CHAR(34),
", ValueCount:  ",NumDataValues,"}"))</f>
        <v/>
      </c>
      <c r="W350" s="111" t="str">
        <f>IF($A350&gt;NumDataColumns,"",
CONCATENATE("  - &amp;TimeSeriesResultID001",TEXT($A350,"0000"),
" {","ResultID: *ResultID",TEXT($A350,"0000"),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Statistic],$A350),CHAR(34),"}"))</f>
        <v/>
      </c>
      <c r="X350" s="111" t="str">
        <f>IF($A350-3&gt;NumDataColumns,"",
CONCATENATE("    - {ColumnNumber: ",TEXT($A350-1,"0000"),
", Label:  ",CHAR(34),INDEX(DataColumns[Column Label],$A350-3),CHAR(34),
", ODM2Field:  ",CHAR(34),"DataValue",CHAR(34),
", CensorCodeCV:  ",CHAR(34),INDEX(DataColumns[Censor Code],$A350-3),CHAR(34),
", QualiatyCodeCV:  ",CHAR(34),INDEX(DataColumns[Quality Code],$A350-3),CHAR(34),
", TimeAggregationInterval:  ",INDEX(DataColumns[Time Aggregation Interval],$A350-3),
", TimeAggregationIntervalUnitsID:  ",CHAR(34),INDEX(DataColumns[Time Aggregation Unit],$A350-3),CHAR(34),"}"))</f>
        <v/>
      </c>
      <c r="AA350" s="111" t="str">
        <f>IF($A350&gt;NumDataColumns,
"",
CONCATENATE(AA349,", ",INDEX(DataColumns[Column Label],$A350)))</f>
        <v/>
      </c>
    </row>
    <row r="351" spans="1:27" x14ac:dyDescent="0.25">
      <c r="A351">
        <v>348</v>
      </c>
      <c r="D351" s="111" t="str">
        <f>IF($A351&gt;NumPeople,"",
CONCATENATE("  - &amp;PersonID",TEXT($A351,"0000"),
" {","PersonFirstName:  ",CHAR(34),INDEX(People[First Name],$A351),CHAR(34),
", PersonMiddleName:  ",CHAR(34),INDEX(People[Middle Name],$A351),CHAR(34),
", PersonLastName:  ",CHAR(34),INDEX(People[Last Name],$A351),CHAR(34),"}"))</f>
        <v/>
      </c>
      <c r="E351" s="111" t="str">
        <f>IF($A351&gt;NumOrganizations,"",
CONCATENATE("  - &amp;OrganizationID",TEXT($A351,"0000"),
" {","OrganizationTypeCV:  ",CHAR(34),INDEX(Organizations[Organization Type '[CV']],$A351),CHAR(34),
", OrganizationCode:  ",CHAR(34),INDEX(Organizations[Organization Code],$A351),CHAR(34),
", OrganizationName:  ",CHAR(34),INDEX(Organizations[Organization Name],$A351),CHAR(34),
", OrganizationDescription:  ",CHAR(34),INDEX(Organizations[Organization Description],$A351),CHAR(34),
", OrganizationLink:  ",CHAR(34),INDEX(Organizations[Organization Link],$A351),CHAR(34),"}"))</f>
        <v/>
      </c>
      <c r="F351" s="111" t="str">
        <f>IF($A351&gt;NumPeople,"",
CONCATENATE("  - &amp;AffiliationID",TEXT($A351,"0000"),
" {PersonID: *PersonID",TEXT($A351,"0000"),
", OrganizationID: *OrganizationID",TEXT(MATCH(INDEX(People[Organization Name],$A351),Organizations[Organization Name],0),"0000"),
", IsPrimaryOrganizationContact: , AffiliationStartDate: , AffiliationEndDate: , PrimaryPhone: ",
", PrimaryEmail: ",CHAR(34),INDEX(People[Primary Email],$A351),CHAR(34),
", PrimaryAddress: ",CHAR(34),INDEX(People[Primary Address],$A351),CHAR(34),
", PersonLink: }"))</f>
        <v/>
      </c>
      <c r="H351" s="111" t="str">
        <f>IF(COUNTA(CitationInformation)=0,"",
IF($A351&gt;NumAuthors,"",
CONCATENATE("  - &amp;AuthorListID",TEXT($A351,"0000"),
"  {CitationID: *CitationID0001",
", PersonID: *PersonID",TEXT(MATCH(INDEX(AuthorList[Author Name],$A351),People[Full Name],0),"0000"),
", AuthorOrder: ",INDEX(AuthorList[Author Number],$A351),"}")))</f>
        <v/>
      </c>
      <c r="K351" s="111" t="str">
        <f>IF($A351&gt;NumSamplingFeatures,"",
CONCATENATE("  - &amp;SamplingFeatureID",TEXT($A351,"0000"),
" {","SamplingFeatureUUID:  ",CHAR(34),INDEX(SamplingFeatures[Sampling Feature UUID],$A351),CHAR(34),
", SamplingFeatureTypeCV:  ",CHAR(34),INDEX(SamplingFeatures[Sampling Feature Type],$A351),CHAR(34),
", SamplingFeatureCode:  ",CHAR(34),INDEX(SamplingFeatures[Feature Code],$A351),CHAR(34),
", SamplingFeatureName:  ",CHAR(34),INDEX(SamplingFeatures[Feature Name],$A351),CHAR(34),
", SamplingFeatureDescription:  ",CHAR(34),INDEX(SamplingFeatures[Feature Description],$A351),CHAR(34),
", SamplingFeatureGeotypeCV:  ",CHAR(34),INDEX(SamplingFeatures[Feature Geo Type],$A351),CHAR(34),
", FeatureGeometry:  ",CHAR(34),INDEX(SamplingFeatures[Feature Geometry],$A351),CHAR(34),
", Elevation_m:  ",CHAR(34),INDEX(SamplingFeatures[Elevation_m],$A351),CHAR(34),
", ElevationDatumCV:  ",CHAR(34),ElevationDatum,CHAR(34),"}"))</f>
        <v/>
      </c>
      <c r="L351" s="111" t="str">
        <f>IF(NumSites=0,"",
IF(NumSites&lt;$A351,"",
CONCATENATE("  - &amp;SiteID",TEXT($A351,"0000"),
" {","SamplingFeatureID:  *SamplingFeatureID",TEXT(MATCH($A351,Sites[SiteID],0),"0000"),
", SiteTypeCV:  ",CHAR(34),INDEX(Sites[Site Type],MATCH($A351,Sites[SiteID],0)),CHAR(34),
", Latitude:  ",INDEX(Sites[Latitude],MATCH($A351,Sites[SiteID],0)),
", Longitude:  ",INDEX(Sites[Longitude],MATCH($A351,Sites[SiteID],0)),
", SpatialReferenceID:  *SRSID0001}")))</f>
        <v/>
      </c>
      <c r="M351" s="111" t="str">
        <f>IF(NumSpecimens=0,"",
IF(NumSpecimens&lt;$A351,"",
CONCATENATE("  - &amp;SpecimenID",TEXT($A351,"0000"),
" {","SamplingFeatureID:  *SamplingFeatureID",TEXT(MATCH($A351,Specimens[SpecimenID],0),"0000"),
", SpecimenTypeCV:  ",CHAR(34),INDEX(Specimens[Specimen Type],MATCH($A351,Specimens[SpecimenID],0)),CHAR(34),
", SpecimenMediumCV:  ",INDEX(Specimens[Specimen Medium],MATCH($A351,Specimens[SpecimenID],0)),
", IsFieldSpecimen:  ",CHAR(34),INDEX(Specimens[Is Field Specimen?],MATCH($A351,Specimens[SpecimenID],0)),CHAR(34),"}")))</f>
        <v/>
      </c>
      <c r="N351" s="111" t="str">
        <f>IF(NumSpatialOffsets=0,"",
IF(NumSpatialOffsets&lt;$A351,"",
CONCATENATE("  - &amp;SpatialOffsetID",TEXT($A351,"0000"),
" {","SpatialOffsetTypeCV:  ",CHAR(34),INDEX(RelatedFeatures[Spatial Offset Type],MATCH($A351,RelatedFeatures[OffsetID],0)),CHAR(34),
", Offset1Value:  ",INDEX(RelatedFeatures[Offset 1 Value],MATCH($A351,RelatedFeatures[OffsetID],0)),
", Offset1UnitID:  ",CHAR(34),INDEX(RelatedFeatures[Offset 1 Unit],MATCH($A351,RelatedFeatures[OffsetID],0)),CHAR(34),
", Offset2Value:  ",IF(INDEX(RelatedFeatures[Offset 2 Value],MATCH($A351,RelatedFeatures[OffsetID],0))="","NULL",INDEX(RelatedFeatures[Offset 2 Value],MATCH($A351,RelatedFeatures[OffsetID],0))),
", Offset2UnitID:  ",CHAR(34),INDEX(RelatedFeatures[Offset 2 Unit],MATCH($A351,RelatedFeatures[OffsetID],0)),,CHAR(34),
", Offset3Value:  ",IF(INDEX(RelatedFeatures[Offset 3 Value],MATCH($A351,RelatedFeatures[OffsetID],0))="","NULL",INDEX(RelatedFeatures[Offset 3 Value],MATCH($A351,RelatedFeatures[OffsetID],0))),
", Offset3UnitID:  ",CHAR(34),INDEX(RelatedFeatures[Offset 3 Unit],MATCH($A351,RelatedFeatures[OffsetID],0)),CHAR(34),"}")))</f>
        <v/>
      </c>
      <c r="O351" s="111" t="str">
        <f>IF(NumRelatedFeatures=0,"",
IF($A351&gt;NumRelatedFeatures,"",
CONCATENATE("  - &amp;RelationID",TEXT($A351,"0000"),
" {","SamplingFeatureID:  *SamplingFeatureID",TEXT(MATCH(INDEX(RelatedFeatures[First Sampling Feature Code],$A351),SamplingFeatures[Feature Code],0),"0000"),
", RelationshipTypeCV:  ",CHAR(34),INDEX(RelatedFeatures[Relationship Type],$A351),CHAR(34),
", RelatedFeatureID: *SamplingFeatureID",TEXT(MATCH(INDEX(RelatedFeatures[Second Sampling Feature Code],$A351),SamplingFeatures[Feature Code],0),"0000"),
", SpatialOffsetID:  ",IF(INDEX(RelatedFeatures[OffsetID],$A351)="",CONCATENATE(CHAR(34),CHAR(34)),CONCATENATE("*SpatialOffsetID",TEXT(INDEX(RelatedFeatures[OffsetID],$A351),"0000"))),"}")))</f>
        <v/>
      </c>
      <c r="P351" s="111" t="str">
        <f>IF($A351&gt;NumMethods,"",
CONCATENATE("  - &amp;MethodID",TEXT($A351,"0000"),
" {","MethodTypeCV:  ",CHAR(34),INDEX(Methods[Method Type],$A351),CHAR(34),
", MethodCode:  ",CHAR(34),INDEX(Methods[Method Code],$A351),CHAR(34),
", MethodName:  ",CHAR(34),INDEX(Methods[Method Name],$A351),CHAR(34),
", MethodDescription:  ",CHAR(34),INDEX(Methods[Method Description],$A351),CHAR(34),
", MethodLink:  ",CHAR(34),INDEX(Methods[Method Link],$A351),CHAR(34),
", OrganizationID: *OrganizationID",TEXT(MATCH(INDEX(Methods[Organization Name],$A351),Organizations[Organization Name],0),"0000"),"}"))</f>
        <v/>
      </c>
      <c r="Q351" s="111" t="str">
        <f>IF($A351&gt;NumVariables,"",
CONCATENATE("  - &amp;VariableID",TEXT($A351,"0000"),
" {","VariableTypeCV:  ",CHAR(34),INDEX(Variables[Variable Type],$A351),CHAR(34),
", VariableCode:  ",CHAR(34),INDEX(Variables[Variable Code],$A351),CHAR(34),
", VariableNameCV:  ",CHAR(34),INDEX(Variables[Variable Name],$A351),CHAR(34),
", VariableDefinition:  ",CHAR(34),INDEX(Variables[Variable Definition],$A351),CHAR(34),
", SpecciationCV:  ",CHAR(34),INDEX(Variables[Speciation],$A351),CHAR(34),
", NoDataValue:  ",CHAR(34),INDEX(Variables[No Data Value],$A351),CHAR(34),"}"))</f>
        <v/>
      </c>
      <c r="S351" s="111" t="str">
        <f>IF($A351&gt;NumProcessingLevels,"",
CONCATENATE("  - &amp;ProcessingLevelID",TEXT($A351,"0000"),
" {","ProcessingLevelCode:  ",CHAR(34),INDEX(ProcessingLevels[Processing Level Code],$A351),CHAR(34),
", Definition:  ",CHAR(34),INDEX(ProcessingLevels[Definition],$A351),CHAR(34),
", Explanation:  ",CHAR(34),INDEX(ProcessingLevels[Explanation],$A351),CHAR(34),"}"))</f>
        <v/>
      </c>
      <c r="T351" s="111" t="str">
        <f>IF($A351&gt;NumDataColumns,"",
IF(INDEX(DataColumns[Method Code],$A351)="","PLEASE FILL IN A METHOD FOR EACH DATA COLUMN",
CONCATENATE("  - &amp;ActionID",TEXT($A351,"0000"),
" {","ActionTypeCV:  ",CHAR(34),"Observation",CHAR(34),
", MethodID: *MethodID",TEXT(MATCH(INDEX(DataColumns[Method Code],$A351),Methods[Method Code],0),"0000"),
", BeginDateTime:  NULL",
", BeginDateTimeUTCOffset:  NULL",
", EndDateTime:  NULL",
", EndDateTimeUTCOffset:  NULL",
", ActionDescription:  ",CHAR(34),"Generic observation action generated by YODA TimeSeries Template",CHAR(34),
", ActionFileLink:  ",CHAR(34),CHAR(34),"}")))</f>
        <v/>
      </c>
      <c r="U351" s="111" t="str">
        <f>IF($A351&gt;NumDataColumns,"",
IF(INDEX(DataColumns[Method Code],$A351)="","PLEASE FILL IN A SAMPLING FEATURE FOR EACH DATA COLUMN",
CONCATENATE("  - &amp;FeatureActionID",TEXT($A351,"0000"),
" {","SamplingFeatureID:  *SamplingFeatureID",TEXT(MATCH(INDEX(DataColumns[Sampling Feature Code],$A351),SamplingFeatures[Feature Code],0),"0000"),
", ActionID:  *ActionID",TEXT($A351,"0000"),"}")))</f>
        <v/>
      </c>
      <c r="V351" s="111" t="str">
        <f>IF($A351&gt;NumDataColumns,"",
CONCATENATE("  - &amp;ResultID",TEXT($A351,"0000"),
" {","ResultUUID:  ",CHAR(34),INDEX(DataColumns[ResultUUID],$A351),CHAR(34),
", FeatureActionID: *FeatureActionID",TEXT($A351,"0000"),
", ResultTypeCV:  ",CHAR(34),INDEX(DataColumns[Result Type],$A351),CHAR(34),
", VariableID:  *VariableID",TEXT(MATCH(INDEX(DataColumns[Variable Code],$A351),Variables[Variable Code],0),"0000"),
", UnitsID:  ",CHAR(34),INDEX(DataColumns[Unit Name],$A351),CHAR(34),
", TaxonomicClassifierID:  ",CHAR(34),CHAR(34),
", ProcessingLevelID:  *ProcessingLevelID",TEXT(MATCH(INDEX(DataColumns[Processing Level],$A351),ProcessingLevels[Processing Level Code],0),"0000"),
", ResultDateTime:  ",CHAR(34),CHAR(34),
", ResultDateTimeUTCOffset:  ",CHAR(34),CHAR(34),
", ValidDateTime:  ",CHAR(34),CHAR(34),
", ValidDateTimeUTCOffset:  ",CHAR(34),CHAR(34),
", StatusCV:  ",CHAR(34),CHAR(34),
", SampledMediumCV:  ",CHAR(34),INDEX(DataColumns[Sampled Medium],$A351),CHAR(34),
", ValueCount:  ",NumDataValues,"}"))</f>
        <v/>
      </c>
      <c r="W351" s="111" t="str">
        <f>IF($A351&gt;NumDataColumns,"",
CONCATENATE("  - &amp;TimeSeriesResultID001",TEXT($A351,"0000"),
" {","ResultID: *ResultID",TEXT($A351,"0000"),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Statistic],$A351),CHAR(34),"}"))</f>
        <v/>
      </c>
      <c r="X351" s="111" t="str">
        <f>IF($A351-3&gt;NumDataColumns,"",
CONCATENATE("    - {ColumnNumber: ",TEXT($A351-1,"0000"),
", Label:  ",CHAR(34),INDEX(DataColumns[Column Label],$A351-3),CHAR(34),
", ODM2Field:  ",CHAR(34),"DataValue",CHAR(34),
", CensorCodeCV:  ",CHAR(34),INDEX(DataColumns[Censor Code],$A351-3),CHAR(34),
", QualiatyCodeCV:  ",CHAR(34),INDEX(DataColumns[Quality Code],$A351-3),CHAR(34),
", TimeAggregationInterval:  ",INDEX(DataColumns[Time Aggregation Interval],$A351-3),
", TimeAggregationIntervalUnitsID:  ",CHAR(34),INDEX(DataColumns[Time Aggregation Unit],$A351-3),CHAR(34),"}"))</f>
        <v/>
      </c>
      <c r="AA351" s="111" t="str">
        <f>IF($A351&gt;NumDataColumns,
"",
CONCATENATE(AA350,", ",INDEX(DataColumns[Column Label],$A351)))</f>
        <v/>
      </c>
    </row>
    <row r="352" spans="1:27" x14ac:dyDescent="0.25">
      <c r="A352">
        <v>349</v>
      </c>
      <c r="D352" s="111" t="str">
        <f>IF($A352&gt;NumPeople,"",
CONCATENATE("  - &amp;PersonID",TEXT($A352,"0000"),
" {","PersonFirstName:  ",CHAR(34),INDEX(People[First Name],$A352),CHAR(34),
", PersonMiddleName:  ",CHAR(34),INDEX(People[Middle Name],$A352),CHAR(34),
", PersonLastName:  ",CHAR(34),INDEX(People[Last Name],$A352),CHAR(34),"}"))</f>
        <v/>
      </c>
      <c r="E352" s="111" t="str">
        <f>IF($A352&gt;NumOrganizations,"",
CONCATENATE("  - &amp;OrganizationID",TEXT($A352,"0000"),
" {","OrganizationTypeCV:  ",CHAR(34),INDEX(Organizations[Organization Type '[CV']],$A352),CHAR(34),
", OrganizationCode:  ",CHAR(34),INDEX(Organizations[Organization Code],$A352),CHAR(34),
", OrganizationName:  ",CHAR(34),INDEX(Organizations[Organization Name],$A352),CHAR(34),
", OrganizationDescription:  ",CHAR(34),INDEX(Organizations[Organization Description],$A352),CHAR(34),
", OrganizationLink:  ",CHAR(34),INDEX(Organizations[Organization Link],$A352),CHAR(34),"}"))</f>
        <v/>
      </c>
      <c r="F352" s="111" t="str">
        <f>IF($A352&gt;NumPeople,"",
CONCATENATE("  - &amp;AffiliationID",TEXT($A352,"0000"),
" {PersonID: *PersonID",TEXT($A352,"0000"),
", OrganizationID: *OrganizationID",TEXT(MATCH(INDEX(People[Organization Name],$A352),Organizations[Organization Name],0),"0000"),
", IsPrimaryOrganizationContact: , AffiliationStartDate: , AffiliationEndDate: , PrimaryPhone: ",
", PrimaryEmail: ",CHAR(34),INDEX(People[Primary Email],$A352),CHAR(34),
", PrimaryAddress: ",CHAR(34),INDEX(People[Primary Address],$A352),CHAR(34),
", PersonLink: }"))</f>
        <v/>
      </c>
      <c r="H352" s="111" t="str">
        <f>IF(COUNTA(CitationInformation)=0,"",
IF($A352&gt;NumAuthors,"",
CONCATENATE("  - &amp;AuthorListID",TEXT($A352,"0000"),
"  {CitationID: *CitationID0001",
", PersonID: *PersonID",TEXT(MATCH(INDEX(AuthorList[Author Name],$A352),People[Full Name],0),"0000"),
", AuthorOrder: ",INDEX(AuthorList[Author Number],$A352),"}")))</f>
        <v/>
      </c>
      <c r="K352" s="111" t="str">
        <f>IF($A352&gt;NumSamplingFeatures,"",
CONCATENATE("  - &amp;SamplingFeatureID",TEXT($A352,"0000"),
" {","SamplingFeatureUUID:  ",CHAR(34),INDEX(SamplingFeatures[Sampling Feature UUID],$A352),CHAR(34),
", SamplingFeatureTypeCV:  ",CHAR(34),INDEX(SamplingFeatures[Sampling Feature Type],$A352),CHAR(34),
", SamplingFeatureCode:  ",CHAR(34),INDEX(SamplingFeatures[Feature Code],$A352),CHAR(34),
", SamplingFeatureName:  ",CHAR(34),INDEX(SamplingFeatures[Feature Name],$A352),CHAR(34),
", SamplingFeatureDescription:  ",CHAR(34),INDEX(SamplingFeatures[Feature Description],$A352),CHAR(34),
", SamplingFeatureGeotypeCV:  ",CHAR(34),INDEX(SamplingFeatures[Feature Geo Type],$A352),CHAR(34),
", FeatureGeometry:  ",CHAR(34),INDEX(SamplingFeatures[Feature Geometry],$A352),CHAR(34),
", Elevation_m:  ",CHAR(34),INDEX(SamplingFeatures[Elevation_m],$A352),CHAR(34),
", ElevationDatumCV:  ",CHAR(34),ElevationDatum,CHAR(34),"}"))</f>
        <v/>
      </c>
      <c r="L352" s="111" t="str">
        <f>IF(NumSites=0,"",
IF(NumSites&lt;$A352,"",
CONCATENATE("  - &amp;SiteID",TEXT($A352,"0000"),
" {","SamplingFeatureID:  *SamplingFeatureID",TEXT(MATCH($A352,Sites[SiteID],0),"0000"),
", SiteTypeCV:  ",CHAR(34),INDEX(Sites[Site Type],MATCH($A352,Sites[SiteID],0)),CHAR(34),
", Latitude:  ",INDEX(Sites[Latitude],MATCH($A352,Sites[SiteID],0)),
", Longitude:  ",INDEX(Sites[Longitude],MATCH($A352,Sites[SiteID],0)),
", SpatialReferenceID:  *SRSID0001}")))</f>
        <v/>
      </c>
      <c r="M352" s="111" t="str">
        <f>IF(NumSpecimens=0,"",
IF(NumSpecimens&lt;$A352,"",
CONCATENATE("  - &amp;SpecimenID",TEXT($A352,"0000"),
" {","SamplingFeatureID:  *SamplingFeatureID",TEXT(MATCH($A352,Specimens[SpecimenID],0),"0000"),
", SpecimenTypeCV:  ",CHAR(34),INDEX(Specimens[Specimen Type],MATCH($A352,Specimens[SpecimenID],0)),CHAR(34),
", SpecimenMediumCV:  ",INDEX(Specimens[Specimen Medium],MATCH($A352,Specimens[SpecimenID],0)),
", IsFieldSpecimen:  ",CHAR(34),INDEX(Specimens[Is Field Specimen?],MATCH($A352,Specimens[SpecimenID],0)),CHAR(34),"}")))</f>
        <v/>
      </c>
      <c r="N352" s="111" t="str">
        <f>IF(NumSpatialOffsets=0,"",
IF(NumSpatialOffsets&lt;$A352,"",
CONCATENATE("  - &amp;SpatialOffsetID",TEXT($A352,"0000"),
" {","SpatialOffsetTypeCV:  ",CHAR(34),INDEX(RelatedFeatures[Spatial Offset Type],MATCH($A352,RelatedFeatures[OffsetID],0)),CHAR(34),
", Offset1Value:  ",INDEX(RelatedFeatures[Offset 1 Value],MATCH($A352,RelatedFeatures[OffsetID],0)),
", Offset1UnitID:  ",CHAR(34),INDEX(RelatedFeatures[Offset 1 Unit],MATCH($A352,RelatedFeatures[OffsetID],0)),CHAR(34),
", Offset2Value:  ",IF(INDEX(RelatedFeatures[Offset 2 Value],MATCH($A352,RelatedFeatures[OffsetID],0))="","NULL",INDEX(RelatedFeatures[Offset 2 Value],MATCH($A352,RelatedFeatures[OffsetID],0))),
", Offset2UnitID:  ",CHAR(34),INDEX(RelatedFeatures[Offset 2 Unit],MATCH($A352,RelatedFeatures[OffsetID],0)),,CHAR(34),
", Offset3Value:  ",IF(INDEX(RelatedFeatures[Offset 3 Value],MATCH($A352,RelatedFeatures[OffsetID],0))="","NULL",INDEX(RelatedFeatures[Offset 3 Value],MATCH($A352,RelatedFeatures[OffsetID],0))),
", Offset3UnitID:  ",CHAR(34),INDEX(RelatedFeatures[Offset 3 Unit],MATCH($A352,RelatedFeatures[OffsetID],0)),CHAR(34),"}")))</f>
        <v/>
      </c>
      <c r="O352" s="111" t="str">
        <f>IF(NumRelatedFeatures=0,"",
IF($A352&gt;NumRelatedFeatures,"",
CONCATENATE("  - &amp;RelationID",TEXT($A352,"0000"),
" {","SamplingFeatureID:  *SamplingFeatureID",TEXT(MATCH(INDEX(RelatedFeatures[First Sampling Feature Code],$A352),SamplingFeatures[Feature Code],0),"0000"),
", RelationshipTypeCV:  ",CHAR(34),INDEX(RelatedFeatures[Relationship Type],$A352),CHAR(34),
", RelatedFeatureID: *SamplingFeatureID",TEXT(MATCH(INDEX(RelatedFeatures[Second Sampling Feature Code],$A352),SamplingFeatures[Feature Code],0),"0000"),
", SpatialOffsetID:  ",IF(INDEX(RelatedFeatures[OffsetID],$A352)="",CONCATENATE(CHAR(34),CHAR(34)),CONCATENATE("*SpatialOffsetID",TEXT(INDEX(RelatedFeatures[OffsetID],$A352),"0000"))),"}")))</f>
        <v/>
      </c>
      <c r="P352" s="111" t="str">
        <f>IF($A352&gt;NumMethods,"",
CONCATENATE("  - &amp;MethodID",TEXT($A352,"0000"),
" {","MethodTypeCV:  ",CHAR(34),INDEX(Methods[Method Type],$A352),CHAR(34),
", MethodCode:  ",CHAR(34),INDEX(Methods[Method Code],$A352),CHAR(34),
", MethodName:  ",CHAR(34),INDEX(Methods[Method Name],$A352),CHAR(34),
", MethodDescription:  ",CHAR(34),INDEX(Methods[Method Description],$A352),CHAR(34),
", MethodLink:  ",CHAR(34),INDEX(Methods[Method Link],$A352),CHAR(34),
", OrganizationID: *OrganizationID",TEXT(MATCH(INDEX(Methods[Organization Name],$A352),Organizations[Organization Name],0),"0000"),"}"))</f>
        <v/>
      </c>
      <c r="Q352" s="111" t="str">
        <f>IF($A352&gt;NumVariables,"",
CONCATENATE("  - &amp;VariableID",TEXT($A352,"0000"),
" {","VariableTypeCV:  ",CHAR(34),INDEX(Variables[Variable Type],$A352),CHAR(34),
", VariableCode:  ",CHAR(34),INDEX(Variables[Variable Code],$A352),CHAR(34),
", VariableNameCV:  ",CHAR(34),INDEX(Variables[Variable Name],$A352),CHAR(34),
", VariableDefinition:  ",CHAR(34),INDEX(Variables[Variable Definition],$A352),CHAR(34),
", SpecciationCV:  ",CHAR(34),INDEX(Variables[Speciation],$A352),CHAR(34),
", NoDataValue:  ",CHAR(34),INDEX(Variables[No Data Value],$A352),CHAR(34),"}"))</f>
        <v/>
      </c>
      <c r="S352" s="111" t="str">
        <f>IF($A352&gt;NumProcessingLevels,"",
CONCATENATE("  - &amp;ProcessingLevelID",TEXT($A352,"0000"),
" {","ProcessingLevelCode:  ",CHAR(34),INDEX(ProcessingLevels[Processing Level Code],$A352),CHAR(34),
", Definition:  ",CHAR(34),INDEX(ProcessingLevels[Definition],$A352),CHAR(34),
", Explanation:  ",CHAR(34),INDEX(ProcessingLevels[Explanation],$A352),CHAR(34),"}"))</f>
        <v/>
      </c>
      <c r="T352" s="111" t="str">
        <f>IF($A352&gt;NumDataColumns,"",
IF(INDEX(DataColumns[Method Code],$A352)="","PLEASE FILL IN A METHOD FOR EACH DATA COLUMN",
CONCATENATE("  - &amp;ActionID",TEXT($A352,"0000"),
" {","ActionTypeCV:  ",CHAR(34),"Observation",CHAR(34),
", MethodID: *MethodID",TEXT(MATCH(INDEX(DataColumns[Method Code],$A352),Methods[Method Code],0),"0000"),
", BeginDateTime:  NULL",
", BeginDateTimeUTCOffset:  NULL",
", EndDateTime:  NULL",
", EndDateTimeUTCOffset:  NULL",
", ActionDescription:  ",CHAR(34),"Generic observation action generated by YODA TimeSeries Template",CHAR(34),
", ActionFileLink:  ",CHAR(34),CHAR(34),"}")))</f>
        <v/>
      </c>
      <c r="U352" s="111" t="str">
        <f>IF($A352&gt;NumDataColumns,"",
IF(INDEX(DataColumns[Method Code],$A352)="","PLEASE FILL IN A SAMPLING FEATURE FOR EACH DATA COLUMN",
CONCATENATE("  - &amp;FeatureActionID",TEXT($A352,"0000"),
" {","SamplingFeatureID:  *SamplingFeatureID",TEXT(MATCH(INDEX(DataColumns[Sampling Feature Code],$A352),SamplingFeatures[Feature Code],0),"0000"),
", ActionID:  *ActionID",TEXT($A352,"0000"),"}")))</f>
        <v/>
      </c>
      <c r="V352" s="111" t="str">
        <f>IF($A352&gt;NumDataColumns,"",
CONCATENATE("  - &amp;ResultID",TEXT($A352,"0000"),
" {","ResultUUID:  ",CHAR(34),INDEX(DataColumns[ResultUUID],$A352),CHAR(34),
", FeatureActionID: *FeatureActionID",TEXT($A352,"0000"),
", ResultTypeCV:  ",CHAR(34),INDEX(DataColumns[Result Type],$A352),CHAR(34),
", VariableID:  *VariableID",TEXT(MATCH(INDEX(DataColumns[Variable Code],$A352),Variables[Variable Code],0),"0000"),
", UnitsID:  ",CHAR(34),INDEX(DataColumns[Unit Name],$A352),CHAR(34),
", TaxonomicClassifierID:  ",CHAR(34),CHAR(34),
", ProcessingLevelID:  *ProcessingLevelID",TEXT(MATCH(INDEX(DataColumns[Processing Level],$A352),ProcessingLevels[Processing Level Code],0),"0000"),
", ResultDateTime:  ",CHAR(34),CHAR(34),
", ResultDateTimeUTCOffset:  ",CHAR(34),CHAR(34),
", ValidDateTime:  ",CHAR(34),CHAR(34),
", ValidDateTimeUTCOffset:  ",CHAR(34),CHAR(34),
", StatusCV:  ",CHAR(34),CHAR(34),
", SampledMediumCV:  ",CHAR(34),INDEX(DataColumns[Sampled Medium],$A352),CHAR(34),
", ValueCount:  ",NumDataValues,"}"))</f>
        <v/>
      </c>
      <c r="W352" s="111" t="str">
        <f>IF($A352&gt;NumDataColumns,"",
CONCATENATE("  - &amp;TimeSeriesResultID001",TEXT($A352,"0000"),
" {","ResultID: *ResultID",TEXT($A352,"0000"),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Statistic],$A352),CHAR(34),"}"))</f>
        <v/>
      </c>
      <c r="X352" s="111" t="str">
        <f>IF($A352-3&gt;NumDataColumns,"",
CONCATENATE("    - {ColumnNumber: ",TEXT($A352-1,"0000"),
", Label:  ",CHAR(34),INDEX(DataColumns[Column Label],$A352-3),CHAR(34),
", ODM2Field:  ",CHAR(34),"DataValue",CHAR(34),
", CensorCodeCV:  ",CHAR(34),INDEX(DataColumns[Censor Code],$A352-3),CHAR(34),
", QualiatyCodeCV:  ",CHAR(34),INDEX(DataColumns[Quality Code],$A352-3),CHAR(34),
", TimeAggregationInterval:  ",INDEX(DataColumns[Time Aggregation Interval],$A352-3),
", TimeAggregationIntervalUnitsID:  ",CHAR(34),INDEX(DataColumns[Time Aggregation Unit],$A352-3),CHAR(34),"}"))</f>
        <v/>
      </c>
      <c r="AA352" s="111" t="str">
        <f>IF($A352&gt;NumDataColumns,
"",
CONCATENATE(AA351,", ",INDEX(DataColumns[Column Label],$A352)))</f>
        <v/>
      </c>
    </row>
    <row r="353" spans="1:27" x14ac:dyDescent="0.25">
      <c r="A353">
        <v>350</v>
      </c>
      <c r="D353" s="111" t="str">
        <f>IF($A353&gt;NumPeople,"",
CONCATENATE("  - &amp;PersonID",TEXT($A353,"0000"),
" {","PersonFirstName:  ",CHAR(34),INDEX(People[First Name],$A353),CHAR(34),
", PersonMiddleName:  ",CHAR(34),INDEX(People[Middle Name],$A353),CHAR(34),
", PersonLastName:  ",CHAR(34),INDEX(People[Last Name],$A353),CHAR(34),"}"))</f>
        <v/>
      </c>
      <c r="E353" s="111" t="str">
        <f>IF($A353&gt;NumOrganizations,"",
CONCATENATE("  - &amp;OrganizationID",TEXT($A353,"0000"),
" {","OrganizationTypeCV:  ",CHAR(34),INDEX(Organizations[Organization Type '[CV']],$A353),CHAR(34),
", OrganizationCode:  ",CHAR(34),INDEX(Organizations[Organization Code],$A353),CHAR(34),
", OrganizationName:  ",CHAR(34),INDEX(Organizations[Organization Name],$A353),CHAR(34),
", OrganizationDescription:  ",CHAR(34),INDEX(Organizations[Organization Description],$A353),CHAR(34),
", OrganizationLink:  ",CHAR(34),INDEX(Organizations[Organization Link],$A353),CHAR(34),"}"))</f>
        <v/>
      </c>
      <c r="F353" s="111" t="str">
        <f>IF($A353&gt;NumPeople,"",
CONCATENATE("  - &amp;AffiliationID",TEXT($A353,"0000"),
" {PersonID: *PersonID",TEXT($A353,"0000"),
", OrganizationID: *OrganizationID",TEXT(MATCH(INDEX(People[Organization Name],$A353),Organizations[Organization Name],0),"0000"),
", IsPrimaryOrganizationContact: , AffiliationStartDate: , AffiliationEndDate: , PrimaryPhone: ",
", PrimaryEmail: ",CHAR(34),INDEX(People[Primary Email],$A353),CHAR(34),
", PrimaryAddress: ",CHAR(34),INDEX(People[Primary Address],$A353),CHAR(34),
", PersonLink: }"))</f>
        <v/>
      </c>
      <c r="H353" s="111" t="str">
        <f>IF(COUNTA(CitationInformation)=0,"",
IF($A353&gt;NumAuthors,"",
CONCATENATE("  - &amp;AuthorListID",TEXT($A353,"0000"),
"  {CitationID: *CitationID0001",
", PersonID: *PersonID",TEXT(MATCH(INDEX(AuthorList[Author Name],$A353),People[Full Name],0),"0000"),
", AuthorOrder: ",INDEX(AuthorList[Author Number],$A353),"}")))</f>
        <v/>
      </c>
      <c r="K353" s="111" t="str">
        <f>IF($A353&gt;NumSamplingFeatures,"",
CONCATENATE("  - &amp;SamplingFeatureID",TEXT($A353,"0000"),
" {","SamplingFeatureUUID:  ",CHAR(34),INDEX(SamplingFeatures[Sampling Feature UUID],$A353),CHAR(34),
", SamplingFeatureTypeCV:  ",CHAR(34),INDEX(SamplingFeatures[Sampling Feature Type],$A353),CHAR(34),
", SamplingFeatureCode:  ",CHAR(34),INDEX(SamplingFeatures[Feature Code],$A353),CHAR(34),
", SamplingFeatureName:  ",CHAR(34),INDEX(SamplingFeatures[Feature Name],$A353),CHAR(34),
", SamplingFeatureDescription:  ",CHAR(34),INDEX(SamplingFeatures[Feature Description],$A353),CHAR(34),
", SamplingFeatureGeotypeCV:  ",CHAR(34),INDEX(SamplingFeatures[Feature Geo Type],$A353),CHAR(34),
", FeatureGeometry:  ",CHAR(34),INDEX(SamplingFeatures[Feature Geometry],$A353),CHAR(34),
", Elevation_m:  ",CHAR(34),INDEX(SamplingFeatures[Elevation_m],$A353),CHAR(34),
", ElevationDatumCV:  ",CHAR(34),ElevationDatum,CHAR(34),"}"))</f>
        <v/>
      </c>
      <c r="L353" s="111" t="str">
        <f>IF(NumSites=0,"",
IF(NumSites&lt;$A353,"",
CONCATENATE("  - &amp;SiteID",TEXT($A353,"0000"),
" {","SamplingFeatureID:  *SamplingFeatureID",TEXT(MATCH($A353,Sites[SiteID],0),"0000"),
", SiteTypeCV:  ",CHAR(34),INDEX(Sites[Site Type],MATCH($A353,Sites[SiteID],0)),CHAR(34),
", Latitude:  ",INDEX(Sites[Latitude],MATCH($A353,Sites[SiteID],0)),
", Longitude:  ",INDEX(Sites[Longitude],MATCH($A353,Sites[SiteID],0)),
", SpatialReferenceID:  *SRSID0001}")))</f>
        <v/>
      </c>
      <c r="M353" s="111" t="str">
        <f>IF(NumSpecimens=0,"",
IF(NumSpecimens&lt;$A353,"",
CONCATENATE("  - &amp;SpecimenID",TEXT($A353,"0000"),
" {","SamplingFeatureID:  *SamplingFeatureID",TEXT(MATCH($A353,Specimens[SpecimenID],0),"0000"),
", SpecimenTypeCV:  ",CHAR(34),INDEX(Specimens[Specimen Type],MATCH($A353,Specimens[SpecimenID],0)),CHAR(34),
", SpecimenMediumCV:  ",INDEX(Specimens[Specimen Medium],MATCH($A353,Specimens[SpecimenID],0)),
", IsFieldSpecimen:  ",CHAR(34),INDEX(Specimens[Is Field Specimen?],MATCH($A353,Specimens[SpecimenID],0)),CHAR(34),"}")))</f>
        <v/>
      </c>
      <c r="N353" s="111" t="str">
        <f>IF(NumSpatialOffsets=0,"",
IF(NumSpatialOffsets&lt;$A353,"",
CONCATENATE("  - &amp;SpatialOffsetID",TEXT($A353,"0000"),
" {","SpatialOffsetTypeCV:  ",CHAR(34),INDEX(RelatedFeatures[Spatial Offset Type],MATCH($A353,RelatedFeatures[OffsetID],0)),CHAR(34),
", Offset1Value:  ",INDEX(RelatedFeatures[Offset 1 Value],MATCH($A353,RelatedFeatures[OffsetID],0)),
", Offset1UnitID:  ",CHAR(34),INDEX(RelatedFeatures[Offset 1 Unit],MATCH($A353,RelatedFeatures[OffsetID],0)),CHAR(34),
", Offset2Value:  ",IF(INDEX(RelatedFeatures[Offset 2 Value],MATCH($A353,RelatedFeatures[OffsetID],0))="","NULL",INDEX(RelatedFeatures[Offset 2 Value],MATCH($A353,RelatedFeatures[OffsetID],0))),
", Offset2UnitID:  ",CHAR(34),INDEX(RelatedFeatures[Offset 2 Unit],MATCH($A353,RelatedFeatures[OffsetID],0)),,CHAR(34),
", Offset3Value:  ",IF(INDEX(RelatedFeatures[Offset 3 Value],MATCH($A353,RelatedFeatures[OffsetID],0))="","NULL",INDEX(RelatedFeatures[Offset 3 Value],MATCH($A353,RelatedFeatures[OffsetID],0))),
", Offset3UnitID:  ",CHAR(34),INDEX(RelatedFeatures[Offset 3 Unit],MATCH($A353,RelatedFeatures[OffsetID],0)),CHAR(34),"}")))</f>
        <v/>
      </c>
      <c r="O353" s="111" t="str">
        <f>IF(NumRelatedFeatures=0,"",
IF($A353&gt;NumRelatedFeatures,"",
CONCATENATE("  - &amp;RelationID",TEXT($A353,"0000"),
" {","SamplingFeatureID:  *SamplingFeatureID",TEXT(MATCH(INDEX(RelatedFeatures[First Sampling Feature Code],$A353),SamplingFeatures[Feature Code],0),"0000"),
", RelationshipTypeCV:  ",CHAR(34),INDEX(RelatedFeatures[Relationship Type],$A353),CHAR(34),
", RelatedFeatureID: *SamplingFeatureID",TEXT(MATCH(INDEX(RelatedFeatures[Second Sampling Feature Code],$A353),SamplingFeatures[Feature Code],0),"0000"),
", SpatialOffsetID:  ",IF(INDEX(RelatedFeatures[OffsetID],$A353)="",CONCATENATE(CHAR(34),CHAR(34)),CONCATENATE("*SpatialOffsetID",TEXT(INDEX(RelatedFeatures[OffsetID],$A353),"0000"))),"}")))</f>
        <v/>
      </c>
      <c r="P353" s="111" t="str">
        <f>IF($A353&gt;NumMethods,"",
CONCATENATE("  - &amp;MethodID",TEXT($A353,"0000"),
" {","MethodTypeCV:  ",CHAR(34),INDEX(Methods[Method Type],$A353),CHAR(34),
", MethodCode:  ",CHAR(34),INDEX(Methods[Method Code],$A353),CHAR(34),
", MethodName:  ",CHAR(34),INDEX(Methods[Method Name],$A353),CHAR(34),
", MethodDescription:  ",CHAR(34),INDEX(Methods[Method Description],$A353),CHAR(34),
", MethodLink:  ",CHAR(34),INDEX(Methods[Method Link],$A353),CHAR(34),
", OrganizationID: *OrganizationID",TEXT(MATCH(INDEX(Methods[Organization Name],$A353),Organizations[Organization Name],0),"0000"),"}"))</f>
        <v/>
      </c>
      <c r="Q353" s="111" t="str">
        <f>IF($A353&gt;NumVariables,"",
CONCATENATE("  - &amp;VariableID",TEXT($A353,"0000"),
" {","VariableTypeCV:  ",CHAR(34),INDEX(Variables[Variable Type],$A353),CHAR(34),
", VariableCode:  ",CHAR(34),INDEX(Variables[Variable Code],$A353),CHAR(34),
", VariableNameCV:  ",CHAR(34),INDEX(Variables[Variable Name],$A353),CHAR(34),
", VariableDefinition:  ",CHAR(34),INDEX(Variables[Variable Definition],$A353),CHAR(34),
", SpecciationCV:  ",CHAR(34),INDEX(Variables[Speciation],$A353),CHAR(34),
", NoDataValue:  ",CHAR(34),INDEX(Variables[No Data Value],$A353),CHAR(34),"}"))</f>
        <v/>
      </c>
      <c r="S353" s="111" t="str">
        <f>IF($A353&gt;NumProcessingLevels,"",
CONCATENATE("  - &amp;ProcessingLevelID",TEXT($A353,"0000"),
" {","ProcessingLevelCode:  ",CHAR(34),INDEX(ProcessingLevels[Processing Level Code],$A353),CHAR(34),
", Definition:  ",CHAR(34),INDEX(ProcessingLevels[Definition],$A353),CHAR(34),
", Explanation:  ",CHAR(34),INDEX(ProcessingLevels[Explanation],$A353),CHAR(34),"}"))</f>
        <v/>
      </c>
      <c r="T353" s="111" t="str">
        <f>IF($A353&gt;NumDataColumns,"",
IF(INDEX(DataColumns[Method Code],$A353)="","PLEASE FILL IN A METHOD FOR EACH DATA COLUMN",
CONCATENATE("  - &amp;ActionID",TEXT($A353,"0000"),
" {","ActionTypeCV:  ",CHAR(34),"Observation",CHAR(34),
", MethodID: *MethodID",TEXT(MATCH(INDEX(DataColumns[Method Code],$A353),Methods[Method Code],0),"0000"),
", BeginDateTime:  NULL",
", BeginDateTimeUTCOffset:  NULL",
", EndDateTime:  NULL",
", EndDateTimeUTCOffset:  NULL",
", ActionDescription:  ",CHAR(34),"Generic observation action generated by YODA TimeSeries Template",CHAR(34),
", ActionFileLink:  ",CHAR(34),CHAR(34),"}")))</f>
        <v/>
      </c>
      <c r="U353" s="111" t="str">
        <f>IF($A353&gt;NumDataColumns,"",
IF(INDEX(DataColumns[Method Code],$A353)="","PLEASE FILL IN A SAMPLING FEATURE FOR EACH DATA COLUMN",
CONCATENATE("  - &amp;FeatureActionID",TEXT($A353,"0000"),
" {","SamplingFeatureID:  *SamplingFeatureID",TEXT(MATCH(INDEX(DataColumns[Sampling Feature Code],$A353),SamplingFeatures[Feature Code],0),"0000"),
", ActionID:  *ActionID",TEXT($A353,"0000"),"}")))</f>
        <v/>
      </c>
      <c r="V353" s="111" t="str">
        <f>IF($A353&gt;NumDataColumns,"",
CONCATENATE("  - &amp;ResultID",TEXT($A353,"0000"),
" {","ResultUUID:  ",CHAR(34),INDEX(DataColumns[ResultUUID],$A353),CHAR(34),
", FeatureActionID: *FeatureActionID",TEXT($A353,"0000"),
", ResultTypeCV:  ",CHAR(34),INDEX(DataColumns[Result Type],$A353),CHAR(34),
", VariableID:  *VariableID",TEXT(MATCH(INDEX(DataColumns[Variable Code],$A353),Variables[Variable Code],0),"0000"),
", UnitsID:  ",CHAR(34),INDEX(DataColumns[Unit Name],$A353),CHAR(34),
", TaxonomicClassifierID:  ",CHAR(34),CHAR(34),
", ProcessingLevelID:  *ProcessingLevelID",TEXT(MATCH(INDEX(DataColumns[Processing Level],$A353),ProcessingLevels[Processing Level Code],0),"0000"),
", ResultDateTime:  ",CHAR(34),CHAR(34),
", ResultDateTimeUTCOffset:  ",CHAR(34),CHAR(34),
", ValidDateTime:  ",CHAR(34),CHAR(34),
", ValidDateTimeUTCOffset:  ",CHAR(34),CHAR(34),
", StatusCV:  ",CHAR(34),CHAR(34),
", SampledMediumCV:  ",CHAR(34),INDEX(DataColumns[Sampled Medium],$A353),CHAR(34),
", ValueCount:  ",NumDataValues,"}"))</f>
        <v/>
      </c>
      <c r="W353" s="111" t="str">
        <f>IF($A353&gt;NumDataColumns,"",
CONCATENATE("  - &amp;TimeSeriesResultID001",TEXT($A353,"0000"),
" {","ResultID: *ResultID",TEXT($A353,"0000"),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Statistic],$A353),CHAR(34),"}"))</f>
        <v/>
      </c>
      <c r="X353" s="111" t="str">
        <f>IF($A353-3&gt;NumDataColumns,"",
CONCATENATE("    - {ColumnNumber: ",TEXT($A353-1,"0000"),
", Label:  ",CHAR(34),INDEX(DataColumns[Column Label],$A353-3),CHAR(34),
", ODM2Field:  ",CHAR(34),"DataValue",CHAR(34),
", CensorCodeCV:  ",CHAR(34),INDEX(DataColumns[Censor Code],$A353-3),CHAR(34),
", QualiatyCodeCV:  ",CHAR(34),INDEX(DataColumns[Quality Code],$A353-3),CHAR(34),
", TimeAggregationInterval:  ",INDEX(DataColumns[Time Aggregation Interval],$A353-3),
", TimeAggregationIntervalUnitsID:  ",CHAR(34),INDEX(DataColumns[Time Aggregation Unit],$A353-3),CHAR(34),"}"))</f>
        <v/>
      </c>
      <c r="AA353" s="111" t="str">
        <f>IF($A353&gt;NumDataColumns,
"",
CONCATENATE(AA352,", ",INDEX(DataColumns[Column Label],$A353)))</f>
        <v/>
      </c>
    </row>
    <row r="354" spans="1:27" x14ac:dyDescent="0.25">
      <c r="A354">
        <v>351</v>
      </c>
      <c r="D354" s="111" t="str">
        <f>IF($A354&gt;NumPeople,"",
CONCATENATE("  - &amp;PersonID",TEXT($A354,"0000"),
" {","PersonFirstName:  ",CHAR(34),INDEX(People[First Name],$A354),CHAR(34),
", PersonMiddleName:  ",CHAR(34),INDEX(People[Middle Name],$A354),CHAR(34),
", PersonLastName:  ",CHAR(34),INDEX(People[Last Name],$A354),CHAR(34),"}"))</f>
        <v/>
      </c>
      <c r="E354" s="111" t="str">
        <f>IF($A354&gt;NumOrganizations,"",
CONCATENATE("  - &amp;OrganizationID",TEXT($A354,"0000"),
" {","OrganizationTypeCV:  ",CHAR(34),INDEX(Organizations[Organization Type '[CV']],$A354),CHAR(34),
", OrganizationCode:  ",CHAR(34),INDEX(Organizations[Organization Code],$A354),CHAR(34),
", OrganizationName:  ",CHAR(34),INDEX(Organizations[Organization Name],$A354),CHAR(34),
", OrganizationDescription:  ",CHAR(34),INDEX(Organizations[Organization Description],$A354),CHAR(34),
", OrganizationLink:  ",CHAR(34),INDEX(Organizations[Organization Link],$A354),CHAR(34),"}"))</f>
        <v/>
      </c>
      <c r="F354" s="111" t="str">
        <f>IF($A354&gt;NumPeople,"",
CONCATENATE("  - &amp;AffiliationID",TEXT($A354,"0000"),
" {PersonID: *PersonID",TEXT($A354,"0000"),
", OrganizationID: *OrganizationID",TEXT(MATCH(INDEX(People[Organization Name],$A354),Organizations[Organization Name],0),"0000"),
", IsPrimaryOrganizationContact: , AffiliationStartDate: , AffiliationEndDate: , PrimaryPhone: ",
", PrimaryEmail: ",CHAR(34),INDEX(People[Primary Email],$A354),CHAR(34),
", PrimaryAddress: ",CHAR(34),INDEX(People[Primary Address],$A354),CHAR(34),
", PersonLink: }"))</f>
        <v/>
      </c>
      <c r="H354" s="111" t="str">
        <f>IF(COUNTA(CitationInformation)=0,"",
IF($A354&gt;NumAuthors,"",
CONCATENATE("  - &amp;AuthorListID",TEXT($A354,"0000"),
"  {CitationID: *CitationID0001",
", PersonID: *PersonID",TEXT(MATCH(INDEX(AuthorList[Author Name],$A354),People[Full Name],0),"0000"),
", AuthorOrder: ",INDEX(AuthorList[Author Number],$A354),"}")))</f>
        <v/>
      </c>
      <c r="K354" s="111" t="str">
        <f>IF($A354&gt;NumSamplingFeatures,"",
CONCATENATE("  - &amp;SamplingFeatureID",TEXT($A354,"0000"),
" {","SamplingFeatureUUID:  ",CHAR(34),INDEX(SamplingFeatures[Sampling Feature UUID],$A354),CHAR(34),
", SamplingFeatureTypeCV:  ",CHAR(34),INDEX(SamplingFeatures[Sampling Feature Type],$A354),CHAR(34),
", SamplingFeatureCode:  ",CHAR(34),INDEX(SamplingFeatures[Feature Code],$A354),CHAR(34),
", SamplingFeatureName:  ",CHAR(34),INDEX(SamplingFeatures[Feature Name],$A354),CHAR(34),
", SamplingFeatureDescription:  ",CHAR(34),INDEX(SamplingFeatures[Feature Description],$A354),CHAR(34),
", SamplingFeatureGeotypeCV:  ",CHAR(34),INDEX(SamplingFeatures[Feature Geo Type],$A354),CHAR(34),
", FeatureGeometry:  ",CHAR(34),INDEX(SamplingFeatures[Feature Geometry],$A354),CHAR(34),
", Elevation_m:  ",CHAR(34),INDEX(SamplingFeatures[Elevation_m],$A354),CHAR(34),
", ElevationDatumCV:  ",CHAR(34),ElevationDatum,CHAR(34),"}"))</f>
        <v/>
      </c>
      <c r="L354" s="111" t="str">
        <f>IF(NumSites=0,"",
IF(NumSites&lt;$A354,"",
CONCATENATE("  - &amp;SiteID",TEXT($A354,"0000"),
" {","SamplingFeatureID:  *SamplingFeatureID",TEXT(MATCH($A354,Sites[SiteID],0),"0000"),
", SiteTypeCV:  ",CHAR(34),INDEX(Sites[Site Type],MATCH($A354,Sites[SiteID],0)),CHAR(34),
", Latitude:  ",INDEX(Sites[Latitude],MATCH($A354,Sites[SiteID],0)),
", Longitude:  ",INDEX(Sites[Longitude],MATCH($A354,Sites[SiteID],0)),
", SpatialReferenceID:  *SRSID0001}")))</f>
        <v/>
      </c>
      <c r="M354" s="111" t="str">
        <f>IF(NumSpecimens=0,"",
IF(NumSpecimens&lt;$A354,"",
CONCATENATE("  - &amp;SpecimenID",TEXT($A354,"0000"),
" {","SamplingFeatureID:  *SamplingFeatureID",TEXT(MATCH($A354,Specimens[SpecimenID],0),"0000"),
", SpecimenTypeCV:  ",CHAR(34),INDEX(Specimens[Specimen Type],MATCH($A354,Specimens[SpecimenID],0)),CHAR(34),
", SpecimenMediumCV:  ",INDEX(Specimens[Specimen Medium],MATCH($A354,Specimens[SpecimenID],0)),
", IsFieldSpecimen:  ",CHAR(34),INDEX(Specimens[Is Field Specimen?],MATCH($A354,Specimens[SpecimenID],0)),CHAR(34),"}")))</f>
        <v/>
      </c>
      <c r="N354" s="111" t="str">
        <f>IF(NumSpatialOffsets=0,"",
IF(NumSpatialOffsets&lt;$A354,"",
CONCATENATE("  - &amp;SpatialOffsetID",TEXT($A354,"0000"),
" {","SpatialOffsetTypeCV:  ",CHAR(34),INDEX(RelatedFeatures[Spatial Offset Type],MATCH($A354,RelatedFeatures[OffsetID],0)),CHAR(34),
", Offset1Value:  ",INDEX(RelatedFeatures[Offset 1 Value],MATCH($A354,RelatedFeatures[OffsetID],0)),
", Offset1UnitID:  ",CHAR(34),INDEX(RelatedFeatures[Offset 1 Unit],MATCH($A354,RelatedFeatures[OffsetID],0)),CHAR(34),
", Offset2Value:  ",IF(INDEX(RelatedFeatures[Offset 2 Value],MATCH($A354,RelatedFeatures[OffsetID],0))="","NULL",INDEX(RelatedFeatures[Offset 2 Value],MATCH($A354,RelatedFeatures[OffsetID],0))),
", Offset2UnitID:  ",CHAR(34),INDEX(RelatedFeatures[Offset 2 Unit],MATCH($A354,RelatedFeatures[OffsetID],0)),,CHAR(34),
", Offset3Value:  ",IF(INDEX(RelatedFeatures[Offset 3 Value],MATCH($A354,RelatedFeatures[OffsetID],0))="","NULL",INDEX(RelatedFeatures[Offset 3 Value],MATCH($A354,RelatedFeatures[OffsetID],0))),
", Offset3UnitID:  ",CHAR(34),INDEX(RelatedFeatures[Offset 3 Unit],MATCH($A354,RelatedFeatures[OffsetID],0)),CHAR(34),"}")))</f>
        <v/>
      </c>
      <c r="O354" s="111" t="str">
        <f>IF(NumRelatedFeatures=0,"",
IF($A354&gt;NumRelatedFeatures,"",
CONCATENATE("  - &amp;RelationID",TEXT($A354,"0000"),
" {","SamplingFeatureID:  *SamplingFeatureID",TEXT(MATCH(INDEX(RelatedFeatures[First Sampling Feature Code],$A354),SamplingFeatures[Feature Code],0),"0000"),
", RelationshipTypeCV:  ",CHAR(34),INDEX(RelatedFeatures[Relationship Type],$A354),CHAR(34),
", RelatedFeatureID: *SamplingFeatureID",TEXT(MATCH(INDEX(RelatedFeatures[Second Sampling Feature Code],$A354),SamplingFeatures[Feature Code],0),"0000"),
", SpatialOffsetID:  ",IF(INDEX(RelatedFeatures[OffsetID],$A354)="",CONCATENATE(CHAR(34),CHAR(34)),CONCATENATE("*SpatialOffsetID",TEXT(INDEX(RelatedFeatures[OffsetID],$A354),"0000"))),"}")))</f>
        <v/>
      </c>
      <c r="P354" s="111" t="str">
        <f>IF($A354&gt;NumMethods,"",
CONCATENATE("  - &amp;MethodID",TEXT($A354,"0000"),
" {","MethodTypeCV:  ",CHAR(34),INDEX(Methods[Method Type],$A354),CHAR(34),
", MethodCode:  ",CHAR(34),INDEX(Methods[Method Code],$A354),CHAR(34),
", MethodName:  ",CHAR(34),INDEX(Methods[Method Name],$A354),CHAR(34),
", MethodDescription:  ",CHAR(34),INDEX(Methods[Method Description],$A354),CHAR(34),
", MethodLink:  ",CHAR(34),INDEX(Methods[Method Link],$A354),CHAR(34),
", OrganizationID: *OrganizationID",TEXT(MATCH(INDEX(Methods[Organization Name],$A354),Organizations[Organization Name],0),"0000"),"}"))</f>
        <v/>
      </c>
      <c r="Q354" s="111" t="str">
        <f>IF($A354&gt;NumVariables,"",
CONCATENATE("  - &amp;VariableID",TEXT($A354,"0000"),
" {","VariableTypeCV:  ",CHAR(34),INDEX(Variables[Variable Type],$A354),CHAR(34),
", VariableCode:  ",CHAR(34),INDEX(Variables[Variable Code],$A354),CHAR(34),
", VariableNameCV:  ",CHAR(34),INDEX(Variables[Variable Name],$A354),CHAR(34),
", VariableDefinition:  ",CHAR(34),INDEX(Variables[Variable Definition],$A354),CHAR(34),
", SpecciationCV:  ",CHAR(34),INDEX(Variables[Speciation],$A354),CHAR(34),
", NoDataValue:  ",CHAR(34),INDEX(Variables[No Data Value],$A354),CHAR(34),"}"))</f>
        <v/>
      </c>
      <c r="S354" s="111" t="str">
        <f>IF($A354&gt;NumProcessingLevels,"",
CONCATENATE("  - &amp;ProcessingLevelID",TEXT($A354,"0000"),
" {","ProcessingLevelCode:  ",CHAR(34),INDEX(ProcessingLevels[Processing Level Code],$A354),CHAR(34),
", Definition:  ",CHAR(34),INDEX(ProcessingLevels[Definition],$A354),CHAR(34),
", Explanation:  ",CHAR(34),INDEX(ProcessingLevels[Explanation],$A354),CHAR(34),"}"))</f>
        <v/>
      </c>
      <c r="T354" s="111" t="str">
        <f>IF($A354&gt;NumDataColumns,"",
IF(INDEX(DataColumns[Method Code],$A354)="","PLEASE FILL IN A METHOD FOR EACH DATA COLUMN",
CONCATENATE("  - &amp;ActionID",TEXT($A354,"0000"),
" {","ActionTypeCV:  ",CHAR(34),"Observation",CHAR(34),
", MethodID: *MethodID",TEXT(MATCH(INDEX(DataColumns[Method Code],$A354),Methods[Method Code],0),"0000"),
", BeginDateTime:  NULL",
", BeginDateTimeUTCOffset:  NULL",
", EndDateTime:  NULL",
", EndDateTimeUTCOffset:  NULL",
", ActionDescription:  ",CHAR(34),"Generic observation action generated by YODA TimeSeries Template",CHAR(34),
", ActionFileLink:  ",CHAR(34),CHAR(34),"}")))</f>
        <v/>
      </c>
      <c r="U354" s="111" t="str">
        <f>IF($A354&gt;NumDataColumns,"",
IF(INDEX(DataColumns[Method Code],$A354)="","PLEASE FILL IN A SAMPLING FEATURE FOR EACH DATA COLUMN",
CONCATENATE("  - &amp;FeatureActionID",TEXT($A354,"0000"),
" {","SamplingFeatureID:  *SamplingFeatureID",TEXT(MATCH(INDEX(DataColumns[Sampling Feature Code],$A354),SamplingFeatures[Feature Code],0),"0000"),
", ActionID:  *ActionID",TEXT($A354,"0000"),"}")))</f>
        <v/>
      </c>
      <c r="V354" s="111" t="str">
        <f>IF($A354&gt;NumDataColumns,"",
CONCATENATE("  - &amp;ResultID",TEXT($A354,"0000"),
" {","ResultUUID:  ",CHAR(34),INDEX(DataColumns[ResultUUID],$A354),CHAR(34),
", FeatureActionID: *FeatureActionID",TEXT($A354,"0000"),
", ResultTypeCV:  ",CHAR(34),INDEX(DataColumns[Result Type],$A354),CHAR(34),
", VariableID:  *VariableID",TEXT(MATCH(INDEX(DataColumns[Variable Code],$A354),Variables[Variable Code],0),"0000"),
", UnitsID:  ",CHAR(34),INDEX(DataColumns[Unit Name],$A354),CHAR(34),
", TaxonomicClassifierID:  ",CHAR(34),CHAR(34),
", ProcessingLevelID:  *ProcessingLevelID",TEXT(MATCH(INDEX(DataColumns[Processing Level],$A354),ProcessingLevels[Processing Level Code],0),"0000"),
", ResultDateTime:  ",CHAR(34),CHAR(34),
", ResultDateTimeUTCOffset:  ",CHAR(34),CHAR(34),
", ValidDateTime:  ",CHAR(34),CHAR(34),
", ValidDateTimeUTCOffset:  ",CHAR(34),CHAR(34),
", StatusCV:  ",CHAR(34),CHAR(34),
", SampledMediumCV:  ",CHAR(34),INDEX(DataColumns[Sampled Medium],$A354),CHAR(34),
", ValueCount:  ",NumDataValues,"}"))</f>
        <v/>
      </c>
      <c r="W354" s="111" t="str">
        <f>IF($A354&gt;NumDataColumns,"",
CONCATENATE("  - &amp;TimeSeriesResultID001",TEXT($A354,"0000"),
" {","ResultID: *ResultID",TEXT($A354,"0000"),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Statistic],$A354),CHAR(34),"}"))</f>
        <v/>
      </c>
      <c r="X354" s="111" t="str">
        <f>IF($A354-3&gt;NumDataColumns,"",
CONCATENATE("    - {ColumnNumber: ",TEXT($A354-1,"0000"),
", Label:  ",CHAR(34),INDEX(DataColumns[Column Label],$A354-3),CHAR(34),
", ODM2Field:  ",CHAR(34),"DataValue",CHAR(34),
", CensorCodeCV:  ",CHAR(34),INDEX(DataColumns[Censor Code],$A354-3),CHAR(34),
", QualiatyCodeCV:  ",CHAR(34),INDEX(DataColumns[Quality Code],$A354-3),CHAR(34),
", TimeAggregationInterval:  ",INDEX(DataColumns[Time Aggregation Interval],$A354-3),
", TimeAggregationIntervalUnitsID:  ",CHAR(34),INDEX(DataColumns[Time Aggregation Unit],$A354-3),CHAR(34),"}"))</f>
        <v/>
      </c>
      <c r="AA354" s="111" t="str">
        <f>IF($A354&gt;NumDataColumns,
"",
CONCATENATE(AA353,", ",INDEX(DataColumns[Column Label],$A354)))</f>
        <v/>
      </c>
    </row>
    <row r="355" spans="1:27" x14ac:dyDescent="0.25">
      <c r="A355">
        <v>352</v>
      </c>
      <c r="D355" s="111" t="str">
        <f>IF($A355&gt;NumPeople,"",
CONCATENATE("  - &amp;PersonID",TEXT($A355,"0000"),
" {","PersonFirstName:  ",CHAR(34),INDEX(People[First Name],$A355),CHAR(34),
", PersonMiddleName:  ",CHAR(34),INDEX(People[Middle Name],$A355),CHAR(34),
", PersonLastName:  ",CHAR(34),INDEX(People[Last Name],$A355),CHAR(34),"}"))</f>
        <v/>
      </c>
      <c r="E355" s="111" t="str">
        <f>IF($A355&gt;NumOrganizations,"",
CONCATENATE("  - &amp;OrganizationID",TEXT($A355,"0000"),
" {","OrganizationTypeCV:  ",CHAR(34),INDEX(Organizations[Organization Type '[CV']],$A355),CHAR(34),
", OrganizationCode:  ",CHAR(34),INDEX(Organizations[Organization Code],$A355),CHAR(34),
", OrganizationName:  ",CHAR(34),INDEX(Organizations[Organization Name],$A355),CHAR(34),
", OrganizationDescription:  ",CHAR(34),INDEX(Organizations[Organization Description],$A355),CHAR(34),
", OrganizationLink:  ",CHAR(34),INDEX(Organizations[Organization Link],$A355),CHAR(34),"}"))</f>
        <v/>
      </c>
      <c r="F355" s="111" t="str">
        <f>IF($A355&gt;NumPeople,"",
CONCATENATE("  - &amp;AffiliationID",TEXT($A355,"0000"),
" {PersonID: *PersonID",TEXT($A355,"0000"),
", OrganizationID: *OrganizationID",TEXT(MATCH(INDEX(People[Organization Name],$A355),Organizations[Organization Name],0),"0000"),
", IsPrimaryOrganizationContact: , AffiliationStartDate: , AffiliationEndDate: , PrimaryPhone: ",
", PrimaryEmail: ",CHAR(34),INDEX(People[Primary Email],$A355),CHAR(34),
", PrimaryAddress: ",CHAR(34),INDEX(People[Primary Address],$A355),CHAR(34),
", PersonLink: }"))</f>
        <v/>
      </c>
      <c r="H355" s="111" t="str">
        <f>IF(COUNTA(CitationInformation)=0,"",
IF($A355&gt;NumAuthors,"",
CONCATENATE("  - &amp;AuthorListID",TEXT($A355,"0000"),
"  {CitationID: *CitationID0001",
", PersonID: *PersonID",TEXT(MATCH(INDEX(AuthorList[Author Name],$A355),People[Full Name],0),"0000"),
", AuthorOrder: ",INDEX(AuthorList[Author Number],$A355),"}")))</f>
        <v/>
      </c>
      <c r="K355" s="111" t="str">
        <f>IF($A355&gt;NumSamplingFeatures,"",
CONCATENATE("  - &amp;SamplingFeatureID",TEXT($A355,"0000"),
" {","SamplingFeatureUUID:  ",CHAR(34),INDEX(SamplingFeatures[Sampling Feature UUID],$A355),CHAR(34),
", SamplingFeatureTypeCV:  ",CHAR(34),INDEX(SamplingFeatures[Sampling Feature Type],$A355),CHAR(34),
", SamplingFeatureCode:  ",CHAR(34),INDEX(SamplingFeatures[Feature Code],$A355),CHAR(34),
", SamplingFeatureName:  ",CHAR(34),INDEX(SamplingFeatures[Feature Name],$A355),CHAR(34),
", SamplingFeatureDescription:  ",CHAR(34),INDEX(SamplingFeatures[Feature Description],$A355),CHAR(34),
", SamplingFeatureGeotypeCV:  ",CHAR(34),INDEX(SamplingFeatures[Feature Geo Type],$A355),CHAR(34),
", FeatureGeometry:  ",CHAR(34),INDEX(SamplingFeatures[Feature Geometry],$A355),CHAR(34),
", Elevation_m:  ",CHAR(34),INDEX(SamplingFeatures[Elevation_m],$A355),CHAR(34),
", ElevationDatumCV:  ",CHAR(34),ElevationDatum,CHAR(34),"}"))</f>
        <v/>
      </c>
      <c r="L355" s="111" t="str">
        <f>IF(NumSites=0,"",
IF(NumSites&lt;$A355,"",
CONCATENATE("  - &amp;SiteID",TEXT($A355,"0000"),
" {","SamplingFeatureID:  *SamplingFeatureID",TEXT(MATCH($A355,Sites[SiteID],0),"0000"),
", SiteTypeCV:  ",CHAR(34),INDEX(Sites[Site Type],MATCH($A355,Sites[SiteID],0)),CHAR(34),
", Latitude:  ",INDEX(Sites[Latitude],MATCH($A355,Sites[SiteID],0)),
", Longitude:  ",INDEX(Sites[Longitude],MATCH($A355,Sites[SiteID],0)),
", SpatialReferenceID:  *SRSID0001}")))</f>
        <v/>
      </c>
      <c r="M355" s="111" t="str">
        <f>IF(NumSpecimens=0,"",
IF(NumSpecimens&lt;$A355,"",
CONCATENATE("  - &amp;SpecimenID",TEXT($A355,"0000"),
" {","SamplingFeatureID:  *SamplingFeatureID",TEXT(MATCH($A355,Specimens[SpecimenID],0),"0000"),
", SpecimenTypeCV:  ",CHAR(34),INDEX(Specimens[Specimen Type],MATCH($A355,Specimens[SpecimenID],0)),CHAR(34),
", SpecimenMediumCV:  ",INDEX(Specimens[Specimen Medium],MATCH($A355,Specimens[SpecimenID],0)),
", IsFieldSpecimen:  ",CHAR(34),INDEX(Specimens[Is Field Specimen?],MATCH($A355,Specimens[SpecimenID],0)),CHAR(34),"}")))</f>
        <v/>
      </c>
      <c r="N355" s="111" t="str">
        <f>IF(NumSpatialOffsets=0,"",
IF(NumSpatialOffsets&lt;$A355,"",
CONCATENATE("  - &amp;SpatialOffsetID",TEXT($A355,"0000"),
" {","SpatialOffsetTypeCV:  ",CHAR(34),INDEX(RelatedFeatures[Spatial Offset Type],MATCH($A355,RelatedFeatures[OffsetID],0)),CHAR(34),
", Offset1Value:  ",INDEX(RelatedFeatures[Offset 1 Value],MATCH($A355,RelatedFeatures[OffsetID],0)),
", Offset1UnitID:  ",CHAR(34),INDEX(RelatedFeatures[Offset 1 Unit],MATCH($A355,RelatedFeatures[OffsetID],0)),CHAR(34),
", Offset2Value:  ",IF(INDEX(RelatedFeatures[Offset 2 Value],MATCH($A355,RelatedFeatures[OffsetID],0))="","NULL",INDEX(RelatedFeatures[Offset 2 Value],MATCH($A355,RelatedFeatures[OffsetID],0))),
", Offset2UnitID:  ",CHAR(34),INDEX(RelatedFeatures[Offset 2 Unit],MATCH($A355,RelatedFeatures[OffsetID],0)),,CHAR(34),
", Offset3Value:  ",IF(INDEX(RelatedFeatures[Offset 3 Value],MATCH($A355,RelatedFeatures[OffsetID],0))="","NULL",INDEX(RelatedFeatures[Offset 3 Value],MATCH($A355,RelatedFeatures[OffsetID],0))),
", Offset3UnitID:  ",CHAR(34),INDEX(RelatedFeatures[Offset 3 Unit],MATCH($A355,RelatedFeatures[OffsetID],0)),CHAR(34),"}")))</f>
        <v/>
      </c>
      <c r="O355" s="111" t="str">
        <f>IF(NumRelatedFeatures=0,"",
IF($A355&gt;NumRelatedFeatures,"",
CONCATENATE("  - &amp;RelationID",TEXT($A355,"0000"),
" {","SamplingFeatureID:  *SamplingFeatureID",TEXT(MATCH(INDEX(RelatedFeatures[First Sampling Feature Code],$A355),SamplingFeatures[Feature Code],0),"0000"),
", RelationshipTypeCV:  ",CHAR(34),INDEX(RelatedFeatures[Relationship Type],$A355),CHAR(34),
", RelatedFeatureID: *SamplingFeatureID",TEXT(MATCH(INDEX(RelatedFeatures[Second Sampling Feature Code],$A355),SamplingFeatures[Feature Code],0),"0000"),
", SpatialOffsetID:  ",IF(INDEX(RelatedFeatures[OffsetID],$A355)="",CONCATENATE(CHAR(34),CHAR(34)),CONCATENATE("*SpatialOffsetID",TEXT(INDEX(RelatedFeatures[OffsetID],$A355),"0000"))),"}")))</f>
        <v/>
      </c>
      <c r="P355" s="111" t="str">
        <f>IF($A355&gt;NumMethods,"",
CONCATENATE("  - &amp;MethodID",TEXT($A355,"0000"),
" {","MethodTypeCV:  ",CHAR(34),INDEX(Methods[Method Type],$A355),CHAR(34),
", MethodCode:  ",CHAR(34),INDEX(Methods[Method Code],$A355),CHAR(34),
", MethodName:  ",CHAR(34),INDEX(Methods[Method Name],$A355),CHAR(34),
", MethodDescription:  ",CHAR(34),INDEX(Methods[Method Description],$A355),CHAR(34),
", MethodLink:  ",CHAR(34),INDEX(Methods[Method Link],$A355),CHAR(34),
", OrganizationID: *OrganizationID",TEXT(MATCH(INDEX(Methods[Organization Name],$A355),Organizations[Organization Name],0),"0000"),"}"))</f>
        <v/>
      </c>
      <c r="Q355" s="111" t="str">
        <f>IF($A355&gt;NumVariables,"",
CONCATENATE("  - &amp;VariableID",TEXT($A355,"0000"),
" {","VariableTypeCV:  ",CHAR(34),INDEX(Variables[Variable Type],$A355),CHAR(34),
", VariableCode:  ",CHAR(34),INDEX(Variables[Variable Code],$A355),CHAR(34),
", VariableNameCV:  ",CHAR(34),INDEX(Variables[Variable Name],$A355),CHAR(34),
", VariableDefinition:  ",CHAR(34),INDEX(Variables[Variable Definition],$A355),CHAR(34),
", SpecciationCV:  ",CHAR(34),INDEX(Variables[Speciation],$A355),CHAR(34),
", NoDataValue:  ",CHAR(34),INDEX(Variables[No Data Value],$A355),CHAR(34),"}"))</f>
        <v/>
      </c>
      <c r="S355" s="111" t="str">
        <f>IF($A355&gt;NumProcessingLevels,"",
CONCATENATE("  - &amp;ProcessingLevelID",TEXT($A355,"0000"),
" {","ProcessingLevelCode:  ",CHAR(34),INDEX(ProcessingLevels[Processing Level Code],$A355),CHAR(34),
", Definition:  ",CHAR(34),INDEX(ProcessingLevels[Definition],$A355),CHAR(34),
", Explanation:  ",CHAR(34),INDEX(ProcessingLevels[Explanation],$A355),CHAR(34),"}"))</f>
        <v/>
      </c>
      <c r="T355" s="111" t="str">
        <f>IF($A355&gt;NumDataColumns,"",
IF(INDEX(DataColumns[Method Code],$A355)="","PLEASE FILL IN A METHOD FOR EACH DATA COLUMN",
CONCATENATE("  - &amp;ActionID",TEXT($A355,"0000"),
" {","ActionTypeCV:  ",CHAR(34),"Observation",CHAR(34),
", MethodID: *MethodID",TEXT(MATCH(INDEX(DataColumns[Method Code],$A355),Methods[Method Code],0),"0000"),
", BeginDateTime:  NULL",
", BeginDateTimeUTCOffset:  NULL",
", EndDateTime:  NULL",
", EndDateTimeUTCOffset:  NULL",
", ActionDescription:  ",CHAR(34),"Generic observation action generated by YODA TimeSeries Template",CHAR(34),
", ActionFileLink:  ",CHAR(34),CHAR(34),"}")))</f>
        <v/>
      </c>
      <c r="U355" s="111" t="str">
        <f>IF($A355&gt;NumDataColumns,"",
IF(INDEX(DataColumns[Method Code],$A355)="","PLEASE FILL IN A SAMPLING FEATURE FOR EACH DATA COLUMN",
CONCATENATE("  - &amp;FeatureActionID",TEXT($A355,"0000"),
" {","SamplingFeatureID:  *SamplingFeatureID",TEXT(MATCH(INDEX(DataColumns[Sampling Feature Code],$A355),SamplingFeatures[Feature Code],0),"0000"),
", ActionID:  *ActionID",TEXT($A355,"0000"),"}")))</f>
        <v/>
      </c>
      <c r="V355" s="111" t="str">
        <f>IF($A355&gt;NumDataColumns,"",
CONCATENATE("  - &amp;ResultID",TEXT($A355,"0000"),
" {","ResultUUID:  ",CHAR(34),INDEX(DataColumns[ResultUUID],$A355),CHAR(34),
", FeatureActionID: *FeatureActionID",TEXT($A355,"0000"),
", ResultTypeCV:  ",CHAR(34),INDEX(DataColumns[Result Type],$A355),CHAR(34),
", VariableID:  *VariableID",TEXT(MATCH(INDEX(DataColumns[Variable Code],$A355),Variables[Variable Code],0),"0000"),
", UnitsID:  ",CHAR(34),INDEX(DataColumns[Unit Name],$A355),CHAR(34),
", TaxonomicClassifierID:  ",CHAR(34),CHAR(34),
", ProcessingLevelID:  *ProcessingLevelID",TEXT(MATCH(INDEX(DataColumns[Processing Level],$A355),ProcessingLevels[Processing Level Code],0),"0000"),
", ResultDateTime:  ",CHAR(34),CHAR(34),
", ResultDateTimeUTCOffset:  ",CHAR(34),CHAR(34),
", ValidDateTime:  ",CHAR(34),CHAR(34),
", ValidDateTimeUTCOffset:  ",CHAR(34),CHAR(34),
", StatusCV:  ",CHAR(34),CHAR(34),
", SampledMediumCV:  ",CHAR(34),INDEX(DataColumns[Sampled Medium],$A355),CHAR(34),
", ValueCount:  ",NumDataValues,"}"))</f>
        <v/>
      </c>
      <c r="W355" s="111" t="str">
        <f>IF($A355&gt;NumDataColumns,"",
CONCATENATE("  - &amp;TimeSeriesResultID001",TEXT($A355,"0000"),
" {","ResultID: *ResultID",TEXT($A355,"0000"),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Statistic],$A355),CHAR(34),"}"))</f>
        <v/>
      </c>
      <c r="X355" s="111" t="str">
        <f>IF($A355-3&gt;NumDataColumns,"",
CONCATENATE("    - {ColumnNumber: ",TEXT($A355-1,"0000"),
", Label:  ",CHAR(34),INDEX(DataColumns[Column Label],$A355-3),CHAR(34),
", ODM2Field:  ",CHAR(34),"DataValue",CHAR(34),
", CensorCodeCV:  ",CHAR(34),INDEX(DataColumns[Censor Code],$A355-3),CHAR(34),
", QualiatyCodeCV:  ",CHAR(34),INDEX(DataColumns[Quality Code],$A355-3),CHAR(34),
", TimeAggregationInterval:  ",INDEX(DataColumns[Time Aggregation Interval],$A355-3),
", TimeAggregationIntervalUnitsID:  ",CHAR(34),INDEX(DataColumns[Time Aggregation Unit],$A355-3),CHAR(34),"}"))</f>
        <v/>
      </c>
      <c r="AA355" s="111" t="str">
        <f>IF($A355&gt;NumDataColumns,
"",
CONCATENATE(AA354,", ",INDEX(DataColumns[Column Label],$A355)))</f>
        <v/>
      </c>
    </row>
    <row r="356" spans="1:27" x14ac:dyDescent="0.25">
      <c r="A356">
        <v>353</v>
      </c>
      <c r="D356" s="111" t="str">
        <f>IF($A356&gt;NumPeople,"",
CONCATENATE("  - &amp;PersonID",TEXT($A356,"0000"),
" {","PersonFirstName:  ",CHAR(34),INDEX(People[First Name],$A356),CHAR(34),
", PersonMiddleName:  ",CHAR(34),INDEX(People[Middle Name],$A356),CHAR(34),
", PersonLastName:  ",CHAR(34),INDEX(People[Last Name],$A356),CHAR(34),"}"))</f>
        <v/>
      </c>
      <c r="E356" s="111" t="str">
        <f>IF($A356&gt;NumOrganizations,"",
CONCATENATE("  - &amp;OrganizationID",TEXT($A356,"0000"),
" {","OrganizationTypeCV:  ",CHAR(34),INDEX(Organizations[Organization Type '[CV']],$A356),CHAR(34),
", OrganizationCode:  ",CHAR(34),INDEX(Organizations[Organization Code],$A356),CHAR(34),
", OrganizationName:  ",CHAR(34),INDEX(Organizations[Organization Name],$A356),CHAR(34),
", OrganizationDescription:  ",CHAR(34),INDEX(Organizations[Organization Description],$A356),CHAR(34),
", OrganizationLink:  ",CHAR(34),INDEX(Organizations[Organization Link],$A356),CHAR(34),"}"))</f>
        <v/>
      </c>
      <c r="F356" s="111" t="str">
        <f>IF($A356&gt;NumPeople,"",
CONCATENATE("  - &amp;AffiliationID",TEXT($A356,"0000"),
" {PersonID: *PersonID",TEXT($A356,"0000"),
", OrganizationID: *OrganizationID",TEXT(MATCH(INDEX(People[Organization Name],$A356),Organizations[Organization Name],0),"0000"),
", IsPrimaryOrganizationContact: , AffiliationStartDate: , AffiliationEndDate: , PrimaryPhone: ",
", PrimaryEmail: ",CHAR(34),INDEX(People[Primary Email],$A356),CHAR(34),
", PrimaryAddress: ",CHAR(34),INDEX(People[Primary Address],$A356),CHAR(34),
", PersonLink: }"))</f>
        <v/>
      </c>
      <c r="H356" s="111" t="str">
        <f>IF(COUNTA(CitationInformation)=0,"",
IF($A356&gt;NumAuthors,"",
CONCATENATE("  - &amp;AuthorListID",TEXT($A356,"0000"),
"  {CitationID: *CitationID0001",
", PersonID: *PersonID",TEXT(MATCH(INDEX(AuthorList[Author Name],$A356),People[Full Name],0),"0000"),
", AuthorOrder: ",INDEX(AuthorList[Author Number],$A356),"}")))</f>
        <v/>
      </c>
      <c r="K356" s="111" t="str">
        <f>IF($A356&gt;NumSamplingFeatures,"",
CONCATENATE("  - &amp;SamplingFeatureID",TEXT($A356,"0000"),
" {","SamplingFeatureUUID:  ",CHAR(34),INDEX(SamplingFeatures[Sampling Feature UUID],$A356),CHAR(34),
", SamplingFeatureTypeCV:  ",CHAR(34),INDEX(SamplingFeatures[Sampling Feature Type],$A356),CHAR(34),
", SamplingFeatureCode:  ",CHAR(34),INDEX(SamplingFeatures[Feature Code],$A356),CHAR(34),
", SamplingFeatureName:  ",CHAR(34),INDEX(SamplingFeatures[Feature Name],$A356),CHAR(34),
", SamplingFeatureDescription:  ",CHAR(34),INDEX(SamplingFeatures[Feature Description],$A356),CHAR(34),
", SamplingFeatureGeotypeCV:  ",CHAR(34),INDEX(SamplingFeatures[Feature Geo Type],$A356),CHAR(34),
", FeatureGeometry:  ",CHAR(34),INDEX(SamplingFeatures[Feature Geometry],$A356),CHAR(34),
", Elevation_m:  ",CHAR(34),INDEX(SamplingFeatures[Elevation_m],$A356),CHAR(34),
", ElevationDatumCV:  ",CHAR(34),ElevationDatum,CHAR(34),"}"))</f>
        <v/>
      </c>
      <c r="L356" s="111" t="str">
        <f>IF(NumSites=0,"",
IF(NumSites&lt;$A356,"",
CONCATENATE("  - &amp;SiteID",TEXT($A356,"0000"),
" {","SamplingFeatureID:  *SamplingFeatureID",TEXT(MATCH($A356,Sites[SiteID],0),"0000"),
", SiteTypeCV:  ",CHAR(34),INDEX(Sites[Site Type],MATCH($A356,Sites[SiteID],0)),CHAR(34),
", Latitude:  ",INDEX(Sites[Latitude],MATCH($A356,Sites[SiteID],0)),
", Longitude:  ",INDEX(Sites[Longitude],MATCH($A356,Sites[SiteID],0)),
", SpatialReferenceID:  *SRSID0001}")))</f>
        <v/>
      </c>
      <c r="M356" s="111" t="str">
        <f>IF(NumSpecimens=0,"",
IF(NumSpecimens&lt;$A356,"",
CONCATENATE("  - &amp;SpecimenID",TEXT($A356,"0000"),
" {","SamplingFeatureID:  *SamplingFeatureID",TEXT(MATCH($A356,Specimens[SpecimenID],0),"0000"),
", SpecimenTypeCV:  ",CHAR(34),INDEX(Specimens[Specimen Type],MATCH($A356,Specimens[SpecimenID],0)),CHAR(34),
", SpecimenMediumCV:  ",INDEX(Specimens[Specimen Medium],MATCH($A356,Specimens[SpecimenID],0)),
", IsFieldSpecimen:  ",CHAR(34),INDEX(Specimens[Is Field Specimen?],MATCH($A356,Specimens[SpecimenID],0)),CHAR(34),"}")))</f>
        <v/>
      </c>
      <c r="N356" s="111" t="str">
        <f>IF(NumSpatialOffsets=0,"",
IF(NumSpatialOffsets&lt;$A356,"",
CONCATENATE("  - &amp;SpatialOffsetID",TEXT($A356,"0000"),
" {","SpatialOffsetTypeCV:  ",CHAR(34),INDEX(RelatedFeatures[Spatial Offset Type],MATCH($A356,RelatedFeatures[OffsetID],0)),CHAR(34),
", Offset1Value:  ",INDEX(RelatedFeatures[Offset 1 Value],MATCH($A356,RelatedFeatures[OffsetID],0)),
", Offset1UnitID:  ",CHAR(34),INDEX(RelatedFeatures[Offset 1 Unit],MATCH($A356,RelatedFeatures[OffsetID],0)),CHAR(34),
", Offset2Value:  ",IF(INDEX(RelatedFeatures[Offset 2 Value],MATCH($A356,RelatedFeatures[OffsetID],0))="","NULL",INDEX(RelatedFeatures[Offset 2 Value],MATCH($A356,RelatedFeatures[OffsetID],0))),
", Offset2UnitID:  ",CHAR(34),INDEX(RelatedFeatures[Offset 2 Unit],MATCH($A356,RelatedFeatures[OffsetID],0)),,CHAR(34),
", Offset3Value:  ",IF(INDEX(RelatedFeatures[Offset 3 Value],MATCH($A356,RelatedFeatures[OffsetID],0))="","NULL",INDEX(RelatedFeatures[Offset 3 Value],MATCH($A356,RelatedFeatures[OffsetID],0))),
", Offset3UnitID:  ",CHAR(34),INDEX(RelatedFeatures[Offset 3 Unit],MATCH($A356,RelatedFeatures[OffsetID],0)),CHAR(34),"}")))</f>
        <v/>
      </c>
      <c r="O356" s="111" t="str">
        <f>IF(NumRelatedFeatures=0,"",
IF($A356&gt;NumRelatedFeatures,"",
CONCATENATE("  - &amp;RelationID",TEXT($A356,"0000"),
" {","SamplingFeatureID:  *SamplingFeatureID",TEXT(MATCH(INDEX(RelatedFeatures[First Sampling Feature Code],$A356),SamplingFeatures[Feature Code],0),"0000"),
", RelationshipTypeCV:  ",CHAR(34),INDEX(RelatedFeatures[Relationship Type],$A356),CHAR(34),
", RelatedFeatureID: *SamplingFeatureID",TEXT(MATCH(INDEX(RelatedFeatures[Second Sampling Feature Code],$A356),SamplingFeatures[Feature Code],0),"0000"),
", SpatialOffsetID:  ",IF(INDEX(RelatedFeatures[OffsetID],$A356)="",CONCATENATE(CHAR(34),CHAR(34)),CONCATENATE("*SpatialOffsetID",TEXT(INDEX(RelatedFeatures[OffsetID],$A356),"0000"))),"}")))</f>
        <v/>
      </c>
      <c r="P356" s="111" t="str">
        <f>IF($A356&gt;NumMethods,"",
CONCATENATE("  - &amp;MethodID",TEXT($A356,"0000"),
" {","MethodTypeCV:  ",CHAR(34),INDEX(Methods[Method Type],$A356),CHAR(34),
", MethodCode:  ",CHAR(34),INDEX(Methods[Method Code],$A356),CHAR(34),
", MethodName:  ",CHAR(34),INDEX(Methods[Method Name],$A356),CHAR(34),
", MethodDescription:  ",CHAR(34),INDEX(Methods[Method Description],$A356),CHAR(34),
", MethodLink:  ",CHAR(34),INDEX(Methods[Method Link],$A356),CHAR(34),
", OrganizationID: *OrganizationID",TEXT(MATCH(INDEX(Methods[Organization Name],$A356),Organizations[Organization Name],0),"0000"),"}"))</f>
        <v/>
      </c>
      <c r="Q356" s="111" t="str">
        <f>IF($A356&gt;NumVariables,"",
CONCATENATE("  - &amp;VariableID",TEXT($A356,"0000"),
" {","VariableTypeCV:  ",CHAR(34),INDEX(Variables[Variable Type],$A356),CHAR(34),
", VariableCode:  ",CHAR(34),INDEX(Variables[Variable Code],$A356),CHAR(34),
", VariableNameCV:  ",CHAR(34),INDEX(Variables[Variable Name],$A356),CHAR(34),
", VariableDefinition:  ",CHAR(34),INDEX(Variables[Variable Definition],$A356),CHAR(34),
", SpecciationCV:  ",CHAR(34),INDEX(Variables[Speciation],$A356),CHAR(34),
", NoDataValue:  ",CHAR(34),INDEX(Variables[No Data Value],$A356),CHAR(34),"}"))</f>
        <v/>
      </c>
      <c r="S356" s="111" t="str">
        <f>IF($A356&gt;NumProcessingLevels,"",
CONCATENATE("  - &amp;ProcessingLevelID",TEXT($A356,"0000"),
" {","ProcessingLevelCode:  ",CHAR(34),INDEX(ProcessingLevels[Processing Level Code],$A356),CHAR(34),
", Definition:  ",CHAR(34),INDEX(ProcessingLevels[Definition],$A356),CHAR(34),
", Explanation:  ",CHAR(34),INDEX(ProcessingLevels[Explanation],$A356),CHAR(34),"}"))</f>
        <v/>
      </c>
      <c r="T356" s="111" t="str">
        <f>IF($A356&gt;NumDataColumns,"",
IF(INDEX(DataColumns[Method Code],$A356)="","PLEASE FILL IN A METHOD FOR EACH DATA COLUMN",
CONCATENATE("  - &amp;ActionID",TEXT($A356,"0000"),
" {","ActionTypeCV:  ",CHAR(34),"Observation",CHAR(34),
", MethodID: *MethodID",TEXT(MATCH(INDEX(DataColumns[Method Code],$A356),Methods[Method Code],0),"0000"),
", BeginDateTime:  NULL",
", BeginDateTimeUTCOffset:  NULL",
", EndDateTime:  NULL",
", EndDateTimeUTCOffset:  NULL",
", ActionDescription:  ",CHAR(34),"Generic observation action generated by YODA TimeSeries Template",CHAR(34),
", ActionFileLink:  ",CHAR(34),CHAR(34),"}")))</f>
        <v/>
      </c>
      <c r="U356" s="111" t="str">
        <f>IF($A356&gt;NumDataColumns,"",
IF(INDEX(DataColumns[Method Code],$A356)="","PLEASE FILL IN A SAMPLING FEATURE FOR EACH DATA COLUMN",
CONCATENATE("  - &amp;FeatureActionID",TEXT($A356,"0000"),
" {","SamplingFeatureID:  *SamplingFeatureID",TEXT(MATCH(INDEX(DataColumns[Sampling Feature Code],$A356),SamplingFeatures[Feature Code],0),"0000"),
", ActionID:  *ActionID",TEXT($A356,"0000"),"}")))</f>
        <v/>
      </c>
      <c r="V356" s="111" t="str">
        <f>IF($A356&gt;NumDataColumns,"",
CONCATENATE("  - &amp;ResultID",TEXT($A356,"0000"),
" {","ResultUUID:  ",CHAR(34),INDEX(DataColumns[ResultUUID],$A356),CHAR(34),
", FeatureActionID: *FeatureActionID",TEXT($A356,"0000"),
", ResultTypeCV:  ",CHAR(34),INDEX(DataColumns[Result Type],$A356),CHAR(34),
", VariableID:  *VariableID",TEXT(MATCH(INDEX(DataColumns[Variable Code],$A356),Variables[Variable Code],0),"0000"),
", UnitsID:  ",CHAR(34),INDEX(DataColumns[Unit Name],$A356),CHAR(34),
", TaxonomicClassifierID:  ",CHAR(34),CHAR(34),
", ProcessingLevelID:  *ProcessingLevelID",TEXT(MATCH(INDEX(DataColumns[Processing Level],$A356),ProcessingLevels[Processing Level Code],0),"0000"),
", ResultDateTime:  ",CHAR(34),CHAR(34),
", ResultDateTimeUTCOffset:  ",CHAR(34),CHAR(34),
", ValidDateTime:  ",CHAR(34),CHAR(34),
", ValidDateTimeUTCOffset:  ",CHAR(34),CHAR(34),
", StatusCV:  ",CHAR(34),CHAR(34),
", SampledMediumCV:  ",CHAR(34),INDEX(DataColumns[Sampled Medium],$A356),CHAR(34),
", ValueCount:  ",NumDataValues,"}"))</f>
        <v/>
      </c>
      <c r="W356" s="111" t="str">
        <f>IF($A356&gt;NumDataColumns,"",
CONCATENATE("  - &amp;TimeSeriesResultID001",TEXT($A356,"0000"),
" {","ResultID: *ResultID",TEXT($A356,"0000"),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Statistic],$A356),CHAR(34),"}"))</f>
        <v/>
      </c>
      <c r="X356" s="111" t="str">
        <f>IF($A356-3&gt;NumDataColumns,"",
CONCATENATE("    - {ColumnNumber: ",TEXT($A356-1,"0000"),
", Label:  ",CHAR(34),INDEX(DataColumns[Column Label],$A356-3),CHAR(34),
", ODM2Field:  ",CHAR(34),"DataValue",CHAR(34),
", CensorCodeCV:  ",CHAR(34),INDEX(DataColumns[Censor Code],$A356-3),CHAR(34),
", QualiatyCodeCV:  ",CHAR(34),INDEX(DataColumns[Quality Code],$A356-3),CHAR(34),
", TimeAggregationInterval:  ",INDEX(DataColumns[Time Aggregation Interval],$A356-3),
", TimeAggregationIntervalUnitsID:  ",CHAR(34),INDEX(DataColumns[Time Aggregation Unit],$A356-3),CHAR(34),"}"))</f>
        <v/>
      </c>
      <c r="AA356" s="111" t="str">
        <f>IF($A356&gt;NumDataColumns,
"",
CONCATENATE(AA355,", ",INDEX(DataColumns[Column Label],$A356)))</f>
        <v/>
      </c>
    </row>
    <row r="357" spans="1:27" x14ac:dyDescent="0.25">
      <c r="A357">
        <v>354</v>
      </c>
      <c r="D357" s="111" t="str">
        <f>IF($A357&gt;NumPeople,"",
CONCATENATE("  - &amp;PersonID",TEXT($A357,"0000"),
" {","PersonFirstName:  ",CHAR(34),INDEX(People[First Name],$A357),CHAR(34),
", PersonMiddleName:  ",CHAR(34),INDEX(People[Middle Name],$A357),CHAR(34),
", PersonLastName:  ",CHAR(34),INDEX(People[Last Name],$A357),CHAR(34),"}"))</f>
        <v/>
      </c>
      <c r="E357" s="111" t="str">
        <f>IF($A357&gt;NumOrganizations,"",
CONCATENATE("  - &amp;OrganizationID",TEXT($A357,"0000"),
" {","OrganizationTypeCV:  ",CHAR(34),INDEX(Organizations[Organization Type '[CV']],$A357),CHAR(34),
", OrganizationCode:  ",CHAR(34),INDEX(Organizations[Organization Code],$A357),CHAR(34),
", OrganizationName:  ",CHAR(34),INDEX(Organizations[Organization Name],$A357),CHAR(34),
", OrganizationDescription:  ",CHAR(34),INDEX(Organizations[Organization Description],$A357),CHAR(34),
", OrganizationLink:  ",CHAR(34),INDEX(Organizations[Organization Link],$A357),CHAR(34),"}"))</f>
        <v/>
      </c>
      <c r="F357" s="111" t="str">
        <f>IF($A357&gt;NumPeople,"",
CONCATENATE("  - &amp;AffiliationID",TEXT($A357,"0000"),
" {PersonID: *PersonID",TEXT($A357,"0000"),
", OrganizationID: *OrganizationID",TEXT(MATCH(INDEX(People[Organization Name],$A357),Organizations[Organization Name],0),"0000"),
", IsPrimaryOrganizationContact: , AffiliationStartDate: , AffiliationEndDate: , PrimaryPhone: ",
", PrimaryEmail: ",CHAR(34),INDEX(People[Primary Email],$A357),CHAR(34),
", PrimaryAddress: ",CHAR(34),INDEX(People[Primary Address],$A357),CHAR(34),
", PersonLink: }"))</f>
        <v/>
      </c>
      <c r="H357" s="111" t="str">
        <f>IF(COUNTA(CitationInformation)=0,"",
IF($A357&gt;NumAuthors,"",
CONCATENATE("  - &amp;AuthorListID",TEXT($A357,"0000"),
"  {CitationID: *CitationID0001",
", PersonID: *PersonID",TEXT(MATCH(INDEX(AuthorList[Author Name],$A357),People[Full Name],0),"0000"),
", AuthorOrder: ",INDEX(AuthorList[Author Number],$A357),"}")))</f>
        <v/>
      </c>
      <c r="K357" s="111" t="str">
        <f>IF($A357&gt;NumSamplingFeatures,"",
CONCATENATE("  - &amp;SamplingFeatureID",TEXT($A357,"0000"),
" {","SamplingFeatureUUID:  ",CHAR(34),INDEX(SamplingFeatures[Sampling Feature UUID],$A357),CHAR(34),
", SamplingFeatureTypeCV:  ",CHAR(34),INDEX(SamplingFeatures[Sampling Feature Type],$A357),CHAR(34),
", SamplingFeatureCode:  ",CHAR(34),INDEX(SamplingFeatures[Feature Code],$A357),CHAR(34),
", SamplingFeatureName:  ",CHAR(34),INDEX(SamplingFeatures[Feature Name],$A357),CHAR(34),
", SamplingFeatureDescription:  ",CHAR(34),INDEX(SamplingFeatures[Feature Description],$A357),CHAR(34),
", SamplingFeatureGeotypeCV:  ",CHAR(34),INDEX(SamplingFeatures[Feature Geo Type],$A357),CHAR(34),
", FeatureGeometry:  ",CHAR(34),INDEX(SamplingFeatures[Feature Geometry],$A357),CHAR(34),
", Elevation_m:  ",CHAR(34),INDEX(SamplingFeatures[Elevation_m],$A357),CHAR(34),
", ElevationDatumCV:  ",CHAR(34),ElevationDatum,CHAR(34),"}"))</f>
        <v/>
      </c>
      <c r="L357" s="111" t="str">
        <f>IF(NumSites=0,"",
IF(NumSites&lt;$A357,"",
CONCATENATE("  - &amp;SiteID",TEXT($A357,"0000"),
" {","SamplingFeatureID:  *SamplingFeatureID",TEXT(MATCH($A357,Sites[SiteID],0),"0000"),
", SiteTypeCV:  ",CHAR(34),INDEX(Sites[Site Type],MATCH($A357,Sites[SiteID],0)),CHAR(34),
", Latitude:  ",INDEX(Sites[Latitude],MATCH($A357,Sites[SiteID],0)),
", Longitude:  ",INDEX(Sites[Longitude],MATCH($A357,Sites[SiteID],0)),
", SpatialReferenceID:  *SRSID0001}")))</f>
        <v/>
      </c>
      <c r="M357" s="111" t="str">
        <f>IF(NumSpecimens=0,"",
IF(NumSpecimens&lt;$A357,"",
CONCATENATE("  - &amp;SpecimenID",TEXT($A357,"0000"),
" {","SamplingFeatureID:  *SamplingFeatureID",TEXT(MATCH($A357,Specimens[SpecimenID],0),"0000"),
", SpecimenTypeCV:  ",CHAR(34),INDEX(Specimens[Specimen Type],MATCH($A357,Specimens[SpecimenID],0)),CHAR(34),
", SpecimenMediumCV:  ",INDEX(Specimens[Specimen Medium],MATCH($A357,Specimens[SpecimenID],0)),
", IsFieldSpecimen:  ",CHAR(34),INDEX(Specimens[Is Field Specimen?],MATCH($A357,Specimens[SpecimenID],0)),CHAR(34),"}")))</f>
        <v/>
      </c>
      <c r="N357" s="111" t="str">
        <f>IF(NumSpatialOffsets=0,"",
IF(NumSpatialOffsets&lt;$A357,"",
CONCATENATE("  - &amp;SpatialOffsetID",TEXT($A357,"0000"),
" {","SpatialOffsetTypeCV:  ",CHAR(34),INDEX(RelatedFeatures[Spatial Offset Type],MATCH($A357,RelatedFeatures[OffsetID],0)),CHAR(34),
", Offset1Value:  ",INDEX(RelatedFeatures[Offset 1 Value],MATCH($A357,RelatedFeatures[OffsetID],0)),
", Offset1UnitID:  ",CHAR(34),INDEX(RelatedFeatures[Offset 1 Unit],MATCH($A357,RelatedFeatures[OffsetID],0)),CHAR(34),
", Offset2Value:  ",IF(INDEX(RelatedFeatures[Offset 2 Value],MATCH($A357,RelatedFeatures[OffsetID],0))="","NULL",INDEX(RelatedFeatures[Offset 2 Value],MATCH($A357,RelatedFeatures[OffsetID],0))),
", Offset2UnitID:  ",CHAR(34),INDEX(RelatedFeatures[Offset 2 Unit],MATCH($A357,RelatedFeatures[OffsetID],0)),,CHAR(34),
", Offset3Value:  ",IF(INDEX(RelatedFeatures[Offset 3 Value],MATCH($A357,RelatedFeatures[OffsetID],0))="","NULL",INDEX(RelatedFeatures[Offset 3 Value],MATCH($A357,RelatedFeatures[OffsetID],0))),
", Offset3UnitID:  ",CHAR(34),INDEX(RelatedFeatures[Offset 3 Unit],MATCH($A357,RelatedFeatures[OffsetID],0)),CHAR(34),"}")))</f>
        <v/>
      </c>
      <c r="O357" s="111" t="str">
        <f>IF(NumRelatedFeatures=0,"",
IF($A357&gt;NumRelatedFeatures,"",
CONCATENATE("  - &amp;RelationID",TEXT($A357,"0000"),
" {","SamplingFeatureID:  *SamplingFeatureID",TEXT(MATCH(INDEX(RelatedFeatures[First Sampling Feature Code],$A357),SamplingFeatures[Feature Code],0),"0000"),
", RelationshipTypeCV:  ",CHAR(34),INDEX(RelatedFeatures[Relationship Type],$A357),CHAR(34),
", RelatedFeatureID: *SamplingFeatureID",TEXT(MATCH(INDEX(RelatedFeatures[Second Sampling Feature Code],$A357),SamplingFeatures[Feature Code],0),"0000"),
", SpatialOffsetID:  ",IF(INDEX(RelatedFeatures[OffsetID],$A357)="",CONCATENATE(CHAR(34),CHAR(34)),CONCATENATE("*SpatialOffsetID",TEXT(INDEX(RelatedFeatures[OffsetID],$A357),"0000"))),"}")))</f>
        <v/>
      </c>
      <c r="P357" s="111" t="str">
        <f>IF($A357&gt;NumMethods,"",
CONCATENATE("  - &amp;MethodID",TEXT($A357,"0000"),
" {","MethodTypeCV:  ",CHAR(34),INDEX(Methods[Method Type],$A357),CHAR(34),
", MethodCode:  ",CHAR(34),INDEX(Methods[Method Code],$A357),CHAR(34),
", MethodName:  ",CHAR(34),INDEX(Methods[Method Name],$A357),CHAR(34),
", MethodDescription:  ",CHAR(34),INDEX(Methods[Method Description],$A357),CHAR(34),
", MethodLink:  ",CHAR(34),INDEX(Methods[Method Link],$A357),CHAR(34),
", OrganizationID: *OrganizationID",TEXT(MATCH(INDEX(Methods[Organization Name],$A357),Organizations[Organization Name],0),"0000"),"}"))</f>
        <v/>
      </c>
      <c r="Q357" s="111" t="str">
        <f>IF($A357&gt;NumVariables,"",
CONCATENATE("  - &amp;VariableID",TEXT($A357,"0000"),
" {","VariableTypeCV:  ",CHAR(34),INDEX(Variables[Variable Type],$A357),CHAR(34),
", VariableCode:  ",CHAR(34),INDEX(Variables[Variable Code],$A357),CHAR(34),
", VariableNameCV:  ",CHAR(34),INDEX(Variables[Variable Name],$A357),CHAR(34),
", VariableDefinition:  ",CHAR(34),INDEX(Variables[Variable Definition],$A357),CHAR(34),
", SpecciationCV:  ",CHAR(34),INDEX(Variables[Speciation],$A357),CHAR(34),
", NoDataValue:  ",CHAR(34),INDEX(Variables[No Data Value],$A357),CHAR(34),"}"))</f>
        <v/>
      </c>
      <c r="S357" s="111" t="str">
        <f>IF($A357&gt;NumProcessingLevels,"",
CONCATENATE("  - &amp;ProcessingLevelID",TEXT($A357,"0000"),
" {","ProcessingLevelCode:  ",CHAR(34),INDEX(ProcessingLevels[Processing Level Code],$A357),CHAR(34),
", Definition:  ",CHAR(34),INDEX(ProcessingLevels[Definition],$A357),CHAR(34),
", Explanation:  ",CHAR(34),INDEX(ProcessingLevels[Explanation],$A357),CHAR(34),"}"))</f>
        <v/>
      </c>
      <c r="T357" s="111" t="str">
        <f>IF($A357&gt;NumDataColumns,"",
IF(INDEX(DataColumns[Method Code],$A357)="","PLEASE FILL IN A METHOD FOR EACH DATA COLUMN",
CONCATENATE("  - &amp;ActionID",TEXT($A357,"0000"),
" {","ActionTypeCV:  ",CHAR(34),"Observation",CHAR(34),
", MethodID: *MethodID",TEXT(MATCH(INDEX(DataColumns[Method Code],$A357),Methods[Method Code],0),"0000"),
", BeginDateTime:  NULL",
", BeginDateTimeUTCOffset:  NULL",
", EndDateTime:  NULL",
", EndDateTimeUTCOffset:  NULL",
", ActionDescription:  ",CHAR(34),"Generic observation action generated by YODA TimeSeries Template",CHAR(34),
", ActionFileLink:  ",CHAR(34),CHAR(34),"}")))</f>
        <v/>
      </c>
      <c r="U357" s="111" t="str">
        <f>IF($A357&gt;NumDataColumns,"",
IF(INDEX(DataColumns[Method Code],$A357)="","PLEASE FILL IN A SAMPLING FEATURE FOR EACH DATA COLUMN",
CONCATENATE("  - &amp;FeatureActionID",TEXT($A357,"0000"),
" {","SamplingFeatureID:  *SamplingFeatureID",TEXT(MATCH(INDEX(DataColumns[Sampling Feature Code],$A357),SamplingFeatures[Feature Code],0),"0000"),
", ActionID:  *ActionID",TEXT($A357,"0000"),"}")))</f>
        <v/>
      </c>
      <c r="V357" s="111" t="str">
        <f>IF($A357&gt;NumDataColumns,"",
CONCATENATE("  - &amp;ResultID",TEXT($A357,"0000"),
" {","ResultUUID:  ",CHAR(34),INDEX(DataColumns[ResultUUID],$A357),CHAR(34),
", FeatureActionID: *FeatureActionID",TEXT($A357,"0000"),
", ResultTypeCV:  ",CHAR(34),INDEX(DataColumns[Result Type],$A357),CHAR(34),
", VariableID:  *VariableID",TEXT(MATCH(INDEX(DataColumns[Variable Code],$A357),Variables[Variable Code],0),"0000"),
", UnitsID:  ",CHAR(34),INDEX(DataColumns[Unit Name],$A357),CHAR(34),
", TaxonomicClassifierID:  ",CHAR(34),CHAR(34),
", ProcessingLevelID:  *ProcessingLevelID",TEXT(MATCH(INDEX(DataColumns[Processing Level],$A357),ProcessingLevels[Processing Level Code],0),"0000"),
", ResultDateTime:  ",CHAR(34),CHAR(34),
", ResultDateTimeUTCOffset:  ",CHAR(34),CHAR(34),
", ValidDateTime:  ",CHAR(34),CHAR(34),
", ValidDateTimeUTCOffset:  ",CHAR(34),CHAR(34),
", StatusCV:  ",CHAR(34),CHAR(34),
", SampledMediumCV:  ",CHAR(34),INDEX(DataColumns[Sampled Medium],$A357),CHAR(34),
", ValueCount:  ",NumDataValues,"}"))</f>
        <v/>
      </c>
      <c r="W357" s="111" t="str">
        <f>IF($A357&gt;NumDataColumns,"",
CONCATENATE("  - &amp;TimeSeriesResultID001",TEXT($A357,"0000"),
" {","ResultID: *ResultID",TEXT($A357,"0000"),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Statistic],$A357),CHAR(34),"}"))</f>
        <v/>
      </c>
      <c r="X357" s="111" t="str">
        <f>IF($A357-3&gt;NumDataColumns,"",
CONCATENATE("    - {ColumnNumber: ",TEXT($A357-1,"0000"),
", Label:  ",CHAR(34),INDEX(DataColumns[Column Label],$A357-3),CHAR(34),
", ODM2Field:  ",CHAR(34),"DataValue",CHAR(34),
", CensorCodeCV:  ",CHAR(34),INDEX(DataColumns[Censor Code],$A357-3),CHAR(34),
", QualiatyCodeCV:  ",CHAR(34),INDEX(DataColumns[Quality Code],$A357-3),CHAR(34),
", TimeAggregationInterval:  ",INDEX(DataColumns[Time Aggregation Interval],$A357-3),
", TimeAggregationIntervalUnitsID:  ",CHAR(34),INDEX(DataColumns[Time Aggregation Unit],$A357-3),CHAR(34),"}"))</f>
        <v/>
      </c>
      <c r="AA357" s="111" t="str">
        <f>IF($A357&gt;NumDataColumns,
"",
CONCATENATE(AA356,", ",INDEX(DataColumns[Column Label],$A357)))</f>
        <v/>
      </c>
    </row>
    <row r="358" spans="1:27" x14ac:dyDescent="0.25">
      <c r="A358">
        <v>355</v>
      </c>
      <c r="D358" s="111" t="str">
        <f>IF($A358&gt;NumPeople,"",
CONCATENATE("  - &amp;PersonID",TEXT($A358,"0000"),
" {","PersonFirstName:  ",CHAR(34),INDEX(People[First Name],$A358),CHAR(34),
", PersonMiddleName:  ",CHAR(34),INDEX(People[Middle Name],$A358),CHAR(34),
", PersonLastName:  ",CHAR(34),INDEX(People[Last Name],$A358),CHAR(34),"}"))</f>
        <v/>
      </c>
      <c r="E358" s="111" t="str">
        <f>IF($A358&gt;NumOrganizations,"",
CONCATENATE("  - &amp;OrganizationID",TEXT($A358,"0000"),
" {","OrganizationTypeCV:  ",CHAR(34),INDEX(Organizations[Organization Type '[CV']],$A358),CHAR(34),
", OrganizationCode:  ",CHAR(34),INDEX(Organizations[Organization Code],$A358),CHAR(34),
", OrganizationName:  ",CHAR(34),INDEX(Organizations[Organization Name],$A358),CHAR(34),
", OrganizationDescription:  ",CHAR(34),INDEX(Organizations[Organization Description],$A358),CHAR(34),
", OrganizationLink:  ",CHAR(34),INDEX(Organizations[Organization Link],$A358),CHAR(34),"}"))</f>
        <v/>
      </c>
      <c r="F358" s="111" t="str">
        <f>IF($A358&gt;NumPeople,"",
CONCATENATE("  - &amp;AffiliationID",TEXT($A358,"0000"),
" {PersonID: *PersonID",TEXT($A358,"0000"),
", OrganizationID: *OrganizationID",TEXT(MATCH(INDEX(People[Organization Name],$A358),Organizations[Organization Name],0),"0000"),
", IsPrimaryOrganizationContact: , AffiliationStartDate: , AffiliationEndDate: , PrimaryPhone: ",
", PrimaryEmail: ",CHAR(34),INDEX(People[Primary Email],$A358),CHAR(34),
", PrimaryAddress: ",CHAR(34),INDEX(People[Primary Address],$A358),CHAR(34),
", PersonLink: }"))</f>
        <v/>
      </c>
      <c r="H358" s="111" t="str">
        <f>IF(COUNTA(CitationInformation)=0,"",
IF($A358&gt;NumAuthors,"",
CONCATENATE("  - &amp;AuthorListID",TEXT($A358,"0000"),
"  {CitationID: *CitationID0001",
", PersonID: *PersonID",TEXT(MATCH(INDEX(AuthorList[Author Name],$A358),People[Full Name],0),"0000"),
", AuthorOrder: ",INDEX(AuthorList[Author Number],$A358),"}")))</f>
        <v/>
      </c>
      <c r="K358" s="111" t="str">
        <f>IF($A358&gt;NumSamplingFeatures,"",
CONCATENATE("  - &amp;SamplingFeatureID",TEXT($A358,"0000"),
" {","SamplingFeatureUUID:  ",CHAR(34),INDEX(SamplingFeatures[Sampling Feature UUID],$A358),CHAR(34),
", SamplingFeatureTypeCV:  ",CHAR(34),INDEX(SamplingFeatures[Sampling Feature Type],$A358),CHAR(34),
", SamplingFeatureCode:  ",CHAR(34),INDEX(SamplingFeatures[Feature Code],$A358),CHAR(34),
", SamplingFeatureName:  ",CHAR(34),INDEX(SamplingFeatures[Feature Name],$A358),CHAR(34),
", SamplingFeatureDescription:  ",CHAR(34),INDEX(SamplingFeatures[Feature Description],$A358),CHAR(34),
", SamplingFeatureGeotypeCV:  ",CHAR(34),INDEX(SamplingFeatures[Feature Geo Type],$A358),CHAR(34),
", FeatureGeometry:  ",CHAR(34),INDEX(SamplingFeatures[Feature Geometry],$A358),CHAR(34),
", Elevation_m:  ",CHAR(34),INDEX(SamplingFeatures[Elevation_m],$A358),CHAR(34),
", ElevationDatumCV:  ",CHAR(34),ElevationDatum,CHAR(34),"}"))</f>
        <v/>
      </c>
      <c r="L358" s="111" t="str">
        <f>IF(NumSites=0,"",
IF(NumSites&lt;$A358,"",
CONCATENATE("  - &amp;SiteID",TEXT($A358,"0000"),
" {","SamplingFeatureID:  *SamplingFeatureID",TEXT(MATCH($A358,Sites[SiteID],0),"0000"),
", SiteTypeCV:  ",CHAR(34),INDEX(Sites[Site Type],MATCH($A358,Sites[SiteID],0)),CHAR(34),
", Latitude:  ",INDEX(Sites[Latitude],MATCH($A358,Sites[SiteID],0)),
", Longitude:  ",INDEX(Sites[Longitude],MATCH($A358,Sites[SiteID],0)),
", SpatialReferenceID:  *SRSID0001}")))</f>
        <v/>
      </c>
      <c r="M358" s="111" t="str">
        <f>IF(NumSpecimens=0,"",
IF(NumSpecimens&lt;$A358,"",
CONCATENATE("  - &amp;SpecimenID",TEXT($A358,"0000"),
" {","SamplingFeatureID:  *SamplingFeatureID",TEXT(MATCH($A358,Specimens[SpecimenID],0),"0000"),
", SpecimenTypeCV:  ",CHAR(34),INDEX(Specimens[Specimen Type],MATCH($A358,Specimens[SpecimenID],0)),CHAR(34),
", SpecimenMediumCV:  ",INDEX(Specimens[Specimen Medium],MATCH($A358,Specimens[SpecimenID],0)),
", IsFieldSpecimen:  ",CHAR(34),INDEX(Specimens[Is Field Specimen?],MATCH($A358,Specimens[SpecimenID],0)),CHAR(34),"}")))</f>
        <v/>
      </c>
      <c r="N358" s="111" t="str">
        <f>IF(NumSpatialOffsets=0,"",
IF(NumSpatialOffsets&lt;$A358,"",
CONCATENATE("  - &amp;SpatialOffsetID",TEXT($A358,"0000"),
" {","SpatialOffsetTypeCV:  ",CHAR(34),INDEX(RelatedFeatures[Spatial Offset Type],MATCH($A358,RelatedFeatures[OffsetID],0)),CHAR(34),
", Offset1Value:  ",INDEX(RelatedFeatures[Offset 1 Value],MATCH($A358,RelatedFeatures[OffsetID],0)),
", Offset1UnitID:  ",CHAR(34),INDEX(RelatedFeatures[Offset 1 Unit],MATCH($A358,RelatedFeatures[OffsetID],0)),CHAR(34),
", Offset2Value:  ",IF(INDEX(RelatedFeatures[Offset 2 Value],MATCH($A358,RelatedFeatures[OffsetID],0))="","NULL",INDEX(RelatedFeatures[Offset 2 Value],MATCH($A358,RelatedFeatures[OffsetID],0))),
", Offset2UnitID:  ",CHAR(34),INDEX(RelatedFeatures[Offset 2 Unit],MATCH($A358,RelatedFeatures[OffsetID],0)),,CHAR(34),
", Offset3Value:  ",IF(INDEX(RelatedFeatures[Offset 3 Value],MATCH($A358,RelatedFeatures[OffsetID],0))="","NULL",INDEX(RelatedFeatures[Offset 3 Value],MATCH($A358,RelatedFeatures[OffsetID],0))),
", Offset3UnitID:  ",CHAR(34),INDEX(RelatedFeatures[Offset 3 Unit],MATCH($A358,RelatedFeatures[OffsetID],0)),CHAR(34),"}")))</f>
        <v/>
      </c>
      <c r="O358" s="111" t="str">
        <f>IF(NumRelatedFeatures=0,"",
IF($A358&gt;NumRelatedFeatures,"",
CONCATENATE("  - &amp;RelationID",TEXT($A358,"0000"),
" {","SamplingFeatureID:  *SamplingFeatureID",TEXT(MATCH(INDEX(RelatedFeatures[First Sampling Feature Code],$A358),SamplingFeatures[Feature Code],0),"0000"),
", RelationshipTypeCV:  ",CHAR(34),INDEX(RelatedFeatures[Relationship Type],$A358),CHAR(34),
", RelatedFeatureID: *SamplingFeatureID",TEXT(MATCH(INDEX(RelatedFeatures[Second Sampling Feature Code],$A358),SamplingFeatures[Feature Code],0),"0000"),
", SpatialOffsetID:  ",IF(INDEX(RelatedFeatures[OffsetID],$A358)="",CONCATENATE(CHAR(34),CHAR(34)),CONCATENATE("*SpatialOffsetID",TEXT(INDEX(RelatedFeatures[OffsetID],$A358),"0000"))),"}")))</f>
        <v/>
      </c>
      <c r="P358" s="111" t="str">
        <f>IF($A358&gt;NumMethods,"",
CONCATENATE("  - &amp;MethodID",TEXT($A358,"0000"),
" {","MethodTypeCV:  ",CHAR(34),INDEX(Methods[Method Type],$A358),CHAR(34),
", MethodCode:  ",CHAR(34),INDEX(Methods[Method Code],$A358),CHAR(34),
", MethodName:  ",CHAR(34),INDEX(Methods[Method Name],$A358),CHAR(34),
", MethodDescription:  ",CHAR(34),INDEX(Methods[Method Description],$A358),CHAR(34),
", MethodLink:  ",CHAR(34),INDEX(Methods[Method Link],$A358),CHAR(34),
", OrganizationID: *OrganizationID",TEXT(MATCH(INDEX(Methods[Organization Name],$A358),Organizations[Organization Name],0),"0000"),"}"))</f>
        <v/>
      </c>
      <c r="Q358" s="111" t="str">
        <f>IF($A358&gt;NumVariables,"",
CONCATENATE("  - &amp;VariableID",TEXT($A358,"0000"),
" {","VariableTypeCV:  ",CHAR(34),INDEX(Variables[Variable Type],$A358),CHAR(34),
", VariableCode:  ",CHAR(34),INDEX(Variables[Variable Code],$A358),CHAR(34),
", VariableNameCV:  ",CHAR(34),INDEX(Variables[Variable Name],$A358),CHAR(34),
", VariableDefinition:  ",CHAR(34),INDEX(Variables[Variable Definition],$A358),CHAR(34),
", SpecciationCV:  ",CHAR(34),INDEX(Variables[Speciation],$A358),CHAR(34),
", NoDataValue:  ",CHAR(34),INDEX(Variables[No Data Value],$A358),CHAR(34),"}"))</f>
        <v/>
      </c>
      <c r="S358" s="111" t="str">
        <f>IF($A358&gt;NumProcessingLevels,"",
CONCATENATE("  - &amp;ProcessingLevelID",TEXT($A358,"0000"),
" {","ProcessingLevelCode:  ",CHAR(34),INDEX(ProcessingLevels[Processing Level Code],$A358),CHAR(34),
", Definition:  ",CHAR(34),INDEX(ProcessingLevels[Definition],$A358),CHAR(34),
", Explanation:  ",CHAR(34),INDEX(ProcessingLevels[Explanation],$A358),CHAR(34),"}"))</f>
        <v/>
      </c>
      <c r="T358" s="111" t="str">
        <f>IF($A358&gt;NumDataColumns,"",
IF(INDEX(DataColumns[Method Code],$A358)="","PLEASE FILL IN A METHOD FOR EACH DATA COLUMN",
CONCATENATE("  - &amp;ActionID",TEXT($A358,"0000"),
" {","ActionTypeCV:  ",CHAR(34),"Observation",CHAR(34),
", MethodID: *MethodID",TEXT(MATCH(INDEX(DataColumns[Method Code],$A358),Methods[Method Code],0),"0000"),
", BeginDateTime:  NULL",
", BeginDateTimeUTCOffset:  NULL",
", EndDateTime:  NULL",
", EndDateTimeUTCOffset:  NULL",
", ActionDescription:  ",CHAR(34),"Generic observation action generated by YODA TimeSeries Template",CHAR(34),
", ActionFileLink:  ",CHAR(34),CHAR(34),"}")))</f>
        <v/>
      </c>
      <c r="U358" s="111" t="str">
        <f>IF($A358&gt;NumDataColumns,"",
IF(INDEX(DataColumns[Method Code],$A358)="","PLEASE FILL IN A SAMPLING FEATURE FOR EACH DATA COLUMN",
CONCATENATE("  - &amp;FeatureActionID",TEXT($A358,"0000"),
" {","SamplingFeatureID:  *SamplingFeatureID",TEXT(MATCH(INDEX(DataColumns[Sampling Feature Code],$A358),SamplingFeatures[Feature Code],0),"0000"),
", ActionID:  *ActionID",TEXT($A358,"0000"),"}")))</f>
        <v/>
      </c>
      <c r="V358" s="111" t="str">
        <f>IF($A358&gt;NumDataColumns,"",
CONCATENATE("  - &amp;ResultID",TEXT($A358,"0000"),
" {","ResultUUID:  ",CHAR(34),INDEX(DataColumns[ResultUUID],$A358),CHAR(34),
", FeatureActionID: *FeatureActionID",TEXT($A358,"0000"),
", ResultTypeCV:  ",CHAR(34),INDEX(DataColumns[Result Type],$A358),CHAR(34),
", VariableID:  *VariableID",TEXT(MATCH(INDEX(DataColumns[Variable Code],$A358),Variables[Variable Code],0),"0000"),
", UnitsID:  ",CHAR(34),INDEX(DataColumns[Unit Name],$A358),CHAR(34),
", TaxonomicClassifierID:  ",CHAR(34),CHAR(34),
", ProcessingLevelID:  *ProcessingLevelID",TEXT(MATCH(INDEX(DataColumns[Processing Level],$A358),ProcessingLevels[Processing Level Code],0),"0000"),
", ResultDateTime:  ",CHAR(34),CHAR(34),
", ResultDateTimeUTCOffset:  ",CHAR(34),CHAR(34),
", ValidDateTime:  ",CHAR(34),CHAR(34),
", ValidDateTimeUTCOffset:  ",CHAR(34),CHAR(34),
", StatusCV:  ",CHAR(34),CHAR(34),
", SampledMediumCV:  ",CHAR(34),INDEX(DataColumns[Sampled Medium],$A358),CHAR(34),
", ValueCount:  ",NumDataValues,"}"))</f>
        <v/>
      </c>
      <c r="W358" s="111" t="str">
        <f>IF($A358&gt;NumDataColumns,"",
CONCATENATE("  - &amp;TimeSeriesResultID001",TEXT($A358,"0000"),
" {","ResultID: *ResultID",TEXT($A358,"0000"),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Statistic],$A358),CHAR(34),"}"))</f>
        <v/>
      </c>
      <c r="X358" s="111" t="str">
        <f>IF($A358-3&gt;NumDataColumns,"",
CONCATENATE("    - {ColumnNumber: ",TEXT($A358-1,"0000"),
", Label:  ",CHAR(34),INDEX(DataColumns[Column Label],$A358-3),CHAR(34),
", ODM2Field:  ",CHAR(34),"DataValue",CHAR(34),
", CensorCodeCV:  ",CHAR(34),INDEX(DataColumns[Censor Code],$A358-3),CHAR(34),
", QualiatyCodeCV:  ",CHAR(34),INDEX(DataColumns[Quality Code],$A358-3),CHAR(34),
", TimeAggregationInterval:  ",INDEX(DataColumns[Time Aggregation Interval],$A358-3),
", TimeAggregationIntervalUnitsID:  ",CHAR(34),INDEX(DataColumns[Time Aggregation Unit],$A358-3),CHAR(34),"}"))</f>
        <v/>
      </c>
      <c r="AA358" s="111" t="str">
        <f>IF($A358&gt;NumDataColumns,
"",
CONCATENATE(AA357,", ",INDEX(DataColumns[Column Label],$A358)))</f>
        <v/>
      </c>
    </row>
    <row r="359" spans="1:27" x14ac:dyDescent="0.25">
      <c r="A359">
        <v>356</v>
      </c>
      <c r="D359" s="111" t="str">
        <f>IF($A359&gt;NumPeople,"",
CONCATENATE("  - &amp;PersonID",TEXT($A359,"0000"),
" {","PersonFirstName:  ",CHAR(34),INDEX(People[First Name],$A359),CHAR(34),
", PersonMiddleName:  ",CHAR(34),INDEX(People[Middle Name],$A359),CHAR(34),
", PersonLastName:  ",CHAR(34),INDEX(People[Last Name],$A359),CHAR(34),"}"))</f>
        <v/>
      </c>
      <c r="E359" s="111" t="str">
        <f>IF($A359&gt;NumOrganizations,"",
CONCATENATE("  - &amp;OrganizationID",TEXT($A359,"0000"),
" {","OrganizationTypeCV:  ",CHAR(34),INDEX(Organizations[Organization Type '[CV']],$A359),CHAR(34),
", OrganizationCode:  ",CHAR(34),INDEX(Organizations[Organization Code],$A359),CHAR(34),
", OrganizationName:  ",CHAR(34),INDEX(Organizations[Organization Name],$A359),CHAR(34),
", OrganizationDescription:  ",CHAR(34),INDEX(Organizations[Organization Description],$A359),CHAR(34),
", OrganizationLink:  ",CHAR(34),INDEX(Organizations[Organization Link],$A359),CHAR(34),"}"))</f>
        <v/>
      </c>
      <c r="F359" s="111" t="str">
        <f>IF($A359&gt;NumPeople,"",
CONCATENATE("  - &amp;AffiliationID",TEXT($A359,"0000"),
" {PersonID: *PersonID",TEXT($A359,"0000"),
", OrganizationID: *OrganizationID",TEXT(MATCH(INDEX(People[Organization Name],$A359),Organizations[Organization Name],0),"0000"),
", IsPrimaryOrganizationContact: , AffiliationStartDate: , AffiliationEndDate: , PrimaryPhone: ",
", PrimaryEmail: ",CHAR(34),INDEX(People[Primary Email],$A359),CHAR(34),
", PrimaryAddress: ",CHAR(34),INDEX(People[Primary Address],$A359),CHAR(34),
", PersonLink: }"))</f>
        <v/>
      </c>
      <c r="H359" s="111" t="str">
        <f>IF(COUNTA(CitationInformation)=0,"",
IF($A359&gt;NumAuthors,"",
CONCATENATE("  - &amp;AuthorListID",TEXT($A359,"0000"),
"  {CitationID: *CitationID0001",
", PersonID: *PersonID",TEXT(MATCH(INDEX(AuthorList[Author Name],$A359),People[Full Name],0),"0000"),
", AuthorOrder: ",INDEX(AuthorList[Author Number],$A359),"}")))</f>
        <v/>
      </c>
      <c r="K359" s="111" t="str">
        <f>IF($A359&gt;NumSamplingFeatures,"",
CONCATENATE("  - &amp;SamplingFeatureID",TEXT($A359,"0000"),
" {","SamplingFeatureUUID:  ",CHAR(34),INDEX(SamplingFeatures[Sampling Feature UUID],$A359),CHAR(34),
", SamplingFeatureTypeCV:  ",CHAR(34),INDEX(SamplingFeatures[Sampling Feature Type],$A359),CHAR(34),
", SamplingFeatureCode:  ",CHAR(34),INDEX(SamplingFeatures[Feature Code],$A359),CHAR(34),
", SamplingFeatureName:  ",CHAR(34),INDEX(SamplingFeatures[Feature Name],$A359),CHAR(34),
", SamplingFeatureDescription:  ",CHAR(34),INDEX(SamplingFeatures[Feature Description],$A359),CHAR(34),
", SamplingFeatureGeotypeCV:  ",CHAR(34),INDEX(SamplingFeatures[Feature Geo Type],$A359),CHAR(34),
", FeatureGeometry:  ",CHAR(34),INDEX(SamplingFeatures[Feature Geometry],$A359),CHAR(34),
", Elevation_m:  ",CHAR(34),INDEX(SamplingFeatures[Elevation_m],$A359),CHAR(34),
", ElevationDatumCV:  ",CHAR(34),ElevationDatum,CHAR(34),"}"))</f>
        <v/>
      </c>
      <c r="L359" s="111" t="str">
        <f>IF(NumSites=0,"",
IF(NumSites&lt;$A359,"",
CONCATENATE("  - &amp;SiteID",TEXT($A359,"0000"),
" {","SamplingFeatureID:  *SamplingFeatureID",TEXT(MATCH($A359,Sites[SiteID],0),"0000"),
", SiteTypeCV:  ",CHAR(34),INDEX(Sites[Site Type],MATCH($A359,Sites[SiteID],0)),CHAR(34),
", Latitude:  ",INDEX(Sites[Latitude],MATCH($A359,Sites[SiteID],0)),
", Longitude:  ",INDEX(Sites[Longitude],MATCH($A359,Sites[SiteID],0)),
", SpatialReferenceID:  *SRSID0001}")))</f>
        <v/>
      </c>
      <c r="M359" s="111" t="str">
        <f>IF(NumSpecimens=0,"",
IF(NumSpecimens&lt;$A359,"",
CONCATENATE("  - &amp;SpecimenID",TEXT($A359,"0000"),
" {","SamplingFeatureID:  *SamplingFeatureID",TEXT(MATCH($A359,Specimens[SpecimenID],0),"0000"),
", SpecimenTypeCV:  ",CHAR(34),INDEX(Specimens[Specimen Type],MATCH($A359,Specimens[SpecimenID],0)),CHAR(34),
", SpecimenMediumCV:  ",INDEX(Specimens[Specimen Medium],MATCH($A359,Specimens[SpecimenID],0)),
", IsFieldSpecimen:  ",CHAR(34),INDEX(Specimens[Is Field Specimen?],MATCH($A359,Specimens[SpecimenID],0)),CHAR(34),"}")))</f>
        <v/>
      </c>
      <c r="N359" s="111" t="str">
        <f>IF(NumSpatialOffsets=0,"",
IF(NumSpatialOffsets&lt;$A359,"",
CONCATENATE("  - &amp;SpatialOffsetID",TEXT($A359,"0000"),
" {","SpatialOffsetTypeCV:  ",CHAR(34),INDEX(RelatedFeatures[Spatial Offset Type],MATCH($A359,RelatedFeatures[OffsetID],0)),CHAR(34),
", Offset1Value:  ",INDEX(RelatedFeatures[Offset 1 Value],MATCH($A359,RelatedFeatures[OffsetID],0)),
", Offset1UnitID:  ",CHAR(34),INDEX(RelatedFeatures[Offset 1 Unit],MATCH($A359,RelatedFeatures[OffsetID],0)),CHAR(34),
", Offset2Value:  ",IF(INDEX(RelatedFeatures[Offset 2 Value],MATCH($A359,RelatedFeatures[OffsetID],0))="","NULL",INDEX(RelatedFeatures[Offset 2 Value],MATCH($A359,RelatedFeatures[OffsetID],0))),
", Offset2UnitID:  ",CHAR(34),INDEX(RelatedFeatures[Offset 2 Unit],MATCH($A359,RelatedFeatures[OffsetID],0)),,CHAR(34),
", Offset3Value:  ",IF(INDEX(RelatedFeatures[Offset 3 Value],MATCH($A359,RelatedFeatures[OffsetID],0))="","NULL",INDEX(RelatedFeatures[Offset 3 Value],MATCH($A359,RelatedFeatures[OffsetID],0))),
", Offset3UnitID:  ",CHAR(34),INDEX(RelatedFeatures[Offset 3 Unit],MATCH($A359,RelatedFeatures[OffsetID],0)),CHAR(34),"}")))</f>
        <v/>
      </c>
      <c r="O359" s="111" t="str">
        <f>IF(NumRelatedFeatures=0,"",
IF($A359&gt;NumRelatedFeatures,"",
CONCATENATE("  - &amp;RelationID",TEXT($A359,"0000"),
" {","SamplingFeatureID:  *SamplingFeatureID",TEXT(MATCH(INDEX(RelatedFeatures[First Sampling Feature Code],$A359),SamplingFeatures[Feature Code],0),"0000"),
", RelationshipTypeCV:  ",CHAR(34),INDEX(RelatedFeatures[Relationship Type],$A359),CHAR(34),
", RelatedFeatureID: *SamplingFeatureID",TEXT(MATCH(INDEX(RelatedFeatures[Second Sampling Feature Code],$A359),SamplingFeatures[Feature Code],0),"0000"),
", SpatialOffsetID:  ",IF(INDEX(RelatedFeatures[OffsetID],$A359)="",CONCATENATE(CHAR(34),CHAR(34)),CONCATENATE("*SpatialOffsetID",TEXT(INDEX(RelatedFeatures[OffsetID],$A359),"0000"))),"}")))</f>
        <v/>
      </c>
      <c r="P359" s="111" t="str">
        <f>IF($A359&gt;NumMethods,"",
CONCATENATE("  - &amp;MethodID",TEXT($A359,"0000"),
" {","MethodTypeCV:  ",CHAR(34),INDEX(Methods[Method Type],$A359),CHAR(34),
", MethodCode:  ",CHAR(34),INDEX(Methods[Method Code],$A359),CHAR(34),
", MethodName:  ",CHAR(34),INDEX(Methods[Method Name],$A359),CHAR(34),
", MethodDescription:  ",CHAR(34),INDEX(Methods[Method Description],$A359),CHAR(34),
", MethodLink:  ",CHAR(34),INDEX(Methods[Method Link],$A359),CHAR(34),
", OrganizationID: *OrganizationID",TEXT(MATCH(INDEX(Methods[Organization Name],$A359),Organizations[Organization Name],0),"0000"),"}"))</f>
        <v/>
      </c>
      <c r="Q359" s="111" t="str">
        <f>IF($A359&gt;NumVariables,"",
CONCATENATE("  - &amp;VariableID",TEXT($A359,"0000"),
" {","VariableTypeCV:  ",CHAR(34),INDEX(Variables[Variable Type],$A359),CHAR(34),
", VariableCode:  ",CHAR(34),INDEX(Variables[Variable Code],$A359),CHAR(34),
", VariableNameCV:  ",CHAR(34),INDEX(Variables[Variable Name],$A359),CHAR(34),
", VariableDefinition:  ",CHAR(34),INDEX(Variables[Variable Definition],$A359),CHAR(34),
", SpecciationCV:  ",CHAR(34),INDEX(Variables[Speciation],$A359),CHAR(34),
", NoDataValue:  ",CHAR(34),INDEX(Variables[No Data Value],$A359),CHAR(34),"}"))</f>
        <v/>
      </c>
      <c r="S359" s="111" t="str">
        <f>IF($A359&gt;NumProcessingLevels,"",
CONCATENATE("  - &amp;ProcessingLevelID",TEXT($A359,"0000"),
" {","ProcessingLevelCode:  ",CHAR(34),INDEX(ProcessingLevels[Processing Level Code],$A359),CHAR(34),
", Definition:  ",CHAR(34),INDEX(ProcessingLevels[Definition],$A359),CHAR(34),
", Explanation:  ",CHAR(34),INDEX(ProcessingLevels[Explanation],$A359),CHAR(34),"}"))</f>
        <v/>
      </c>
      <c r="T359" s="111" t="str">
        <f>IF($A359&gt;NumDataColumns,"",
IF(INDEX(DataColumns[Method Code],$A359)="","PLEASE FILL IN A METHOD FOR EACH DATA COLUMN",
CONCATENATE("  - &amp;ActionID",TEXT($A359,"0000"),
" {","ActionTypeCV:  ",CHAR(34),"Observation",CHAR(34),
", MethodID: *MethodID",TEXT(MATCH(INDEX(DataColumns[Method Code],$A359),Methods[Method Code],0),"0000"),
", BeginDateTime:  NULL",
", BeginDateTimeUTCOffset:  NULL",
", EndDateTime:  NULL",
", EndDateTimeUTCOffset:  NULL",
", ActionDescription:  ",CHAR(34),"Generic observation action generated by YODA TimeSeries Template",CHAR(34),
", ActionFileLink:  ",CHAR(34),CHAR(34),"}")))</f>
        <v/>
      </c>
      <c r="U359" s="111" t="str">
        <f>IF($A359&gt;NumDataColumns,"",
IF(INDEX(DataColumns[Method Code],$A359)="","PLEASE FILL IN A SAMPLING FEATURE FOR EACH DATA COLUMN",
CONCATENATE("  - &amp;FeatureActionID",TEXT($A359,"0000"),
" {","SamplingFeatureID:  *SamplingFeatureID",TEXT(MATCH(INDEX(DataColumns[Sampling Feature Code],$A359),SamplingFeatures[Feature Code],0),"0000"),
", ActionID:  *ActionID",TEXT($A359,"0000"),"}")))</f>
        <v/>
      </c>
      <c r="V359" s="111" t="str">
        <f>IF($A359&gt;NumDataColumns,"",
CONCATENATE("  - &amp;ResultID",TEXT($A359,"0000"),
" {","ResultUUID:  ",CHAR(34),INDEX(DataColumns[ResultUUID],$A359),CHAR(34),
", FeatureActionID: *FeatureActionID",TEXT($A359,"0000"),
", ResultTypeCV:  ",CHAR(34),INDEX(DataColumns[Result Type],$A359),CHAR(34),
", VariableID:  *VariableID",TEXT(MATCH(INDEX(DataColumns[Variable Code],$A359),Variables[Variable Code],0),"0000"),
", UnitsID:  ",CHAR(34),INDEX(DataColumns[Unit Name],$A359),CHAR(34),
", TaxonomicClassifierID:  ",CHAR(34),CHAR(34),
", ProcessingLevelID:  *ProcessingLevelID",TEXT(MATCH(INDEX(DataColumns[Processing Level],$A359),ProcessingLevels[Processing Level Code],0),"0000"),
", ResultDateTime:  ",CHAR(34),CHAR(34),
", ResultDateTimeUTCOffset:  ",CHAR(34),CHAR(34),
", ValidDateTime:  ",CHAR(34),CHAR(34),
", ValidDateTimeUTCOffset:  ",CHAR(34),CHAR(34),
", StatusCV:  ",CHAR(34),CHAR(34),
", SampledMediumCV:  ",CHAR(34),INDEX(DataColumns[Sampled Medium],$A359),CHAR(34),
", ValueCount:  ",NumDataValues,"}"))</f>
        <v/>
      </c>
      <c r="W359" s="111" t="str">
        <f>IF($A359&gt;NumDataColumns,"",
CONCATENATE("  - &amp;TimeSeriesResultID001",TEXT($A359,"0000"),
" {","ResultID: *ResultID",TEXT($A359,"0000"),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Statistic],$A359),CHAR(34),"}"))</f>
        <v/>
      </c>
      <c r="X359" s="111" t="str">
        <f>IF($A359-3&gt;NumDataColumns,"",
CONCATENATE("    - {ColumnNumber: ",TEXT($A359-1,"0000"),
", Label:  ",CHAR(34),INDEX(DataColumns[Column Label],$A359-3),CHAR(34),
", ODM2Field:  ",CHAR(34),"DataValue",CHAR(34),
", CensorCodeCV:  ",CHAR(34),INDEX(DataColumns[Censor Code],$A359-3),CHAR(34),
", QualiatyCodeCV:  ",CHAR(34),INDEX(DataColumns[Quality Code],$A359-3),CHAR(34),
", TimeAggregationInterval:  ",INDEX(DataColumns[Time Aggregation Interval],$A359-3),
", TimeAggregationIntervalUnitsID:  ",CHAR(34),INDEX(DataColumns[Time Aggregation Unit],$A359-3),CHAR(34),"}"))</f>
        <v/>
      </c>
      <c r="AA359" s="111" t="str">
        <f>IF($A359&gt;NumDataColumns,
"",
CONCATENATE(AA358,", ",INDEX(DataColumns[Column Label],$A359)))</f>
        <v/>
      </c>
    </row>
    <row r="360" spans="1:27" x14ac:dyDescent="0.25">
      <c r="A360">
        <v>357</v>
      </c>
      <c r="D360" s="111" t="str">
        <f>IF($A360&gt;NumPeople,"",
CONCATENATE("  - &amp;PersonID",TEXT($A360,"0000"),
" {","PersonFirstName:  ",CHAR(34),INDEX(People[First Name],$A360),CHAR(34),
", PersonMiddleName:  ",CHAR(34),INDEX(People[Middle Name],$A360),CHAR(34),
", PersonLastName:  ",CHAR(34),INDEX(People[Last Name],$A360),CHAR(34),"}"))</f>
        <v/>
      </c>
      <c r="E360" s="111" t="str">
        <f>IF($A360&gt;NumOrganizations,"",
CONCATENATE("  - &amp;OrganizationID",TEXT($A360,"0000"),
" {","OrganizationTypeCV:  ",CHAR(34),INDEX(Organizations[Organization Type '[CV']],$A360),CHAR(34),
", OrganizationCode:  ",CHAR(34),INDEX(Organizations[Organization Code],$A360),CHAR(34),
", OrganizationName:  ",CHAR(34),INDEX(Organizations[Organization Name],$A360),CHAR(34),
", OrganizationDescription:  ",CHAR(34),INDEX(Organizations[Organization Description],$A360),CHAR(34),
", OrganizationLink:  ",CHAR(34),INDEX(Organizations[Organization Link],$A360),CHAR(34),"}"))</f>
        <v/>
      </c>
      <c r="F360" s="111" t="str">
        <f>IF($A360&gt;NumPeople,"",
CONCATENATE("  - &amp;AffiliationID",TEXT($A360,"0000"),
" {PersonID: *PersonID",TEXT($A360,"0000"),
", OrganizationID: *OrganizationID",TEXT(MATCH(INDEX(People[Organization Name],$A360),Organizations[Organization Name],0),"0000"),
", IsPrimaryOrganizationContact: , AffiliationStartDate: , AffiliationEndDate: , PrimaryPhone: ",
", PrimaryEmail: ",CHAR(34),INDEX(People[Primary Email],$A360),CHAR(34),
", PrimaryAddress: ",CHAR(34),INDEX(People[Primary Address],$A360),CHAR(34),
", PersonLink: }"))</f>
        <v/>
      </c>
      <c r="H360" s="111" t="str">
        <f>IF(COUNTA(CitationInformation)=0,"",
IF($A360&gt;NumAuthors,"",
CONCATENATE("  - &amp;AuthorListID",TEXT($A360,"0000"),
"  {CitationID: *CitationID0001",
", PersonID: *PersonID",TEXT(MATCH(INDEX(AuthorList[Author Name],$A360),People[Full Name],0),"0000"),
", AuthorOrder: ",INDEX(AuthorList[Author Number],$A360),"}")))</f>
        <v/>
      </c>
      <c r="K360" s="111" t="str">
        <f>IF($A360&gt;NumSamplingFeatures,"",
CONCATENATE("  - &amp;SamplingFeatureID",TEXT($A360,"0000"),
" {","SamplingFeatureUUID:  ",CHAR(34),INDEX(SamplingFeatures[Sampling Feature UUID],$A360),CHAR(34),
", SamplingFeatureTypeCV:  ",CHAR(34),INDEX(SamplingFeatures[Sampling Feature Type],$A360),CHAR(34),
", SamplingFeatureCode:  ",CHAR(34),INDEX(SamplingFeatures[Feature Code],$A360),CHAR(34),
", SamplingFeatureName:  ",CHAR(34),INDEX(SamplingFeatures[Feature Name],$A360),CHAR(34),
", SamplingFeatureDescription:  ",CHAR(34),INDEX(SamplingFeatures[Feature Description],$A360),CHAR(34),
", SamplingFeatureGeotypeCV:  ",CHAR(34),INDEX(SamplingFeatures[Feature Geo Type],$A360),CHAR(34),
", FeatureGeometry:  ",CHAR(34),INDEX(SamplingFeatures[Feature Geometry],$A360),CHAR(34),
", Elevation_m:  ",CHAR(34),INDEX(SamplingFeatures[Elevation_m],$A360),CHAR(34),
", ElevationDatumCV:  ",CHAR(34),ElevationDatum,CHAR(34),"}"))</f>
        <v/>
      </c>
      <c r="L360" s="111" t="str">
        <f>IF(NumSites=0,"",
IF(NumSites&lt;$A360,"",
CONCATENATE("  - &amp;SiteID",TEXT($A360,"0000"),
" {","SamplingFeatureID:  *SamplingFeatureID",TEXT(MATCH($A360,Sites[SiteID],0),"0000"),
", SiteTypeCV:  ",CHAR(34),INDEX(Sites[Site Type],MATCH($A360,Sites[SiteID],0)),CHAR(34),
", Latitude:  ",INDEX(Sites[Latitude],MATCH($A360,Sites[SiteID],0)),
", Longitude:  ",INDEX(Sites[Longitude],MATCH($A360,Sites[SiteID],0)),
", SpatialReferenceID:  *SRSID0001}")))</f>
        <v/>
      </c>
      <c r="M360" s="111" t="str">
        <f>IF(NumSpecimens=0,"",
IF(NumSpecimens&lt;$A360,"",
CONCATENATE("  - &amp;SpecimenID",TEXT($A360,"0000"),
" {","SamplingFeatureID:  *SamplingFeatureID",TEXT(MATCH($A360,Specimens[SpecimenID],0),"0000"),
", SpecimenTypeCV:  ",CHAR(34),INDEX(Specimens[Specimen Type],MATCH($A360,Specimens[SpecimenID],0)),CHAR(34),
", SpecimenMediumCV:  ",INDEX(Specimens[Specimen Medium],MATCH($A360,Specimens[SpecimenID],0)),
", IsFieldSpecimen:  ",CHAR(34),INDEX(Specimens[Is Field Specimen?],MATCH($A360,Specimens[SpecimenID],0)),CHAR(34),"}")))</f>
        <v/>
      </c>
      <c r="N360" s="111" t="str">
        <f>IF(NumSpatialOffsets=0,"",
IF(NumSpatialOffsets&lt;$A360,"",
CONCATENATE("  - &amp;SpatialOffsetID",TEXT($A360,"0000"),
" {","SpatialOffsetTypeCV:  ",CHAR(34),INDEX(RelatedFeatures[Spatial Offset Type],MATCH($A360,RelatedFeatures[OffsetID],0)),CHAR(34),
", Offset1Value:  ",INDEX(RelatedFeatures[Offset 1 Value],MATCH($A360,RelatedFeatures[OffsetID],0)),
", Offset1UnitID:  ",CHAR(34),INDEX(RelatedFeatures[Offset 1 Unit],MATCH($A360,RelatedFeatures[OffsetID],0)),CHAR(34),
", Offset2Value:  ",IF(INDEX(RelatedFeatures[Offset 2 Value],MATCH($A360,RelatedFeatures[OffsetID],0))="","NULL",INDEX(RelatedFeatures[Offset 2 Value],MATCH($A360,RelatedFeatures[OffsetID],0))),
", Offset2UnitID:  ",CHAR(34),INDEX(RelatedFeatures[Offset 2 Unit],MATCH($A360,RelatedFeatures[OffsetID],0)),,CHAR(34),
", Offset3Value:  ",IF(INDEX(RelatedFeatures[Offset 3 Value],MATCH($A360,RelatedFeatures[OffsetID],0))="","NULL",INDEX(RelatedFeatures[Offset 3 Value],MATCH($A360,RelatedFeatures[OffsetID],0))),
", Offset3UnitID:  ",CHAR(34),INDEX(RelatedFeatures[Offset 3 Unit],MATCH($A360,RelatedFeatures[OffsetID],0)),CHAR(34),"}")))</f>
        <v/>
      </c>
      <c r="O360" s="111" t="str">
        <f>IF(NumRelatedFeatures=0,"",
IF($A360&gt;NumRelatedFeatures,"",
CONCATENATE("  - &amp;RelationID",TEXT($A360,"0000"),
" {","SamplingFeatureID:  *SamplingFeatureID",TEXT(MATCH(INDEX(RelatedFeatures[First Sampling Feature Code],$A360),SamplingFeatures[Feature Code],0),"0000"),
", RelationshipTypeCV:  ",CHAR(34),INDEX(RelatedFeatures[Relationship Type],$A360),CHAR(34),
", RelatedFeatureID: *SamplingFeatureID",TEXT(MATCH(INDEX(RelatedFeatures[Second Sampling Feature Code],$A360),SamplingFeatures[Feature Code],0),"0000"),
", SpatialOffsetID:  ",IF(INDEX(RelatedFeatures[OffsetID],$A360)="",CONCATENATE(CHAR(34),CHAR(34)),CONCATENATE("*SpatialOffsetID",TEXT(INDEX(RelatedFeatures[OffsetID],$A360),"0000"))),"}")))</f>
        <v/>
      </c>
      <c r="P360" s="111" t="str">
        <f>IF($A360&gt;NumMethods,"",
CONCATENATE("  - &amp;MethodID",TEXT($A360,"0000"),
" {","MethodTypeCV:  ",CHAR(34),INDEX(Methods[Method Type],$A360),CHAR(34),
", MethodCode:  ",CHAR(34),INDEX(Methods[Method Code],$A360),CHAR(34),
", MethodName:  ",CHAR(34),INDEX(Methods[Method Name],$A360),CHAR(34),
", MethodDescription:  ",CHAR(34),INDEX(Methods[Method Description],$A360),CHAR(34),
", MethodLink:  ",CHAR(34),INDEX(Methods[Method Link],$A360),CHAR(34),
", OrganizationID: *OrganizationID",TEXT(MATCH(INDEX(Methods[Organization Name],$A360),Organizations[Organization Name],0),"0000"),"}"))</f>
        <v/>
      </c>
      <c r="Q360" s="111" t="str">
        <f>IF($A360&gt;NumVariables,"",
CONCATENATE("  - &amp;VariableID",TEXT($A360,"0000"),
" {","VariableTypeCV:  ",CHAR(34),INDEX(Variables[Variable Type],$A360),CHAR(34),
", VariableCode:  ",CHAR(34),INDEX(Variables[Variable Code],$A360),CHAR(34),
", VariableNameCV:  ",CHAR(34),INDEX(Variables[Variable Name],$A360),CHAR(34),
", VariableDefinition:  ",CHAR(34),INDEX(Variables[Variable Definition],$A360),CHAR(34),
", SpecciationCV:  ",CHAR(34),INDEX(Variables[Speciation],$A360),CHAR(34),
", NoDataValue:  ",CHAR(34),INDEX(Variables[No Data Value],$A360),CHAR(34),"}"))</f>
        <v/>
      </c>
      <c r="S360" s="111" t="str">
        <f>IF($A360&gt;NumProcessingLevels,"",
CONCATENATE("  - &amp;ProcessingLevelID",TEXT($A360,"0000"),
" {","ProcessingLevelCode:  ",CHAR(34),INDEX(ProcessingLevels[Processing Level Code],$A360),CHAR(34),
", Definition:  ",CHAR(34),INDEX(ProcessingLevels[Definition],$A360),CHAR(34),
", Explanation:  ",CHAR(34),INDEX(ProcessingLevels[Explanation],$A360),CHAR(34),"}"))</f>
        <v/>
      </c>
      <c r="T360" s="111" t="str">
        <f>IF($A360&gt;NumDataColumns,"",
IF(INDEX(DataColumns[Method Code],$A360)="","PLEASE FILL IN A METHOD FOR EACH DATA COLUMN",
CONCATENATE("  - &amp;ActionID",TEXT($A360,"0000"),
" {","ActionTypeCV:  ",CHAR(34),"Observation",CHAR(34),
", MethodID: *MethodID",TEXT(MATCH(INDEX(DataColumns[Method Code],$A360),Methods[Method Code],0),"0000"),
", BeginDateTime:  NULL",
", BeginDateTimeUTCOffset:  NULL",
", EndDateTime:  NULL",
", EndDateTimeUTCOffset:  NULL",
", ActionDescription:  ",CHAR(34),"Generic observation action generated by YODA TimeSeries Template",CHAR(34),
", ActionFileLink:  ",CHAR(34),CHAR(34),"}")))</f>
        <v/>
      </c>
      <c r="U360" s="111" t="str">
        <f>IF($A360&gt;NumDataColumns,"",
IF(INDEX(DataColumns[Method Code],$A360)="","PLEASE FILL IN A SAMPLING FEATURE FOR EACH DATA COLUMN",
CONCATENATE("  - &amp;FeatureActionID",TEXT($A360,"0000"),
" {","SamplingFeatureID:  *SamplingFeatureID",TEXT(MATCH(INDEX(DataColumns[Sampling Feature Code],$A360),SamplingFeatures[Feature Code],0),"0000"),
", ActionID:  *ActionID",TEXT($A360,"0000"),"}")))</f>
        <v/>
      </c>
      <c r="V360" s="111" t="str">
        <f>IF($A360&gt;NumDataColumns,"",
CONCATENATE("  - &amp;ResultID",TEXT($A360,"0000"),
" {","ResultUUID:  ",CHAR(34),INDEX(DataColumns[ResultUUID],$A360),CHAR(34),
", FeatureActionID: *FeatureActionID",TEXT($A360,"0000"),
", ResultTypeCV:  ",CHAR(34),INDEX(DataColumns[Result Type],$A360),CHAR(34),
", VariableID:  *VariableID",TEXT(MATCH(INDEX(DataColumns[Variable Code],$A360),Variables[Variable Code],0),"0000"),
", UnitsID:  ",CHAR(34),INDEX(DataColumns[Unit Name],$A360),CHAR(34),
", TaxonomicClassifierID:  ",CHAR(34),CHAR(34),
", ProcessingLevelID:  *ProcessingLevelID",TEXT(MATCH(INDEX(DataColumns[Processing Level],$A360),ProcessingLevels[Processing Level Code],0),"0000"),
", ResultDateTime:  ",CHAR(34),CHAR(34),
", ResultDateTimeUTCOffset:  ",CHAR(34),CHAR(34),
", ValidDateTime:  ",CHAR(34),CHAR(34),
", ValidDateTimeUTCOffset:  ",CHAR(34),CHAR(34),
", StatusCV:  ",CHAR(34),CHAR(34),
", SampledMediumCV:  ",CHAR(34),INDEX(DataColumns[Sampled Medium],$A360),CHAR(34),
", ValueCount:  ",NumDataValues,"}"))</f>
        <v/>
      </c>
      <c r="W360" s="111" t="str">
        <f>IF($A360&gt;NumDataColumns,"",
CONCATENATE("  - &amp;TimeSeriesResultID001",TEXT($A360,"0000"),
" {","ResultID: *ResultID",TEXT($A360,"0000"),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Statistic],$A360),CHAR(34),"}"))</f>
        <v/>
      </c>
      <c r="X360" s="111" t="str">
        <f>IF($A360-3&gt;NumDataColumns,"",
CONCATENATE("    - {ColumnNumber: ",TEXT($A360-1,"0000"),
", Label:  ",CHAR(34),INDEX(DataColumns[Column Label],$A360-3),CHAR(34),
", ODM2Field:  ",CHAR(34),"DataValue",CHAR(34),
", CensorCodeCV:  ",CHAR(34),INDEX(DataColumns[Censor Code],$A360-3),CHAR(34),
", QualiatyCodeCV:  ",CHAR(34),INDEX(DataColumns[Quality Code],$A360-3),CHAR(34),
", TimeAggregationInterval:  ",INDEX(DataColumns[Time Aggregation Interval],$A360-3),
", TimeAggregationIntervalUnitsID:  ",CHAR(34),INDEX(DataColumns[Time Aggregation Unit],$A360-3),CHAR(34),"}"))</f>
        <v/>
      </c>
      <c r="AA360" s="111" t="str">
        <f>IF($A360&gt;NumDataColumns,
"",
CONCATENATE(AA359,", ",INDEX(DataColumns[Column Label],$A360)))</f>
        <v/>
      </c>
    </row>
    <row r="361" spans="1:27" x14ac:dyDescent="0.25">
      <c r="A361">
        <v>358</v>
      </c>
      <c r="D361" s="111" t="str">
        <f>IF($A361&gt;NumPeople,"",
CONCATENATE("  - &amp;PersonID",TEXT($A361,"0000"),
" {","PersonFirstName:  ",CHAR(34),INDEX(People[First Name],$A361),CHAR(34),
", PersonMiddleName:  ",CHAR(34),INDEX(People[Middle Name],$A361),CHAR(34),
", PersonLastName:  ",CHAR(34),INDEX(People[Last Name],$A361),CHAR(34),"}"))</f>
        <v/>
      </c>
      <c r="E361" s="111" t="str">
        <f>IF($A361&gt;NumOrganizations,"",
CONCATENATE("  - &amp;OrganizationID",TEXT($A361,"0000"),
" {","OrganizationTypeCV:  ",CHAR(34),INDEX(Organizations[Organization Type '[CV']],$A361),CHAR(34),
", OrganizationCode:  ",CHAR(34),INDEX(Organizations[Organization Code],$A361),CHAR(34),
", OrganizationName:  ",CHAR(34),INDEX(Organizations[Organization Name],$A361),CHAR(34),
", OrganizationDescription:  ",CHAR(34),INDEX(Organizations[Organization Description],$A361),CHAR(34),
", OrganizationLink:  ",CHAR(34),INDEX(Organizations[Organization Link],$A361),CHAR(34),"}"))</f>
        <v/>
      </c>
      <c r="F361" s="111" t="str">
        <f>IF($A361&gt;NumPeople,"",
CONCATENATE("  - &amp;AffiliationID",TEXT($A361,"0000"),
" {PersonID: *PersonID",TEXT($A361,"0000"),
", OrganizationID: *OrganizationID",TEXT(MATCH(INDEX(People[Organization Name],$A361),Organizations[Organization Name],0),"0000"),
", IsPrimaryOrganizationContact: , AffiliationStartDate: , AffiliationEndDate: , PrimaryPhone: ",
", PrimaryEmail: ",CHAR(34),INDEX(People[Primary Email],$A361),CHAR(34),
", PrimaryAddress: ",CHAR(34),INDEX(People[Primary Address],$A361),CHAR(34),
", PersonLink: }"))</f>
        <v/>
      </c>
      <c r="H361" s="111" t="str">
        <f>IF(COUNTA(CitationInformation)=0,"",
IF($A361&gt;NumAuthors,"",
CONCATENATE("  - &amp;AuthorListID",TEXT($A361,"0000"),
"  {CitationID: *CitationID0001",
", PersonID: *PersonID",TEXT(MATCH(INDEX(AuthorList[Author Name],$A361),People[Full Name],0),"0000"),
", AuthorOrder: ",INDEX(AuthorList[Author Number],$A361),"}")))</f>
        <v/>
      </c>
      <c r="K361" s="111" t="str">
        <f>IF($A361&gt;NumSamplingFeatures,"",
CONCATENATE("  - &amp;SamplingFeatureID",TEXT($A361,"0000"),
" {","SamplingFeatureUUID:  ",CHAR(34),INDEX(SamplingFeatures[Sampling Feature UUID],$A361),CHAR(34),
", SamplingFeatureTypeCV:  ",CHAR(34),INDEX(SamplingFeatures[Sampling Feature Type],$A361),CHAR(34),
", SamplingFeatureCode:  ",CHAR(34),INDEX(SamplingFeatures[Feature Code],$A361),CHAR(34),
", SamplingFeatureName:  ",CHAR(34),INDEX(SamplingFeatures[Feature Name],$A361),CHAR(34),
", SamplingFeatureDescription:  ",CHAR(34),INDEX(SamplingFeatures[Feature Description],$A361),CHAR(34),
", SamplingFeatureGeotypeCV:  ",CHAR(34),INDEX(SamplingFeatures[Feature Geo Type],$A361),CHAR(34),
", FeatureGeometry:  ",CHAR(34),INDEX(SamplingFeatures[Feature Geometry],$A361),CHAR(34),
", Elevation_m:  ",CHAR(34),INDEX(SamplingFeatures[Elevation_m],$A361),CHAR(34),
", ElevationDatumCV:  ",CHAR(34),ElevationDatum,CHAR(34),"}"))</f>
        <v/>
      </c>
      <c r="L361" s="111" t="str">
        <f>IF(NumSites=0,"",
IF(NumSites&lt;$A361,"",
CONCATENATE("  - &amp;SiteID",TEXT($A361,"0000"),
" {","SamplingFeatureID:  *SamplingFeatureID",TEXT(MATCH($A361,Sites[SiteID],0),"0000"),
", SiteTypeCV:  ",CHAR(34),INDEX(Sites[Site Type],MATCH($A361,Sites[SiteID],0)),CHAR(34),
", Latitude:  ",INDEX(Sites[Latitude],MATCH($A361,Sites[SiteID],0)),
", Longitude:  ",INDEX(Sites[Longitude],MATCH($A361,Sites[SiteID],0)),
", SpatialReferenceID:  *SRSID0001}")))</f>
        <v/>
      </c>
      <c r="M361" s="111" t="str">
        <f>IF(NumSpecimens=0,"",
IF(NumSpecimens&lt;$A361,"",
CONCATENATE("  - &amp;SpecimenID",TEXT($A361,"0000"),
" {","SamplingFeatureID:  *SamplingFeatureID",TEXT(MATCH($A361,Specimens[SpecimenID],0),"0000"),
", SpecimenTypeCV:  ",CHAR(34),INDEX(Specimens[Specimen Type],MATCH($A361,Specimens[SpecimenID],0)),CHAR(34),
", SpecimenMediumCV:  ",INDEX(Specimens[Specimen Medium],MATCH($A361,Specimens[SpecimenID],0)),
", IsFieldSpecimen:  ",CHAR(34),INDEX(Specimens[Is Field Specimen?],MATCH($A361,Specimens[SpecimenID],0)),CHAR(34),"}")))</f>
        <v/>
      </c>
      <c r="N361" s="111" t="str">
        <f>IF(NumSpatialOffsets=0,"",
IF(NumSpatialOffsets&lt;$A361,"",
CONCATENATE("  - &amp;SpatialOffsetID",TEXT($A361,"0000"),
" {","SpatialOffsetTypeCV:  ",CHAR(34),INDEX(RelatedFeatures[Spatial Offset Type],MATCH($A361,RelatedFeatures[OffsetID],0)),CHAR(34),
", Offset1Value:  ",INDEX(RelatedFeatures[Offset 1 Value],MATCH($A361,RelatedFeatures[OffsetID],0)),
", Offset1UnitID:  ",CHAR(34),INDEX(RelatedFeatures[Offset 1 Unit],MATCH($A361,RelatedFeatures[OffsetID],0)),CHAR(34),
", Offset2Value:  ",IF(INDEX(RelatedFeatures[Offset 2 Value],MATCH($A361,RelatedFeatures[OffsetID],0))="","NULL",INDEX(RelatedFeatures[Offset 2 Value],MATCH($A361,RelatedFeatures[OffsetID],0))),
", Offset2UnitID:  ",CHAR(34),INDEX(RelatedFeatures[Offset 2 Unit],MATCH($A361,RelatedFeatures[OffsetID],0)),,CHAR(34),
", Offset3Value:  ",IF(INDEX(RelatedFeatures[Offset 3 Value],MATCH($A361,RelatedFeatures[OffsetID],0))="","NULL",INDEX(RelatedFeatures[Offset 3 Value],MATCH($A361,RelatedFeatures[OffsetID],0))),
", Offset3UnitID:  ",CHAR(34),INDEX(RelatedFeatures[Offset 3 Unit],MATCH($A361,RelatedFeatures[OffsetID],0)),CHAR(34),"}")))</f>
        <v/>
      </c>
      <c r="O361" s="111" t="str">
        <f>IF(NumRelatedFeatures=0,"",
IF($A361&gt;NumRelatedFeatures,"",
CONCATENATE("  - &amp;RelationID",TEXT($A361,"0000"),
" {","SamplingFeatureID:  *SamplingFeatureID",TEXT(MATCH(INDEX(RelatedFeatures[First Sampling Feature Code],$A361),SamplingFeatures[Feature Code],0),"0000"),
", RelationshipTypeCV:  ",CHAR(34),INDEX(RelatedFeatures[Relationship Type],$A361),CHAR(34),
", RelatedFeatureID: *SamplingFeatureID",TEXT(MATCH(INDEX(RelatedFeatures[Second Sampling Feature Code],$A361),SamplingFeatures[Feature Code],0),"0000"),
", SpatialOffsetID:  ",IF(INDEX(RelatedFeatures[OffsetID],$A361)="",CONCATENATE(CHAR(34),CHAR(34)),CONCATENATE("*SpatialOffsetID",TEXT(INDEX(RelatedFeatures[OffsetID],$A361),"0000"))),"}")))</f>
        <v/>
      </c>
      <c r="P361" s="111" t="str">
        <f>IF($A361&gt;NumMethods,"",
CONCATENATE("  - &amp;MethodID",TEXT($A361,"0000"),
" {","MethodTypeCV:  ",CHAR(34),INDEX(Methods[Method Type],$A361),CHAR(34),
", MethodCode:  ",CHAR(34),INDEX(Methods[Method Code],$A361),CHAR(34),
", MethodName:  ",CHAR(34),INDEX(Methods[Method Name],$A361),CHAR(34),
", MethodDescription:  ",CHAR(34),INDEX(Methods[Method Description],$A361),CHAR(34),
", MethodLink:  ",CHAR(34),INDEX(Methods[Method Link],$A361),CHAR(34),
", OrganizationID: *OrganizationID",TEXT(MATCH(INDEX(Methods[Organization Name],$A361),Organizations[Organization Name],0),"0000"),"}"))</f>
        <v/>
      </c>
      <c r="Q361" s="111" t="str">
        <f>IF($A361&gt;NumVariables,"",
CONCATENATE("  - &amp;VariableID",TEXT($A361,"0000"),
" {","VariableTypeCV:  ",CHAR(34),INDEX(Variables[Variable Type],$A361),CHAR(34),
", VariableCode:  ",CHAR(34),INDEX(Variables[Variable Code],$A361),CHAR(34),
", VariableNameCV:  ",CHAR(34),INDEX(Variables[Variable Name],$A361),CHAR(34),
", VariableDefinition:  ",CHAR(34),INDEX(Variables[Variable Definition],$A361),CHAR(34),
", SpecciationCV:  ",CHAR(34),INDEX(Variables[Speciation],$A361),CHAR(34),
", NoDataValue:  ",CHAR(34),INDEX(Variables[No Data Value],$A361),CHAR(34),"}"))</f>
        <v/>
      </c>
      <c r="S361" s="111" t="str">
        <f>IF($A361&gt;NumProcessingLevels,"",
CONCATENATE("  - &amp;ProcessingLevelID",TEXT($A361,"0000"),
" {","ProcessingLevelCode:  ",CHAR(34),INDEX(ProcessingLevels[Processing Level Code],$A361),CHAR(34),
", Definition:  ",CHAR(34),INDEX(ProcessingLevels[Definition],$A361),CHAR(34),
", Explanation:  ",CHAR(34),INDEX(ProcessingLevels[Explanation],$A361),CHAR(34),"}"))</f>
        <v/>
      </c>
      <c r="T361" s="111" t="str">
        <f>IF($A361&gt;NumDataColumns,"",
IF(INDEX(DataColumns[Method Code],$A361)="","PLEASE FILL IN A METHOD FOR EACH DATA COLUMN",
CONCATENATE("  - &amp;ActionID",TEXT($A361,"0000"),
" {","ActionTypeCV:  ",CHAR(34),"Observation",CHAR(34),
", MethodID: *MethodID",TEXT(MATCH(INDEX(DataColumns[Method Code],$A361),Methods[Method Code],0),"0000"),
", BeginDateTime:  NULL",
", BeginDateTimeUTCOffset:  NULL",
", EndDateTime:  NULL",
", EndDateTimeUTCOffset:  NULL",
", ActionDescription:  ",CHAR(34),"Generic observation action generated by YODA TimeSeries Template",CHAR(34),
", ActionFileLink:  ",CHAR(34),CHAR(34),"}")))</f>
        <v/>
      </c>
      <c r="U361" s="111" t="str">
        <f>IF($A361&gt;NumDataColumns,"",
IF(INDEX(DataColumns[Method Code],$A361)="","PLEASE FILL IN A SAMPLING FEATURE FOR EACH DATA COLUMN",
CONCATENATE("  - &amp;FeatureActionID",TEXT($A361,"0000"),
" {","SamplingFeatureID:  *SamplingFeatureID",TEXT(MATCH(INDEX(DataColumns[Sampling Feature Code],$A361),SamplingFeatures[Feature Code],0),"0000"),
", ActionID:  *ActionID",TEXT($A361,"0000"),"}")))</f>
        <v/>
      </c>
      <c r="V361" s="111" t="str">
        <f>IF($A361&gt;NumDataColumns,"",
CONCATENATE("  - &amp;ResultID",TEXT($A361,"0000"),
" {","ResultUUID:  ",CHAR(34),INDEX(DataColumns[ResultUUID],$A361),CHAR(34),
", FeatureActionID: *FeatureActionID",TEXT($A361,"0000"),
", ResultTypeCV:  ",CHAR(34),INDEX(DataColumns[Result Type],$A361),CHAR(34),
", VariableID:  *VariableID",TEXT(MATCH(INDEX(DataColumns[Variable Code],$A361),Variables[Variable Code],0),"0000"),
", UnitsID:  ",CHAR(34),INDEX(DataColumns[Unit Name],$A361),CHAR(34),
", TaxonomicClassifierID:  ",CHAR(34),CHAR(34),
", ProcessingLevelID:  *ProcessingLevelID",TEXT(MATCH(INDEX(DataColumns[Processing Level],$A361),ProcessingLevels[Processing Level Code],0),"0000"),
", ResultDateTime:  ",CHAR(34),CHAR(34),
", ResultDateTimeUTCOffset:  ",CHAR(34),CHAR(34),
", ValidDateTime:  ",CHAR(34),CHAR(34),
", ValidDateTimeUTCOffset:  ",CHAR(34),CHAR(34),
", StatusCV:  ",CHAR(34),CHAR(34),
", SampledMediumCV:  ",CHAR(34),INDEX(DataColumns[Sampled Medium],$A361),CHAR(34),
", ValueCount:  ",NumDataValues,"}"))</f>
        <v/>
      </c>
      <c r="W361" s="111" t="str">
        <f>IF($A361&gt;NumDataColumns,"",
CONCATENATE("  - &amp;TimeSeriesResultID001",TEXT($A361,"0000"),
" {","ResultID: *ResultID",TEXT($A361,"0000"),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Statistic],$A361),CHAR(34),"}"))</f>
        <v/>
      </c>
      <c r="X361" s="111" t="str">
        <f>IF($A361-3&gt;NumDataColumns,"",
CONCATENATE("    - {ColumnNumber: ",TEXT($A361-1,"0000"),
", Label:  ",CHAR(34),INDEX(DataColumns[Column Label],$A361-3),CHAR(34),
", ODM2Field:  ",CHAR(34),"DataValue",CHAR(34),
", CensorCodeCV:  ",CHAR(34),INDEX(DataColumns[Censor Code],$A361-3),CHAR(34),
", QualiatyCodeCV:  ",CHAR(34),INDEX(DataColumns[Quality Code],$A361-3),CHAR(34),
", TimeAggregationInterval:  ",INDEX(DataColumns[Time Aggregation Interval],$A361-3),
", TimeAggregationIntervalUnitsID:  ",CHAR(34),INDEX(DataColumns[Time Aggregation Unit],$A361-3),CHAR(34),"}"))</f>
        <v/>
      </c>
      <c r="AA361" s="111" t="str">
        <f>IF($A361&gt;NumDataColumns,
"",
CONCATENATE(AA360,", ",INDEX(DataColumns[Column Label],$A361)))</f>
        <v/>
      </c>
    </row>
    <row r="362" spans="1:27" x14ac:dyDescent="0.25">
      <c r="A362">
        <v>359</v>
      </c>
      <c r="D362" s="111" t="str">
        <f>IF($A362&gt;NumPeople,"",
CONCATENATE("  - &amp;PersonID",TEXT($A362,"0000"),
" {","PersonFirstName:  ",CHAR(34),INDEX(People[First Name],$A362),CHAR(34),
", PersonMiddleName:  ",CHAR(34),INDEX(People[Middle Name],$A362),CHAR(34),
", PersonLastName:  ",CHAR(34),INDEX(People[Last Name],$A362),CHAR(34),"}"))</f>
        <v/>
      </c>
      <c r="E362" s="111" t="str">
        <f>IF($A362&gt;NumOrganizations,"",
CONCATENATE("  - &amp;OrganizationID",TEXT($A362,"0000"),
" {","OrganizationTypeCV:  ",CHAR(34),INDEX(Organizations[Organization Type '[CV']],$A362),CHAR(34),
", OrganizationCode:  ",CHAR(34),INDEX(Organizations[Organization Code],$A362),CHAR(34),
", OrganizationName:  ",CHAR(34),INDEX(Organizations[Organization Name],$A362),CHAR(34),
", OrganizationDescription:  ",CHAR(34),INDEX(Organizations[Organization Description],$A362),CHAR(34),
", OrganizationLink:  ",CHAR(34),INDEX(Organizations[Organization Link],$A362),CHAR(34),"}"))</f>
        <v/>
      </c>
      <c r="F362" s="111" t="str">
        <f>IF($A362&gt;NumPeople,"",
CONCATENATE("  - &amp;AffiliationID",TEXT($A362,"0000"),
" {PersonID: *PersonID",TEXT($A362,"0000"),
", OrganizationID: *OrganizationID",TEXT(MATCH(INDEX(People[Organization Name],$A362),Organizations[Organization Name],0),"0000"),
", IsPrimaryOrganizationContact: , AffiliationStartDate: , AffiliationEndDate: , PrimaryPhone: ",
", PrimaryEmail: ",CHAR(34),INDEX(People[Primary Email],$A362),CHAR(34),
", PrimaryAddress: ",CHAR(34),INDEX(People[Primary Address],$A362),CHAR(34),
", PersonLink: }"))</f>
        <v/>
      </c>
      <c r="H362" s="111" t="str">
        <f>IF(COUNTA(CitationInformation)=0,"",
IF($A362&gt;NumAuthors,"",
CONCATENATE("  - &amp;AuthorListID",TEXT($A362,"0000"),
"  {CitationID: *CitationID0001",
", PersonID: *PersonID",TEXT(MATCH(INDEX(AuthorList[Author Name],$A362),People[Full Name],0),"0000"),
", AuthorOrder: ",INDEX(AuthorList[Author Number],$A362),"}")))</f>
        <v/>
      </c>
      <c r="K362" s="111" t="str">
        <f>IF($A362&gt;NumSamplingFeatures,"",
CONCATENATE("  - &amp;SamplingFeatureID",TEXT($A362,"0000"),
" {","SamplingFeatureUUID:  ",CHAR(34),INDEX(SamplingFeatures[Sampling Feature UUID],$A362),CHAR(34),
", SamplingFeatureTypeCV:  ",CHAR(34),INDEX(SamplingFeatures[Sampling Feature Type],$A362),CHAR(34),
", SamplingFeatureCode:  ",CHAR(34),INDEX(SamplingFeatures[Feature Code],$A362),CHAR(34),
", SamplingFeatureName:  ",CHAR(34),INDEX(SamplingFeatures[Feature Name],$A362),CHAR(34),
", SamplingFeatureDescription:  ",CHAR(34),INDEX(SamplingFeatures[Feature Description],$A362),CHAR(34),
", SamplingFeatureGeotypeCV:  ",CHAR(34),INDEX(SamplingFeatures[Feature Geo Type],$A362),CHAR(34),
", FeatureGeometry:  ",CHAR(34),INDEX(SamplingFeatures[Feature Geometry],$A362),CHAR(34),
", Elevation_m:  ",CHAR(34),INDEX(SamplingFeatures[Elevation_m],$A362),CHAR(34),
", ElevationDatumCV:  ",CHAR(34),ElevationDatum,CHAR(34),"}"))</f>
        <v/>
      </c>
      <c r="L362" s="111" t="str">
        <f>IF(NumSites=0,"",
IF(NumSites&lt;$A362,"",
CONCATENATE("  - &amp;SiteID",TEXT($A362,"0000"),
" {","SamplingFeatureID:  *SamplingFeatureID",TEXT(MATCH($A362,Sites[SiteID],0),"0000"),
", SiteTypeCV:  ",CHAR(34),INDEX(Sites[Site Type],MATCH($A362,Sites[SiteID],0)),CHAR(34),
", Latitude:  ",INDEX(Sites[Latitude],MATCH($A362,Sites[SiteID],0)),
", Longitude:  ",INDEX(Sites[Longitude],MATCH($A362,Sites[SiteID],0)),
", SpatialReferenceID:  *SRSID0001}")))</f>
        <v/>
      </c>
      <c r="M362" s="111" t="str">
        <f>IF(NumSpecimens=0,"",
IF(NumSpecimens&lt;$A362,"",
CONCATENATE("  - &amp;SpecimenID",TEXT($A362,"0000"),
" {","SamplingFeatureID:  *SamplingFeatureID",TEXT(MATCH($A362,Specimens[SpecimenID],0),"0000"),
", SpecimenTypeCV:  ",CHAR(34),INDEX(Specimens[Specimen Type],MATCH($A362,Specimens[SpecimenID],0)),CHAR(34),
", SpecimenMediumCV:  ",INDEX(Specimens[Specimen Medium],MATCH($A362,Specimens[SpecimenID],0)),
", IsFieldSpecimen:  ",CHAR(34),INDEX(Specimens[Is Field Specimen?],MATCH($A362,Specimens[SpecimenID],0)),CHAR(34),"}")))</f>
        <v/>
      </c>
      <c r="N362" s="111" t="str">
        <f>IF(NumSpatialOffsets=0,"",
IF(NumSpatialOffsets&lt;$A362,"",
CONCATENATE("  - &amp;SpatialOffsetID",TEXT($A362,"0000"),
" {","SpatialOffsetTypeCV:  ",CHAR(34),INDEX(RelatedFeatures[Spatial Offset Type],MATCH($A362,RelatedFeatures[OffsetID],0)),CHAR(34),
", Offset1Value:  ",INDEX(RelatedFeatures[Offset 1 Value],MATCH($A362,RelatedFeatures[OffsetID],0)),
", Offset1UnitID:  ",CHAR(34),INDEX(RelatedFeatures[Offset 1 Unit],MATCH($A362,RelatedFeatures[OffsetID],0)),CHAR(34),
", Offset2Value:  ",IF(INDEX(RelatedFeatures[Offset 2 Value],MATCH($A362,RelatedFeatures[OffsetID],0))="","NULL",INDEX(RelatedFeatures[Offset 2 Value],MATCH($A362,RelatedFeatures[OffsetID],0))),
", Offset2UnitID:  ",CHAR(34),INDEX(RelatedFeatures[Offset 2 Unit],MATCH($A362,RelatedFeatures[OffsetID],0)),,CHAR(34),
", Offset3Value:  ",IF(INDEX(RelatedFeatures[Offset 3 Value],MATCH($A362,RelatedFeatures[OffsetID],0))="","NULL",INDEX(RelatedFeatures[Offset 3 Value],MATCH($A362,RelatedFeatures[OffsetID],0))),
", Offset3UnitID:  ",CHAR(34),INDEX(RelatedFeatures[Offset 3 Unit],MATCH($A362,RelatedFeatures[OffsetID],0)),CHAR(34),"}")))</f>
        <v/>
      </c>
      <c r="O362" s="111" t="str">
        <f>IF(NumRelatedFeatures=0,"",
IF($A362&gt;NumRelatedFeatures,"",
CONCATENATE("  - &amp;RelationID",TEXT($A362,"0000"),
" {","SamplingFeatureID:  *SamplingFeatureID",TEXT(MATCH(INDEX(RelatedFeatures[First Sampling Feature Code],$A362),SamplingFeatures[Feature Code],0),"0000"),
", RelationshipTypeCV:  ",CHAR(34),INDEX(RelatedFeatures[Relationship Type],$A362),CHAR(34),
", RelatedFeatureID: *SamplingFeatureID",TEXT(MATCH(INDEX(RelatedFeatures[Second Sampling Feature Code],$A362),SamplingFeatures[Feature Code],0),"0000"),
", SpatialOffsetID:  ",IF(INDEX(RelatedFeatures[OffsetID],$A362)="",CONCATENATE(CHAR(34),CHAR(34)),CONCATENATE("*SpatialOffsetID",TEXT(INDEX(RelatedFeatures[OffsetID],$A362),"0000"))),"}")))</f>
        <v/>
      </c>
      <c r="P362" s="111" t="str">
        <f>IF($A362&gt;NumMethods,"",
CONCATENATE("  - &amp;MethodID",TEXT($A362,"0000"),
" {","MethodTypeCV:  ",CHAR(34),INDEX(Methods[Method Type],$A362),CHAR(34),
", MethodCode:  ",CHAR(34),INDEX(Methods[Method Code],$A362),CHAR(34),
", MethodName:  ",CHAR(34),INDEX(Methods[Method Name],$A362),CHAR(34),
", MethodDescription:  ",CHAR(34),INDEX(Methods[Method Description],$A362),CHAR(34),
", MethodLink:  ",CHAR(34),INDEX(Methods[Method Link],$A362),CHAR(34),
", OrganizationID: *OrganizationID",TEXT(MATCH(INDEX(Methods[Organization Name],$A362),Organizations[Organization Name],0),"0000"),"}"))</f>
        <v/>
      </c>
      <c r="Q362" s="111" t="str">
        <f>IF($A362&gt;NumVariables,"",
CONCATENATE("  - &amp;VariableID",TEXT($A362,"0000"),
" {","VariableTypeCV:  ",CHAR(34),INDEX(Variables[Variable Type],$A362),CHAR(34),
", VariableCode:  ",CHAR(34),INDEX(Variables[Variable Code],$A362),CHAR(34),
", VariableNameCV:  ",CHAR(34),INDEX(Variables[Variable Name],$A362),CHAR(34),
", VariableDefinition:  ",CHAR(34),INDEX(Variables[Variable Definition],$A362),CHAR(34),
", SpecciationCV:  ",CHAR(34),INDEX(Variables[Speciation],$A362),CHAR(34),
", NoDataValue:  ",CHAR(34),INDEX(Variables[No Data Value],$A362),CHAR(34),"}"))</f>
        <v/>
      </c>
      <c r="S362" s="111" t="str">
        <f>IF($A362&gt;NumProcessingLevels,"",
CONCATENATE("  - &amp;ProcessingLevelID",TEXT($A362,"0000"),
" {","ProcessingLevelCode:  ",CHAR(34),INDEX(ProcessingLevels[Processing Level Code],$A362),CHAR(34),
", Definition:  ",CHAR(34),INDEX(ProcessingLevels[Definition],$A362),CHAR(34),
", Explanation:  ",CHAR(34),INDEX(ProcessingLevels[Explanation],$A362),CHAR(34),"}"))</f>
        <v/>
      </c>
      <c r="T362" s="111" t="str">
        <f>IF($A362&gt;NumDataColumns,"",
IF(INDEX(DataColumns[Method Code],$A362)="","PLEASE FILL IN A METHOD FOR EACH DATA COLUMN",
CONCATENATE("  - &amp;ActionID",TEXT($A362,"0000"),
" {","ActionTypeCV:  ",CHAR(34),"Observation",CHAR(34),
", MethodID: *MethodID",TEXT(MATCH(INDEX(DataColumns[Method Code],$A362),Methods[Method Code],0),"0000"),
", BeginDateTime:  NULL",
", BeginDateTimeUTCOffset:  NULL",
", EndDateTime:  NULL",
", EndDateTimeUTCOffset:  NULL",
", ActionDescription:  ",CHAR(34),"Generic observation action generated by YODA TimeSeries Template",CHAR(34),
", ActionFileLink:  ",CHAR(34),CHAR(34),"}")))</f>
        <v/>
      </c>
      <c r="U362" s="111" t="str">
        <f>IF($A362&gt;NumDataColumns,"",
IF(INDEX(DataColumns[Method Code],$A362)="","PLEASE FILL IN A SAMPLING FEATURE FOR EACH DATA COLUMN",
CONCATENATE("  - &amp;FeatureActionID",TEXT($A362,"0000"),
" {","SamplingFeatureID:  *SamplingFeatureID",TEXT(MATCH(INDEX(DataColumns[Sampling Feature Code],$A362),SamplingFeatures[Feature Code],0),"0000"),
", ActionID:  *ActionID",TEXT($A362,"0000"),"}")))</f>
        <v/>
      </c>
      <c r="V362" s="111" t="str">
        <f>IF($A362&gt;NumDataColumns,"",
CONCATENATE("  - &amp;ResultID",TEXT($A362,"0000"),
" {","ResultUUID:  ",CHAR(34),INDEX(DataColumns[ResultUUID],$A362),CHAR(34),
", FeatureActionID: *FeatureActionID",TEXT($A362,"0000"),
", ResultTypeCV:  ",CHAR(34),INDEX(DataColumns[Result Type],$A362),CHAR(34),
", VariableID:  *VariableID",TEXT(MATCH(INDEX(DataColumns[Variable Code],$A362),Variables[Variable Code],0),"0000"),
", UnitsID:  ",CHAR(34),INDEX(DataColumns[Unit Name],$A362),CHAR(34),
", TaxonomicClassifierID:  ",CHAR(34),CHAR(34),
", ProcessingLevelID:  *ProcessingLevelID",TEXT(MATCH(INDEX(DataColumns[Processing Level],$A362),ProcessingLevels[Processing Level Code],0),"0000"),
", ResultDateTime:  ",CHAR(34),CHAR(34),
", ResultDateTimeUTCOffset:  ",CHAR(34),CHAR(34),
", ValidDateTime:  ",CHAR(34),CHAR(34),
", ValidDateTimeUTCOffset:  ",CHAR(34),CHAR(34),
", StatusCV:  ",CHAR(34),CHAR(34),
", SampledMediumCV:  ",CHAR(34),INDEX(DataColumns[Sampled Medium],$A362),CHAR(34),
", ValueCount:  ",NumDataValues,"}"))</f>
        <v/>
      </c>
      <c r="W362" s="111" t="str">
        <f>IF($A362&gt;NumDataColumns,"",
CONCATENATE("  - &amp;TimeSeriesResultID001",TEXT($A362,"0000"),
" {","ResultID: *ResultID",TEXT($A362,"0000"),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Statistic],$A362),CHAR(34),"}"))</f>
        <v/>
      </c>
      <c r="X362" s="111" t="str">
        <f>IF($A362-3&gt;NumDataColumns,"",
CONCATENATE("    - {ColumnNumber: ",TEXT($A362-1,"0000"),
", Label:  ",CHAR(34),INDEX(DataColumns[Column Label],$A362-3),CHAR(34),
", ODM2Field:  ",CHAR(34),"DataValue",CHAR(34),
", CensorCodeCV:  ",CHAR(34),INDEX(DataColumns[Censor Code],$A362-3),CHAR(34),
", QualiatyCodeCV:  ",CHAR(34),INDEX(DataColumns[Quality Code],$A362-3),CHAR(34),
", TimeAggregationInterval:  ",INDEX(DataColumns[Time Aggregation Interval],$A362-3),
", TimeAggregationIntervalUnitsID:  ",CHAR(34),INDEX(DataColumns[Time Aggregation Unit],$A362-3),CHAR(34),"}"))</f>
        <v/>
      </c>
      <c r="AA362" s="111" t="str">
        <f>IF($A362&gt;NumDataColumns,
"",
CONCATENATE(AA361,", ",INDEX(DataColumns[Column Label],$A362)))</f>
        <v/>
      </c>
    </row>
    <row r="363" spans="1:27" x14ac:dyDescent="0.25">
      <c r="A363">
        <v>360</v>
      </c>
      <c r="D363" s="111" t="str">
        <f>IF($A363&gt;NumPeople,"",
CONCATENATE("  - &amp;PersonID",TEXT($A363,"0000"),
" {","PersonFirstName:  ",CHAR(34),INDEX(People[First Name],$A363),CHAR(34),
", PersonMiddleName:  ",CHAR(34),INDEX(People[Middle Name],$A363),CHAR(34),
", PersonLastName:  ",CHAR(34),INDEX(People[Last Name],$A363),CHAR(34),"}"))</f>
        <v/>
      </c>
      <c r="E363" s="111" t="str">
        <f>IF($A363&gt;NumOrganizations,"",
CONCATENATE("  - &amp;OrganizationID",TEXT($A363,"0000"),
" {","OrganizationTypeCV:  ",CHAR(34),INDEX(Organizations[Organization Type '[CV']],$A363),CHAR(34),
", OrganizationCode:  ",CHAR(34),INDEX(Organizations[Organization Code],$A363),CHAR(34),
", OrganizationName:  ",CHAR(34),INDEX(Organizations[Organization Name],$A363),CHAR(34),
", OrganizationDescription:  ",CHAR(34),INDEX(Organizations[Organization Description],$A363),CHAR(34),
", OrganizationLink:  ",CHAR(34),INDEX(Organizations[Organization Link],$A363),CHAR(34),"}"))</f>
        <v/>
      </c>
      <c r="F363" s="111" t="str">
        <f>IF($A363&gt;NumPeople,"",
CONCATENATE("  - &amp;AffiliationID",TEXT($A363,"0000"),
" {PersonID: *PersonID",TEXT($A363,"0000"),
", OrganizationID: *OrganizationID",TEXT(MATCH(INDEX(People[Organization Name],$A363),Organizations[Organization Name],0),"0000"),
", IsPrimaryOrganizationContact: , AffiliationStartDate: , AffiliationEndDate: , PrimaryPhone: ",
", PrimaryEmail: ",CHAR(34),INDEX(People[Primary Email],$A363),CHAR(34),
", PrimaryAddress: ",CHAR(34),INDEX(People[Primary Address],$A363),CHAR(34),
", PersonLink: }"))</f>
        <v/>
      </c>
      <c r="H363" s="111" t="str">
        <f>IF(COUNTA(CitationInformation)=0,"",
IF($A363&gt;NumAuthors,"",
CONCATENATE("  - &amp;AuthorListID",TEXT($A363,"0000"),
"  {CitationID: *CitationID0001",
", PersonID: *PersonID",TEXT(MATCH(INDEX(AuthorList[Author Name],$A363),People[Full Name],0),"0000"),
", AuthorOrder: ",INDEX(AuthorList[Author Number],$A363),"}")))</f>
        <v/>
      </c>
      <c r="K363" s="111" t="str">
        <f>IF($A363&gt;NumSamplingFeatures,"",
CONCATENATE("  - &amp;SamplingFeatureID",TEXT($A363,"0000"),
" {","SamplingFeatureUUID:  ",CHAR(34),INDEX(SamplingFeatures[Sampling Feature UUID],$A363),CHAR(34),
", SamplingFeatureTypeCV:  ",CHAR(34),INDEX(SamplingFeatures[Sampling Feature Type],$A363),CHAR(34),
", SamplingFeatureCode:  ",CHAR(34),INDEX(SamplingFeatures[Feature Code],$A363),CHAR(34),
", SamplingFeatureName:  ",CHAR(34),INDEX(SamplingFeatures[Feature Name],$A363),CHAR(34),
", SamplingFeatureDescription:  ",CHAR(34),INDEX(SamplingFeatures[Feature Description],$A363),CHAR(34),
", SamplingFeatureGeotypeCV:  ",CHAR(34),INDEX(SamplingFeatures[Feature Geo Type],$A363),CHAR(34),
", FeatureGeometry:  ",CHAR(34),INDEX(SamplingFeatures[Feature Geometry],$A363),CHAR(34),
", Elevation_m:  ",CHAR(34),INDEX(SamplingFeatures[Elevation_m],$A363),CHAR(34),
", ElevationDatumCV:  ",CHAR(34),ElevationDatum,CHAR(34),"}"))</f>
        <v/>
      </c>
      <c r="L363" s="111" t="str">
        <f>IF(NumSites=0,"",
IF(NumSites&lt;$A363,"",
CONCATENATE("  - &amp;SiteID",TEXT($A363,"0000"),
" {","SamplingFeatureID:  *SamplingFeatureID",TEXT(MATCH($A363,Sites[SiteID],0),"0000"),
", SiteTypeCV:  ",CHAR(34),INDEX(Sites[Site Type],MATCH($A363,Sites[SiteID],0)),CHAR(34),
", Latitude:  ",INDEX(Sites[Latitude],MATCH($A363,Sites[SiteID],0)),
", Longitude:  ",INDEX(Sites[Longitude],MATCH($A363,Sites[SiteID],0)),
", SpatialReferenceID:  *SRSID0001}")))</f>
        <v/>
      </c>
      <c r="M363" s="111" t="str">
        <f>IF(NumSpecimens=0,"",
IF(NumSpecimens&lt;$A363,"",
CONCATENATE("  - &amp;SpecimenID",TEXT($A363,"0000"),
" {","SamplingFeatureID:  *SamplingFeatureID",TEXT(MATCH($A363,Specimens[SpecimenID],0),"0000"),
", SpecimenTypeCV:  ",CHAR(34),INDEX(Specimens[Specimen Type],MATCH($A363,Specimens[SpecimenID],0)),CHAR(34),
", SpecimenMediumCV:  ",INDEX(Specimens[Specimen Medium],MATCH($A363,Specimens[SpecimenID],0)),
", IsFieldSpecimen:  ",CHAR(34),INDEX(Specimens[Is Field Specimen?],MATCH($A363,Specimens[SpecimenID],0)),CHAR(34),"}")))</f>
        <v/>
      </c>
      <c r="N363" s="111" t="str">
        <f>IF(NumSpatialOffsets=0,"",
IF(NumSpatialOffsets&lt;$A363,"",
CONCATENATE("  - &amp;SpatialOffsetID",TEXT($A363,"0000"),
" {","SpatialOffsetTypeCV:  ",CHAR(34),INDEX(RelatedFeatures[Spatial Offset Type],MATCH($A363,RelatedFeatures[OffsetID],0)),CHAR(34),
", Offset1Value:  ",INDEX(RelatedFeatures[Offset 1 Value],MATCH($A363,RelatedFeatures[OffsetID],0)),
", Offset1UnitID:  ",CHAR(34),INDEX(RelatedFeatures[Offset 1 Unit],MATCH($A363,RelatedFeatures[OffsetID],0)),CHAR(34),
", Offset2Value:  ",IF(INDEX(RelatedFeatures[Offset 2 Value],MATCH($A363,RelatedFeatures[OffsetID],0))="","NULL",INDEX(RelatedFeatures[Offset 2 Value],MATCH($A363,RelatedFeatures[OffsetID],0))),
", Offset2UnitID:  ",CHAR(34),INDEX(RelatedFeatures[Offset 2 Unit],MATCH($A363,RelatedFeatures[OffsetID],0)),,CHAR(34),
", Offset3Value:  ",IF(INDEX(RelatedFeatures[Offset 3 Value],MATCH($A363,RelatedFeatures[OffsetID],0))="","NULL",INDEX(RelatedFeatures[Offset 3 Value],MATCH($A363,RelatedFeatures[OffsetID],0))),
", Offset3UnitID:  ",CHAR(34),INDEX(RelatedFeatures[Offset 3 Unit],MATCH($A363,RelatedFeatures[OffsetID],0)),CHAR(34),"}")))</f>
        <v/>
      </c>
      <c r="O363" s="111" t="str">
        <f>IF(NumRelatedFeatures=0,"",
IF($A363&gt;NumRelatedFeatures,"",
CONCATENATE("  - &amp;RelationID",TEXT($A363,"0000"),
" {","SamplingFeatureID:  *SamplingFeatureID",TEXT(MATCH(INDEX(RelatedFeatures[First Sampling Feature Code],$A363),SamplingFeatures[Feature Code],0),"0000"),
", RelationshipTypeCV:  ",CHAR(34),INDEX(RelatedFeatures[Relationship Type],$A363),CHAR(34),
", RelatedFeatureID: *SamplingFeatureID",TEXT(MATCH(INDEX(RelatedFeatures[Second Sampling Feature Code],$A363),SamplingFeatures[Feature Code],0),"0000"),
", SpatialOffsetID:  ",IF(INDEX(RelatedFeatures[OffsetID],$A363)="",CONCATENATE(CHAR(34),CHAR(34)),CONCATENATE("*SpatialOffsetID",TEXT(INDEX(RelatedFeatures[OffsetID],$A363),"0000"))),"}")))</f>
        <v/>
      </c>
      <c r="P363" s="111" t="str">
        <f>IF($A363&gt;NumMethods,"",
CONCATENATE("  - &amp;MethodID",TEXT($A363,"0000"),
" {","MethodTypeCV:  ",CHAR(34),INDEX(Methods[Method Type],$A363),CHAR(34),
", MethodCode:  ",CHAR(34),INDEX(Methods[Method Code],$A363),CHAR(34),
", MethodName:  ",CHAR(34),INDEX(Methods[Method Name],$A363),CHAR(34),
", MethodDescription:  ",CHAR(34),INDEX(Methods[Method Description],$A363),CHAR(34),
", MethodLink:  ",CHAR(34),INDEX(Methods[Method Link],$A363),CHAR(34),
", OrganizationID: *OrganizationID",TEXT(MATCH(INDEX(Methods[Organization Name],$A363),Organizations[Organization Name],0),"0000"),"}"))</f>
        <v/>
      </c>
      <c r="Q363" s="111" t="str">
        <f>IF($A363&gt;NumVariables,"",
CONCATENATE("  - &amp;VariableID",TEXT($A363,"0000"),
" {","VariableTypeCV:  ",CHAR(34),INDEX(Variables[Variable Type],$A363),CHAR(34),
", VariableCode:  ",CHAR(34),INDEX(Variables[Variable Code],$A363),CHAR(34),
", VariableNameCV:  ",CHAR(34),INDEX(Variables[Variable Name],$A363),CHAR(34),
", VariableDefinition:  ",CHAR(34),INDEX(Variables[Variable Definition],$A363),CHAR(34),
", SpecciationCV:  ",CHAR(34),INDEX(Variables[Speciation],$A363),CHAR(34),
", NoDataValue:  ",CHAR(34),INDEX(Variables[No Data Value],$A363),CHAR(34),"}"))</f>
        <v/>
      </c>
      <c r="S363" s="111" t="str">
        <f>IF($A363&gt;NumProcessingLevels,"",
CONCATENATE("  - &amp;ProcessingLevelID",TEXT($A363,"0000"),
" {","ProcessingLevelCode:  ",CHAR(34),INDEX(ProcessingLevels[Processing Level Code],$A363),CHAR(34),
", Definition:  ",CHAR(34),INDEX(ProcessingLevels[Definition],$A363),CHAR(34),
", Explanation:  ",CHAR(34),INDEX(ProcessingLevels[Explanation],$A363),CHAR(34),"}"))</f>
        <v/>
      </c>
      <c r="T363" s="111" t="str">
        <f>IF($A363&gt;NumDataColumns,"",
IF(INDEX(DataColumns[Method Code],$A363)="","PLEASE FILL IN A METHOD FOR EACH DATA COLUMN",
CONCATENATE("  - &amp;ActionID",TEXT($A363,"0000"),
" {","ActionTypeCV:  ",CHAR(34),"Observation",CHAR(34),
", MethodID: *MethodID",TEXT(MATCH(INDEX(DataColumns[Method Code],$A363),Methods[Method Code],0),"0000"),
", BeginDateTime:  NULL",
", BeginDateTimeUTCOffset:  NULL",
", EndDateTime:  NULL",
", EndDateTimeUTCOffset:  NULL",
", ActionDescription:  ",CHAR(34),"Generic observation action generated by YODA TimeSeries Template",CHAR(34),
", ActionFileLink:  ",CHAR(34),CHAR(34),"}")))</f>
        <v/>
      </c>
      <c r="U363" s="111" t="str">
        <f>IF($A363&gt;NumDataColumns,"",
IF(INDEX(DataColumns[Method Code],$A363)="","PLEASE FILL IN A SAMPLING FEATURE FOR EACH DATA COLUMN",
CONCATENATE("  - &amp;FeatureActionID",TEXT($A363,"0000"),
" {","SamplingFeatureID:  *SamplingFeatureID",TEXT(MATCH(INDEX(DataColumns[Sampling Feature Code],$A363),SamplingFeatures[Feature Code],0),"0000"),
", ActionID:  *ActionID",TEXT($A363,"0000"),"}")))</f>
        <v/>
      </c>
      <c r="V363" s="111" t="str">
        <f>IF($A363&gt;NumDataColumns,"",
CONCATENATE("  - &amp;ResultID",TEXT($A363,"0000"),
" {","ResultUUID:  ",CHAR(34),INDEX(DataColumns[ResultUUID],$A363),CHAR(34),
", FeatureActionID: *FeatureActionID",TEXT($A363,"0000"),
", ResultTypeCV:  ",CHAR(34),INDEX(DataColumns[Result Type],$A363),CHAR(34),
", VariableID:  *VariableID",TEXT(MATCH(INDEX(DataColumns[Variable Code],$A363),Variables[Variable Code],0),"0000"),
", UnitsID:  ",CHAR(34),INDEX(DataColumns[Unit Name],$A363),CHAR(34),
", TaxonomicClassifierID:  ",CHAR(34),CHAR(34),
", ProcessingLevelID:  *ProcessingLevelID",TEXT(MATCH(INDEX(DataColumns[Processing Level],$A363),ProcessingLevels[Processing Level Code],0),"0000"),
", ResultDateTime:  ",CHAR(34),CHAR(34),
", ResultDateTimeUTCOffset:  ",CHAR(34),CHAR(34),
", ValidDateTime:  ",CHAR(34),CHAR(34),
", ValidDateTimeUTCOffset:  ",CHAR(34),CHAR(34),
", StatusCV:  ",CHAR(34),CHAR(34),
", SampledMediumCV:  ",CHAR(34),INDEX(DataColumns[Sampled Medium],$A363),CHAR(34),
", ValueCount:  ",NumDataValues,"}"))</f>
        <v/>
      </c>
      <c r="W363" s="111" t="str">
        <f>IF($A363&gt;NumDataColumns,"",
CONCATENATE("  - &amp;TimeSeriesResultID001",TEXT($A363,"0000"),
" {","ResultID: *ResultID",TEXT($A363,"0000"),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Statistic],$A363),CHAR(34),"}"))</f>
        <v/>
      </c>
      <c r="X363" s="111" t="str">
        <f>IF($A363-3&gt;NumDataColumns,"",
CONCATENATE("    - {ColumnNumber: ",TEXT($A363-1,"0000"),
", Label:  ",CHAR(34),INDEX(DataColumns[Column Label],$A363-3),CHAR(34),
", ODM2Field:  ",CHAR(34),"DataValue",CHAR(34),
", CensorCodeCV:  ",CHAR(34),INDEX(DataColumns[Censor Code],$A363-3),CHAR(34),
", QualiatyCodeCV:  ",CHAR(34),INDEX(DataColumns[Quality Code],$A363-3),CHAR(34),
", TimeAggregationInterval:  ",INDEX(DataColumns[Time Aggregation Interval],$A363-3),
", TimeAggregationIntervalUnitsID:  ",CHAR(34),INDEX(DataColumns[Time Aggregation Unit],$A363-3),CHAR(34),"}"))</f>
        <v/>
      </c>
      <c r="AA363" s="111" t="str">
        <f>IF($A363&gt;NumDataColumns,
"",
CONCATENATE(AA362,", ",INDEX(DataColumns[Column Label],$A363)))</f>
        <v/>
      </c>
    </row>
    <row r="364" spans="1:27" x14ac:dyDescent="0.25">
      <c r="A364">
        <v>361</v>
      </c>
      <c r="D364" s="111" t="str">
        <f>IF($A364&gt;NumPeople,"",
CONCATENATE("  - &amp;PersonID",TEXT($A364,"0000"),
" {","PersonFirstName:  ",CHAR(34),INDEX(People[First Name],$A364),CHAR(34),
", PersonMiddleName:  ",CHAR(34),INDEX(People[Middle Name],$A364),CHAR(34),
", PersonLastName:  ",CHAR(34),INDEX(People[Last Name],$A364),CHAR(34),"}"))</f>
        <v/>
      </c>
      <c r="E364" s="111" t="str">
        <f>IF($A364&gt;NumOrganizations,"",
CONCATENATE("  - &amp;OrganizationID",TEXT($A364,"0000"),
" {","OrganizationTypeCV:  ",CHAR(34),INDEX(Organizations[Organization Type '[CV']],$A364),CHAR(34),
", OrganizationCode:  ",CHAR(34),INDEX(Organizations[Organization Code],$A364),CHAR(34),
", OrganizationName:  ",CHAR(34),INDEX(Organizations[Organization Name],$A364),CHAR(34),
", OrganizationDescription:  ",CHAR(34),INDEX(Organizations[Organization Description],$A364),CHAR(34),
", OrganizationLink:  ",CHAR(34),INDEX(Organizations[Organization Link],$A364),CHAR(34),"}"))</f>
        <v/>
      </c>
      <c r="F364" s="111" t="str">
        <f>IF($A364&gt;NumPeople,"",
CONCATENATE("  - &amp;AffiliationID",TEXT($A364,"0000"),
" {PersonID: *PersonID",TEXT($A364,"0000"),
", OrganizationID: *OrganizationID",TEXT(MATCH(INDEX(People[Organization Name],$A364),Organizations[Organization Name],0),"0000"),
", IsPrimaryOrganizationContact: , AffiliationStartDate: , AffiliationEndDate: , PrimaryPhone: ",
", PrimaryEmail: ",CHAR(34),INDEX(People[Primary Email],$A364),CHAR(34),
", PrimaryAddress: ",CHAR(34),INDEX(People[Primary Address],$A364),CHAR(34),
", PersonLink: }"))</f>
        <v/>
      </c>
      <c r="H364" s="111" t="str">
        <f>IF(COUNTA(CitationInformation)=0,"",
IF($A364&gt;NumAuthors,"",
CONCATENATE("  - &amp;AuthorListID",TEXT($A364,"0000"),
"  {CitationID: *CitationID0001",
", PersonID: *PersonID",TEXT(MATCH(INDEX(AuthorList[Author Name],$A364),People[Full Name],0),"0000"),
", AuthorOrder: ",INDEX(AuthorList[Author Number],$A364),"}")))</f>
        <v/>
      </c>
      <c r="K364" s="111" t="str">
        <f>IF($A364&gt;NumSamplingFeatures,"",
CONCATENATE("  - &amp;SamplingFeatureID",TEXT($A364,"0000"),
" {","SamplingFeatureUUID:  ",CHAR(34),INDEX(SamplingFeatures[Sampling Feature UUID],$A364),CHAR(34),
", SamplingFeatureTypeCV:  ",CHAR(34),INDEX(SamplingFeatures[Sampling Feature Type],$A364),CHAR(34),
", SamplingFeatureCode:  ",CHAR(34),INDEX(SamplingFeatures[Feature Code],$A364),CHAR(34),
", SamplingFeatureName:  ",CHAR(34),INDEX(SamplingFeatures[Feature Name],$A364),CHAR(34),
", SamplingFeatureDescription:  ",CHAR(34),INDEX(SamplingFeatures[Feature Description],$A364),CHAR(34),
", SamplingFeatureGeotypeCV:  ",CHAR(34),INDEX(SamplingFeatures[Feature Geo Type],$A364),CHAR(34),
", FeatureGeometry:  ",CHAR(34),INDEX(SamplingFeatures[Feature Geometry],$A364),CHAR(34),
", Elevation_m:  ",CHAR(34),INDEX(SamplingFeatures[Elevation_m],$A364),CHAR(34),
", ElevationDatumCV:  ",CHAR(34),ElevationDatum,CHAR(34),"}"))</f>
        <v/>
      </c>
      <c r="L364" s="111" t="str">
        <f>IF(NumSites=0,"",
IF(NumSites&lt;$A364,"",
CONCATENATE("  - &amp;SiteID",TEXT($A364,"0000"),
" {","SamplingFeatureID:  *SamplingFeatureID",TEXT(MATCH($A364,Sites[SiteID],0),"0000"),
", SiteTypeCV:  ",CHAR(34),INDEX(Sites[Site Type],MATCH($A364,Sites[SiteID],0)),CHAR(34),
", Latitude:  ",INDEX(Sites[Latitude],MATCH($A364,Sites[SiteID],0)),
", Longitude:  ",INDEX(Sites[Longitude],MATCH($A364,Sites[SiteID],0)),
", SpatialReferenceID:  *SRSID0001}")))</f>
        <v/>
      </c>
      <c r="M364" s="111" t="str">
        <f>IF(NumSpecimens=0,"",
IF(NumSpecimens&lt;$A364,"",
CONCATENATE("  - &amp;SpecimenID",TEXT($A364,"0000"),
" {","SamplingFeatureID:  *SamplingFeatureID",TEXT(MATCH($A364,Specimens[SpecimenID],0),"0000"),
", SpecimenTypeCV:  ",CHAR(34),INDEX(Specimens[Specimen Type],MATCH($A364,Specimens[SpecimenID],0)),CHAR(34),
", SpecimenMediumCV:  ",INDEX(Specimens[Specimen Medium],MATCH($A364,Specimens[SpecimenID],0)),
", IsFieldSpecimen:  ",CHAR(34),INDEX(Specimens[Is Field Specimen?],MATCH($A364,Specimens[SpecimenID],0)),CHAR(34),"}")))</f>
        <v/>
      </c>
      <c r="N364" s="111" t="str">
        <f>IF(NumSpatialOffsets=0,"",
IF(NumSpatialOffsets&lt;$A364,"",
CONCATENATE("  - &amp;SpatialOffsetID",TEXT($A364,"0000"),
" {","SpatialOffsetTypeCV:  ",CHAR(34),INDEX(RelatedFeatures[Spatial Offset Type],MATCH($A364,RelatedFeatures[OffsetID],0)),CHAR(34),
", Offset1Value:  ",INDEX(RelatedFeatures[Offset 1 Value],MATCH($A364,RelatedFeatures[OffsetID],0)),
", Offset1UnitID:  ",CHAR(34),INDEX(RelatedFeatures[Offset 1 Unit],MATCH($A364,RelatedFeatures[OffsetID],0)),CHAR(34),
", Offset2Value:  ",IF(INDEX(RelatedFeatures[Offset 2 Value],MATCH($A364,RelatedFeatures[OffsetID],0))="","NULL",INDEX(RelatedFeatures[Offset 2 Value],MATCH($A364,RelatedFeatures[OffsetID],0))),
", Offset2UnitID:  ",CHAR(34),INDEX(RelatedFeatures[Offset 2 Unit],MATCH($A364,RelatedFeatures[OffsetID],0)),,CHAR(34),
", Offset3Value:  ",IF(INDEX(RelatedFeatures[Offset 3 Value],MATCH($A364,RelatedFeatures[OffsetID],0))="","NULL",INDEX(RelatedFeatures[Offset 3 Value],MATCH($A364,RelatedFeatures[OffsetID],0))),
", Offset3UnitID:  ",CHAR(34),INDEX(RelatedFeatures[Offset 3 Unit],MATCH($A364,RelatedFeatures[OffsetID],0)),CHAR(34),"}")))</f>
        <v/>
      </c>
      <c r="O364" s="111" t="str">
        <f>IF(NumRelatedFeatures=0,"",
IF($A364&gt;NumRelatedFeatures,"",
CONCATENATE("  - &amp;RelationID",TEXT($A364,"0000"),
" {","SamplingFeatureID:  *SamplingFeatureID",TEXT(MATCH(INDEX(RelatedFeatures[First Sampling Feature Code],$A364),SamplingFeatures[Feature Code],0),"0000"),
", RelationshipTypeCV:  ",CHAR(34),INDEX(RelatedFeatures[Relationship Type],$A364),CHAR(34),
", RelatedFeatureID: *SamplingFeatureID",TEXT(MATCH(INDEX(RelatedFeatures[Second Sampling Feature Code],$A364),SamplingFeatures[Feature Code],0),"0000"),
", SpatialOffsetID:  ",IF(INDEX(RelatedFeatures[OffsetID],$A364)="",CONCATENATE(CHAR(34),CHAR(34)),CONCATENATE("*SpatialOffsetID",TEXT(INDEX(RelatedFeatures[OffsetID],$A364),"0000"))),"}")))</f>
        <v/>
      </c>
      <c r="P364" s="111" t="str">
        <f>IF($A364&gt;NumMethods,"",
CONCATENATE("  - &amp;MethodID",TEXT($A364,"0000"),
" {","MethodTypeCV:  ",CHAR(34),INDEX(Methods[Method Type],$A364),CHAR(34),
", MethodCode:  ",CHAR(34),INDEX(Methods[Method Code],$A364),CHAR(34),
", MethodName:  ",CHAR(34),INDEX(Methods[Method Name],$A364),CHAR(34),
", MethodDescription:  ",CHAR(34),INDEX(Methods[Method Description],$A364),CHAR(34),
", MethodLink:  ",CHAR(34),INDEX(Methods[Method Link],$A364),CHAR(34),
", OrganizationID: *OrganizationID",TEXT(MATCH(INDEX(Methods[Organization Name],$A364),Organizations[Organization Name],0),"0000"),"}"))</f>
        <v/>
      </c>
      <c r="Q364" s="111" t="str">
        <f>IF($A364&gt;NumVariables,"",
CONCATENATE("  - &amp;VariableID",TEXT($A364,"0000"),
" {","VariableTypeCV:  ",CHAR(34),INDEX(Variables[Variable Type],$A364),CHAR(34),
", VariableCode:  ",CHAR(34),INDEX(Variables[Variable Code],$A364),CHAR(34),
", VariableNameCV:  ",CHAR(34),INDEX(Variables[Variable Name],$A364),CHAR(34),
", VariableDefinition:  ",CHAR(34),INDEX(Variables[Variable Definition],$A364),CHAR(34),
", SpecciationCV:  ",CHAR(34),INDEX(Variables[Speciation],$A364),CHAR(34),
", NoDataValue:  ",CHAR(34),INDEX(Variables[No Data Value],$A364),CHAR(34),"}"))</f>
        <v/>
      </c>
      <c r="S364" s="111" t="str">
        <f>IF($A364&gt;NumProcessingLevels,"",
CONCATENATE("  - &amp;ProcessingLevelID",TEXT($A364,"0000"),
" {","ProcessingLevelCode:  ",CHAR(34),INDEX(ProcessingLevels[Processing Level Code],$A364),CHAR(34),
", Definition:  ",CHAR(34),INDEX(ProcessingLevels[Definition],$A364),CHAR(34),
", Explanation:  ",CHAR(34),INDEX(ProcessingLevels[Explanation],$A364),CHAR(34),"}"))</f>
        <v/>
      </c>
      <c r="T364" s="111" t="str">
        <f>IF($A364&gt;NumDataColumns,"",
IF(INDEX(DataColumns[Method Code],$A364)="","PLEASE FILL IN A METHOD FOR EACH DATA COLUMN",
CONCATENATE("  - &amp;ActionID",TEXT($A364,"0000"),
" {","ActionTypeCV:  ",CHAR(34),"Observation",CHAR(34),
", MethodID: *MethodID",TEXT(MATCH(INDEX(DataColumns[Method Code],$A364),Methods[Method Code],0),"0000"),
", BeginDateTime:  NULL",
", BeginDateTimeUTCOffset:  NULL",
", EndDateTime:  NULL",
", EndDateTimeUTCOffset:  NULL",
", ActionDescription:  ",CHAR(34),"Generic observation action generated by YODA TimeSeries Template",CHAR(34),
", ActionFileLink:  ",CHAR(34),CHAR(34),"}")))</f>
        <v/>
      </c>
      <c r="U364" s="111" t="str">
        <f>IF($A364&gt;NumDataColumns,"",
IF(INDEX(DataColumns[Method Code],$A364)="","PLEASE FILL IN A SAMPLING FEATURE FOR EACH DATA COLUMN",
CONCATENATE("  - &amp;FeatureActionID",TEXT($A364,"0000"),
" {","SamplingFeatureID:  *SamplingFeatureID",TEXT(MATCH(INDEX(DataColumns[Sampling Feature Code],$A364),SamplingFeatures[Feature Code],0),"0000"),
", ActionID:  *ActionID",TEXT($A364,"0000"),"}")))</f>
        <v/>
      </c>
      <c r="V364" s="111" t="str">
        <f>IF($A364&gt;NumDataColumns,"",
CONCATENATE("  - &amp;ResultID",TEXT($A364,"0000"),
" {","ResultUUID:  ",CHAR(34),INDEX(DataColumns[ResultUUID],$A364),CHAR(34),
", FeatureActionID: *FeatureActionID",TEXT($A364,"0000"),
", ResultTypeCV:  ",CHAR(34),INDEX(DataColumns[Result Type],$A364),CHAR(34),
", VariableID:  *VariableID",TEXT(MATCH(INDEX(DataColumns[Variable Code],$A364),Variables[Variable Code],0),"0000"),
", UnitsID:  ",CHAR(34),INDEX(DataColumns[Unit Name],$A364),CHAR(34),
", TaxonomicClassifierID:  ",CHAR(34),CHAR(34),
", ProcessingLevelID:  *ProcessingLevelID",TEXT(MATCH(INDEX(DataColumns[Processing Level],$A364),ProcessingLevels[Processing Level Code],0),"0000"),
", ResultDateTime:  ",CHAR(34),CHAR(34),
", ResultDateTimeUTCOffset:  ",CHAR(34),CHAR(34),
", ValidDateTime:  ",CHAR(34),CHAR(34),
", ValidDateTimeUTCOffset:  ",CHAR(34),CHAR(34),
", StatusCV:  ",CHAR(34),CHAR(34),
", SampledMediumCV:  ",CHAR(34),INDEX(DataColumns[Sampled Medium],$A364),CHAR(34),
", ValueCount:  ",NumDataValues,"}"))</f>
        <v/>
      </c>
      <c r="W364" s="111" t="str">
        <f>IF($A364&gt;NumDataColumns,"",
CONCATENATE("  - &amp;TimeSeriesResultID001",TEXT($A364,"0000"),
" {","ResultID: *ResultID",TEXT($A364,"0000"),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Statistic],$A364),CHAR(34),"}"))</f>
        <v/>
      </c>
      <c r="X364" s="111" t="str">
        <f>IF($A364-3&gt;NumDataColumns,"",
CONCATENATE("    - {ColumnNumber: ",TEXT($A364-1,"0000"),
", Label:  ",CHAR(34),INDEX(DataColumns[Column Label],$A364-3),CHAR(34),
", ODM2Field:  ",CHAR(34),"DataValue",CHAR(34),
", CensorCodeCV:  ",CHAR(34),INDEX(DataColumns[Censor Code],$A364-3),CHAR(34),
", QualiatyCodeCV:  ",CHAR(34),INDEX(DataColumns[Quality Code],$A364-3),CHAR(34),
", TimeAggregationInterval:  ",INDEX(DataColumns[Time Aggregation Interval],$A364-3),
", TimeAggregationIntervalUnitsID:  ",CHAR(34),INDEX(DataColumns[Time Aggregation Unit],$A364-3),CHAR(34),"}"))</f>
        <v/>
      </c>
      <c r="AA364" s="111" t="str">
        <f>IF($A364&gt;NumDataColumns,
"",
CONCATENATE(AA363,", ",INDEX(DataColumns[Column Label],$A364)))</f>
        <v/>
      </c>
    </row>
    <row r="365" spans="1:27" x14ac:dyDescent="0.25">
      <c r="A365">
        <v>362</v>
      </c>
      <c r="D365" s="111" t="str">
        <f>IF($A365&gt;NumPeople,"",
CONCATENATE("  - &amp;PersonID",TEXT($A365,"0000"),
" {","PersonFirstName:  ",CHAR(34),INDEX(People[First Name],$A365),CHAR(34),
", PersonMiddleName:  ",CHAR(34),INDEX(People[Middle Name],$A365),CHAR(34),
", PersonLastName:  ",CHAR(34),INDEX(People[Last Name],$A365),CHAR(34),"}"))</f>
        <v/>
      </c>
      <c r="E365" s="111" t="str">
        <f>IF($A365&gt;NumOrganizations,"",
CONCATENATE("  - &amp;OrganizationID",TEXT($A365,"0000"),
" {","OrganizationTypeCV:  ",CHAR(34),INDEX(Organizations[Organization Type '[CV']],$A365),CHAR(34),
", OrganizationCode:  ",CHAR(34),INDEX(Organizations[Organization Code],$A365),CHAR(34),
", OrganizationName:  ",CHAR(34),INDEX(Organizations[Organization Name],$A365),CHAR(34),
", OrganizationDescription:  ",CHAR(34),INDEX(Organizations[Organization Description],$A365),CHAR(34),
", OrganizationLink:  ",CHAR(34),INDEX(Organizations[Organization Link],$A365),CHAR(34),"}"))</f>
        <v/>
      </c>
      <c r="F365" s="111" t="str">
        <f>IF($A365&gt;NumPeople,"",
CONCATENATE("  - &amp;AffiliationID",TEXT($A365,"0000"),
" {PersonID: *PersonID",TEXT($A365,"0000"),
", OrganizationID: *OrganizationID",TEXT(MATCH(INDEX(People[Organization Name],$A365),Organizations[Organization Name],0),"0000"),
", IsPrimaryOrganizationContact: , AffiliationStartDate: , AffiliationEndDate: , PrimaryPhone: ",
", PrimaryEmail: ",CHAR(34),INDEX(People[Primary Email],$A365),CHAR(34),
", PrimaryAddress: ",CHAR(34),INDEX(People[Primary Address],$A365),CHAR(34),
", PersonLink: }"))</f>
        <v/>
      </c>
      <c r="H365" s="111" t="str">
        <f>IF(COUNTA(CitationInformation)=0,"",
IF($A365&gt;NumAuthors,"",
CONCATENATE("  - &amp;AuthorListID",TEXT($A365,"0000"),
"  {CitationID: *CitationID0001",
", PersonID: *PersonID",TEXT(MATCH(INDEX(AuthorList[Author Name],$A365),People[Full Name],0),"0000"),
", AuthorOrder: ",INDEX(AuthorList[Author Number],$A365),"}")))</f>
        <v/>
      </c>
      <c r="K365" s="111" t="str">
        <f>IF($A365&gt;NumSamplingFeatures,"",
CONCATENATE("  - &amp;SamplingFeatureID",TEXT($A365,"0000"),
" {","SamplingFeatureUUID:  ",CHAR(34),INDEX(SamplingFeatures[Sampling Feature UUID],$A365),CHAR(34),
", SamplingFeatureTypeCV:  ",CHAR(34),INDEX(SamplingFeatures[Sampling Feature Type],$A365),CHAR(34),
", SamplingFeatureCode:  ",CHAR(34),INDEX(SamplingFeatures[Feature Code],$A365),CHAR(34),
", SamplingFeatureName:  ",CHAR(34),INDEX(SamplingFeatures[Feature Name],$A365),CHAR(34),
", SamplingFeatureDescription:  ",CHAR(34),INDEX(SamplingFeatures[Feature Description],$A365),CHAR(34),
", SamplingFeatureGeotypeCV:  ",CHAR(34),INDEX(SamplingFeatures[Feature Geo Type],$A365),CHAR(34),
", FeatureGeometry:  ",CHAR(34),INDEX(SamplingFeatures[Feature Geometry],$A365),CHAR(34),
", Elevation_m:  ",CHAR(34),INDEX(SamplingFeatures[Elevation_m],$A365),CHAR(34),
", ElevationDatumCV:  ",CHAR(34),ElevationDatum,CHAR(34),"}"))</f>
        <v/>
      </c>
      <c r="L365" s="111" t="str">
        <f>IF(NumSites=0,"",
IF(NumSites&lt;$A365,"",
CONCATENATE("  - &amp;SiteID",TEXT($A365,"0000"),
" {","SamplingFeatureID:  *SamplingFeatureID",TEXT(MATCH($A365,Sites[SiteID],0),"0000"),
", SiteTypeCV:  ",CHAR(34),INDEX(Sites[Site Type],MATCH($A365,Sites[SiteID],0)),CHAR(34),
", Latitude:  ",INDEX(Sites[Latitude],MATCH($A365,Sites[SiteID],0)),
", Longitude:  ",INDEX(Sites[Longitude],MATCH($A365,Sites[SiteID],0)),
", SpatialReferenceID:  *SRSID0001}")))</f>
        <v/>
      </c>
      <c r="M365" s="111" t="str">
        <f>IF(NumSpecimens=0,"",
IF(NumSpecimens&lt;$A365,"",
CONCATENATE("  - &amp;SpecimenID",TEXT($A365,"0000"),
" {","SamplingFeatureID:  *SamplingFeatureID",TEXT(MATCH($A365,Specimens[SpecimenID],0),"0000"),
", SpecimenTypeCV:  ",CHAR(34),INDEX(Specimens[Specimen Type],MATCH($A365,Specimens[SpecimenID],0)),CHAR(34),
", SpecimenMediumCV:  ",INDEX(Specimens[Specimen Medium],MATCH($A365,Specimens[SpecimenID],0)),
", IsFieldSpecimen:  ",CHAR(34),INDEX(Specimens[Is Field Specimen?],MATCH($A365,Specimens[SpecimenID],0)),CHAR(34),"}")))</f>
        <v/>
      </c>
      <c r="N365" s="111" t="str">
        <f>IF(NumSpatialOffsets=0,"",
IF(NumSpatialOffsets&lt;$A365,"",
CONCATENATE("  - &amp;SpatialOffsetID",TEXT($A365,"0000"),
" {","SpatialOffsetTypeCV:  ",CHAR(34),INDEX(RelatedFeatures[Spatial Offset Type],MATCH($A365,RelatedFeatures[OffsetID],0)),CHAR(34),
", Offset1Value:  ",INDEX(RelatedFeatures[Offset 1 Value],MATCH($A365,RelatedFeatures[OffsetID],0)),
", Offset1UnitID:  ",CHAR(34),INDEX(RelatedFeatures[Offset 1 Unit],MATCH($A365,RelatedFeatures[OffsetID],0)),CHAR(34),
", Offset2Value:  ",IF(INDEX(RelatedFeatures[Offset 2 Value],MATCH($A365,RelatedFeatures[OffsetID],0))="","NULL",INDEX(RelatedFeatures[Offset 2 Value],MATCH($A365,RelatedFeatures[OffsetID],0))),
", Offset2UnitID:  ",CHAR(34),INDEX(RelatedFeatures[Offset 2 Unit],MATCH($A365,RelatedFeatures[OffsetID],0)),,CHAR(34),
", Offset3Value:  ",IF(INDEX(RelatedFeatures[Offset 3 Value],MATCH($A365,RelatedFeatures[OffsetID],0))="","NULL",INDEX(RelatedFeatures[Offset 3 Value],MATCH($A365,RelatedFeatures[OffsetID],0))),
", Offset3UnitID:  ",CHAR(34),INDEX(RelatedFeatures[Offset 3 Unit],MATCH($A365,RelatedFeatures[OffsetID],0)),CHAR(34),"}")))</f>
        <v/>
      </c>
      <c r="O365" s="111" t="str">
        <f>IF(NumRelatedFeatures=0,"",
IF($A365&gt;NumRelatedFeatures,"",
CONCATENATE("  - &amp;RelationID",TEXT($A365,"0000"),
" {","SamplingFeatureID:  *SamplingFeatureID",TEXT(MATCH(INDEX(RelatedFeatures[First Sampling Feature Code],$A365),SamplingFeatures[Feature Code],0),"0000"),
", RelationshipTypeCV:  ",CHAR(34),INDEX(RelatedFeatures[Relationship Type],$A365),CHAR(34),
", RelatedFeatureID: *SamplingFeatureID",TEXT(MATCH(INDEX(RelatedFeatures[Second Sampling Feature Code],$A365),SamplingFeatures[Feature Code],0),"0000"),
", SpatialOffsetID:  ",IF(INDEX(RelatedFeatures[OffsetID],$A365)="",CONCATENATE(CHAR(34),CHAR(34)),CONCATENATE("*SpatialOffsetID",TEXT(INDEX(RelatedFeatures[OffsetID],$A365),"0000"))),"}")))</f>
        <v/>
      </c>
      <c r="P365" s="111" t="str">
        <f>IF($A365&gt;NumMethods,"",
CONCATENATE("  - &amp;MethodID",TEXT($A365,"0000"),
" {","MethodTypeCV:  ",CHAR(34),INDEX(Methods[Method Type],$A365),CHAR(34),
", MethodCode:  ",CHAR(34),INDEX(Methods[Method Code],$A365),CHAR(34),
", MethodName:  ",CHAR(34),INDEX(Methods[Method Name],$A365),CHAR(34),
", MethodDescription:  ",CHAR(34),INDEX(Methods[Method Description],$A365),CHAR(34),
", MethodLink:  ",CHAR(34),INDEX(Methods[Method Link],$A365),CHAR(34),
", OrganizationID: *OrganizationID",TEXT(MATCH(INDEX(Methods[Organization Name],$A365),Organizations[Organization Name],0),"0000"),"}"))</f>
        <v/>
      </c>
      <c r="Q365" s="111" t="str">
        <f>IF($A365&gt;NumVariables,"",
CONCATENATE("  - &amp;VariableID",TEXT($A365,"0000"),
" {","VariableTypeCV:  ",CHAR(34),INDEX(Variables[Variable Type],$A365),CHAR(34),
", VariableCode:  ",CHAR(34),INDEX(Variables[Variable Code],$A365),CHAR(34),
", VariableNameCV:  ",CHAR(34),INDEX(Variables[Variable Name],$A365),CHAR(34),
", VariableDefinition:  ",CHAR(34),INDEX(Variables[Variable Definition],$A365),CHAR(34),
", SpecciationCV:  ",CHAR(34),INDEX(Variables[Speciation],$A365),CHAR(34),
", NoDataValue:  ",CHAR(34),INDEX(Variables[No Data Value],$A365),CHAR(34),"}"))</f>
        <v/>
      </c>
      <c r="S365" s="111" t="str">
        <f>IF($A365&gt;NumProcessingLevels,"",
CONCATENATE("  - &amp;ProcessingLevelID",TEXT($A365,"0000"),
" {","ProcessingLevelCode:  ",CHAR(34),INDEX(ProcessingLevels[Processing Level Code],$A365),CHAR(34),
", Definition:  ",CHAR(34),INDEX(ProcessingLevels[Definition],$A365),CHAR(34),
", Explanation:  ",CHAR(34),INDEX(ProcessingLevels[Explanation],$A365),CHAR(34),"}"))</f>
        <v/>
      </c>
      <c r="T365" s="111" t="str">
        <f>IF($A365&gt;NumDataColumns,"",
IF(INDEX(DataColumns[Method Code],$A365)="","PLEASE FILL IN A METHOD FOR EACH DATA COLUMN",
CONCATENATE("  - &amp;ActionID",TEXT($A365,"0000"),
" {","ActionTypeCV:  ",CHAR(34),"Observation",CHAR(34),
", MethodID: *MethodID",TEXT(MATCH(INDEX(DataColumns[Method Code],$A365),Methods[Method Code],0),"0000"),
", BeginDateTime:  NULL",
", BeginDateTimeUTCOffset:  NULL",
", EndDateTime:  NULL",
", EndDateTimeUTCOffset:  NULL",
", ActionDescription:  ",CHAR(34),"Generic observation action generated by YODA TimeSeries Template",CHAR(34),
", ActionFileLink:  ",CHAR(34),CHAR(34),"}")))</f>
        <v/>
      </c>
      <c r="U365" s="111" t="str">
        <f>IF($A365&gt;NumDataColumns,"",
IF(INDEX(DataColumns[Method Code],$A365)="","PLEASE FILL IN A SAMPLING FEATURE FOR EACH DATA COLUMN",
CONCATENATE("  - &amp;FeatureActionID",TEXT($A365,"0000"),
" {","SamplingFeatureID:  *SamplingFeatureID",TEXT(MATCH(INDEX(DataColumns[Sampling Feature Code],$A365),SamplingFeatures[Feature Code],0),"0000"),
", ActionID:  *ActionID",TEXT($A365,"0000"),"}")))</f>
        <v/>
      </c>
      <c r="V365" s="111" t="str">
        <f>IF($A365&gt;NumDataColumns,"",
CONCATENATE("  - &amp;ResultID",TEXT($A365,"0000"),
" {","ResultUUID:  ",CHAR(34),INDEX(DataColumns[ResultUUID],$A365),CHAR(34),
", FeatureActionID: *FeatureActionID",TEXT($A365,"0000"),
", ResultTypeCV:  ",CHAR(34),INDEX(DataColumns[Result Type],$A365),CHAR(34),
", VariableID:  *VariableID",TEXT(MATCH(INDEX(DataColumns[Variable Code],$A365),Variables[Variable Code],0),"0000"),
", UnitsID:  ",CHAR(34),INDEX(DataColumns[Unit Name],$A365),CHAR(34),
", TaxonomicClassifierID:  ",CHAR(34),CHAR(34),
", ProcessingLevelID:  *ProcessingLevelID",TEXT(MATCH(INDEX(DataColumns[Processing Level],$A365),ProcessingLevels[Processing Level Code],0),"0000"),
", ResultDateTime:  ",CHAR(34),CHAR(34),
", ResultDateTimeUTCOffset:  ",CHAR(34),CHAR(34),
", ValidDateTime:  ",CHAR(34),CHAR(34),
", ValidDateTimeUTCOffset:  ",CHAR(34),CHAR(34),
", StatusCV:  ",CHAR(34),CHAR(34),
", SampledMediumCV:  ",CHAR(34),INDEX(DataColumns[Sampled Medium],$A365),CHAR(34),
", ValueCount:  ",NumDataValues,"}"))</f>
        <v/>
      </c>
      <c r="W365" s="111" t="str">
        <f>IF($A365&gt;NumDataColumns,"",
CONCATENATE("  - &amp;TimeSeriesResultID001",TEXT($A365,"0000"),
" {","ResultID: *ResultID",TEXT($A365,"0000"),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Statistic],$A365),CHAR(34),"}"))</f>
        <v/>
      </c>
      <c r="X365" s="111" t="str">
        <f>IF($A365-3&gt;NumDataColumns,"",
CONCATENATE("    - {ColumnNumber: ",TEXT($A365-1,"0000"),
", Label:  ",CHAR(34),INDEX(DataColumns[Column Label],$A365-3),CHAR(34),
", ODM2Field:  ",CHAR(34),"DataValue",CHAR(34),
", CensorCodeCV:  ",CHAR(34),INDEX(DataColumns[Censor Code],$A365-3),CHAR(34),
", QualiatyCodeCV:  ",CHAR(34),INDEX(DataColumns[Quality Code],$A365-3),CHAR(34),
", TimeAggregationInterval:  ",INDEX(DataColumns[Time Aggregation Interval],$A365-3),
", TimeAggregationIntervalUnitsID:  ",CHAR(34),INDEX(DataColumns[Time Aggregation Unit],$A365-3),CHAR(34),"}"))</f>
        <v/>
      </c>
      <c r="AA365" s="111" t="str">
        <f>IF($A365&gt;NumDataColumns,
"",
CONCATENATE(AA364,", ",INDEX(DataColumns[Column Label],$A365)))</f>
        <v/>
      </c>
    </row>
    <row r="366" spans="1:27" x14ac:dyDescent="0.25">
      <c r="A366">
        <v>363</v>
      </c>
      <c r="D366" s="111" t="str">
        <f>IF($A366&gt;NumPeople,"",
CONCATENATE("  - &amp;PersonID",TEXT($A366,"0000"),
" {","PersonFirstName:  ",CHAR(34),INDEX(People[First Name],$A366),CHAR(34),
", PersonMiddleName:  ",CHAR(34),INDEX(People[Middle Name],$A366),CHAR(34),
", PersonLastName:  ",CHAR(34),INDEX(People[Last Name],$A366),CHAR(34),"}"))</f>
        <v/>
      </c>
      <c r="E366" s="111" t="str">
        <f>IF($A366&gt;NumOrganizations,"",
CONCATENATE("  - &amp;OrganizationID",TEXT($A366,"0000"),
" {","OrganizationTypeCV:  ",CHAR(34),INDEX(Organizations[Organization Type '[CV']],$A366),CHAR(34),
", OrganizationCode:  ",CHAR(34),INDEX(Organizations[Organization Code],$A366),CHAR(34),
", OrganizationName:  ",CHAR(34),INDEX(Organizations[Organization Name],$A366),CHAR(34),
", OrganizationDescription:  ",CHAR(34),INDEX(Organizations[Organization Description],$A366),CHAR(34),
", OrganizationLink:  ",CHAR(34),INDEX(Organizations[Organization Link],$A366),CHAR(34),"}"))</f>
        <v/>
      </c>
      <c r="F366" s="111" t="str">
        <f>IF($A366&gt;NumPeople,"",
CONCATENATE("  - &amp;AffiliationID",TEXT($A366,"0000"),
" {PersonID: *PersonID",TEXT($A366,"0000"),
", OrganizationID: *OrganizationID",TEXT(MATCH(INDEX(People[Organization Name],$A366),Organizations[Organization Name],0),"0000"),
", IsPrimaryOrganizationContact: , AffiliationStartDate: , AffiliationEndDate: , PrimaryPhone: ",
", PrimaryEmail: ",CHAR(34),INDEX(People[Primary Email],$A366),CHAR(34),
", PrimaryAddress: ",CHAR(34),INDEX(People[Primary Address],$A366),CHAR(34),
", PersonLink: }"))</f>
        <v/>
      </c>
      <c r="H366" s="111" t="str">
        <f>IF(COUNTA(CitationInformation)=0,"",
IF($A366&gt;NumAuthors,"",
CONCATENATE("  - &amp;AuthorListID",TEXT($A366,"0000"),
"  {CitationID: *CitationID0001",
", PersonID: *PersonID",TEXT(MATCH(INDEX(AuthorList[Author Name],$A366),People[Full Name],0),"0000"),
", AuthorOrder: ",INDEX(AuthorList[Author Number],$A366),"}")))</f>
        <v/>
      </c>
      <c r="K366" s="111" t="str">
        <f>IF($A366&gt;NumSamplingFeatures,"",
CONCATENATE("  - &amp;SamplingFeatureID",TEXT($A366,"0000"),
" {","SamplingFeatureUUID:  ",CHAR(34),INDEX(SamplingFeatures[Sampling Feature UUID],$A366),CHAR(34),
", SamplingFeatureTypeCV:  ",CHAR(34),INDEX(SamplingFeatures[Sampling Feature Type],$A366),CHAR(34),
", SamplingFeatureCode:  ",CHAR(34),INDEX(SamplingFeatures[Feature Code],$A366),CHAR(34),
", SamplingFeatureName:  ",CHAR(34),INDEX(SamplingFeatures[Feature Name],$A366),CHAR(34),
", SamplingFeatureDescription:  ",CHAR(34),INDEX(SamplingFeatures[Feature Description],$A366),CHAR(34),
", SamplingFeatureGeotypeCV:  ",CHAR(34),INDEX(SamplingFeatures[Feature Geo Type],$A366),CHAR(34),
", FeatureGeometry:  ",CHAR(34),INDEX(SamplingFeatures[Feature Geometry],$A366),CHAR(34),
", Elevation_m:  ",CHAR(34),INDEX(SamplingFeatures[Elevation_m],$A366),CHAR(34),
", ElevationDatumCV:  ",CHAR(34),ElevationDatum,CHAR(34),"}"))</f>
        <v/>
      </c>
      <c r="L366" s="111" t="str">
        <f>IF(NumSites=0,"",
IF(NumSites&lt;$A366,"",
CONCATENATE("  - &amp;SiteID",TEXT($A366,"0000"),
" {","SamplingFeatureID:  *SamplingFeatureID",TEXT(MATCH($A366,Sites[SiteID],0),"0000"),
", SiteTypeCV:  ",CHAR(34),INDEX(Sites[Site Type],MATCH($A366,Sites[SiteID],0)),CHAR(34),
", Latitude:  ",INDEX(Sites[Latitude],MATCH($A366,Sites[SiteID],0)),
", Longitude:  ",INDEX(Sites[Longitude],MATCH($A366,Sites[SiteID],0)),
", SpatialReferenceID:  *SRSID0001}")))</f>
        <v/>
      </c>
      <c r="M366" s="111" t="str">
        <f>IF(NumSpecimens=0,"",
IF(NumSpecimens&lt;$A366,"",
CONCATENATE("  - &amp;SpecimenID",TEXT($A366,"0000"),
" {","SamplingFeatureID:  *SamplingFeatureID",TEXT(MATCH($A366,Specimens[SpecimenID],0),"0000"),
", SpecimenTypeCV:  ",CHAR(34),INDEX(Specimens[Specimen Type],MATCH($A366,Specimens[SpecimenID],0)),CHAR(34),
", SpecimenMediumCV:  ",INDEX(Specimens[Specimen Medium],MATCH($A366,Specimens[SpecimenID],0)),
", IsFieldSpecimen:  ",CHAR(34),INDEX(Specimens[Is Field Specimen?],MATCH($A366,Specimens[SpecimenID],0)),CHAR(34),"}")))</f>
        <v/>
      </c>
      <c r="N366" s="111" t="str">
        <f>IF(NumSpatialOffsets=0,"",
IF(NumSpatialOffsets&lt;$A366,"",
CONCATENATE("  - &amp;SpatialOffsetID",TEXT($A366,"0000"),
" {","SpatialOffsetTypeCV:  ",CHAR(34),INDEX(RelatedFeatures[Spatial Offset Type],MATCH($A366,RelatedFeatures[OffsetID],0)),CHAR(34),
", Offset1Value:  ",INDEX(RelatedFeatures[Offset 1 Value],MATCH($A366,RelatedFeatures[OffsetID],0)),
", Offset1UnitID:  ",CHAR(34),INDEX(RelatedFeatures[Offset 1 Unit],MATCH($A366,RelatedFeatures[OffsetID],0)),CHAR(34),
", Offset2Value:  ",IF(INDEX(RelatedFeatures[Offset 2 Value],MATCH($A366,RelatedFeatures[OffsetID],0))="","NULL",INDEX(RelatedFeatures[Offset 2 Value],MATCH($A366,RelatedFeatures[OffsetID],0))),
", Offset2UnitID:  ",CHAR(34),INDEX(RelatedFeatures[Offset 2 Unit],MATCH($A366,RelatedFeatures[OffsetID],0)),,CHAR(34),
", Offset3Value:  ",IF(INDEX(RelatedFeatures[Offset 3 Value],MATCH($A366,RelatedFeatures[OffsetID],0))="","NULL",INDEX(RelatedFeatures[Offset 3 Value],MATCH($A366,RelatedFeatures[OffsetID],0))),
", Offset3UnitID:  ",CHAR(34),INDEX(RelatedFeatures[Offset 3 Unit],MATCH($A366,RelatedFeatures[OffsetID],0)),CHAR(34),"}")))</f>
        <v/>
      </c>
      <c r="O366" s="111" t="str">
        <f>IF(NumRelatedFeatures=0,"",
IF($A366&gt;NumRelatedFeatures,"",
CONCATENATE("  - &amp;RelationID",TEXT($A366,"0000"),
" {","SamplingFeatureID:  *SamplingFeatureID",TEXT(MATCH(INDEX(RelatedFeatures[First Sampling Feature Code],$A366),SamplingFeatures[Feature Code],0),"0000"),
", RelationshipTypeCV:  ",CHAR(34),INDEX(RelatedFeatures[Relationship Type],$A366),CHAR(34),
", RelatedFeatureID: *SamplingFeatureID",TEXT(MATCH(INDEX(RelatedFeatures[Second Sampling Feature Code],$A366),SamplingFeatures[Feature Code],0),"0000"),
", SpatialOffsetID:  ",IF(INDEX(RelatedFeatures[OffsetID],$A366)="",CONCATENATE(CHAR(34),CHAR(34)),CONCATENATE("*SpatialOffsetID",TEXT(INDEX(RelatedFeatures[OffsetID],$A366),"0000"))),"}")))</f>
        <v/>
      </c>
      <c r="P366" s="111" t="str">
        <f>IF($A366&gt;NumMethods,"",
CONCATENATE("  - &amp;MethodID",TEXT($A366,"0000"),
" {","MethodTypeCV:  ",CHAR(34),INDEX(Methods[Method Type],$A366),CHAR(34),
", MethodCode:  ",CHAR(34),INDEX(Methods[Method Code],$A366),CHAR(34),
", MethodName:  ",CHAR(34),INDEX(Methods[Method Name],$A366),CHAR(34),
", MethodDescription:  ",CHAR(34),INDEX(Methods[Method Description],$A366),CHAR(34),
", MethodLink:  ",CHAR(34),INDEX(Methods[Method Link],$A366),CHAR(34),
", OrganizationID: *OrganizationID",TEXT(MATCH(INDEX(Methods[Organization Name],$A366),Organizations[Organization Name],0),"0000"),"}"))</f>
        <v/>
      </c>
      <c r="Q366" s="111" t="str">
        <f>IF($A366&gt;NumVariables,"",
CONCATENATE("  - &amp;VariableID",TEXT($A366,"0000"),
" {","VariableTypeCV:  ",CHAR(34),INDEX(Variables[Variable Type],$A366),CHAR(34),
", VariableCode:  ",CHAR(34),INDEX(Variables[Variable Code],$A366),CHAR(34),
", VariableNameCV:  ",CHAR(34),INDEX(Variables[Variable Name],$A366),CHAR(34),
", VariableDefinition:  ",CHAR(34),INDEX(Variables[Variable Definition],$A366),CHAR(34),
", SpecciationCV:  ",CHAR(34),INDEX(Variables[Speciation],$A366),CHAR(34),
", NoDataValue:  ",CHAR(34),INDEX(Variables[No Data Value],$A366),CHAR(34),"}"))</f>
        <v/>
      </c>
      <c r="S366" s="111" t="str">
        <f>IF($A366&gt;NumProcessingLevels,"",
CONCATENATE("  - &amp;ProcessingLevelID",TEXT($A366,"0000"),
" {","ProcessingLevelCode:  ",CHAR(34),INDEX(ProcessingLevels[Processing Level Code],$A366),CHAR(34),
", Definition:  ",CHAR(34),INDEX(ProcessingLevels[Definition],$A366),CHAR(34),
", Explanation:  ",CHAR(34),INDEX(ProcessingLevels[Explanation],$A366),CHAR(34),"}"))</f>
        <v/>
      </c>
      <c r="T366" s="111" t="str">
        <f>IF($A366&gt;NumDataColumns,"",
IF(INDEX(DataColumns[Method Code],$A366)="","PLEASE FILL IN A METHOD FOR EACH DATA COLUMN",
CONCATENATE("  - &amp;ActionID",TEXT($A366,"0000"),
" {","ActionTypeCV:  ",CHAR(34),"Observation",CHAR(34),
", MethodID: *MethodID",TEXT(MATCH(INDEX(DataColumns[Method Code],$A366),Methods[Method Code],0),"0000"),
", BeginDateTime:  NULL",
", BeginDateTimeUTCOffset:  NULL",
", EndDateTime:  NULL",
", EndDateTimeUTCOffset:  NULL",
", ActionDescription:  ",CHAR(34),"Generic observation action generated by YODA TimeSeries Template",CHAR(34),
", ActionFileLink:  ",CHAR(34),CHAR(34),"}")))</f>
        <v/>
      </c>
      <c r="U366" s="111" t="str">
        <f>IF($A366&gt;NumDataColumns,"",
IF(INDEX(DataColumns[Method Code],$A366)="","PLEASE FILL IN A SAMPLING FEATURE FOR EACH DATA COLUMN",
CONCATENATE("  - &amp;FeatureActionID",TEXT($A366,"0000"),
" {","SamplingFeatureID:  *SamplingFeatureID",TEXT(MATCH(INDEX(DataColumns[Sampling Feature Code],$A366),SamplingFeatures[Feature Code],0),"0000"),
", ActionID:  *ActionID",TEXT($A366,"0000"),"}")))</f>
        <v/>
      </c>
      <c r="V366" s="111" t="str">
        <f>IF($A366&gt;NumDataColumns,"",
CONCATENATE("  - &amp;ResultID",TEXT($A366,"0000"),
" {","ResultUUID:  ",CHAR(34),INDEX(DataColumns[ResultUUID],$A366),CHAR(34),
", FeatureActionID: *FeatureActionID",TEXT($A366,"0000"),
", ResultTypeCV:  ",CHAR(34),INDEX(DataColumns[Result Type],$A366),CHAR(34),
", VariableID:  *VariableID",TEXT(MATCH(INDEX(DataColumns[Variable Code],$A366),Variables[Variable Code],0),"0000"),
", UnitsID:  ",CHAR(34),INDEX(DataColumns[Unit Name],$A366),CHAR(34),
", TaxonomicClassifierID:  ",CHAR(34),CHAR(34),
", ProcessingLevelID:  *ProcessingLevelID",TEXT(MATCH(INDEX(DataColumns[Processing Level],$A366),ProcessingLevels[Processing Level Code],0),"0000"),
", ResultDateTime:  ",CHAR(34),CHAR(34),
", ResultDateTimeUTCOffset:  ",CHAR(34),CHAR(34),
", ValidDateTime:  ",CHAR(34),CHAR(34),
", ValidDateTimeUTCOffset:  ",CHAR(34),CHAR(34),
", StatusCV:  ",CHAR(34),CHAR(34),
", SampledMediumCV:  ",CHAR(34),INDEX(DataColumns[Sampled Medium],$A366),CHAR(34),
", ValueCount:  ",NumDataValues,"}"))</f>
        <v/>
      </c>
      <c r="W366" s="111" t="str">
        <f>IF($A366&gt;NumDataColumns,"",
CONCATENATE("  - &amp;TimeSeriesResultID001",TEXT($A366,"0000"),
" {","ResultID: *ResultID",TEXT($A366,"0000"),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Statistic],$A366),CHAR(34),"}"))</f>
        <v/>
      </c>
      <c r="X366" s="111" t="str">
        <f>IF($A366-3&gt;NumDataColumns,"",
CONCATENATE("    - {ColumnNumber: ",TEXT($A366-1,"0000"),
", Label:  ",CHAR(34),INDEX(DataColumns[Column Label],$A366-3),CHAR(34),
", ODM2Field:  ",CHAR(34),"DataValue",CHAR(34),
", CensorCodeCV:  ",CHAR(34),INDEX(DataColumns[Censor Code],$A366-3),CHAR(34),
", QualiatyCodeCV:  ",CHAR(34),INDEX(DataColumns[Quality Code],$A366-3),CHAR(34),
", TimeAggregationInterval:  ",INDEX(DataColumns[Time Aggregation Interval],$A366-3),
", TimeAggregationIntervalUnitsID:  ",CHAR(34),INDEX(DataColumns[Time Aggregation Unit],$A366-3),CHAR(34),"}"))</f>
        <v/>
      </c>
      <c r="AA366" s="111" t="str">
        <f>IF($A366&gt;NumDataColumns,
"",
CONCATENATE(AA365,", ",INDEX(DataColumns[Column Label],$A366)))</f>
        <v/>
      </c>
    </row>
    <row r="367" spans="1:27" x14ac:dyDescent="0.25">
      <c r="A367">
        <v>364</v>
      </c>
      <c r="D367" s="111" t="str">
        <f>IF($A367&gt;NumPeople,"",
CONCATENATE("  - &amp;PersonID",TEXT($A367,"0000"),
" {","PersonFirstName:  ",CHAR(34),INDEX(People[First Name],$A367),CHAR(34),
", PersonMiddleName:  ",CHAR(34),INDEX(People[Middle Name],$A367),CHAR(34),
", PersonLastName:  ",CHAR(34),INDEX(People[Last Name],$A367),CHAR(34),"}"))</f>
        <v/>
      </c>
      <c r="E367" s="111" t="str">
        <f>IF($A367&gt;NumOrganizations,"",
CONCATENATE("  - &amp;OrganizationID",TEXT($A367,"0000"),
" {","OrganizationTypeCV:  ",CHAR(34),INDEX(Organizations[Organization Type '[CV']],$A367),CHAR(34),
", OrganizationCode:  ",CHAR(34),INDEX(Organizations[Organization Code],$A367),CHAR(34),
", OrganizationName:  ",CHAR(34),INDEX(Organizations[Organization Name],$A367),CHAR(34),
", OrganizationDescription:  ",CHAR(34),INDEX(Organizations[Organization Description],$A367),CHAR(34),
", OrganizationLink:  ",CHAR(34),INDEX(Organizations[Organization Link],$A367),CHAR(34),"}"))</f>
        <v/>
      </c>
      <c r="F367" s="111" t="str">
        <f>IF($A367&gt;NumPeople,"",
CONCATENATE("  - &amp;AffiliationID",TEXT($A367,"0000"),
" {PersonID: *PersonID",TEXT($A367,"0000"),
", OrganizationID: *OrganizationID",TEXT(MATCH(INDEX(People[Organization Name],$A367),Organizations[Organization Name],0),"0000"),
", IsPrimaryOrganizationContact: , AffiliationStartDate: , AffiliationEndDate: , PrimaryPhone: ",
", PrimaryEmail: ",CHAR(34),INDEX(People[Primary Email],$A367),CHAR(34),
", PrimaryAddress: ",CHAR(34),INDEX(People[Primary Address],$A367),CHAR(34),
", PersonLink: }"))</f>
        <v/>
      </c>
      <c r="H367" s="111" t="str">
        <f>IF(COUNTA(CitationInformation)=0,"",
IF($A367&gt;NumAuthors,"",
CONCATENATE("  - &amp;AuthorListID",TEXT($A367,"0000"),
"  {CitationID: *CitationID0001",
", PersonID: *PersonID",TEXT(MATCH(INDEX(AuthorList[Author Name],$A367),People[Full Name],0),"0000"),
", AuthorOrder: ",INDEX(AuthorList[Author Number],$A367),"}")))</f>
        <v/>
      </c>
      <c r="K367" s="111" t="str">
        <f>IF($A367&gt;NumSamplingFeatures,"",
CONCATENATE("  - &amp;SamplingFeatureID",TEXT($A367,"0000"),
" {","SamplingFeatureUUID:  ",CHAR(34),INDEX(SamplingFeatures[Sampling Feature UUID],$A367),CHAR(34),
", SamplingFeatureTypeCV:  ",CHAR(34),INDEX(SamplingFeatures[Sampling Feature Type],$A367),CHAR(34),
", SamplingFeatureCode:  ",CHAR(34),INDEX(SamplingFeatures[Feature Code],$A367),CHAR(34),
", SamplingFeatureName:  ",CHAR(34),INDEX(SamplingFeatures[Feature Name],$A367),CHAR(34),
", SamplingFeatureDescription:  ",CHAR(34),INDEX(SamplingFeatures[Feature Description],$A367),CHAR(34),
", SamplingFeatureGeotypeCV:  ",CHAR(34),INDEX(SamplingFeatures[Feature Geo Type],$A367),CHAR(34),
", FeatureGeometry:  ",CHAR(34),INDEX(SamplingFeatures[Feature Geometry],$A367),CHAR(34),
", Elevation_m:  ",CHAR(34),INDEX(SamplingFeatures[Elevation_m],$A367),CHAR(34),
", ElevationDatumCV:  ",CHAR(34),ElevationDatum,CHAR(34),"}"))</f>
        <v/>
      </c>
      <c r="L367" s="111" t="str">
        <f>IF(NumSites=0,"",
IF(NumSites&lt;$A367,"",
CONCATENATE("  - &amp;SiteID",TEXT($A367,"0000"),
" {","SamplingFeatureID:  *SamplingFeatureID",TEXT(MATCH($A367,Sites[SiteID],0),"0000"),
", SiteTypeCV:  ",CHAR(34),INDEX(Sites[Site Type],MATCH($A367,Sites[SiteID],0)),CHAR(34),
", Latitude:  ",INDEX(Sites[Latitude],MATCH($A367,Sites[SiteID],0)),
", Longitude:  ",INDEX(Sites[Longitude],MATCH($A367,Sites[SiteID],0)),
", SpatialReferenceID:  *SRSID0001}")))</f>
        <v/>
      </c>
      <c r="M367" s="111" t="str">
        <f>IF(NumSpecimens=0,"",
IF(NumSpecimens&lt;$A367,"",
CONCATENATE("  - &amp;SpecimenID",TEXT($A367,"0000"),
" {","SamplingFeatureID:  *SamplingFeatureID",TEXT(MATCH($A367,Specimens[SpecimenID],0),"0000"),
", SpecimenTypeCV:  ",CHAR(34),INDEX(Specimens[Specimen Type],MATCH($A367,Specimens[SpecimenID],0)),CHAR(34),
", SpecimenMediumCV:  ",INDEX(Specimens[Specimen Medium],MATCH($A367,Specimens[SpecimenID],0)),
", IsFieldSpecimen:  ",CHAR(34),INDEX(Specimens[Is Field Specimen?],MATCH($A367,Specimens[SpecimenID],0)),CHAR(34),"}")))</f>
        <v/>
      </c>
      <c r="N367" s="111" t="str">
        <f>IF(NumSpatialOffsets=0,"",
IF(NumSpatialOffsets&lt;$A367,"",
CONCATENATE("  - &amp;SpatialOffsetID",TEXT($A367,"0000"),
" {","SpatialOffsetTypeCV:  ",CHAR(34),INDEX(RelatedFeatures[Spatial Offset Type],MATCH($A367,RelatedFeatures[OffsetID],0)),CHAR(34),
", Offset1Value:  ",INDEX(RelatedFeatures[Offset 1 Value],MATCH($A367,RelatedFeatures[OffsetID],0)),
", Offset1UnitID:  ",CHAR(34),INDEX(RelatedFeatures[Offset 1 Unit],MATCH($A367,RelatedFeatures[OffsetID],0)),CHAR(34),
", Offset2Value:  ",IF(INDEX(RelatedFeatures[Offset 2 Value],MATCH($A367,RelatedFeatures[OffsetID],0))="","NULL",INDEX(RelatedFeatures[Offset 2 Value],MATCH($A367,RelatedFeatures[OffsetID],0))),
", Offset2UnitID:  ",CHAR(34),INDEX(RelatedFeatures[Offset 2 Unit],MATCH($A367,RelatedFeatures[OffsetID],0)),,CHAR(34),
", Offset3Value:  ",IF(INDEX(RelatedFeatures[Offset 3 Value],MATCH($A367,RelatedFeatures[OffsetID],0))="","NULL",INDEX(RelatedFeatures[Offset 3 Value],MATCH($A367,RelatedFeatures[OffsetID],0))),
", Offset3UnitID:  ",CHAR(34),INDEX(RelatedFeatures[Offset 3 Unit],MATCH($A367,RelatedFeatures[OffsetID],0)),CHAR(34),"}")))</f>
        <v/>
      </c>
      <c r="O367" s="111" t="str">
        <f>IF(NumRelatedFeatures=0,"",
IF($A367&gt;NumRelatedFeatures,"",
CONCATENATE("  - &amp;RelationID",TEXT($A367,"0000"),
" {","SamplingFeatureID:  *SamplingFeatureID",TEXT(MATCH(INDEX(RelatedFeatures[First Sampling Feature Code],$A367),SamplingFeatures[Feature Code],0),"0000"),
", RelationshipTypeCV:  ",CHAR(34),INDEX(RelatedFeatures[Relationship Type],$A367),CHAR(34),
", RelatedFeatureID: *SamplingFeatureID",TEXT(MATCH(INDEX(RelatedFeatures[Second Sampling Feature Code],$A367),SamplingFeatures[Feature Code],0),"0000"),
", SpatialOffsetID:  ",IF(INDEX(RelatedFeatures[OffsetID],$A367)="",CONCATENATE(CHAR(34),CHAR(34)),CONCATENATE("*SpatialOffsetID",TEXT(INDEX(RelatedFeatures[OffsetID],$A367),"0000"))),"}")))</f>
        <v/>
      </c>
      <c r="P367" s="111" t="str">
        <f>IF($A367&gt;NumMethods,"",
CONCATENATE("  - &amp;MethodID",TEXT($A367,"0000"),
" {","MethodTypeCV:  ",CHAR(34),INDEX(Methods[Method Type],$A367),CHAR(34),
", MethodCode:  ",CHAR(34),INDEX(Methods[Method Code],$A367),CHAR(34),
", MethodName:  ",CHAR(34),INDEX(Methods[Method Name],$A367),CHAR(34),
", MethodDescription:  ",CHAR(34),INDEX(Methods[Method Description],$A367),CHAR(34),
", MethodLink:  ",CHAR(34),INDEX(Methods[Method Link],$A367),CHAR(34),
", OrganizationID: *OrganizationID",TEXT(MATCH(INDEX(Methods[Organization Name],$A367),Organizations[Organization Name],0),"0000"),"}"))</f>
        <v/>
      </c>
      <c r="Q367" s="111" t="str">
        <f>IF($A367&gt;NumVariables,"",
CONCATENATE("  - &amp;VariableID",TEXT($A367,"0000"),
" {","VariableTypeCV:  ",CHAR(34),INDEX(Variables[Variable Type],$A367),CHAR(34),
", VariableCode:  ",CHAR(34),INDEX(Variables[Variable Code],$A367),CHAR(34),
", VariableNameCV:  ",CHAR(34),INDEX(Variables[Variable Name],$A367),CHAR(34),
", VariableDefinition:  ",CHAR(34),INDEX(Variables[Variable Definition],$A367),CHAR(34),
", SpecciationCV:  ",CHAR(34),INDEX(Variables[Speciation],$A367),CHAR(34),
", NoDataValue:  ",CHAR(34),INDEX(Variables[No Data Value],$A367),CHAR(34),"}"))</f>
        <v/>
      </c>
      <c r="S367" s="111" t="str">
        <f>IF($A367&gt;NumProcessingLevels,"",
CONCATENATE("  - &amp;ProcessingLevelID",TEXT($A367,"0000"),
" {","ProcessingLevelCode:  ",CHAR(34),INDEX(ProcessingLevels[Processing Level Code],$A367),CHAR(34),
", Definition:  ",CHAR(34),INDEX(ProcessingLevels[Definition],$A367),CHAR(34),
", Explanation:  ",CHAR(34),INDEX(ProcessingLevels[Explanation],$A367),CHAR(34),"}"))</f>
        <v/>
      </c>
      <c r="T367" s="111" t="str">
        <f>IF($A367&gt;NumDataColumns,"",
IF(INDEX(DataColumns[Method Code],$A367)="","PLEASE FILL IN A METHOD FOR EACH DATA COLUMN",
CONCATENATE("  - &amp;ActionID",TEXT($A367,"0000"),
" {","ActionTypeCV:  ",CHAR(34),"Observation",CHAR(34),
", MethodID: *MethodID",TEXT(MATCH(INDEX(DataColumns[Method Code],$A367),Methods[Method Code],0),"0000"),
", BeginDateTime:  NULL",
", BeginDateTimeUTCOffset:  NULL",
", EndDateTime:  NULL",
", EndDateTimeUTCOffset:  NULL",
", ActionDescription:  ",CHAR(34),"Generic observation action generated by YODA TimeSeries Template",CHAR(34),
", ActionFileLink:  ",CHAR(34),CHAR(34),"}")))</f>
        <v/>
      </c>
      <c r="U367" s="111" t="str">
        <f>IF($A367&gt;NumDataColumns,"",
IF(INDEX(DataColumns[Method Code],$A367)="","PLEASE FILL IN A SAMPLING FEATURE FOR EACH DATA COLUMN",
CONCATENATE("  - &amp;FeatureActionID",TEXT($A367,"0000"),
" {","SamplingFeatureID:  *SamplingFeatureID",TEXT(MATCH(INDEX(DataColumns[Sampling Feature Code],$A367),SamplingFeatures[Feature Code],0),"0000"),
", ActionID:  *ActionID",TEXT($A367,"0000"),"}")))</f>
        <v/>
      </c>
      <c r="V367" s="111" t="str">
        <f>IF($A367&gt;NumDataColumns,"",
CONCATENATE("  - &amp;ResultID",TEXT($A367,"0000"),
" {","ResultUUID:  ",CHAR(34),INDEX(DataColumns[ResultUUID],$A367),CHAR(34),
", FeatureActionID: *FeatureActionID",TEXT($A367,"0000"),
", ResultTypeCV:  ",CHAR(34),INDEX(DataColumns[Result Type],$A367),CHAR(34),
", VariableID:  *VariableID",TEXT(MATCH(INDEX(DataColumns[Variable Code],$A367),Variables[Variable Code],0),"0000"),
", UnitsID:  ",CHAR(34),INDEX(DataColumns[Unit Name],$A367),CHAR(34),
", TaxonomicClassifierID:  ",CHAR(34),CHAR(34),
", ProcessingLevelID:  *ProcessingLevelID",TEXT(MATCH(INDEX(DataColumns[Processing Level],$A367),ProcessingLevels[Processing Level Code],0),"0000"),
", ResultDateTime:  ",CHAR(34),CHAR(34),
", ResultDateTimeUTCOffset:  ",CHAR(34),CHAR(34),
", ValidDateTime:  ",CHAR(34),CHAR(34),
", ValidDateTimeUTCOffset:  ",CHAR(34),CHAR(34),
", StatusCV:  ",CHAR(34),CHAR(34),
", SampledMediumCV:  ",CHAR(34),INDEX(DataColumns[Sampled Medium],$A367),CHAR(34),
", ValueCount:  ",NumDataValues,"}"))</f>
        <v/>
      </c>
      <c r="W367" s="111" t="str">
        <f>IF($A367&gt;NumDataColumns,"",
CONCATENATE("  - &amp;TimeSeriesResultID001",TEXT($A367,"0000"),
" {","ResultID: *ResultID",TEXT($A367,"0000"),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Statistic],$A367),CHAR(34),"}"))</f>
        <v/>
      </c>
      <c r="X367" s="111" t="str">
        <f>IF($A367-3&gt;NumDataColumns,"",
CONCATENATE("    - {ColumnNumber: ",TEXT($A367-1,"0000"),
", Label:  ",CHAR(34),INDEX(DataColumns[Column Label],$A367-3),CHAR(34),
", ODM2Field:  ",CHAR(34),"DataValue",CHAR(34),
", CensorCodeCV:  ",CHAR(34),INDEX(DataColumns[Censor Code],$A367-3),CHAR(34),
", QualiatyCodeCV:  ",CHAR(34),INDEX(DataColumns[Quality Code],$A367-3),CHAR(34),
", TimeAggregationInterval:  ",INDEX(DataColumns[Time Aggregation Interval],$A367-3),
", TimeAggregationIntervalUnitsID:  ",CHAR(34),INDEX(DataColumns[Time Aggregation Unit],$A367-3),CHAR(34),"}"))</f>
        <v/>
      </c>
      <c r="AA367" s="111" t="str">
        <f>IF($A367&gt;NumDataColumns,
"",
CONCATENATE(AA366,", ",INDEX(DataColumns[Column Label],$A367)))</f>
        <v/>
      </c>
    </row>
    <row r="368" spans="1:27" x14ac:dyDescent="0.25">
      <c r="A368">
        <v>365</v>
      </c>
      <c r="D368" s="111" t="str">
        <f>IF($A368&gt;NumPeople,"",
CONCATENATE("  - &amp;PersonID",TEXT($A368,"0000"),
" {","PersonFirstName:  ",CHAR(34),INDEX(People[First Name],$A368),CHAR(34),
", PersonMiddleName:  ",CHAR(34),INDEX(People[Middle Name],$A368),CHAR(34),
", PersonLastName:  ",CHAR(34),INDEX(People[Last Name],$A368),CHAR(34),"}"))</f>
        <v/>
      </c>
      <c r="E368" s="111" t="str">
        <f>IF($A368&gt;NumOrganizations,"",
CONCATENATE("  - &amp;OrganizationID",TEXT($A368,"0000"),
" {","OrganizationTypeCV:  ",CHAR(34),INDEX(Organizations[Organization Type '[CV']],$A368),CHAR(34),
", OrganizationCode:  ",CHAR(34),INDEX(Organizations[Organization Code],$A368),CHAR(34),
", OrganizationName:  ",CHAR(34),INDEX(Organizations[Organization Name],$A368),CHAR(34),
", OrganizationDescription:  ",CHAR(34),INDEX(Organizations[Organization Description],$A368),CHAR(34),
", OrganizationLink:  ",CHAR(34),INDEX(Organizations[Organization Link],$A368),CHAR(34),"}"))</f>
        <v/>
      </c>
      <c r="F368" s="111" t="str">
        <f>IF($A368&gt;NumPeople,"",
CONCATENATE("  - &amp;AffiliationID",TEXT($A368,"0000"),
" {PersonID: *PersonID",TEXT($A368,"0000"),
", OrganizationID: *OrganizationID",TEXT(MATCH(INDEX(People[Organization Name],$A368),Organizations[Organization Name],0),"0000"),
", IsPrimaryOrganizationContact: , AffiliationStartDate: , AffiliationEndDate: , PrimaryPhone: ",
", PrimaryEmail: ",CHAR(34),INDEX(People[Primary Email],$A368),CHAR(34),
", PrimaryAddress: ",CHAR(34),INDEX(People[Primary Address],$A368),CHAR(34),
", PersonLink: }"))</f>
        <v/>
      </c>
      <c r="H368" s="111" t="str">
        <f>IF(COUNTA(CitationInformation)=0,"",
IF($A368&gt;NumAuthors,"",
CONCATENATE("  - &amp;AuthorListID",TEXT($A368,"0000"),
"  {CitationID: *CitationID0001",
", PersonID: *PersonID",TEXT(MATCH(INDEX(AuthorList[Author Name],$A368),People[Full Name],0),"0000"),
", AuthorOrder: ",INDEX(AuthorList[Author Number],$A368),"}")))</f>
        <v/>
      </c>
      <c r="K368" s="111" t="str">
        <f>IF($A368&gt;NumSamplingFeatures,"",
CONCATENATE("  - &amp;SamplingFeatureID",TEXT($A368,"0000"),
" {","SamplingFeatureUUID:  ",CHAR(34),INDEX(SamplingFeatures[Sampling Feature UUID],$A368),CHAR(34),
", SamplingFeatureTypeCV:  ",CHAR(34),INDEX(SamplingFeatures[Sampling Feature Type],$A368),CHAR(34),
", SamplingFeatureCode:  ",CHAR(34),INDEX(SamplingFeatures[Feature Code],$A368),CHAR(34),
", SamplingFeatureName:  ",CHAR(34),INDEX(SamplingFeatures[Feature Name],$A368),CHAR(34),
", SamplingFeatureDescription:  ",CHAR(34),INDEX(SamplingFeatures[Feature Description],$A368),CHAR(34),
", SamplingFeatureGeotypeCV:  ",CHAR(34),INDEX(SamplingFeatures[Feature Geo Type],$A368),CHAR(34),
", FeatureGeometry:  ",CHAR(34),INDEX(SamplingFeatures[Feature Geometry],$A368),CHAR(34),
", Elevation_m:  ",CHAR(34),INDEX(SamplingFeatures[Elevation_m],$A368),CHAR(34),
", ElevationDatumCV:  ",CHAR(34),ElevationDatum,CHAR(34),"}"))</f>
        <v/>
      </c>
      <c r="L368" s="111" t="str">
        <f>IF(NumSites=0,"",
IF(NumSites&lt;$A368,"",
CONCATENATE("  - &amp;SiteID",TEXT($A368,"0000"),
" {","SamplingFeatureID:  *SamplingFeatureID",TEXT(MATCH($A368,Sites[SiteID],0),"0000"),
", SiteTypeCV:  ",CHAR(34),INDEX(Sites[Site Type],MATCH($A368,Sites[SiteID],0)),CHAR(34),
", Latitude:  ",INDEX(Sites[Latitude],MATCH($A368,Sites[SiteID],0)),
", Longitude:  ",INDEX(Sites[Longitude],MATCH($A368,Sites[SiteID],0)),
", SpatialReferenceID:  *SRSID0001}")))</f>
        <v/>
      </c>
      <c r="M368" s="111" t="str">
        <f>IF(NumSpecimens=0,"",
IF(NumSpecimens&lt;$A368,"",
CONCATENATE("  - &amp;SpecimenID",TEXT($A368,"0000"),
" {","SamplingFeatureID:  *SamplingFeatureID",TEXT(MATCH($A368,Specimens[SpecimenID],0),"0000"),
", SpecimenTypeCV:  ",CHAR(34),INDEX(Specimens[Specimen Type],MATCH($A368,Specimens[SpecimenID],0)),CHAR(34),
", SpecimenMediumCV:  ",INDEX(Specimens[Specimen Medium],MATCH($A368,Specimens[SpecimenID],0)),
", IsFieldSpecimen:  ",CHAR(34),INDEX(Specimens[Is Field Specimen?],MATCH($A368,Specimens[SpecimenID],0)),CHAR(34),"}")))</f>
        <v/>
      </c>
      <c r="N368" s="111" t="str">
        <f>IF(NumSpatialOffsets=0,"",
IF(NumSpatialOffsets&lt;$A368,"",
CONCATENATE("  - &amp;SpatialOffsetID",TEXT($A368,"0000"),
" {","SpatialOffsetTypeCV:  ",CHAR(34),INDEX(RelatedFeatures[Spatial Offset Type],MATCH($A368,RelatedFeatures[OffsetID],0)),CHAR(34),
", Offset1Value:  ",INDEX(RelatedFeatures[Offset 1 Value],MATCH($A368,RelatedFeatures[OffsetID],0)),
", Offset1UnitID:  ",CHAR(34),INDEX(RelatedFeatures[Offset 1 Unit],MATCH($A368,RelatedFeatures[OffsetID],0)),CHAR(34),
", Offset2Value:  ",IF(INDEX(RelatedFeatures[Offset 2 Value],MATCH($A368,RelatedFeatures[OffsetID],0))="","NULL",INDEX(RelatedFeatures[Offset 2 Value],MATCH($A368,RelatedFeatures[OffsetID],0))),
", Offset2UnitID:  ",CHAR(34),INDEX(RelatedFeatures[Offset 2 Unit],MATCH($A368,RelatedFeatures[OffsetID],0)),,CHAR(34),
", Offset3Value:  ",IF(INDEX(RelatedFeatures[Offset 3 Value],MATCH($A368,RelatedFeatures[OffsetID],0))="","NULL",INDEX(RelatedFeatures[Offset 3 Value],MATCH($A368,RelatedFeatures[OffsetID],0))),
", Offset3UnitID:  ",CHAR(34),INDEX(RelatedFeatures[Offset 3 Unit],MATCH($A368,RelatedFeatures[OffsetID],0)),CHAR(34),"}")))</f>
        <v/>
      </c>
      <c r="O368" s="111" t="str">
        <f>IF(NumRelatedFeatures=0,"",
IF($A368&gt;NumRelatedFeatures,"",
CONCATENATE("  - &amp;RelationID",TEXT($A368,"0000"),
" {","SamplingFeatureID:  *SamplingFeatureID",TEXT(MATCH(INDEX(RelatedFeatures[First Sampling Feature Code],$A368),SamplingFeatures[Feature Code],0),"0000"),
", RelationshipTypeCV:  ",CHAR(34),INDEX(RelatedFeatures[Relationship Type],$A368),CHAR(34),
", RelatedFeatureID: *SamplingFeatureID",TEXT(MATCH(INDEX(RelatedFeatures[Second Sampling Feature Code],$A368),SamplingFeatures[Feature Code],0),"0000"),
", SpatialOffsetID:  ",IF(INDEX(RelatedFeatures[OffsetID],$A368)="",CONCATENATE(CHAR(34),CHAR(34)),CONCATENATE("*SpatialOffsetID",TEXT(INDEX(RelatedFeatures[OffsetID],$A368),"0000"))),"}")))</f>
        <v/>
      </c>
      <c r="P368" s="111" t="str">
        <f>IF($A368&gt;NumMethods,"",
CONCATENATE("  - &amp;MethodID",TEXT($A368,"0000"),
" {","MethodTypeCV:  ",CHAR(34),INDEX(Methods[Method Type],$A368),CHAR(34),
", MethodCode:  ",CHAR(34),INDEX(Methods[Method Code],$A368),CHAR(34),
", MethodName:  ",CHAR(34),INDEX(Methods[Method Name],$A368),CHAR(34),
", MethodDescription:  ",CHAR(34),INDEX(Methods[Method Description],$A368),CHAR(34),
", MethodLink:  ",CHAR(34),INDEX(Methods[Method Link],$A368),CHAR(34),
", OrganizationID: *OrganizationID",TEXT(MATCH(INDEX(Methods[Organization Name],$A368),Organizations[Organization Name],0),"0000"),"}"))</f>
        <v/>
      </c>
      <c r="Q368" s="111" t="str">
        <f>IF($A368&gt;NumVariables,"",
CONCATENATE("  - &amp;VariableID",TEXT($A368,"0000"),
" {","VariableTypeCV:  ",CHAR(34),INDEX(Variables[Variable Type],$A368),CHAR(34),
", VariableCode:  ",CHAR(34),INDEX(Variables[Variable Code],$A368),CHAR(34),
", VariableNameCV:  ",CHAR(34),INDEX(Variables[Variable Name],$A368),CHAR(34),
", VariableDefinition:  ",CHAR(34),INDEX(Variables[Variable Definition],$A368),CHAR(34),
", SpecciationCV:  ",CHAR(34),INDEX(Variables[Speciation],$A368),CHAR(34),
", NoDataValue:  ",CHAR(34),INDEX(Variables[No Data Value],$A368),CHAR(34),"}"))</f>
        <v/>
      </c>
      <c r="S368" s="111" t="str">
        <f>IF($A368&gt;NumProcessingLevels,"",
CONCATENATE("  - &amp;ProcessingLevelID",TEXT($A368,"0000"),
" {","ProcessingLevelCode:  ",CHAR(34),INDEX(ProcessingLevels[Processing Level Code],$A368),CHAR(34),
", Definition:  ",CHAR(34),INDEX(ProcessingLevels[Definition],$A368),CHAR(34),
", Explanation:  ",CHAR(34),INDEX(ProcessingLevels[Explanation],$A368),CHAR(34),"}"))</f>
        <v/>
      </c>
      <c r="T368" s="111" t="str">
        <f>IF($A368&gt;NumDataColumns,"",
IF(INDEX(DataColumns[Method Code],$A368)="","PLEASE FILL IN A METHOD FOR EACH DATA COLUMN",
CONCATENATE("  - &amp;ActionID",TEXT($A368,"0000"),
" {","ActionTypeCV:  ",CHAR(34),"Observation",CHAR(34),
", MethodID: *MethodID",TEXT(MATCH(INDEX(DataColumns[Method Code],$A368),Methods[Method Code],0),"0000"),
", BeginDateTime:  NULL",
", BeginDateTimeUTCOffset:  NULL",
", EndDateTime:  NULL",
", EndDateTimeUTCOffset:  NULL",
", ActionDescription:  ",CHAR(34),"Generic observation action generated by YODA TimeSeries Template",CHAR(34),
", ActionFileLink:  ",CHAR(34),CHAR(34),"}")))</f>
        <v/>
      </c>
      <c r="U368" s="111" t="str">
        <f>IF($A368&gt;NumDataColumns,"",
IF(INDEX(DataColumns[Method Code],$A368)="","PLEASE FILL IN A SAMPLING FEATURE FOR EACH DATA COLUMN",
CONCATENATE("  - &amp;FeatureActionID",TEXT($A368,"0000"),
" {","SamplingFeatureID:  *SamplingFeatureID",TEXT(MATCH(INDEX(DataColumns[Sampling Feature Code],$A368),SamplingFeatures[Feature Code],0),"0000"),
", ActionID:  *ActionID",TEXT($A368,"0000"),"}")))</f>
        <v/>
      </c>
      <c r="V368" s="111" t="str">
        <f>IF($A368&gt;NumDataColumns,"",
CONCATENATE("  - &amp;ResultID",TEXT($A368,"0000"),
" {","ResultUUID:  ",CHAR(34),INDEX(DataColumns[ResultUUID],$A368),CHAR(34),
", FeatureActionID: *FeatureActionID",TEXT($A368,"0000"),
", ResultTypeCV:  ",CHAR(34),INDEX(DataColumns[Result Type],$A368),CHAR(34),
", VariableID:  *VariableID",TEXT(MATCH(INDEX(DataColumns[Variable Code],$A368),Variables[Variable Code],0),"0000"),
", UnitsID:  ",CHAR(34),INDEX(DataColumns[Unit Name],$A368),CHAR(34),
", TaxonomicClassifierID:  ",CHAR(34),CHAR(34),
", ProcessingLevelID:  *ProcessingLevelID",TEXT(MATCH(INDEX(DataColumns[Processing Level],$A368),ProcessingLevels[Processing Level Code],0),"0000"),
", ResultDateTime:  ",CHAR(34),CHAR(34),
", ResultDateTimeUTCOffset:  ",CHAR(34),CHAR(34),
", ValidDateTime:  ",CHAR(34),CHAR(34),
", ValidDateTimeUTCOffset:  ",CHAR(34),CHAR(34),
", StatusCV:  ",CHAR(34),CHAR(34),
", SampledMediumCV:  ",CHAR(34),INDEX(DataColumns[Sampled Medium],$A368),CHAR(34),
", ValueCount:  ",NumDataValues,"}"))</f>
        <v/>
      </c>
      <c r="W368" s="111" t="str">
        <f>IF($A368&gt;NumDataColumns,"",
CONCATENATE("  - &amp;TimeSeriesResultID001",TEXT($A368,"0000"),
" {","ResultID: *ResultID",TEXT($A368,"0000"),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Statistic],$A368),CHAR(34),"}"))</f>
        <v/>
      </c>
      <c r="X368" s="111" t="str">
        <f>IF($A368-3&gt;NumDataColumns,"",
CONCATENATE("    - {ColumnNumber: ",TEXT($A368-1,"0000"),
", Label:  ",CHAR(34),INDEX(DataColumns[Column Label],$A368-3),CHAR(34),
", ODM2Field:  ",CHAR(34),"DataValue",CHAR(34),
", CensorCodeCV:  ",CHAR(34),INDEX(DataColumns[Censor Code],$A368-3),CHAR(34),
", QualiatyCodeCV:  ",CHAR(34),INDEX(DataColumns[Quality Code],$A368-3),CHAR(34),
", TimeAggregationInterval:  ",INDEX(DataColumns[Time Aggregation Interval],$A368-3),
", TimeAggregationIntervalUnitsID:  ",CHAR(34),INDEX(DataColumns[Time Aggregation Unit],$A368-3),CHAR(34),"}"))</f>
        <v/>
      </c>
      <c r="AA368" s="111" t="str">
        <f>IF($A368&gt;NumDataColumns,
"",
CONCATENATE(AA367,", ",INDEX(DataColumns[Column Label],$A368)))</f>
        <v/>
      </c>
    </row>
    <row r="369" spans="1:27" x14ac:dyDescent="0.25">
      <c r="A369">
        <v>366</v>
      </c>
      <c r="D369" s="111" t="str">
        <f>IF($A369&gt;NumPeople,"",
CONCATENATE("  - &amp;PersonID",TEXT($A369,"0000"),
" {","PersonFirstName:  ",CHAR(34),INDEX(People[First Name],$A369),CHAR(34),
", PersonMiddleName:  ",CHAR(34),INDEX(People[Middle Name],$A369),CHAR(34),
", PersonLastName:  ",CHAR(34),INDEX(People[Last Name],$A369),CHAR(34),"}"))</f>
        <v/>
      </c>
      <c r="E369" s="111" t="str">
        <f>IF($A369&gt;NumOrganizations,"",
CONCATENATE("  - &amp;OrganizationID",TEXT($A369,"0000"),
" {","OrganizationTypeCV:  ",CHAR(34),INDEX(Organizations[Organization Type '[CV']],$A369),CHAR(34),
", OrganizationCode:  ",CHAR(34),INDEX(Organizations[Organization Code],$A369),CHAR(34),
", OrganizationName:  ",CHAR(34),INDEX(Organizations[Organization Name],$A369),CHAR(34),
", OrganizationDescription:  ",CHAR(34),INDEX(Organizations[Organization Description],$A369),CHAR(34),
", OrganizationLink:  ",CHAR(34),INDEX(Organizations[Organization Link],$A369),CHAR(34),"}"))</f>
        <v/>
      </c>
      <c r="F369" s="111" t="str">
        <f>IF($A369&gt;NumPeople,"",
CONCATENATE("  - &amp;AffiliationID",TEXT($A369,"0000"),
" {PersonID: *PersonID",TEXT($A369,"0000"),
", OrganizationID: *OrganizationID",TEXT(MATCH(INDEX(People[Organization Name],$A369),Organizations[Organization Name],0),"0000"),
", IsPrimaryOrganizationContact: , AffiliationStartDate: , AffiliationEndDate: , PrimaryPhone: ",
", PrimaryEmail: ",CHAR(34),INDEX(People[Primary Email],$A369),CHAR(34),
", PrimaryAddress: ",CHAR(34),INDEX(People[Primary Address],$A369),CHAR(34),
", PersonLink: }"))</f>
        <v/>
      </c>
      <c r="H369" s="111" t="str">
        <f>IF(COUNTA(CitationInformation)=0,"",
IF($A369&gt;NumAuthors,"",
CONCATENATE("  - &amp;AuthorListID",TEXT($A369,"0000"),
"  {CitationID: *CitationID0001",
", PersonID: *PersonID",TEXT(MATCH(INDEX(AuthorList[Author Name],$A369),People[Full Name],0),"0000"),
", AuthorOrder: ",INDEX(AuthorList[Author Number],$A369),"}")))</f>
        <v/>
      </c>
      <c r="K369" s="111" t="str">
        <f>IF($A369&gt;NumSamplingFeatures,"",
CONCATENATE("  - &amp;SamplingFeatureID",TEXT($A369,"0000"),
" {","SamplingFeatureUUID:  ",CHAR(34),INDEX(SamplingFeatures[Sampling Feature UUID],$A369),CHAR(34),
", SamplingFeatureTypeCV:  ",CHAR(34),INDEX(SamplingFeatures[Sampling Feature Type],$A369),CHAR(34),
", SamplingFeatureCode:  ",CHAR(34),INDEX(SamplingFeatures[Feature Code],$A369),CHAR(34),
", SamplingFeatureName:  ",CHAR(34),INDEX(SamplingFeatures[Feature Name],$A369),CHAR(34),
", SamplingFeatureDescription:  ",CHAR(34),INDEX(SamplingFeatures[Feature Description],$A369),CHAR(34),
", SamplingFeatureGeotypeCV:  ",CHAR(34),INDEX(SamplingFeatures[Feature Geo Type],$A369),CHAR(34),
", FeatureGeometry:  ",CHAR(34),INDEX(SamplingFeatures[Feature Geometry],$A369),CHAR(34),
", Elevation_m:  ",CHAR(34),INDEX(SamplingFeatures[Elevation_m],$A369),CHAR(34),
", ElevationDatumCV:  ",CHAR(34),ElevationDatum,CHAR(34),"}"))</f>
        <v/>
      </c>
      <c r="L369" s="111" t="str">
        <f>IF(NumSites=0,"",
IF(NumSites&lt;$A369,"",
CONCATENATE("  - &amp;SiteID",TEXT($A369,"0000"),
" {","SamplingFeatureID:  *SamplingFeatureID",TEXT(MATCH($A369,Sites[SiteID],0),"0000"),
", SiteTypeCV:  ",CHAR(34),INDEX(Sites[Site Type],MATCH($A369,Sites[SiteID],0)),CHAR(34),
", Latitude:  ",INDEX(Sites[Latitude],MATCH($A369,Sites[SiteID],0)),
", Longitude:  ",INDEX(Sites[Longitude],MATCH($A369,Sites[SiteID],0)),
", SpatialReferenceID:  *SRSID0001}")))</f>
        <v/>
      </c>
      <c r="M369" s="111" t="str">
        <f>IF(NumSpecimens=0,"",
IF(NumSpecimens&lt;$A369,"",
CONCATENATE("  - &amp;SpecimenID",TEXT($A369,"0000"),
" {","SamplingFeatureID:  *SamplingFeatureID",TEXT(MATCH($A369,Specimens[SpecimenID],0),"0000"),
", SpecimenTypeCV:  ",CHAR(34),INDEX(Specimens[Specimen Type],MATCH($A369,Specimens[SpecimenID],0)),CHAR(34),
", SpecimenMediumCV:  ",INDEX(Specimens[Specimen Medium],MATCH($A369,Specimens[SpecimenID],0)),
", IsFieldSpecimen:  ",CHAR(34),INDEX(Specimens[Is Field Specimen?],MATCH($A369,Specimens[SpecimenID],0)),CHAR(34),"}")))</f>
        <v/>
      </c>
      <c r="N369" s="111" t="str">
        <f>IF(NumSpatialOffsets=0,"",
IF(NumSpatialOffsets&lt;$A369,"",
CONCATENATE("  - &amp;SpatialOffsetID",TEXT($A369,"0000"),
" {","SpatialOffsetTypeCV:  ",CHAR(34),INDEX(RelatedFeatures[Spatial Offset Type],MATCH($A369,RelatedFeatures[OffsetID],0)),CHAR(34),
", Offset1Value:  ",INDEX(RelatedFeatures[Offset 1 Value],MATCH($A369,RelatedFeatures[OffsetID],0)),
", Offset1UnitID:  ",CHAR(34),INDEX(RelatedFeatures[Offset 1 Unit],MATCH($A369,RelatedFeatures[OffsetID],0)),CHAR(34),
", Offset2Value:  ",IF(INDEX(RelatedFeatures[Offset 2 Value],MATCH($A369,RelatedFeatures[OffsetID],0))="","NULL",INDEX(RelatedFeatures[Offset 2 Value],MATCH($A369,RelatedFeatures[OffsetID],0))),
", Offset2UnitID:  ",CHAR(34),INDEX(RelatedFeatures[Offset 2 Unit],MATCH($A369,RelatedFeatures[OffsetID],0)),,CHAR(34),
", Offset3Value:  ",IF(INDEX(RelatedFeatures[Offset 3 Value],MATCH($A369,RelatedFeatures[OffsetID],0))="","NULL",INDEX(RelatedFeatures[Offset 3 Value],MATCH($A369,RelatedFeatures[OffsetID],0))),
", Offset3UnitID:  ",CHAR(34),INDEX(RelatedFeatures[Offset 3 Unit],MATCH($A369,RelatedFeatures[OffsetID],0)),CHAR(34),"}")))</f>
        <v/>
      </c>
      <c r="O369" s="111" t="str">
        <f>IF(NumRelatedFeatures=0,"",
IF($A369&gt;NumRelatedFeatures,"",
CONCATENATE("  - &amp;RelationID",TEXT($A369,"0000"),
" {","SamplingFeatureID:  *SamplingFeatureID",TEXT(MATCH(INDEX(RelatedFeatures[First Sampling Feature Code],$A369),SamplingFeatures[Feature Code],0),"0000"),
", RelationshipTypeCV:  ",CHAR(34),INDEX(RelatedFeatures[Relationship Type],$A369),CHAR(34),
", RelatedFeatureID: *SamplingFeatureID",TEXT(MATCH(INDEX(RelatedFeatures[Second Sampling Feature Code],$A369),SamplingFeatures[Feature Code],0),"0000"),
", SpatialOffsetID:  ",IF(INDEX(RelatedFeatures[OffsetID],$A369)="",CONCATENATE(CHAR(34),CHAR(34)),CONCATENATE("*SpatialOffsetID",TEXT(INDEX(RelatedFeatures[OffsetID],$A369),"0000"))),"}")))</f>
        <v/>
      </c>
      <c r="P369" s="111" t="str">
        <f>IF($A369&gt;NumMethods,"",
CONCATENATE("  - &amp;MethodID",TEXT($A369,"0000"),
" {","MethodTypeCV:  ",CHAR(34),INDEX(Methods[Method Type],$A369),CHAR(34),
", MethodCode:  ",CHAR(34),INDEX(Methods[Method Code],$A369),CHAR(34),
", MethodName:  ",CHAR(34),INDEX(Methods[Method Name],$A369),CHAR(34),
", MethodDescription:  ",CHAR(34),INDEX(Methods[Method Description],$A369),CHAR(34),
", MethodLink:  ",CHAR(34),INDEX(Methods[Method Link],$A369),CHAR(34),
", OrganizationID: *OrganizationID",TEXT(MATCH(INDEX(Methods[Organization Name],$A369),Organizations[Organization Name],0),"0000"),"}"))</f>
        <v/>
      </c>
      <c r="Q369" s="111" t="str">
        <f>IF($A369&gt;NumVariables,"",
CONCATENATE("  - &amp;VariableID",TEXT($A369,"0000"),
" {","VariableTypeCV:  ",CHAR(34),INDEX(Variables[Variable Type],$A369),CHAR(34),
", VariableCode:  ",CHAR(34),INDEX(Variables[Variable Code],$A369),CHAR(34),
", VariableNameCV:  ",CHAR(34),INDEX(Variables[Variable Name],$A369),CHAR(34),
", VariableDefinition:  ",CHAR(34),INDEX(Variables[Variable Definition],$A369),CHAR(34),
", SpecciationCV:  ",CHAR(34),INDEX(Variables[Speciation],$A369),CHAR(34),
", NoDataValue:  ",CHAR(34),INDEX(Variables[No Data Value],$A369),CHAR(34),"}"))</f>
        <v/>
      </c>
      <c r="S369" s="111" t="str">
        <f>IF($A369&gt;NumProcessingLevels,"",
CONCATENATE("  - &amp;ProcessingLevelID",TEXT($A369,"0000"),
" {","ProcessingLevelCode:  ",CHAR(34),INDEX(ProcessingLevels[Processing Level Code],$A369),CHAR(34),
", Definition:  ",CHAR(34),INDEX(ProcessingLevels[Definition],$A369),CHAR(34),
", Explanation:  ",CHAR(34),INDEX(ProcessingLevels[Explanation],$A369),CHAR(34),"}"))</f>
        <v/>
      </c>
      <c r="T369" s="111" t="str">
        <f>IF($A369&gt;NumDataColumns,"",
IF(INDEX(DataColumns[Method Code],$A369)="","PLEASE FILL IN A METHOD FOR EACH DATA COLUMN",
CONCATENATE("  - &amp;ActionID",TEXT($A369,"0000"),
" {","ActionTypeCV:  ",CHAR(34),"Observation",CHAR(34),
", MethodID: *MethodID",TEXT(MATCH(INDEX(DataColumns[Method Code],$A369),Methods[Method Code],0),"0000"),
", BeginDateTime:  NULL",
", BeginDateTimeUTCOffset:  NULL",
", EndDateTime:  NULL",
", EndDateTimeUTCOffset:  NULL",
", ActionDescription:  ",CHAR(34),"Generic observation action generated by YODA TimeSeries Template",CHAR(34),
", ActionFileLink:  ",CHAR(34),CHAR(34),"}")))</f>
        <v/>
      </c>
      <c r="U369" s="111" t="str">
        <f>IF($A369&gt;NumDataColumns,"",
IF(INDEX(DataColumns[Method Code],$A369)="","PLEASE FILL IN A SAMPLING FEATURE FOR EACH DATA COLUMN",
CONCATENATE("  - &amp;FeatureActionID",TEXT($A369,"0000"),
" {","SamplingFeatureID:  *SamplingFeatureID",TEXT(MATCH(INDEX(DataColumns[Sampling Feature Code],$A369),SamplingFeatures[Feature Code],0),"0000"),
", ActionID:  *ActionID",TEXT($A369,"0000"),"}")))</f>
        <v/>
      </c>
      <c r="V369" s="111" t="str">
        <f>IF($A369&gt;NumDataColumns,"",
CONCATENATE("  - &amp;ResultID",TEXT($A369,"0000"),
" {","ResultUUID:  ",CHAR(34),INDEX(DataColumns[ResultUUID],$A369),CHAR(34),
", FeatureActionID: *FeatureActionID",TEXT($A369,"0000"),
", ResultTypeCV:  ",CHAR(34),INDEX(DataColumns[Result Type],$A369),CHAR(34),
", VariableID:  *VariableID",TEXT(MATCH(INDEX(DataColumns[Variable Code],$A369),Variables[Variable Code],0),"0000"),
", UnitsID:  ",CHAR(34),INDEX(DataColumns[Unit Name],$A369),CHAR(34),
", TaxonomicClassifierID:  ",CHAR(34),CHAR(34),
", ProcessingLevelID:  *ProcessingLevelID",TEXT(MATCH(INDEX(DataColumns[Processing Level],$A369),ProcessingLevels[Processing Level Code],0),"0000"),
", ResultDateTime:  ",CHAR(34),CHAR(34),
", ResultDateTimeUTCOffset:  ",CHAR(34),CHAR(34),
", ValidDateTime:  ",CHAR(34),CHAR(34),
", ValidDateTimeUTCOffset:  ",CHAR(34),CHAR(34),
", StatusCV:  ",CHAR(34),CHAR(34),
", SampledMediumCV:  ",CHAR(34),INDEX(DataColumns[Sampled Medium],$A369),CHAR(34),
", ValueCount:  ",NumDataValues,"}"))</f>
        <v/>
      </c>
      <c r="W369" s="111" t="str">
        <f>IF($A369&gt;NumDataColumns,"",
CONCATENATE("  - &amp;TimeSeriesResultID001",TEXT($A369,"0000"),
" {","ResultID: *ResultID",TEXT($A369,"0000"),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Statistic],$A369),CHAR(34),"}"))</f>
        <v/>
      </c>
      <c r="X369" s="111" t="str">
        <f>IF($A369-3&gt;NumDataColumns,"",
CONCATENATE("    - {ColumnNumber: ",TEXT($A369-1,"0000"),
", Label:  ",CHAR(34),INDEX(DataColumns[Column Label],$A369-3),CHAR(34),
", ODM2Field:  ",CHAR(34),"DataValue",CHAR(34),
", CensorCodeCV:  ",CHAR(34),INDEX(DataColumns[Censor Code],$A369-3),CHAR(34),
", QualiatyCodeCV:  ",CHAR(34),INDEX(DataColumns[Quality Code],$A369-3),CHAR(34),
", TimeAggregationInterval:  ",INDEX(DataColumns[Time Aggregation Interval],$A369-3),
", TimeAggregationIntervalUnitsID:  ",CHAR(34),INDEX(DataColumns[Time Aggregation Unit],$A369-3),CHAR(34),"}"))</f>
        <v/>
      </c>
      <c r="AA369" s="111" t="str">
        <f>IF($A369&gt;NumDataColumns,
"",
CONCATENATE(AA368,", ",INDEX(DataColumns[Column Label],$A369)))</f>
        <v/>
      </c>
    </row>
    <row r="370" spans="1:27" x14ac:dyDescent="0.25">
      <c r="A370">
        <v>367</v>
      </c>
      <c r="D370" s="111" t="str">
        <f>IF($A370&gt;NumPeople,"",
CONCATENATE("  - &amp;PersonID",TEXT($A370,"0000"),
" {","PersonFirstName:  ",CHAR(34),INDEX(People[First Name],$A370),CHAR(34),
", PersonMiddleName:  ",CHAR(34),INDEX(People[Middle Name],$A370),CHAR(34),
", PersonLastName:  ",CHAR(34),INDEX(People[Last Name],$A370),CHAR(34),"}"))</f>
        <v/>
      </c>
      <c r="E370" s="111" t="str">
        <f>IF($A370&gt;NumOrganizations,"",
CONCATENATE("  - &amp;OrganizationID",TEXT($A370,"0000"),
" {","OrganizationTypeCV:  ",CHAR(34),INDEX(Organizations[Organization Type '[CV']],$A370),CHAR(34),
", OrganizationCode:  ",CHAR(34),INDEX(Organizations[Organization Code],$A370),CHAR(34),
", OrganizationName:  ",CHAR(34),INDEX(Organizations[Organization Name],$A370),CHAR(34),
", OrganizationDescription:  ",CHAR(34),INDEX(Organizations[Organization Description],$A370),CHAR(34),
", OrganizationLink:  ",CHAR(34),INDEX(Organizations[Organization Link],$A370),CHAR(34),"}"))</f>
        <v/>
      </c>
      <c r="F370" s="111" t="str">
        <f>IF($A370&gt;NumPeople,"",
CONCATENATE("  - &amp;AffiliationID",TEXT($A370,"0000"),
" {PersonID: *PersonID",TEXT($A370,"0000"),
", OrganizationID: *OrganizationID",TEXT(MATCH(INDEX(People[Organization Name],$A370),Organizations[Organization Name],0),"0000"),
", IsPrimaryOrganizationContact: , AffiliationStartDate: , AffiliationEndDate: , PrimaryPhone: ",
", PrimaryEmail: ",CHAR(34),INDEX(People[Primary Email],$A370),CHAR(34),
", PrimaryAddress: ",CHAR(34),INDEX(People[Primary Address],$A370),CHAR(34),
", PersonLink: }"))</f>
        <v/>
      </c>
      <c r="H370" s="111" t="str">
        <f>IF(COUNTA(CitationInformation)=0,"",
IF($A370&gt;NumAuthors,"",
CONCATENATE("  - &amp;AuthorListID",TEXT($A370,"0000"),
"  {CitationID: *CitationID0001",
", PersonID: *PersonID",TEXT(MATCH(INDEX(AuthorList[Author Name],$A370),People[Full Name],0),"0000"),
", AuthorOrder: ",INDEX(AuthorList[Author Number],$A370),"}")))</f>
        <v/>
      </c>
      <c r="K370" s="111" t="str">
        <f>IF($A370&gt;NumSamplingFeatures,"",
CONCATENATE("  - &amp;SamplingFeatureID",TEXT($A370,"0000"),
" {","SamplingFeatureUUID:  ",CHAR(34),INDEX(SamplingFeatures[Sampling Feature UUID],$A370),CHAR(34),
", SamplingFeatureTypeCV:  ",CHAR(34),INDEX(SamplingFeatures[Sampling Feature Type],$A370),CHAR(34),
", SamplingFeatureCode:  ",CHAR(34),INDEX(SamplingFeatures[Feature Code],$A370),CHAR(34),
", SamplingFeatureName:  ",CHAR(34),INDEX(SamplingFeatures[Feature Name],$A370),CHAR(34),
", SamplingFeatureDescription:  ",CHAR(34),INDEX(SamplingFeatures[Feature Description],$A370),CHAR(34),
", SamplingFeatureGeotypeCV:  ",CHAR(34),INDEX(SamplingFeatures[Feature Geo Type],$A370),CHAR(34),
", FeatureGeometry:  ",CHAR(34),INDEX(SamplingFeatures[Feature Geometry],$A370),CHAR(34),
", Elevation_m:  ",CHAR(34),INDEX(SamplingFeatures[Elevation_m],$A370),CHAR(34),
", ElevationDatumCV:  ",CHAR(34),ElevationDatum,CHAR(34),"}"))</f>
        <v/>
      </c>
      <c r="L370" s="111" t="str">
        <f>IF(NumSites=0,"",
IF(NumSites&lt;$A370,"",
CONCATENATE("  - &amp;SiteID",TEXT($A370,"0000"),
" {","SamplingFeatureID:  *SamplingFeatureID",TEXT(MATCH($A370,Sites[SiteID],0),"0000"),
", SiteTypeCV:  ",CHAR(34),INDEX(Sites[Site Type],MATCH($A370,Sites[SiteID],0)),CHAR(34),
", Latitude:  ",INDEX(Sites[Latitude],MATCH($A370,Sites[SiteID],0)),
", Longitude:  ",INDEX(Sites[Longitude],MATCH($A370,Sites[SiteID],0)),
", SpatialReferenceID:  *SRSID0001}")))</f>
        <v/>
      </c>
      <c r="M370" s="111" t="str">
        <f>IF(NumSpecimens=0,"",
IF(NumSpecimens&lt;$A370,"",
CONCATENATE("  - &amp;SpecimenID",TEXT($A370,"0000"),
" {","SamplingFeatureID:  *SamplingFeatureID",TEXT(MATCH($A370,Specimens[SpecimenID],0),"0000"),
", SpecimenTypeCV:  ",CHAR(34),INDEX(Specimens[Specimen Type],MATCH($A370,Specimens[SpecimenID],0)),CHAR(34),
", SpecimenMediumCV:  ",INDEX(Specimens[Specimen Medium],MATCH($A370,Specimens[SpecimenID],0)),
", IsFieldSpecimen:  ",CHAR(34),INDEX(Specimens[Is Field Specimen?],MATCH($A370,Specimens[SpecimenID],0)),CHAR(34),"}")))</f>
        <v/>
      </c>
      <c r="N370" s="111" t="str">
        <f>IF(NumSpatialOffsets=0,"",
IF(NumSpatialOffsets&lt;$A370,"",
CONCATENATE("  - &amp;SpatialOffsetID",TEXT($A370,"0000"),
" {","SpatialOffsetTypeCV:  ",CHAR(34),INDEX(RelatedFeatures[Spatial Offset Type],MATCH($A370,RelatedFeatures[OffsetID],0)),CHAR(34),
", Offset1Value:  ",INDEX(RelatedFeatures[Offset 1 Value],MATCH($A370,RelatedFeatures[OffsetID],0)),
", Offset1UnitID:  ",CHAR(34),INDEX(RelatedFeatures[Offset 1 Unit],MATCH($A370,RelatedFeatures[OffsetID],0)),CHAR(34),
", Offset2Value:  ",IF(INDEX(RelatedFeatures[Offset 2 Value],MATCH($A370,RelatedFeatures[OffsetID],0))="","NULL",INDEX(RelatedFeatures[Offset 2 Value],MATCH($A370,RelatedFeatures[OffsetID],0))),
", Offset2UnitID:  ",CHAR(34),INDEX(RelatedFeatures[Offset 2 Unit],MATCH($A370,RelatedFeatures[OffsetID],0)),,CHAR(34),
", Offset3Value:  ",IF(INDEX(RelatedFeatures[Offset 3 Value],MATCH($A370,RelatedFeatures[OffsetID],0))="","NULL",INDEX(RelatedFeatures[Offset 3 Value],MATCH($A370,RelatedFeatures[OffsetID],0))),
", Offset3UnitID:  ",CHAR(34),INDEX(RelatedFeatures[Offset 3 Unit],MATCH($A370,RelatedFeatures[OffsetID],0)),CHAR(34),"}")))</f>
        <v/>
      </c>
      <c r="O370" s="111" t="str">
        <f>IF(NumRelatedFeatures=0,"",
IF($A370&gt;NumRelatedFeatures,"",
CONCATENATE("  - &amp;RelationID",TEXT($A370,"0000"),
" {","SamplingFeatureID:  *SamplingFeatureID",TEXT(MATCH(INDEX(RelatedFeatures[First Sampling Feature Code],$A370),SamplingFeatures[Feature Code],0),"0000"),
", RelationshipTypeCV:  ",CHAR(34),INDEX(RelatedFeatures[Relationship Type],$A370),CHAR(34),
", RelatedFeatureID: *SamplingFeatureID",TEXT(MATCH(INDEX(RelatedFeatures[Second Sampling Feature Code],$A370),SamplingFeatures[Feature Code],0),"0000"),
", SpatialOffsetID:  ",IF(INDEX(RelatedFeatures[OffsetID],$A370)="",CONCATENATE(CHAR(34),CHAR(34)),CONCATENATE("*SpatialOffsetID",TEXT(INDEX(RelatedFeatures[OffsetID],$A370),"0000"))),"}")))</f>
        <v/>
      </c>
      <c r="P370" s="111" t="str">
        <f>IF($A370&gt;NumMethods,"",
CONCATENATE("  - &amp;MethodID",TEXT($A370,"0000"),
" {","MethodTypeCV:  ",CHAR(34),INDEX(Methods[Method Type],$A370),CHAR(34),
", MethodCode:  ",CHAR(34),INDEX(Methods[Method Code],$A370),CHAR(34),
", MethodName:  ",CHAR(34),INDEX(Methods[Method Name],$A370),CHAR(34),
", MethodDescription:  ",CHAR(34),INDEX(Methods[Method Description],$A370),CHAR(34),
", MethodLink:  ",CHAR(34),INDEX(Methods[Method Link],$A370),CHAR(34),
", OrganizationID: *OrganizationID",TEXT(MATCH(INDEX(Methods[Organization Name],$A370),Organizations[Organization Name],0),"0000"),"}"))</f>
        <v/>
      </c>
      <c r="Q370" s="111" t="str">
        <f>IF($A370&gt;NumVariables,"",
CONCATENATE("  - &amp;VariableID",TEXT($A370,"0000"),
" {","VariableTypeCV:  ",CHAR(34),INDEX(Variables[Variable Type],$A370),CHAR(34),
", VariableCode:  ",CHAR(34),INDEX(Variables[Variable Code],$A370),CHAR(34),
", VariableNameCV:  ",CHAR(34),INDEX(Variables[Variable Name],$A370),CHAR(34),
", VariableDefinition:  ",CHAR(34),INDEX(Variables[Variable Definition],$A370),CHAR(34),
", SpecciationCV:  ",CHAR(34),INDEX(Variables[Speciation],$A370),CHAR(34),
", NoDataValue:  ",CHAR(34),INDEX(Variables[No Data Value],$A370),CHAR(34),"}"))</f>
        <v/>
      </c>
      <c r="S370" s="111" t="str">
        <f>IF($A370&gt;NumProcessingLevels,"",
CONCATENATE("  - &amp;ProcessingLevelID",TEXT($A370,"0000"),
" {","ProcessingLevelCode:  ",CHAR(34),INDEX(ProcessingLevels[Processing Level Code],$A370),CHAR(34),
", Definition:  ",CHAR(34),INDEX(ProcessingLevels[Definition],$A370),CHAR(34),
", Explanation:  ",CHAR(34),INDEX(ProcessingLevels[Explanation],$A370),CHAR(34),"}"))</f>
        <v/>
      </c>
      <c r="T370" s="111" t="str">
        <f>IF($A370&gt;NumDataColumns,"",
IF(INDEX(DataColumns[Method Code],$A370)="","PLEASE FILL IN A METHOD FOR EACH DATA COLUMN",
CONCATENATE("  - &amp;ActionID",TEXT($A370,"0000"),
" {","ActionTypeCV:  ",CHAR(34),"Observation",CHAR(34),
", MethodID: *MethodID",TEXT(MATCH(INDEX(DataColumns[Method Code],$A370),Methods[Method Code],0),"0000"),
", BeginDateTime:  NULL",
", BeginDateTimeUTCOffset:  NULL",
", EndDateTime:  NULL",
", EndDateTimeUTCOffset:  NULL",
", ActionDescription:  ",CHAR(34),"Generic observation action generated by YODA TimeSeries Template",CHAR(34),
", ActionFileLink:  ",CHAR(34),CHAR(34),"}")))</f>
        <v/>
      </c>
      <c r="U370" s="111" t="str">
        <f>IF($A370&gt;NumDataColumns,"",
IF(INDEX(DataColumns[Method Code],$A370)="","PLEASE FILL IN A SAMPLING FEATURE FOR EACH DATA COLUMN",
CONCATENATE("  - &amp;FeatureActionID",TEXT($A370,"0000"),
" {","SamplingFeatureID:  *SamplingFeatureID",TEXT(MATCH(INDEX(DataColumns[Sampling Feature Code],$A370),SamplingFeatures[Feature Code],0),"0000"),
", ActionID:  *ActionID",TEXT($A370,"0000"),"}")))</f>
        <v/>
      </c>
      <c r="V370" s="111" t="str">
        <f>IF($A370&gt;NumDataColumns,"",
CONCATENATE("  - &amp;ResultID",TEXT($A370,"0000"),
" {","ResultUUID:  ",CHAR(34),INDEX(DataColumns[ResultUUID],$A370),CHAR(34),
", FeatureActionID: *FeatureActionID",TEXT($A370,"0000"),
", ResultTypeCV:  ",CHAR(34),INDEX(DataColumns[Result Type],$A370),CHAR(34),
", VariableID:  *VariableID",TEXT(MATCH(INDEX(DataColumns[Variable Code],$A370),Variables[Variable Code],0),"0000"),
", UnitsID:  ",CHAR(34),INDEX(DataColumns[Unit Name],$A370),CHAR(34),
", TaxonomicClassifierID:  ",CHAR(34),CHAR(34),
", ProcessingLevelID:  *ProcessingLevelID",TEXT(MATCH(INDEX(DataColumns[Processing Level],$A370),ProcessingLevels[Processing Level Code],0),"0000"),
", ResultDateTime:  ",CHAR(34),CHAR(34),
", ResultDateTimeUTCOffset:  ",CHAR(34),CHAR(34),
", ValidDateTime:  ",CHAR(34),CHAR(34),
", ValidDateTimeUTCOffset:  ",CHAR(34),CHAR(34),
", StatusCV:  ",CHAR(34),CHAR(34),
", SampledMediumCV:  ",CHAR(34),INDEX(DataColumns[Sampled Medium],$A370),CHAR(34),
", ValueCount:  ",NumDataValues,"}"))</f>
        <v/>
      </c>
      <c r="W370" s="111" t="str">
        <f>IF($A370&gt;NumDataColumns,"",
CONCATENATE("  - &amp;TimeSeriesResultID001",TEXT($A370,"0000"),
" {","ResultID: *ResultID",TEXT($A370,"0000"),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Statistic],$A370),CHAR(34),"}"))</f>
        <v/>
      </c>
      <c r="X370" s="111" t="str">
        <f>IF($A370-3&gt;NumDataColumns,"",
CONCATENATE("    - {ColumnNumber: ",TEXT($A370-1,"0000"),
", Label:  ",CHAR(34),INDEX(DataColumns[Column Label],$A370-3),CHAR(34),
", ODM2Field:  ",CHAR(34),"DataValue",CHAR(34),
", CensorCodeCV:  ",CHAR(34),INDEX(DataColumns[Censor Code],$A370-3),CHAR(34),
", QualiatyCodeCV:  ",CHAR(34),INDEX(DataColumns[Quality Code],$A370-3),CHAR(34),
", TimeAggregationInterval:  ",INDEX(DataColumns[Time Aggregation Interval],$A370-3),
", TimeAggregationIntervalUnitsID:  ",CHAR(34),INDEX(DataColumns[Time Aggregation Unit],$A370-3),CHAR(34),"}"))</f>
        <v/>
      </c>
      <c r="AA370" s="111" t="str">
        <f>IF($A370&gt;NumDataColumns,
"",
CONCATENATE(AA369,", ",INDEX(DataColumns[Column Label],$A370)))</f>
        <v/>
      </c>
    </row>
    <row r="371" spans="1:27" x14ac:dyDescent="0.25">
      <c r="A371">
        <v>368</v>
      </c>
      <c r="D371" s="111" t="str">
        <f>IF($A371&gt;NumPeople,"",
CONCATENATE("  - &amp;PersonID",TEXT($A371,"0000"),
" {","PersonFirstName:  ",CHAR(34),INDEX(People[First Name],$A371),CHAR(34),
", PersonMiddleName:  ",CHAR(34),INDEX(People[Middle Name],$A371),CHAR(34),
", PersonLastName:  ",CHAR(34),INDEX(People[Last Name],$A371),CHAR(34),"}"))</f>
        <v/>
      </c>
      <c r="E371" s="111" t="str">
        <f>IF($A371&gt;NumOrganizations,"",
CONCATENATE("  - &amp;OrganizationID",TEXT($A371,"0000"),
" {","OrganizationTypeCV:  ",CHAR(34),INDEX(Organizations[Organization Type '[CV']],$A371),CHAR(34),
", OrganizationCode:  ",CHAR(34),INDEX(Organizations[Organization Code],$A371),CHAR(34),
", OrganizationName:  ",CHAR(34),INDEX(Organizations[Organization Name],$A371),CHAR(34),
", OrganizationDescription:  ",CHAR(34),INDEX(Organizations[Organization Description],$A371),CHAR(34),
", OrganizationLink:  ",CHAR(34),INDEX(Organizations[Organization Link],$A371),CHAR(34),"}"))</f>
        <v/>
      </c>
      <c r="F371" s="111" t="str">
        <f>IF($A371&gt;NumPeople,"",
CONCATENATE("  - &amp;AffiliationID",TEXT($A371,"0000"),
" {PersonID: *PersonID",TEXT($A371,"0000"),
", OrganizationID: *OrganizationID",TEXT(MATCH(INDEX(People[Organization Name],$A371),Organizations[Organization Name],0),"0000"),
", IsPrimaryOrganizationContact: , AffiliationStartDate: , AffiliationEndDate: , PrimaryPhone: ",
", PrimaryEmail: ",CHAR(34),INDEX(People[Primary Email],$A371),CHAR(34),
", PrimaryAddress: ",CHAR(34),INDEX(People[Primary Address],$A371),CHAR(34),
", PersonLink: }"))</f>
        <v/>
      </c>
      <c r="H371" s="111" t="str">
        <f>IF(COUNTA(CitationInformation)=0,"",
IF($A371&gt;NumAuthors,"",
CONCATENATE("  - &amp;AuthorListID",TEXT($A371,"0000"),
"  {CitationID: *CitationID0001",
", PersonID: *PersonID",TEXT(MATCH(INDEX(AuthorList[Author Name],$A371),People[Full Name],0),"0000"),
", AuthorOrder: ",INDEX(AuthorList[Author Number],$A371),"}")))</f>
        <v/>
      </c>
      <c r="K371" s="111" t="str">
        <f>IF($A371&gt;NumSamplingFeatures,"",
CONCATENATE("  - &amp;SamplingFeatureID",TEXT($A371,"0000"),
" {","SamplingFeatureUUID:  ",CHAR(34),INDEX(SamplingFeatures[Sampling Feature UUID],$A371),CHAR(34),
", SamplingFeatureTypeCV:  ",CHAR(34),INDEX(SamplingFeatures[Sampling Feature Type],$A371),CHAR(34),
", SamplingFeatureCode:  ",CHAR(34),INDEX(SamplingFeatures[Feature Code],$A371),CHAR(34),
", SamplingFeatureName:  ",CHAR(34),INDEX(SamplingFeatures[Feature Name],$A371),CHAR(34),
", SamplingFeatureDescription:  ",CHAR(34),INDEX(SamplingFeatures[Feature Description],$A371),CHAR(34),
", SamplingFeatureGeotypeCV:  ",CHAR(34),INDEX(SamplingFeatures[Feature Geo Type],$A371),CHAR(34),
", FeatureGeometry:  ",CHAR(34),INDEX(SamplingFeatures[Feature Geometry],$A371),CHAR(34),
", Elevation_m:  ",CHAR(34),INDEX(SamplingFeatures[Elevation_m],$A371),CHAR(34),
", ElevationDatumCV:  ",CHAR(34),ElevationDatum,CHAR(34),"}"))</f>
        <v/>
      </c>
      <c r="L371" s="111" t="str">
        <f>IF(NumSites=0,"",
IF(NumSites&lt;$A371,"",
CONCATENATE("  - &amp;SiteID",TEXT($A371,"0000"),
" {","SamplingFeatureID:  *SamplingFeatureID",TEXT(MATCH($A371,Sites[SiteID],0),"0000"),
", SiteTypeCV:  ",CHAR(34),INDEX(Sites[Site Type],MATCH($A371,Sites[SiteID],0)),CHAR(34),
", Latitude:  ",INDEX(Sites[Latitude],MATCH($A371,Sites[SiteID],0)),
", Longitude:  ",INDEX(Sites[Longitude],MATCH($A371,Sites[SiteID],0)),
", SpatialReferenceID:  *SRSID0001}")))</f>
        <v/>
      </c>
      <c r="M371" s="111" t="str">
        <f>IF(NumSpecimens=0,"",
IF(NumSpecimens&lt;$A371,"",
CONCATENATE("  - &amp;SpecimenID",TEXT($A371,"0000"),
" {","SamplingFeatureID:  *SamplingFeatureID",TEXT(MATCH($A371,Specimens[SpecimenID],0),"0000"),
", SpecimenTypeCV:  ",CHAR(34),INDEX(Specimens[Specimen Type],MATCH($A371,Specimens[SpecimenID],0)),CHAR(34),
", SpecimenMediumCV:  ",INDEX(Specimens[Specimen Medium],MATCH($A371,Specimens[SpecimenID],0)),
", IsFieldSpecimen:  ",CHAR(34),INDEX(Specimens[Is Field Specimen?],MATCH($A371,Specimens[SpecimenID],0)),CHAR(34),"}")))</f>
        <v/>
      </c>
      <c r="N371" s="111" t="str">
        <f>IF(NumSpatialOffsets=0,"",
IF(NumSpatialOffsets&lt;$A371,"",
CONCATENATE("  - &amp;SpatialOffsetID",TEXT($A371,"0000"),
" {","SpatialOffsetTypeCV:  ",CHAR(34),INDEX(RelatedFeatures[Spatial Offset Type],MATCH($A371,RelatedFeatures[OffsetID],0)),CHAR(34),
", Offset1Value:  ",INDEX(RelatedFeatures[Offset 1 Value],MATCH($A371,RelatedFeatures[OffsetID],0)),
", Offset1UnitID:  ",CHAR(34),INDEX(RelatedFeatures[Offset 1 Unit],MATCH($A371,RelatedFeatures[OffsetID],0)),CHAR(34),
", Offset2Value:  ",IF(INDEX(RelatedFeatures[Offset 2 Value],MATCH($A371,RelatedFeatures[OffsetID],0))="","NULL",INDEX(RelatedFeatures[Offset 2 Value],MATCH($A371,RelatedFeatures[OffsetID],0))),
", Offset2UnitID:  ",CHAR(34),INDEX(RelatedFeatures[Offset 2 Unit],MATCH($A371,RelatedFeatures[OffsetID],0)),,CHAR(34),
", Offset3Value:  ",IF(INDEX(RelatedFeatures[Offset 3 Value],MATCH($A371,RelatedFeatures[OffsetID],0))="","NULL",INDEX(RelatedFeatures[Offset 3 Value],MATCH($A371,RelatedFeatures[OffsetID],0))),
", Offset3UnitID:  ",CHAR(34),INDEX(RelatedFeatures[Offset 3 Unit],MATCH($A371,RelatedFeatures[OffsetID],0)),CHAR(34),"}")))</f>
        <v/>
      </c>
      <c r="O371" s="111" t="str">
        <f>IF(NumRelatedFeatures=0,"",
IF($A371&gt;NumRelatedFeatures,"",
CONCATENATE("  - &amp;RelationID",TEXT($A371,"0000"),
" {","SamplingFeatureID:  *SamplingFeatureID",TEXT(MATCH(INDEX(RelatedFeatures[First Sampling Feature Code],$A371),SamplingFeatures[Feature Code],0),"0000"),
", RelationshipTypeCV:  ",CHAR(34),INDEX(RelatedFeatures[Relationship Type],$A371),CHAR(34),
", RelatedFeatureID: *SamplingFeatureID",TEXT(MATCH(INDEX(RelatedFeatures[Second Sampling Feature Code],$A371),SamplingFeatures[Feature Code],0),"0000"),
", SpatialOffsetID:  ",IF(INDEX(RelatedFeatures[OffsetID],$A371)="",CONCATENATE(CHAR(34),CHAR(34)),CONCATENATE("*SpatialOffsetID",TEXT(INDEX(RelatedFeatures[OffsetID],$A371),"0000"))),"}")))</f>
        <v/>
      </c>
      <c r="P371" s="111" t="str">
        <f>IF($A371&gt;NumMethods,"",
CONCATENATE("  - &amp;MethodID",TEXT($A371,"0000"),
" {","MethodTypeCV:  ",CHAR(34),INDEX(Methods[Method Type],$A371),CHAR(34),
", MethodCode:  ",CHAR(34),INDEX(Methods[Method Code],$A371),CHAR(34),
", MethodName:  ",CHAR(34),INDEX(Methods[Method Name],$A371),CHAR(34),
", MethodDescription:  ",CHAR(34),INDEX(Methods[Method Description],$A371),CHAR(34),
", MethodLink:  ",CHAR(34),INDEX(Methods[Method Link],$A371),CHAR(34),
", OrganizationID: *OrganizationID",TEXT(MATCH(INDEX(Methods[Organization Name],$A371),Organizations[Organization Name],0),"0000"),"}"))</f>
        <v/>
      </c>
      <c r="Q371" s="111" t="str">
        <f>IF($A371&gt;NumVariables,"",
CONCATENATE("  - &amp;VariableID",TEXT($A371,"0000"),
" {","VariableTypeCV:  ",CHAR(34),INDEX(Variables[Variable Type],$A371),CHAR(34),
", VariableCode:  ",CHAR(34),INDEX(Variables[Variable Code],$A371),CHAR(34),
", VariableNameCV:  ",CHAR(34),INDEX(Variables[Variable Name],$A371),CHAR(34),
", VariableDefinition:  ",CHAR(34),INDEX(Variables[Variable Definition],$A371),CHAR(34),
", SpecciationCV:  ",CHAR(34),INDEX(Variables[Speciation],$A371),CHAR(34),
", NoDataValue:  ",CHAR(34),INDEX(Variables[No Data Value],$A371),CHAR(34),"}"))</f>
        <v/>
      </c>
      <c r="S371" s="111" t="str">
        <f>IF($A371&gt;NumProcessingLevels,"",
CONCATENATE("  - &amp;ProcessingLevelID",TEXT($A371,"0000"),
" {","ProcessingLevelCode:  ",CHAR(34),INDEX(ProcessingLevels[Processing Level Code],$A371),CHAR(34),
", Definition:  ",CHAR(34),INDEX(ProcessingLevels[Definition],$A371),CHAR(34),
", Explanation:  ",CHAR(34),INDEX(ProcessingLevels[Explanation],$A371),CHAR(34),"}"))</f>
        <v/>
      </c>
      <c r="T371" s="111" t="str">
        <f>IF($A371&gt;NumDataColumns,"",
IF(INDEX(DataColumns[Method Code],$A371)="","PLEASE FILL IN A METHOD FOR EACH DATA COLUMN",
CONCATENATE("  - &amp;ActionID",TEXT($A371,"0000"),
" {","ActionTypeCV:  ",CHAR(34),"Observation",CHAR(34),
", MethodID: *MethodID",TEXT(MATCH(INDEX(DataColumns[Method Code],$A371),Methods[Method Code],0),"0000"),
", BeginDateTime:  NULL",
", BeginDateTimeUTCOffset:  NULL",
", EndDateTime:  NULL",
", EndDateTimeUTCOffset:  NULL",
", ActionDescription:  ",CHAR(34),"Generic observation action generated by YODA TimeSeries Template",CHAR(34),
", ActionFileLink:  ",CHAR(34),CHAR(34),"}")))</f>
        <v/>
      </c>
      <c r="U371" s="111" t="str">
        <f>IF($A371&gt;NumDataColumns,"",
IF(INDEX(DataColumns[Method Code],$A371)="","PLEASE FILL IN A SAMPLING FEATURE FOR EACH DATA COLUMN",
CONCATENATE("  - &amp;FeatureActionID",TEXT($A371,"0000"),
" {","SamplingFeatureID:  *SamplingFeatureID",TEXT(MATCH(INDEX(DataColumns[Sampling Feature Code],$A371),SamplingFeatures[Feature Code],0),"0000"),
", ActionID:  *ActionID",TEXT($A371,"0000"),"}")))</f>
        <v/>
      </c>
      <c r="V371" s="111" t="str">
        <f>IF($A371&gt;NumDataColumns,"",
CONCATENATE("  - &amp;ResultID",TEXT($A371,"0000"),
" {","ResultUUID:  ",CHAR(34),INDEX(DataColumns[ResultUUID],$A371),CHAR(34),
", FeatureActionID: *FeatureActionID",TEXT($A371,"0000"),
", ResultTypeCV:  ",CHAR(34),INDEX(DataColumns[Result Type],$A371),CHAR(34),
", VariableID:  *VariableID",TEXT(MATCH(INDEX(DataColumns[Variable Code],$A371),Variables[Variable Code],0),"0000"),
", UnitsID:  ",CHAR(34),INDEX(DataColumns[Unit Name],$A371),CHAR(34),
", TaxonomicClassifierID:  ",CHAR(34),CHAR(34),
", ProcessingLevelID:  *ProcessingLevelID",TEXT(MATCH(INDEX(DataColumns[Processing Level],$A371),ProcessingLevels[Processing Level Code],0),"0000"),
", ResultDateTime:  ",CHAR(34),CHAR(34),
", ResultDateTimeUTCOffset:  ",CHAR(34),CHAR(34),
", ValidDateTime:  ",CHAR(34),CHAR(34),
", ValidDateTimeUTCOffset:  ",CHAR(34),CHAR(34),
", StatusCV:  ",CHAR(34),CHAR(34),
", SampledMediumCV:  ",CHAR(34),INDEX(DataColumns[Sampled Medium],$A371),CHAR(34),
", ValueCount:  ",NumDataValues,"}"))</f>
        <v/>
      </c>
      <c r="W371" s="111" t="str">
        <f>IF($A371&gt;NumDataColumns,"",
CONCATENATE("  - &amp;TimeSeriesResultID001",TEXT($A371,"0000"),
" {","ResultID: *ResultID",TEXT($A371,"0000"),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Statistic],$A371),CHAR(34),"}"))</f>
        <v/>
      </c>
      <c r="X371" s="111" t="str">
        <f>IF($A371-3&gt;NumDataColumns,"",
CONCATENATE("    - {ColumnNumber: ",TEXT($A371-1,"0000"),
", Label:  ",CHAR(34),INDEX(DataColumns[Column Label],$A371-3),CHAR(34),
", ODM2Field:  ",CHAR(34),"DataValue",CHAR(34),
", CensorCodeCV:  ",CHAR(34),INDEX(DataColumns[Censor Code],$A371-3),CHAR(34),
", QualiatyCodeCV:  ",CHAR(34),INDEX(DataColumns[Quality Code],$A371-3),CHAR(34),
", TimeAggregationInterval:  ",INDEX(DataColumns[Time Aggregation Interval],$A371-3),
", TimeAggregationIntervalUnitsID:  ",CHAR(34),INDEX(DataColumns[Time Aggregation Unit],$A371-3),CHAR(34),"}"))</f>
        <v/>
      </c>
      <c r="AA371" s="111" t="str">
        <f>IF($A371&gt;NumDataColumns,
"",
CONCATENATE(AA370,", ",INDEX(DataColumns[Column Label],$A371)))</f>
        <v/>
      </c>
    </row>
    <row r="372" spans="1:27" x14ac:dyDescent="0.25">
      <c r="A372">
        <v>369</v>
      </c>
      <c r="D372" s="111" t="str">
        <f>IF($A372&gt;NumPeople,"",
CONCATENATE("  - &amp;PersonID",TEXT($A372,"0000"),
" {","PersonFirstName:  ",CHAR(34),INDEX(People[First Name],$A372),CHAR(34),
", PersonMiddleName:  ",CHAR(34),INDEX(People[Middle Name],$A372),CHAR(34),
", PersonLastName:  ",CHAR(34),INDEX(People[Last Name],$A372),CHAR(34),"}"))</f>
        <v/>
      </c>
      <c r="E372" s="111" t="str">
        <f>IF($A372&gt;NumOrganizations,"",
CONCATENATE("  - &amp;OrganizationID",TEXT($A372,"0000"),
" {","OrganizationTypeCV:  ",CHAR(34),INDEX(Organizations[Organization Type '[CV']],$A372),CHAR(34),
", OrganizationCode:  ",CHAR(34),INDEX(Organizations[Organization Code],$A372),CHAR(34),
", OrganizationName:  ",CHAR(34),INDEX(Organizations[Organization Name],$A372),CHAR(34),
", OrganizationDescription:  ",CHAR(34),INDEX(Organizations[Organization Description],$A372),CHAR(34),
", OrganizationLink:  ",CHAR(34),INDEX(Organizations[Organization Link],$A372),CHAR(34),"}"))</f>
        <v/>
      </c>
      <c r="F372" s="111" t="str">
        <f>IF($A372&gt;NumPeople,"",
CONCATENATE("  - &amp;AffiliationID",TEXT($A372,"0000"),
" {PersonID: *PersonID",TEXT($A372,"0000"),
", OrganizationID: *OrganizationID",TEXT(MATCH(INDEX(People[Organization Name],$A372),Organizations[Organization Name],0),"0000"),
", IsPrimaryOrganizationContact: , AffiliationStartDate: , AffiliationEndDate: , PrimaryPhone: ",
", PrimaryEmail: ",CHAR(34),INDEX(People[Primary Email],$A372),CHAR(34),
", PrimaryAddress: ",CHAR(34),INDEX(People[Primary Address],$A372),CHAR(34),
", PersonLink: }"))</f>
        <v/>
      </c>
      <c r="H372" s="111" t="str">
        <f>IF(COUNTA(CitationInformation)=0,"",
IF($A372&gt;NumAuthors,"",
CONCATENATE("  - &amp;AuthorListID",TEXT($A372,"0000"),
"  {CitationID: *CitationID0001",
", PersonID: *PersonID",TEXT(MATCH(INDEX(AuthorList[Author Name],$A372),People[Full Name],0),"0000"),
", AuthorOrder: ",INDEX(AuthorList[Author Number],$A372),"}")))</f>
        <v/>
      </c>
      <c r="K372" s="111" t="str">
        <f>IF($A372&gt;NumSamplingFeatures,"",
CONCATENATE("  - &amp;SamplingFeatureID",TEXT($A372,"0000"),
" {","SamplingFeatureUUID:  ",CHAR(34),INDEX(SamplingFeatures[Sampling Feature UUID],$A372),CHAR(34),
", SamplingFeatureTypeCV:  ",CHAR(34),INDEX(SamplingFeatures[Sampling Feature Type],$A372),CHAR(34),
", SamplingFeatureCode:  ",CHAR(34),INDEX(SamplingFeatures[Feature Code],$A372),CHAR(34),
", SamplingFeatureName:  ",CHAR(34),INDEX(SamplingFeatures[Feature Name],$A372),CHAR(34),
", SamplingFeatureDescription:  ",CHAR(34),INDEX(SamplingFeatures[Feature Description],$A372),CHAR(34),
", SamplingFeatureGeotypeCV:  ",CHAR(34),INDEX(SamplingFeatures[Feature Geo Type],$A372),CHAR(34),
", FeatureGeometry:  ",CHAR(34),INDEX(SamplingFeatures[Feature Geometry],$A372),CHAR(34),
", Elevation_m:  ",CHAR(34),INDEX(SamplingFeatures[Elevation_m],$A372),CHAR(34),
", ElevationDatumCV:  ",CHAR(34),ElevationDatum,CHAR(34),"}"))</f>
        <v/>
      </c>
      <c r="L372" s="111" t="str">
        <f>IF(NumSites=0,"",
IF(NumSites&lt;$A372,"",
CONCATENATE("  - &amp;SiteID",TEXT($A372,"0000"),
" {","SamplingFeatureID:  *SamplingFeatureID",TEXT(MATCH($A372,Sites[SiteID],0),"0000"),
", SiteTypeCV:  ",CHAR(34),INDEX(Sites[Site Type],MATCH($A372,Sites[SiteID],0)),CHAR(34),
", Latitude:  ",INDEX(Sites[Latitude],MATCH($A372,Sites[SiteID],0)),
", Longitude:  ",INDEX(Sites[Longitude],MATCH($A372,Sites[SiteID],0)),
", SpatialReferenceID:  *SRSID0001}")))</f>
        <v/>
      </c>
      <c r="M372" s="111" t="str">
        <f>IF(NumSpecimens=0,"",
IF(NumSpecimens&lt;$A372,"",
CONCATENATE("  - &amp;SpecimenID",TEXT($A372,"0000"),
" {","SamplingFeatureID:  *SamplingFeatureID",TEXT(MATCH($A372,Specimens[SpecimenID],0),"0000"),
", SpecimenTypeCV:  ",CHAR(34),INDEX(Specimens[Specimen Type],MATCH($A372,Specimens[SpecimenID],0)),CHAR(34),
", SpecimenMediumCV:  ",INDEX(Specimens[Specimen Medium],MATCH($A372,Specimens[SpecimenID],0)),
", IsFieldSpecimen:  ",CHAR(34),INDEX(Specimens[Is Field Specimen?],MATCH($A372,Specimens[SpecimenID],0)),CHAR(34),"}")))</f>
        <v/>
      </c>
      <c r="N372" s="111" t="str">
        <f>IF(NumSpatialOffsets=0,"",
IF(NumSpatialOffsets&lt;$A372,"",
CONCATENATE("  - &amp;SpatialOffsetID",TEXT($A372,"0000"),
" {","SpatialOffsetTypeCV:  ",CHAR(34),INDEX(RelatedFeatures[Spatial Offset Type],MATCH($A372,RelatedFeatures[OffsetID],0)),CHAR(34),
", Offset1Value:  ",INDEX(RelatedFeatures[Offset 1 Value],MATCH($A372,RelatedFeatures[OffsetID],0)),
", Offset1UnitID:  ",CHAR(34),INDEX(RelatedFeatures[Offset 1 Unit],MATCH($A372,RelatedFeatures[OffsetID],0)),CHAR(34),
", Offset2Value:  ",IF(INDEX(RelatedFeatures[Offset 2 Value],MATCH($A372,RelatedFeatures[OffsetID],0))="","NULL",INDEX(RelatedFeatures[Offset 2 Value],MATCH($A372,RelatedFeatures[OffsetID],0))),
", Offset2UnitID:  ",CHAR(34),INDEX(RelatedFeatures[Offset 2 Unit],MATCH($A372,RelatedFeatures[OffsetID],0)),,CHAR(34),
", Offset3Value:  ",IF(INDEX(RelatedFeatures[Offset 3 Value],MATCH($A372,RelatedFeatures[OffsetID],0))="","NULL",INDEX(RelatedFeatures[Offset 3 Value],MATCH($A372,RelatedFeatures[OffsetID],0))),
", Offset3UnitID:  ",CHAR(34),INDEX(RelatedFeatures[Offset 3 Unit],MATCH($A372,RelatedFeatures[OffsetID],0)),CHAR(34),"}")))</f>
        <v/>
      </c>
      <c r="O372" s="111" t="str">
        <f>IF(NumRelatedFeatures=0,"",
IF($A372&gt;NumRelatedFeatures,"",
CONCATENATE("  - &amp;RelationID",TEXT($A372,"0000"),
" {","SamplingFeatureID:  *SamplingFeatureID",TEXT(MATCH(INDEX(RelatedFeatures[First Sampling Feature Code],$A372),SamplingFeatures[Feature Code],0),"0000"),
", RelationshipTypeCV:  ",CHAR(34),INDEX(RelatedFeatures[Relationship Type],$A372),CHAR(34),
", RelatedFeatureID: *SamplingFeatureID",TEXT(MATCH(INDEX(RelatedFeatures[Second Sampling Feature Code],$A372),SamplingFeatures[Feature Code],0),"0000"),
", SpatialOffsetID:  ",IF(INDEX(RelatedFeatures[OffsetID],$A372)="",CONCATENATE(CHAR(34),CHAR(34)),CONCATENATE("*SpatialOffsetID",TEXT(INDEX(RelatedFeatures[OffsetID],$A372),"0000"))),"}")))</f>
        <v/>
      </c>
      <c r="P372" s="111" t="str">
        <f>IF($A372&gt;NumMethods,"",
CONCATENATE("  - &amp;MethodID",TEXT($A372,"0000"),
" {","MethodTypeCV:  ",CHAR(34),INDEX(Methods[Method Type],$A372),CHAR(34),
", MethodCode:  ",CHAR(34),INDEX(Methods[Method Code],$A372),CHAR(34),
", MethodName:  ",CHAR(34),INDEX(Methods[Method Name],$A372),CHAR(34),
", MethodDescription:  ",CHAR(34),INDEX(Methods[Method Description],$A372),CHAR(34),
", MethodLink:  ",CHAR(34),INDEX(Methods[Method Link],$A372),CHAR(34),
", OrganizationID: *OrganizationID",TEXT(MATCH(INDEX(Methods[Organization Name],$A372),Organizations[Organization Name],0),"0000"),"}"))</f>
        <v/>
      </c>
      <c r="Q372" s="111" t="str">
        <f>IF($A372&gt;NumVariables,"",
CONCATENATE("  - &amp;VariableID",TEXT($A372,"0000"),
" {","VariableTypeCV:  ",CHAR(34),INDEX(Variables[Variable Type],$A372),CHAR(34),
", VariableCode:  ",CHAR(34),INDEX(Variables[Variable Code],$A372),CHAR(34),
", VariableNameCV:  ",CHAR(34),INDEX(Variables[Variable Name],$A372),CHAR(34),
", VariableDefinition:  ",CHAR(34),INDEX(Variables[Variable Definition],$A372),CHAR(34),
", SpecciationCV:  ",CHAR(34),INDEX(Variables[Speciation],$A372),CHAR(34),
", NoDataValue:  ",CHAR(34),INDEX(Variables[No Data Value],$A372),CHAR(34),"}"))</f>
        <v/>
      </c>
      <c r="S372" s="111" t="str">
        <f>IF($A372&gt;NumProcessingLevels,"",
CONCATENATE("  - &amp;ProcessingLevelID",TEXT($A372,"0000"),
" {","ProcessingLevelCode:  ",CHAR(34),INDEX(ProcessingLevels[Processing Level Code],$A372),CHAR(34),
", Definition:  ",CHAR(34),INDEX(ProcessingLevels[Definition],$A372),CHAR(34),
", Explanation:  ",CHAR(34),INDEX(ProcessingLevels[Explanation],$A372),CHAR(34),"}"))</f>
        <v/>
      </c>
      <c r="T372" s="111" t="str">
        <f>IF($A372&gt;NumDataColumns,"",
IF(INDEX(DataColumns[Method Code],$A372)="","PLEASE FILL IN A METHOD FOR EACH DATA COLUMN",
CONCATENATE("  - &amp;ActionID",TEXT($A372,"0000"),
" {","ActionTypeCV:  ",CHAR(34),"Observation",CHAR(34),
", MethodID: *MethodID",TEXT(MATCH(INDEX(DataColumns[Method Code],$A372),Methods[Method Code],0),"0000"),
", BeginDateTime:  NULL",
", BeginDateTimeUTCOffset:  NULL",
", EndDateTime:  NULL",
", EndDateTimeUTCOffset:  NULL",
", ActionDescription:  ",CHAR(34),"Generic observation action generated by YODA TimeSeries Template",CHAR(34),
", ActionFileLink:  ",CHAR(34),CHAR(34),"}")))</f>
        <v/>
      </c>
      <c r="U372" s="111" t="str">
        <f>IF($A372&gt;NumDataColumns,"",
IF(INDEX(DataColumns[Method Code],$A372)="","PLEASE FILL IN A SAMPLING FEATURE FOR EACH DATA COLUMN",
CONCATENATE("  - &amp;FeatureActionID",TEXT($A372,"0000"),
" {","SamplingFeatureID:  *SamplingFeatureID",TEXT(MATCH(INDEX(DataColumns[Sampling Feature Code],$A372),SamplingFeatures[Feature Code],0),"0000"),
", ActionID:  *ActionID",TEXT($A372,"0000"),"}")))</f>
        <v/>
      </c>
      <c r="V372" s="111" t="str">
        <f>IF($A372&gt;NumDataColumns,"",
CONCATENATE("  - &amp;ResultID",TEXT($A372,"0000"),
" {","ResultUUID:  ",CHAR(34),INDEX(DataColumns[ResultUUID],$A372),CHAR(34),
", FeatureActionID: *FeatureActionID",TEXT($A372,"0000"),
", ResultTypeCV:  ",CHAR(34),INDEX(DataColumns[Result Type],$A372),CHAR(34),
", VariableID:  *VariableID",TEXT(MATCH(INDEX(DataColumns[Variable Code],$A372),Variables[Variable Code],0),"0000"),
", UnitsID:  ",CHAR(34),INDEX(DataColumns[Unit Name],$A372),CHAR(34),
", TaxonomicClassifierID:  ",CHAR(34),CHAR(34),
", ProcessingLevelID:  *ProcessingLevelID",TEXT(MATCH(INDEX(DataColumns[Processing Level],$A372),ProcessingLevels[Processing Level Code],0),"0000"),
", ResultDateTime:  ",CHAR(34),CHAR(34),
", ResultDateTimeUTCOffset:  ",CHAR(34),CHAR(34),
", ValidDateTime:  ",CHAR(34),CHAR(34),
", ValidDateTimeUTCOffset:  ",CHAR(34),CHAR(34),
", StatusCV:  ",CHAR(34),CHAR(34),
", SampledMediumCV:  ",CHAR(34),INDEX(DataColumns[Sampled Medium],$A372),CHAR(34),
", ValueCount:  ",NumDataValues,"}"))</f>
        <v/>
      </c>
      <c r="W372" s="111" t="str">
        <f>IF($A372&gt;NumDataColumns,"",
CONCATENATE("  - &amp;TimeSeriesResultID001",TEXT($A372,"0000"),
" {","ResultID: *ResultID",TEXT($A372,"0000"),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Statistic],$A372),CHAR(34),"}"))</f>
        <v/>
      </c>
      <c r="X372" s="111" t="str">
        <f>IF($A372-3&gt;NumDataColumns,"",
CONCATENATE("    - {ColumnNumber: ",TEXT($A372-1,"0000"),
", Label:  ",CHAR(34),INDEX(DataColumns[Column Label],$A372-3),CHAR(34),
", ODM2Field:  ",CHAR(34),"DataValue",CHAR(34),
", CensorCodeCV:  ",CHAR(34),INDEX(DataColumns[Censor Code],$A372-3),CHAR(34),
", QualiatyCodeCV:  ",CHAR(34),INDEX(DataColumns[Quality Code],$A372-3),CHAR(34),
", TimeAggregationInterval:  ",INDEX(DataColumns[Time Aggregation Interval],$A372-3),
", TimeAggregationIntervalUnitsID:  ",CHAR(34),INDEX(DataColumns[Time Aggregation Unit],$A372-3),CHAR(34),"}"))</f>
        <v/>
      </c>
      <c r="AA372" s="111" t="str">
        <f>IF($A372&gt;NumDataColumns,
"",
CONCATENATE(AA371,", ",INDEX(DataColumns[Column Label],$A372)))</f>
        <v/>
      </c>
    </row>
    <row r="373" spans="1:27" x14ac:dyDescent="0.25">
      <c r="A373">
        <v>370</v>
      </c>
      <c r="D373" s="111" t="str">
        <f>IF($A373&gt;NumPeople,"",
CONCATENATE("  - &amp;PersonID",TEXT($A373,"0000"),
" {","PersonFirstName:  ",CHAR(34),INDEX(People[First Name],$A373),CHAR(34),
", PersonMiddleName:  ",CHAR(34),INDEX(People[Middle Name],$A373),CHAR(34),
", PersonLastName:  ",CHAR(34),INDEX(People[Last Name],$A373),CHAR(34),"}"))</f>
        <v/>
      </c>
      <c r="E373" s="111" t="str">
        <f>IF($A373&gt;NumOrganizations,"",
CONCATENATE("  - &amp;OrganizationID",TEXT($A373,"0000"),
" {","OrganizationTypeCV:  ",CHAR(34),INDEX(Organizations[Organization Type '[CV']],$A373),CHAR(34),
", OrganizationCode:  ",CHAR(34),INDEX(Organizations[Organization Code],$A373),CHAR(34),
", OrganizationName:  ",CHAR(34),INDEX(Organizations[Organization Name],$A373),CHAR(34),
", OrganizationDescription:  ",CHAR(34),INDEX(Organizations[Organization Description],$A373),CHAR(34),
", OrganizationLink:  ",CHAR(34),INDEX(Organizations[Organization Link],$A373),CHAR(34),"}"))</f>
        <v/>
      </c>
      <c r="F373" s="111" t="str">
        <f>IF($A373&gt;NumPeople,"",
CONCATENATE("  - &amp;AffiliationID",TEXT($A373,"0000"),
" {PersonID: *PersonID",TEXT($A373,"0000"),
", OrganizationID: *OrganizationID",TEXT(MATCH(INDEX(People[Organization Name],$A373),Organizations[Organization Name],0),"0000"),
", IsPrimaryOrganizationContact: , AffiliationStartDate: , AffiliationEndDate: , PrimaryPhone: ",
", PrimaryEmail: ",CHAR(34),INDEX(People[Primary Email],$A373),CHAR(34),
", PrimaryAddress: ",CHAR(34),INDEX(People[Primary Address],$A373),CHAR(34),
", PersonLink: }"))</f>
        <v/>
      </c>
      <c r="H373" s="111" t="str">
        <f>IF(COUNTA(CitationInformation)=0,"",
IF($A373&gt;NumAuthors,"",
CONCATENATE("  - &amp;AuthorListID",TEXT($A373,"0000"),
"  {CitationID: *CitationID0001",
", PersonID: *PersonID",TEXT(MATCH(INDEX(AuthorList[Author Name],$A373),People[Full Name],0),"0000"),
", AuthorOrder: ",INDEX(AuthorList[Author Number],$A373),"}")))</f>
        <v/>
      </c>
      <c r="K373" s="111" t="str">
        <f>IF($A373&gt;NumSamplingFeatures,"",
CONCATENATE("  - &amp;SamplingFeatureID",TEXT($A373,"0000"),
" {","SamplingFeatureUUID:  ",CHAR(34),INDEX(SamplingFeatures[Sampling Feature UUID],$A373),CHAR(34),
", SamplingFeatureTypeCV:  ",CHAR(34),INDEX(SamplingFeatures[Sampling Feature Type],$A373),CHAR(34),
", SamplingFeatureCode:  ",CHAR(34),INDEX(SamplingFeatures[Feature Code],$A373),CHAR(34),
", SamplingFeatureName:  ",CHAR(34),INDEX(SamplingFeatures[Feature Name],$A373),CHAR(34),
", SamplingFeatureDescription:  ",CHAR(34),INDEX(SamplingFeatures[Feature Description],$A373),CHAR(34),
", SamplingFeatureGeotypeCV:  ",CHAR(34),INDEX(SamplingFeatures[Feature Geo Type],$A373),CHAR(34),
", FeatureGeometry:  ",CHAR(34),INDEX(SamplingFeatures[Feature Geometry],$A373),CHAR(34),
", Elevation_m:  ",CHAR(34),INDEX(SamplingFeatures[Elevation_m],$A373),CHAR(34),
", ElevationDatumCV:  ",CHAR(34),ElevationDatum,CHAR(34),"}"))</f>
        <v/>
      </c>
      <c r="L373" s="111" t="str">
        <f>IF(NumSites=0,"",
IF(NumSites&lt;$A373,"",
CONCATENATE("  - &amp;SiteID",TEXT($A373,"0000"),
" {","SamplingFeatureID:  *SamplingFeatureID",TEXT(MATCH($A373,Sites[SiteID],0),"0000"),
", SiteTypeCV:  ",CHAR(34),INDEX(Sites[Site Type],MATCH($A373,Sites[SiteID],0)),CHAR(34),
", Latitude:  ",INDEX(Sites[Latitude],MATCH($A373,Sites[SiteID],0)),
", Longitude:  ",INDEX(Sites[Longitude],MATCH($A373,Sites[SiteID],0)),
", SpatialReferenceID:  *SRSID0001}")))</f>
        <v/>
      </c>
      <c r="M373" s="111" t="str">
        <f>IF(NumSpecimens=0,"",
IF(NumSpecimens&lt;$A373,"",
CONCATENATE("  - &amp;SpecimenID",TEXT($A373,"0000"),
" {","SamplingFeatureID:  *SamplingFeatureID",TEXT(MATCH($A373,Specimens[SpecimenID],0),"0000"),
", SpecimenTypeCV:  ",CHAR(34),INDEX(Specimens[Specimen Type],MATCH($A373,Specimens[SpecimenID],0)),CHAR(34),
", SpecimenMediumCV:  ",INDEX(Specimens[Specimen Medium],MATCH($A373,Specimens[SpecimenID],0)),
", IsFieldSpecimen:  ",CHAR(34),INDEX(Specimens[Is Field Specimen?],MATCH($A373,Specimens[SpecimenID],0)),CHAR(34),"}")))</f>
        <v/>
      </c>
      <c r="N373" s="111" t="str">
        <f>IF(NumSpatialOffsets=0,"",
IF(NumSpatialOffsets&lt;$A373,"",
CONCATENATE("  - &amp;SpatialOffsetID",TEXT($A373,"0000"),
" {","SpatialOffsetTypeCV:  ",CHAR(34),INDEX(RelatedFeatures[Spatial Offset Type],MATCH($A373,RelatedFeatures[OffsetID],0)),CHAR(34),
", Offset1Value:  ",INDEX(RelatedFeatures[Offset 1 Value],MATCH($A373,RelatedFeatures[OffsetID],0)),
", Offset1UnitID:  ",CHAR(34),INDEX(RelatedFeatures[Offset 1 Unit],MATCH($A373,RelatedFeatures[OffsetID],0)),CHAR(34),
", Offset2Value:  ",IF(INDEX(RelatedFeatures[Offset 2 Value],MATCH($A373,RelatedFeatures[OffsetID],0))="","NULL",INDEX(RelatedFeatures[Offset 2 Value],MATCH($A373,RelatedFeatures[OffsetID],0))),
", Offset2UnitID:  ",CHAR(34),INDEX(RelatedFeatures[Offset 2 Unit],MATCH($A373,RelatedFeatures[OffsetID],0)),,CHAR(34),
", Offset3Value:  ",IF(INDEX(RelatedFeatures[Offset 3 Value],MATCH($A373,RelatedFeatures[OffsetID],0))="","NULL",INDEX(RelatedFeatures[Offset 3 Value],MATCH($A373,RelatedFeatures[OffsetID],0))),
", Offset3UnitID:  ",CHAR(34),INDEX(RelatedFeatures[Offset 3 Unit],MATCH($A373,RelatedFeatures[OffsetID],0)),CHAR(34),"}")))</f>
        <v/>
      </c>
      <c r="O373" s="111" t="str">
        <f>IF(NumRelatedFeatures=0,"",
IF($A373&gt;NumRelatedFeatures,"",
CONCATENATE("  - &amp;RelationID",TEXT($A373,"0000"),
" {","SamplingFeatureID:  *SamplingFeatureID",TEXT(MATCH(INDEX(RelatedFeatures[First Sampling Feature Code],$A373),SamplingFeatures[Feature Code],0),"0000"),
", RelationshipTypeCV:  ",CHAR(34),INDEX(RelatedFeatures[Relationship Type],$A373),CHAR(34),
", RelatedFeatureID: *SamplingFeatureID",TEXT(MATCH(INDEX(RelatedFeatures[Second Sampling Feature Code],$A373),SamplingFeatures[Feature Code],0),"0000"),
", SpatialOffsetID:  ",IF(INDEX(RelatedFeatures[OffsetID],$A373)="",CONCATENATE(CHAR(34),CHAR(34)),CONCATENATE("*SpatialOffsetID",TEXT(INDEX(RelatedFeatures[OffsetID],$A373),"0000"))),"}")))</f>
        <v/>
      </c>
      <c r="P373" s="111" t="str">
        <f>IF($A373&gt;NumMethods,"",
CONCATENATE("  - &amp;MethodID",TEXT($A373,"0000"),
" {","MethodTypeCV:  ",CHAR(34),INDEX(Methods[Method Type],$A373),CHAR(34),
", MethodCode:  ",CHAR(34),INDEX(Methods[Method Code],$A373),CHAR(34),
", MethodName:  ",CHAR(34),INDEX(Methods[Method Name],$A373),CHAR(34),
", MethodDescription:  ",CHAR(34),INDEX(Methods[Method Description],$A373),CHAR(34),
", MethodLink:  ",CHAR(34),INDEX(Methods[Method Link],$A373),CHAR(34),
", OrganizationID: *OrganizationID",TEXT(MATCH(INDEX(Methods[Organization Name],$A373),Organizations[Organization Name],0),"0000"),"}"))</f>
        <v/>
      </c>
      <c r="Q373" s="111" t="str">
        <f>IF($A373&gt;NumVariables,"",
CONCATENATE("  - &amp;VariableID",TEXT($A373,"0000"),
" {","VariableTypeCV:  ",CHAR(34),INDEX(Variables[Variable Type],$A373),CHAR(34),
", VariableCode:  ",CHAR(34),INDEX(Variables[Variable Code],$A373),CHAR(34),
", VariableNameCV:  ",CHAR(34),INDEX(Variables[Variable Name],$A373),CHAR(34),
", VariableDefinition:  ",CHAR(34),INDEX(Variables[Variable Definition],$A373),CHAR(34),
", SpecciationCV:  ",CHAR(34),INDEX(Variables[Speciation],$A373),CHAR(34),
", NoDataValue:  ",CHAR(34),INDEX(Variables[No Data Value],$A373),CHAR(34),"}"))</f>
        <v/>
      </c>
      <c r="S373" s="111" t="str">
        <f>IF($A373&gt;NumProcessingLevels,"",
CONCATENATE("  - &amp;ProcessingLevelID",TEXT($A373,"0000"),
" {","ProcessingLevelCode:  ",CHAR(34),INDEX(ProcessingLevels[Processing Level Code],$A373),CHAR(34),
", Definition:  ",CHAR(34),INDEX(ProcessingLevels[Definition],$A373),CHAR(34),
", Explanation:  ",CHAR(34),INDEX(ProcessingLevels[Explanation],$A373),CHAR(34),"}"))</f>
        <v/>
      </c>
      <c r="T373" s="111" t="str">
        <f>IF($A373&gt;NumDataColumns,"",
IF(INDEX(DataColumns[Method Code],$A373)="","PLEASE FILL IN A METHOD FOR EACH DATA COLUMN",
CONCATENATE("  - &amp;ActionID",TEXT($A373,"0000"),
" {","ActionTypeCV:  ",CHAR(34),"Observation",CHAR(34),
", MethodID: *MethodID",TEXT(MATCH(INDEX(DataColumns[Method Code],$A373),Methods[Method Code],0),"0000"),
", BeginDateTime:  NULL",
", BeginDateTimeUTCOffset:  NULL",
", EndDateTime:  NULL",
", EndDateTimeUTCOffset:  NULL",
", ActionDescription:  ",CHAR(34),"Generic observation action generated by YODA TimeSeries Template",CHAR(34),
", ActionFileLink:  ",CHAR(34),CHAR(34),"}")))</f>
        <v/>
      </c>
      <c r="U373" s="111" t="str">
        <f>IF($A373&gt;NumDataColumns,"",
IF(INDEX(DataColumns[Method Code],$A373)="","PLEASE FILL IN A SAMPLING FEATURE FOR EACH DATA COLUMN",
CONCATENATE("  - &amp;FeatureActionID",TEXT($A373,"0000"),
" {","SamplingFeatureID:  *SamplingFeatureID",TEXT(MATCH(INDEX(DataColumns[Sampling Feature Code],$A373),SamplingFeatures[Feature Code],0),"0000"),
", ActionID:  *ActionID",TEXT($A373,"0000"),"}")))</f>
        <v/>
      </c>
      <c r="V373" s="111" t="str">
        <f>IF($A373&gt;NumDataColumns,"",
CONCATENATE("  - &amp;ResultID",TEXT($A373,"0000"),
" {","ResultUUID:  ",CHAR(34),INDEX(DataColumns[ResultUUID],$A373),CHAR(34),
", FeatureActionID: *FeatureActionID",TEXT($A373,"0000"),
", ResultTypeCV:  ",CHAR(34),INDEX(DataColumns[Result Type],$A373),CHAR(34),
", VariableID:  *VariableID",TEXT(MATCH(INDEX(DataColumns[Variable Code],$A373),Variables[Variable Code],0),"0000"),
", UnitsID:  ",CHAR(34),INDEX(DataColumns[Unit Name],$A373),CHAR(34),
", TaxonomicClassifierID:  ",CHAR(34),CHAR(34),
", ProcessingLevelID:  *ProcessingLevelID",TEXT(MATCH(INDEX(DataColumns[Processing Level],$A373),ProcessingLevels[Processing Level Code],0),"0000"),
", ResultDateTime:  ",CHAR(34),CHAR(34),
", ResultDateTimeUTCOffset:  ",CHAR(34),CHAR(34),
", ValidDateTime:  ",CHAR(34),CHAR(34),
", ValidDateTimeUTCOffset:  ",CHAR(34),CHAR(34),
", StatusCV:  ",CHAR(34),CHAR(34),
", SampledMediumCV:  ",CHAR(34),INDEX(DataColumns[Sampled Medium],$A373),CHAR(34),
", ValueCount:  ",NumDataValues,"}"))</f>
        <v/>
      </c>
      <c r="W373" s="111" t="str">
        <f>IF($A373&gt;NumDataColumns,"",
CONCATENATE("  - &amp;TimeSeriesResultID001",TEXT($A373,"0000"),
" {","ResultID: *ResultID",TEXT($A373,"0000"),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Statistic],$A373),CHAR(34),"}"))</f>
        <v/>
      </c>
      <c r="X373" s="111" t="str">
        <f>IF($A373-3&gt;NumDataColumns,"",
CONCATENATE("    - {ColumnNumber: ",TEXT($A373-1,"0000"),
", Label:  ",CHAR(34),INDEX(DataColumns[Column Label],$A373-3),CHAR(34),
", ODM2Field:  ",CHAR(34),"DataValue",CHAR(34),
", CensorCodeCV:  ",CHAR(34),INDEX(DataColumns[Censor Code],$A373-3),CHAR(34),
", QualiatyCodeCV:  ",CHAR(34),INDEX(DataColumns[Quality Code],$A373-3),CHAR(34),
", TimeAggregationInterval:  ",INDEX(DataColumns[Time Aggregation Interval],$A373-3),
", TimeAggregationIntervalUnitsID:  ",CHAR(34),INDEX(DataColumns[Time Aggregation Unit],$A373-3),CHAR(34),"}"))</f>
        <v/>
      </c>
      <c r="AA373" s="111" t="str">
        <f>IF($A373&gt;NumDataColumns,
"",
CONCATENATE(AA372,", ",INDEX(DataColumns[Column Label],$A373)))</f>
        <v/>
      </c>
    </row>
    <row r="374" spans="1:27" x14ac:dyDescent="0.25">
      <c r="A374">
        <v>371</v>
      </c>
      <c r="D374" s="111" t="str">
        <f>IF($A374&gt;NumPeople,"",
CONCATENATE("  - &amp;PersonID",TEXT($A374,"0000"),
" {","PersonFirstName:  ",CHAR(34),INDEX(People[First Name],$A374),CHAR(34),
", PersonMiddleName:  ",CHAR(34),INDEX(People[Middle Name],$A374),CHAR(34),
", PersonLastName:  ",CHAR(34),INDEX(People[Last Name],$A374),CHAR(34),"}"))</f>
        <v/>
      </c>
      <c r="E374" s="111" t="str">
        <f>IF($A374&gt;NumOrganizations,"",
CONCATENATE("  - &amp;OrganizationID",TEXT($A374,"0000"),
" {","OrganizationTypeCV:  ",CHAR(34),INDEX(Organizations[Organization Type '[CV']],$A374),CHAR(34),
", OrganizationCode:  ",CHAR(34),INDEX(Organizations[Organization Code],$A374),CHAR(34),
", OrganizationName:  ",CHAR(34),INDEX(Organizations[Organization Name],$A374),CHAR(34),
", OrganizationDescription:  ",CHAR(34),INDEX(Organizations[Organization Description],$A374),CHAR(34),
", OrganizationLink:  ",CHAR(34),INDEX(Organizations[Organization Link],$A374),CHAR(34),"}"))</f>
        <v/>
      </c>
      <c r="F374" s="111" t="str">
        <f>IF($A374&gt;NumPeople,"",
CONCATENATE("  - &amp;AffiliationID",TEXT($A374,"0000"),
" {PersonID: *PersonID",TEXT($A374,"0000"),
", OrganizationID: *OrganizationID",TEXT(MATCH(INDEX(People[Organization Name],$A374),Organizations[Organization Name],0),"0000"),
", IsPrimaryOrganizationContact: , AffiliationStartDate: , AffiliationEndDate: , PrimaryPhone: ",
", PrimaryEmail: ",CHAR(34),INDEX(People[Primary Email],$A374),CHAR(34),
", PrimaryAddress: ",CHAR(34),INDEX(People[Primary Address],$A374),CHAR(34),
", PersonLink: }"))</f>
        <v/>
      </c>
      <c r="H374" s="111" t="str">
        <f>IF(COUNTA(CitationInformation)=0,"",
IF($A374&gt;NumAuthors,"",
CONCATENATE("  - &amp;AuthorListID",TEXT($A374,"0000"),
"  {CitationID: *CitationID0001",
", PersonID: *PersonID",TEXT(MATCH(INDEX(AuthorList[Author Name],$A374),People[Full Name],0),"0000"),
", AuthorOrder: ",INDEX(AuthorList[Author Number],$A374),"}")))</f>
        <v/>
      </c>
      <c r="K374" s="111" t="str">
        <f>IF($A374&gt;NumSamplingFeatures,"",
CONCATENATE("  - &amp;SamplingFeatureID",TEXT($A374,"0000"),
" {","SamplingFeatureUUID:  ",CHAR(34),INDEX(SamplingFeatures[Sampling Feature UUID],$A374),CHAR(34),
", SamplingFeatureTypeCV:  ",CHAR(34),INDEX(SamplingFeatures[Sampling Feature Type],$A374),CHAR(34),
", SamplingFeatureCode:  ",CHAR(34),INDEX(SamplingFeatures[Feature Code],$A374),CHAR(34),
", SamplingFeatureName:  ",CHAR(34),INDEX(SamplingFeatures[Feature Name],$A374),CHAR(34),
", SamplingFeatureDescription:  ",CHAR(34),INDEX(SamplingFeatures[Feature Description],$A374),CHAR(34),
", SamplingFeatureGeotypeCV:  ",CHAR(34),INDEX(SamplingFeatures[Feature Geo Type],$A374),CHAR(34),
", FeatureGeometry:  ",CHAR(34),INDEX(SamplingFeatures[Feature Geometry],$A374),CHAR(34),
", Elevation_m:  ",CHAR(34),INDEX(SamplingFeatures[Elevation_m],$A374),CHAR(34),
", ElevationDatumCV:  ",CHAR(34),ElevationDatum,CHAR(34),"}"))</f>
        <v/>
      </c>
      <c r="L374" s="111" t="str">
        <f>IF(NumSites=0,"",
IF(NumSites&lt;$A374,"",
CONCATENATE("  - &amp;SiteID",TEXT($A374,"0000"),
" {","SamplingFeatureID:  *SamplingFeatureID",TEXT(MATCH($A374,Sites[SiteID],0),"0000"),
", SiteTypeCV:  ",CHAR(34),INDEX(Sites[Site Type],MATCH($A374,Sites[SiteID],0)),CHAR(34),
", Latitude:  ",INDEX(Sites[Latitude],MATCH($A374,Sites[SiteID],0)),
", Longitude:  ",INDEX(Sites[Longitude],MATCH($A374,Sites[SiteID],0)),
", SpatialReferenceID:  *SRSID0001}")))</f>
        <v/>
      </c>
      <c r="M374" s="111" t="str">
        <f>IF(NumSpecimens=0,"",
IF(NumSpecimens&lt;$A374,"",
CONCATENATE("  - &amp;SpecimenID",TEXT($A374,"0000"),
" {","SamplingFeatureID:  *SamplingFeatureID",TEXT(MATCH($A374,Specimens[SpecimenID],0),"0000"),
", SpecimenTypeCV:  ",CHAR(34),INDEX(Specimens[Specimen Type],MATCH($A374,Specimens[SpecimenID],0)),CHAR(34),
", SpecimenMediumCV:  ",INDEX(Specimens[Specimen Medium],MATCH($A374,Specimens[SpecimenID],0)),
", IsFieldSpecimen:  ",CHAR(34),INDEX(Specimens[Is Field Specimen?],MATCH($A374,Specimens[SpecimenID],0)),CHAR(34),"}")))</f>
        <v/>
      </c>
      <c r="N374" s="111" t="str">
        <f>IF(NumSpatialOffsets=0,"",
IF(NumSpatialOffsets&lt;$A374,"",
CONCATENATE("  - &amp;SpatialOffsetID",TEXT($A374,"0000"),
" {","SpatialOffsetTypeCV:  ",CHAR(34),INDEX(RelatedFeatures[Spatial Offset Type],MATCH($A374,RelatedFeatures[OffsetID],0)),CHAR(34),
", Offset1Value:  ",INDEX(RelatedFeatures[Offset 1 Value],MATCH($A374,RelatedFeatures[OffsetID],0)),
", Offset1UnitID:  ",CHAR(34),INDEX(RelatedFeatures[Offset 1 Unit],MATCH($A374,RelatedFeatures[OffsetID],0)),CHAR(34),
", Offset2Value:  ",IF(INDEX(RelatedFeatures[Offset 2 Value],MATCH($A374,RelatedFeatures[OffsetID],0))="","NULL",INDEX(RelatedFeatures[Offset 2 Value],MATCH($A374,RelatedFeatures[OffsetID],0))),
", Offset2UnitID:  ",CHAR(34),INDEX(RelatedFeatures[Offset 2 Unit],MATCH($A374,RelatedFeatures[OffsetID],0)),,CHAR(34),
", Offset3Value:  ",IF(INDEX(RelatedFeatures[Offset 3 Value],MATCH($A374,RelatedFeatures[OffsetID],0))="","NULL",INDEX(RelatedFeatures[Offset 3 Value],MATCH($A374,RelatedFeatures[OffsetID],0))),
", Offset3UnitID:  ",CHAR(34),INDEX(RelatedFeatures[Offset 3 Unit],MATCH($A374,RelatedFeatures[OffsetID],0)),CHAR(34),"}")))</f>
        <v/>
      </c>
      <c r="O374" s="111" t="str">
        <f>IF(NumRelatedFeatures=0,"",
IF($A374&gt;NumRelatedFeatures,"",
CONCATENATE("  - &amp;RelationID",TEXT($A374,"0000"),
" {","SamplingFeatureID:  *SamplingFeatureID",TEXT(MATCH(INDEX(RelatedFeatures[First Sampling Feature Code],$A374),SamplingFeatures[Feature Code],0),"0000"),
", RelationshipTypeCV:  ",CHAR(34),INDEX(RelatedFeatures[Relationship Type],$A374),CHAR(34),
", RelatedFeatureID: *SamplingFeatureID",TEXT(MATCH(INDEX(RelatedFeatures[Second Sampling Feature Code],$A374),SamplingFeatures[Feature Code],0),"0000"),
", SpatialOffsetID:  ",IF(INDEX(RelatedFeatures[OffsetID],$A374)="",CONCATENATE(CHAR(34),CHAR(34)),CONCATENATE("*SpatialOffsetID",TEXT(INDEX(RelatedFeatures[OffsetID],$A374),"0000"))),"}")))</f>
        <v/>
      </c>
      <c r="P374" s="111" t="str">
        <f>IF($A374&gt;NumMethods,"",
CONCATENATE("  - &amp;MethodID",TEXT($A374,"0000"),
" {","MethodTypeCV:  ",CHAR(34),INDEX(Methods[Method Type],$A374),CHAR(34),
", MethodCode:  ",CHAR(34),INDEX(Methods[Method Code],$A374),CHAR(34),
", MethodName:  ",CHAR(34),INDEX(Methods[Method Name],$A374),CHAR(34),
", MethodDescription:  ",CHAR(34),INDEX(Methods[Method Description],$A374),CHAR(34),
", MethodLink:  ",CHAR(34),INDEX(Methods[Method Link],$A374),CHAR(34),
", OrganizationID: *OrganizationID",TEXT(MATCH(INDEX(Methods[Organization Name],$A374),Organizations[Organization Name],0),"0000"),"}"))</f>
        <v/>
      </c>
      <c r="Q374" s="111" t="str">
        <f>IF($A374&gt;NumVariables,"",
CONCATENATE("  - &amp;VariableID",TEXT($A374,"0000"),
" {","VariableTypeCV:  ",CHAR(34),INDEX(Variables[Variable Type],$A374),CHAR(34),
", VariableCode:  ",CHAR(34),INDEX(Variables[Variable Code],$A374),CHAR(34),
", VariableNameCV:  ",CHAR(34),INDEX(Variables[Variable Name],$A374),CHAR(34),
", VariableDefinition:  ",CHAR(34),INDEX(Variables[Variable Definition],$A374),CHAR(34),
", SpecciationCV:  ",CHAR(34),INDEX(Variables[Speciation],$A374),CHAR(34),
", NoDataValue:  ",CHAR(34),INDEX(Variables[No Data Value],$A374),CHAR(34),"}"))</f>
        <v/>
      </c>
      <c r="S374" s="111" t="str">
        <f>IF($A374&gt;NumProcessingLevels,"",
CONCATENATE("  - &amp;ProcessingLevelID",TEXT($A374,"0000"),
" {","ProcessingLevelCode:  ",CHAR(34),INDEX(ProcessingLevels[Processing Level Code],$A374),CHAR(34),
", Definition:  ",CHAR(34),INDEX(ProcessingLevels[Definition],$A374),CHAR(34),
", Explanation:  ",CHAR(34),INDEX(ProcessingLevels[Explanation],$A374),CHAR(34),"}"))</f>
        <v/>
      </c>
      <c r="T374" s="111" t="str">
        <f>IF($A374&gt;NumDataColumns,"",
IF(INDEX(DataColumns[Method Code],$A374)="","PLEASE FILL IN A METHOD FOR EACH DATA COLUMN",
CONCATENATE("  - &amp;ActionID",TEXT($A374,"0000"),
" {","ActionTypeCV:  ",CHAR(34),"Observation",CHAR(34),
", MethodID: *MethodID",TEXT(MATCH(INDEX(DataColumns[Method Code],$A374),Methods[Method Code],0),"0000"),
", BeginDateTime:  NULL",
", BeginDateTimeUTCOffset:  NULL",
", EndDateTime:  NULL",
", EndDateTimeUTCOffset:  NULL",
", ActionDescription:  ",CHAR(34),"Generic observation action generated by YODA TimeSeries Template",CHAR(34),
", ActionFileLink:  ",CHAR(34),CHAR(34),"}")))</f>
        <v/>
      </c>
      <c r="U374" s="111" t="str">
        <f>IF($A374&gt;NumDataColumns,"",
IF(INDEX(DataColumns[Method Code],$A374)="","PLEASE FILL IN A SAMPLING FEATURE FOR EACH DATA COLUMN",
CONCATENATE("  - &amp;FeatureActionID",TEXT($A374,"0000"),
" {","SamplingFeatureID:  *SamplingFeatureID",TEXT(MATCH(INDEX(DataColumns[Sampling Feature Code],$A374),SamplingFeatures[Feature Code],0),"0000"),
", ActionID:  *ActionID",TEXT($A374,"0000"),"}")))</f>
        <v/>
      </c>
      <c r="V374" s="111" t="str">
        <f>IF($A374&gt;NumDataColumns,"",
CONCATENATE("  - &amp;ResultID",TEXT($A374,"0000"),
" {","ResultUUID:  ",CHAR(34),INDEX(DataColumns[ResultUUID],$A374),CHAR(34),
", FeatureActionID: *FeatureActionID",TEXT($A374,"0000"),
", ResultTypeCV:  ",CHAR(34),INDEX(DataColumns[Result Type],$A374),CHAR(34),
", VariableID:  *VariableID",TEXT(MATCH(INDEX(DataColumns[Variable Code],$A374),Variables[Variable Code],0),"0000"),
", UnitsID:  ",CHAR(34),INDEX(DataColumns[Unit Name],$A374),CHAR(34),
", TaxonomicClassifierID:  ",CHAR(34),CHAR(34),
", ProcessingLevelID:  *ProcessingLevelID",TEXT(MATCH(INDEX(DataColumns[Processing Level],$A374),ProcessingLevels[Processing Level Code],0),"0000"),
", ResultDateTime:  ",CHAR(34),CHAR(34),
", ResultDateTimeUTCOffset:  ",CHAR(34),CHAR(34),
", ValidDateTime:  ",CHAR(34),CHAR(34),
", ValidDateTimeUTCOffset:  ",CHAR(34),CHAR(34),
", StatusCV:  ",CHAR(34),CHAR(34),
", SampledMediumCV:  ",CHAR(34),INDEX(DataColumns[Sampled Medium],$A374),CHAR(34),
", ValueCount:  ",NumDataValues,"}"))</f>
        <v/>
      </c>
      <c r="W374" s="111" t="str">
        <f>IF($A374&gt;NumDataColumns,"",
CONCATENATE("  - &amp;TimeSeriesResultID001",TEXT($A374,"0000"),
" {","ResultID: *ResultID",TEXT($A374,"0000"),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Statistic],$A374),CHAR(34),"}"))</f>
        <v/>
      </c>
      <c r="X374" s="111" t="str">
        <f>IF($A374-3&gt;NumDataColumns,"",
CONCATENATE("    - {ColumnNumber: ",TEXT($A374-1,"0000"),
", Label:  ",CHAR(34),INDEX(DataColumns[Column Label],$A374-3),CHAR(34),
", ODM2Field:  ",CHAR(34),"DataValue",CHAR(34),
", CensorCodeCV:  ",CHAR(34),INDEX(DataColumns[Censor Code],$A374-3),CHAR(34),
", QualiatyCodeCV:  ",CHAR(34),INDEX(DataColumns[Quality Code],$A374-3),CHAR(34),
", TimeAggregationInterval:  ",INDEX(DataColumns[Time Aggregation Interval],$A374-3),
", TimeAggregationIntervalUnitsID:  ",CHAR(34),INDEX(DataColumns[Time Aggregation Unit],$A374-3),CHAR(34),"}"))</f>
        <v/>
      </c>
      <c r="AA374" s="111" t="str">
        <f>IF($A374&gt;NumDataColumns,
"",
CONCATENATE(AA373,", ",INDEX(DataColumns[Column Label],$A374)))</f>
        <v/>
      </c>
    </row>
    <row r="375" spans="1:27" x14ac:dyDescent="0.25">
      <c r="A375">
        <v>372</v>
      </c>
      <c r="D375" s="111" t="str">
        <f>IF($A375&gt;NumPeople,"",
CONCATENATE("  - &amp;PersonID",TEXT($A375,"0000"),
" {","PersonFirstName:  ",CHAR(34),INDEX(People[First Name],$A375),CHAR(34),
", PersonMiddleName:  ",CHAR(34),INDEX(People[Middle Name],$A375),CHAR(34),
", PersonLastName:  ",CHAR(34),INDEX(People[Last Name],$A375),CHAR(34),"}"))</f>
        <v/>
      </c>
      <c r="E375" s="111" t="str">
        <f>IF($A375&gt;NumOrganizations,"",
CONCATENATE("  - &amp;OrganizationID",TEXT($A375,"0000"),
" {","OrganizationTypeCV:  ",CHAR(34),INDEX(Organizations[Organization Type '[CV']],$A375),CHAR(34),
", OrganizationCode:  ",CHAR(34),INDEX(Organizations[Organization Code],$A375),CHAR(34),
", OrganizationName:  ",CHAR(34),INDEX(Organizations[Organization Name],$A375),CHAR(34),
", OrganizationDescription:  ",CHAR(34),INDEX(Organizations[Organization Description],$A375),CHAR(34),
", OrganizationLink:  ",CHAR(34),INDEX(Organizations[Organization Link],$A375),CHAR(34),"}"))</f>
        <v/>
      </c>
      <c r="F375" s="111" t="str">
        <f>IF($A375&gt;NumPeople,"",
CONCATENATE("  - &amp;AffiliationID",TEXT($A375,"0000"),
" {PersonID: *PersonID",TEXT($A375,"0000"),
", OrganizationID: *OrganizationID",TEXT(MATCH(INDEX(People[Organization Name],$A375),Organizations[Organization Name],0),"0000"),
", IsPrimaryOrganizationContact: , AffiliationStartDate: , AffiliationEndDate: , PrimaryPhone: ",
", PrimaryEmail: ",CHAR(34),INDEX(People[Primary Email],$A375),CHAR(34),
", PrimaryAddress: ",CHAR(34),INDEX(People[Primary Address],$A375),CHAR(34),
", PersonLink: }"))</f>
        <v/>
      </c>
      <c r="H375" s="111" t="str">
        <f>IF(COUNTA(CitationInformation)=0,"",
IF($A375&gt;NumAuthors,"",
CONCATENATE("  - &amp;AuthorListID",TEXT($A375,"0000"),
"  {CitationID: *CitationID0001",
", PersonID: *PersonID",TEXT(MATCH(INDEX(AuthorList[Author Name],$A375),People[Full Name],0),"0000"),
", AuthorOrder: ",INDEX(AuthorList[Author Number],$A375),"}")))</f>
        <v/>
      </c>
      <c r="K375" s="111" t="str">
        <f>IF($A375&gt;NumSamplingFeatures,"",
CONCATENATE("  - &amp;SamplingFeatureID",TEXT($A375,"0000"),
" {","SamplingFeatureUUID:  ",CHAR(34),INDEX(SamplingFeatures[Sampling Feature UUID],$A375),CHAR(34),
", SamplingFeatureTypeCV:  ",CHAR(34),INDEX(SamplingFeatures[Sampling Feature Type],$A375),CHAR(34),
", SamplingFeatureCode:  ",CHAR(34),INDEX(SamplingFeatures[Feature Code],$A375),CHAR(34),
", SamplingFeatureName:  ",CHAR(34),INDEX(SamplingFeatures[Feature Name],$A375),CHAR(34),
", SamplingFeatureDescription:  ",CHAR(34),INDEX(SamplingFeatures[Feature Description],$A375),CHAR(34),
", SamplingFeatureGeotypeCV:  ",CHAR(34),INDEX(SamplingFeatures[Feature Geo Type],$A375),CHAR(34),
", FeatureGeometry:  ",CHAR(34),INDEX(SamplingFeatures[Feature Geometry],$A375),CHAR(34),
", Elevation_m:  ",CHAR(34),INDEX(SamplingFeatures[Elevation_m],$A375),CHAR(34),
", ElevationDatumCV:  ",CHAR(34),ElevationDatum,CHAR(34),"}"))</f>
        <v/>
      </c>
      <c r="L375" s="111" t="str">
        <f>IF(NumSites=0,"",
IF(NumSites&lt;$A375,"",
CONCATENATE("  - &amp;SiteID",TEXT($A375,"0000"),
" {","SamplingFeatureID:  *SamplingFeatureID",TEXT(MATCH($A375,Sites[SiteID],0),"0000"),
", SiteTypeCV:  ",CHAR(34),INDEX(Sites[Site Type],MATCH($A375,Sites[SiteID],0)),CHAR(34),
", Latitude:  ",INDEX(Sites[Latitude],MATCH($A375,Sites[SiteID],0)),
", Longitude:  ",INDEX(Sites[Longitude],MATCH($A375,Sites[SiteID],0)),
", SpatialReferenceID:  *SRSID0001}")))</f>
        <v/>
      </c>
      <c r="M375" s="111" t="str">
        <f>IF(NumSpecimens=0,"",
IF(NumSpecimens&lt;$A375,"",
CONCATENATE("  - &amp;SpecimenID",TEXT($A375,"0000"),
" {","SamplingFeatureID:  *SamplingFeatureID",TEXT(MATCH($A375,Specimens[SpecimenID],0),"0000"),
", SpecimenTypeCV:  ",CHAR(34),INDEX(Specimens[Specimen Type],MATCH($A375,Specimens[SpecimenID],0)),CHAR(34),
", SpecimenMediumCV:  ",INDEX(Specimens[Specimen Medium],MATCH($A375,Specimens[SpecimenID],0)),
", IsFieldSpecimen:  ",CHAR(34),INDEX(Specimens[Is Field Specimen?],MATCH($A375,Specimens[SpecimenID],0)),CHAR(34),"}")))</f>
        <v/>
      </c>
      <c r="N375" s="111" t="str">
        <f>IF(NumSpatialOffsets=0,"",
IF(NumSpatialOffsets&lt;$A375,"",
CONCATENATE("  - &amp;SpatialOffsetID",TEXT($A375,"0000"),
" {","SpatialOffsetTypeCV:  ",CHAR(34),INDEX(RelatedFeatures[Spatial Offset Type],MATCH($A375,RelatedFeatures[OffsetID],0)),CHAR(34),
", Offset1Value:  ",INDEX(RelatedFeatures[Offset 1 Value],MATCH($A375,RelatedFeatures[OffsetID],0)),
", Offset1UnitID:  ",CHAR(34),INDEX(RelatedFeatures[Offset 1 Unit],MATCH($A375,RelatedFeatures[OffsetID],0)),CHAR(34),
", Offset2Value:  ",IF(INDEX(RelatedFeatures[Offset 2 Value],MATCH($A375,RelatedFeatures[OffsetID],0))="","NULL",INDEX(RelatedFeatures[Offset 2 Value],MATCH($A375,RelatedFeatures[OffsetID],0))),
", Offset2UnitID:  ",CHAR(34),INDEX(RelatedFeatures[Offset 2 Unit],MATCH($A375,RelatedFeatures[OffsetID],0)),,CHAR(34),
", Offset3Value:  ",IF(INDEX(RelatedFeatures[Offset 3 Value],MATCH($A375,RelatedFeatures[OffsetID],0))="","NULL",INDEX(RelatedFeatures[Offset 3 Value],MATCH($A375,RelatedFeatures[OffsetID],0))),
", Offset3UnitID:  ",CHAR(34),INDEX(RelatedFeatures[Offset 3 Unit],MATCH($A375,RelatedFeatures[OffsetID],0)),CHAR(34),"}")))</f>
        <v/>
      </c>
      <c r="O375" s="111" t="str">
        <f>IF(NumRelatedFeatures=0,"",
IF($A375&gt;NumRelatedFeatures,"",
CONCATENATE("  - &amp;RelationID",TEXT($A375,"0000"),
" {","SamplingFeatureID:  *SamplingFeatureID",TEXT(MATCH(INDEX(RelatedFeatures[First Sampling Feature Code],$A375),SamplingFeatures[Feature Code],0),"0000"),
", RelationshipTypeCV:  ",CHAR(34),INDEX(RelatedFeatures[Relationship Type],$A375),CHAR(34),
", RelatedFeatureID: *SamplingFeatureID",TEXT(MATCH(INDEX(RelatedFeatures[Second Sampling Feature Code],$A375),SamplingFeatures[Feature Code],0),"0000"),
", SpatialOffsetID:  ",IF(INDEX(RelatedFeatures[OffsetID],$A375)="",CONCATENATE(CHAR(34),CHAR(34)),CONCATENATE("*SpatialOffsetID",TEXT(INDEX(RelatedFeatures[OffsetID],$A375),"0000"))),"}")))</f>
        <v/>
      </c>
      <c r="P375" s="111" t="str">
        <f>IF($A375&gt;NumMethods,"",
CONCATENATE("  - &amp;MethodID",TEXT($A375,"0000"),
" {","MethodTypeCV:  ",CHAR(34),INDEX(Methods[Method Type],$A375),CHAR(34),
", MethodCode:  ",CHAR(34),INDEX(Methods[Method Code],$A375),CHAR(34),
", MethodName:  ",CHAR(34),INDEX(Methods[Method Name],$A375),CHAR(34),
", MethodDescription:  ",CHAR(34),INDEX(Methods[Method Description],$A375),CHAR(34),
", MethodLink:  ",CHAR(34),INDEX(Methods[Method Link],$A375),CHAR(34),
", OrganizationID: *OrganizationID",TEXT(MATCH(INDEX(Methods[Organization Name],$A375),Organizations[Organization Name],0),"0000"),"}"))</f>
        <v/>
      </c>
      <c r="Q375" s="111" t="str">
        <f>IF($A375&gt;NumVariables,"",
CONCATENATE("  - &amp;VariableID",TEXT($A375,"0000"),
" {","VariableTypeCV:  ",CHAR(34),INDEX(Variables[Variable Type],$A375),CHAR(34),
", VariableCode:  ",CHAR(34),INDEX(Variables[Variable Code],$A375),CHAR(34),
", VariableNameCV:  ",CHAR(34),INDEX(Variables[Variable Name],$A375),CHAR(34),
", VariableDefinition:  ",CHAR(34),INDEX(Variables[Variable Definition],$A375),CHAR(34),
", SpecciationCV:  ",CHAR(34),INDEX(Variables[Speciation],$A375),CHAR(34),
", NoDataValue:  ",CHAR(34),INDEX(Variables[No Data Value],$A375),CHAR(34),"}"))</f>
        <v/>
      </c>
      <c r="S375" s="111" t="str">
        <f>IF($A375&gt;NumProcessingLevels,"",
CONCATENATE("  - &amp;ProcessingLevelID",TEXT($A375,"0000"),
" {","ProcessingLevelCode:  ",CHAR(34),INDEX(ProcessingLevels[Processing Level Code],$A375),CHAR(34),
", Definition:  ",CHAR(34),INDEX(ProcessingLevels[Definition],$A375),CHAR(34),
", Explanation:  ",CHAR(34),INDEX(ProcessingLevels[Explanation],$A375),CHAR(34),"}"))</f>
        <v/>
      </c>
      <c r="T375" s="111" t="str">
        <f>IF($A375&gt;NumDataColumns,"",
IF(INDEX(DataColumns[Method Code],$A375)="","PLEASE FILL IN A METHOD FOR EACH DATA COLUMN",
CONCATENATE("  - &amp;ActionID",TEXT($A375,"0000"),
" {","ActionTypeCV:  ",CHAR(34),"Observation",CHAR(34),
", MethodID: *MethodID",TEXT(MATCH(INDEX(DataColumns[Method Code],$A375),Methods[Method Code],0),"0000"),
", BeginDateTime:  NULL",
", BeginDateTimeUTCOffset:  NULL",
", EndDateTime:  NULL",
", EndDateTimeUTCOffset:  NULL",
", ActionDescription:  ",CHAR(34),"Generic observation action generated by YODA TimeSeries Template",CHAR(34),
", ActionFileLink:  ",CHAR(34),CHAR(34),"}")))</f>
        <v/>
      </c>
      <c r="U375" s="111" t="str">
        <f>IF($A375&gt;NumDataColumns,"",
IF(INDEX(DataColumns[Method Code],$A375)="","PLEASE FILL IN A SAMPLING FEATURE FOR EACH DATA COLUMN",
CONCATENATE("  - &amp;FeatureActionID",TEXT($A375,"0000"),
" {","SamplingFeatureID:  *SamplingFeatureID",TEXT(MATCH(INDEX(DataColumns[Sampling Feature Code],$A375),SamplingFeatures[Feature Code],0),"0000"),
", ActionID:  *ActionID",TEXT($A375,"0000"),"}")))</f>
        <v/>
      </c>
      <c r="V375" s="111" t="str">
        <f>IF($A375&gt;NumDataColumns,"",
CONCATENATE("  - &amp;ResultID",TEXT($A375,"0000"),
" {","ResultUUID:  ",CHAR(34),INDEX(DataColumns[ResultUUID],$A375),CHAR(34),
", FeatureActionID: *FeatureActionID",TEXT($A375,"0000"),
", ResultTypeCV:  ",CHAR(34),INDEX(DataColumns[Result Type],$A375),CHAR(34),
", VariableID:  *VariableID",TEXT(MATCH(INDEX(DataColumns[Variable Code],$A375),Variables[Variable Code],0),"0000"),
", UnitsID:  ",CHAR(34),INDEX(DataColumns[Unit Name],$A375),CHAR(34),
", TaxonomicClassifierID:  ",CHAR(34),CHAR(34),
", ProcessingLevelID:  *ProcessingLevelID",TEXT(MATCH(INDEX(DataColumns[Processing Level],$A375),ProcessingLevels[Processing Level Code],0),"0000"),
", ResultDateTime:  ",CHAR(34),CHAR(34),
", ResultDateTimeUTCOffset:  ",CHAR(34),CHAR(34),
", ValidDateTime:  ",CHAR(34),CHAR(34),
", ValidDateTimeUTCOffset:  ",CHAR(34),CHAR(34),
", StatusCV:  ",CHAR(34),CHAR(34),
", SampledMediumCV:  ",CHAR(34),INDEX(DataColumns[Sampled Medium],$A375),CHAR(34),
", ValueCount:  ",NumDataValues,"}"))</f>
        <v/>
      </c>
      <c r="W375" s="111" t="str">
        <f>IF($A375&gt;NumDataColumns,"",
CONCATENATE("  - &amp;TimeSeriesResultID001",TEXT($A375,"0000"),
" {","ResultID: *ResultID",TEXT($A375,"0000"),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Statistic],$A375),CHAR(34),"}"))</f>
        <v/>
      </c>
      <c r="X375" s="111" t="str">
        <f>IF($A375-3&gt;NumDataColumns,"",
CONCATENATE("    - {ColumnNumber: ",TEXT($A375-1,"0000"),
", Label:  ",CHAR(34),INDEX(DataColumns[Column Label],$A375-3),CHAR(34),
", ODM2Field:  ",CHAR(34),"DataValue",CHAR(34),
", CensorCodeCV:  ",CHAR(34),INDEX(DataColumns[Censor Code],$A375-3),CHAR(34),
", QualiatyCodeCV:  ",CHAR(34),INDEX(DataColumns[Quality Code],$A375-3),CHAR(34),
", TimeAggregationInterval:  ",INDEX(DataColumns[Time Aggregation Interval],$A375-3),
", TimeAggregationIntervalUnitsID:  ",CHAR(34),INDEX(DataColumns[Time Aggregation Unit],$A375-3),CHAR(34),"}"))</f>
        <v/>
      </c>
      <c r="AA375" s="111" t="str">
        <f>IF($A375&gt;NumDataColumns,
"",
CONCATENATE(AA374,", ",INDEX(DataColumns[Column Label],$A375)))</f>
        <v/>
      </c>
    </row>
    <row r="376" spans="1:27" x14ac:dyDescent="0.25">
      <c r="A376">
        <v>373</v>
      </c>
      <c r="D376" s="111" t="str">
        <f>IF($A376&gt;NumPeople,"",
CONCATENATE("  - &amp;PersonID",TEXT($A376,"0000"),
" {","PersonFirstName:  ",CHAR(34),INDEX(People[First Name],$A376),CHAR(34),
", PersonMiddleName:  ",CHAR(34),INDEX(People[Middle Name],$A376),CHAR(34),
", PersonLastName:  ",CHAR(34),INDEX(People[Last Name],$A376),CHAR(34),"}"))</f>
        <v/>
      </c>
      <c r="E376" s="111" t="str">
        <f>IF($A376&gt;NumOrganizations,"",
CONCATENATE("  - &amp;OrganizationID",TEXT($A376,"0000"),
" {","OrganizationTypeCV:  ",CHAR(34),INDEX(Organizations[Organization Type '[CV']],$A376),CHAR(34),
", OrganizationCode:  ",CHAR(34),INDEX(Organizations[Organization Code],$A376),CHAR(34),
", OrganizationName:  ",CHAR(34),INDEX(Organizations[Organization Name],$A376),CHAR(34),
", OrganizationDescription:  ",CHAR(34),INDEX(Organizations[Organization Description],$A376),CHAR(34),
", OrganizationLink:  ",CHAR(34),INDEX(Organizations[Organization Link],$A376),CHAR(34),"}"))</f>
        <v/>
      </c>
      <c r="F376" s="111" t="str">
        <f>IF($A376&gt;NumPeople,"",
CONCATENATE("  - &amp;AffiliationID",TEXT($A376,"0000"),
" {PersonID: *PersonID",TEXT($A376,"0000"),
", OrganizationID: *OrganizationID",TEXT(MATCH(INDEX(People[Organization Name],$A376),Organizations[Organization Name],0),"0000"),
", IsPrimaryOrganizationContact: , AffiliationStartDate: , AffiliationEndDate: , PrimaryPhone: ",
", PrimaryEmail: ",CHAR(34),INDEX(People[Primary Email],$A376),CHAR(34),
", PrimaryAddress: ",CHAR(34),INDEX(People[Primary Address],$A376),CHAR(34),
", PersonLink: }"))</f>
        <v/>
      </c>
      <c r="H376" s="111" t="str">
        <f>IF(COUNTA(CitationInformation)=0,"",
IF($A376&gt;NumAuthors,"",
CONCATENATE("  - &amp;AuthorListID",TEXT($A376,"0000"),
"  {CitationID: *CitationID0001",
", PersonID: *PersonID",TEXT(MATCH(INDEX(AuthorList[Author Name],$A376),People[Full Name],0),"0000"),
", AuthorOrder: ",INDEX(AuthorList[Author Number],$A376),"}")))</f>
        <v/>
      </c>
      <c r="K376" s="111" t="str">
        <f>IF($A376&gt;NumSamplingFeatures,"",
CONCATENATE("  - &amp;SamplingFeatureID",TEXT($A376,"0000"),
" {","SamplingFeatureUUID:  ",CHAR(34),INDEX(SamplingFeatures[Sampling Feature UUID],$A376),CHAR(34),
", SamplingFeatureTypeCV:  ",CHAR(34),INDEX(SamplingFeatures[Sampling Feature Type],$A376),CHAR(34),
", SamplingFeatureCode:  ",CHAR(34),INDEX(SamplingFeatures[Feature Code],$A376),CHAR(34),
", SamplingFeatureName:  ",CHAR(34),INDEX(SamplingFeatures[Feature Name],$A376),CHAR(34),
", SamplingFeatureDescription:  ",CHAR(34),INDEX(SamplingFeatures[Feature Description],$A376),CHAR(34),
", SamplingFeatureGeotypeCV:  ",CHAR(34),INDEX(SamplingFeatures[Feature Geo Type],$A376),CHAR(34),
", FeatureGeometry:  ",CHAR(34),INDEX(SamplingFeatures[Feature Geometry],$A376),CHAR(34),
", Elevation_m:  ",CHAR(34),INDEX(SamplingFeatures[Elevation_m],$A376),CHAR(34),
", ElevationDatumCV:  ",CHAR(34),ElevationDatum,CHAR(34),"}"))</f>
        <v/>
      </c>
      <c r="L376" s="111" t="str">
        <f>IF(NumSites=0,"",
IF(NumSites&lt;$A376,"",
CONCATENATE("  - &amp;SiteID",TEXT($A376,"0000"),
" {","SamplingFeatureID:  *SamplingFeatureID",TEXT(MATCH($A376,Sites[SiteID],0),"0000"),
", SiteTypeCV:  ",CHAR(34),INDEX(Sites[Site Type],MATCH($A376,Sites[SiteID],0)),CHAR(34),
", Latitude:  ",INDEX(Sites[Latitude],MATCH($A376,Sites[SiteID],0)),
", Longitude:  ",INDEX(Sites[Longitude],MATCH($A376,Sites[SiteID],0)),
", SpatialReferenceID:  *SRSID0001}")))</f>
        <v/>
      </c>
      <c r="M376" s="111" t="str">
        <f>IF(NumSpecimens=0,"",
IF(NumSpecimens&lt;$A376,"",
CONCATENATE("  - &amp;SpecimenID",TEXT($A376,"0000"),
" {","SamplingFeatureID:  *SamplingFeatureID",TEXT(MATCH($A376,Specimens[SpecimenID],0),"0000"),
", SpecimenTypeCV:  ",CHAR(34),INDEX(Specimens[Specimen Type],MATCH($A376,Specimens[SpecimenID],0)),CHAR(34),
", SpecimenMediumCV:  ",INDEX(Specimens[Specimen Medium],MATCH($A376,Specimens[SpecimenID],0)),
", IsFieldSpecimen:  ",CHAR(34),INDEX(Specimens[Is Field Specimen?],MATCH($A376,Specimens[SpecimenID],0)),CHAR(34),"}")))</f>
        <v/>
      </c>
      <c r="N376" s="111" t="str">
        <f>IF(NumSpatialOffsets=0,"",
IF(NumSpatialOffsets&lt;$A376,"",
CONCATENATE("  - &amp;SpatialOffsetID",TEXT($A376,"0000"),
" {","SpatialOffsetTypeCV:  ",CHAR(34),INDEX(RelatedFeatures[Spatial Offset Type],MATCH($A376,RelatedFeatures[OffsetID],0)),CHAR(34),
", Offset1Value:  ",INDEX(RelatedFeatures[Offset 1 Value],MATCH($A376,RelatedFeatures[OffsetID],0)),
", Offset1UnitID:  ",CHAR(34),INDEX(RelatedFeatures[Offset 1 Unit],MATCH($A376,RelatedFeatures[OffsetID],0)),CHAR(34),
", Offset2Value:  ",IF(INDEX(RelatedFeatures[Offset 2 Value],MATCH($A376,RelatedFeatures[OffsetID],0))="","NULL",INDEX(RelatedFeatures[Offset 2 Value],MATCH($A376,RelatedFeatures[OffsetID],0))),
", Offset2UnitID:  ",CHAR(34),INDEX(RelatedFeatures[Offset 2 Unit],MATCH($A376,RelatedFeatures[OffsetID],0)),,CHAR(34),
", Offset3Value:  ",IF(INDEX(RelatedFeatures[Offset 3 Value],MATCH($A376,RelatedFeatures[OffsetID],0))="","NULL",INDEX(RelatedFeatures[Offset 3 Value],MATCH($A376,RelatedFeatures[OffsetID],0))),
", Offset3UnitID:  ",CHAR(34),INDEX(RelatedFeatures[Offset 3 Unit],MATCH($A376,RelatedFeatures[OffsetID],0)),CHAR(34),"}")))</f>
        <v/>
      </c>
      <c r="O376" s="111" t="str">
        <f>IF(NumRelatedFeatures=0,"",
IF($A376&gt;NumRelatedFeatures,"",
CONCATENATE("  - &amp;RelationID",TEXT($A376,"0000"),
" {","SamplingFeatureID:  *SamplingFeatureID",TEXT(MATCH(INDEX(RelatedFeatures[First Sampling Feature Code],$A376),SamplingFeatures[Feature Code],0),"0000"),
", RelationshipTypeCV:  ",CHAR(34),INDEX(RelatedFeatures[Relationship Type],$A376),CHAR(34),
", RelatedFeatureID: *SamplingFeatureID",TEXT(MATCH(INDEX(RelatedFeatures[Second Sampling Feature Code],$A376),SamplingFeatures[Feature Code],0),"0000"),
", SpatialOffsetID:  ",IF(INDEX(RelatedFeatures[OffsetID],$A376)="",CONCATENATE(CHAR(34),CHAR(34)),CONCATENATE("*SpatialOffsetID",TEXT(INDEX(RelatedFeatures[OffsetID],$A376),"0000"))),"}")))</f>
        <v/>
      </c>
      <c r="P376" s="111" t="str">
        <f>IF($A376&gt;NumMethods,"",
CONCATENATE("  - &amp;MethodID",TEXT($A376,"0000"),
" {","MethodTypeCV:  ",CHAR(34),INDEX(Methods[Method Type],$A376),CHAR(34),
", MethodCode:  ",CHAR(34),INDEX(Methods[Method Code],$A376),CHAR(34),
", MethodName:  ",CHAR(34),INDEX(Methods[Method Name],$A376),CHAR(34),
", MethodDescription:  ",CHAR(34),INDEX(Methods[Method Description],$A376),CHAR(34),
", MethodLink:  ",CHAR(34),INDEX(Methods[Method Link],$A376),CHAR(34),
", OrganizationID: *OrganizationID",TEXT(MATCH(INDEX(Methods[Organization Name],$A376),Organizations[Organization Name],0),"0000"),"}"))</f>
        <v/>
      </c>
      <c r="Q376" s="111" t="str">
        <f>IF($A376&gt;NumVariables,"",
CONCATENATE("  - &amp;VariableID",TEXT($A376,"0000"),
" {","VariableTypeCV:  ",CHAR(34),INDEX(Variables[Variable Type],$A376),CHAR(34),
", VariableCode:  ",CHAR(34),INDEX(Variables[Variable Code],$A376),CHAR(34),
", VariableNameCV:  ",CHAR(34),INDEX(Variables[Variable Name],$A376),CHAR(34),
", VariableDefinition:  ",CHAR(34),INDEX(Variables[Variable Definition],$A376),CHAR(34),
", SpecciationCV:  ",CHAR(34),INDEX(Variables[Speciation],$A376),CHAR(34),
", NoDataValue:  ",CHAR(34),INDEX(Variables[No Data Value],$A376),CHAR(34),"}"))</f>
        <v/>
      </c>
      <c r="S376" s="111" t="str">
        <f>IF($A376&gt;NumProcessingLevels,"",
CONCATENATE("  - &amp;ProcessingLevelID",TEXT($A376,"0000"),
" {","ProcessingLevelCode:  ",CHAR(34),INDEX(ProcessingLevels[Processing Level Code],$A376),CHAR(34),
", Definition:  ",CHAR(34),INDEX(ProcessingLevels[Definition],$A376),CHAR(34),
", Explanation:  ",CHAR(34),INDEX(ProcessingLevels[Explanation],$A376),CHAR(34),"}"))</f>
        <v/>
      </c>
      <c r="T376" s="111" t="str">
        <f>IF($A376&gt;NumDataColumns,"",
IF(INDEX(DataColumns[Method Code],$A376)="","PLEASE FILL IN A METHOD FOR EACH DATA COLUMN",
CONCATENATE("  - &amp;ActionID",TEXT($A376,"0000"),
" {","ActionTypeCV:  ",CHAR(34),"Observation",CHAR(34),
", MethodID: *MethodID",TEXT(MATCH(INDEX(DataColumns[Method Code],$A376),Methods[Method Code],0),"0000"),
", BeginDateTime:  NULL",
", BeginDateTimeUTCOffset:  NULL",
", EndDateTime:  NULL",
", EndDateTimeUTCOffset:  NULL",
", ActionDescription:  ",CHAR(34),"Generic observation action generated by YODA TimeSeries Template",CHAR(34),
", ActionFileLink:  ",CHAR(34),CHAR(34),"}")))</f>
        <v/>
      </c>
      <c r="U376" s="111" t="str">
        <f>IF($A376&gt;NumDataColumns,"",
IF(INDEX(DataColumns[Method Code],$A376)="","PLEASE FILL IN A SAMPLING FEATURE FOR EACH DATA COLUMN",
CONCATENATE("  - &amp;FeatureActionID",TEXT($A376,"0000"),
" {","SamplingFeatureID:  *SamplingFeatureID",TEXT(MATCH(INDEX(DataColumns[Sampling Feature Code],$A376),SamplingFeatures[Feature Code],0),"0000"),
", ActionID:  *ActionID",TEXT($A376,"0000"),"}")))</f>
        <v/>
      </c>
      <c r="V376" s="111" t="str">
        <f>IF($A376&gt;NumDataColumns,"",
CONCATENATE("  - &amp;ResultID",TEXT($A376,"0000"),
" {","ResultUUID:  ",CHAR(34),INDEX(DataColumns[ResultUUID],$A376),CHAR(34),
", FeatureActionID: *FeatureActionID",TEXT($A376,"0000"),
", ResultTypeCV:  ",CHAR(34),INDEX(DataColumns[Result Type],$A376),CHAR(34),
", VariableID:  *VariableID",TEXT(MATCH(INDEX(DataColumns[Variable Code],$A376),Variables[Variable Code],0),"0000"),
", UnitsID:  ",CHAR(34),INDEX(DataColumns[Unit Name],$A376),CHAR(34),
", TaxonomicClassifierID:  ",CHAR(34),CHAR(34),
", ProcessingLevelID:  *ProcessingLevelID",TEXT(MATCH(INDEX(DataColumns[Processing Level],$A376),ProcessingLevels[Processing Level Code],0),"0000"),
", ResultDateTime:  ",CHAR(34),CHAR(34),
", ResultDateTimeUTCOffset:  ",CHAR(34),CHAR(34),
", ValidDateTime:  ",CHAR(34),CHAR(34),
", ValidDateTimeUTCOffset:  ",CHAR(34),CHAR(34),
", StatusCV:  ",CHAR(34),CHAR(34),
", SampledMediumCV:  ",CHAR(34),INDEX(DataColumns[Sampled Medium],$A376),CHAR(34),
", ValueCount:  ",NumDataValues,"}"))</f>
        <v/>
      </c>
      <c r="W376" s="111" t="str">
        <f>IF($A376&gt;NumDataColumns,"",
CONCATENATE("  - &amp;TimeSeriesResultID001",TEXT($A376,"0000"),
" {","ResultID: *ResultID",TEXT($A376,"0000"),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Statistic],$A376),CHAR(34),"}"))</f>
        <v/>
      </c>
      <c r="X376" s="111" t="str">
        <f>IF($A376-3&gt;NumDataColumns,"",
CONCATENATE("    - {ColumnNumber: ",TEXT($A376-1,"0000"),
", Label:  ",CHAR(34),INDEX(DataColumns[Column Label],$A376-3),CHAR(34),
", ODM2Field:  ",CHAR(34),"DataValue",CHAR(34),
", CensorCodeCV:  ",CHAR(34),INDEX(DataColumns[Censor Code],$A376-3),CHAR(34),
", QualiatyCodeCV:  ",CHAR(34),INDEX(DataColumns[Quality Code],$A376-3),CHAR(34),
", TimeAggregationInterval:  ",INDEX(DataColumns[Time Aggregation Interval],$A376-3),
", TimeAggregationIntervalUnitsID:  ",CHAR(34),INDEX(DataColumns[Time Aggregation Unit],$A376-3),CHAR(34),"}"))</f>
        <v/>
      </c>
      <c r="AA376" s="111" t="str">
        <f>IF($A376&gt;NumDataColumns,
"",
CONCATENATE(AA375,", ",INDEX(DataColumns[Column Label],$A376)))</f>
        <v/>
      </c>
    </row>
    <row r="377" spans="1:27" x14ac:dyDescent="0.25">
      <c r="A377">
        <v>374</v>
      </c>
      <c r="D377" s="111" t="str">
        <f>IF($A377&gt;NumPeople,"",
CONCATENATE("  - &amp;PersonID",TEXT($A377,"0000"),
" {","PersonFirstName:  ",CHAR(34),INDEX(People[First Name],$A377),CHAR(34),
", PersonMiddleName:  ",CHAR(34),INDEX(People[Middle Name],$A377),CHAR(34),
", PersonLastName:  ",CHAR(34),INDEX(People[Last Name],$A377),CHAR(34),"}"))</f>
        <v/>
      </c>
      <c r="E377" s="111" t="str">
        <f>IF($A377&gt;NumOrganizations,"",
CONCATENATE("  - &amp;OrganizationID",TEXT($A377,"0000"),
" {","OrganizationTypeCV:  ",CHAR(34),INDEX(Organizations[Organization Type '[CV']],$A377),CHAR(34),
", OrganizationCode:  ",CHAR(34),INDEX(Organizations[Organization Code],$A377),CHAR(34),
", OrganizationName:  ",CHAR(34),INDEX(Organizations[Organization Name],$A377),CHAR(34),
", OrganizationDescription:  ",CHAR(34),INDEX(Organizations[Organization Description],$A377),CHAR(34),
", OrganizationLink:  ",CHAR(34),INDEX(Organizations[Organization Link],$A377),CHAR(34),"}"))</f>
        <v/>
      </c>
      <c r="F377" s="111" t="str">
        <f>IF($A377&gt;NumPeople,"",
CONCATENATE("  - &amp;AffiliationID",TEXT($A377,"0000"),
" {PersonID: *PersonID",TEXT($A377,"0000"),
", OrganizationID: *OrganizationID",TEXT(MATCH(INDEX(People[Organization Name],$A377),Organizations[Organization Name],0),"0000"),
", IsPrimaryOrganizationContact: , AffiliationStartDate: , AffiliationEndDate: , PrimaryPhone: ",
", PrimaryEmail: ",CHAR(34),INDEX(People[Primary Email],$A377),CHAR(34),
", PrimaryAddress: ",CHAR(34),INDEX(People[Primary Address],$A377),CHAR(34),
", PersonLink: }"))</f>
        <v/>
      </c>
      <c r="H377" s="111" t="str">
        <f>IF(COUNTA(CitationInformation)=0,"",
IF($A377&gt;NumAuthors,"",
CONCATENATE("  - &amp;AuthorListID",TEXT($A377,"0000"),
"  {CitationID: *CitationID0001",
", PersonID: *PersonID",TEXT(MATCH(INDEX(AuthorList[Author Name],$A377),People[Full Name],0),"0000"),
", AuthorOrder: ",INDEX(AuthorList[Author Number],$A377),"}")))</f>
        <v/>
      </c>
      <c r="K377" s="111" t="str">
        <f>IF($A377&gt;NumSamplingFeatures,"",
CONCATENATE("  - &amp;SamplingFeatureID",TEXT($A377,"0000"),
" {","SamplingFeatureUUID:  ",CHAR(34),INDEX(SamplingFeatures[Sampling Feature UUID],$A377),CHAR(34),
", SamplingFeatureTypeCV:  ",CHAR(34),INDEX(SamplingFeatures[Sampling Feature Type],$A377),CHAR(34),
", SamplingFeatureCode:  ",CHAR(34),INDEX(SamplingFeatures[Feature Code],$A377),CHAR(34),
", SamplingFeatureName:  ",CHAR(34),INDEX(SamplingFeatures[Feature Name],$A377),CHAR(34),
", SamplingFeatureDescription:  ",CHAR(34),INDEX(SamplingFeatures[Feature Description],$A377),CHAR(34),
", SamplingFeatureGeotypeCV:  ",CHAR(34),INDEX(SamplingFeatures[Feature Geo Type],$A377),CHAR(34),
", FeatureGeometry:  ",CHAR(34),INDEX(SamplingFeatures[Feature Geometry],$A377),CHAR(34),
", Elevation_m:  ",CHAR(34),INDEX(SamplingFeatures[Elevation_m],$A377),CHAR(34),
", ElevationDatumCV:  ",CHAR(34),ElevationDatum,CHAR(34),"}"))</f>
        <v/>
      </c>
      <c r="L377" s="111" t="str">
        <f>IF(NumSites=0,"",
IF(NumSites&lt;$A377,"",
CONCATENATE("  - &amp;SiteID",TEXT($A377,"0000"),
" {","SamplingFeatureID:  *SamplingFeatureID",TEXT(MATCH($A377,Sites[SiteID],0),"0000"),
", SiteTypeCV:  ",CHAR(34),INDEX(Sites[Site Type],MATCH($A377,Sites[SiteID],0)),CHAR(34),
", Latitude:  ",INDEX(Sites[Latitude],MATCH($A377,Sites[SiteID],0)),
", Longitude:  ",INDEX(Sites[Longitude],MATCH($A377,Sites[SiteID],0)),
", SpatialReferenceID:  *SRSID0001}")))</f>
        <v/>
      </c>
      <c r="M377" s="111" t="str">
        <f>IF(NumSpecimens=0,"",
IF(NumSpecimens&lt;$A377,"",
CONCATENATE("  - &amp;SpecimenID",TEXT($A377,"0000"),
" {","SamplingFeatureID:  *SamplingFeatureID",TEXT(MATCH($A377,Specimens[SpecimenID],0),"0000"),
", SpecimenTypeCV:  ",CHAR(34),INDEX(Specimens[Specimen Type],MATCH($A377,Specimens[SpecimenID],0)),CHAR(34),
", SpecimenMediumCV:  ",INDEX(Specimens[Specimen Medium],MATCH($A377,Specimens[SpecimenID],0)),
", IsFieldSpecimen:  ",CHAR(34),INDEX(Specimens[Is Field Specimen?],MATCH($A377,Specimens[SpecimenID],0)),CHAR(34),"}")))</f>
        <v/>
      </c>
      <c r="N377" s="111" t="str">
        <f>IF(NumSpatialOffsets=0,"",
IF(NumSpatialOffsets&lt;$A377,"",
CONCATENATE("  - &amp;SpatialOffsetID",TEXT($A377,"0000"),
" {","SpatialOffsetTypeCV:  ",CHAR(34),INDEX(RelatedFeatures[Spatial Offset Type],MATCH($A377,RelatedFeatures[OffsetID],0)),CHAR(34),
", Offset1Value:  ",INDEX(RelatedFeatures[Offset 1 Value],MATCH($A377,RelatedFeatures[OffsetID],0)),
", Offset1UnitID:  ",CHAR(34),INDEX(RelatedFeatures[Offset 1 Unit],MATCH($A377,RelatedFeatures[OffsetID],0)),CHAR(34),
", Offset2Value:  ",IF(INDEX(RelatedFeatures[Offset 2 Value],MATCH($A377,RelatedFeatures[OffsetID],0))="","NULL",INDEX(RelatedFeatures[Offset 2 Value],MATCH($A377,RelatedFeatures[OffsetID],0))),
", Offset2UnitID:  ",CHAR(34),INDEX(RelatedFeatures[Offset 2 Unit],MATCH($A377,RelatedFeatures[OffsetID],0)),,CHAR(34),
", Offset3Value:  ",IF(INDEX(RelatedFeatures[Offset 3 Value],MATCH($A377,RelatedFeatures[OffsetID],0))="","NULL",INDEX(RelatedFeatures[Offset 3 Value],MATCH($A377,RelatedFeatures[OffsetID],0))),
", Offset3UnitID:  ",CHAR(34),INDEX(RelatedFeatures[Offset 3 Unit],MATCH($A377,RelatedFeatures[OffsetID],0)),CHAR(34),"}")))</f>
        <v/>
      </c>
      <c r="O377" s="111" t="str">
        <f>IF(NumRelatedFeatures=0,"",
IF($A377&gt;NumRelatedFeatures,"",
CONCATENATE("  - &amp;RelationID",TEXT($A377,"0000"),
" {","SamplingFeatureID:  *SamplingFeatureID",TEXT(MATCH(INDEX(RelatedFeatures[First Sampling Feature Code],$A377),SamplingFeatures[Feature Code],0),"0000"),
", RelationshipTypeCV:  ",CHAR(34),INDEX(RelatedFeatures[Relationship Type],$A377),CHAR(34),
", RelatedFeatureID: *SamplingFeatureID",TEXT(MATCH(INDEX(RelatedFeatures[Second Sampling Feature Code],$A377),SamplingFeatures[Feature Code],0),"0000"),
", SpatialOffsetID:  ",IF(INDEX(RelatedFeatures[OffsetID],$A377)="",CONCATENATE(CHAR(34),CHAR(34)),CONCATENATE("*SpatialOffsetID",TEXT(INDEX(RelatedFeatures[OffsetID],$A377),"0000"))),"}")))</f>
        <v/>
      </c>
      <c r="P377" s="111" t="str">
        <f>IF($A377&gt;NumMethods,"",
CONCATENATE("  - &amp;MethodID",TEXT($A377,"0000"),
" {","MethodTypeCV:  ",CHAR(34),INDEX(Methods[Method Type],$A377),CHAR(34),
", MethodCode:  ",CHAR(34),INDEX(Methods[Method Code],$A377),CHAR(34),
", MethodName:  ",CHAR(34),INDEX(Methods[Method Name],$A377),CHAR(34),
", MethodDescription:  ",CHAR(34),INDEX(Methods[Method Description],$A377),CHAR(34),
", MethodLink:  ",CHAR(34),INDEX(Methods[Method Link],$A377),CHAR(34),
", OrganizationID: *OrganizationID",TEXT(MATCH(INDEX(Methods[Organization Name],$A377),Organizations[Organization Name],0),"0000"),"}"))</f>
        <v/>
      </c>
      <c r="Q377" s="111" t="str">
        <f>IF($A377&gt;NumVariables,"",
CONCATENATE("  - &amp;VariableID",TEXT($A377,"0000"),
" {","VariableTypeCV:  ",CHAR(34),INDEX(Variables[Variable Type],$A377),CHAR(34),
", VariableCode:  ",CHAR(34),INDEX(Variables[Variable Code],$A377),CHAR(34),
", VariableNameCV:  ",CHAR(34),INDEX(Variables[Variable Name],$A377),CHAR(34),
", VariableDefinition:  ",CHAR(34),INDEX(Variables[Variable Definition],$A377),CHAR(34),
", SpecciationCV:  ",CHAR(34),INDEX(Variables[Speciation],$A377),CHAR(34),
", NoDataValue:  ",CHAR(34),INDEX(Variables[No Data Value],$A377),CHAR(34),"}"))</f>
        <v/>
      </c>
      <c r="S377" s="111" t="str">
        <f>IF($A377&gt;NumProcessingLevels,"",
CONCATENATE("  - &amp;ProcessingLevelID",TEXT($A377,"0000"),
" {","ProcessingLevelCode:  ",CHAR(34),INDEX(ProcessingLevels[Processing Level Code],$A377),CHAR(34),
", Definition:  ",CHAR(34),INDEX(ProcessingLevels[Definition],$A377),CHAR(34),
", Explanation:  ",CHAR(34),INDEX(ProcessingLevels[Explanation],$A377),CHAR(34),"}"))</f>
        <v/>
      </c>
      <c r="T377" s="111" t="str">
        <f>IF($A377&gt;NumDataColumns,"",
IF(INDEX(DataColumns[Method Code],$A377)="","PLEASE FILL IN A METHOD FOR EACH DATA COLUMN",
CONCATENATE("  - &amp;ActionID",TEXT($A377,"0000"),
" {","ActionTypeCV:  ",CHAR(34),"Observation",CHAR(34),
", MethodID: *MethodID",TEXT(MATCH(INDEX(DataColumns[Method Code],$A377),Methods[Method Code],0),"0000"),
", BeginDateTime:  NULL",
", BeginDateTimeUTCOffset:  NULL",
", EndDateTime:  NULL",
", EndDateTimeUTCOffset:  NULL",
", ActionDescription:  ",CHAR(34),"Generic observation action generated by YODA TimeSeries Template",CHAR(34),
", ActionFileLink:  ",CHAR(34),CHAR(34),"}")))</f>
        <v/>
      </c>
      <c r="U377" s="111" t="str">
        <f>IF($A377&gt;NumDataColumns,"",
IF(INDEX(DataColumns[Method Code],$A377)="","PLEASE FILL IN A SAMPLING FEATURE FOR EACH DATA COLUMN",
CONCATENATE("  - &amp;FeatureActionID",TEXT($A377,"0000"),
" {","SamplingFeatureID:  *SamplingFeatureID",TEXT(MATCH(INDEX(DataColumns[Sampling Feature Code],$A377),SamplingFeatures[Feature Code],0),"0000"),
", ActionID:  *ActionID",TEXT($A377,"0000"),"}")))</f>
        <v/>
      </c>
      <c r="V377" s="111" t="str">
        <f>IF($A377&gt;NumDataColumns,"",
CONCATENATE("  - &amp;ResultID",TEXT($A377,"0000"),
" {","ResultUUID:  ",CHAR(34),INDEX(DataColumns[ResultUUID],$A377),CHAR(34),
", FeatureActionID: *FeatureActionID",TEXT($A377,"0000"),
", ResultTypeCV:  ",CHAR(34),INDEX(DataColumns[Result Type],$A377),CHAR(34),
", VariableID:  *VariableID",TEXT(MATCH(INDEX(DataColumns[Variable Code],$A377),Variables[Variable Code],0),"0000"),
", UnitsID:  ",CHAR(34),INDEX(DataColumns[Unit Name],$A377),CHAR(34),
", TaxonomicClassifierID:  ",CHAR(34),CHAR(34),
", ProcessingLevelID:  *ProcessingLevelID",TEXT(MATCH(INDEX(DataColumns[Processing Level],$A377),ProcessingLevels[Processing Level Code],0),"0000"),
", ResultDateTime:  ",CHAR(34),CHAR(34),
", ResultDateTimeUTCOffset:  ",CHAR(34),CHAR(34),
", ValidDateTime:  ",CHAR(34),CHAR(34),
", ValidDateTimeUTCOffset:  ",CHAR(34),CHAR(34),
", StatusCV:  ",CHAR(34),CHAR(34),
", SampledMediumCV:  ",CHAR(34),INDEX(DataColumns[Sampled Medium],$A377),CHAR(34),
", ValueCount:  ",NumDataValues,"}"))</f>
        <v/>
      </c>
      <c r="W377" s="111" t="str">
        <f>IF($A377&gt;NumDataColumns,"",
CONCATENATE("  - &amp;TimeSeriesResultID001",TEXT($A377,"0000"),
" {","ResultID: *ResultID",TEXT($A377,"0000"),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Statistic],$A377),CHAR(34),"}"))</f>
        <v/>
      </c>
      <c r="X377" s="111" t="str">
        <f>IF($A377-3&gt;NumDataColumns,"",
CONCATENATE("    - {ColumnNumber: ",TEXT($A377-1,"0000"),
", Label:  ",CHAR(34),INDEX(DataColumns[Column Label],$A377-3),CHAR(34),
", ODM2Field:  ",CHAR(34),"DataValue",CHAR(34),
", CensorCodeCV:  ",CHAR(34),INDEX(DataColumns[Censor Code],$A377-3),CHAR(34),
", QualiatyCodeCV:  ",CHAR(34),INDEX(DataColumns[Quality Code],$A377-3),CHAR(34),
", TimeAggregationInterval:  ",INDEX(DataColumns[Time Aggregation Interval],$A377-3),
", TimeAggregationIntervalUnitsID:  ",CHAR(34),INDEX(DataColumns[Time Aggregation Unit],$A377-3),CHAR(34),"}"))</f>
        <v/>
      </c>
      <c r="AA377" s="111" t="str">
        <f>IF($A377&gt;NumDataColumns,
"",
CONCATENATE(AA376,", ",INDEX(DataColumns[Column Label],$A377)))</f>
        <v/>
      </c>
    </row>
    <row r="378" spans="1:27" x14ac:dyDescent="0.25">
      <c r="A378">
        <v>375</v>
      </c>
      <c r="D378" s="111" t="str">
        <f>IF($A378&gt;NumPeople,"",
CONCATENATE("  - &amp;PersonID",TEXT($A378,"0000"),
" {","PersonFirstName:  ",CHAR(34),INDEX(People[First Name],$A378),CHAR(34),
", PersonMiddleName:  ",CHAR(34),INDEX(People[Middle Name],$A378),CHAR(34),
", PersonLastName:  ",CHAR(34),INDEX(People[Last Name],$A378),CHAR(34),"}"))</f>
        <v/>
      </c>
      <c r="E378" s="111" t="str">
        <f>IF($A378&gt;NumOrganizations,"",
CONCATENATE("  - &amp;OrganizationID",TEXT($A378,"0000"),
" {","OrganizationTypeCV:  ",CHAR(34),INDEX(Organizations[Organization Type '[CV']],$A378),CHAR(34),
", OrganizationCode:  ",CHAR(34),INDEX(Organizations[Organization Code],$A378),CHAR(34),
", OrganizationName:  ",CHAR(34),INDEX(Organizations[Organization Name],$A378),CHAR(34),
", OrganizationDescription:  ",CHAR(34),INDEX(Organizations[Organization Description],$A378),CHAR(34),
", OrganizationLink:  ",CHAR(34),INDEX(Organizations[Organization Link],$A378),CHAR(34),"}"))</f>
        <v/>
      </c>
      <c r="F378" s="111" t="str">
        <f>IF($A378&gt;NumPeople,"",
CONCATENATE("  - &amp;AffiliationID",TEXT($A378,"0000"),
" {PersonID: *PersonID",TEXT($A378,"0000"),
", OrganizationID: *OrganizationID",TEXT(MATCH(INDEX(People[Organization Name],$A378),Organizations[Organization Name],0),"0000"),
", IsPrimaryOrganizationContact: , AffiliationStartDate: , AffiliationEndDate: , PrimaryPhone: ",
", PrimaryEmail: ",CHAR(34),INDEX(People[Primary Email],$A378),CHAR(34),
", PrimaryAddress: ",CHAR(34),INDEX(People[Primary Address],$A378),CHAR(34),
", PersonLink: }"))</f>
        <v/>
      </c>
      <c r="H378" s="111" t="str">
        <f>IF(COUNTA(CitationInformation)=0,"",
IF($A378&gt;NumAuthors,"",
CONCATENATE("  - &amp;AuthorListID",TEXT($A378,"0000"),
"  {CitationID: *CitationID0001",
", PersonID: *PersonID",TEXT(MATCH(INDEX(AuthorList[Author Name],$A378),People[Full Name],0),"0000"),
", AuthorOrder: ",INDEX(AuthorList[Author Number],$A378),"}")))</f>
        <v/>
      </c>
      <c r="K378" s="111" t="str">
        <f>IF($A378&gt;NumSamplingFeatures,"",
CONCATENATE("  - &amp;SamplingFeatureID",TEXT($A378,"0000"),
" {","SamplingFeatureUUID:  ",CHAR(34),INDEX(SamplingFeatures[Sampling Feature UUID],$A378),CHAR(34),
", SamplingFeatureTypeCV:  ",CHAR(34),INDEX(SamplingFeatures[Sampling Feature Type],$A378),CHAR(34),
", SamplingFeatureCode:  ",CHAR(34),INDEX(SamplingFeatures[Feature Code],$A378),CHAR(34),
", SamplingFeatureName:  ",CHAR(34),INDEX(SamplingFeatures[Feature Name],$A378),CHAR(34),
", SamplingFeatureDescription:  ",CHAR(34),INDEX(SamplingFeatures[Feature Description],$A378),CHAR(34),
", SamplingFeatureGeotypeCV:  ",CHAR(34),INDEX(SamplingFeatures[Feature Geo Type],$A378),CHAR(34),
", FeatureGeometry:  ",CHAR(34),INDEX(SamplingFeatures[Feature Geometry],$A378),CHAR(34),
", Elevation_m:  ",CHAR(34),INDEX(SamplingFeatures[Elevation_m],$A378),CHAR(34),
", ElevationDatumCV:  ",CHAR(34),ElevationDatum,CHAR(34),"}"))</f>
        <v/>
      </c>
      <c r="L378" s="111" t="str">
        <f>IF(NumSites=0,"",
IF(NumSites&lt;$A378,"",
CONCATENATE("  - &amp;SiteID",TEXT($A378,"0000"),
" {","SamplingFeatureID:  *SamplingFeatureID",TEXT(MATCH($A378,Sites[SiteID],0),"0000"),
", SiteTypeCV:  ",CHAR(34),INDEX(Sites[Site Type],MATCH($A378,Sites[SiteID],0)),CHAR(34),
", Latitude:  ",INDEX(Sites[Latitude],MATCH($A378,Sites[SiteID],0)),
", Longitude:  ",INDEX(Sites[Longitude],MATCH($A378,Sites[SiteID],0)),
", SpatialReferenceID:  *SRSID0001}")))</f>
        <v/>
      </c>
      <c r="M378" s="111" t="str">
        <f>IF(NumSpecimens=0,"",
IF(NumSpecimens&lt;$A378,"",
CONCATENATE("  - &amp;SpecimenID",TEXT($A378,"0000"),
" {","SamplingFeatureID:  *SamplingFeatureID",TEXT(MATCH($A378,Specimens[SpecimenID],0),"0000"),
", SpecimenTypeCV:  ",CHAR(34),INDEX(Specimens[Specimen Type],MATCH($A378,Specimens[SpecimenID],0)),CHAR(34),
", SpecimenMediumCV:  ",INDEX(Specimens[Specimen Medium],MATCH($A378,Specimens[SpecimenID],0)),
", IsFieldSpecimen:  ",CHAR(34),INDEX(Specimens[Is Field Specimen?],MATCH($A378,Specimens[SpecimenID],0)),CHAR(34),"}")))</f>
        <v/>
      </c>
      <c r="N378" s="111" t="str">
        <f>IF(NumSpatialOffsets=0,"",
IF(NumSpatialOffsets&lt;$A378,"",
CONCATENATE("  - &amp;SpatialOffsetID",TEXT($A378,"0000"),
" {","SpatialOffsetTypeCV:  ",CHAR(34),INDEX(RelatedFeatures[Spatial Offset Type],MATCH($A378,RelatedFeatures[OffsetID],0)),CHAR(34),
", Offset1Value:  ",INDEX(RelatedFeatures[Offset 1 Value],MATCH($A378,RelatedFeatures[OffsetID],0)),
", Offset1UnitID:  ",CHAR(34),INDEX(RelatedFeatures[Offset 1 Unit],MATCH($A378,RelatedFeatures[OffsetID],0)),CHAR(34),
", Offset2Value:  ",IF(INDEX(RelatedFeatures[Offset 2 Value],MATCH($A378,RelatedFeatures[OffsetID],0))="","NULL",INDEX(RelatedFeatures[Offset 2 Value],MATCH($A378,RelatedFeatures[OffsetID],0))),
", Offset2UnitID:  ",CHAR(34),INDEX(RelatedFeatures[Offset 2 Unit],MATCH($A378,RelatedFeatures[OffsetID],0)),,CHAR(34),
", Offset3Value:  ",IF(INDEX(RelatedFeatures[Offset 3 Value],MATCH($A378,RelatedFeatures[OffsetID],0))="","NULL",INDEX(RelatedFeatures[Offset 3 Value],MATCH($A378,RelatedFeatures[OffsetID],0))),
", Offset3UnitID:  ",CHAR(34),INDEX(RelatedFeatures[Offset 3 Unit],MATCH($A378,RelatedFeatures[OffsetID],0)),CHAR(34),"}")))</f>
        <v/>
      </c>
      <c r="O378" s="111" t="str">
        <f>IF(NumRelatedFeatures=0,"",
IF($A378&gt;NumRelatedFeatures,"",
CONCATENATE("  - &amp;RelationID",TEXT($A378,"0000"),
" {","SamplingFeatureID:  *SamplingFeatureID",TEXT(MATCH(INDEX(RelatedFeatures[First Sampling Feature Code],$A378),SamplingFeatures[Feature Code],0),"0000"),
", RelationshipTypeCV:  ",CHAR(34),INDEX(RelatedFeatures[Relationship Type],$A378),CHAR(34),
", RelatedFeatureID: *SamplingFeatureID",TEXT(MATCH(INDEX(RelatedFeatures[Second Sampling Feature Code],$A378),SamplingFeatures[Feature Code],0),"0000"),
", SpatialOffsetID:  ",IF(INDEX(RelatedFeatures[OffsetID],$A378)="",CONCATENATE(CHAR(34),CHAR(34)),CONCATENATE("*SpatialOffsetID",TEXT(INDEX(RelatedFeatures[OffsetID],$A378),"0000"))),"}")))</f>
        <v/>
      </c>
      <c r="P378" s="111" t="str">
        <f>IF($A378&gt;NumMethods,"",
CONCATENATE("  - &amp;MethodID",TEXT($A378,"0000"),
" {","MethodTypeCV:  ",CHAR(34),INDEX(Methods[Method Type],$A378),CHAR(34),
", MethodCode:  ",CHAR(34),INDEX(Methods[Method Code],$A378),CHAR(34),
", MethodName:  ",CHAR(34),INDEX(Methods[Method Name],$A378),CHAR(34),
", MethodDescription:  ",CHAR(34),INDEX(Methods[Method Description],$A378),CHAR(34),
", MethodLink:  ",CHAR(34),INDEX(Methods[Method Link],$A378),CHAR(34),
", OrganizationID: *OrganizationID",TEXT(MATCH(INDEX(Methods[Organization Name],$A378),Organizations[Organization Name],0),"0000"),"}"))</f>
        <v/>
      </c>
      <c r="Q378" s="111" t="str">
        <f>IF($A378&gt;NumVariables,"",
CONCATENATE("  - &amp;VariableID",TEXT($A378,"0000"),
" {","VariableTypeCV:  ",CHAR(34),INDEX(Variables[Variable Type],$A378),CHAR(34),
", VariableCode:  ",CHAR(34),INDEX(Variables[Variable Code],$A378),CHAR(34),
", VariableNameCV:  ",CHAR(34),INDEX(Variables[Variable Name],$A378),CHAR(34),
", VariableDefinition:  ",CHAR(34),INDEX(Variables[Variable Definition],$A378),CHAR(34),
", SpecciationCV:  ",CHAR(34),INDEX(Variables[Speciation],$A378),CHAR(34),
", NoDataValue:  ",CHAR(34),INDEX(Variables[No Data Value],$A378),CHAR(34),"}"))</f>
        <v/>
      </c>
      <c r="S378" s="111" t="str">
        <f>IF($A378&gt;NumProcessingLevels,"",
CONCATENATE("  - &amp;ProcessingLevelID",TEXT($A378,"0000"),
" {","ProcessingLevelCode:  ",CHAR(34),INDEX(ProcessingLevels[Processing Level Code],$A378),CHAR(34),
", Definition:  ",CHAR(34),INDEX(ProcessingLevels[Definition],$A378),CHAR(34),
", Explanation:  ",CHAR(34),INDEX(ProcessingLevels[Explanation],$A378),CHAR(34),"}"))</f>
        <v/>
      </c>
      <c r="T378" s="111" t="str">
        <f>IF($A378&gt;NumDataColumns,"",
IF(INDEX(DataColumns[Method Code],$A378)="","PLEASE FILL IN A METHOD FOR EACH DATA COLUMN",
CONCATENATE("  - &amp;ActionID",TEXT($A378,"0000"),
" {","ActionTypeCV:  ",CHAR(34),"Observation",CHAR(34),
", MethodID: *MethodID",TEXT(MATCH(INDEX(DataColumns[Method Code],$A378),Methods[Method Code],0),"0000"),
", BeginDateTime:  NULL",
", BeginDateTimeUTCOffset:  NULL",
", EndDateTime:  NULL",
", EndDateTimeUTCOffset:  NULL",
", ActionDescription:  ",CHAR(34),"Generic observation action generated by YODA TimeSeries Template",CHAR(34),
", ActionFileLink:  ",CHAR(34),CHAR(34),"}")))</f>
        <v/>
      </c>
      <c r="U378" s="111" t="str">
        <f>IF($A378&gt;NumDataColumns,"",
IF(INDEX(DataColumns[Method Code],$A378)="","PLEASE FILL IN A SAMPLING FEATURE FOR EACH DATA COLUMN",
CONCATENATE("  - &amp;FeatureActionID",TEXT($A378,"0000"),
" {","SamplingFeatureID:  *SamplingFeatureID",TEXT(MATCH(INDEX(DataColumns[Sampling Feature Code],$A378),SamplingFeatures[Feature Code],0),"0000"),
", ActionID:  *ActionID",TEXT($A378,"0000"),"}")))</f>
        <v/>
      </c>
      <c r="V378" s="111" t="str">
        <f>IF($A378&gt;NumDataColumns,"",
CONCATENATE("  - &amp;ResultID",TEXT($A378,"0000"),
" {","ResultUUID:  ",CHAR(34),INDEX(DataColumns[ResultUUID],$A378),CHAR(34),
", FeatureActionID: *FeatureActionID",TEXT($A378,"0000"),
", ResultTypeCV:  ",CHAR(34),INDEX(DataColumns[Result Type],$A378),CHAR(34),
", VariableID:  *VariableID",TEXT(MATCH(INDEX(DataColumns[Variable Code],$A378),Variables[Variable Code],0),"0000"),
", UnitsID:  ",CHAR(34),INDEX(DataColumns[Unit Name],$A378),CHAR(34),
", TaxonomicClassifierID:  ",CHAR(34),CHAR(34),
", ProcessingLevelID:  *ProcessingLevelID",TEXT(MATCH(INDEX(DataColumns[Processing Level],$A378),ProcessingLevels[Processing Level Code],0),"0000"),
", ResultDateTime:  ",CHAR(34),CHAR(34),
", ResultDateTimeUTCOffset:  ",CHAR(34),CHAR(34),
", ValidDateTime:  ",CHAR(34),CHAR(34),
", ValidDateTimeUTCOffset:  ",CHAR(34),CHAR(34),
", StatusCV:  ",CHAR(34),CHAR(34),
", SampledMediumCV:  ",CHAR(34),INDEX(DataColumns[Sampled Medium],$A378),CHAR(34),
", ValueCount:  ",NumDataValues,"}"))</f>
        <v/>
      </c>
      <c r="W378" s="111" t="str">
        <f>IF($A378&gt;NumDataColumns,"",
CONCATENATE("  - &amp;TimeSeriesResultID001",TEXT($A378,"0000"),
" {","ResultID: *ResultID",TEXT($A378,"0000"),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Statistic],$A378),CHAR(34),"}"))</f>
        <v/>
      </c>
      <c r="X378" s="111" t="str">
        <f>IF($A378-3&gt;NumDataColumns,"",
CONCATENATE("    - {ColumnNumber: ",TEXT($A378-1,"0000"),
", Label:  ",CHAR(34),INDEX(DataColumns[Column Label],$A378-3),CHAR(34),
", ODM2Field:  ",CHAR(34),"DataValue",CHAR(34),
", CensorCodeCV:  ",CHAR(34),INDEX(DataColumns[Censor Code],$A378-3),CHAR(34),
", QualiatyCodeCV:  ",CHAR(34),INDEX(DataColumns[Quality Code],$A378-3),CHAR(34),
", TimeAggregationInterval:  ",INDEX(DataColumns[Time Aggregation Interval],$A378-3),
", TimeAggregationIntervalUnitsID:  ",CHAR(34),INDEX(DataColumns[Time Aggregation Unit],$A378-3),CHAR(34),"}"))</f>
        <v/>
      </c>
      <c r="AA378" s="111" t="str">
        <f>IF($A378&gt;NumDataColumns,
"",
CONCATENATE(AA377,", ",INDEX(DataColumns[Column Label],$A378)))</f>
        <v/>
      </c>
    </row>
    <row r="379" spans="1:27" x14ac:dyDescent="0.25">
      <c r="A379">
        <v>376</v>
      </c>
      <c r="D379" s="111" t="str">
        <f>IF($A379&gt;NumPeople,"",
CONCATENATE("  - &amp;PersonID",TEXT($A379,"0000"),
" {","PersonFirstName:  ",CHAR(34),INDEX(People[First Name],$A379),CHAR(34),
", PersonMiddleName:  ",CHAR(34),INDEX(People[Middle Name],$A379),CHAR(34),
", PersonLastName:  ",CHAR(34),INDEX(People[Last Name],$A379),CHAR(34),"}"))</f>
        <v/>
      </c>
      <c r="E379" s="111" t="str">
        <f>IF($A379&gt;NumOrganizations,"",
CONCATENATE("  - &amp;OrganizationID",TEXT($A379,"0000"),
" {","OrganizationTypeCV:  ",CHAR(34),INDEX(Organizations[Organization Type '[CV']],$A379),CHAR(34),
", OrganizationCode:  ",CHAR(34),INDEX(Organizations[Organization Code],$A379),CHAR(34),
", OrganizationName:  ",CHAR(34),INDEX(Organizations[Organization Name],$A379),CHAR(34),
", OrganizationDescription:  ",CHAR(34),INDEX(Organizations[Organization Description],$A379),CHAR(34),
", OrganizationLink:  ",CHAR(34),INDEX(Organizations[Organization Link],$A379),CHAR(34),"}"))</f>
        <v/>
      </c>
      <c r="F379" s="111" t="str">
        <f>IF($A379&gt;NumPeople,"",
CONCATENATE("  - &amp;AffiliationID",TEXT($A379,"0000"),
" {PersonID: *PersonID",TEXT($A379,"0000"),
", OrganizationID: *OrganizationID",TEXT(MATCH(INDEX(People[Organization Name],$A379),Organizations[Organization Name],0),"0000"),
", IsPrimaryOrganizationContact: , AffiliationStartDate: , AffiliationEndDate: , PrimaryPhone: ",
", PrimaryEmail: ",CHAR(34),INDEX(People[Primary Email],$A379),CHAR(34),
", PrimaryAddress: ",CHAR(34),INDEX(People[Primary Address],$A379),CHAR(34),
", PersonLink: }"))</f>
        <v/>
      </c>
      <c r="H379" s="111" t="str">
        <f>IF(COUNTA(CitationInformation)=0,"",
IF($A379&gt;NumAuthors,"",
CONCATENATE("  - &amp;AuthorListID",TEXT($A379,"0000"),
"  {CitationID: *CitationID0001",
", PersonID: *PersonID",TEXT(MATCH(INDEX(AuthorList[Author Name],$A379),People[Full Name],0),"0000"),
", AuthorOrder: ",INDEX(AuthorList[Author Number],$A379),"}")))</f>
        <v/>
      </c>
      <c r="K379" s="111" t="str">
        <f>IF($A379&gt;NumSamplingFeatures,"",
CONCATENATE("  - &amp;SamplingFeatureID",TEXT($A379,"0000"),
" {","SamplingFeatureUUID:  ",CHAR(34),INDEX(SamplingFeatures[Sampling Feature UUID],$A379),CHAR(34),
", SamplingFeatureTypeCV:  ",CHAR(34),INDEX(SamplingFeatures[Sampling Feature Type],$A379),CHAR(34),
", SamplingFeatureCode:  ",CHAR(34),INDEX(SamplingFeatures[Feature Code],$A379),CHAR(34),
", SamplingFeatureName:  ",CHAR(34),INDEX(SamplingFeatures[Feature Name],$A379),CHAR(34),
", SamplingFeatureDescription:  ",CHAR(34),INDEX(SamplingFeatures[Feature Description],$A379),CHAR(34),
", SamplingFeatureGeotypeCV:  ",CHAR(34),INDEX(SamplingFeatures[Feature Geo Type],$A379),CHAR(34),
", FeatureGeometry:  ",CHAR(34),INDEX(SamplingFeatures[Feature Geometry],$A379),CHAR(34),
", Elevation_m:  ",CHAR(34),INDEX(SamplingFeatures[Elevation_m],$A379),CHAR(34),
", ElevationDatumCV:  ",CHAR(34),ElevationDatum,CHAR(34),"}"))</f>
        <v/>
      </c>
      <c r="L379" s="111" t="str">
        <f>IF(NumSites=0,"",
IF(NumSites&lt;$A379,"",
CONCATENATE("  - &amp;SiteID",TEXT($A379,"0000"),
" {","SamplingFeatureID:  *SamplingFeatureID",TEXT(MATCH($A379,Sites[SiteID],0),"0000"),
", SiteTypeCV:  ",CHAR(34),INDEX(Sites[Site Type],MATCH($A379,Sites[SiteID],0)),CHAR(34),
", Latitude:  ",INDEX(Sites[Latitude],MATCH($A379,Sites[SiteID],0)),
", Longitude:  ",INDEX(Sites[Longitude],MATCH($A379,Sites[SiteID],0)),
", SpatialReferenceID:  *SRSID0001}")))</f>
        <v/>
      </c>
      <c r="M379" s="111" t="str">
        <f>IF(NumSpecimens=0,"",
IF(NumSpecimens&lt;$A379,"",
CONCATENATE("  - &amp;SpecimenID",TEXT($A379,"0000"),
" {","SamplingFeatureID:  *SamplingFeatureID",TEXT(MATCH($A379,Specimens[SpecimenID],0),"0000"),
", SpecimenTypeCV:  ",CHAR(34),INDEX(Specimens[Specimen Type],MATCH($A379,Specimens[SpecimenID],0)),CHAR(34),
", SpecimenMediumCV:  ",INDEX(Specimens[Specimen Medium],MATCH($A379,Specimens[SpecimenID],0)),
", IsFieldSpecimen:  ",CHAR(34),INDEX(Specimens[Is Field Specimen?],MATCH($A379,Specimens[SpecimenID],0)),CHAR(34),"}")))</f>
        <v/>
      </c>
      <c r="N379" s="111" t="str">
        <f>IF(NumSpatialOffsets=0,"",
IF(NumSpatialOffsets&lt;$A379,"",
CONCATENATE("  - &amp;SpatialOffsetID",TEXT($A379,"0000"),
" {","SpatialOffsetTypeCV:  ",CHAR(34),INDEX(RelatedFeatures[Spatial Offset Type],MATCH($A379,RelatedFeatures[OffsetID],0)),CHAR(34),
", Offset1Value:  ",INDEX(RelatedFeatures[Offset 1 Value],MATCH($A379,RelatedFeatures[OffsetID],0)),
", Offset1UnitID:  ",CHAR(34),INDEX(RelatedFeatures[Offset 1 Unit],MATCH($A379,RelatedFeatures[OffsetID],0)),CHAR(34),
", Offset2Value:  ",IF(INDEX(RelatedFeatures[Offset 2 Value],MATCH($A379,RelatedFeatures[OffsetID],0))="","NULL",INDEX(RelatedFeatures[Offset 2 Value],MATCH($A379,RelatedFeatures[OffsetID],0))),
", Offset2UnitID:  ",CHAR(34),INDEX(RelatedFeatures[Offset 2 Unit],MATCH($A379,RelatedFeatures[OffsetID],0)),,CHAR(34),
", Offset3Value:  ",IF(INDEX(RelatedFeatures[Offset 3 Value],MATCH($A379,RelatedFeatures[OffsetID],0))="","NULL",INDEX(RelatedFeatures[Offset 3 Value],MATCH($A379,RelatedFeatures[OffsetID],0))),
", Offset3UnitID:  ",CHAR(34),INDEX(RelatedFeatures[Offset 3 Unit],MATCH($A379,RelatedFeatures[OffsetID],0)),CHAR(34),"}")))</f>
        <v/>
      </c>
      <c r="O379" s="111" t="str">
        <f>IF(NumRelatedFeatures=0,"",
IF($A379&gt;NumRelatedFeatures,"",
CONCATENATE("  - &amp;RelationID",TEXT($A379,"0000"),
" {","SamplingFeatureID:  *SamplingFeatureID",TEXT(MATCH(INDEX(RelatedFeatures[First Sampling Feature Code],$A379),SamplingFeatures[Feature Code],0),"0000"),
", RelationshipTypeCV:  ",CHAR(34),INDEX(RelatedFeatures[Relationship Type],$A379),CHAR(34),
", RelatedFeatureID: *SamplingFeatureID",TEXT(MATCH(INDEX(RelatedFeatures[Second Sampling Feature Code],$A379),SamplingFeatures[Feature Code],0),"0000"),
", SpatialOffsetID:  ",IF(INDEX(RelatedFeatures[OffsetID],$A379)="",CONCATENATE(CHAR(34),CHAR(34)),CONCATENATE("*SpatialOffsetID",TEXT(INDEX(RelatedFeatures[OffsetID],$A379),"0000"))),"}")))</f>
        <v/>
      </c>
      <c r="P379" s="111" t="str">
        <f>IF($A379&gt;NumMethods,"",
CONCATENATE("  - &amp;MethodID",TEXT($A379,"0000"),
" {","MethodTypeCV:  ",CHAR(34),INDEX(Methods[Method Type],$A379),CHAR(34),
", MethodCode:  ",CHAR(34),INDEX(Methods[Method Code],$A379),CHAR(34),
", MethodName:  ",CHAR(34),INDEX(Methods[Method Name],$A379),CHAR(34),
", MethodDescription:  ",CHAR(34),INDEX(Methods[Method Description],$A379),CHAR(34),
", MethodLink:  ",CHAR(34),INDEX(Methods[Method Link],$A379),CHAR(34),
", OrganizationID: *OrganizationID",TEXT(MATCH(INDEX(Methods[Organization Name],$A379),Organizations[Organization Name],0),"0000"),"}"))</f>
        <v/>
      </c>
      <c r="Q379" s="111" t="str">
        <f>IF($A379&gt;NumVariables,"",
CONCATENATE("  - &amp;VariableID",TEXT($A379,"0000"),
" {","VariableTypeCV:  ",CHAR(34),INDEX(Variables[Variable Type],$A379),CHAR(34),
", VariableCode:  ",CHAR(34),INDEX(Variables[Variable Code],$A379),CHAR(34),
", VariableNameCV:  ",CHAR(34),INDEX(Variables[Variable Name],$A379),CHAR(34),
", VariableDefinition:  ",CHAR(34),INDEX(Variables[Variable Definition],$A379),CHAR(34),
", SpecciationCV:  ",CHAR(34),INDEX(Variables[Speciation],$A379),CHAR(34),
", NoDataValue:  ",CHAR(34),INDEX(Variables[No Data Value],$A379),CHAR(34),"}"))</f>
        <v/>
      </c>
      <c r="S379" s="111" t="str">
        <f>IF($A379&gt;NumProcessingLevels,"",
CONCATENATE("  - &amp;ProcessingLevelID",TEXT($A379,"0000"),
" {","ProcessingLevelCode:  ",CHAR(34),INDEX(ProcessingLevels[Processing Level Code],$A379),CHAR(34),
", Definition:  ",CHAR(34),INDEX(ProcessingLevels[Definition],$A379),CHAR(34),
", Explanation:  ",CHAR(34),INDEX(ProcessingLevels[Explanation],$A379),CHAR(34),"}"))</f>
        <v/>
      </c>
      <c r="T379" s="111" t="str">
        <f>IF($A379&gt;NumDataColumns,"",
IF(INDEX(DataColumns[Method Code],$A379)="","PLEASE FILL IN A METHOD FOR EACH DATA COLUMN",
CONCATENATE("  - &amp;ActionID",TEXT($A379,"0000"),
" {","ActionTypeCV:  ",CHAR(34),"Observation",CHAR(34),
", MethodID: *MethodID",TEXT(MATCH(INDEX(DataColumns[Method Code],$A379),Methods[Method Code],0),"0000"),
", BeginDateTime:  NULL",
", BeginDateTimeUTCOffset:  NULL",
", EndDateTime:  NULL",
", EndDateTimeUTCOffset:  NULL",
", ActionDescription:  ",CHAR(34),"Generic observation action generated by YODA TimeSeries Template",CHAR(34),
", ActionFileLink:  ",CHAR(34),CHAR(34),"}")))</f>
        <v/>
      </c>
      <c r="U379" s="111" t="str">
        <f>IF($A379&gt;NumDataColumns,"",
IF(INDEX(DataColumns[Method Code],$A379)="","PLEASE FILL IN A SAMPLING FEATURE FOR EACH DATA COLUMN",
CONCATENATE("  - &amp;FeatureActionID",TEXT($A379,"0000"),
" {","SamplingFeatureID:  *SamplingFeatureID",TEXT(MATCH(INDEX(DataColumns[Sampling Feature Code],$A379),SamplingFeatures[Feature Code],0),"0000"),
", ActionID:  *ActionID",TEXT($A379,"0000"),"}")))</f>
        <v/>
      </c>
      <c r="V379" s="111" t="str">
        <f>IF($A379&gt;NumDataColumns,"",
CONCATENATE("  - &amp;ResultID",TEXT($A379,"0000"),
" {","ResultUUID:  ",CHAR(34),INDEX(DataColumns[ResultUUID],$A379),CHAR(34),
", FeatureActionID: *FeatureActionID",TEXT($A379,"0000"),
", ResultTypeCV:  ",CHAR(34),INDEX(DataColumns[Result Type],$A379),CHAR(34),
", VariableID:  *VariableID",TEXT(MATCH(INDEX(DataColumns[Variable Code],$A379),Variables[Variable Code],0),"0000"),
", UnitsID:  ",CHAR(34),INDEX(DataColumns[Unit Name],$A379),CHAR(34),
", TaxonomicClassifierID:  ",CHAR(34),CHAR(34),
", ProcessingLevelID:  *ProcessingLevelID",TEXT(MATCH(INDEX(DataColumns[Processing Level],$A379),ProcessingLevels[Processing Level Code],0),"0000"),
", ResultDateTime:  ",CHAR(34),CHAR(34),
", ResultDateTimeUTCOffset:  ",CHAR(34),CHAR(34),
", ValidDateTime:  ",CHAR(34),CHAR(34),
", ValidDateTimeUTCOffset:  ",CHAR(34),CHAR(34),
", StatusCV:  ",CHAR(34),CHAR(34),
", SampledMediumCV:  ",CHAR(34),INDEX(DataColumns[Sampled Medium],$A379),CHAR(34),
", ValueCount:  ",NumDataValues,"}"))</f>
        <v/>
      </c>
      <c r="W379" s="111" t="str">
        <f>IF($A379&gt;NumDataColumns,"",
CONCATENATE("  - &amp;TimeSeriesResultID001",TEXT($A379,"0000"),
" {","ResultID: *ResultID",TEXT($A379,"0000"),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Statistic],$A379),CHAR(34),"}"))</f>
        <v/>
      </c>
      <c r="X379" s="111" t="str">
        <f>IF($A379-3&gt;NumDataColumns,"",
CONCATENATE("    - {ColumnNumber: ",TEXT($A379-1,"0000"),
", Label:  ",CHAR(34),INDEX(DataColumns[Column Label],$A379-3),CHAR(34),
", ODM2Field:  ",CHAR(34),"DataValue",CHAR(34),
", CensorCodeCV:  ",CHAR(34),INDEX(DataColumns[Censor Code],$A379-3),CHAR(34),
", QualiatyCodeCV:  ",CHAR(34),INDEX(DataColumns[Quality Code],$A379-3),CHAR(34),
", TimeAggregationInterval:  ",INDEX(DataColumns[Time Aggregation Interval],$A379-3),
", TimeAggregationIntervalUnitsID:  ",CHAR(34),INDEX(DataColumns[Time Aggregation Unit],$A379-3),CHAR(34),"}"))</f>
        <v/>
      </c>
      <c r="AA379" s="111" t="str">
        <f>IF($A379&gt;NumDataColumns,
"",
CONCATENATE(AA378,", ",INDEX(DataColumns[Column Label],$A379)))</f>
        <v/>
      </c>
    </row>
    <row r="380" spans="1:27" x14ac:dyDescent="0.25">
      <c r="A380">
        <v>377</v>
      </c>
      <c r="D380" s="111" t="str">
        <f>IF($A380&gt;NumPeople,"",
CONCATENATE("  - &amp;PersonID",TEXT($A380,"0000"),
" {","PersonFirstName:  ",CHAR(34),INDEX(People[First Name],$A380),CHAR(34),
", PersonMiddleName:  ",CHAR(34),INDEX(People[Middle Name],$A380),CHAR(34),
", PersonLastName:  ",CHAR(34),INDEX(People[Last Name],$A380),CHAR(34),"}"))</f>
        <v/>
      </c>
      <c r="E380" s="111" t="str">
        <f>IF($A380&gt;NumOrganizations,"",
CONCATENATE("  - &amp;OrganizationID",TEXT($A380,"0000"),
" {","OrganizationTypeCV:  ",CHAR(34),INDEX(Organizations[Organization Type '[CV']],$A380),CHAR(34),
", OrganizationCode:  ",CHAR(34),INDEX(Organizations[Organization Code],$A380),CHAR(34),
", OrganizationName:  ",CHAR(34),INDEX(Organizations[Organization Name],$A380),CHAR(34),
", OrganizationDescription:  ",CHAR(34),INDEX(Organizations[Organization Description],$A380),CHAR(34),
", OrganizationLink:  ",CHAR(34),INDEX(Organizations[Organization Link],$A380),CHAR(34),"}"))</f>
        <v/>
      </c>
      <c r="F380" s="111" t="str">
        <f>IF($A380&gt;NumPeople,"",
CONCATENATE("  - &amp;AffiliationID",TEXT($A380,"0000"),
" {PersonID: *PersonID",TEXT($A380,"0000"),
", OrganizationID: *OrganizationID",TEXT(MATCH(INDEX(People[Organization Name],$A380),Organizations[Organization Name],0),"0000"),
", IsPrimaryOrganizationContact: , AffiliationStartDate: , AffiliationEndDate: , PrimaryPhone: ",
", PrimaryEmail: ",CHAR(34),INDEX(People[Primary Email],$A380),CHAR(34),
", PrimaryAddress: ",CHAR(34),INDEX(People[Primary Address],$A380),CHAR(34),
", PersonLink: }"))</f>
        <v/>
      </c>
      <c r="H380" s="111" t="str">
        <f>IF(COUNTA(CitationInformation)=0,"",
IF($A380&gt;NumAuthors,"",
CONCATENATE("  - &amp;AuthorListID",TEXT($A380,"0000"),
"  {CitationID: *CitationID0001",
", PersonID: *PersonID",TEXT(MATCH(INDEX(AuthorList[Author Name],$A380),People[Full Name],0),"0000"),
", AuthorOrder: ",INDEX(AuthorList[Author Number],$A380),"}")))</f>
        <v/>
      </c>
      <c r="K380" s="111" t="str">
        <f>IF($A380&gt;NumSamplingFeatures,"",
CONCATENATE("  - &amp;SamplingFeatureID",TEXT($A380,"0000"),
" {","SamplingFeatureUUID:  ",CHAR(34),INDEX(SamplingFeatures[Sampling Feature UUID],$A380),CHAR(34),
", SamplingFeatureTypeCV:  ",CHAR(34),INDEX(SamplingFeatures[Sampling Feature Type],$A380),CHAR(34),
", SamplingFeatureCode:  ",CHAR(34),INDEX(SamplingFeatures[Feature Code],$A380),CHAR(34),
", SamplingFeatureName:  ",CHAR(34),INDEX(SamplingFeatures[Feature Name],$A380),CHAR(34),
", SamplingFeatureDescription:  ",CHAR(34),INDEX(SamplingFeatures[Feature Description],$A380),CHAR(34),
", SamplingFeatureGeotypeCV:  ",CHAR(34),INDEX(SamplingFeatures[Feature Geo Type],$A380),CHAR(34),
", FeatureGeometry:  ",CHAR(34),INDEX(SamplingFeatures[Feature Geometry],$A380),CHAR(34),
", Elevation_m:  ",CHAR(34),INDEX(SamplingFeatures[Elevation_m],$A380),CHAR(34),
", ElevationDatumCV:  ",CHAR(34),ElevationDatum,CHAR(34),"}"))</f>
        <v/>
      </c>
      <c r="L380" s="111" t="str">
        <f>IF(NumSites=0,"",
IF(NumSites&lt;$A380,"",
CONCATENATE("  - &amp;SiteID",TEXT($A380,"0000"),
" {","SamplingFeatureID:  *SamplingFeatureID",TEXT(MATCH($A380,Sites[SiteID],0),"0000"),
", SiteTypeCV:  ",CHAR(34),INDEX(Sites[Site Type],MATCH($A380,Sites[SiteID],0)),CHAR(34),
", Latitude:  ",INDEX(Sites[Latitude],MATCH($A380,Sites[SiteID],0)),
", Longitude:  ",INDEX(Sites[Longitude],MATCH($A380,Sites[SiteID],0)),
", SpatialReferenceID:  *SRSID0001}")))</f>
        <v/>
      </c>
      <c r="M380" s="111" t="str">
        <f>IF(NumSpecimens=0,"",
IF(NumSpecimens&lt;$A380,"",
CONCATENATE("  - &amp;SpecimenID",TEXT($A380,"0000"),
" {","SamplingFeatureID:  *SamplingFeatureID",TEXT(MATCH($A380,Specimens[SpecimenID],0),"0000"),
", SpecimenTypeCV:  ",CHAR(34),INDEX(Specimens[Specimen Type],MATCH($A380,Specimens[SpecimenID],0)),CHAR(34),
", SpecimenMediumCV:  ",INDEX(Specimens[Specimen Medium],MATCH($A380,Specimens[SpecimenID],0)),
", IsFieldSpecimen:  ",CHAR(34),INDEX(Specimens[Is Field Specimen?],MATCH($A380,Specimens[SpecimenID],0)),CHAR(34),"}")))</f>
        <v/>
      </c>
      <c r="N380" s="111" t="str">
        <f>IF(NumSpatialOffsets=0,"",
IF(NumSpatialOffsets&lt;$A380,"",
CONCATENATE("  - &amp;SpatialOffsetID",TEXT($A380,"0000"),
" {","SpatialOffsetTypeCV:  ",CHAR(34),INDEX(RelatedFeatures[Spatial Offset Type],MATCH($A380,RelatedFeatures[OffsetID],0)),CHAR(34),
", Offset1Value:  ",INDEX(RelatedFeatures[Offset 1 Value],MATCH($A380,RelatedFeatures[OffsetID],0)),
", Offset1UnitID:  ",CHAR(34),INDEX(RelatedFeatures[Offset 1 Unit],MATCH($A380,RelatedFeatures[OffsetID],0)),CHAR(34),
", Offset2Value:  ",IF(INDEX(RelatedFeatures[Offset 2 Value],MATCH($A380,RelatedFeatures[OffsetID],0))="","NULL",INDEX(RelatedFeatures[Offset 2 Value],MATCH($A380,RelatedFeatures[OffsetID],0))),
", Offset2UnitID:  ",CHAR(34),INDEX(RelatedFeatures[Offset 2 Unit],MATCH($A380,RelatedFeatures[OffsetID],0)),,CHAR(34),
", Offset3Value:  ",IF(INDEX(RelatedFeatures[Offset 3 Value],MATCH($A380,RelatedFeatures[OffsetID],0))="","NULL",INDEX(RelatedFeatures[Offset 3 Value],MATCH($A380,RelatedFeatures[OffsetID],0))),
", Offset3UnitID:  ",CHAR(34),INDEX(RelatedFeatures[Offset 3 Unit],MATCH($A380,RelatedFeatures[OffsetID],0)),CHAR(34),"}")))</f>
        <v/>
      </c>
      <c r="O380" s="111" t="str">
        <f>IF(NumRelatedFeatures=0,"",
IF($A380&gt;NumRelatedFeatures,"",
CONCATENATE("  - &amp;RelationID",TEXT($A380,"0000"),
" {","SamplingFeatureID:  *SamplingFeatureID",TEXT(MATCH(INDEX(RelatedFeatures[First Sampling Feature Code],$A380),SamplingFeatures[Feature Code],0),"0000"),
", RelationshipTypeCV:  ",CHAR(34),INDEX(RelatedFeatures[Relationship Type],$A380),CHAR(34),
", RelatedFeatureID: *SamplingFeatureID",TEXT(MATCH(INDEX(RelatedFeatures[Second Sampling Feature Code],$A380),SamplingFeatures[Feature Code],0),"0000"),
", SpatialOffsetID:  ",IF(INDEX(RelatedFeatures[OffsetID],$A380)="",CONCATENATE(CHAR(34),CHAR(34)),CONCATENATE("*SpatialOffsetID",TEXT(INDEX(RelatedFeatures[OffsetID],$A380),"0000"))),"}")))</f>
        <v/>
      </c>
      <c r="P380" s="111" t="str">
        <f>IF($A380&gt;NumMethods,"",
CONCATENATE("  - &amp;MethodID",TEXT($A380,"0000"),
" {","MethodTypeCV:  ",CHAR(34),INDEX(Methods[Method Type],$A380),CHAR(34),
", MethodCode:  ",CHAR(34),INDEX(Methods[Method Code],$A380),CHAR(34),
", MethodName:  ",CHAR(34),INDEX(Methods[Method Name],$A380),CHAR(34),
", MethodDescription:  ",CHAR(34),INDEX(Methods[Method Description],$A380),CHAR(34),
", MethodLink:  ",CHAR(34),INDEX(Methods[Method Link],$A380),CHAR(34),
", OrganizationID: *OrganizationID",TEXT(MATCH(INDEX(Methods[Organization Name],$A380),Organizations[Organization Name],0),"0000"),"}"))</f>
        <v/>
      </c>
      <c r="Q380" s="111" t="str">
        <f>IF($A380&gt;NumVariables,"",
CONCATENATE("  - &amp;VariableID",TEXT($A380,"0000"),
" {","VariableTypeCV:  ",CHAR(34),INDEX(Variables[Variable Type],$A380),CHAR(34),
", VariableCode:  ",CHAR(34),INDEX(Variables[Variable Code],$A380),CHAR(34),
", VariableNameCV:  ",CHAR(34),INDEX(Variables[Variable Name],$A380),CHAR(34),
", VariableDefinition:  ",CHAR(34),INDEX(Variables[Variable Definition],$A380),CHAR(34),
", SpecciationCV:  ",CHAR(34),INDEX(Variables[Speciation],$A380),CHAR(34),
", NoDataValue:  ",CHAR(34),INDEX(Variables[No Data Value],$A380),CHAR(34),"}"))</f>
        <v/>
      </c>
      <c r="S380" s="111" t="str">
        <f>IF($A380&gt;NumProcessingLevels,"",
CONCATENATE("  - &amp;ProcessingLevelID",TEXT($A380,"0000"),
" {","ProcessingLevelCode:  ",CHAR(34),INDEX(ProcessingLevels[Processing Level Code],$A380),CHAR(34),
", Definition:  ",CHAR(34),INDEX(ProcessingLevels[Definition],$A380),CHAR(34),
", Explanation:  ",CHAR(34),INDEX(ProcessingLevels[Explanation],$A380),CHAR(34),"}"))</f>
        <v/>
      </c>
      <c r="T380" s="111" t="str">
        <f>IF($A380&gt;NumDataColumns,"",
IF(INDEX(DataColumns[Method Code],$A380)="","PLEASE FILL IN A METHOD FOR EACH DATA COLUMN",
CONCATENATE("  - &amp;ActionID",TEXT($A380,"0000"),
" {","ActionTypeCV:  ",CHAR(34),"Observation",CHAR(34),
", MethodID: *MethodID",TEXT(MATCH(INDEX(DataColumns[Method Code],$A380),Methods[Method Code],0),"0000"),
", BeginDateTime:  NULL",
", BeginDateTimeUTCOffset:  NULL",
", EndDateTime:  NULL",
", EndDateTimeUTCOffset:  NULL",
", ActionDescription:  ",CHAR(34),"Generic observation action generated by YODA TimeSeries Template",CHAR(34),
", ActionFileLink:  ",CHAR(34),CHAR(34),"}")))</f>
        <v/>
      </c>
      <c r="U380" s="111" t="str">
        <f>IF($A380&gt;NumDataColumns,"",
IF(INDEX(DataColumns[Method Code],$A380)="","PLEASE FILL IN A SAMPLING FEATURE FOR EACH DATA COLUMN",
CONCATENATE("  - &amp;FeatureActionID",TEXT($A380,"0000"),
" {","SamplingFeatureID:  *SamplingFeatureID",TEXT(MATCH(INDEX(DataColumns[Sampling Feature Code],$A380),SamplingFeatures[Feature Code],0),"0000"),
", ActionID:  *ActionID",TEXT($A380,"0000"),"}")))</f>
        <v/>
      </c>
      <c r="V380" s="111" t="str">
        <f>IF($A380&gt;NumDataColumns,"",
CONCATENATE("  - &amp;ResultID",TEXT($A380,"0000"),
" {","ResultUUID:  ",CHAR(34),INDEX(DataColumns[ResultUUID],$A380),CHAR(34),
", FeatureActionID: *FeatureActionID",TEXT($A380,"0000"),
", ResultTypeCV:  ",CHAR(34),INDEX(DataColumns[Result Type],$A380),CHAR(34),
", VariableID:  *VariableID",TEXT(MATCH(INDEX(DataColumns[Variable Code],$A380),Variables[Variable Code],0),"0000"),
", UnitsID:  ",CHAR(34),INDEX(DataColumns[Unit Name],$A380),CHAR(34),
", TaxonomicClassifierID:  ",CHAR(34),CHAR(34),
", ProcessingLevelID:  *ProcessingLevelID",TEXT(MATCH(INDEX(DataColumns[Processing Level],$A380),ProcessingLevels[Processing Level Code],0),"0000"),
", ResultDateTime:  ",CHAR(34),CHAR(34),
", ResultDateTimeUTCOffset:  ",CHAR(34),CHAR(34),
", ValidDateTime:  ",CHAR(34),CHAR(34),
", ValidDateTimeUTCOffset:  ",CHAR(34),CHAR(34),
", StatusCV:  ",CHAR(34),CHAR(34),
", SampledMediumCV:  ",CHAR(34),INDEX(DataColumns[Sampled Medium],$A380),CHAR(34),
", ValueCount:  ",NumDataValues,"}"))</f>
        <v/>
      </c>
      <c r="W380" s="111" t="str">
        <f>IF($A380&gt;NumDataColumns,"",
CONCATENATE("  - &amp;TimeSeriesResultID001",TEXT($A380,"0000"),
" {","ResultID: *ResultID",TEXT($A380,"0000"),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Statistic],$A380),CHAR(34),"}"))</f>
        <v/>
      </c>
      <c r="X380" s="111" t="str">
        <f>IF($A380-3&gt;NumDataColumns,"",
CONCATENATE("    - {ColumnNumber: ",TEXT($A380-1,"0000"),
", Label:  ",CHAR(34),INDEX(DataColumns[Column Label],$A380-3),CHAR(34),
", ODM2Field:  ",CHAR(34),"DataValue",CHAR(34),
", CensorCodeCV:  ",CHAR(34),INDEX(DataColumns[Censor Code],$A380-3),CHAR(34),
", QualiatyCodeCV:  ",CHAR(34),INDEX(DataColumns[Quality Code],$A380-3),CHAR(34),
", TimeAggregationInterval:  ",INDEX(DataColumns[Time Aggregation Interval],$A380-3),
", TimeAggregationIntervalUnitsID:  ",CHAR(34),INDEX(DataColumns[Time Aggregation Unit],$A380-3),CHAR(34),"}"))</f>
        <v/>
      </c>
      <c r="AA380" s="111" t="str">
        <f>IF($A380&gt;NumDataColumns,
"",
CONCATENATE(AA379,", ",INDEX(DataColumns[Column Label],$A380)))</f>
        <v/>
      </c>
    </row>
    <row r="381" spans="1:27" x14ac:dyDescent="0.25">
      <c r="A381">
        <v>378</v>
      </c>
      <c r="D381" s="111" t="str">
        <f>IF($A381&gt;NumPeople,"",
CONCATENATE("  - &amp;PersonID",TEXT($A381,"0000"),
" {","PersonFirstName:  ",CHAR(34),INDEX(People[First Name],$A381),CHAR(34),
", PersonMiddleName:  ",CHAR(34),INDEX(People[Middle Name],$A381),CHAR(34),
", PersonLastName:  ",CHAR(34),INDEX(People[Last Name],$A381),CHAR(34),"}"))</f>
        <v/>
      </c>
      <c r="E381" s="111" t="str">
        <f>IF($A381&gt;NumOrganizations,"",
CONCATENATE("  - &amp;OrganizationID",TEXT($A381,"0000"),
" {","OrganizationTypeCV:  ",CHAR(34),INDEX(Organizations[Organization Type '[CV']],$A381),CHAR(34),
", OrganizationCode:  ",CHAR(34),INDEX(Organizations[Organization Code],$A381),CHAR(34),
", OrganizationName:  ",CHAR(34),INDEX(Organizations[Organization Name],$A381),CHAR(34),
", OrganizationDescription:  ",CHAR(34),INDEX(Organizations[Organization Description],$A381),CHAR(34),
", OrganizationLink:  ",CHAR(34),INDEX(Organizations[Organization Link],$A381),CHAR(34),"}"))</f>
        <v/>
      </c>
      <c r="F381" s="111" t="str">
        <f>IF($A381&gt;NumPeople,"",
CONCATENATE("  - &amp;AffiliationID",TEXT($A381,"0000"),
" {PersonID: *PersonID",TEXT($A381,"0000"),
", OrganizationID: *OrganizationID",TEXT(MATCH(INDEX(People[Organization Name],$A381),Organizations[Organization Name],0),"0000"),
", IsPrimaryOrganizationContact: , AffiliationStartDate: , AffiliationEndDate: , PrimaryPhone: ",
", PrimaryEmail: ",CHAR(34),INDEX(People[Primary Email],$A381),CHAR(34),
", PrimaryAddress: ",CHAR(34),INDEX(People[Primary Address],$A381),CHAR(34),
", PersonLink: }"))</f>
        <v/>
      </c>
      <c r="H381" s="111" t="str">
        <f>IF(COUNTA(CitationInformation)=0,"",
IF($A381&gt;NumAuthors,"",
CONCATENATE("  - &amp;AuthorListID",TEXT($A381,"0000"),
"  {CitationID: *CitationID0001",
", PersonID: *PersonID",TEXT(MATCH(INDEX(AuthorList[Author Name],$A381),People[Full Name],0),"0000"),
", AuthorOrder: ",INDEX(AuthorList[Author Number],$A381),"}")))</f>
        <v/>
      </c>
      <c r="K381" s="111" t="str">
        <f>IF($A381&gt;NumSamplingFeatures,"",
CONCATENATE("  - &amp;SamplingFeatureID",TEXT($A381,"0000"),
" {","SamplingFeatureUUID:  ",CHAR(34),INDEX(SamplingFeatures[Sampling Feature UUID],$A381),CHAR(34),
", SamplingFeatureTypeCV:  ",CHAR(34),INDEX(SamplingFeatures[Sampling Feature Type],$A381),CHAR(34),
", SamplingFeatureCode:  ",CHAR(34),INDEX(SamplingFeatures[Feature Code],$A381),CHAR(34),
", SamplingFeatureName:  ",CHAR(34),INDEX(SamplingFeatures[Feature Name],$A381),CHAR(34),
", SamplingFeatureDescription:  ",CHAR(34),INDEX(SamplingFeatures[Feature Description],$A381),CHAR(34),
", SamplingFeatureGeotypeCV:  ",CHAR(34),INDEX(SamplingFeatures[Feature Geo Type],$A381),CHAR(34),
", FeatureGeometry:  ",CHAR(34),INDEX(SamplingFeatures[Feature Geometry],$A381),CHAR(34),
", Elevation_m:  ",CHAR(34),INDEX(SamplingFeatures[Elevation_m],$A381),CHAR(34),
", ElevationDatumCV:  ",CHAR(34),ElevationDatum,CHAR(34),"}"))</f>
        <v/>
      </c>
      <c r="L381" s="111" t="str">
        <f>IF(NumSites=0,"",
IF(NumSites&lt;$A381,"",
CONCATENATE("  - &amp;SiteID",TEXT($A381,"0000"),
" {","SamplingFeatureID:  *SamplingFeatureID",TEXT(MATCH($A381,Sites[SiteID],0),"0000"),
", SiteTypeCV:  ",CHAR(34),INDEX(Sites[Site Type],MATCH($A381,Sites[SiteID],0)),CHAR(34),
", Latitude:  ",INDEX(Sites[Latitude],MATCH($A381,Sites[SiteID],0)),
", Longitude:  ",INDEX(Sites[Longitude],MATCH($A381,Sites[SiteID],0)),
", SpatialReferenceID:  *SRSID0001}")))</f>
        <v/>
      </c>
      <c r="M381" s="111" t="str">
        <f>IF(NumSpecimens=0,"",
IF(NumSpecimens&lt;$A381,"",
CONCATENATE("  - &amp;SpecimenID",TEXT($A381,"0000"),
" {","SamplingFeatureID:  *SamplingFeatureID",TEXT(MATCH($A381,Specimens[SpecimenID],0),"0000"),
", SpecimenTypeCV:  ",CHAR(34),INDEX(Specimens[Specimen Type],MATCH($A381,Specimens[SpecimenID],0)),CHAR(34),
", SpecimenMediumCV:  ",INDEX(Specimens[Specimen Medium],MATCH($A381,Specimens[SpecimenID],0)),
", IsFieldSpecimen:  ",CHAR(34),INDEX(Specimens[Is Field Specimen?],MATCH($A381,Specimens[SpecimenID],0)),CHAR(34),"}")))</f>
        <v/>
      </c>
      <c r="N381" s="111" t="str">
        <f>IF(NumSpatialOffsets=0,"",
IF(NumSpatialOffsets&lt;$A381,"",
CONCATENATE("  - &amp;SpatialOffsetID",TEXT($A381,"0000"),
" {","SpatialOffsetTypeCV:  ",CHAR(34),INDEX(RelatedFeatures[Spatial Offset Type],MATCH($A381,RelatedFeatures[OffsetID],0)),CHAR(34),
", Offset1Value:  ",INDEX(RelatedFeatures[Offset 1 Value],MATCH($A381,RelatedFeatures[OffsetID],0)),
", Offset1UnitID:  ",CHAR(34),INDEX(RelatedFeatures[Offset 1 Unit],MATCH($A381,RelatedFeatures[OffsetID],0)),CHAR(34),
", Offset2Value:  ",IF(INDEX(RelatedFeatures[Offset 2 Value],MATCH($A381,RelatedFeatures[OffsetID],0))="","NULL",INDEX(RelatedFeatures[Offset 2 Value],MATCH($A381,RelatedFeatures[OffsetID],0))),
", Offset2UnitID:  ",CHAR(34),INDEX(RelatedFeatures[Offset 2 Unit],MATCH($A381,RelatedFeatures[OffsetID],0)),,CHAR(34),
", Offset3Value:  ",IF(INDEX(RelatedFeatures[Offset 3 Value],MATCH($A381,RelatedFeatures[OffsetID],0))="","NULL",INDEX(RelatedFeatures[Offset 3 Value],MATCH($A381,RelatedFeatures[OffsetID],0))),
", Offset3UnitID:  ",CHAR(34),INDEX(RelatedFeatures[Offset 3 Unit],MATCH($A381,RelatedFeatures[OffsetID],0)),CHAR(34),"}")))</f>
        <v/>
      </c>
      <c r="O381" s="111" t="str">
        <f>IF(NumRelatedFeatures=0,"",
IF($A381&gt;NumRelatedFeatures,"",
CONCATENATE("  - &amp;RelationID",TEXT($A381,"0000"),
" {","SamplingFeatureID:  *SamplingFeatureID",TEXT(MATCH(INDEX(RelatedFeatures[First Sampling Feature Code],$A381),SamplingFeatures[Feature Code],0),"0000"),
", RelationshipTypeCV:  ",CHAR(34),INDEX(RelatedFeatures[Relationship Type],$A381),CHAR(34),
", RelatedFeatureID: *SamplingFeatureID",TEXT(MATCH(INDEX(RelatedFeatures[Second Sampling Feature Code],$A381),SamplingFeatures[Feature Code],0),"0000"),
", SpatialOffsetID:  ",IF(INDEX(RelatedFeatures[OffsetID],$A381)="",CONCATENATE(CHAR(34),CHAR(34)),CONCATENATE("*SpatialOffsetID",TEXT(INDEX(RelatedFeatures[OffsetID],$A381),"0000"))),"}")))</f>
        <v/>
      </c>
      <c r="P381" s="111" t="str">
        <f>IF($A381&gt;NumMethods,"",
CONCATENATE("  - &amp;MethodID",TEXT($A381,"0000"),
" {","MethodTypeCV:  ",CHAR(34),INDEX(Methods[Method Type],$A381),CHAR(34),
", MethodCode:  ",CHAR(34),INDEX(Methods[Method Code],$A381),CHAR(34),
", MethodName:  ",CHAR(34),INDEX(Methods[Method Name],$A381),CHAR(34),
", MethodDescription:  ",CHAR(34),INDEX(Methods[Method Description],$A381),CHAR(34),
", MethodLink:  ",CHAR(34),INDEX(Methods[Method Link],$A381),CHAR(34),
", OrganizationID: *OrganizationID",TEXT(MATCH(INDEX(Methods[Organization Name],$A381),Organizations[Organization Name],0),"0000"),"}"))</f>
        <v/>
      </c>
      <c r="Q381" s="111" t="str">
        <f>IF($A381&gt;NumVariables,"",
CONCATENATE("  - &amp;VariableID",TEXT($A381,"0000"),
" {","VariableTypeCV:  ",CHAR(34),INDEX(Variables[Variable Type],$A381),CHAR(34),
", VariableCode:  ",CHAR(34),INDEX(Variables[Variable Code],$A381),CHAR(34),
", VariableNameCV:  ",CHAR(34),INDEX(Variables[Variable Name],$A381),CHAR(34),
", VariableDefinition:  ",CHAR(34),INDEX(Variables[Variable Definition],$A381),CHAR(34),
", SpecciationCV:  ",CHAR(34),INDEX(Variables[Speciation],$A381),CHAR(34),
", NoDataValue:  ",CHAR(34),INDEX(Variables[No Data Value],$A381),CHAR(34),"}"))</f>
        <v/>
      </c>
      <c r="S381" s="111" t="str">
        <f>IF($A381&gt;NumProcessingLevels,"",
CONCATENATE("  - &amp;ProcessingLevelID",TEXT($A381,"0000"),
" {","ProcessingLevelCode:  ",CHAR(34),INDEX(ProcessingLevels[Processing Level Code],$A381),CHAR(34),
", Definition:  ",CHAR(34),INDEX(ProcessingLevels[Definition],$A381),CHAR(34),
", Explanation:  ",CHAR(34),INDEX(ProcessingLevels[Explanation],$A381),CHAR(34),"}"))</f>
        <v/>
      </c>
      <c r="T381" s="111" t="str">
        <f>IF($A381&gt;NumDataColumns,"",
IF(INDEX(DataColumns[Method Code],$A381)="","PLEASE FILL IN A METHOD FOR EACH DATA COLUMN",
CONCATENATE("  - &amp;ActionID",TEXT($A381,"0000"),
" {","ActionTypeCV:  ",CHAR(34),"Observation",CHAR(34),
", MethodID: *MethodID",TEXT(MATCH(INDEX(DataColumns[Method Code],$A381),Methods[Method Code],0),"0000"),
", BeginDateTime:  NULL",
", BeginDateTimeUTCOffset:  NULL",
", EndDateTime:  NULL",
", EndDateTimeUTCOffset:  NULL",
", ActionDescription:  ",CHAR(34),"Generic observation action generated by YODA TimeSeries Template",CHAR(34),
", ActionFileLink:  ",CHAR(34),CHAR(34),"}")))</f>
        <v/>
      </c>
      <c r="U381" s="111" t="str">
        <f>IF($A381&gt;NumDataColumns,"",
IF(INDEX(DataColumns[Method Code],$A381)="","PLEASE FILL IN A SAMPLING FEATURE FOR EACH DATA COLUMN",
CONCATENATE("  - &amp;FeatureActionID",TEXT($A381,"0000"),
" {","SamplingFeatureID:  *SamplingFeatureID",TEXT(MATCH(INDEX(DataColumns[Sampling Feature Code],$A381),SamplingFeatures[Feature Code],0),"0000"),
", ActionID:  *ActionID",TEXT($A381,"0000"),"}")))</f>
        <v/>
      </c>
      <c r="V381" s="111" t="str">
        <f>IF($A381&gt;NumDataColumns,"",
CONCATENATE("  - &amp;ResultID",TEXT($A381,"0000"),
" {","ResultUUID:  ",CHAR(34),INDEX(DataColumns[ResultUUID],$A381),CHAR(34),
", FeatureActionID: *FeatureActionID",TEXT($A381,"0000"),
", ResultTypeCV:  ",CHAR(34),INDEX(DataColumns[Result Type],$A381),CHAR(34),
", VariableID:  *VariableID",TEXT(MATCH(INDEX(DataColumns[Variable Code],$A381),Variables[Variable Code],0),"0000"),
", UnitsID:  ",CHAR(34),INDEX(DataColumns[Unit Name],$A381),CHAR(34),
", TaxonomicClassifierID:  ",CHAR(34),CHAR(34),
", ProcessingLevelID:  *ProcessingLevelID",TEXT(MATCH(INDEX(DataColumns[Processing Level],$A381),ProcessingLevels[Processing Level Code],0),"0000"),
", ResultDateTime:  ",CHAR(34),CHAR(34),
", ResultDateTimeUTCOffset:  ",CHAR(34),CHAR(34),
", ValidDateTime:  ",CHAR(34),CHAR(34),
", ValidDateTimeUTCOffset:  ",CHAR(34),CHAR(34),
", StatusCV:  ",CHAR(34),CHAR(34),
", SampledMediumCV:  ",CHAR(34),INDEX(DataColumns[Sampled Medium],$A381),CHAR(34),
", ValueCount:  ",NumDataValues,"}"))</f>
        <v/>
      </c>
      <c r="W381" s="111" t="str">
        <f>IF($A381&gt;NumDataColumns,"",
CONCATENATE("  - &amp;TimeSeriesResultID001",TEXT($A381,"0000"),
" {","ResultID: *ResultID",TEXT($A381,"0000"),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Statistic],$A381),CHAR(34),"}"))</f>
        <v/>
      </c>
      <c r="X381" s="111" t="str">
        <f>IF($A381-3&gt;NumDataColumns,"",
CONCATENATE("    - {ColumnNumber: ",TEXT($A381-1,"0000"),
", Label:  ",CHAR(34),INDEX(DataColumns[Column Label],$A381-3),CHAR(34),
", ODM2Field:  ",CHAR(34),"DataValue",CHAR(34),
", CensorCodeCV:  ",CHAR(34),INDEX(DataColumns[Censor Code],$A381-3),CHAR(34),
", QualiatyCodeCV:  ",CHAR(34),INDEX(DataColumns[Quality Code],$A381-3),CHAR(34),
", TimeAggregationInterval:  ",INDEX(DataColumns[Time Aggregation Interval],$A381-3),
", TimeAggregationIntervalUnitsID:  ",CHAR(34),INDEX(DataColumns[Time Aggregation Unit],$A381-3),CHAR(34),"}"))</f>
        <v/>
      </c>
      <c r="AA381" s="111" t="str">
        <f>IF($A381&gt;NumDataColumns,
"",
CONCATENATE(AA380,", ",INDEX(DataColumns[Column Label],$A381)))</f>
        <v/>
      </c>
    </row>
    <row r="382" spans="1:27" x14ac:dyDescent="0.25">
      <c r="A382">
        <v>379</v>
      </c>
      <c r="D382" s="111" t="str">
        <f>IF($A382&gt;NumPeople,"",
CONCATENATE("  - &amp;PersonID",TEXT($A382,"0000"),
" {","PersonFirstName:  ",CHAR(34),INDEX(People[First Name],$A382),CHAR(34),
", PersonMiddleName:  ",CHAR(34),INDEX(People[Middle Name],$A382),CHAR(34),
", PersonLastName:  ",CHAR(34),INDEX(People[Last Name],$A382),CHAR(34),"}"))</f>
        <v/>
      </c>
      <c r="E382" s="111" t="str">
        <f>IF($A382&gt;NumOrganizations,"",
CONCATENATE("  - &amp;OrganizationID",TEXT($A382,"0000"),
" {","OrganizationTypeCV:  ",CHAR(34),INDEX(Organizations[Organization Type '[CV']],$A382),CHAR(34),
", OrganizationCode:  ",CHAR(34),INDEX(Organizations[Organization Code],$A382),CHAR(34),
", OrganizationName:  ",CHAR(34),INDEX(Organizations[Organization Name],$A382),CHAR(34),
", OrganizationDescription:  ",CHAR(34),INDEX(Organizations[Organization Description],$A382),CHAR(34),
", OrganizationLink:  ",CHAR(34),INDEX(Organizations[Organization Link],$A382),CHAR(34),"}"))</f>
        <v/>
      </c>
      <c r="F382" s="111" t="str">
        <f>IF($A382&gt;NumPeople,"",
CONCATENATE("  - &amp;AffiliationID",TEXT($A382,"0000"),
" {PersonID: *PersonID",TEXT($A382,"0000"),
", OrganizationID: *OrganizationID",TEXT(MATCH(INDEX(People[Organization Name],$A382),Organizations[Organization Name],0),"0000"),
", IsPrimaryOrganizationContact: , AffiliationStartDate: , AffiliationEndDate: , PrimaryPhone: ",
", PrimaryEmail: ",CHAR(34),INDEX(People[Primary Email],$A382),CHAR(34),
", PrimaryAddress: ",CHAR(34),INDEX(People[Primary Address],$A382),CHAR(34),
", PersonLink: }"))</f>
        <v/>
      </c>
      <c r="H382" s="111" t="str">
        <f>IF(COUNTA(CitationInformation)=0,"",
IF($A382&gt;NumAuthors,"",
CONCATENATE("  - &amp;AuthorListID",TEXT($A382,"0000"),
"  {CitationID: *CitationID0001",
", PersonID: *PersonID",TEXT(MATCH(INDEX(AuthorList[Author Name],$A382),People[Full Name],0),"0000"),
", AuthorOrder: ",INDEX(AuthorList[Author Number],$A382),"}")))</f>
        <v/>
      </c>
      <c r="K382" s="111" t="str">
        <f>IF($A382&gt;NumSamplingFeatures,"",
CONCATENATE("  - &amp;SamplingFeatureID",TEXT($A382,"0000"),
" {","SamplingFeatureUUID:  ",CHAR(34),INDEX(SamplingFeatures[Sampling Feature UUID],$A382),CHAR(34),
", SamplingFeatureTypeCV:  ",CHAR(34),INDEX(SamplingFeatures[Sampling Feature Type],$A382),CHAR(34),
", SamplingFeatureCode:  ",CHAR(34),INDEX(SamplingFeatures[Feature Code],$A382),CHAR(34),
", SamplingFeatureName:  ",CHAR(34),INDEX(SamplingFeatures[Feature Name],$A382),CHAR(34),
", SamplingFeatureDescription:  ",CHAR(34),INDEX(SamplingFeatures[Feature Description],$A382),CHAR(34),
", SamplingFeatureGeotypeCV:  ",CHAR(34),INDEX(SamplingFeatures[Feature Geo Type],$A382),CHAR(34),
", FeatureGeometry:  ",CHAR(34),INDEX(SamplingFeatures[Feature Geometry],$A382),CHAR(34),
", Elevation_m:  ",CHAR(34),INDEX(SamplingFeatures[Elevation_m],$A382),CHAR(34),
", ElevationDatumCV:  ",CHAR(34),ElevationDatum,CHAR(34),"}"))</f>
        <v/>
      </c>
      <c r="L382" s="111" t="str">
        <f>IF(NumSites=0,"",
IF(NumSites&lt;$A382,"",
CONCATENATE("  - &amp;SiteID",TEXT($A382,"0000"),
" {","SamplingFeatureID:  *SamplingFeatureID",TEXT(MATCH($A382,Sites[SiteID],0),"0000"),
", SiteTypeCV:  ",CHAR(34),INDEX(Sites[Site Type],MATCH($A382,Sites[SiteID],0)),CHAR(34),
", Latitude:  ",INDEX(Sites[Latitude],MATCH($A382,Sites[SiteID],0)),
", Longitude:  ",INDEX(Sites[Longitude],MATCH($A382,Sites[SiteID],0)),
", SpatialReferenceID:  *SRSID0001}")))</f>
        <v/>
      </c>
      <c r="M382" s="111" t="str">
        <f>IF(NumSpecimens=0,"",
IF(NumSpecimens&lt;$A382,"",
CONCATENATE("  - &amp;SpecimenID",TEXT($A382,"0000"),
" {","SamplingFeatureID:  *SamplingFeatureID",TEXT(MATCH($A382,Specimens[SpecimenID],0),"0000"),
", SpecimenTypeCV:  ",CHAR(34),INDEX(Specimens[Specimen Type],MATCH($A382,Specimens[SpecimenID],0)),CHAR(34),
", SpecimenMediumCV:  ",INDEX(Specimens[Specimen Medium],MATCH($A382,Specimens[SpecimenID],0)),
", IsFieldSpecimen:  ",CHAR(34),INDEX(Specimens[Is Field Specimen?],MATCH($A382,Specimens[SpecimenID],0)),CHAR(34),"}")))</f>
        <v/>
      </c>
      <c r="N382" s="111" t="str">
        <f>IF(NumSpatialOffsets=0,"",
IF(NumSpatialOffsets&lt;$A382,"",
CONCATENATE("  - &amp;SpatialOffsetID",TEXT($A382,"0000"),
" {","SpatialOffsetTypeCV:  ",CHAR(34),INDEX(RelatedFeatures[Spatial Offset Type],MATCH($A382,RelatedFeatures[OffsetID],0)),CHAR(34),
", Offset1Value:  ",INDEX(RelatedFeatures[Offset 1 Value],MATCH($A382,RelatedFeatures[OffsetID],0)),
", Offset1UnitID:  ",CHAR(34),INDEX(RelatedFeatures[Offset 1 Unit],MATCH($A382,RelatedFeatures[OffsetID],0)),CHAR(34),
", Offset2Value:  ",IF(INDEX(RelatedFeatures[Offset 2 Value],MATCH($A382,RelatedFeatures[OffsetID],0))="","NULL",INDEX(RelatedFeatures[Offset 2 Value],MATCH($A382,RelatedFeatures[OffsetID],0))),
", Offset2UnitID:  ",CHAR(34),INDEX(RelatedFeatures[Offset 2 Unit],MATCH($A382,RelatedFeatures[OffsetID],0)),,CHAR(34),
", Offset3Value:  ",IF(INDEX(RelatedFeatures[Offset 3 Value],MATCH($A382,RelatedFeatures[OffsetID],0))="","NULL",INDEX(RelatedFeatures[Offset 3 Value],MATCH($A382,RelatedFeatures[OffsetID],0))),
", Offset3UnitID:  ",CHAR(34),INDEX(RelatedFeatures[Offset 3 Unit],MATCH($A382,RelatedFeatures[OffsetID],0)),CHAR(34),"}")))</f>
        <v/>
      </c>
      <c r="O382" s="111" t="str">
        <f>IF(NumRelatedFeatures=0,"",
IF($A382&gt;NumRelatedFeatures,"",
CONCATENATE("  - &amp;RelationID",TEXT($A382,"0000"),
" {","SamplingFeatureID:  *SamplingFeatureID",TEXT(MATCH(INDEX(RelatedFeatures[First Sampling Feature Code],$A382),SamplingFeatures[Feature Code],0),"0000"),
", RelationshipTypeCV:  ",CHAR(34),INDEX(RelatedFeatures[Relationship Type],$A382),CHAR(34),
", RelatedFeatureID: *SamplingFeatureID",TEXT(MATCH(INDEX(RelatedFeatures[Second Sampling Feature Code],$A382),SamplingFeatures[Feature Code],0),"0000"),
", SpatialOffsetID:  ",IF(INDEX(RelatedFeatures[OffsetID],$A382)="",CONCATENATE(CHAR(34),CHAR(34)),CONCATENATE("*SpatialOffsetID",TEXT(INDEX(RelatedFeatures[OffsetID],$A382),"0000"))),"}")))</f>
        <v/>
      </c>
      <c r="P382" s="111" t="str">
        <f>IF($A382&gt;NumMethods,"",
CONCATENATE("  - &amp;MethodID",TEXT($A382,"0000"),
" {","MethodTypeCV:  ",CHAR(34),INDEX(Methods[Method Type],$A382),CHAR(34),
", MethodCode:  ",CHAR(34),INDEX(Methods[Method Code],$A382),CHAR(34),
", MethodName:  ",CHAR(34),INDEX(Methods[Method Name],$A382),CHAR(34),
", MethodDescription:  ",CHAR(34),INDEX(Methods[Method Description],$A382),CHAR(34),
", MethodLink:  ",CHAR(34),INDEX(Methods[Method Link],$A382),CHAR(34),
", OrganizationID: *OrganizationID",TEXT(MATCH(INDEX(Methods[Organization Name],$A382),Organizations[Organization Name],0),"0000"),"}"))</f>
        <v/>
      </c>
      <c r="Q382" s="111" t="str">
        <f>IF($A382&gt;NumVariables,"",
CONCATENATE("  - &amp;VariableID",TEXT($A382,"0000"),
" {","VariableTypeCV:  ",CHAR(34),INDEX(Variables[Variable Type],$A382),CHAR(34),
", VariableCode:  ",CHAR(34),INDEX(Variables[Variable Code],$A382),CHAR(34),
", VariableNameCV:  ",CHAR(34),INDEX(Variables[Variable Name],$A382),CHAR(34),
", VariableDefinition:  ",CHAR(34),INDEX(Variables[Variable Definition],$A382),CHAR(34),
", SpecciationCV:  ",CHAR(34),INDEX(Variables[Speciation],$A382),CHAR(34),
", NoDataValue:  ",CHAR(34),INDEX(Variables[No Data Value],$A382),CHAR(34),"}"))</f>
        <v/>
      </c>
      <c r="S382" s="111" t="str">
        <f>IF($A382&gt;NumProcessingLevels,"",
CONCATENATE("  - &amp;ProcessingLevelID",TEXT($A382,"0000"),
" {","ProcessingLevelCode:  ",CHAR(34),INDEX(ProcessingLevels[Processing Level Code],$A382),CHAR(34),
", Definition:  ",CHAR(34),INDEX(ProcessingLevels[Definition],$A382),CHAR(34),
", Explanation:  ",CHAR(34),INDEX(ProcessingLevels[Explanation],$A382),CHAR(34),"}"))</f>
        <v/>
      </c>
      <c r="T382" s="111" t="str">
        <f>IF($A382&gt;NumDataColumns,"",
IF(INDEX(DataColumns[Method Code],$A382)="","PLEASE FILL IN A METHOD FOR EACH DATA COLUMN",
CONCATENATE("  - &amp;ActionID",TEXT($A382,"0000"),
" {","ActionTypeCV:  ",CHAR(34),"Observation",CHAR(34),
", MethodID: *MethodID",TEXT(MATCH(INDEX(DataColumns[Method Code],$A382),Methods[Method Code],0),"0000"),
", BeginDateTime:  NULL",
", BeginDateTimeUTCOffset:  NULL",
", EndDateTime:  NULL",
", EndDateTimeUTCOffset:  NULL",
", ActionDescription:  ",CHAR(34),"Generic observation action generated by YODA TimeSeries Template",CHAR(34),
", ActionFileLink:  ",CHAR(34),CHAR(34),"}")))</f>
        <v/>
      </c>
      <c r="U382" s="111" t="str">
        <f>IF($A382&gt;NumDataColumns,"",
IF(INDEX(DataColumns[Method Code],$A382)="","PLEASE FILL IN A SAMPLING FEATURE FOR EACH DATA COLUMN",
CONCATENATE("  - &amp;FeatureActionID",TEXT($A382,"0000"),
" {","SamplingFeatureID:  *SamplingFeatureID",TEXT(MATCH(INDEX(DataColumns[Sampling Feature Code],$A382),SamplingFeatures[Feature Code],0),"0000"),
", ActionID:  *ActionID",TEXT($A382,"0000"),"}")))</f>
        <v/>
      </c>
      <c r="V382" s="111" t="str">
        <f>IF($A382&gt;NumDataColumns,"",
CONCATENATE("  - &amp;ResultID",TEXT($A382,"0000"),
" {","ResultUUID:  ",CHAR(34),INDEX(DataColumns[ResultUUID],$A382),CHAR(34),
", FeatureActionID: *FeatureActionID",TEXT($A382,"0000"),
", ResultTypeCV:  ",CHAR(34),INDEX(DataColumns[Result Type],$A382),CHAR(34),
", VariableID:  *VariableID",TEXT(MATCH(INDEX(DataColumns[Variable Code],$A382),Variables[Variable Code],0),"0000"),
", UnitsID:  ",CHAR(34),INDEX(DataColumns[Unit Name],$A382),CHAR(34),
", TaxonomicClassifierID:  ",CHAR(34),CHAR(34),
", ProcessingLevelID:  *ProcessingLevelID",TEXT(MATCH(INDEX(DataColumns[Processing Level],$A382),ProcessingLevels[Processing Level Code],0),"0000"),
", ResultDateTime:  ",CHAR(34),CHAR(34),
", ResultDateTimeUTCOffset:  ",CHAR(34),CHAR(34),
", ValidDateTime:  ",CHAR(34),CHAR(34),
", ValidDateTimeUTCOffset:  ",CHAR(34),CHAR(34),
", StatusCV:  ",CHAR(34),CHAR(34),
", SampledMediumCV:  ",CHAR(34),INDEX(DataColumns[Sampled Medium],$A382),CHAR(34),
", ValueCount:  ",NumDataValues,"}"))</f>
        <v/>
      </c>
      <c r="W382" s="111" t="str">
        <f>IF($A382&gt;NumDataColumns,"",
CONCATENATE("  - &amp;TimeSeriesResultID001",TEXT($A382,"0000"),
" {","ResultID: *ResultID",TEXT($A382,"0000"),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Statistic],$A382),CHAR(34),"}"))</f>
        <v/>
      </c>
      <c r="X382" s="111" t="str">
        <f>IF($A382-3&gt;NumDataColumns,"",
CONCATENATE("    - {ColumnNumber: ",TEXT($A382-1,"0000"),
", Label:  ",CHAR(34),INDEX(DataColumns[Column Label],$A382-3),CHAR(34),
", ODM2Field:  ",CHAR(34),"DataValue",CHAR(34),
", CensorCodeCV:  ",CHAR(34),INDEX(DataColumns[Censor Code],$A382-3),CHAR(34),
", QualiatyCodeCV:  ",CHAR(34),INDEX(DataColumns[Quality Code],$A382-3),CHAR(34),
", TimeAggregationInterval:  ",INDEX(DataColumns[Time Aggregation Interval],$A382-3),
", TimeAggregationIntervalUnitsID:  ",CHAR(34),INDEX(DataColumns[Time Aggregation Unit],$A382-3),CHAR(34),"}"))</f>
        <v/>
      </c>
      <c r="AA382" s="111" t="str">
        <f>IF($A382&gt;NumDataColumns,
"",
CONCATENATE(AA381,", ",INDEX(DataColumns[Column Label],$A382)))</f>
        <v/>
      </c>
    </row>
    <row r="383" spans="1:27" x14ac:dyDescent="0.25">
      <c r="A383">
        <v>380</v>
      </c>
      <c r="D383" s="111" t="str">
        <f>IF($A383&gt;NumPeople,"",
CONCATENATE("  - &amp;PersonID",TEXT($A383,"0000"),
" {","PersonFirstName:  ",CHAR(34),INDEX(People[First Name],$A383),CHAR(34),
", PersonMiddleName:  ",CHAR(34),INDEX(People[Middle Name],$A383),CHAR(34),
", PersonLastName:  ",CHAR(34),INDEX(People[Last Name],$A383),CHAR(34),"}"))</f>
        <v/>
      </c>
      <c r="E383" s="111" t="str">
        <f>IF($A383&gt;NumOrganizations,"",
CONCATENATE("  - &amp;OrganizationID",TEXT($A383,"0000"),
" {","OrganizationTypeCV:  ",CHAR(34),INDEX(Organizations[Organization Type '[CV']],$A383),CHAR(34),
", OrganizationCode:  ",CHAR(34),INDEX(Organizations[Organization Code],$A383),CHAR(34),
", OrganizationName:  ",CHAR(34),INDEX(Organizations[Organization Name],$A383),CHAR(34),
", OrganizationDescription:  ",CHAR(34),INDEX(Organizations[Organization Description],$A383),CHAR(34),
", OrganizationLink:  ",CHAR(34),INDEX(Organizations[Organization Link],$A383),CHAR(34),"}"))</f>
        <v/>
      </c>
      <c r="F383" s="111" t="str">
        <f>IF($A383&gt;NumPeople,"",
CONCATENATE("  - &amp;AffiliationID",TEXT($A383,"0000"),
" {PersonID: *PersonID",TEXT($A383,"0000"),
", OrganizationID: *OrganizationID",TEXT(MATCH(INDEX(People[Organization Name],$A383),Organizations[Organization Name],0),"0000"),
", IsPrimaryOrganizationContact: , AffiliationStartDate: , AffiliationEndDate: , PrimaryPhone: ",
", PrimaryEmail: ",CHAR(34),INDEX(People[Primary Email],$A383),CHAR(34),
", PrimaryAddress: ",CHAR(34),INDEX(People[Primary Address],$A383),CHAR(34),
", PersonLink: }"))</f>
        <v/>
      </c>
      <c r="H383" s="111" t="str">
        <f>IF(COUNTA(CitationInformation)=0,"",
IF($A383&gt;NumAuthors,"",
CONCATENATE("  - &amp;AuthorListID",TEXT($A383,"0000"),
"  {CitationID: *CitationID0001",
", PersonID: *PersonID",TEXT(MATCH(INDEX(AuthorList[Author Name],$A383),People[Full Name],0),"0000"),
", AuthorOrder: ",INDEX(AuthorList[Author Number],$A383),"}")))</f>
        <v/>
      </c>
      <c r="K383" s="111" t="str">
        <f>IF($A383&gt;NumSamplingFeatures,"",
CONCATENATE("  - &amp;SamplingFeatureID",TEXT($A383,"0000"),
" {","SamplingFeatureUUID:  ",CHAR(34),INDEX(SamplingFeatures[Sampling Feature UUID],$A383),CHAR(34),
", SamplingFeatureTypeCV:  ",CHAR(34),INDEX(SamplingFeatures[Sampling Feature Type],$A383),CHAR(34),
", SamplingFeatureCode:  ",CHAR(34),INDEX(SamplingFeatures[Feature Code],$A383),CHAR(34),
", SamplingFeatureName:  ",CHAR(34),INDEX(SamplingFeatures[Feature Name],$A383),CHAR(34),
", SamplingFeatureDescription:  ",CHAR(34),INDEX(SamplingFeatures[Feature Description],$A383),CHAR(34),
", SamplingFeatureGeotypeCV:  ",CHAR(34),INDEX(SamplingFeatures[Feature Geo Type],$A383),CHAR(34),
", FeatureGeometry:  ",CHAR(34),INDEX(SamplingFeatures[Feature Geometry],$A383),CHAR(34),
", Elevation_m:  ",CHAR(34),INDEX(SamplingFeatures[Elevation_m],$A383),CHAR(34),
", ElevationDatumCV:  ",CHAR(34),ElevationDatum,CHAR(34),"}"))</f>
        <v/>
      </c>
      <c r="L383" s="111" t="str">
        <f>IF(NumSites=0,"",
IF(NumSites&lt;$A383,"",
CONCATENATE("  - &amp;SiteID",TEXT($A383,"0000"),
" {","SamplingFeatureID:  *SamplingFeatureID",TEXT(MATCH($A383,Sites[SiteID],0),"0000"),
", SiteTypeCV:  ",CHAR(34),INDEX(Sites[Site Type],MATCH($A383,Sites[SiteID],0)),CHAR(34),
", Latitude:  ",INDEX(Sites[Latitude],MATCH($A383,Sites[SiteID],0)),
", Longitude:  ",INDEX(Sites[Longitude],MATCH($A383,Sites[SiteID],0)),
", SpatialReferenceID:  *SRSID0001}")))</f>
        <v/>
      </c>
      <c r="M383" s="111" t="str">
        <f>IF(NumSpecimens=0,"",
IF(NumSpecimens&lt;$A383,"",
CONCATENATE("  - &amp;SpecimenID",TEXT($A383,"0000"),
" {","SamplingFeatureID:  *SamplingFeatureID",TEXT(MATCH($A383,Specimens[SpecimenID],0),"0000"),
", SpecimenTypeCV:  ",CHAR(34),INDEX(Specimens[Specimen Type],MATCH($A383,Specimens[SpecimenID],0)),CHAR(34),
", SpecimenMediumCV:  ",INDEX(Specimens[Specimen Medium],MATCH($A383,Specimens[SpecimenID],0)),
", IsFieldSpecimen:  ",CHAR(34),INDEX(Specimens[Is Field Specimen?],MATCH($A383,Specimens[SpecimenID],0)),CHAR(34),"}")))</f>
        <v/>
      </c>
      <c r="N383" s="111" t="str">
        <f>IF(NumSpatialOffsets=0,"",
IF(NumSpatialOffsets&lt;$A383,"",
CONCATENATE("  - &amp;SpatialOffsetID",TEXT($A383,"0000"),
" {","SpatialOffsetTypeCV:  ",CHAR(34),INDEX(RelatedFeatures[Spatial Offset Type],MATCH($A383,RelatedFeatures[OffsetID],0)),CHAR(34),
", Offset1Value:  ",INDEX(RelatedFeatures[Offset 1 Value],MATCH($A383,RelatedFeatures[OffsetID],0)),
", Offset1UnitID:  ",CHAR(34),INDEX(RelatedFeatures[Offset 1 Unit],MATCH($A383,RelatedFeatures[OffsetID],0)),CHAR(34),
", Offset2Value:  ",IF(INDEX(RelatedFeatures[Offset 2 Value],MATCH($A383,RelatedFeatures[OffsetID],0))="","NULL",INDEX(RelatedFeatures[Offset 2 Value],MATCH($A383,RelatedFeatures[OffsetID],0))),
", Offset2UnitID:  ",CHAR(34),INDEX(RelatedFeatures[Offset 2 Unit],MATCH($A383,RelatedFeatures[OffsetID],0)),,CHAR(34),
", Offset3Value:  ",IF(INDEX(RelatedFeatures[Offset 3 Value],MATCH($A383,RelatedFeatures[OffsetID],0))="","NULL",INDEX(RelatedFeatures[Offset 3 Value],MATCH($A383,RelatedFeatures[OffsetID],0))),
", Offset3UnitID:  ",CHAR(34),INDEX(RelatedFeatures[Offset 3 Unit],MATCH($A383,RelatedFeatures[OffsetID],0)),CHAR(34),"}")))</f>
        <v/>
      </c>
      <c r="O383" s="111" t="str">
        <f>IF(NumRelatedFeatures=0,"",
IF($A383&gt;NumRelatedFeatures,"",
CONCATENATE("  - &amp;RelationID",TEXT($A383,"0000"),
" {","SamplingFeatureID:  *SamplingFeatureID",TEXT(MATCH(INDEX(RelatedFeatures[First Sampling Feature Code],$A383),SamplingFeatures[Feature Code],0),"0000"),
", RelationshipTypeCV:  ",CHAR(34),INDEX(RelatedFeatures[Relationship Type],$A383),CHAR(34),
", RelatedFeatureID: *SamplingFeatureID",TEXT(MATCH(INDEX(RelatedFeatures[Second Sampling Feature Code],$A383),SamplingFeatures[Feature Code],0),"0000"),
", SpatialOffsetID:  ",IF(INDEX(RelatedFeatures[OffsetID],$A383)="",CONCATENATE(CHAR(34),CHAR(34)),CONCATENATE("*SpatialOffsetID",TEXT(INDEX(RelatedFeatures[OffsetID],$A383),"0000"))),"}")))</f>
        <v/>
      </c>
      <c r="P383" s="111" t="str">
        <f>IF($A383&gt;NumMethods,"",
CONCATENATE("  - &amp;MethodID",TEXT($A383,"0000"),
" {","MethodTypeCV:  ",CHAR(34),INDEX(Methods[Method Type],$A383),CHAR(34),
", MethodCode:  ",CHAR(34),INDEX(Methods[Method Code],$A383),CHAR(34),
", MethodName:  ",CHAR(34),INDEX(Methods[Method Name],$A383),CHAR(34),
", MethodDescription:  ",CHAR(34),INDEX(Methods[Method Description],$A383),CHAR(34),
", MethodLink:  ",CHAR(34),INDEX(Methods[Method Link],$A383),CHAR(34),
", OrganizationID: *OrganizationID",TEXT(MATCH(INDEX(Methods[Organization Name],$A383),Organizations[Organization Name],0),"0000"),"}"))</f>
        <v/>
      </c>
      <c r="Q383" s="111" t="str">
        <f>IF($A383&gt;NumVariables,"",
CONCATENATE("  - &amp;VariableID",TEXT($A383,"0000"),
" {","VariableTypeCV:  ",CHAR(34),INDEX(Variables[Variable Type],$A383),CHAR(34),
", VariableCode:  ",CHAR(34),INDEX(Variables[Variable Code],$A383),CHAR(34),
", VariableNameCV:  ",CHAR(34),INDEX(Variables[Variable Name],$A383),CHAR(34),
", VariableDefinition:  ",CHAR(34),INDEX(Variables[Variable Definition],$A383),CHAR(34),
", SpecciationCV:  ",CHAR(34),INDEX(Variables[Speciation],$A383),CHAR(34),
", NoDataValue:  ",CHAR(34),INDEX(Variables[No Data Value],$A383),CHAR(34),"}"))</f>
        <v/>
      </c>
      <c r="S383" s="111" t="str">
        <f>IF($A383&gt;NumProcessingLevels,"",
CONCATENATE("  - &amp;ProcessingLevelID",TEXT($A383,"0000"),
" {","ProcessingLevelCode:  ",CHAR(34),INDEX(ProcessingLevels[Processing Level Code],$A383),CHAR(34),
", Definition:  ",CHAR(34),INDEX(ProcessingLevels[Definition],$A383),CHAR(34),
", Explanation:  ",CHAR(34),INDEX(ProcessingLevels[Explanation],$A383),CHAR(34),"}"))</f>
        <v/>
      </c>
      <c r="T383" s="111" t="str">
        <f>IF($A383&gt;NumDataColumns,"",
IF(INDEX(DataColumns[Method Code],$A383)="","PLEASE FILL IN A METHOD FOR EACH DATA COLUMN",
CONCATENATE("  - &amp;ActionID",TEXT($A383,"0000"),
" {","ActionTypeCV:  ",CHAR(34),"Observation",CHAR(34),
", MethodID: *MethodID",TEXT(MATCH(INDEX(DataColumns[Method Code],$A383),Methods[Method Code],0),"0000"),
", BeginDateTime:  NULL",
", BeginDateTimeUTCOffset:  NULL",
", EndDateTime:  NULL",
", EndDateTimeUTCOffset:  NULL",
", ActionDescription:  ",CHAR(34),"Generic observation action generated by YODA TimeSeries Template",CHAR(34),
", ActionFileLink:  ",CHAR(34),CHAR(34),"}")))</f>
        <v/>
      </c>
      <c r="U383" s="111" t="str">
        <f>IF($A383&gt;NumDataColumns,"",
IF(INDEX(DataColumns[Method Code],$A383)="","PLEASE FILL IN A SAMPLING FEATURE FOR EACH DATA COLUMN",
CONCATENATE("  - &amp;FeatureActionID",TEXT($A383,"0000"),
" {","SamplingFeatureID:  *SamplingFeatureID",TEXT(MATCH(INDEX(DataColumns[Sampling Feature Code],$A383),SamplingFeatures[Feature Code],0),"0000"),
", ActionID:  *ActionID",TEXT($A383,"0000"),"}")))</f>
        <v/>
      </c>
      <c r="V383" s="111" t="str">
        <f>IF($A383&gt;NumDataColumns,"",
CONCATENATE("  - &amp;ResultID",TEXT($A383,"0000"),
" {","ResultUUID:  ",CHAR(34),INDEX(DataColumns[ResultUUID],$A383),CHAR(34),
", FeatureActionID: *FeatureActionID",TEXT($A383,"0000"),
", ResultTypeCV:  ",CHAR(34),INDEX(DataColumns[Result Type],$A383),CHAR(34),
", VariableID:  *VariableID",TEXT(MATCH(INDEX(DataColumns[Variable Code],$A383),Variables[Variable Code],0),"0000"),
", UnitsID:  ",CHAR(34),INDEX(DataColumns[Unit Name],$A383),CHAR(34),
", TaxonomicClassifierID:  ",CHAR(34),CHAR(34),
", ProcessingLevelID:  *ProcessingLevelID",TEXT(MATCH(INDEX(DataColumns[Processing Level],$A383),ProcessingLevels[Processing Level Code],0),"0000"),
", ResultDateTime:  ",CHAR(34),CHAR(34),
", ResultDateTimeUTCOffset:  ",CHAR(34),CHAR(34),
", ValidDateTime:  ",CHAR(34),CHAR(34),
", ValidDateTimeUTCOffset:  ",CHAR(34),CHAR(34),
", StatusCV:  ",CHAR(34),CHAR(34),
", SampledMediumCV:  ",CHAR(34),INDEX(DataColumns[Sampled Medium],$A383),CHAR(34),
", ValueCount:  ",NumDataValues,"}"))</f>
        <v/>
      </c>
      <c r="W383" s="111" t="str">
        <f>IF($A383&gt;NumDataColumns,"",
CONCATENATE("  - &amp;TimeSeriesResultID001",TEXT($A383,"0000"),
" {","ResultID: *ResultID",TEXT($A383,"0000"),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Statistic],$A383),CHAR(34),"}"))</f>
        <v/>
      </c>
      <c r="X383" s="111" t="str">
        <f>IF($A383-3&gt;NumDataColumns,"",
CONCATENATE("    - {ColumnNumber: ",TEXT($A383-1,"0000"),
", Label:  ",CHAR(34),INDEX(DataColumns[Column Label],$A383-3),CHAR(34),
", ODM2Field:  ",CHAR(34),"DataValue",CHAR(34),
", CensorCodeCV:  ",CHAR(34),INDEX(DataColumns[Censor Code],$A383-3),CHAR(34),
", QualiatyCodeCV:  ",CHAR(34),INDEX(DataColumns[Quality Code],$A383-3),CHAR(34),
", TimeAggregationInterval:  ",INDEX(DataColumns[Time Aggregation Interval],$A383-3),
", TimeAggregationIntervalUnitsID:  ",CHAR(34),INDEX(DataColumns[Time Aggregation Unit],$A383-3),CHAR(34),"}"))</f>
        <v/>
      </c>
      <c r="AA383" s="111" t="str">
        <f>IF($A383&gt;NumDataColumns,
"",
CONCATENATE(AA382,", ",INDEX(DataColumns[Column Label],$A383)))</f>
        <v/>
      </c>
    </row>
    <row r="384" spans="1:27" x14ac:dyDescent="0.25">
      <c r="A384">
        <v>381</v>
      </c>
      <c r="D384" s="111" t="str">
        <f>IF($A384&gt;NumPeople,"",
CONCATENATE("  - &amp;PersonID",TEXT($A384,"0000"),
" {","PersonFirstName:  ",CHAR(34),INDEX(People[First Name],$A384),CHAR(34),
", PersonMiddleName:  ",CHAR(34),INDEX(People[Middle Name],$A384),CHAR(34),
", PersonLastName:  ",CHAR(34),INDEX(People[Last Name],$A384),CHAR(34),"}"))</f>
        <v/>
      </c>
      <c r="E384" s="111" t="str">
        <f>IF($A384&gt;NumOrganizations,"",
CONCATENATE("  - &amp;OrganizationID",TEXT($A384,"0000"),
" {","OrganizationTypeCV:  ",CHAR(34),INDEX(Organizations[Organization Type '[CV']],$A384),CHAR(34),
", OrganizationCode:  ",CHAR(34),INDEX(Organizations[Organization Code],$A384),CHAR(34),
", OrganizationName:  ",CHAR(34),INDEX(Organizations[Organization Name],$A384),CHAR(34),
", OrganizationDescription:  ",CHAR(34),INDEX(Organizations[Organization Description],$A384),CHAR(34),
", OrganizationLink:  ",CHAR(34),INDEX(Organizations[Organization Link],$A384),CHAR(34),"}"))</f>
        <v/>
      </c>
      <c r="F384" s="111" t="str">
        <f>IF($A384&gt;NumPeople,"",
CONCATENATE("  - &amp;AffiliationID",TEXT($A384,"0000"),
" {PersonID: *PersonID",TEXT($A384,"0000"),
", OrganizationID: *OrganizationID",TEXT(MATCH(INDEX(People[Organization Name],$A384),Organizations[Organization Name],0),"0000"),
", IsPrimaryOrganizationContact: , AffiliationStartDate: , AffiliationEndDate: , PrimaryPhone: ",
", PrimaryEmail: ",CHAR(34),INDEX(People[Primary Email],$A384),CHAR(34),
", PrimaryAddress: ",CHAR(34),INDEX(People[Primary Address],$A384),CHAR(34),
", PersonLink: }"))</f>
        <v/>
      </c>
      <c r="H384" s="111" t="str">
        <f>IF(COUNTA(CitationInformation)=0,"",
IF($A384&gt;NumAuthors,"",
CONCATENATE("  - &amp;AuthorListID",TEXT($A384,"0000"),
"  {CitationID: *CitationID0001",
", PersonID: *PersonID",TEXT(MATCH(INDEX(AuthorList[Author Name],$A384),People[Full Name],0),"0000"),
", AuthorOrder: ",INDEX(AuthorList[Author Number],$A384),"}")))</f>
        <v/>
      </c>
      <c r="K384" s="111" t="str">
        <f>IF($A384&gt;NumSamplingFeatures,"",
CONCATENATE("  - &amp;SamplingFeatureID",TEXT($A384,"0000"),
" {","SamplingFeatureUUID:  ",CHAR(34),INDEX(SamplingFeatures[Sampling Feature UUID],$A384),CHAR(34),
", SamplingFeatureTypeCV:  ",CHAR(34),INDEX(SamplingFeatures[Sampling Feature Type],$A384),CHAR(34),
", SamplingFeatureCode:  ",CHAR(34),INDEX(SamplingFeatures[Feature Code],$A384),CHAR(34),
", SamplingFeatureName:  ",CHAR(34),INDEX(SamplingFeatures[Feature Name],$A384),CHAR(34),
", SamplingFeatureDescription:  ",CHAR(34),INDEX(SamplingFeatures[Feature Description],$A384),CHAR(34),
", SamplingFeatureGeotypeCV:  ",CHAR(34),INDEX(SamplingFeatures[Feature Geo Type],$A384),CHAR(34),
", FeatureGeometry:  ",CHAR(34),INDEX(SamplingFeatures[Feature Geometry],$A384),CHAR(34),
", Elevation_m:  ",CHAR(34),INDEX(SamplingFeatures[Elevation_m],$A384),CHAR(34),
", ElevationDatumCV:  ",CHAR(34),ElevationDatum,CHAR(34),"}"))</f>
        <v/>
      </c>
      <c r="L384" s="111" t="str">
        <f>IF(NumSites=0,"",
IF(NumSites&lt;$A384,"",
CONCATENATE("  - &amp;SiteID",TEXT($A384,"0000"),
" {","SamplingFeatureID:  *SamplingFeatureID",TEXT(MATCH($A384,Sites[SiteID],0),"0000"),
", SiteTypeCV:  ",CHAR(34),INDEX(Sites[Site Type],MATCH($A384,Sites[SiteID],0)),CHAR(34),
", Latitude:  ",INDEX(Sites[Latitude],MATCH($A384,Sites[SiteID],0)),
", Longitude:  ",INDEX(Sites[Longitude],MATCH($A384,Sites[SiteID],0)),
", SpatialReferenceID:  *SRSID0001}")))</f>
        <v/>
      </c>
      <c r="M384" s="111" t="str">
        <f>IF(NumSpecimens=0,"",
IF(NumSpecimens&lt;$A384,"",
CONCATENATE("  - &amp;SpecimenID",TEXT($A384,"0000"),
" {","SamplingFeatureID:  *SamplingFeatureID",TEXT(MATCH($A384,Specimens[SpecimenID],0),"0000"),
", SpecimenTypeCV:  ",CHAR(34),INDEX(Specimens[Specimen Type],MATCH($A384,Specimens[SpecimenID],0)),CHAR(34),
", SpecimenMediumCV:  ",INDEX(Specimens[Specimen Medium],MATCH($A384,Specimens[SpecimenID],0)),
", IsFieldSpecimen:  ",CHAR(34),INDEX(Specimens[Is Field Specimen?],MATCH($A384,Specimens[SpecimenID],0)),CHAR(34),"}")))</f>
        <v/>
      </c>
      <c r="N384" s="111" t="str">
        <f>IF(NumSpatialOffsets=0,"",
IF(NumSpatialOffsets&lt;$A384,"",
CONCATENATE("  - &amp;SpatialOffsetID",TEXT($A384,"0000"),
" {","SpatialOffsetTypeCV:  ",CHAR(34),INDEX(RelatedFeatures[Spatial Offset Type],MATCH($A384,RelatedFeatures[OffsetID],0)),CHAR(34),
", Offset1Value:  ",INDEX(RelatedFeatures[Offset 1 Value],MATCH($A384,RelatedFeatures[OffsetID],0)),
", Offset1UnitID:  ",CHAR(34),INDEX(RelatedFeatures[Offset 1 Unit],MATCH($A384,RelatedFeatures[OffsetID],0)),CHAR(34),
", Offset2Value:  ",IF(INDEX(RelatedFeatures[Offset 2 Value],MATCH($A384,RelatedFeatures[OffsetID],0))="","NULL",INDEX(RelatedFeatures[Offset 2 Value],MATCH($A384,RelatedFeatures[OffsetID],0))),
", Offset2UnitID:  ",CHAR(34),INDEX(RelatedFeatures[Offset 2 Unit],MATCH($A384,RelatedFeatures[OffsetID],0)),,CHAR(34),
", Offset3Value:  ",IF(INDEX(RelatedFeatures[Offset 3 Value],MATCH($A384,RelatedFeatures[OffsetID],0))="","NULL",INDEX(RelatedFeatures[Offset 3 Value],MATCH($A384,RelatedFeatures[OffsetID],0))),
", Offset3UnitID:  ",CHAR(34),INDEX(RelatedFeatures[Offset 3 Unit],MATCH($A384,RelatedFeatures[OffsetID],0)),CHAR(34),"}")))</f>
        <v/>
      </c>
      <c r="O384" s="111" t="str">
        <f>IF(NumRelatedFeatures=0,"",
IF($A384&gt;NumRelatedFeatures,"",
CONCATENATE("  - &amp;RelationID",TEXT($A384,"0000"),
" {","SamplingFeatureID:  *SamplingFeatureID",TEXT(MATCH(INDEX(RelatedFeatures[First Sampling Feature Code],$A384),SamplingFeatures[Feature Code],0),"0000"),
", RelationshipTypeCV:  ",CHAR(34),INDEX(RelatedFeatures[Relationship Type],$A384),CHAR(34),
", RelatedFeatureID: *SamplingFeatureID",TEXT(MATCH(INDEX(RelatedFeatures[Second Sampling Feature Code],$A384),SamplingFeatures[Feature Code],0),"0000"),
", SpatialOffsetID:  ",IF(INDEX(RelatedFeatures[OffsetID],$A384)="",CONCATENATE(CHAR(34),CHAR(34)),CONCATENATE("*SpatialOffsetID",TEXT(INDEX(RelatedFeatures[OffsetID],$A384),"0000"))),"}")))</f>
        <v/>
      </c>
      <c r="P384" s="111" t="str">
        <f>IF($A384&gt;NumMethods,"",
CONCATENATE("  - &amp;MethodID",TEXT($A384,"0000"),
" {","MethodTypeCV:  ",CHAR(34),INDEX(Methods[Method Type],$A384),CHAR(34),
", MethodCode:  ",CHAR(34),INDEX(Methods[Method Code],$A384),CHAR(34),
", MethodName:  ",CHAR(34),INDEX(Methods[Method Name],$A384),CHAR(34),
", MethodDescription:  ",CHAR(34),INDEX(Methods[Method Description],$A384),CHAR(34),
", MethodLink:  ",CHAR(34),INDEX(Methods[Method Link],$A384),CHAR(34),
", OrganizationID: *OrganizationID",TEXT(MATCH(INDEX(Methods[Organization Name],$A384),Organizations[Organization Name],0),"0000"),"}"))</f>
        <v/>
      </c>
      <c r="Q384" s="111" t="str">
        <f>IF($A384&gt;NumVariables,"",
CONCATENATE("  - &amp;VariableID",TEXT($A384,"0000"),
" {","VariableTypeCV:  ",CHAR(34),INDEX(Variables[Variable Type],$A384),CHAR(34),
", VariableCode:  ",CHAR(34),INDEX(Variables[Variable Code],$A384),CHAR(34),
", VariableNameCV:  ",CHAR(34),INDEX(Variables[Variable Name],$A384),CHAR(34),
", VariableDefinition:  ",CHAR(34),INDEX(Variables[Variable Definition],$A384),CHAR(34),
", SpecciationCV:  ",CHAR(34),INDEX(Variables[Speciation],$A384),CHAR(34),
", NoDataValue:  ",CHAR(34),INDEX(Variables[No Data Value],$A384),CHAR(34),"}"))</f>
        <v/>
      </c>
      <c r="S384" s="111" t="str">
        <f>IF($A384&gt;NumProcessingLevels,"",
CONCATENATE("  - &amp;ProcessingLevelID",TEXT($A384,"0000"),
" {","ProcessingLevelCode:  ",CHAR(34),INDEX(ProcessingLevels[Processing Level Code],$A384),CHAR(34),
", Definition:  ",CHAR(34),INDEX(ProcessingLevels[Definition],$A384),CHAR(34),
", Explanation:  ",CHAR(34),INDEX(ProcessingLevels[Explanation],$A384),CHAR(34),"}"))</f>
        <v/>
      </c>
      <c r="T384" s="111" t="str">
        <f>IF($A384&gt;NumDataColumns,"",
IF(INDEX(DataColumns[Method Code],$A384)="","PLEASE FILL IN A METHOD FOR EACH DATA COLUMN",
CONCATENATE("  - &amp;ActionID",TEXT($A384,"0000"),
" {","ActionTypeCV:  ",CHAR(34),"Observation",CHAR(34),
", MethodID: *MethodID",TEXT(MATCH(INDEX(DataColumns[Method Code],$A384),Methods[Method Code],0),"0000"),
", BeginDateTime:  NULL",
", BeginDateTimeUTCOffset:  NULL",
", EndDateTime:  NULL",
", EndDateTimeUTCOffset:  NULL",
", ActionDescription:  ",CHAR(34),"Generic observation action generated by YODA TimeSeries Template",CHAR(34),
", ActionFileLink:  ",CHAR(34),CHAR(34),"}")))</f>
        <v/>
      </c>
      <c r="U384" s="111" t="str">
        <f>IF($A384&gt;NumDataColumns,"",
IF(INDEX(DataColumns[Method Code],$A384)="","PLEASE FILL IN A SAMPLING FEATURE FOR EACH DATA COLUMN",
CONCATENATE("  - &amp;FeatureActionID",TEXT($A384,"0000"),
" {","SamplingFeatureID:  *SamplingFeatureID",TEXT(MATCH(INDEX(DataColumns[Sampling Feature Code],$A384),SamplingFeatures[Feature Code],0),"0000"),
", ActionID:  *ActionID",TEXT($A384,"0000"),"}")))</f>
        <v/>
      </c>
      <c r="V384" s="111" t="str">
        <f>IF($A384&gt;NumDataColumns,"",
CONCATENATE("  - &amp;ResultID",TEXT($A384,"0000"),
" {","ResultUUID:  ",CHAR(34),INDEX(DataColumns[ResultUUID],$A384),CHAR(34),
", FeatureActionID: *FeatureActionID",TEXT($A384,"0000"),
", ResultTypeCV:  ",CHAR(34),INDEX(DataColumns[Result Type],$A384),CHAR(34),
", VariableID:  *VariableID",TEXT(MATCH(INDEX(DataColumns[Variable Code],$A384),Variables[Variable Code],0),"0000"),
", UnitsID:  ",CHAR(34),INDEX(DataColumns[Unit Name],$A384),CHAR(34),
", TaxonomicClassifierID:  ",CHAR(34),CHAR(34),
", ProcessingLevelID:  *ProcessingLevelID",TEXT(MATCH(INDEX(DataColumns[Processing Level],$A384),ProcessingLevels[Processing Level Code],0),"0000"),
", ResultDateTime:  ",CHAR(34),CHAR(34),
", ResultDateTimeUTCOffset:  ",CHAR(34),CHAR(34),
", ValidDateTime:  ",CHAR(34),CHAR(34),
", ValidDateTimeUTCOffset:  ",CHAR(34),CHAR(34),
", StatusCV:  ",CHAR(34),CHAR(34),
", SampledMediumCV:  ",CHAR(34),INDEX(DataColumns[Sampled Medium],$A384),CHAR(34),
", ValueCount:  ",NumDataValues,"}"))</f>
        <v/>
      </c>
      <c r="W384" s="111" t="str">
        <f>IF($A384&gt;NumDataColumns,"",
CONCATENATE("  - &amp;TimeSeriesResultID001",TEXT($A384,"0000"),
" {","ResultID: *ResultID",TEXT($A384,"0000"),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Statistic],$A384),CHAR(34),"}"))</f>
        <v/>
      </c>
      <c r="X384" s="111" t="str">
        <f>IF($A384-3&gt;NumDataColumns,"",
CONCATENATE("    - {ColumnNumber: ",TEXT($A384-1,"0000"),
", Label:  ",CHAR(34),INDEX(DataColumns[Column Label],$A384-3),CHAR(34),
", ODM2Field:  ",CHAR(34),"DataValue",CHAR(34),
", CensorCodeCV:  ",CHAR(34),INDEX(DataColumns[Censor Code],$A384-3),CHAR(34),
", QualiatyCodeCV:  ",CHAR(34),INDEX(DataColumns[Quality Code],$A384-3),CHAR(34),
", TimeAggregationInterval:  ",INDEX(DataColumns[Time Aggregation Interval],$A384-3),
", TimeAggregationIntervalUnitsID:  ",CHAR(34),INDEX(DataColumns[Time Aggregation Unit],$A384-3),CHAR(34),"}"))</f>
        <v/>
      </c>
      <c r="AA384" s="111" t="str">
        <f>IF($A384&gt;NumDataColumns,
"",
CONCATENATE(AA383,", ",INDEX(DataColumns[Column Label],$A384)))</f>
        <v/>
      </c>
    </row>
    <row r="385" spans="1:27" x14ac:dyDescent="0.25">
      <c r="A385">
        <v>382</v>
      </c>
      <c r="D385" s="111" t="str">
        <f>IF($A385&gt;NumPeople,"",
CONCATENATE("  - &amp;PersonID",TEXT($A385,"0000"),
" {","PersonFirstName:  ",CHAR(34),INDEX(People[First Name],$A385),CHAR(34),
", PersonMiddleName:  ",CHAR(34),INDEX(People[Middle Name],$A385),CHAR(34),
", PersonLastName:  ",CHAR(34),INDEX(People[Last Name],$A385),CHAR(34),"}"))</f>
        <v/>
      </c>
      <c r="E385" s="111" t="str">
        <f>IF($A385&gt;NumOrganizations,"",
CONCATENATE("  - &amp;OrganizationID",TEXT($A385,"0000"),
" {","OrganizationTypeCV:  ",CHAR(34),INDEX(Organizations[Organization Type '[CV']],$A385),CHAR(34),
", OrganizationCode:  ",CHAR(34),INDEX(Organizations[Organization Code],$A385),CHAR(34),
", OrganizationName:  ",CHAR(34),INDEX(Organizations[Organization Name],$A385),CHAR(34),
", OrganizationDescription:  ",CHAR(34),INDEX(Organizations[Organization Description],$A385),CHAR(34),
", OrganizationLink:  ",CHAR(34),INDEX(Organizations[Organization Link],$A385),CHAR(34),"}"))</f>
        <v/>
      </c>
      <c r="F385" s="111" t="str">
        <f>IF($A385&gt;NumPeople,"",
CONCATENATE("  - &amp;AffiliationID",TEXT($A385,"0000"),
" {PersonID: *PersonID",TEXT($A385,"0000"),
", OrganizationID: *OrganizationID",TEXT(MATCH(INDEX(People[Organization Name],$A385),Organizations[Organization Name],0),"0000"),
", IsPrimaryOrganizationContact: , AffiliationStartDate: , AffiliationEndDate: , PrimaryPhone: ",
", PrimaryEmail: ",CHAR(34),INDEX(People[Primary Email],$A385),CHAR(34),
", PrimaryAddress: ",CHAR(34),INDEX(People[Primary Address],$A385),CHAR(34),
", PersonLink: }"))</f>
        <v/>
      </c>
      <c r="H385" s="111" t="str">
        <f>IF(COUNTA(CitationInformation)=0,"",
IF($A385&gt;NumAuthors,"",
CONCATENATE("  - &amp;AuthorListID",TEXT($A385,"0000"),
"  {CitationID: *CitationID0001",
", PersonID: *PersonID",TEXT(MATCH(INDEX(AuthorList[Author Name],$A385),People[Full Name],0),"0000"),
", AuthorOrder: ",INDEX(AuthorList[Author Number],$A385),"}")))</f>
        <v/>
      </c>
      <c r="K385" s="111" t="str">
        <f>IF($A385&gt;NumSamplingFeatures,"",
CONCATENATE("  - &amp;SamplingFeatureID",TEXT($A385,"0000"),
" {","SamplingFeatureUUID:  ",CHAR(34),INDEX(SamplingFeatures[Sampling Feature UUID],$A385),CHAR(34),
", SamplingFeatureTypeCV:  ",CHAR(34),INDEX(SamplingFeatures[Sampling Feature Type],$A385),CHAR(34),
", SamplingFeatureCode:  ",CHAR(34),INDEX(SamplingFeatures[Feature Code],$A385),CHAR(34),
", SamplingFeatureName:  ",CHAR(34),INDEX(SamplingFeatures[Feature Name],$A385),CHAR(34),
", SamplingFeatureDescription:  ",CHAR(34),INDEX(SamplingFeatures[Feature Description],$A385),CHAR(34),
", SamplingFeatureGeotypeCV:  ",CHAR(34),INDEX(SamplingFeatures[Feature Geo Type],$A385),CHAR(34),
", FeatureGeometry:  ",CHAR(34),INDEX(SamplingFeatures[Feature Geometry],$A385),CHAR(34),
", Elevation_m:  ",CHAR(34),INDEX(SamplingFeatures[Elevation_m],$A385),CHAR(34),
", ElevationDatumCV:  ",CHAR(34),ElevationDatum,CHAR(34),"}"))</f>
        <v/>
      </c>
      <c r="L385" s="111" t="str">
        <f>IF(NumSites=0,"",
IF(NumSites&lt;$A385,"",
CONCATENATE("  - &amp;SiteID",TEXT($A385,"0000"),
" {","SamplingFeatureID:  *SamplingFeatureID",TEXT(MATCH($A385,Sites[SiteID],0),"0000"),
", SiteTypeCV:  ",CHAR(34),INDEX(Sites[Site Type],MATCH($A385,Sites[SiteID],0)),CHAR(34),
", Latitude:  ",INDEX(Sites[Latitude],MATCH($A385,Sites[SiteID],0)),
", Longitude:  ",INDEX(Sites[Longitude],MATCH($A385,Sites[SiteID],0)),
", SpatialReferenceID:  *SRSID0001}")))</f>
        <v/>
      </c>
      <c r="M385" s="111" t="str">
        <f>IF(NumSpecimens=0,"",
IF(NumSpecimens&lt;$A385,"",
CONCATENATE("  - &amp;SpecimenID",TEXT($A385,"0000"),
" {","SamplingFeatureID:  *SamplingFeatureID",TEXT(MATCH($A385,Specimens[SpecimenID],0),"0000"),
", SpecimenTypeCV:  ",CHAR(34),INDEX(Specimens[Specimen Type],MATCH($A385,Specimens[SpecimenID],0)),CHAR(34),
", SpecimenMediumCV:  ",INDEX(Specimens[Specimen Medium],MATCH($A385,Specimens[SpecimenID],0)),
", IsFieldSpecimen:  ",CHAR(34),INDEX(Specimens[Is Field Specimen?],MATCH($A385,Specimens[SpecimenID],0)),CHAR(34),"}")))</f>
        <v/>
      </c>
      <c r="N385" s="111" t="str">
        <f>IF(NumSpatialOffsets=0,"",
IF(NumSpatialOffsets&lt;$A385,"",
CONCATENATE("  - &amp;SpatialOffsetID",TEXT($A385,"0000"),
" {","SpatialOffsetTypeCV:  ",CHAR(34),INDEX(RelatedFeatures[Spatial Offset Type],MATCH($A385,RelatedFeatures[OffsetID],0)),CHAR(34),
", Offset1Value:  ",INDEX(RelatedFeatures[Offset 1 Value],MATCH($A385,RelatedFeatures[OffsetID],0)),
", Offset1UnitID:  ",CHAR(34),INDEX(RelatedFeatures[Offset 1 Unit],MATCH($A385,RelatedFeatures[OffsetID],0)),CHAR(34),
", Offset2Value:  ",IF(INDEX(RelatedFeatures[Offset 2 Value],MATCH($A385,RelatedFeatures[OffsetID],0))="","NULL",INDEX(RelatedFeatures[Offset 2 Value],MATCH($A385,RelatedFeatures[OffsetID],0))),
", Offset2UnitID:  ",CHAR(34),INDEX(RelatedFeatures[Offset 2 Unit],MATCH($A385,RelatedFeatures[OffsetID],0)),,CHAR(34),
", Offset3Value:  ",IF(INDEX(RelatedFeatures[Offset 3 Value],MATCH($A385,RelatedFeatures[OffsetID],0))="","NULL",INDEX(RelatedFeatures[Offset 3 Value],MATCH($A385,RelatedFeatures[OffsetID],0))),
", Offset3UnitID:  ",CHAR(34),INDEX(RelatedFeatures[Offset 3 Unit],MATCH($A385,RelatedFeatures[OffsetID],0)),CHAR(34),"}")))</f>
        <v/>
      </c>
      <c r="O385" s="111" t="str">
        <f>IF(NumRelatedFeatures=0,"",
IF($A385&gt;NumRelatedFeatures,"",
CONCATENATE("  - &amp;RelationID",TEXT($A385,"0000"),
" {","SamplingFeatureID:  *SamplingFeatureID",TEXT(MATCH(INDEX(RelatedFeatures[First Sampling Feature Code],$A385),SamplingFeatures[Feature Code],0),"0000"),
", RelationshipTypeCV:  ",CHAR(34),INDEX(RelatedFeatures[Relationship Type],$A385),CHAR(34),
", RelatedFeatureID: *SamplingFeatureID",TEXT(MATCH(INDEX(RelatedFeatures[Second Sampling Feature Code],$A385),SamplingFeatures[Feature Code],0),"0000"),
", SpatialOffsetID:  ",IF(INDEX(RelatedFeatures[OffsetID],$A385)="",CONCATENATE(CHAR(34),CHAR(34)),CONCATENATE("*SpatialOffsetID",TEXT(INDEX(RelatedFeatures[OffsetID],$A385),"0000"))),"}")))</f>
        <v/>
      </c>
      <c r="P385" s="111" t="str">
        <f>IF($A385&gt;NumMethods,"",
CONCATENATE("  - &amp;MethodID",TEXT($A385,"0000"),
" {","MethodTypeCV:  ",CHAR(34),INDEX(Methods[Method Type],$A385),CHAR(34),
", MethodCode:  ",CHAR(34),INDEX(Methods[Method Code],$A385),CHAR(34),
", MethodName:  ",CHAR(34),INDEX(Methods[Method Name],$A385),CHAR(34),
", MethodDescription:  ",CHAR(34),INDEX(Methods[Method Description],$A385),CHAR(34),
", MethodLink:  ",CHAR(34),INDEX(Methods[Method Link],$A385),CHAR(34),
", OrganizationID: *OrganizationID",TEXT(MATCH(INDEX(Methods[Organization Name],$A385),Organizations[Organization Name],0),"0000"),"}"))</f>
        <v/>
      </c>
      <c r="Q385" s="111" t="str">
        <f>IF($A385&gt;NumVariables,"",
CONCATENATE("  - &amp;VariableID",TEXT($A385,"0000"),
" {","VariableTypeCV:  ",CHAR(34),INDEX(Variables[Variable Type],$A385),CHAR(34),
", VariableCode:  ",CHAR(34),INDEX(Variables[Variable Code],$A385),CHAR(34),
", VariableNameCV:  ",CHAR(34),INDEX(Variables[Variable Name],$A385),CHAR(34),
", VariableDefinition:  ",CHAR(34),INDEX(Variables[Variable Definition],$A385),CHAR(34),
", SpecciationCV:  ",CHAR(34),INDEX(Variables[Speciation],$A385),CHAR(34),
", NoDataValue:  ",CHAR(34),INDEX(Variables[No Data Value],$A385),CHAR(34),"}"))</f>
        <v/>
      </c>
      <c r="S385" s="111" t="str">
        <f>IF($A385&gt;NumProcessingLevels,"",
CONCATENATE("  - &amp;ProcessingLevelID",TEXT($A385,"0000"),
" {","ProcessingLevelCode:  ",CHAR(34),INDEX(ProcessingLevels[Processing Level Code],$A385),CHAR(34),
", Definition:  ",CHAR(34),INDEX(ProcessingLevels[Definition],$A385),CHAR(34),
", Explanation:  ",CHAR(34),INDEX(ProcessingLevels[Explanation],$A385),CHAR(34),"}"))</f>
        <v/>
      </c>
      <c r="T385" s="111" t="str">
        <f>IF($A385&gt;NumDataColumns,"",
IF(INDEX(DataColumns[Method Code],$A385)="","PLEASE FILL IN A METHOD FOR EACH DATA COLUMN",
CONCATENATE("  - &amp;ActionID",TEXT($A385,"0000"),
" {","ActionTypeCV:  ",CHAR(34),"Observation",CHAR(34),
", MethodID: *MethodID",TEXT(MATCH(INDEX(DataColumns[Method Code],$A385),Methods[Method Code],0),"0000"),
", BeginDateTime:  NULL",
", BeginDateTimeUTCOffset:  NULL",
", EndDateTime:  NULL",
", EndDateTimeUTCOffset:  NULL",
", ActionDescription:  ",CHAR(34),"Generic observation action generated by YODA TimeSeries Template",CHAR(34),
", ActionFileLink:  ",CHAR(34),CHAR(34),"}")))</f>
        <v/>
      </c>
      <c r="U385" s="111" t="str">
        <f>IF($A385&gt;NumDataColumns,"",
IF(INDEX(DataColumns[Method Code],$A385)="","PLEASE FILL IN A SAMPLING FEATURE FOR EACH DATA COLUMN",
CONCATENATE("  - &amp;FeatureActionID",TEXT($A385,"0000"),
" {","SamplingFeatureID:  *SamplingFeatureID",TEXT(MATCH(INDEX(DataColumns[Sampling Feature Code],$A385),SamplingFeatures[Feature Code],0),"0000"),
", ActionID:  *ActionID",TEXT($A385,"0000"),"}")))</f>
        <v/>
      </c>
      <c r="V385" s="111" t="str">
        <f>IF($A385&gt;NumDataColumns,"",
CONCATENATE("  - &amp;ResultID",TEXT($A385,"0000"),
" {","ResultUUID:  ",CHAR(34),INDEX(DataColumns[ResultUUID],$A385),CHAR(34),
", FeatureActionID: *FeatureActionID",TEXT($A385,"0000"),
", ResultTypeCV:  ",CHAR(34),INDEX(DataColumns[Result Type],$A385),CHAR(34),
", VariableID:  *VariableID",TEXT(MATCH(INDEX(DataColumns[Variable Code],$A385),Variables[Variable Code],0),"0000"),
", UnitsID:  ",CHAR(34),INDEX(DataColumns[Unit Name],$A385),CHAR(34),
", TaxonomicClassifierID:  ",CHAR(34),CHAR(34),
", ProcessingLevelID:  *ProcessingLevelID",TEXT(MATCH(INDEX(DataColumns[Processing Level],$A385),ProcessingLevels[Processing Level Code],0),"0000"),
", ResultDateTime:  ",CHAR(34),CHAR(34),
", ResultDateTimeUTCOffset:  ",CHAR(34),CHAR(34),
", ValidDateTime:  ",CHAR(34),CHAR(34),
", ValidDateTimeUTCOffset:  ",CHAR(34),CHAR(34),
", StatusCV:  ",CHAR(34),CHAR(34),
", SampledMediumCV:  ",CHAR(34),INDEX(DataColumns[Sampled Medium],$A385),CHAR(34),
", ValueCount:  ",NumDataValues,"}"))</f>
        <v/>
      </c>
      <c r="W385" s="111" t="str">
        <f>IF($A385&gt;NumDataColumns,"",
CONCATENATE("  - &amp;TimeSeriesResultID001",TEXT($A385,"0000"),
" {","ResultID: *ResultID",TEXT($A385,"0000"),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Statistic],$A385),CHAR(34),"}"))</f>
        <v/>
      </c>
      <c r="X385" s="111" t="str">
        <f>IF($A385-3&gt;NumDataColumns,"",
CONCATENATE("    - {ColumnNumber: ",TEXT($A385-1,"0000"),
", Label:  ",CHAR(34),INDEX(DataColumns[Column Label],$A385-3),CHAR(34),
", ODM2Field:  ",CHAR(34),"DataValue",CHAR(34),
", CensorCodeCV:  ",CHAR(34),INDEX(DataColumns[Censor Code],$A385-3),CHAR(34),
", QualiatyCodeCV:  ",CHAR(34),INDEX(DataColumns[Quality Code],$A385-3),CHAR(34),
", TimeAggregationInterval:  ",INDEX(DataColumns[Time Aggregation Interval],$A385-3),
", TimeAggregationIntervalUnitsID:  ",CHAR(34),INDEX(DataColumns[Time Aggregation Unit],$A385-3),CHAR(34),"}"))</f>
        <v/>
      </c>
      <c r="AA385" s="111" t="str">
        <f>IF($A385&gt;NumDataColumns,
"",
CONCATENATE(AA384,", ",INDEX(DataColumns[Column Label],$A385)))</f>
        <v/>
      </c>
    </row>
    <row r="386" spans="1:27" x14ac:dyDescent="0.25">
      <c r="A386">
        <v>383</v>
      </c>
      <c r="D386" s="111" t="str">
        <f>IF($A386&gt;NumPeople,"",
CONCATENATE("  - &amp;PersonID",TEXT($A386,"0000"),
" {","PersonFirstName:  ",CHAR(34),INDEX(People[First Name],$A386),CHAR(34),
", PersonMiddleName:  ",CHAR(34),INDEX(People[Middle Name],$A386),CHAR(34),
", PersonLastName:  ",CHAR(34),INDEX(People[Last Name],$A386),CHAR(34),"}"))</f>
        <v/>
      </c>
      <c r="E386" s="111" t="str">
        <f>IF($A386&gt;NumOrganizations,"",
CONCATENATE("  - &amp;OrganizationID",TEXT($A386,"0000"),
" {","OrganizationTypeCV:  ",CHAR(34),INDEX(Organizations[Organization Type '[CV']],$A386),CHAR(34),
", OrganizationCode:  ",CHAR(34),INDEX(Organizations[Organization Code],$A386),CHAR(34),
", OrganizationName:  ",CHAR(34),INDEX(Organizations[Organization Name],$A386),CHAR(34),
", OrganizationDescription:  ",CHAR(34),INDEX(Organizations[Organization Description],$A386),CHAR(34),
", OrganizationLink:  ",CHAR(34),INDEX(Organizations[Organization Link],$A386),CHAR(34),"}"))</f>
        <v/>
      </c>
      <c r="F386" s="111" t="str">
        <f>IF($A386&gt;NumPeople,"",
CONCATENATE("  - &amp;AffiliationID",TEXT($A386,"0000"),
" {PersonID: *PersonID",TEXT($A386,"0000"),
", OrganizationID: *OrganizationID",TEXT(MATCH(INDEX(People[Organization Name],$A386),Organizations[Organization Name],0),"0000"),
", IsPrimaryOrganizationContact: , AffiliationStartDate: , AffiliationEndDate: , PrimaryPhone: ",
", PrimaryEmail: ",CHAR(34),INDEX(People[Primary Email],$A386),CHAR(34),
", PrimaryAddress: ",CHAR(34),INDEX(People[Primary Address],$A386),CHAR(34),
", PersonLink: }"))</f>
        <v/>
      </c>
      <c r="H386" s="111" t="str">
        <f>IF(COUNTA(CitationInformation)=0,"",
IF($A386&gt;NumAuthors,"",
CONCATENATE("  - &amp;AuthorListID",TEXT($A386,"0000"),
"  {CitationID: *CitationID0001",
", PersonID: *PersonID",TEXT(MATCH(INDEX(AuthorList[Author Name],$A386),People[Full Name],0),"0000"),
", AuthorOrder: ",INDEX(AuthorList[Author Number],$A386),"}")))</f>
        <v/>
      </c>
      <c r="K386" s="111" t="str">
        <f>IF($A386&gt;NumSamplingFeatures,"",
CONCATENATE("  - &amp;SamplingFeatureID",TEXT($A386,"0000"),
" {","SamplingFeatureUUID:  ",CHAR(34),INDEX(SamplingFeatures[Sampling Feature UUID],$A386),CHAR(34),
", SamplingFeatureTypeCV:  ",CHAR(34),INDEX(SamplingFeatures[Sampling Feature Type],$A386),CHAR(34),
", SamplingFeatureCode:  ",CHAR(34),INDEX(SamplingFeatures[Feature Code],$A386),CHAR(34),
", SamplingFeatureName:  ",CHAR(34),INDEX(SamplingFeatures[Feature Name],$A386),CHAR(34),
", SamplingFeatureDescription:  ",CHAR(34),INDEX(SamplingFeatures[Feature Description],$A386),CHAR(34),
", SamplingFeatureGeotypeCV:  ",CHAR(34),INDEX(SamplingFeatures[Feature Geo Type],$A386),CHAR(34),
", FeatureGeometry:  ",CHAR(34),INDEX(SamplingFeatures[Feature Geometry],$A386),CHAR(34),
", Elevation_m:  ",CHAR(34),INDEX(SamplingFeatures[Elevation_m],$A386),CHAR(34),
", ElevationDatumCV:  ",CHAR(34),ElevationDatum,CHAR(34),"}"))</f>
        <v/>
      </c>
      <c r="L386" s="111" t="str">
        <f>IF(NumSites=0,"",
IF(NumSites&lt;$A386,"",
CONCATENATE("  - &amp;SiteID",TEXT($A386,"0000"),
" {","SamplingFeatureID:  *SamplingFeatureID",TEXT(MATCH($A386,Sites[SiteID],0),"0000"),
", SiteTypeCV:  ",CHAR(34),INDEX(Sites[Site Type],MATCH($A386,Sites[SiteID],0)),CHAR(34),
", Latitude:  ",INDEX(Sites[Latitude],MATCH($A386,Sites[SiteID],0)),
", Longitude:  ",INDEX(Sites[Longitude],MATCH($A386,Sites[SiteID],0)),
", SpatialReferenceID:  *SRSID0001}")))</f>
        <v/>
      </c>
      <c r="M386" s="111" t="str">
        <f>IF(NumSpecimens=0,"",
IF(NumSpecimens&lt;$A386,"",
CONCATENATE("  - &amp;SpecimenID",TEXT($A386,"0000"),
" {","SamplingFeatureID:  *SamplingFeatureID",TEXT(MATCH($A386,Specimens[SpecimenID],0),"0000"),
", SpecimenTypeCV:  ",CHAR(34),INDEX(Specimens[Specimen Type],MATCH($A386,Specimens[SpecimenID],0)),CHAR(34),
", SpecimenMediumCV:  ",INDEX(Specimens[Specimen Medium],MATCH($A386,Specimens[SpecimenID],0)),
", IsFieldSpecimen:  ",CHAR(34),INDEX(Specimens[Is Field Specimen?],MATCH($A386,Specimens[SpecimenID],0)),CHAR(34),"}")))</f>
        <v/>
      </c>
      <c r="N386" s="111" t="str">
        <f>IF(NumSpatialOffsets=0,"",
IF(NumSpatialOffsets&lt;$A386,"",
CONCATENATE("  - &amp;SpatialOffsetID",TEXT($A386,"0000"),
" {","SpatialOffsetTypeCV:  ",CHAR(34),INDEX(RelatedFeatures[Spatial Offset Type],MATCH($A386,RelatedFeatures[OffsetID],0)),CHAR(34),
", Offset1Value:  ",INDEX(RelatedFeatures[Offset 1 Value],MATCH($A386,RelatedFeatures[OffsetID],0)),
", Offset1UnitID:  ",CHAR(34),INDEX(RelatedFeatures[Offset 1 Unit],MATCH($A386,RelatedFeatures[OffsetID],0)),CHAR(34),
", Offset2Value:  ",IF(INDEX(RelatedFeatures[Offset 2 Value],MATCH($A386,RelatedFeatures[OffsetID],0))="","NULL",INDEX(RelatedFeatures[Offset 2 Value],MATCH($A386,RelatedFeatures[OffsetID],0))),
", Offset2UnitID:  ",CHAR(34),INDEX(RelatedFeatures[Offset 2 Unit],MATCH($A386,RelatedFeatures[OffsetID],0)),,CHAR(34),
", Offset3Value:  ",IF(INDEX(RelatedFeatures[Offset 3 Value],MATCH($A386,RelatedFeatures[OffsetID],0))="","NULL",INDEX(RelatedFeatures[Offset 3 Value],MATCH($A386,RelatedFeatures[OffsetID],0))),
", Offset3UnitID:  ",CHAR(34),INDEX(RelatedFeatures[Offset 3 Unit],MATCH($A386,RelatedFeatures[OffsetID],0)),CHAR(34),"}")))</f>
        <v/>
      </c>
      <c r="O386" s="111" t="str">
        <f>IF(NumRelatedFeatures=0,"",
IF($A386&gt;NumRelatedFeatures,"",
CONCATENATE("  - &amp;RelationID",TEXT($A386,"0000"),
" {","SamplingFeatureID:  *SamplingFeatureID",TEXT(MATCH(INDEX(RelatedFeatures[First Sampling Feature Code],$A386),SamplingFeatures[Feature Code],0),"0000"),
", RelationshipTypeCV:  ",CHAR(34),INDEX(RelatedFeatures[Relationship Type],$A386),CHAR(34),
", RelatedFeatureID: *SamplingFeatureID",TEXT(MATCH(INDEX(RelatedFeatures[Second Sampling Feature Code],$A386),SamplingFeatures[Feature Code],0),"0000"),
", SpatialOffsetID:  ",IF(INDEX(RelatedFeatures[OffsetID],$A386)="",CONCATENATE(CHAR(34),CHAR(34)),CONCATENATE("*SpatialOffsetID",TEXT(INDEX(RelatedFeatures[OffsetID],$A386),"0000"))),"}")))</f>
        <v/>
      </c>
      <c r="P386" s="111" t="str">
        <f>IF($A386&gt;NumMethods,"",
CONCATENATE("  - &amp;MethodID",TEXT($A386,"0000"),
" {","MethodTypeCV:  ",CHAR(34),INDEX(Methods[Method Type],$A386),CHAR(34),
", MethodCode:  ",CHAR(34),INDEX(Methods[Method Code],$A386),CHAR(34),
", MethodName:  ",CHAR(34),INDEX(Methods[Method Name],$A386),CHAR(34),
", MethodDescription:  ",CHAR(34),INDEX(Methods[Method Description],$A386),CHAR(34),
", MethodLink:  ",CHAR(34),INDEX(Methods[Method Link],$A386),CHAR(34),
", OrganizationID: *OrganizationID",TEXT(MATCH(INDEX(Methods[Organization Name],$A386),Organizations[Organization Name],0),"0000"),"}"))</f>
        <v/>
      </c>
      <c r="Q386" s="111" t="str">
        <f>IF($A386&gt;NumVariables,"",
CONCATENATE("  - &amp;VariableID",TEXT($A386,"0000"),
" {","VariableTypeCV:  ",CHAR(34),INDEX(Variables[Variable Type],$A386),CHAR(34),
", VariableCode:  ",CHAR(34),INDEX(Variables[Variable Code],$A386),CHAR(34),
", VariableNameCV:  ",CHAR(34),INDEX(Variables[Variable Name],$A386),CHAR(34),
", VariableDefinition:  ",CHAR(34),INDEX(Variables[Variable Definition],$A386),CHAR(34),
", SpecciationCV:  ",CHAR(34),INDEX(Variables[Speciation],$A386),CHAR(34),
", NoDataValue:  ",CHAR(34),INDEX(Variables[No Data Value],$A386),CHAR(34),"}"))</f>
        <v/>
      </c>
      <c r="S386" s="111" t="str">
        <f>IF($A386&gt;NumProcessingLevels,"",
CONCATENATE("  - &amp;ProcessingLevelID",TEXT($A386,"0000"),
" {","ProcessingLevelCode:  ",CHAR(34),INDEX(ProcessingLevels[Processing Level Code],$A386),CHAR(34),
", Definition:  ",CHAR(34),INDEX(ProcessingLevels[Definition],$A386),CHAR(34),
", Explanation:  ",CHAR(34),INDEX(ProcessingLevels[Explanation],$A386),CHAR(34),"}"))</f>
        <v/>
      </c>
      <c r="T386" s="111" t="str">
        <f>IF($A386&gt;NumDataColumns,"",
IF(INDEX(DataColumns[Method Code],$A386)="","PLEASE FILL IN A METHOD FOR EACH DATA COLUMN",
CONCATENATE("  - &amp;ActionID",TEXT($A386,"0000"),
" {","ActionTypeCV:  ",CHAR(34),"Observation",CHAR(34),
", MethodID: *MethodID",TEXT(MATCH(INDEX(DataColumns[Method Code],$A386),Methods[Method Code],0),"0000"),
", BeginDateTime:  NULL",
", BeginDateTimeUTCOffset:  NULL",
", EndDateTime:  NULL",
", EndDateTimeUTCOffset:  NULL",
", ActionDescription:  ",CHAR(34),"Generic observation action generated by YODA TimeSeries Template",CHAR(34),
", ActionFileLink:  ",CHAR(34),CHAR(34),"}")))</f>
        <v/>
      </c>
      <c r="U386" s="111" t="str">
        <f>IF($A386&gt;NumDataColumns,"",
IF(INDEX(DataColumns[Method Code],$A386)="","PLEASE FILL IN A SAMPLING FEATURE FOR EACH DATA COLUMN",
CONCATENATE("  - &amp;FeatureActionID",TEXT($A386,"0000"),
" {","SamplingFeatureID:  *SamplingFeatureID",TEXT(MATCH(INDEX(DataColumns[Sampling Feature Code],$A386),SamplingFeatures[Feature Code],0),"0000"),
", ActionID:  *ActionID",TEXT($A386,"0000"),"}")))</f>
        <v/>
      </c>
      <c r="V386" s="111" t="str">
        <f>IF($A386&gt;NumDataColumns,"",
CONCATENATE("  - &amp;ResultID",TEXT($A386,"0000"),
" {","ResultUUID:  ",CHAR(34),INDEX(DataColumns[ResultUUID],$A386),CHAR(34),
", FeatureActionID: *FeatureActionID",TEXT($A386,"0000"),
", ResultTypeCV:  ",CHAR(34),INDEX(DataColumns[Result Type],$A386),CHAR(34),
", VariableID:  *VariableID",TEXT(MATCH(INDEX(DataColumns[Variable Code],$A386),Variables[Variable Code],0),"0000"),
", UnitsID:  ",CHAR(34),INDEX(DataColumns[Unit Name],$A386),CHAR(34),
", TaxonomicClassifierID:  ",CHAR(34),CHAR(34),
", ProcessingLevelID:  *ProcessingLevelID",TEXT(MATCH(INDEX(DataColumns[Processing Level],$A386),ProcessingLevels[Processing Level Code],0),"0000"),
", ResultDateTime:  ",CHAR(34),CHAR(34),
", ResultDateTimeUTCOffset:  ",CHAR(34),CHAR(34),
", ValidDateTime:  ",CHAR(34),CHAR(34),
", ValidDateTimeUTCOffset:  ",CHAR(34),CHAR(34),
", StatusCV:  ",CHAR(34),CHAR(34),
", SampledMediumCV:  ",CHAR(34),INDEX(DataColumns[Sampled Medium],$A386),CHAR(34),
", ValueCount:  ",NumDataValues,"}"))</f>
        <v/>
      </c>
      <c r="W386" s="111" t="str">
        <f>IF($A386&gt;NumDataColumns,"",
CONCATENATE("  - &amp;TimeSeriesResultID001",TEXT($A386,"0000"),
" {","ResultID: *ResultID",TEXT($A386,"0000"),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Statistic],$A386),CHAR(34),"}"))</f>
        <v/>
      </c>
      <c r="X386" s="111" t="str">
        <f>IF($A386-3&gt;NumDataColumns,"",
CONCATENATE("    - {ColumnNumber: ",TEXT($A386-1,"0000"),
", Label:  ",CHAR(34),INDEX(DataColumns[Column Label],$A386-3),CHAR(34),
", ODM2Field:  ",CHAR(34),"DataValue",CHAR(34),
", CensorCodeCV:  ",CHAR(34),INDEX(DataColumns[Censor Code],$A386-3),CHAR(34),
", QualiatyCodeCV:  ",CHAR(34),INDEX(DataColumns[Quality Code],$A386-3),CHAR(34),
", TimeAggregationInterval:  ",INDEX(DataColumns[Time Aggregation Interval],$A386-3),
", TimeAggregationIntervalUnitsID:  ",CHAR(34),INDEX(DataColumns[Time Aggregation Unit],$A386-3),CHAR(34),"}"))</f>
        <v/>
      </c>
      <c r="AA386" s="111" t="str">
        <f>IF($A386&gt;NumDataColumns,
"",
CONCATENATE(AA385,", ",INDEX(DataColumns[Column Label],$A386)))</f>
        <v/>
      </c>
    </row>
    <row r="387" spans="1:27" x14ac:dyDescent="0.25">
      <c r="A387">
        <v>384</v>
      </c>
      <c r="D387" s="111" t="str">
        <f>IF($A387&gt;NumPeople,"",
CONCATENATE("  - &amp;PersonID",TEXT($A387,"0000"),
" {","PersonFirstName:  ",CHAR(34),INDEX(People[First Name],$A387),CHAR(34),
", PersonMiddleName:  ",CHAR(34),INDEX(People[Middle Name],$A387),CHAR(34),
", PersonLastName:  ",CHAR(34),INDEX(People[Last Name],$A387),CHAR(34),"}"))</f>
        <v/>
      </c>
      <c r="E387" s="111" t="str">
        <f>IF($A387&gt;NumOrganizations,"",
CONCATENATE("  - &amp;OrganizationID",TEXT($A387,"0000"),
" {","OrganizationTypeCV:  ",CHAR(34),INDEX(Organizations[Organization Type '[CV']],$A387),CHAR(34),
", OrganizationCode:  ",CHAR(34),INDEX(Organizations[Organization Code],$A387),CHAR(34),
", OrganizationName:  ",CHAR(34),INDEX(Organizations[Organization Name],$A387),CHAR(34),
", OrganizationDescription:  ",CHAR(34),INDEX(Organizations[Organization Description],$A387),CHAR(34),
", OrganizationLink:  ",CHAR(34),INDEX(Organizations[Organization Link],$A387),CHAR(34),"}"))</f>
        <v/>
      </c>
      <c r="F387" s="111" t="str">
        <f>IF($A387&gt;NumPeople,"",
CONCATENATE("  - &amp;AffiliationID",TEXT($A387,"0000"),
" {PersonID: *PersonID",TEXT($A387,"0000"),
", OrganizationID: *OrganizationID",TEXT(MATCH(INDEX(People[Organization Name],$A387),Organizations[Organization Name],0),"0000"),
", IsPrimaryOrganizationContact: , AffiliationStartDate: , AffiliationEndDate: , PrimaryPhone: ",
", PrimaryEmail: ",CHAR(34),INDEX(People[Primary Email],$A387),CHAR(34),
", PrimaryAddress: ",CHAR(34),INDEX(People[Primary Address],$A387),CHAR(34),
", PersonLink: }"))</f>
        <v/>
      </c>
      <c r="H387" s="111" t="str">
        <f>IF(COUNTA(CitationInformation)=0,"",
IF($A387&gt;NumAuthors,"",
CONCATENATE("  - &amp;AuthorListID",TEXT($A387,"0000"),
"  {CitationID: *CitationID0001",
", PersonID: *PersonID",TEXT(MATCH(INDEX(AuthorList[Author Name],$A387),People[Full Name],0),"0000"),
", AuthorOrder: ",INDEX(AuthorList[Author Number],$A387),"}")))</f>
        <v/>
      </c>
      <c r="K387" s="111" t="str">
        <f>IF($A387&gt;NumSamplingFeatures,"",
CONCATENATE("  - &amp;SamplingFeatureID",TEXT($A387,"0000"),
" {","SamplingFeatureUUID:  ",CHAR(34),INDEX(SamplingFeatures[Sampling Feature UUID],$A387),CHAR(34),
", SamplingFeatureTypeCV:  ",CHAR(34),INDEX(SamplingFeatures[Sampling Feature Type],$A387),CHAR(34),
", SamplingFeatureCode:  ",CHAR(34),INDEX(SamplingFeatures[Feature Code],$A387),CHAR(34),
", SamplingFeatureName:  ",CHAR(34),INDEX(SamplingFeatures[Feature Name],$A387),CHAR(34),
", SamplingFeatureDescription:  ",CHAR(34),INDEX(SamplingFeatures[Feature Description],$A387),CHAR(34),
", SamplingFeatureGeotypeCV:  ",CHAR(34),INDEX(SamplingFeatures[Feature Geo Type],$A387),CHAR(34),
", FeatureGeometry:  ",CHAR(34),INDEX(SamplingFeatures[Feature Geometry],$A387),CHAR(34),
", Elevation_m:  ",CHAR(34),INDEX(SamplingFeatures[Elevation_m],$A387),CHAR(34),
", ElevationDatumCV:  ",CHAR(34),ElevationDatum,CHAR(34),"}"))</f>
        <v/>
      </c>
      <c r="L387" s="111" t="str">
        <f>IF(NumSites=0,"",
IF(NumSites&lt;$A387,"",
CONCATENATE("  - &amp;SiteID",TEXT($A387,"0000"),
" {","SamplingFeatureID:  *SamplingFeatureID",TEXT(MATCH($A387,Sites[SiteID],0),"0000"),
", SiteTypeCV:  ",CHAR(34),INDEX(Sites[Site Type],MATCH($A387,Sites[SiteID],0)),CHAR(34),
", Latitude:  ",INDEX(Sites[Latitude],MATCH($A387,Sites[SiteID],0)),
", Longitude:  ",INDEX(Sites[Longitude],MATCH($A387,Sites[SiteID],0)),
", SpatialReferenceID:  *SRSID0001}")))</f>
        <v/>
      </c>
      <c r="M387" s="111" t="str">
        <f>IF(NumSpecimens=0,"",
IF(NumSpecimens&lt;$A387,"",
CONCATENATE("  - &amp;SpecimenID",TEXT($A387,"0000"),
" {","SamplingFeatureID:  *SamplingFeatureID",TEXT(MATCH($A387,Specimens[SpecimenID],0),"0000"),
", SpecimenTypeCV:  ",CHAR(34),INDEX(Specimens[Specimen Type],MATCH($A387,Specimens[SpecimenID],0)),CHAR(34),
", SpecimenMediumCV:  ",INDEX(Specimens[Specimen Medium],MATCH($A387,Specimens[SpecimenID],0)),
", IsFieldSpecimen:  ",CHAR(34),INDEX(Specimens[Is Field Specimen?],MATCH($A387,Specimens[SpecimenID],0)),CHAR(34),"}")))</f>
        <v/>
      </c>
      <c r="N387" s="111" t="str">
        <f>IF(NumSpatialOffsets=0,"",
IF(NumSpatialOffsets&lt;$A387,"",
CONCATENATE("  - &amp;SpatialOffsetID",TEXT($A387,"0000"),
" {","SpatialOffsetTypeCV:  ",CHAR(34),INDEX(RelatedFeatures[Spatial Offset Type],MATCH($A387,RelatedFeatures[OffsetID],0)),CHAR(34),
", Offset1Value:  ",INDEX(RelatedFeatures[Offset 1 Value],MATCH($A387,RelatedFeatures[OffsetID],0)),
", Offset1UnitID:  ",CHAR(34),INDEX(RelatedFeatures[Offset 1 Unit],MATCH($A387,RelatedFeatures[OffsetID],0)),CHAR(34),
", Offset2Value:  ",IF(INDEX(RelatedFeatures[Offset 2 Value],MATCH($A387,RelatedFeatures[OffsetID],0))="","NULL",INDEX(RelatedFeatures[Offset 2 Value],MATCH($A387,RelatedFeatures[OffsetID],0))),
", Offset2UnitID:  ",CHAR(34),INDEX(RelatedFeatures[Offset 2 Unit],MATCH($A387,RelatedFeatures[OffsetID],0)),,CHAR(34),
", Offset3Value:  ",IF(INDEX(RelatedFeatures[Offset 3 Value],MATCH($A387,RelatedFeatures[OffsetID],0))="","NULL",INDEX(RelatedFeatures[Offset 3 Value],MATCH($A387,RelatedFeatures[OffsetID],0))),
", Offset3UnitID:  ",CHAR(34),INDEX(RelatedFeatures[Offset 3 Unit],MATCH($A387,RelatedFeatures[OffsetID],0)),CHAR(34),"}")))</f>
        <v/>
      </c>
      <c r="O387" s="111" t="str">
        <f>IF(NumRelatedFeatures=0,"",
IF($A387&gt;NumRelatedFeatures,"",
CONCATENATE("  - &amp;RelationID",TEXT($A387,"0000"),
" {","SamplingFeatureID:  *SamplingFeatureID",TEXT(MATCH(INDEX(RelatedFeatures[First Sampling Feature Code],$A387),SamplingFeatures[Feature Code],0),"0000"),
", RelationshipTypeCV:  ",CHAR(34),INDEX(RelatedFeatures[Relationship Type],$A387),CHAR(34),
", RelatedFeatureID: *SamplingFeatureID",TEXT(MATCH(INDEX(RelatedFeatures[Second Sampling Feature Code],$A387),SamplingFeatures[Feature Code],0),"0000"),
", SpatialOffsetID:  ",IF(INDEX(RelatedFeatures[OffsetID],$A387)="",CONCATENATE(CHAR(34),CHAR(34)),CONCATENATE("*SpatialOffsetID",TEXT(INDEX(RelatedFeatures[OffsetID],$A387),"0000"))),"}")))</f>
        <v/>
      </c>
      <c r="P387" s="111" t="str">
        <f>IF($A387&gt;NumMethods,"",
CONCATENATE("  - &amp;MethodID",TEXT($A387,"0000"),
" {","MethodTypeCV:  ",CHAR(34),INDEX(Methods[Method Type],$A387),CHAR(34),
", MethodCode:  ",CHAR(34),INDEX(Methods[Method Code],$A387),CHAR(34),
", MethodName:  ",CHAR(34),INDEX(Methods[Method Name],$A387),CHAR(34),
", MethodDescription:  ",CHAR(34),INDEX(Methods[Method Description],$A387),CHAR(34),
", MethodLink:  ",CHAR(34),INDEX(Methods[Method Link],$A387),CHAR(34),
", OrganizationID: *OrganizationID",TEXT(MATCH(INDEX(Methods[Organization Name],$A387),Organizations[Organization Name],0),"0000"),"}"))</f>
        <v/>
      </c>
      <c r="Q387" s="111" t="str">
        <f>IF($A387&gt;NumVariables,"",
CONCATENATE("  - &amp;VariableID",TEXT($A387,"0000"),
" {","VariableTypeCV:  ",CHAR(34),INDEX(Variables[Variable Type],$A387),CHAR(34),
", VariableCode:  ",CHAR(34),INDEX(Variables[Variable Code],$A387),CHAR(34),
", VariableNameCV:  ",CHAR(34),INDEX(Variables[Variable Name],$A387),CHAR(34),
", VariableDefinition:  ",CHAR(34),INDEX(Variables[Variable Definition],$A387),CHAR(34),
", SpecciationCV:  ",CHAR(34),INDEX(Variables[Speciation],$A387),CHAR(34),
", NoDataValue:  ",CHAR(34),INDEX(Variables[No Data Value],$A387),CHAR(34),"}"))</f>
        <v/>
      </c>
      <c r="S387" s="111" t="str">
        <f>IF($A387&gt;NumProcessingLevels,"",
CONCATENATE("  - &amp;ProcessingLevelID",TEXT($A387,"0000"),
" {","ProcessingLevelCode:  ",CHAR(34),INDEX(ProcessingLevels[Processing Level Code],$A387),CHAR(34),
", Definition:  ",CHAR(34),INDEX(ProcessingLevels[Definition],$A387),CHAR(34),
", Explanation:  ",CHAR(34),INDEX(ProcessingLevels[Explanation],$A387),CHAR(34),"}"))</f>
        <v/>
      </c>
      <c r="T387" s="111" t="str">
        <f>IF($A387&gt;NumDataColumns,"",
IF(INDEX(DataColumns[Method Code],$A387)="","PLEASE FILL IN A METHOD FOR EACH DATA COLUMN",
CONCATENATE("  - &amp;ActionID",TEXT($A387,"0000"),
" {","ActionTypeCV:  ",CHAR(34),"Observation",CHAR(34),
", MethodID: *MethodID",TEXT(MATCH(INDEX(DataColumns[Method Code],$A387),Methods[Method Code],0),"0000"),
", BeginDateTime:  NULL",
", BeginDateTimeUTCOffset:  NULL",
", EndDateTime:  NULL",
", EndDateTimeUTCOffset:  NULL",
", ActionDescription:  ",CHAR(34),"Generic observation action generated by YODA TimeSeries Template",CHAR(34),
", ActionFileLink:  ",CHAR(34),CHAR(34),"}")))</f>
        <v/>
      </c>
      <c r="U387" s="111" t="str">
        <f>IF($A387&gt;NumDataColumns,"",
IF(INDEX(DataColumns[Method Code],$A387)="","PLEASE FILL IN A SAMPLING FEATURE FOR EACH DATA COLUMN",
CONCATENATE("  - &amp;FeatureActionID",TEXT($A387,"0000"),
" {","SamplingFeatureID:  *SamplingFeatureID",TEXT(MATCH(INDEX(DataColumns[Sampling Feature Code],$A387),SamplingFeatures[Feature Code],0),"0000"),
", ActionID:  *ActionID",TEXT($A387,"0000"),"}")))</f>
        <v/>
      </c>
      <c r="V387" s="111" t="str">
        <f>IF($A387&gt;NumDataColumns,"",
CONCATENATE("  - &amp;ResultID",TEXT($A387,"0000"),
" {","ResultUUID:  ",CHAR(34),INDEX(DataColumns[ResultUUID],$A387),CHAR(34),
", FeatureActionID: *FeatureActionID",TEXT($A387,"0000"),
", ResultTypeCV:  ",CHAR(34),INDEX(DataColumns[Result Type],$A387),CHAR(34),
", VariableID:  *VariableID",TEXT(MATCH(INDEX(DataColumns[Variable Code],$A387),Variables[Variable Code],0),"0000"),
", UnitsID:  ",CHAR(34),INDEX(DataColumns[Unit Name],$A387),CHAR(34),
", TaxonomicClassifierID:  ",CHAR(34),CHAR(34),
", ProcessingLevelID:  *ProcessingLevelID",TEXT(MATCH(INDEX(DataColumns[Processing Level],$A387),ProcessingLevels[Processing Level Code],0),"0000"),
", ResultDateTime:  ",CHAR(34),CHAR(34),
", ResultDateTimeUTCOffset:  ",CHAR(34),CHAR(34),
", ValidDateTime:  ",CHAR(34),CHAR(34),
", ValidDateTimeUTCOffset:  ",CHAR(34),CHAR(34),
", StatusCV:  ",CHAR(34),CHAR(34),
", SampledMediumCV:  ",CHAR(34),INDEX(DataColumns[Sampled Medium],$A387),CHAR(34),
", ValueCount:  ",NumDataValues,"}"))</f>
        <v/>
      </c>
      <c r="W387" s="111" t="str">
        <f>IF($A387&gt;NumDataColumns,"",
CONCATENATE("  - &amp;TimeSeriesResultID001",TEXT($A387,"0000"),
" {","ResultID: *ResultID",TEXT($A387,"0000"),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Statistic],$A387),CHAR(34),"}"))</f>
        <v/>
      </c>
      <c r="X387" s="111" t="str">
        <f>IF($A387-3&gt;NumDataColumns,"",
CONCATENATE("    - {ColumnNumber: ",TEXT($A387-1,"0000"),
", Label:  ",CHAR(34),INDEX(DataColumns[Column Label],$A387-3),CHAR(34),
", ODM2Field:  ",CHAR(34),"DataValue",CHAR(34),
", CensorCodeCV:  ",CHAR(34),INDEX(DataColumns[Censor Code],$A387-3),CHAR(34),
", QualiatyCodeCV:  ",CHAR(34),INDEX(DataColumns[Quality Code],$A387-3),CHAR(34),
", TimeAggregationInterval:  ",INDEX(DataColumns[Time Aggregation Interval],$A387-3),
", TimeAggregationIntervalUnitsID:  ",CHAR(34),INDEX(DataColumns[Time Aggregation Unit],$A387-3),CHAR(34),"}"))</f>
        <v/>
      </c>
      <c r="AA387" s="111" t="str">
        <f>IF($A387&gt;NumDataColumns,
"",
CONCATENATE(AA386,", ",INDEX(DataColumns[Column Label],$A387)))</f>
        <v/>
      </c>
    </row>
    <row r="388" spans="1:27" x14ac:dyDescent="0.25">
      <c r="A388">
        <v>385</v>
      </c>
      <c r="D388" s="111" t="str">
        <f>IF($A388&gt;NumPeople,"",
CONCATENATE("  - &amp;PersonID",TEXT($A388,"0000"),
" {","PersonFirstName:  ",CHAR(34),INDEX(People[First Name],$A388),CHAR(34),
", PersonMiddleName:  ",CHAR(34),INDEX(People[Middle Name],$A388),CHAR(34),
", PersonLastName:  ",CHAR(34),INDEX(People[Last Name],$A388),CHAR(34),"}"))</f>
        <v/>
      </c>
      <c r="E388" s="111" t="str">
        <f>IF($A388&gt;NumOrganizations,"",
CONCATENATE("  - &amp;OrganizationID",TEXT($A388,"0000"),
" {","OrganizationTypeCV:  ",CHAR(34),INDEX(Organizations[Organization Type '[CV']],$A388),CHAR(34),
", OrganizationCode:  ",CHAR(34),INDEX(Organizations[Organization Code],$A388),CHAR(34),
", OrganizationName:  ",CHAR(34),INDEX(Organizations[Organization Name],$A388),CHAR(34),
", OrganizationDescription:  ",CHAR(34),INDEX(Organizations[Organization Description],$A388),CHAR(34),
", OrganizationLink:  ",CHAR(34),INDEX(Organizations[Organization Link],$A388),CHAR(34),"}"))</f>
        <v/>
      </c>
      <c r="F388" s="111" t="str">
        <f>IF($A388&gt;NumPeople,"",
CONCATENATE("  - &amp;AffiliationID",TEXT($A388,"0000"),
" {PersonID: *PersonID",TEXT($A388,"0000"),
", OrganizationID: *OrganizationID",TEXT(MATCH(INDEX(People[Organization Name],$A388),Organizations[Organization Name],0),"0000"),
", IsPrimaryOrganizationContact: , AffiliationStartDate: , AffiliationEndDate: , PrimaryPhone: ",
", PrimaryEmail: ",CHAR(34),INDEX(People[Primary Email],$A388),CHAR(34),
", PrimaryAddress: ",CHAR(34),INDEX(People[Primary Address],$A388),CHAR(34),
", PersonLink: }"))</f>
        <v/>
      </c>
      <c r="H388" s="111" t="str">
        <f>IF(COUNTA(CitationInformation)=0,"",
IF($A388&gt;NumAuthors,"",
CONCATENATE("  - &amp;AuthorListID",TEXT($A388,"0000"),
"  {CitationID: *CitationID0001",
", PersonID: *PersonID",TEXT(MATCH(INDEX(AuthorList[Author Name],$A388),People[Full Name],0),"0000"),
", AuthorOrder: ",INDEX(AuthorList[Author Number],$A388),"}")))</f>
        <v/>
      </c>
      <c r="K388" s="111" t="str">
        <f>IF($A388&gt;NumSamplingFeatures,"",
CONCATENATE("  - &amp;SamplingFeatureID",TEXT($A388,"0000"),
" {","SamplingFeatureUUID:  ",CHAR(34),INDEX(SamplingFeatures[Sampling Feature UUID],$A388),CHAR(34),
", SamplingFeatureTypeCV:  ",CHAR(34),INDEX(SamplingFeatures[Sampling Feature Type],$A388),CHAR(34),
", SamplingFeatureCode:  ",CHAR(34),INDEX(SamplingFeatures[Feature Code],$A388),CHAR(34),
", SamplingFeatureName:  ",CHAR(34),INDEX(SamplingFeatures[Feature Name],$A388),CHAR(34),
", SamplingFeatureDescription:  ",CHAR(34),INDEX(SamplingFeatures[Feature Description],$A388),CHAR(34),
", SamplingFeatureGeotypeCV:  ",CHAR(34),INDEX(SamplingFeatures[Feature Geo Type],$A388),CHAR(34),
", FeatureGeometry:  ",CHAR(34),INDEX(SamplingFeatures[Feature Geometry],$A388),CHAR(34),
", Elevation_m:  ",CHAR(34),INDEX(SamplingFeatures[Elevation_m],$A388),CHAR(34),
", ElevationDatumCV:  ",CHAR(34),ElevationDatum,CHAR(34),"}"))</f>
        <v/>
      </c>
      <c r="L388" s="111" t="str">
        <f>IF(NumSites=0,"",
IF(NumSites&lt;$A388,"",
CONCATENATE("  - &amp;SiteID",TEXT($A388,"0000"),
" {","SamplingFeatureID:  *SamplingFeatureID",TEXT(MATCH($A388,Sites[SiteID],0),"0000"),
", SiteTypeCV:  ",CHAR(34),INDEX(Sites[Site Type],MATCH($A388,Sites[SiteID],0)),CHAR(34),
", Latitude:  ",INDEX(Sites[Latitude],MATCH($A388,Sites[SiteID],0)),
", Longitude:  ",INDEX(Sites[Longitude],MATCH($A388,Sites[SiteID],0)),
", SpatialReferenceID:  *SRSID0001}")))</f>
        <v/>
      </c>
      <c r="M388" s="111" t="str">
        <f>IF(NumSpecimens=0,"",
IF(NumSpecimens&lt;$A388,"",
CONCATENATE("  - &amp;SpecimenID",TEXT($A388,"0000"),
" {","SamplingFeatureID:  *SamplingFeatureID",TEXT(MATCH($A388,Specimens[SpecimenID],0),"0000"),
", SpecimenTypeCV:  ",CHAR(34),INDEX(Specimens[Specimen Type],MATCH($A388,Specimens[SpecimenID],0)),CHAR(34),
", SpecimenMediumCV:  ",INDEX(Specimens[Specimen Medium],MATCH($A388,Specimens[SpecimenID],0)),
", IsFieldSpecimen:  ",CHAR(34),INDEX(Specimens[Is Field Specimen?],MATCH($A388,Specimens[SpecimenID],0)),CHAR(34),"}")))</f>
        <v/>
      </c>
      <c r="N388" s="111" t="str">
        <f>IF(NumSpatialOffsets=0,"",
IF(NumSpatialOffsets&lt;$A388,"",
CONCATENATE("  - &amp;SpatialOffsetID",TEXT($A388,"0000"),
" {","SpatialOffsetTypeCV:  ",CHAR(34),INDEX(RelatedFeatures[Spatial Offset Type],MATCH($A388,RelatedFeatures[OffsetID],0)),CHAR(34),
", Offset1Value:  ",INDEX(RelatedFeatures[Offset 1 Value],MATCH($A388,RelatedFeatures[OffsetID],0)),
", Offset1UnitID:  ",CHAR(34),INDEX(RelatedFeatures[Offset 1 Unit],MATCH($A388,RelatedFeatures[OffsetID],0)),CHAR(34),
", Offset2Value:  ",IF(INDEX(RelatedFeatures[Offset 2 Value],MATCH($A388,RelatedFeatures[OffsetID],0))="","NULL",INDEX(RelatedFeatures[Offset 2 Value],MATCH($A388,RelatedFeatures[OffsetID],0))),
", Offset2UnitID:  ",CHAR(34),INDEX(RelatedFeatures[Offset 2 Unit],MATCH($A388,RelatedFeatures[OffsetID],0)),,CHAR(34),
", Offset3Value:  ",IF(INDEX(RelatedFeatures[Offset 3 Value],MATCH($A388,RelatedFeatures[OffsetID],0))="","NULL",INDEX(RelatedFeatures[Offset 3 Value],MATCH($A388,RelatedFeatures[OffsetID],0))),
", Offset3UnitID:  ",CHAR(34),INDEX(RelatedFeatures[Offset 3 Unit],MATCH($A388,RelatedFeatures[OffsetID],0)),CHAR(34),"}")))</f>
        <v/>
      </c>
      <c r="O388" s="111" t="str">
        <f>IF(NumRelatedFeatures=0,"",
IF($A388&gt;NumRelatedFeatures,"",
CONCATENATE("  - &amp;RelationID",TEXT($A388,"0000"),
" {","SamplingFeatureID:  *SamplingFeatureID",TEXT(MATCH(INDEX(RelatedFeatures[First Sampling Feature Code],$A388),SamplingFeatures[Feature Code],0),"0000"),
", RelationshipTypeCV:  ",CHAR(34),INDEX(RelatedFeatures[Relationship Type],$A388),CHAR(34),
", RelatedFeatureID: *SamplingFeatureID",TEXT(MATCH(INDEX(RelatedFeatures[Second Sampling Feature Code],$A388),SamplingFeatures[Feature Code],0),"0000"),
", SpatialOffsetID:  ",IF(INDEX(RelatedFeatures[OffsetID],$A388)="",CONCATENATE(CHAR(34),CHAR(34)),CONCATENATE("*SpatialOffsetID",TEXT(INDEX(RelatedFeatures[OffsetID],$A388),"0000"))),"}")))</f>
        <v/>
      </c>
      <c r="P388" s="111" t="str">
        <f>IF($A388&gt;NumMethods,"",
CONCATENATE("  - &amp;MethodID",TEXT($A388,"0000"),
" {","MethodTypeCV:  ",CHAR(34),INDEX(Methods[Method Type],$A388),CHAR(34),
", MethodCode:  ",CHAR(34),INDEX(Methods[Method Code],$A388),CHAR(34),
", MethodName:  ",CHAR(34),INDEX(Methods[Method Name],$A388),CHAR(34),
", MethodDescription:  ",CHAR(34),INDEX(Methods[Method Description],$A388),CHAR(34),
", MethodLink:  ",CHAR(34),INDEX(Methods[Method Link],$A388),CHAR(34),
", OrganizationID: *OrganizationID",TEXT(MATCH(INDEX(Methods[Organization Name],$A388),Organizations[Organization Name],0),"0000"),"}"))</f>
        <v/>
      </c>
      <c r="Q388" s="111" t="str">
        <f>IF($A388&gt;NumVariables,"",
CONCATENATE("  - &amp;VariableID",TEXT($A388,"0000"),
" {","VariableTypeCV:  ",CHAR(34),INDEX(Variables[Variable Type],$A388),CHAR(34),
", VariableCode:  ",CHAR(34),INDEX(Variables[Variable Code],$A388),CHAR(34),
", VariableNameCV:  ",CHAR(34),INDEX(Variables[Variable Name],$A388),CHAR(34),
", VariableDefinition:  ",CHAR(34),INDEX(Variables[Variable Definition],$A388),CHAR(34),
", SpecciationCV:  ",CHAR(34),INDEX(Variables[Speciation],$A388),CHAR(34),
", NoDataValue:  ",CHAR(34),INDEX(Variables[No Data Value],$A388),CHAR(34),"}"))</f>
        <v/>
      </c>
      <c r="S388" s="111" t="str">
        <f>IF($A388&gt;NumProcessingLevels,"",
CONCATENATE("  - &amp;ProcessingLevelID",TEXT($A388,"0000"),
" {","ProcessingLevelCode:  ",CHAR(34),INDEX(ProcessingLevels[Processing Level Code],$A388),CHAR(34),
", Definition:  ",CHAR(34),INDEX(ProcessingLevels[Definition],$A388),CHAR(34),
", Explanation:  ",CHAR(34),INDEX(ProcessingLevels[Explanation],$A388),CHAR(34),"}"))</f>
        <v/>
      </c>
      <c r="T388" s="111" t="str">
        <f>IF($A388&gt;NumDataColumns,"",
IF(INDEX(DataColumns[Method Code],$A388)="","PLEASE FILL IN A METHOD FOR EACH DATA COLUMN",
CONCATENATE("  - &amp;ActionID",TEXT($A388,"0000"),
" {","ActionTypeCV:  ",CHAR(34),"Observation",CHAR(34),
", MethodID: *MethodID",TEXT(MATCH(INDEX(DataColumns[Method Code],$A388),Methods[Method Code],0),"0000"),
", BeginDateTime:  NULL",
", BeginDateTimeUTCOffset:  NULL",
", EndDateTime:  NULL",
", EndDateTimeUTCOffset:  NULL",
", ActionDescription:  ",CHAR(34),"Generic observation action generated by YODA TimeSeries Template",CHAR(34),
", ActionFileLink:  ",CHAR(34),CHAR(34),"}")))</f>
        <v/>
      </c>
      <c r="U388" s="111" t="str">
        <f>IF($A388&gt;NumDataColumns,"",
IF(INDEX(DataColumns[Method Code],$A388)="","PLEASE FILL IN A SAMPLING FEATURE FOR EACH DATA COLUMN",
CONCATENATE("  - &amp;FeatureActionID",TEXT($A388,"0000"),
" {","SamplingFeatureID:  *SamplingFeatureID",TEXT(MATCH(INDEX(DataColumns[Sampling Feature Code],$A388),SamplingFeatures[Feature Code],0),"0000"),
", ActionID:  *ActionID",TEXT($A388,"0000"),"}")))</f>
        <v/>
      </c>
      <c r="V388" s="111" t="str">
        <f>IF($A388&gt;NumDataColumns,"",
CONCATENATE("  - &amp;ResultID",TEXT($A388,"0000"),
" {","ResultUUID:  ",CHAR(34),INDEX(DataColumns[ResultUUID],$A388),CHAR(34),
", FeatureActionID: *FeatureActionID",TEXT($A388,"0000"),
", ResultTypeCV:  ",CHAR(34),INDEX(DataColumns[Result Type],$A388),CHAR(34),
", VariableID:  *VariableID",TEXT(MATCH(INDEX(DataColumns[Variable Code],$A388),Variables[Variable Code],0),"0000"),
", UnitsID:  ",CHAR(34),INDEX(DataColumns[Unit Name],$A388),CHAR(34),
", TaxonomicClassifierID:  ",CHAR(34),CHAR(34),
", ProcessingLevelID:  *ProcessingLevelID",TEXT(MATCH(INDEX(DataColumns[Processing Level],$A388),ProcessingLevels[Processing Level Code],0),"0000"),
", ResultDateTime:  ",CHAR(34),CHAR(34),
", ResultDateTimeUTCOffset:  ",CHAR(34),CHAR(34),
", ValidDateTime:  ",CHAR(34),CHAR(34),
", ValidDateTimeUTCOffset:  ",CHAR(34),CHAR(34),
", StatusCV:  ",CHAR(34),CHAR(34),
", SampledMediumCV:  ",CHAR(34),INDEX(DataColumns[Sampled Medium],$A388),CHAR(34),
", ValueCount:  ",NumDataValues,"}"))</f>
        <v/>
      </c>
      <c r="W388" s="111" t="str">
        <f>IF($A388&gt;NumDataColumns,"",
CONCATENATE("  - &amp;TimeSeriesResultID001",TEXT($A388,"0000"),
" {","ResultID: *ResultID",TEXT($A388,"0000"),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Statistic],$A388),CHAR(34),"}"))</f>
        <v/>
      </c>
      <c r="X388" s="111" t="str">
        <f>IF($A388-3&gt;NumDataColumns,"",
CONCATENATE("    - {ColumnNumber: ",TEXT($A388-1,"0000"),
", Label:  ",CHAR(34),INDEX(DataColumns[Column Label],$A388-3),CHAR(34),
", ODM2Field:  ",CHAR(34),"DataValue",CHAR(34),
", CensorCodeCV:  ",CHAR(34),INDEX(DataColumns[Censor Code],$A388-3),CHAR(34),
", QualiatyCodeCV:  ",CHAR(34),INDEX(DataColumns[Quality Code],$A388-3),CHAR(34),
", TimeAggregationInterval:  ",INDEX(DataColumns[Time Aggregation Interval],$A388-3),
", TimeAggregationIntervalUnitsID:  ",CHAR(34),INDEX(DataColumns[Time Aggregation Unit],$A388-3),CHAR(34),"}"))</f>
        <v/>
      </c>
      <c r="AA388" s="111" t="str">
        <f>IF($A388&gt;NumDataColumns,
"",
CONCATENATE(AA387,", ",INDEX(DataColumns[Column Label],$A388)))</f>
        <v/>
      </c>
    </row>
    <row r="389" spans="1:27" x14ac:dyDescent="0.25">
      <c r="A389">
        <v>386</v>
      </c>
      <c r="D389" s="111" t="str">
        <f>IF($A389&gt;NumPeople,"",
CONCATENATE("  - &amp;PersonID",TEXT($A389,"0000"),
" {","PersonFirstName:  ",CHAR(34),INDEX(People[First Name],$A389),CHAR(34),
", PersonMiddleName:  ",CHAR(34),INDEX(People[Middle Name],$A389),CHAR(34),
", PersonLastName:  ",CHAR(34),INDEX(People[Last Name],$A389),CHAR(34),"}"))</f>
        <v/>
      </c>
      <c r="E389" s="111" t="str">
        <f>IF($A389&gt;NumOrganizations,"",
CONCATENATE("  - &amp;OrganizationID",TEXT($A389,"0000"),
" {","OrganizationTypeCV:  ",CHAR(34),INDEX(Organizations[Organization Type '[CV']],$A389),CHAR(34),
", OrganizationCode:  ",CHAR(34),INDEX(Organizations[Organization Code],$A389),CHAR(34),
", OrganizationName:  ",CHAR(34),INDEX(Organizations[Organization Name],$A389),CHAR(34),
", OrganizationDescription:  ",CHAR(34),INDEX(Organizations[Organization Description],$A389),CHAR(34),
", OrganizationLink:  ",CHAR(34),INDEX(Organizations[Organization Link],$A389),CHAR(34),"}"))</f>
        <v/>
      </c>
      <c r="F389" s="111" t="str">
        <f>IF($A389&gt;NumPeople,"",
CONCATENATE("  - &amp;AffiliationID",TEXT($A389,"0000"),
" {PersonID: *PersonID",TEXT($A389,"0000"),
", OrganizationID: *OrganizationID",TEXT(MATCH(INDEX(People[Organization Name],$A389),Organizations[Organization Name],0),"0000"),
", IsPrimaryOrganizationContact: , AffiliationStartDate: , AffiliationEndDate: , PrimaryPhone: ",
", PrimaryEmail: ",CHAR(34),INDEX(People[Primary Email],$A389),CHAR(34),
", PrimaryAddress: ",CHAR(34),INDEX(People[Primary Address],$A389),CHAR(34),
", PersonLink: }"))</f>
        <v/>
      </c>
      <c r="H389" s="111" t="str">
        <f>IF(COUNTA(CitationInformation)=0,"",
IF($A389&gt;NumAuthors,"",
CONCATENATE("  - &amp;AuthorListID",TEXT($A389,"0000"),
"  {CitationID: *CitationID0001",
", PersonID: *PersonID",TEXT(MATCH(INDEX(AuthorList[Author Name],$A389),People[Full Name],0),"0000"),
", AuthorOrder: ",INDEX(AuthorList[Author Number],$A389),"}")))</f>
        <v/>
      </c>
      <c r="K389" s="111" t="str">
        <f>IF($A389&gt;NumSamplingFeatures,"",
CONCATENATE("  - &amp;SamplingFeatureID",TEXT($A389,"0000"),
" {","SamplingFeatureUUID:  ",CHAR(34),INDEX(SamplingFeatures[Sampling Feature UUID],$A389),CHAR(34),
", SamplingFeatureTypeCV:  ",CHAR(34),INDEX(SamplingFeatures[Sampling Feature Type],$A389),CHAR(34),
", SamplingFeatureCode:  ",CHAR(34),INDEX(SamplingFeatures[Feature Code],$A389),CHAR(34),
", SamplingFeatureName:  ",CHAR(34),INDEX(SamplingFeatures[Feature Name],$A389),CHAR(34),
", SamplingFeatureDescription:  ",CHAR(34),INDEX(SamplingFeatures[Feature Description],$A389),CHAR(34),
", SamplingFeatureGeotypeCV:  ",CHAR(34),INDEX(SamplingFeatures[Feature Geo Type],$A389),CHAR(34),
", FeatureGeometry:  ",CHAR(34),INDEX(SamplingFeatures[Feature Geometry],$A389),CHAR(34),
", Elevation_m:  ",CHAR(34),INDEX(SamplingFeatures[Elevation_m],$A389),CHAR(34),
", ElevationDatumCV:  ",CHAR(34),ElevationDatum,CHAR(34),"}"))</f>
        <v/>
      </c>
      <c r="L389" s="111" t="str">
        <f>IF(NumSites=0,"",
IF(NumSites&lt;$A389,"",
CONCATENATE("  - &amp;SiteID",TEXT($A389,"0000"),
" {","SamplingFeatureID:  *SamplingFeatureID",TEXT(MATCH($A389,Sites[SiteID],0),"0000"),
", SiteTypeCV:  ",CHAR(34),INDEX(Sites[Site Type],MATCH($A389,Sites[SiteID],0)),CHAR(34),
", Latitude:  ",INDEX(Sites[Latitude],MATCH($A389,Sites[SiteID],0)),
", Longitude:  ",INDEX(Sites[Longitude],MATCH($A389,Sites[SiteID],0)),
", SpatialReferenceID:  *SRSID0001}")))</f>
        <v/>
      </c>
      <c r="M389" s="111" t="str">
        <f>IF(NumSpecimens=0,"",
IF(NumSpecimens&lt;$A389,"",
CONCATENATE("  - &amp;SpecimenID",TEXT($A389,"0000"),
" {","SamplingFeatureID:  *SamplingFeatureID",TEXT(MATCH($A389,Specimens[SpecimenID],0),"0000"),
", SpecimenTypeCV:  ",CHAR(34),INDEX(Specimens[Specimen Type],MATCH($A389,Specimens[SpecimenID],0)),CHAR(34),
", SpecimenMediumCV:  ",INDEX(Specimens[Specimen Medium],MATCH($A389,Specimens[SpecimenID],0)),
", IsFieldSpecimen:  ",CHAR(34),INDEX(Specimens[Is Field Specimen?],MATCH($A389,Specimens[SpecimenID],0)),CHAR(34),"}")))</f>
        <v/>
      </c>
      <c r="N389" s="111" t="str">
        <f>IF(NumSpatialOffsets=0,"",
IF(NumSpatialOffsets&lt;$A389,"",
CONCATENATE("  - &amp;SpatialOffsetID",TEXT($A389,"0000"),
" {","SpatialOffsetTypeCV:  ",CHAR(34),INDEX(RelatedFeatures[Spatial Offset Type],MATCH($A389,RelatedFeatures[OffsetID],0)),CHAR(34),
", Offset1Value:  ",INDEX(RelatedFeatures[Offset 1 Value],MATCH($A389,RelatedFeatures[OffsetID],0)),
", Offset1UnitID:  ",CHAR(34),INDEX(RelatedFeatures[Offset 1 Unit],MATCH($A389,RelatedFeatures[OffsetID],0)),CHAR(34),
", Offset2Value:  ",IF(INDEX(RelatedFeatures[Offset 2 Value],MATCH($A389,RelatedFeatures[OffsetID],0))="","NULL",INDEX(RelatedFeatures[Offset 2 Value],MATCH($A389,RelatedFeatures[OffsetID],0))),
", Offset2UnitID:  ",CHAR(34),INDEX(RelatedFeatures[Offset 2 Unit],MATCH($A389,RelatedFeatures[OffsetID],0)),,CHAR(34),
", Offset3Value:  ",IF(INDEX(RelatedFeatures[Offset 3 Value],MATCH($A389,RelatedFeatures[OffsetID],0))="","NULL",INDEX(RelatedFeatures[Offset 3 Value],MATCH($A389,RelatedFeatures[OffsetID],0))),
", Offset3UnitID:  ",CHAR(34),INDEX(RelatedFeatures[Offset 3 Unit],MATCH($A389,RelatedFeatures[OffsetID],0)),CHAR(34),"}")))</f>
        <v/>
      </c>
      <c r="O389" s="111" t="str">
        <f>IF(NumRelatedFeatures=0,"",
IF($A389&gt;NumRelatedFeatures,"",
CONCATENATE("  - &amp;RelationID",TEXT($A389,"0000"),
" {","SamplingFeatureID:  *SamplingFeatureID",TEXT(MATCH(INDEX(RelatedFeatures[First Sampling Feature Code],$A389),SamplingFeatures[Feature Code],0),"0000"),
", RelationshipTypeCV:  ",CHAR(34),INDEX(RelatedFeatures[Relationship Type],$A389),CHAR(34),
", RelatedFeatureID: *SamplingFeatureID",TEXT(MATCH(INDEX(RelatedFeatures[Second Sampling Feature Code],$A389),SamplingFeatures[Feature Code],0),"0000"),
", SpatialOffsetID:  ",IF(INDEX(RelatedFeatures[OffsetID],$A389)="",CONCATENATE(CHAR(34),CHAR(34)),CONCATENATE("*SpatialOffsetID",TEXT(INDEX(RelatedFeatures[OffsetID],$A389),"0000"))),"}")))</f>
        <v/>
      </c>
      <c r="P389" s="111" t="str">
        <f>IF($A389&gt;NumMethods,"",
CONCATENATE("  - &amp;MethodID",TEXT($A389,"0000"),
" {","MethodTypeCV:  ",CHAR(34),INDEX(Methods[Method Type],$A389),CHAR(34),
", MethodCode:  ",CHAR(34),INDEX(Methods[Method Code],$A389),CHAR(34),
", MethodName:  ",CHAR(34),INDEX(Methods[Method Name],$A389),CHAR(34),
", MethodDescription:  ",CHAR(34),INDEX(Methods[Method Description],$A389),CHAR(34),
", MethodLink:  ",CHAR(34),INDEX(Methods[Method Link],$A389),CHAR(34),
", OrganizationID: *OrganizationID",TEXT(MATCH(INDEX(Methods[Organization Name],$A389),Organizations[Organization Name],0),"0000"),"}"))</f>
        <v/>
      </c>
      <c r="Q389" s="111" t="str">
        <f>IF($A389&gt;NumVariables,"",
CONCATENATE("  - &amp;VariableID",TEXT($A389,"0000"),
" {","VariableTypeCV:  ",CHAR(34),INDEX(Variables[Variable Type],$A389),CHAR(34),
", VariableCode:  ",CHAR(34),INDEX(Variables[Variable Code],$A389),CHAR(34),
", VariableNameCV:  ",CHAR(34),INDEX(Variables[Variable Name],$A389),CHAR(34),
", VariableDefinition:  ",CHAR(34),INDEX(Variables[Variable Definition],$A389),CHAR(34),
", SpecciationCV:  ",CHAR(34),INDEX(Variables[Speciation],$A389),CHAR(34),
", NoDataValue:  ",CHAR(34),INDEX(Variables[No Data Value],$A389),CHAR(34),"}"))</f>
        <v/>
      </c>
      <c r="S389" s="111" t="str">
        <f>IF($A389&gt;NumProcessingLevels,"",
CONCATENATE("  - &amp;ProcessingLevelID",TEXT($A389,"0000"),
" {","ProcessingLevelCode:  ",CHAR(34),INDEX(ProcessingLevels[Processing Level Code],$A389),CHAR(34),
", Definition:  ",CHAR(34),INDEX(ProcessingLevels[Definition],$A389),CHAR(34),
", Explanation:  ",CHAR(34),INDEX(ProcessingLevels[Explanation],$A389),CHAR(34),"}"))</f>
        <v/>
      </c>
      <c r="T389" s="111" t="str">
        <f>IF($A389&gt;NumDataColumns,"",
IF(INDEX(DataColumns[Method Code],$A389)="","PLEASE FILL IN A METHOD FOR EACH DATA COLUMN",
CONCATENATE("  - &amp;ActionID",TEXT($A389,"0000"),
" {","ActionTypeCV:  ",CHAR(34),"Observation",CHAR(34),
", MethodID: *MethodID",TEXT(MATCH(INDEX(DataColumns[Method Code],$A389),Methods[Method Code],0),"0000"),
", BeginDateTime:  NULL",
", BeginDateTimeUTCOffset:  NULL",
", EndDateTime:  NULL",
", EndDateTimeUTCOffset:  NULL",
", ActionDescription:  ",CHAR(34),"Generic observation action generated by YODA TimeSeries Template",CHAR(34),
", ActionFileLink:  ",CHAR(34),CHAR(34),"}")))</f>
        <v/>
      </c>
      <c r="U389" s="111" t="str">
        <f>IF($A389&gt;NumDataColumns,"",
IF(INDEX(DataColumns[Method Code],$A389)="","PLEASE FILL IN A SAMPLING FEATURE FOR EACH DATA COLUMN",
CONCATENATE("  - &amp;FeatureActionID",TEXT($A389,"0000"),
" {","SamplingFeatureID:  *SamplingFeatureID",TEXT(MATCH(INDEX(DataColumns[Sampling Feature Code],$A389),SamplingFeatures[Feature Code],0),"0000"),
", ActionID:  *ActionID",TEXT($A389,"0000"),"}")))</f>
        <v/>
      </c>
      <c r="V389" s="111" t="str">
        <f>IF($A389&gt;NumDataColumns,"",
CONCATENATE("  - &amp;ResultID",TEXT($A389,"0000"),
" {","ResultUUID:  ",CHAR(34),INDEX(DataColumns[ResultUUID],$A389),CHAR(34),
", FeatureActionID: *FeatureActionID",TEXT($A389,"0000"),
", ResultTypeCV:  ",CHAR(34),INDEX(DataColumns[Result Type],$A389),CHAR(34),
", VariableID:  *VariableID",TEXT(MATCH(INDEX(DataColumns[Variable Code],$A389),Variables[Variable Code],0),"0000"),
", UnitsID:  ",CHAR(34),INDEX(DataColumns[Unit Name],$A389),CHAR(34),
", TaxonomicClassifierID:  ",CHAR(34),CHAR(34),
", ProcessingLevelID:  *ProcessingLevelID",TEXT(MATCH(INDEX(DataColumns[Processing Level],$A389),ProcessingLevels[Processing Level Code],0),"0000"),
", ResultDateTime:  ",CHAR(34),CHAR(34),
", ResultDateTimeUTCOffset:  ",CHAR(34),CHAR(34),
", ValidDateTime:  ",CHAR(34),CHAR(34),
", ValidDateTimeUTCOffset:  ",CHAR(34),CHAR(34),
", StatusCV:  ",CHAR(34),CHAR(34),
", SampledMediumCV:  ",CHAR(34),INDEX(DataColumns[Sampled Medium],$A389),CHAR(34),
", ValueCount:  ",NumDataValues,"}"))</f>
        <v/>
      </c>
      <c r="W389" s="111" t="str">
        <f>IF($A389&gt;NumDataColumns,"",
CONCATENATE("  - &amp;TimeSeriesResultID001",TEXT($A389,"0000"),
" {","ResultID: *ResultID",TEXT($A389,"0000"),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Statistic],$A389),CHAR(34),"}"))</f>
        <v/>
      </c>
      <c r="X389" s="111" t="str">
        <f>IF($A389-3&gt;NumDataColumns,"",
CONCATENATE("    - {ColumnNumber: ",TEXT($A389-1,"0000"),
", Label:  ",CHAR(34),INDEX(DataColumns[Column Label],$A389-3),CHAR(34),
", ODM2Field:  ",CHAR(34),"DataValue",CHAR(34),
", CensorCodeCV:  ",CHAR(34),INDEX(DataColumns[Censor Code],$A389-3),CHAR(34),
", QualiatyCodeCV:  ",CHAR(34),INDEX(DataColumns[Quality Code],$A389-3),CHAR(34),
", TimeAggregationInterval:  ",INDEX(DataColumns[Time Aggregation Interval],$A389-3),
", TimeAggregationIntervalUnitsID:  ",CHAR(34),INDEX(DataColumns[Time Aggregation Unit],$A389-3),CHAR(34),"}"))</f>
        <v/>
      </c>
      <c r="AA389" s="111" t="str">
        <f>IF($A389&gt;NumDataColumns,
"",
CONCATENATE(AA388,", ",INDEX(DataColumns[Column Label],$A389)))</f>
        <v/>
      </c>
    </row>
    <row r="390" spans="1:27" x14ac:dyDescent="0.25">
      <c r="A390">
        <v>387</v>
      </c>
      <c r="D390" s="111" t="str">
        <f>IF($A390&gt;NumPeople,"",
CONCATENATE("  - &amp;PersonID",TEXT($A390,"0000"),
" {","PersonFirstName:  ",CHAR(34),INDEX(People[First Name],$A390),CHAR(34),
", PersonMiddleName:  ",CHAR(34),INDEX(People[Middle Name],$A390),CHAR(34),
", PersonLastName:  ",CHAR(34),INDEX(People[Last Name],$A390),CHAR(34),"}"))</f>
        <v/>
      </c>
      <c r="E390" s="111" t="str">
        <f>IF($A390&gt;NumOrganizations,"",
CONCATENATE("  - &amp;OrganizationID",TEXT($A390,"0000"),
" {","OrganizationTypeCV:  ",CHAR(34),INDEX(Organizations[Organization Type '[CV']],$A390),CHAR(34),
", OrganizationCode:  ",CHAR(34),INDEX(Organizations[Organization Code],$A390),CHAR(34),
", OrganizationName:  ",CHAR(34),INDEX(Organizations[Organization Name],$A390),CHAR(34),
", OrganizationDescription:  ",CHAR(34),INDEX(Organizations[Organization Description],$A390),CHAR(34),
", OrganizationLink:  ",CHAR(34),INDEX(Organizations[Organization Link],$A390),CHAR(34),"}"))</f>
        <v/>
      </c>
      <c r="F390" s="111" t="str">
        <f>IF($A390&gt;NumPeople,"",
CONCATENATE("  - &amp;AffiliationID",TEXT($A390,"0000"),
" {PersonID: *PersonID",TEXT($A390,"0000"),
", OrganizationID: *OrganizationID",TEXT(MATCH(INDEX(People[Organization Name],$A390),Organizations[Organization Name],0),"0000"),
", IsPrimaryOrganizationContact: , AffiliationStartDate: , AffiliationEndDate: , PrimaryPhone: ",
", PrimaryEmail: ",CHAR(34),INDEX(People[Primary Email],$A390),CHAR(34),
", PrimaryAddress: ",CHAR(34),INDEX(People[Primary Address],$A390),CHAR(34),
", PersonLink: }"))</f>
        <v/>
      </c>
      <c r="H390" s="111" t="str">
        <f>IF(COUNTA(CitationInformation)=0,"",
IF($A390&gt;NumAuthors,"",
CONCATENATE("  - &amp;AuthorListID",TEXT($A390,"0000"),
"  {CitationID: *CitationID0001",
", PersonID: *PersonID",TEXT(MATCH(INDEX(AuthorList[Author Name],$A390),People[Full Name],0),"0000"),
", AuthorOrder: ",INDEX(AuthorList[Author Number],$A390),"}")))</f>
        <v/>
      </c>
      <c r="K390" s="111" t="str">
        <f>IF($A390&gt;NumSamplingFeatures,"",
CONCATENATE("  - &amp;SamplingFeatureID",TEXT($A390,"0000"),
" {","SamplingFeatureUUID:  ",CHAR(34),INDEX(SamplingFeatures[Sampling Feature UUID],$A390),CHAR(34),
", SamplingFeatureTypeCV:  ",CHAR(34),INDEX(SamplingFeatures[Sampling Feature Type],$A390),CHAR(34),
", SamplingFeatureCode:  ",CHAR(34),INDEX(SamplingFeatures[Feature Code],$A390),CHAR(34),
", SamplingFeatureName:  ",CHAR(34),INDEX(SamplingFeatures[Feature Name],$A390),CHAR(34),
", SamplingFeatureDescription:  ",CHAR(34),INDEX(SamplingFeatures[Feature Description],$A390),CHAR(34),
", SamplingFeatureGeotypeCV:  ",CHAR(34),INDEX(SamplingFeatures[Feature Geo Type],$A390),CHAR(34),
", FeatureGeometry:  ",CHAR(34),INDEX(SamplingFeatures[Feature Geometry],$A390),CHAR(34),
", Elevation_m:  ",CHAR(34),INDEX(SamplingFeatures[Elevation_m],$A390),CHAR(34),
", ElevationDatumCV:  ",CHAR(34),ElevationDatum,CHAR(34),"}"))</f>
        <v/>
      </c>
      <c r="L390" s="111" t="str">
        <f>IF(NumSites=0,"",
IF(NumSites&lt;$A390,"",
CONCATENATE("  - &amp;SiteID",TEXT($A390,"0000"),
" {","SamplingFeatureID:  *SamplingFeatureID",TEXT(MATCH($A390,Sites[SiteID],0),"0000"),
", SiteTypeCV:  ",CHAR(34),INDEX(Sites[Site Type],MATCH($A390,Sites[SiteID],0)),CHAR(34),
", Latitude:  ",INDEX(Sites[Latitude],MATCH($A390,Sites[SiteID],0)),
", Longitude:  ",INDEX(Sites[Longitude],MATCH($A390,Sites[SiteID],0)),
", SpatialReferenceID:  *SRSID0001}")))</f>
        <v/>
      </c>
      <c r="M390" s="111" t="str">
        <f>IF(NumSpecimens=0,"",
IF(NumSpecimens&lt;$A390,"",
CONCATENATE("  - &amp;SpecimenID",TEXT($A390,"0000"),
" {","SamplingFeatureID:  *SamplingFeatureID",TEXT(MATCH($A390,Specimens[SpecimenID],0),"0000"),
", SpecimenTypeCV:  ",CHAR(34),INDEX(Specimens[Specimen Type],MATCH($A390,Specimens[SpecimenID],0)),CHAR(34),
", SpecimenMediumCV:  ",INDEX(Specimens[Specimen Medium],MATCH($A390,Specimens[SpecimenID],0)),
", IsFieldSpecimen:  ",CHAR(34),INDEX(Specimens[Is Field Specimen?],MATCH($A390,Specimens[SpecimenID],0)),CHAR(34),"}")))</f>
        <v/>
      </c>
      <c r="N390" s="111" t="str">
        <f>IF(NumSpatialOffsets=0,"",
IF(NumSpatialOffsets&lt;$A390,"",
CONCATENATE("  - &amp;SpatialOffsetID",TEXT($A390,"0000"),
" {","SpatialOffsetTypeCV:  ",CHAR(34),INDEX(RelatedFeatures[Spatial Offset Type],MATCH($A390,RelatedFeatures[OffsetID],0)),CHAR(34),
", Offset1Value:  ",INDEX(RelatedFeatures[Offset 1 Value],MATCH($A390,RelatedFeatures[OffsetID],0)),
", Offset1UnitID:  ",CHAR(34),INDEX(RelatedFeatures[Offset 1 Unit],MATCH($A390,RelatedFeatures[OffsetID],0)),CHAR(34),
", Offset2Value:  ",IF(INDEX(RelatedFeatures[Offset 2 Value],MATCH($A390,RelatedFeatures[OffsetID],0))="","NULL",INDEX(RelatedFeatures[Offset 2 Value],MATCH($A390,RelatedFeatures[OffsetID],0))),
", Offset2UnitID:  ",CHAR(34),INDEX(RelatedFeatures[Offset 2 Unit],MATCH($A390,RelatedFeatures[OffsetID],0)),,CHAR(34),
", Offset3Value:  ",IF(INDEX(RelatedFeatures[Offset 3 Value],MATCH($A390,RelatedFeatures[OffsetID],0))="","NULL",INDEX(RelatedFeatures[Offset 3 Value],MATCH($A390,RelatedFeatures[OffsetID],0))),
", Offset3UnitID:  ",CHAR(34),INDEX(RelatedFeatures[Offset 3 Unit],MATCH($A390,RelatedFeatures[OffsetID],0)),CHAR(34),"}")))</f>
        <v/>
      </c>
      <c r="O390" s="111" t="str">
        <f>IF(NumRelatedFeatures=0,"",
IF($A390&gt;NumRelatedFeatures,"",
CONCATENATE("  - &amp;RelationID",TEXT($A390,"0000"),
" {","SamplingFeatureID:  *SamplingFeatureID",TEXT(MATCH(INDEX(RelatedFeatures[First Sampling Feature Code],$A390),SamplingFeatures[Feature Code],0),"0000"),
", RelationshipTypeCV:  ",CHAR(34),INDEX(RelatedFeatures[Relationship Type],$A390),CHAR(34),
", RelatedFeatureID: *SamplingFeatureID",TEXT(MATCH(INDEX(RelatedFeatures[Second Sampling Feature Code],$A390),SamplingFeatures[Feature Code],0),"0000"),
", SpatialOffsetID:  ",IF(INDEX(RelatedFeatures[OffsetID],$A390)="",CONCATENATE(CHAR(34),CHAR(34)),CONCATENATE("*SpatialOffsetID",TEXT(INDEX(RelatedFeatures[OffsetID],$A390),"0000"))),"}")))</f>
        <v/>
      </c>
      <c r="P390" s="111" t="str">
        <f>IF($A390&gt;NumMethods,"",
CONCATENATE("  - &amp;MethodID",TEXT($A390,"0000"),
" {","MethodTypeCV:  ",CHAR(34),INDEX(Methods[Method Type],$A390),CHAR(34),
", MethodCode:  ",CHAR(34),INDEX(Methods[Method Code],$A390),CHAR(34),
", MethodName:  ",CHAR(34),INDEX(Methods[Method Name],$A390),CHAR(34),
", MethodDescription:  ",CHAR(34),INDEX(Methods[Method Description],$A390),CHAR(34),
", MethodLink:  ",CHAR(34),INDEX(Methods[Method Link],$A390),CHAR(34),
", OrganizationID: *OrganizationID",TEXT(MATCH(INDEX(Methods[Organization Name],$A390),Organizations[Organization Name],0),"0000"),"}"))</f>
        <v/>
      </c>
      <c r="Q390" s="111" t="str">
        <f>IF($A390&gt;NumVariables,"",
CONCATENATE("  - &amp;VariableID",TEXT($A390,"0000"),
" {","VariableTypeCV:  ",CHAR(34),INDEX(Variables[Variable Type],$A390),CHAR(34),
", VariableCode:  ",CHAR(34),INDEX(Variables[Variable Code],$A390),CHAR(34),
", VariableNameCV:  ",CHAR(34),INDEX(Variables[Variable Name],$A390),CHAR(34),
", VariableDefinition:  ",CHAR(34),INDEX(Variables[Variable Definition],$A390),CHAR(34),
", SpecciationCV:  ",CHAR(34),INDEX(Variables[Speciation],$A390),CHAR(34),
", NoDataValue:  ",CHAR(34),INDEX(Variables[No Data Value],$A390),CHAR(34),"}"))</f>
        <v/>
      </c>
      <c r="S390" s="111" t="str">
        <f>IF($A390&gt;NumProcessingLevels,"",
CONCATENATE("  - &amp;ProcessingLevelID",TEXT($A390,"0000"),
" {","ProcessingLevelCode:  ",CHAR(34),INDEX(ProcessingLevels[Processing Level Code],$A390),CHAR(34),
", Definition:  ",CHAR(34),INDEX(ProcessingLevels[Definition],$A390),CHAR(34),
", Explanation:  ",CHAR(34),INDEX(ProcessingLevels[Explanation],$A390),CHAR(34),"}"))</f>
        <v/>
      </c>
      <c r="T390" s="111" t="str">
        <f>IF($A390&gt;NumDataColumns,"",
IF(INDEX(DataColumns[Method Code],$A390)="","PLEASE FILL IN A METHOD FOR EACH DATA COLUMN",
CONCATENATE("  - &amp;ActionID",TEXT($A390,"0000"),
" {","ActionTypeCV:  ",CHAR(34),"Observation",CHAR(34),
", MethodID: *MethodID",TEXT(MATCH(INDEX(DataColumns[Method Code],$A390),Methods[Method Code],0),"0000"),
", BeginDateTime:  NULL",
", BeginDateTimeUTCOffset:  NULL",
", EndDateTime:  NULL",
", EndDateTimeUTCOffset:  NULL",
", ActionDescription:  ",CHAR(34),"Generic observation action generated by YODA TimeSeries Template",CHAR(34),
", ActionFileLink:  ",CHAR(34),CHAR(34),"}")))</f>
        <v/>
      </c>
      <c r="U390" s="111" t="str">
        <f>IF($A390&gt;NumDataColumns,"",
IF(INDEX(DataColumns[Method Code],$A390)="","PLEASE FILL IN A SAMPLING FEATURE FOR EACH DATA COLUMN",
CONCATENATE("  - &amp;FeatureActionID",TEXT($A390,"0000"),
" {","SamplingFeatureID:  *SamplingFeatureID",TEXT(MATCH(INDEX(DataColumns[Sampling Feature Code],$A390),SamplingFeatures[Feature Code],0),"0000"),
", ActionID:  *ActionID",TEXT($A390,"0000"),"}")))</f>
        <v/>
      </c>
      <c r="V390" s="111" t="str">
        <f>IF($A390&gt;NumDataColumns,"",
CONCATENATE("  - &amp;ResultID",TEXT($A390,"0000"),
" {","ResultUUID:  ",CHAR(34),INDEX(DataColumns[ResultUUID],$A390),CHAR(34),
", FeatureActionID: *FeatureActionID",TEXT($A390,"0000"),
", ResultTypeCV:  ",CHAR(34),INDEX(DataColumns[Result Type],$A390),CHAR(34),
", VariableID:  *VariableID",TEXT(MATCH(INDEX(DataColumns[Variable Code],$A390),Variables[Variable Code],0),"0000"),
", UnitsID:  ",CHAR(34),INDEX(DataColumns[Unit Name],$A390),CHAR(34),
", TaxonomicClassifierID:  ",CHAR(34),CHAR(34),
", ProcessingLevelID:  *ProcessingLevelID",TEXT(MATCH(INDEX(DataColumns[Processing Level],$A390),ProcessingLevels[Processing Level Code],0),"0000"),
", ResultDateTime:  ",CHAR(34),CHAR(34),
", ResultDateTimeUTCOffset:  ",CHAR(34),CHAR(34),
", ValidDateTime:  ",CHAR(34),CHAR(34),
", ValidDateTimeUTCOffset:  ",CHAR(34),CHAR(34),
", StatusCV:  ",CHAR(34),CHAR(34),
", SampledMediumCV:  ",CHAR(34),INDEX(DataColumns[Sampled Medium],$A390),CHAR(34),
", ValueCount:  ",NumDataValues,"}"))</f>
        <v/>
      </c>
      <c r="W390" s="111" t="str">
        <f>IF($A390&gt;NumDataColumns,"",
CONCATENATE("  - &amp;TimeSeriesResultID001",TEXT($A390,"0000"),
" {","ResultID: *ResultID",TEXT($A390,"0000"),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Statistic],$A390),CHAR(34),"}"))</f>
        <v/>
      </c>
      <c r="X390" s="111" t="str">
        <f>IF($A390-3&gt;NumDataColumns,"",
CONCATENATE("    - {ColumnNumber: ",TEXT($A390-1,"0000"),
", Label:  ",CHAR(34),INDEX(DataColumns[Column Label],$A390-3),CHAR(34),
", ODM2Field:  ",CHAR(34),"DataValue",CHAR(34),
", CensorCodeCV:  ",CHAR(34),INDEX(DataColumns[Censor Code],$A390-3),CHAR(34),
", QualiatyCodeCV:  ",CHAR(34),INDEX(DataColumns[Quality Code],$A390-3),CHAR(34),
", TimeAggregationInterval:  ",INDEX(DataColumns[Time Aggregation Interval],$A390-3),
", TimeAggregationIntervalUnitsID:  ",CHAR(34),INDEX(DataColumns[Time Aggregation Unit],$A390-3),CHAR(34),"}"))</f>
        <v/>
      </c>
      <c r="AA390" s="111" t="str">
        <f>IF($A390&gt;NumDataColumns,
"",
CONCATENATE(AA389,", ",INDEX(DataColumns[Column Label],$A390)))</f>
        <v/>
      </c>
    </row>
    <row r="391" spans="1:27" x14ac:dyDescent="0.25">
      <c r="A391">
        <v>388</v>
      </c>
      <c r="D391" s="111" t="str">
        <f>IF($A391&gt;NumPeople,"",
CONCATENATE("  - &amp;PersonID",TEXT($A391,"0000"),
" {","PersonFirstName:  ",CHAR(34),INDEX(People[First Name],$A391),CHAR(34),
", PersonMiddleName:  ",CHAR(34),INDEX(People[Middle Name],$A391),CHAR(34),
", PersonLastName:  ",CHAR(34),INDEX(People[Last Name],$A391),CHAR(34),"}"))</f>
        <v/>
      </c>
      <c r="E391" s="111" t="str">
        <f>IF($A391&gt;NumOrganizations,"",
CONCATENATE("  - &amp;OrganizationID",TEXT($A391,"0000"),
" {","OrganizationTypeCV:  ",CHAR(34),INDEX(Organizations[Organization Type '[CV']],$A391),CHAR(34),
", OrganizationCode:  ",CHAR(34),INDEX(Organizations[Organization Code],$A391),CHAR(34),
", OrganizationName:  ",CHAR(34),INDEX(Organizations[Organization Name],$A391),CHAR(34),
", OrganizationDescription:  ",CHAR(34),INDEX(Organizations[Organization Description],$A391),CHAR(34),
", OrganizationLink:  ",CHAR(34),INDEX(Organizations[Organization Link],$A391),CHAR(34),"}"))</f>
        <v/>
      </c>
      <c r="F391" s="111" t="str">
        <f>IF($A391&gt;NumPeople,"",
CONCATENATE("  - &amp;AffiliationID",TEXT($A391,"0000"),
" {PersonID: *PersonID",TEXT($A391,"0000"),
", OrganizationID: *OrganizationID",TEXT(MATCH(INDEX(People[Organization Name],$A391),Organizations[Organization Name],0),"0000"),
", IsPrimaryOrganizationContact: , AffiliationStartDate: , AffiliationEndDate: , PrimaryPhone: ",
", PrimaryEmail: ",CHAR(34),INDEX(People[Primary Email],$A391),CHAR(34),
", PrimaryAddress: ",CHAR(34),INDEX(People[Primary Address],$A391),CHAR(34),
", PersonLink: }"))</f>
        <v/>
      </c>
      <c r="H391" s="111" t="str">
        <f>IF(COUNTA(CitationInformation)=0,"",
IF($A391&gt;NumAuthors,"",
CONCATENATE("  - &amp;AuthorListID",TEXT($A391,"0000"),
"  {CitationID: *CitationID0001",
", PersonID: *PersonID",TEXT(MATCH(INDEX(AuthorList[Author Name],$A391),People[Full Name],0),"0000"),
", AuthorOrder: ",INDEX(AuthorList[Author Number],$A391),"}")))</f>
        <v/>
      </c>
      <c r="K391" s="111" t="str">
        <f>IF($A391&gt;NumSamplingFeatures,"",
CONCATENATE("  - &amp;SamplingFeatureID",TEXT($A391,"0000"),
" {","SamplingFeatureUUID:  ",CHAR(34),INDEX(SamplingFeatures[Sampling Feature UUID],$A391),CHAR(34),
", SamplingFeatureTypeCV:  ",CHAR(34),INDEX(SamplingFeatures[Sampling Feature Type],$A391),CHAR(34),
", SamplingFeatureCode:  ",CHAR(34),INDEX(SamplingFeatures[Feature Code],$A391),CHAR(34),
", SamplingFeatureName:  ",CHAR(34),INDEX(SamplingFeatures[Feature Name],$A391),CHAR(34),
", SamplingFeatureDescription:  ",CHAR(34),INDEX(SamplingFeatures[Feature Description],$A391),CHAR(34),
", SamplingFeatureGeotypeCV:  ",CHAR(34),INDEX(SamplingFeatures[Feature Geo Type],$A391),CHAR(34),
", FeatureGeometry:  ",CHAR(34),INDEX(SamplingFeatures[Feature Geometry],$A391),CHAR(34),
", Elevation_m:  ",CHAR(34),INDEX(SamplingFeatures[Elevation_m],$A391),CHAR(34),
", ElevationDatumCV:  ",CHAR(34),ElevationDatum,CHAR(34),"}"))</f>
        <v/>
      </c>
      <c r="L391" s="111" t="str">
        <f>IF(NumSites=0,"",
IF(NumSites&lt;$A391,"",
CONCATENATE("  - &amp;SiteID",TEXT($A391,"0000"),
" {","SamplingFeatureID:  *SamplingFeatureID",TEXT(MATCH($A391,Sites[SiteID],0),"0000"),
", SiteTypeCV:  ",CHAR(34),INDEX(Sites[Site Type],MATCH($A391,Sites[SiteID],0)),CHAR(34),
", Latitude:  ",INDEX(Sites[Latitude],MATCH($A391,Sites[SiteID],0)),
", Longitude:  ",INDEX(Sites[Longitude],MATCH($A391,Sites[SiteID],0)),
", SpatialReferenceID:  *SRSID0001}")))</f>
        <v/>
      </c>
      <c r="M391" s="111" t="str">
        <f>IF(NumSpecimens=0,"",
IF(NumSpecimens&lt;$A391,"",
CONCATENATE("  - &amp;SpecimenID",TEXT($A391,"0000"),
" {","SamplingFeatureID:  *SamplingFeatureID",TEXT(MATCH($A391,Specimens[SpecimenID],0),"0000"),
", SpecimenTypeCV:  ",CHAR(34),INDEX(Specimens[Specimen Type],MATCH($A391,Specimens[SpecimenID],0)),CHAR(34),
", SpecimenMediumCV:  ",INDEX(Specimens[Specimen Medium],MATCH($A391,Specimens[SpecimenID],0)),
", IsFieldSpecimen:  ",CHAR(34),INDEX(Specimens[Is Field Specimen?],MATCH($A391,Specimens[SpecimenID],0)),CHAR(34),"}")))</f>
        <v/>
      </c>
      <c r="N391" s="111" t="str">
        <f>IF(NumSpatialOffsets=0,"",
IF(NumSpatialOffsets&lt;$A391,"",
CONCATENATE("  - &amp;SpatialOffsetID",TEXT($A391,"0000"),
" {","SpatialOffsetTypeCV:  ",CHAR(34),INDEX(RelatedFeatures[Spatial Offset Type],MATCH($A391,RelatedFeatures[OffsetID],0)),CHAR(34),
", Offset1Value:  ",INDEX(RelatedFeatures[Offset 1 Value],MATCH($A391,RelatedFeatures[OffsetID],0)),
", Offset1UnitID:  ",CHAR(34),INDEX(RelatedFeatures[Offset 1 Unit],MATCH($A391,RelatedFeatures[OffsetID],0)),CHAR(34),
", Offset2Value:  ",IF(INDEX(RelatedFeatures[Offset 2 Value],MATCH($A391,RelatedFeatures[OffsetID],0))="","NULL",INDEX(RelatedFeatures[Offset 2 Value],MATCH($A391,RelatedFeatures[OffsetID],0))),
", Offset2UnitID:  ",CHAR(34),INDEX(RelatedFeatures[Offset 2 Unit],MATCH($A391,RelatedFeatures[OffsetID],0)),,CHAR(34),
", Offset3Value:  ",IF(INDEX(RelatedFeatures[Offset 3 Value],MATCH($A391,RelatedFeatures[OffsetID],0))="","NULL",INDEX(RelatedFeatures[Offset 3 Value],MATCH($A391,RelatedFeatures[OffsetID],0))),
", Offset3UnitID:  ",CHAR(34),INDEX(RelatedFeatures[Offset 3 Unit],MATCH($A391,RelatedFeatures[OffsetID],0)),CHAR(34),"}")))</f>
        <v/>
      </c>
      <c r="O391" s="111" t="str">
        <f>IF(NumRelatedFeatures=0,"",
IF($A391&gt;NumRelatedFeatures,"",
CONCATENATE("  - &amp;RelationID",TEXT($A391,"0000"),
" {","SamplingFeatureID:  *SamplingFeatureID",TEXT(MATCH(INDEX(RelatedFeatures[First Sampling Feature Code],$A391),SamplingFeatures[Feature Code],0),"0000"),
", RelationshipTypeCV:  ",CHAR(34),INDEX(RelatedFeatures[Relationship Type],$A391),CHAR(34),
", RelatedFeatureID: *SamplingFeatureID",TEXT(MATCH(INDEX(RelatedFeatures[Second Sampling Feature Code],$A391),SamplingFeatures[Feature Code],0),"0000"),
", SpatialOffsetID:  ",IF(INDEX(RelatedFeatures[OffsetID],$A391)="",CONCATENATE(CHAR(34),CHAR(34)),CONCATENATE("*SpatialOffsetID",TEXT(INDEX(RelatedFeatures[OffsetID],$A391),"0000"))),"}")))</f>
        <v/>
      </c>
      <c r="P391" s="111" t="str">
        <f>IF($A391&gt;NumMethods,"",
CONCATENATE("  - &amp;MethodID",TEXT($A391,"0000"),
" {","MethodTypeCV:  ",CHAR(34),INDEX(Methods[Method Type],$A391),CHAR(34),
", MethodCode:  ",CHAR(34),INDEX(Methods[Method Code],$A391),CHAR(34),
", MethodName:  ",CHAR(34),INDEX(Methods[Method Name],$A391),CHAR(34),
", MethodDescription:  ",CHAR(34),INDEX(Methods[Method Description],$A391),CHAR(34),
", MethodLink:  ",CHAR(34),INDEX(Methods[Method Link],$A391),CHAR(34),
", OrganizationID: *OrganizationID",TEXT(MATCH(INDEX(Methods[Organization Name],$A391),Organizations[Organization Name],0),"0000"),"}"))</f>
        <v/>
      </c>
      <c r="Q391" s="111" t="str">
        <f>IF($A391&gt;NumVariables,"",
CONCATENATE("  - &amp;VariableID",TEXT($A391,"0000"),
" {","VariableTypeCV:  ",CHAR(34),INDEX(Variables[Variable Type],$A391),CHAR(34),
", VariableCode:  ",CHAR(34),INDEX(Variables[Variable Code],$A391),CHAR(34),
", VariableNameCV:  ",CHAR(34),INDEX(Variables[Variable Name],$A391),CHAR(34),
", VariableDefinition:  ",CHAR(34),INDEX(Variables[Variable Definition],$A391),CHAR(34),
", SpecciationCV:  ",CHAR(34),INDEX(Variables[Speciation],$A391),CHAR(34),
", NoDataValue:  ",CHAR(34),INDEX(Variables[No Data Value],$A391),CHAR(34),"}"))</f>
        <v/>
      </c>
      <c r="S391" s="111" t="str">
        <f>IF($A391&gt;NumProcessingLevels,"",
CONCATENATE("  - &amp;ProcessingLevelID",TEXT($A391,"0000"),
" {","ProcessingLevelCode:  ",CHAR(34),INDEX(ProcessingLevels[Processing Level Code],$A391),CHAR(34),
", Definition:  ",CHAR(34),INDEX(ProcessingLevels[Definition],$A391),CHAR(34),
", Explanation:  ",CHAR(34),INDEX(ProcessingLevels[Explanation],$A391),CHAR(34),"}"))</f>
        <v/>
      </c>
      <c r="T391" s="111" t="str">
        <f>IF($A391&gt;NumDataColumns,"",
IF(INDEX(DataColumns[Method Code],$A391)="","PLEASE FILL IN A METHOD FOR EACH DATA COLUMN",
CONCATENATE("  - &amp;ActionID",TEXT($A391,"0000"),
" {","ActionTypeCV:  ",CHAR(34),"Observation",CHAR(34),
", MethodID: *MethodID",TEXT(MATCH(INDEX(DataColumns[Method Code],$A391),Methods[Method Code],0),"0000"),
", BeginDateTime:  NULL",
", BeginDateTimeUTCOffset:  NULL",
", EndDateTime:  NULL",
", EndDateTimeUTCOffset:  NULL",
", ActionDescription:  ",CHAR(34),"Generic observation action generated by YODA TimeSeries Template",CHAR(34),
", ActionFileLink:  ",CHAR(34),CHAR(34),"}")))</f>
        <v/>
      </c>
      <c r="U391" s="111" t="str">
        <f>IF($A391&gt;NumDataColumns,"",
IF(INDEX(DataColumns[Method Code],$A391)="","PLEASE FILL IN A SAMPLING FEATURE FOR EACH DATA COLUMN",
CONCATENATE("  - &amp;FeatureActionID",TEXT($A391,"0000"),
" {","SamplingFeatureID:  *SamplingFeatureID",TEXT(MATCH(INDEX(DataColumns[Sampling Feature Code],$A391),SamplingFeatures[Feature Code],0),"0000"),
", ActionID:  *ActionID",TEXT($A391,"0000"),"}")))</f>
        <v/>
      </c>
      <c r="V391" s="111" t="str">
        <f>IF($A391&gt;NumDataColumns,"",
CONCATENATE("  - &amp;ResultID",TEXT($A391,"0000"),
" {","ResultUUID:  ",CHAR(34),INDEX(DataColumns[ResultUUID],$A391),CHAR(34),
", FeatureActionID: *FeatureActionID",TEXT($A391,"0000"),
", ResultTypeCV:  ",CHAR(34),INDEX(DataColumns[Result Type],$A391),CHAR(34),
", VariableID:  *VariableID",TEXT(MATCH(INDEX(DataColumns[Variable Code],$A391),Variables[Variable Code],0),"0000"),
", UnitsID:  ",CHAR(34),INDEX(DataColumns[Unit Name],$A391),CHAR(34),
", TaxonomicClassifierID:  ",CHAR(34),CHAR(34),
", ProcessingLevelID:  *ProcessingLevelID",TEXT(MATCH(INDEX(DataColumns[Processing Level],$A391),ProcessingLevels[Processing Level Code],0),"0000"),
", ResultDateTime:  ",CHAR(34),CHAR(34),
", ResultDateTimeUTCOffset:  ",CHAR(34),CHAR(34),
", ValidDateTime:  ",CHAR(34),CHAR(34),
", ValidDateTimeUTCOffset:  ",CHAR(34),CHAR(34),
", StatusCV:  ",CHAR(34),CHAR(34),
", SampledMediumCV:  ",CHAR(34),INDEX(DataColumns[Sampled Medium],$A391),CHAR(34),
", ValueCount:  ",NumDataValues,"}"))</f>
        <v/>
      </c>
      <c r="W391" s="111" t="str">
        <f>IF($A391&gt;NumDataColumns,"",
CONCATENATE("  - &amp;TimeSeriesResultID001",TEXT($A391,"0000"),
" {","ResultID: *ResultID",TEXT($A391,"0000"),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Statistic],$A391),CHAR(34),"}"))</f>
        <v/>
      </c>
      <c r="X391" s="111" t="str">
        <f>IF($A391-3&gt;NumDataColumns,"",
CONCATENATE("    - {ColumnNumber: ",TEXT($A391-1,"0000"),
", Label:  ",CHAR(34),INDEX(DataColumns[Column Label],$A391-3),CHAR(34),
", ODM2Field:  ",CHAR(34),"DataValue",CHAR(34),
", CensorCodeCV:  ",CHAR(34),INDEX(DataColumns[Censor Code],$A391-3),CHAR(34),
", QualiatyCodeCV:  ",CHAR(34),INDEX(DataColumns[Quality Code],$A391-3),CHAR(34),
", TimeAggregationInterval:  ",INDEX(DataColumns[Time Aggregation Interval],$A391-3),
", TimeAggregationIntervalUnitsID:  ",CHAR(34),INDEX(DataColumns[Time Aggregation Unit],$A391-3),CHAR(34),"}"))</f>
        <v/>
      </c>
      <c r="AA391" s="111" t="str">
        <f>IF($A391&gt;NumDataColumns,
"",
CONCATENATE(AA390,", ",INDEX(DataColumns[Column Label],$A391)))</f>
        <v/>
      </c>
    </row>
    <row r="392" spans="1:27" x14ac:dyDescent="0.25">
      <c r="A392">
        <v>389</v>
      </c>
      <c r="D392" s="111" t="str">
        <f>IF($A392&gt;NumPeople,"",
CONCATENATE("  - &amp;PersonID",TEXT($A392,"0000"),
" {","PersonFirstName:  ",CHAR(34),INDEX(People[First Name],$A392),CHAR(34),
", PersonMiddleName:  ",CHAR(34),INDEX(People[Middle Name],$A392),CHAR(34),
", PersonLastName:  ",CHAR(34),INDEX(People[Last Name],$A392),CHAR(34),"}"))</f>
        <v/>
      </c>
      <c r="E392" s="111" t="str">
        <f>IF($A392&gt;NumOrganizations,"",
CONCATENATE("  - &amp;OrganizationID",TEXT($A392,"0000"),
" {","OrganizationTypeCV:  ",CHAR(34),INDEX(Organizations[Organization Type '[CV']],$A392),CHAR(34),
", OrganizationCode:  ",CHAR(34),INDEX(Organizations[Organization Code],$A392),CHAR(34),
", OrganizationName:  ",CHAR(34),INDEX(Organizations[Organization Name],$A392),CHAR(34),
", OrganizationDescription:  ",CHAR(34),INDEX(Organizations[Organization Description],$A392),CHAR(34),
", OrganizationLink:  ",CHAR(34),INDEX(Organizations[Organization Link],$A392),CHAR(34),"}"))</f>
        <v/>
      </c>
      <c r="F392" s="111" t="str">
        <f>IF($A392&gt;NumPeople,"",
CONCATENATE("  - &amp;AffiliationID",TEXT($A392,"0000"),
" {PersonID: *PersonID",TEXT($A392,"0000"),
", OrganizationID: *OrganizationID",TEXT(MATCH(INDEX(People[Organization Name],$A392),Organizations[Organization Name],0),"0000"),
", IsPrimaryOrganizationContact: , AffiliationStartDate: , AffiliationEndDate: , PrimaryPhone: ",
", PrimaryEmail: ",CHAR(34),INDEX(People[Primary Email],$A392),CHAR(34),
", PrimaryAddress: ",CHAR(34),INDEX(People[Primary Address],$A392),CHAR(34),
", PersonLink: }"))</f>
        <v/>
      </c>
      <c r="H392" s="111" t="str">
        <f>IF(COUNTA(CitationInformation)=0,"",
IF($A392&gt;NumAuthors,"",
CONCATENATE("  - &amp;AuthorListID",TEXT($A392,"0000"),
"  {CitationID: *CitationID0001",
", PersonID: *PersonID",TEXT(MATCH(INDEX(AuthorList[Author Name],$A392),People[Full Name],0),"0000"),
", AuthorOrder: ",INDEX(AuthorList[Author Number],$A392),"}")))</f>
        <v/>
      </c>
      <c r="K392" s="111" t="str">
        <f>IF($A392&gt;NumSamplingFeatures,"",
CONCATENATE("  - &amp;SamplingFeatureID",TEXT($A392,"0000"),
" {","SamplingFeatureUUID:  ",CHAR(34),INDEX(SamplingFeatures[Sampling Feature UUID],$A392),CHAR(34),
", SamplingFeatureTypeCV:  ",CHAR(34),INDEX(SamplingFeatures[Sampling Feature Type],$A392),CHAR(34),
", SamplingFeatureCode:  ",CHAR(34),INDEX(SamplingFeatures[Feature Code],$A392),CHAR(34),
", SamplingFeatureName:  ",CHAR(34),INDEX(SamplingFeatures[Feature Name],$A392),CHAR(34),
", SamplingFeatureDescription:  ",CHAR(34),INDEX(SamplingFeatures[Feature Description],$A392),CHAR(34),
", SamplingFeatureGeotypeCV:  ",CHAR(34),INDEX(SamplingFeatures[Feature Geo Type],$A392),CHAR(34),
", FeatureGeometry:  ",CHAR(34),INDEX(SamplingFeatures[Feature Geometry],$A392),CHAR(34),
", Elevation_m:  ",CHAR(34),INDEX(SamplingFeatures[Elevation_m],$A392),CHAR(34),
", ElevationDatumCV:  ",CHAR(34),ElevationDatum,CHAR(34),"}"))</f>
        <v/>
      </c>
      <c r="L392" s="111" t="str">
        <f>IF(NumSites=0,"",
IF(NumSites&lt;$A392,"",
CONCATENATE("  - &amp;SiteID",TEXT($A392,"0000"),
" {","SamplingFeatureID:  *SamplingFeatureID",TEXT(MATCH($A392,Sites[SiteID],0),"0000"),
", SiteTypeCV:  ",CHAR(34),INDEX(Sites[Site Type],MATCH($A392,Sites[SiteID],0)),CHAR(34),
", Latitude:  ",INDEX(Sites[Latitude],MATCH($A392,Sites[SiteID],0)),
", Longitude:  ",INDEX(Sites[Longitude],MATCH($A392,Sites[SiteID],0)),
", SpatialReferenceID:  *SRSID0001}")))</f>
        <v/>
      </c>
      <c r="M392" s="111" t="str">
        <f>IF(NumSpecimens=0,"",
IF(NumSpecimens&lt;$A392,"",
CONCATENATE("  - &amp;SpecimenID",TEXT($A392,"0000"),
" {","SamplingFeatureID:  *SamplingFeatureID",TEXT(MATCH($A392,Specimens[SpecimenID],0),"0000"),
", SpecimenTypeCV:  ",CHAR(34),INDEX(Specimens[Specimen Type],MATCH($A392,Specimens[SpecimenID],0)),CHAR(34),
", SpecimenMediumCV:  ",INDEX(Specimens[Specimen Medium],MATCH($A392,Specimens[SpecimenID],0)),
", IsFieldSpecimen:  ",CHAR(34),INDEX(Specimens[Is Field Specimen?],MATCH($A392,Specimens[SpecimenID],0)),CHAR(34),"}")))</f>
        <v/>
      </c>
      <c r="N392" s="111" t="str">
        <f>IF(NumSpatialOffsets=0,"",
IF(NumSpatialOffsets&lt;$A392,"",
CONCATENATE("  - &amp;SpatialOffsetID",TEXT($A392,"0000"),
" {","SpatialOffsetTypeCV:  ",CHAR(34),INDEX(RelatedFeatures[Spatial Offset Type],MATCH($A392,RelatedFeatures[OffsetID],0)),CHAR(34),
", Offset1Value:  ",INDEX(RelatedFeatures[Offset 1 Value],MATCH($A392,RelatedFeatures[OffsetID],0)),
", Offset1UnitID:  ",CHAR(34),INDEX(RelatedFeatures[Offset 1 Unit],MATCH($A392,RelatedFeatures[OffsetID],0)),CHAR(34),
", Offset2Value:  ",IF(INDEX(RelatedFeatures[Offset 2 Value],MATCH($A392,RelatedFeatures[OffsetID],0))="","NULL",INDEX(RelatedFeatures[Offset 2 Value],MATCH($A392,RelatedFeatures[OffsetID],0))),
", Offset2UnitID:  ",CHAR(34),INDEX(RelatedFeatures[Offset 2 Unit],MATCH($A392,RelatedFeatures[OffsetID],0)),,CHAR(34),
", Offset3Value:  ",IF(INDEX(RelatedFeatures[Offset 3 Value],MATCH($A392,RelatedFeatures[OffsetID],0))="","NULL",INDEX(RelatedFeatures[Offset 3 Value],MATCH($A392,RelatedFeatures[OffsetID],0))),
", Offset3UnitID:  ",CHAR(34),INDEX(RelatedFeatures[Offset 3 Unit],MATCH($A392,RelatedFeatures[OffsetID],0)),CHAR(34),"}")))</f>
        <v/>
      </c>
      <c r="O392" s="111" t="str">
        <f>IF(NumRelatedFeatures=0,"",
IF($A392&gt;NumRelatedFeatures,"",
CONCATENATE("  - &amp;RelationID",TEXT($A392,"0000"),
" {","SamplingFeatureID:  *SamplingFeatureID",TEXT(MATCH(INDEX(RelatedFeatures[First Sampling Feature Code],$A392),SamplingFeatures[Feature Code],0),"0000"),
", RelationshipTypeCV:  ",CHAR(34),INDEX(RelatedFeatures[Relationship Type],$A392),CHAR(34),
", RelatedFeatureID: *SamplingFeatureID",TEXT(MATCH(INDEX(RelatedFeatures[Second Sampling Feature Code],$A392),SamplingFeatures[Feature Code],0),"0000"),
", SpatialOffsetID:  ",IF(INDEX(RelatedFeatures[OffsetID],$A392)="",CONCATENATE(CHAR(34),CHAR(34)),CONCATENATE("*SpatialOffsetID",TEXT(INDEX(RelatedFeatures[OffsetID],$A392),"0000"))),"}")))</f>
        <v/>
      </c>
      <c r="P392" s="111" t="str">
        <f>IF($A392&gt;NumMethods,"",
CONCATENATE("  - &amp;MethodID",TEXT($A392,"0000"),
" {","MethodTypeCV:  ",CHAR(34),INDEX(Methods[Method Type],$A392),CHAR(34),
", MethodCode:  ",CHAR(34),INDEX(Methods[Method Code],$A392),CHAR(34),
", MethodName:  ",CHAR(34),INDEX(Methods[Method Name],$A392),CHAR(34),
", MethodDescription:  ",CHAR(34),INDEX(Methods[Method Description],$A392),CHAR(34),
", MethodLink:  ",CHAR(34),INDEX(Methods[Method Link],$A392),CHAR(34),
", OrganizationID: *OrganizationID",TEXT(MATCH(INDEX(Methods[Organization Name],$A392),Organizations[Organization Name],0),"0000"),"}"))</f>
        <v/>
      </c>
      <c r="Q392" s="111" t="str">
        <f>IF($A392&gt;NumVariables,"",
CONCATENATE("  - &amp;VariableID",TEXT($A392,"0000"),
" {","VariableTypeCV:  ",CHAR(34),INDEX(Variables[Variable Type],$A392),CHAR(34),
", VariableCode:  ",CHAR(34),INDEX(Variables[Variable Code],$A392),CHAR(34),
", VariableNameCV:  ",CHAR(34),INDEX(Variables[Variable Name],$A392),CHAR(34),
", VariableDefinition:  ",CHAR(34),INDEX(Variables[Variable Definition],$A392),CHAR(34),
", SpecciationCV:  ",CHAR(34),INDEX(Variables[Speciation],$A392),CHAR(34),
", NoDataValue:  ",CHAR(34),INDEX(Variables[No Data Value],$A392),CHAR(34),"}"))</f>
        <v/>
      </c>
      <c r="S392" s="111" t="str">
        <f>IF($A392&gt;NumProcessingLevels,"",
CONCATENATE("  - &amp;ProcessingLevelID",TEXT($A392,"0000"),
" {","ProcessingLevelCode:  ",CHAR(34),INDEX(ProcessingLevels[Processing Level Code],$A392),CHAR(34),
", Definition:  ",CHAR(34),INDEX(ProcessingLevels[Definition],$A392),CHAR(34),
", Explanation:  ",CHAR(34),INDEX(ProcessingLevels[Explanation],$A392),CHAR(34),"}"))</f>
        <v/>
      </c>
      <c r="T392" s="111" t="str">
        <f>IF($A392&gt;NumDataColumns,"",
IF(INDEX(DataColumns[Method Code],$A392)="","PLEASE FILL IN A METHOD FOR EACH DATA COLUMN",
CONCATENATE("  - &amp;ActionID",TEXT($A392,"0000"),
" {","ActionTypeCV:  ",CHAR(34),"Observation",CHAR(34),
", MethodID: *MethodID",TEXT(MATCH(INDEX(DataColumns[Method Code],$A392),Methods[Method Code],0),"0000"),
", BeginDateTime:  NULL",
", BeginDateTimeUTCOffset:  NULL",
", EndDateTime:  NULL",
", EndDateTimeUTCOffset:  NULL",
", ActionDescription:  ",CHAR(34),"Generic observation action generated by YODA TimeSeries Template",CHAR(34),
", ActionFileLink:  ",CHAR(34),CHAR(34),"}")))</f>
        <v/>
      </c>
      <c r="U392" s="111" t="str">
        <f>IF($A392&gt;NumDataColumns,"",
IF(INDEX(DataColumns[Method Code],$A392)="","PLEASE FILL IN A SAMPLING FEATURE FOR EACH DATA COLUMN",
CONCATENATE("  - &amp;FeatureActionID",TEXT($A392,"0000"),
" {","SamplingFeatureID:  *SamplingFeatureID",TEXT(MATCH(INDEX(DataColumns[Sampling Feature Code],$A392),SamplingFeatures[Feature Code],0),"0000"),
", ActionID:  *ActionID",TEXT($A392,"0000"),"}")))</f>
        <v/>
      </c>
      <c r="V392" s="111" t="str">
        <f>IF($A392&gt;NumDataColumns,"",
CONCATENATE("  - &amp;ResultID",TEXT($A392,"0000"),
" {","ResultUUID:  ",CHAR(34),INDEX(DataColumns[ResultUUID],$A392),CHAR(34),
", FeatureActionID: *FeatureActionID",TEXT($A392,"0000"),
", ResultTypeCV:  ",CHAR(34),INDEX(DataColumns[Result Type],$A392),CHAR(34),
", VariableID:  *VariableID",TEXT(MATCH(INDEX(DataColumns[Variable Code],$A392),Variables[Variable Code],0),"0000"),
", UnitsID:  ",CHAR(34),INDEX(DataColumns[Unit Name],$A392),CHAR(34),
", TaxonomicClassifierID:  ",CHAR(34),CHAR(34),
", ProcessingLevelID:  *ProcessingLevelID",TEXT(MATCH(INDEX(DataColumns[Processing Level],$A392),ProcessingLevels[Processing Level Code],0),"0000"),
", ResultDateTime:  ",CHAR(34),CHAR(34),
", ResultDateTimeUTCOffset:  ",CHAR(34),CHAR(34),
", ValidDateTime:  ",CHAR(34),CHAR(34),
", ValidDateTimeUTCOffset:  ",CHAR(34),CHAR(34),
", StatusCV:  ",CHAR(34),CHAR(34),
", SampledMediumCV:  ",CHAR(34),INDEX(DataColumns[Sampled Medium],$A392),CHAR(34),
", ValueCount:  ",NumDataValues,"}"))</f>
        <v/>
      </c>
      <c r="W392" s="111" t="str">
        <f>IF($A392&gt;NumDataColumns,"",
CONCATENATE("  - &amp;TimeSeriesResultID001",TEXT($A392,"0000"),
" {","ResultID: *ResultID",TEXT($A392,"0000"),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Statistic],$A392),CHAR(34),"}"))</f>
        <v/>
      </c>
      <c r="X392" s="111" t="str">
        <f>IF($A392-3&gt;NumDataColumns,"",
CONCATENATE("    - {ColumnNumber: ",TEXT($A392-1,"0000"),
", Label:  ",CHAR(34),INDEX(DataColumns[Column Label],$A392-3),CHAR(34),
", ODM2Field:  ",CHAR(34),"DataValue",CHAR(34),
", CensorCodeCV:  ",CHAR(34),INDEX(DataColumns[Censor Code],$A392-3),CHAR(34),
", QualiatyCodeCV:  ",CHAR(34),INDEX(DataColumns[Quality Code],$A392-3),CHAR(34),
", TimeAggregationInterval:  ",INDEX(DataColumns[Time Aggregation Interval],$A392-3),
", TimeAggregationIntervalUnitsID:  ",CHAR(34),INDEX(DataColumns[Time Aggregation Unit],$A392-3),CHAR(34),"}"))</f>
        <v/>
      </c>
      <c r="AA392" s="111" t="str">
        <f>IF($A392&gt;NumDataColumns,
"",
CONCATENATE(AA391,", ",INDEX(DataColumns[Column Label],$A392)))</f>
        <v/>
      </c>
    </row>
    <row r="393" spans="1:27" x14ac:dyDescent="0.25">
      <c r="A393">
        <v>390</v>
      </c>
      <c r="D393" s="111" t="str">
        <f>IF($A393&gt;NumPeople,"",
CONCATENATE("  - &amp;PersonID",TEXT($A393,"0000"),
" {","PersonFirstName:  ",CHAR(34),INDEX(People[First Name],$A393),CHAR(34),
", PersonMiddleName:  ",CHAR(34),INDEX(People[Middle Name],$A393),CHAR(34),
", PersonLastName:  ",CHAR(34),INDEX(People[Last Name],$A393),CHAR(34),"}"))</f>
        <v/>
      </c>
      <c r="E393" s="111" t="str">
        <f>IF($A393&gt;NumOrganizations,"",
CONCATENATE("  - &amp;OrganizationID",TEXT($A393,"0000"),
" {","OrganizationTypeCV:  ",CHAR(34),INDEX(Organizations[Organization Type '[CV']],$A393),CHAR(34),
", OrganizationCode:  ",CHAR(34),INDEX(Organizations[Organization Code],$A393),CHAR(34),
", OrganizationName:  ",CHAR(34),INDEX(Organizations[Organization Name],$A393),CHAR(34),
", OrganizationDescription:  ",CHAR(34),INDEX(Organizations[Organization Description],$A393),CHAR(34),
", OrganizationLink:  ",CHAR(34),INDEX(Organizations[Organization Link],$A393),CHAR(34),"}"))</f>
        <v/>
      </c>
      <c r="F393" s="111" t="str">
        <f>IF($A393&gt;NumPeople,"",
CONCATENATE("  - &amp;AffiliationID",TEXT($A393,"0000"),
" {PersonID: *PersonID",TEXT($A393,"0000"),
", OrganizationID: *OrganizationID",TEXT(MATCH(INDEX(People[Organization Name],$A393),Organizations[Organization Name],0),"0000"),
", IsPrimaryOrganizationContact: , AffiliationStartDate: , AffiliationEndDate: , PrimaryPhone: ",
", PrimaryEmail: ",CHAR(34),INDEX(People[Primary Email],$A393),CHAR(34),
", PrimaryAddress: ",CHAR(34),INDEX(People[Primary Address],$A393),CHAR(34),
", PersonLink: }"))</f>
        <v/>
      </c>
      <c r="H393" s="111" t="str">
        <f>IF(COUNTA(CitationInformation)=0,"",
IF($A393&gt;NumAuthors,"",
CONCATENATE("  - &amp;AuthorListID",TEXT($A393,"0000"),
"  {CitationID: *CitationID0001",
", PersonID: *PersonID",TEXT(MATCH(INDEX(AuthorList[Author Name],$A393),People[Full Name],0),"0000"),
", AuthorOrder: ",INDEX(AuthorList[Author Number],$A393),"}")))</f>
        <v/>
      </c>
      <c r="K393" s="111" t="str">
        <f>IF($A393&gt;NumSamplingFeatures,"",
CONCATENATE("  - &amp;SamplingFeatureID",TEXT($A393,"0000"),
" {","SamplingFeatureUUID:  ",CHAR(34),INDEX(SamplingFeatures[Sampling Feature UUID],$A393),CHAR(34),
", SamplingFeatureTypeCV:  ",CHAR(34),INDEX(SamplingFeatures[Sampling Feature Type],$A393),CHAR(34),
", SamplingFeatureCode:  ",CHAR(34),INDEX(SamplingFeatures[Feature Code],$A393),CHAR(34),
", SamplingFeatureName:  ",CHAR(34),INDEX(SamplingFeatures[Feature Name],$A393),CHAR(34),
", SamplingFeatureDescription:  ",CHAR(34),INDEX(SamplingFeatures[Feature Description],$A393),CHAR(34),
", SamplingFeatureGeotypeCV:  ",CHAR(34),INDEX(SamplingFeatures[Feature Geo Type],$A393),CHAR(34),
", FeatureGeometry:  ",CHAR(34),INDEX(SamplingFeatures[Feature Geometry],$A393),CHAR(34),
", Elevation_m:  ",CHAR(34),INDEX(SamplingFeatures[Elevation_m],$A393),CHAR(34),
", ElevationDatumCV:  ",CHAR(34),ElevationDatum,CHAR(34),"}"))</f>
        <v/>
      </c>
      <c r="L393" s="111" t="str">
        <f>IF(NumSites=0,"",
IF(NumSites&lt;$A393,"",
CONCATENATE("  - &amp;SiteID",TEXT($A393,"0000"),
" {","SamplingFeatureID:  *SamplingFeatureID",TEXT(MATCH($A393,Sites[SiteID],0),"0000"),
", SiteTypeCV:  ",CHAR(34),INDEX(Sites[Site Type],MATCH($A393,Sites[SiteID],0)),CHAR(34),
", Latitude:  ",INDEX(Sites[Latitude],MATCH($A393,Sites[SiteID],0)),
", Longitude:  ",INDEX(Sites[Longitude],MATCH($A393,Sites[SiteID],0)),
", SpatialReferenceID:  *SRSID0001}")))</f>
        <v/>
      </c>
      <c r="M393" s="111" t="str">
        <f>IF(NumSpecimens=0,"",
IF(NumSpecimens&lt;$A393,"",
CONCATENATE("  - &amp;SpecimenID",TEXT($A393,"0000"),
" {","SamplingFeatureID:  *SamplingFeatureID",TEXT(MATCH($A393,Specimens[SpecimenID],0),"0000"),
", SpecimenTypeCV:  ",CHAR(34),INDEX(Specimens[Specimen Type],MATCH($A393,Specimens[SpecimenID],0)),CHAR(34),
", SpecimenMediumCV:  ",INDEX(Specimens[Specimen Medium],MATCH($A393,Specimens[SpecimenID],0)),
", IsFieldSpecimen:  ",CHAR(34),INDEX(Specimens[Is Field Specimen?],MATCH($A393,Specimens[SpecimenID],0)),CHAR(34),"}")))</f>
        <v/>
      </c>
      <c r="N393" s="111" t="str">
        <f>IF(NumSpatialOffsets=0,"",
IF(NumSpatialOffsets&lt;$A393,"",
CONCATENATE("  - &amp;SpatialOffsetID",TEXT($A393,"0000"),
" {","SpatialOffsetTypeCV:  ",CHAR(34),INDEX(RelatedFeatures[Spatial Offset Type],MATCH($A393,RelatedFeatures[OffsetID],0)),CHAR(34),
", Offset1Value:  ",INDEX(RelatedFeatures[Offset 1 Value],MATCH($A393,RelatedFeatures[OffsetID],0)),
", Offset1UnitID:  ",CHAR(34),INDEX(RelatedFeatures[Offset 1 Unit],MATCH($A393,RelatedFeatures[OffsetID],0)),CHAR(34),
", Offset2Value:  ",IF(INDEX(RelatedFeatures[Offset 2 Value],MATCH($A393,RelatedFeatures[OffsetID],0))="","NULL",INDEX(RelatedFeatures[Offset 2 Value],MATCH($A393,RelatedFeatures[OffsetID],0))),
", Offset2UnitID:  ",CHAR(34),INDEX(RelatedFeatures[Offset 2 Unit],MATCH($A393,RelatedFeatures[OffsetID],0)),,CHAR(34),
", Offset3Value:  ",IF(INDEX(RelatedFeatures[Offset 3 Value],MATCH($A393,RelatedFeatures[OffsetID],0))="","NULL",INDEX(RelatedFeatures[Offset 3 Value],MATCH($A393,RelatedFeatures[OffsetID],0))),
", Offset3UnitID:  ",CHAR(34),INDEX(RelatedFeatures[Offset 3 Unit],MATCH($A393,RelatedFeatures[OffsetID],0)),CHAR(34),"}")))</f>
        <v/>
      </c>
      <c r="O393" s="111" t="str">
        <f>IF(NumRelatedFeatures=0,"",
IF($A393&gt;NumRelatedFeatures,"",
CONCATENATE("  - &amp;RelationID",TEXT($A393,"0000"),
" {","SamplingFeatureID:  *SamplingFeatureID",TEXT(MATCH(INDEX(RelatedFeatures[First Sampling Feature Code],$A393),SamplingFeatures[Feature Code],0),"0000"),
", RelationshipTypeCV:  ",CHAR(34),INDEX(RelatedFeatures[Relationship Type],$A393),CHAR(34),
", RelatedFeatureID: *SamplingFeatureID",TEXT(MATCH(INDEX(RelatedFeatures[Second Sampling Feature Code],$A393),SamplingFeatures[Feature Code],0),"0000"),
", SpatialOffsetID:  ",IF(INDEX(RelatedFeatures[OffsetID],$A393)="",CONCATENATE(CHAR(34),CHAR(34)),CONCATENATE("*SpatialOffsetID",TEXT(INDEX(RelatedFeatures[OffsetID],$A393),"0000"))),"}")))</f>
        <v/>
      </c>
      <c r="P393" s="111" t="str">
        <f>IF($A393&gt;NumMethods,"",
CONCATENATE("  - &amp;MethodID",TEXT($A393,"0000"),
" {","MethodTypeCV:  ",CHAR(34),INDEX(Methods[Method Type],$A393),CHAR(34),
", MethodCode:  ",CHAR(34),INDEX(Methods[Method Code],$A393),CHAR(34),
", MethodName:  ",CHAR(34),INDEX(Methods[Method Name],$A393),CHAR(34),
", MethodDescription:  ",CHAR(34),INDEX(Methods[Method Description],$A393),CHAR(34),
", MethodLink:  ",CHAR(34),INDEX(Methods[Method Link],$A393),CHAR(34),
", OrganizationID: *OrganizationID",TEXT(MATCH(INDEX(Methods[Organization Name],$A393),Organizations[Organization Name],0),"0000"),"}"))</f>
        <v/>
      </c>
      <c r="Q393" s="111" t="str">
        <f>IF($A393&gt;NumVariables,"",
CONCATENATE("  - &amp;VariableID",TEXT($A393,"0000"),
" {","VariableTypeCV:  ",CHAR(34),INDEX(Variables[Variable Type],$A393),CHAR(34),
", VariableCode:  ",CHAR(34),INDEX(Variables[Variable Code],$A393),CHAR(34),
", VariableNameCV:  ",CHAR(34),INDEX(Variables[Variable Name],$A393),CHAR(34),
", VariableDefinition:  ",CHAR(34),INDEX(Variables[Variable Definition],$A393),CHAR(34),
", SpecciationCV:  ",CHAR(34),INDEX(Variables[Speciation],$A393),CHAR(34),
", NoDataValue:  ",CHAR(34),INDEX(Variables[No Data Value],$A393),CHAR(34),"}"))</f>
        <v/>
      </c>
      <c r="S393" s="111" t="str">
        <f>IF($A393&gt;NumProcessingLevels,"",
CONCATENATE("  - &amp;ProcessingLevelID",TEXT($A393,"0000"),
" {","ProcessingLevelCode:  ",CHAR(34),INDEX(ProcessingLevels[Processing Level Code],$A393),CHAR(34),
", Definition:  ",CHAR(34),INDEX(ProcessingLevels[Definition],$A393),CHAR(34),
", Explanation:  ",CHAR(34),INDEX(ProcessingLevels[Explanation],$A393),CHAR(34),"}"))</f>
        <v/>
      </c>
      <c r="T393" s="111" t="str">
        <f>IF($A393&gt;NumDataColumns,"",
IF(INDEX(DataColumns[Method Code],$A393)="","PLEASE FILL IN A METHOD FOR EACH DATA COLUMN",
CONCATENATE("  - &amp;ActionID",TEXT($A393,"0000"),
" {","ActionTypeCV:  ",CHAR(34),"Observation",CHAR(34),
", MethodID: *MethodID",TEXT(MATCH(INDEX(DataColumns[Method Code],$A393),Methods[Method Code],0),"0000"),
", BeginDateTime:  NULL",
", BeginDateTimeUTCOffset:  NULL",
", EndDateTime:  NULL",
", EndDateTimeUTCOffset:  NULL",
", ActionDescription:  ",CHAR(34),"Generic observation action generated by YODA TimeSeries Template",CHAR(34),
", ActionFileLink:  ",CHAR(34),CHAR(34),"}")))</f>
        <v/>
      </c>
      <c r="U393" s="111" t="str">
        <f>IF($A393&gt;NumDataColumns,"",
IF(INDEX(DataColumns[Method Code],$A393)="","PLEASE FILL IN A SAMPLING FEATURE FOR EACH DATA COLUMN",
CONCATENATE("  - &amp;FeatureActionID",TEXT($A393,"0000"),
" {","SamplingFeatureID:  *SamplingFeatureID",TEXT(MATCH(INDEX(DataColumns[Sampling Feature Code],$A393),SamplingFeatures[Feature Code],0),"0000"),
", ActionID:  *ActionID",TEXT($A393,"0000"),"}")))</f>
        <v/>
      </c>
      <c r="V393" s="111" t="str">
        <f>IF($A393&gt;NumDataColumns,"",
CONCATENATE("  - &amp;ResultID",TEXT($A393,"0000"),
" {","ResultUUID:  ",CHAR(34),INDEX(DataColumns[ResultUUID],$A393),CHAR(34),
", FeatureActionID: *FeatureActionID",TEXT($A393,"0000"),
", ResultTypeCV:  ",CHAR(34),INDEX(DataColumns[Result Type],$A393),CHAR(34),
", VariableID:  *VariableID",TEXT(MATCH(INDEX(DataColumns[Variable Code],$A393),Variables[Variable Code],0),"0000"),
", UnitsID:  ",CHAR(34),INDEX(DataColumns[Unit Name],$A393),CHAR(34),
", TaxonomicClassifierID:  ",CHAR(34),CHAR(34),
", ProcessingLevelID:  *ProcessingLevelID",TEXT(MATCH(INDEX(DataColumns[Processing Level],$A393),ProcessingLevels[Processing Level Code],0),"0000"),
", ResultDateTime:  ",CHAR(34),CHAR(34),
", ResultDateTimeUTCOffset:  ",CHAR(34),CHAR(34),
", ValidDateTime:  ",CHAR(34),CHAR(34),
", ValidDateTimeUTCOffset:  ",CHAR(34),CHAR(34),
", StatusCV:  ",CHAR(34),CHAR(34),
", SampledMediumCV:  ",CHAR(34),INDEX(DataColumns[Sampled Medium],$A393),CHAR(34),
", ValueCount:  ",NumDataValues,"}"))</f>
        <v/>
      </c>
      <c r="W393" s="111" t="str">
        <f>IF($A393&gt;NumDataColumns,"",
CONCATENATE("  - &amp;TimeSeriesResultID001",TEXT($A393,"0000"),
" {","ResultID: *ResultID",TEXT($A393,"0000"),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Statistic],$A393),CHAR(34),"}"))</f>
        <v/>
      </c>
      <c r="X393" s="111" t="str">
        <f>IF($A393-3&gt;NumDataColumns,"",
CONCATENATE("    - {ColumnNumber: ",TEXT($A393-1,"0000"),
", Label:  ",CHAR(34),INDEX(DataColumns[Column Label],$A393-3),CHAR(34),
", ODM2Field:  ",CHAR(34),"DataValue",CHAR(34),
", CensorCodeCV:  ",CHAR(34),INDEX(DataColumns[Censor Code],$A393-3),CHAR(34),
", QualiatyCodeCV:  ",CHAR(34),INDEX(DataColumns[Quality Code],$A393-3),CHAR(34),
", TimeAggregationInterval:  ",INDEX(DataColumns[Time Aggregation Interval],$A393-3),
", TimeAggregationIntervalUnitsID:  ",CHAR(34),INDEX(DataColumns[Time Aggregation Unit],$A393-3),CHAR(34),"}"))</f>
        <v/>
      </c>
      <c r="AA393" s="111" t="str">
        <f>IF($A393&gt;NumDataColumns,
"",
CONCATENATE(AA392,", ",INDEX(DataColumns[Column Label],$A393)))</f>
        <v/>
      </c>
    </row>
    <row r="394" spans="1:27" x14ac:dyDescent="0.25">
      <c r="A394">
        <v>391</v>
      </c>
      <c r="D394" s="111" t="str">
        <f>IF($A394&gt;NumPeople,"",
CONCATENATE("  - &amp;PersonID",TEXT($A394,"0000"),
" {","PersonFirstName:  ",CHAR(34),INDEX(People[First Name],$A394),CHAR(34),
", PersonMiddleName:  ",CHAR(34),INDEX(People[Middle Name],$A394),CHAR(34),
", PersonLastName:  ",CHAR(34),INDEX(People[Last Name],$A394),CHAR(34),"}"))</f>
        <v/>
      </c>
      <c r="E394" s="111" t="str">
        <f>IF($A394&gt;NumOrganizations,"",
CONCATENATE("  - &amp;OrganizationID",TEXT($A394,"0000"),
" {","OrganizationTypeCV:  ",CHAR(34),INDEX(Organizations[Organization Type '[CV']],$A394),CHAR(34),
", OrganizationCode:  ",CHAR(34),INDEX(Organizations[Organization Code],$A394),CHAR(34),
", OrganizationName:  ",CHAR(34),INDEX(Organizations[Organization Name],$A394),CHAR(34),
", OrganizationDescription:  ",CHAR(34),INDEX(Organizations[Organization Description],$A394),CHAR(34),
", OrganizationLink:  ",CHAR(34),INDEX(Organizations[Organization Link],$A394),CHAR(34),"}"))</f>
        <v/>
      </c>
      <c r="F394" s="111" t="str">
        <f>IF($A394&gt;NumPeople,"",
CONCATENATE("  - &amp;AffiliationID",TEXT($A394,"0000"),
" {PersonID: *PersonID",TEXT($A394,"0000"),
", OrganizationID: *OrganizationID",TEXT(MATCH(INDEX(People[Organization Name],$A394),Organizations[Organization Name],0),"0000"),
", IsPrimaryOrganizationContact: , AffiliationStartDate: , AffiliationEndDate: , PrimaryPhone: ",
", PrimaryEmail: ",CHAR(34),INDEX(People[Primary Email],$A394),CHAR(34),
", PrimaryAddress: ",CHAR(34),INDEX(People[Primary Address],$A394),CHAR(34),
", PersonLink: }"))</f>
        <v/>
      </c>
      <c r="H394" s="111" t="str">
        <f>IF(COUNTA(CitationInformation)=0,"",
IF($A394&gt;NumAuthors,"",
CONCATENATE("  - &amp;AuthorListID",TEXT($A394,"0000"),
"  {CitationID: *CitationID0001",
", PersonID: *PersonID",TEXT(MATCH(INDEX(AuthorList[Author Name],$A394),People[Full Name],0),"0000"),
", AuthorOrder: ",INDEX(AuthorList[Author Number],$A394),"}")))</f>
        <v/>
      </c>
      <c r="K394" s="111" t="str">
        <f>IF($A394&gt;NumSamplingFeatures,"",
CONCATENATE("  - &amp;SamplingFeatureID",TEXT($A394,"0000"),
" {","SamplingFeatureUUID:  ",CHAR(34),INDEX(SamplingFeatures[Sampling Feature UUID],$A394),CHAR(34),
", SamplingFeatureTypeCV:  ",CHAR(34),INDEX(SamplingFeatures[Sampling Feature Type],$A394),CHAR(34),
", SamplingFeatureCode:  ",CHAR(34),INDEX(SamplingFeatures[Feature Code],$A394),CHAR(34),
", SamplingFeatureName:  ",CHAR(34),INDEX(SamplingFeatures[Feature Name],$A394),CHAR(34),
", SamplingFeatureDescription:  ",CHAR(34),INDEX(SamplingFeatures[Feature Description],$A394),CHAR(34),
", SamplingFeatureGeotypeCV:  ",CHAR(34),INDEX(SamplingFeatures[Feature Geo Type],$A394),CHAR(34),
", FeatureGeometry:  ",CHAR(34),INDEX(SamplingFeatures[Feature Geometry],$A394),CHAR(34),
", Elevation_m:  ",CHAR(34),INDEX(SamplingFeatures[Elevation_m],$A394),CHAR(34),
", ElevationDatumCV:  ",CHAR(34),ElevationDatum,CHAR(34),"}"))</f>
        <v/>
      </c>
      <c r="L394" s="111" t="str">
        <f>IF(NumSites=0,"",
IF(NumSites&lt;$A394,"",
CONCATENATE("  - &amp;SiteID",TEXT($A394,"0000"),
" {","SamplingFeatureID:  *SamplingFeatureID",TEXT(MATCH($A394,Sites[SiteID],0),"0000"),
", SiteTypeCV:  ",CHAR(34),INDEX(Sites[Site Type],MATCH($A394,Sites[SiteID],0)),CHAR(34),
", Latitude:  ",INDEX(Sites[Latitude],MATCH($A394,Sites[SiteID],0)),
", Longitude:  ",INDEX(Sites[Longitude],MATCH($A394,Sites[SiteID],0)),
", SpatialReferenceID:  *SRSID0001}")))</f>
        <v/>
      </c>
      <c r="M394" s="111" t="str">
        <f>IF(NumSpecimens=0,"",
IF(NumSpecimens&lt;$A394,"",
CONCATENATE("  - &amp;SpecimenID",TEXT($A394,"0000"),
" {","SamplingFeatureID:  *SamplingFeatureID",TEXT(MATCH($A394,Specimens[SpecimenID],0),"0000"),
", SpecimenTypeCV:  ",CHAR(34),INDEX(Specimens[Specimen Type],MATCH($A394,Specimens[SpecimenID],0)),CHAR(34),
", SpecimenMediumCV:  ",INDEX(Specimens[Specimen Medium],MATCH($A394,Specimens[SpecimenID],0)),
", IsFieldSpecimen:  ",CHAR(34),INDEX(Specimens[Is Field Specimen?],MATCH($A394,Specimens[SpecimenID],0)),CHAR(34),"}")))</f>
        <v/>
      </c>
      <c r="N394" s="111" t="str">
        <f>IF(NumSpatialOffsets=0,"",
IF(NumSpatialOffsets&lt;$A394,"",
CONCATENATE("  - &amp;SpatialOffsetID",TEXT($A394,"0000"),
" {","SpatialOffsetTypeCV:  ",CHAR(34),INDEX(RelatedFeatures[Spatial Offset Type],MATCH($A394,RelatedFeatures[OffsetID],0)),CHAR(34),
", Offset1Value:  ",INDEX(RelatedFeatures[Offset 1 Value],MATCH($A394,RelatedFeatures[OffsetID],0)),
", Offset1UnitID:  ",CHAR(34),INDEX(RelatedFeatures[Offset 1 Unit],MATCH($A394,RelatedFeatures[OffsetID],0)),CHAR(34),
", Offset2Value:  ",IF(INDEX(RelatedFeatures[Offset 2 Value],MATCH($A394,RelatedFeatures[OffsetID],0))="","NULL",INDEX(RelatedFeatures[Offset 2 Value],MATCH($A394,RelatedFeatures[OffsetID],0))),
", Offset2UnitID:  ",CHAR(34),INDEX(RelatedFeatures[Offset 2 Unit],MATCH($A394,RelatedFeatures[OffsetID],0)),,CHAR(34),
", Offset3Value:  ",IF(INDEX(RelatedFeatures[Offset 3 Value],MATCH($A394,RelatedFeatures[OffsetID],0))="","NULL",INDEX(RelatedFeatures[Offset 3 Value],MATCH($A394,RelatedFeatures[OffsetID],0))),
", Offset3UnitID:  ",CHAR(34),INDEX(RelatedFeatures[Offset 3 Unit],MATCH($A394,RelatedFeatures[OffsetID],0)),CHAR(34),"}")))</f>
        <v/>
      </c>
      <c r="O394" s="111" t="str">
        <f>IF(NumRelatedFeatures=0,"",
IF($A394&gt;NumRelatedFeatures,"",
CONCATENATE("  - &amp;RelationID",TEXT($A394,"0000"),
" {","SamplingFeatureID:  *SamplingFeatureID",TEXT(MATCH(INDEX(RelatedFeatures[First Sampling Feature Code],$A394),SamplingFeatures[Feature Code],0),"0000"),
", RelationshipTypeCV:  ",CHAR(34),INDEX(RelatedFeatures[Relationship Type],$A394),CHAR(34),
", RelatedFeatureID: *SamplingFeatureID",TEXT(MATCH(INDEX(RelatedFeatures[Second Sampling Feature Code],$A394),SamplingFeatures[Feature Code],0),"0000"),
", SpatialOffsetID:  ",IF(INDEX(RelatedFeatures[OffsetID],$A394)="",CONCATENATE(CHAR(34),CHAR(34)),CONCATENATE("*SpatialOffsetID",TEXT(INDEX(RelatedFeatures[OffsetID],$A394),"0000"))),"}")))</f>
        <v/>
      </c>
      <c r="P394" s="111" t="str">
        <f>IF($A394&gt;NumMethods,"",
CONCATENATE("  - &amp;MethodID",TEXT($A394,"0000"),
" {","MethodTypeCV:  ",CHAR(34),INDEX(Methods[Method Type],$A394),CHAR(34),
", MethodCode:  ",CHAR(34),INDEX(Methods[Method Code],$A394),CHAR(34),
", MethodName:  ",CHAR(34),INDEX(Methods[Method Name],$A394),CHAR(34),
", MethodDescription:  ",CHAR(34),INDEX(Methods[Method Description],$A394),CHAR(34),
", MethodLink:  ",CHAR(34),INDEX(Methods[Method Link],$A394),CHAR(34),
", OrganizationID: *OrganizationID",TEXT(MATCH(INDEX(Methods[Organization Name],$A394),Organizations[Organization Name],0),"0000"),"}"))</f>
        <v/>
      </c>
      <c r="Q394" s="111" t="str">
        <f>IF($A394&gt;NumVariables,"",
CONCATENATE("  - &amp;VariableID",TEXT($A394,"0000"),
" {","VariableTypeCV:  ",CHAR(34),INDEX(Variables[Variable Type],$A394),CHAR(34),
", VariableCode:  ",CHAR(34),INDEX(Variables[Variable Code],$A394),CHAR(34),
", VariableNameCV:  ",CHAR(34),INDEX(Variables[Variable Name],$A394),CHAR(34),
", VariableDefinition:  ",CHAR(34),INDEX(Variables[Variable Definition],$A394),CHAR(34),
", SpecciationCV:  ",CHAR(34),INDEX(Variables[Speciation],$A394),CHAR(34),
", NoDataValue:  ",CHAR(34),INDEX(Variables[No Data Value],$A394),CHAR(34),"}"))</f>
        <v/>
      </c>
      <c r="S394" s="111" t="str">
        <f>IF($A394&gt;NumProcessingLevels,"",
CONCATENATE("  - &amp;ProcessingLevelID",TEXT($A394,"0000"),
" {","ProcessingLevelCode:  ",CHAR(34),INDEX(ProcessingLevels[Processing Level Code],$A394),CHAR(34),
", Definition:  ",CHAR(34),INDEX(ProcessingLevels[Definition],$A394),CHAR(34),
", Explanation:  ",CHAR(34),INDEX(ProcessingLevels[Explanation],$A394),CHAR(34),"}"))</f>
        <v/>
      </c>
      <c r="T394" s="111" t="str">
        <f>IF($A394&gt;NumDataColumns,"",
IF(INDEX(DataColumns[Method Code],$A394)="","PLEASE FILL IN A METHOD FOR EACH DATA COLUMN",
CONCATENATE("  - &amp;ActionID",TEXT($A394,"0000"),
" {","ActionTypeCV:  ",CHAR(34),"Observation",CHAR(34),
", MethodID: *MethodID",TEXT(MATCH(INDEX(DataColumns[Method Code],$A394),Methods[Method Code],0),"0000"),
", BeginDateTime:  NULL",
", BeginDateTimeUTCOffset:  NULL",
", EndDateTime:  NULL",
", EndDateTimeUTCOffset:  NULL",
", ActionDescription:  ",CHAR(34),"Generic observation action generated by YODA TimeSeries Template",CHAR(34),
", ActionFileLink:  ",CHAR(34),CHAR(34),"}")))</f>
        <v/>
      </c>
      <c r="U394" s="111" t="str">
        <f>IF($A394&gt;NumDataColumns,"",
IF(INDEX(DataColumns[Method Code],$A394)="","PLEASE FILL IN A SAMPLING FEATURE FOR EACH DATA COLUMN",
CONCATENATE("  - &amp;FeatureActionID",TEXT($A394,"0000"),
" {","SamplingFeatureID:  *SamplingFeatureID",TEXT(MATCH(INDEX(DataColumns[Sampling Feature Code],$A394),SamplingFeatures[Feature Code],0),"0000"),
", ActionID:  *ActionID",TEXT($A394,"0000"),"}")))</f>
        <v/>
      </c>
      <c r="V394" s="111" t="str">
        <f>IF($A394&gt;NumDataColumns,"",
CONCATENATE("  - &amp;ResultID",TEXT($A394,"0000"),
" {","ResultUUID:  ",CHAR(34),INDEX(DataColumns[ResultUUID],$A394),CHAR(34),
", FeatureActionID: *FeatureActionID",TEXT($A394,"0000"),
", ResultTypeCV:  ",CHAR(34),INDEX(DataColumns[Result Type],$A394),CHAR(34),
", VariableID:  *VariableID",TEXT(MATCH(INDEX(DataColumns[Variable Code],$A394),Variables[Variable Code],0),"0000"),
", UnitsID:  ",CHAR(34),INDEX(DataColumns[Unit Name],$A394),CHAR(34),
", TaxonomicClassifierID:  ",CHAR(34),CHAR(34),
", ProcessingLevelID:  *ProcessingLevelID",TEXT(MATCH(INDEX(DataColumns[Processing Level],$A394),ProcessingLevels[Processing Level Code],0),"0000"),
", ResultDateTime:  ",CHAR(34),CHAR(34),
", ResultDateTimeUTCOffset:  ",CHAR(34),CHAR(34),
", ValidDateTime:  ",CHAR(34),CHAR(34),
", ValidDateTimeUTCOffset:  ",CHAR(34),CHAR(34),
", StatusCV:  ",CHAR(34),CHAR(34),
", SampledMediumCV:  ",CHAR(34),INDEX(DataColumns[Sampled Medium],$A394),CHAR(34),
", ValueCount:  ",NumDataValues,"}"))</f>
        <v/>
      </c>
      <c r="W394" s="111" t="str">
        <f>IF($A394&gt;NumDataColumns,"",
CONCATENATE("  - &amp;TimeSeriesResultID001",TEXT($A394,"0000"),
" {","ResultID: *ResultID",TEXT($A394,"0000"),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Statistic],$A394),CHAR(34),"}"))</f>
        <v/>
      </c>
      <c r="X394" s="111" t="str">
        <f>IF($A394-3&gt;NumDataColumns,"",
CONCATENATE("    - {ColumnNumber: ",TEXT($A394-1,"0000"),
", Label:  ",CHAR(34),INDEX(DataColumns[Column Label],$A394-3),CHAR(34),
", ODM2Field:  ",CHAR(34),"DataValue",CHAR(34),
", CensorCodeCV:  ",CHAR(34),INDEX(DataColumns[Censor Code],$A394-3),CHAR(34),
", QualiatyCodeCV:  ",CHAR(34),INDEX(DataColumns[Quality Code],$A394-3),CHAR(34),
", TimeAggregationInterval:  ",INDEX(DataColumns[Time Aggregation Interval],$A394-3),
", TimeAggregationIntervalUnitsID:  ",CHAR(34),INDEX(DataColumns[Time Aggregation Unit],$A394-3),CHAR(34),"}"))</f>
        <v/>
      </c>
      <c r="AA394" s="111" t="str">
        <f>IF($A394&gt;NumDataColumns,
"",
CONCATENATE(AA393,", ",INDEX(DataColumns[Column Label],$A394)))</f>
        <v/>
      </c>
    </row>
    <row r="395" spans="1:27" x14ac:dyDescent="0.25">
      <c r="A395">
        <v>392</v>
      </c>
      <c r="D395" s="111" t="str">
        <f>IF($A395&gt;NumPeople,"",
CONCATENATE("  - &amp;PersonID",TEXT($A395,"0000"),
" {","PersonFirstName:  ",CHAR(34),INDEX(People[First Name],$A395),CHAR(34),
", PersonMiddleName:  ",CHAR(34),INDEX(People[Middle Name],$A395),CHAR(34),
", PersonLastName:  ",CHAR(34),INDEX(People[Last Name],$A395),CHAR(34),"}"))</f>
        <v/>
      </c>
      <c r="E395" s="111" t="str">
        <f>IF($A395&gt;NumOrganizations,"",
CONCATENATE("  - &amp;OrganizationID",TEXT($A395,"0000"),
" {","OrganizationTypeCV:  ",CHAR(34),INDEX(Organizations[Organization Type '[CV']],$A395),CHAR(34),
", OrganizationCode:  ",CHAR(34),INDEX(Organizations[Organization Code],$A395),CHAR(34),
", OrganizationName:  ",CHAR(34),INDEX(Organizations[Organization Name],$A395),CHAR(34),
", OrganizationDescription:  ",CHAR(34),INDEX(Organizations[Organization Description],$A395),CHAR(34),
", OrganizationLink:  ",CHAR(34),INDEX(Organizations[Organization Link],$A395),CHAR(34),"}"))</f>
        <v/>
      </c>
      <c r="F395" s="111" t="str">
        <f>IF($A395&gt;NumPeople,"",
CONCATENATE("  - &amp;AffiliationID",TEXT($A395,"0000"),
" {PersonID: *PersonID",TEXT($A395,"0000"),
", OrganizationID: *OrganizationID",TEXT(MATCH(INDEX(People[Organization Name],$A395),Organizations[Organization Name],0),"0000"),
", IsPrimaryOrganizationContact: , AffiliationStartDate: , AffiliationEndDate: , PrimaryPhone: ",
", PrimaryEmail: ",CHAR(34),INDEX(People[Primary Email],$A395),CHAR(34),
", PrimaryAddress: ",CHAR(34),INDEX(People[Primary Address],$A395),CHAR(34),
", PersonLink: }"))</f>
        <v/>
      </c>
      <c r="H395" s="111" t="str">
        <f>IF(COUNTA(CitationInformation)=0,"",
IF($A395&gt;NumAuthors,"",
CONCATENATE("  - &amp;AuthorListID",TEXT($A395,"0000"),
"  {CitationID: *CitationID0001",
", PersonID: *PersonID",TEXT(MATCH(INDEX(AuthorList[Author Name],$A395),People[Full Name],0),"0000"),
", AuthorOrder: ",INDEX(AuthorList[Author Number],$A395),"}")))</f>
        <v/>
      </c>
      <c r="K395" s="111" t="str">
        <f>IF($A395&gt;NumSamplingFeatures,"",
CONCATENATE("  - &amp;SamplingFeatureID",TEXT($A395,"0000"),
" {","SamplingFeatureUUID:  ",CHAR(34),INDEX(SamplingFeatures[Sampling Feature UUID],$A395),CHAR(34),
", SamplingFeatureTypeCV:  ",CHAR(34),INDEX(SamplingFeatures[Sampling Feature Type],$A395),CHAR(34),
", SamplingFeatureCode:  ",CHAR(34),INDEX(SamplingFeatures[Feature Code],$A395),CHAR(34),
", SamplingFeatureName:  ",CHAR(34),INDEX(SamplingFeatures[Feature Name],$A395),CHAR(34),
", SamplingFeatureDescription:  ",CHAR(34),INDEX(SamplingFeatures[Feature Description],$A395),CHAR(34),
", SamplingFeatureGeotypeCV:  ",CHAR(34),INDEX(SamplingFeatures[Feature Geo Type],$A395),CHAR(34),
", FeatureGeometry:  ",CHAR(34),INDEX(SamplingFeatures[Feature Geometry],$A395),CHAR(34),
", Elevation_m:  ",CHAR(34),INDEX(SamplingFeatures[Elevation_m],$A395),CHAR(34),
", ElevationDatumCV:  ",CHAR(34),ElevationDatum,CHAR(34),"}"))</f>
        <v/>
      </c>
      <c r="L395" s="111" t="str">
        <f>IF(NumSites=0,"",
IF(NumSites&lt;$A395,"",
CONCATENATE("  - &amp;SiteID",TEXT($A395,"0000"),
" {","SamplingFeatureID:  *SamplingFeatureID",TEXT(MATCH($A395,Sites[SiteID],0),"0000"),
", SiteTypeCV:  ",CHAR(34),INDEX(Sites[Site Type],MATCH($A395,Sites[SiteID],0)),CHAR(34),
", Latitude:  ",INDEX(Sites[Latitude],MATCH($A395,Sites[SiteID],0)),
", Longitude:  ",INDEX(Sites[Longitude],MATCH($A395,Sites[SiteID],0)),
", SpatialReferenceID:  *SRSID0001}")))</f>
        <v/>
      </c>
      <c r="M395" s="111" t="str">
        <f>IF(NumSpecimens=0,"",
IF(NumSpecimens&lt;$A395,"",
CONCATENATE("  - &amp;SpecimenID",TEXT($A395,"0000"),
" {","SamplingFeatureID:  *SamplingFeatureID",TEXT(MATCH($A395,Specimens[SpecimenID],0),"0000"),
", SpecimenTypeCV:  ",CHAR(34),INDEX(Specimens[Specimen Type],MATCH($A395,Specimens[SpecimenID],0)),CHAR(34),
", SpecimenMediumCV:  ",INDEX(Specimens[Specimen Medium],MATCH($A395,Specimens[SpecimenID],0)),
", IsFieldSpecimen:  ",CHAR(34),INDEX(Specimens[Is Field Specimen?],MATCH($A395,Specimens[SpecimenID],0)),CHAR(34),"}")))</f>
        <v/>
      </c>
      <c r="N395" s="111" t="str">
        <f>IF(NumSpatialOffsets=0,"",
IF(NumSpatialOffsets&lt;$A395,"",
CONCATENATE("  - &amp;SpatialOffsetID",TEXT($A395,"0000"),
" {","SpatialOffsetTypeCV:  ",CHAR(34),INDEX(RelatedFeatures[Spatial Offset Type],MATCH($A395,RelatedFeatures[OffsetID],0)),CHAR(34),
", Offset1Value:  ",INDEX(RelatedFeatures[Offset 1 Value],MATCH($A395,RelatedFeatures[OffsetID],0)),
", Offset1UnitID:  ",CHAR(34),INDEX(RelatedFeatures[Offset 1 Unit],MATCH($A395,RelatedFeatures[OffsetID],0)),CHAR(34),
", Offset2Value:  ",IF(INDEX(RelatedFeatures[Offset 2 Value],MATCH($A395,RelatedFeatures[OffsetID],0))="","NULL",INDEX(RelatedFeatures[Offset 2 Value],MATCH($A395,RelatedFeatures[OffsetID],0))),
", Offset2UnitID:  ",CHAR(34),INDEX(RelatedFeatures[Offset 2 Unit],MATCH($A395,RelatedFeatures[OffsetID],0)),,CHAR(34),
", Offset3Value:  ",IF(INDEX(RelatedFeatures[Offset 3 Value],MATCH($A395,RelatedFeatures[OffsetID],0))="","NULL",INDEX(RelatedFeatures[Offset 3 Value],MATCH($A395,RelatedFeatures[OffsetID],0))),
", Offset3UnitID:  ",CHAR(34),INDEX(RelatedFeatures[Offset 3 Unit],MATCH($A395,RelatedFeatures[OffsetID],0)),CHAR(34),"}")))</f>
        <v/>
      </c>
      <c r="O395" s="111" t="str">
        <f>IF(NumRelatedFeatures=0,"",
IF($A395&gt;NumRelatedFeatures,"",
CONCATENATE("  - &amp;RelationID",TEXT($A395,"0000"),
" {","SamplingFeatureID:  *SamplingFeatureID",TEXT(MATCH(INDEX(RelatedFeatures[First Sampling Feature Code],$A395),SamplingFeatures[Feature Code],0),"0000"),
", RelationshipTypeCV:  ",CHAR(34),INDEX(RelatedFeatures[Relationship Type],$A395),CHAR(34),
", RelatedFeatureID: *SamplingFeatureID",TEXT(MATCH(INDEX(RelatedFeatures[Second Sampling Feature Code],$A395),SamplingFeatures[Feature Code],0),"0000"),
", SpatialOffsetID:  ",IF(INDEX(RelatedFeatures[OffsetID],$A395)="",CONCATENATE(CHAR(34),CHAR(34)),CONCATENATE("*SpatialOffsetID",TEXT(INDEX(RelatedFeatures[OffsetID],$A395),"0000"))),"}")))</f>
        <v/>
      </c>
      <c r="P395" s="111" t="str">
        <f>IF($A395&gt;NumMethods,"",
CONCATENATE("  - &amp;MethodID",TEXT($A395,"0000"),
" {","MethodTypeCV:  ",CHAR(34),INDEX(Methods[Method Type],$A395),CHAR(34),
", MethodCode:  ",CHAR(34),INDEX(Methods[Method Code],$A395),CHAR(34),
", MethodName:  ",CHAR(34),INDEX(Methods[Method Name],$A395),CHAR(34),
", MethodDescription:  ",CHAR(34),INDEX(Methods[Method Description],$A395),CHAR(34),
", MethodLink:  ",CHAR(34),INDEX(Methods[Method Link],$A395),CHAR(34),
", OrganizationID: *OrganizationID",TEXT(MATCH(INDEX(Methods[Organization Name],$A395),Organizations[Organization Name],0),"0000"),"}"))</f>
        <v/>
      </c>
      <c r="Q395" s="111" t="str">
        <f>IF($A395&gt;NumVariables,"",
CONCATENATE("  - &amp;VariableID",TEXT($A395,"0000"),
" {","VariableTypeCV:  ",CHAR(34),INDEX(Variables[Variable Type],$A395),CHAR(34),
", VariableCode:  ",CHAR(34),INDEX(Variables[Variable Code],$A395),CHAR(34),
", VariableNameCV:  ",CHAR(34),INDEX(Variables[Variable Name],$A395),CHAR(34),
", VariableDefinition:  ",CHAR(34),INDEX(Variables[Variable Definition],$A395),CHAR(34),
", SpecciationCV:  ",CHAR(34),INDEX(Variables[Speciation],$A395),CHAR(34),
", NoDataValue:  ",CHAR(34),INDEX(Variables[No Data Value],$A395),CHAR(34),"}"))</f>
        <v/>
      </c>
      <c r="S395" s="111" t="str">
        <f>IF($A395&gt;NumProcessingLevels,"",
CONCATENATE("  - &amp;ProcessingLevelID",TEXT($A395,"0000"),
" {","ProcessingLevelCode:  ",CHAR(34),INDEX(ProcessingLevels[Processing Level Code],$A395),CHAR(34),
", Definition:  ",CHAR(34),INDEX(ProcessingLevels[Definition],$A395),CHAR(34),
", Explanation:  ",CHAR(34),INDEX(ProcessingLevels[Explanation],$A395),CHAR(34),"}"))</f>
        <v/>
      </c>
      <c r="T395" s="111" t="str">
        <f>IF($A395&gt;NumDataColumns,"",
IF(INDEX(DataColumns[Method Code],$A395)="","PLEASE FILL IN A METHOD FOR EACH DATA COLUMN",
CONCATENATE("  - &amp;ActionID",TEXT($A395,"0000"),
" {","ActionTypeCV:  ",CHAR(34),"Observation",CHAR(34),
", MethodID: *MethodID",TEXT(MATCH(INDEX(DataColumns[Method Code],$A395),Methods[Method Code],0),"0000"),
", BeginDateTime:  NULL",
", BeginDateTimeUTCOffset:  NULL",
", EndDateTime:  NULL",
", EndDateTimeUTCOffset:  NULL",
", ActionDescription:  ",CHAR(34),"Generic observation action generated by YODA TimeSeries Template",CHAR(34),
", ActionFileLink:  ",CHAR(34),CHAR(34),"}")))</f>
        <v/>
      </c>
      <c r="U395" s="111" t="str">
        <f>IF($A395&gt;NumDataColumns,"",
IF(INDEX(DataColumns[Method Code],$A395)="","PLEASE FILL IN A SAMPLING FEATURE FOR EACH DATA COLUMN",
CONCATENATE("  - &amp;FeatureActionID",TEXT($A395,"0000"),
" {","SamplingFeatureID:  *SamplingFeatureID",TEXT(MATCH(INDEX(DataColumns[Sampling Feature Code],$A395),SamplingFeatures[Feature Code],0),"0000"),
", ActionID:  *ActionID",TEXT($A395,"0000"),"}")))</f>
        <v/>
      </c>
      <c r="V395" s="111" t="str">
        <f>IF($A395&gt;NumDataColumns,"",
CONCATENATE("  - &amp;ResultID",TEXT($A395,"0000"),
" {","ResultUUID:  ",CHAR(34),INDEX(DataColumns[ResultUUID],$A395),CHAR(34),
", FeatureActionID: *FeatureActionID",TEXT($A395,"0000"),
", ResultTypeCV:  ",CHAR(34),INDEX(DataColumns[Result Type],$A395),CHAR(34),
", VariableID:  *VariableID",TEXT(MATCH(INDEX(DataColumns[Variable Code],$A395),Variables[Variable Code],0),"0000"),
", UnitsID:  ",CHAR(34),INDEX(DataColumns[Unit Name],$A395),CHAR(34),
", TaxonomicClassifierID:  ",CHAR(34),CHAR(34),
", ProcessingLevelID:  *ProcessingLevelID",TEXT(MATCH(INDEX(DataColumns[Processing Level],$A395),ProcessingLevels[Processing Level Code],0),"0000"),
", ResultDateTime:  ",CHAR(34),CHAR(34),
", ResultDateTimeUTCOffset:  ",CHAR(34),CHAR(34),
", ValidDateTime:  ",CHAR(34),CHAR(34),
", ValidDateTimeUTCOffset:  ",CHAR(34),CHAR(34),
", StatusCV:  ",CHAR(34),CHAR(34),
", SampledMediumCV:  ",CHAR(34),INDEX(DataColumns[Sampled Medium],$A395),CHAR(34),
", ValueCount:  ",NumDataValues,"}"))</f>
        <v/>
      </c>
      <c r="W395" s="111" t="str">
        <f>IF($A395&gt;NumDataColumns,"",
CONCATENATE("  - &amp;TimeSeriesResultID001",TEXT($A395,"0000"),
" {","ResultID: *ResultID",TEXT($A395,"0000"),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Statistic],$A395),CHAR(34),"}"))</f>
        <v/>
      </c>
      <c r="X395" s="111" t="str">
        <f>IF($A395-3&gt;NumDataColumns,"",
CONCATENATE("    - {ColumnNumber: ",TEXT($A395-1,"0000"),
", Label:  ",CHAR(34),INDEX(DataColumns[Column Label],$A395-3),CHAR(34),
", ODM2Field:  ",CHAR(34),"DataValue",CHAR(34),
", CensorCodeCV:  ",CHAR(34),INDEX(DataColumns[Censor Code],$A395-3),CHAR(34),
", QualiatyCodeCV:  ",CHAR(34),INDEX(DataColumns[Quality Code],$A395-3),CHAR(34),
", TimeAggregationInterval:  ",INDEX(DataColumns[Time Aggregation Interval],$A395-3),
", TimeAggregationIntervalUnitsID:  ",CHAR(34),INDEX(DataColumns[Time Aggregation Unit],$A395-3),CHAR(34),"}"))</f>
        <v/>
      </c>
      <c r="AA395" s="111" t="str">
        <f>IF($A395&gt;NumDataColumns,
"",
CONCATENATE(AA394,", ",INDEX(DataColumns[Column Label],$A395)))</f>
        <v/>
      </c>
    </row>
    <row r="396" spans="1:27" x14ac:dyDescent="0.25">
      <c r="A396">
        <v>393</v>
      </c>
      <c r="D396" s="111" t="str">
        <f>IF($A396&gt;NumPeople,"",
CONCATENATE("  - &amp;PersonID",TEXT($A396,"0000"),
" {","PersonFirstName:  ",CHAR(34),INDEX(People[First Name],$A396),CHAR(34),
", PersonMiddleName:  ",CHAR(34),INDEX(People[Middle Name],$A396),CHAR(34),
", PersonLastName:  ",CHAR(34),INDEX(People[Last Name],$A396),CHAR(34),"}"))</f>
        <v/>
      </c>
      <c r="E396" s="111" t="str">
        <f>IF($A396&gt;NumOrganizations,"",
CONCATENATE("  - &amp;OrganizationID",TEXT($A396,"0000"),
" {","OrganizationTypeCV:  ",CHAR(34),INDEX(Organizations[Organization Type '[CV']],$A396),CHAR(34),
", OrganizationCode:  ",CHAR(34),INDEX(Organizations[Organization Code],$A396),CHAR(34),
", OrganizationName:  ",CHAR(34),INDEX(Organizations[Organization Name],$A396),CHAR(34),
", OrganizationDescription:  ",CHAR(34),INDEX(Organizations[Organization Description],$A396),CHAR(34),
", OrganizationLink:  ",CHAR(34),INDEX(Organizations[Organization Link],$A396),CHAR(34),"}"))</f>
        <v/>
      </c>
      <c r="F396" s="111" t="str">
        <f>IF($A396&gt;NumPeople,"",
CONCATENATE("  - &amp;AffiliationID",TEXT($A396,"0000"),
" {PersonID: *PersonID",TEXT($A396,"0000"),
", OrganizationID: *OrganizationID",TEXT(MATCH(INDEX(People[Organization Name],$A396),Organizations[Organization Name],0),"0000"),
", IsPrimaryOrganizationContact: , AffiliationStartDate: , AffiliationEndDate: , PrimaryPhone: ",
", PrimaryEmail: ",CHAR(34),INDEX(People[Primary Email],$A396),CHAR(34),
", PrimaryAddress: ",CHAR(34),INDEX(People[Primary Address],$A396),CHAR(34),
", PersonLink: }"))</f>
        <v/>
      </c>
      <c r="H396" s="111" t="str">
        <f>IF(COUNTA(CitationInformation)=0,"",
IF($A396&gt;NumAuthors,"",
CONCATENATE("  - &amp;AuthorListID",TEXT($A396,"0000"),
"  {CitationID: *CitationID0001",
", PersonID: *PersonID",TEXT(MATCH(INDEX(AuthorList[Author Name],$A396),People[Full Name],0),"0000"),
", AuthorOrder: ",INDEX(AuthorList[Author Number],$A396),"}")))</f>
        <v/>
      </c>
      <c r="K396" s="111" t="str">
        <f>IF($A396&gt;NumSamplingFeatures,"",
CONCATENATE("  - &amp;SamplingFeatureID",TEXT($A396,"0000"),
" {","SamplingFeatureUUID:  ",CHAR(34),INDEX(SamplingFeatures[Sampling Feature UUID],$A396),CHAR(34),
", SamplingFeatureTypeCV:  ",CHAR(34),INDEX(SamplingFeatures[Sampling Feature Type],$A396),CHAR(34),
", SamplingFeatureCode:  ",CHAR(34),INDEX(SamplingFeatures[Feature Code],$A396),CHAR(34),
", SamplingFeatureName:  ",CHAR(34),INDEX(SamplingFeatures[Feature Name],$A396),CHAR(34),
", SamplingFeatureDescription:  ",CHAR(34),INDEX(SamplingFeatures[Feature Description],$A396),CHAR(34),
", SamplingFeatureGeotypeCV:  ",CHAR(34),INDEX(SamplingFeatures[Feature Geo Type],$A396),CHAR(34),
", FeatureGeometry:  ",CHAR(34),INDEX(SamplingFeatures[Feature Geometry],$A396),CHAR(34),
", Elevation_m:  ",CHAR(34),INDEX(SamplingFeatures[Elevation_m],$A396),CHAR(34),
", ElevationDatumCV:  ",CHAR(34),ElevationDatum,CHAR(34),"}"))</f>
        <v/>
      </c>
      <c r="L396" s="111" t="str">
        <f>IF(NumSites=0,"",
IF(NumSites&lt;$A396,"",
CONCATENATE("  - &amp;SiteID",TEXT($A396,"0000"),
" {","SamplingFeatureID:  *SamplingFeatureID",TEXT(MATCH($A396,Sites[SiteID],0),"0000"),
", SiteTypeCV:  ",CHAR(34),INDEX(Sites[Site Type],MATCH($A396,Sites[SiteID],0)),CHAR(34),
", Latitude:  ",INDEX(Sites[Latitude],MATCH($A396,Sites[SiteID],0)),
", Longitude:  ",INDEX(Sites[Longitude],MATCH($A396,Sites[SiteID],0)),
", SpatialReferenceID:  *SRSID0001}")))</f>
        <v/>
      </c>
      <c r="M396" s="111" t="str">
        <f>IF(NumSpecimens=0,"",
IF(NumSpecimens&lt;$A396,"",
CONCATENATE("  - &amp;SpecimenID",TEXT($A396,"0000"),
" {","SamplingFeatureID:  *SamplingFeatureID",TEXT(MATCH($A396,Specimens[SpecimenID],0),"0000"),
", SpecimenTypeCV:  ",CHAR(34),INDEX(Specimens[Specimen Type],MATCH($A396,Specimens[SpecimenID],0)),CHAR(34),
", SpecimenMediumCV:  ",INDEX(Specimens[Specimen Medium],MATCH($A396,Specimens[SpecimenID],0)),
", IsFieldSpecimen:  ",CHAR(34),INDEX(Specimens[Is Field Specimen?],MATCH($A396,Specimens[SpecimenID],0)),CHAR(34),"}")))</f>
        <v/>
      </c>
      <c r="N396" s="111" t="str">
        <f>IF(NumSpatialOffsets=0,"",
IF(NumSpatialOffsets&lt;$A396,"",
CONCATENATE("  - &amp;SpatialOffsetID",TEXT($A396,"0000"),
" {","SpatialOffsetTypeCV:  ",CHAR(34),INDEX(RelatedFeatures[Spatial Offset Type],MATCH($A396,RelatedFeatures[OffsetID],0)),CHAR(34),
", Offset1Value:  ",INDEX(RelatedFeatures[Offset 1 Value],MATCH($A396,RelatedFeatures[OffsetID],0)),
", Offset1UnitID:  ",CHAR(34),INDEX(RelatedFeatures[Offset 1 Unit],MATCH($A396,RelatedFeatures[OffsetID],0)),CHAR(34),
", Offset2Value:  ",IF(INDEX(RelatedFeatures[Offset 2 Value],MATCH($A396,RelatedFeatures[OffsetID],0))="","NULL",INDEX(RelatedFeatures[Offset 2 Value],MATCH($A396,RelatedFeatures[OffsetID],0))),
", Offset2UnitID:  ",CHAR(34),INDEX(RelatedFeatures[Offset 2 Unit],MATCH($A396,RelatedFeatures[OffsetID],0)),,CHAR(34),
", Offset3Value:  ",IF(INDEX(RelatedFeatures[Offset 3 Value],MATCH($A396,RelatedFeatures[OffsetID],0))="","NULL",INDEX(RelatedFeatures[Offset 3 Value],MATCH($A396,RelatedFeatures[OffsetID],0))),
", Offset3UnitID:  ",CHAR(34),INDEX(RelatedFeatures[Offset 3 Unit],MATCH($A396,RelatedFeatures[OffsetID],0)),CHAR(34),"}")))</f>
        <v/>
      </c>
      <c r="O396" s="111" t="str">
        <f>IF(NumRelatedFeatures=0,"",
IF($A396&gt;NumRelatedFeatures,"",
CONCATENATE("  - &amp;RelationID",TEXT($A396,"0000"),
" {","SamplingFeatureID:  *SamplingFeatureID",TEXT(MATCH(INDEX(RelatedFeatures[First Sampling Feature Code],$A396),SamplingFeatures[Feature Code],0),"0000"),
", RelationshipTypeCV:  ",CHAR(34),INDEX(RelatedFeatures[Relationship Type],$A396),CHAR(34),
", RelatedFeatureID: *SamplingFeatureID",TEXT(MATCH(INDEX(RelatedFeatures[Second Sampling Feature Code],$A396),SamplingFeatures[Feature Code],0),"0000"),
", SpatialOffsetID:  ",IF(INDEX(RelatedFeatures[OffsetID],$A396)="",CONCATENATE(CHAR(34),CHAR(34)),CONCATENATE("*SpatialOffsetID",TEXT(INDEX(RelatedFeatures[OffsetID],$A396),"0000"))),"}")))</f>
        <v/>
      </c>
      <c r="P396" s="111" t="str">
        <f>IF($A396&gt;NumMethods,"",
CONCATENATE("  - &amp;MethodID",TEXT($A396,"0000"),
" {","MethodTypeCV:  ",CHAR(34),INDEX(Methods[Method Type],$A396),CHAR(34),
", MethodCode:  ",CHAR(34),INDEX(Methods[Method Code],$A396),CHAR(34),
", MethodName:  ",CHAR(34),INDEX(Methods[Method Name],$A396),CHAR(34),
", MethodDescription:  ",CHAR(34),INDEX(Methods[Method Description],$A396),CHAR(34),
", MethodLink:  ",CHAR(34),INDEX(Methods[Method Link],$A396),CHAR(34),
", OrganizationID: *OrganizationID",TEXT(MATCH(INDEX(Methods[Organization Name],$A396),Organizations[Organization Name],0),"0000"),"}"))</f>
        <v/>
      </c>
      <c r="Q396" s="111" t="str">
        <f>IF($A396&gt;NumVariables,"",
CONCATENATE("  - &amp;VariableID",TEXT($A396,"0000"),
" {","VariableTypeCV:  ",CHAR(34),INDEX(Variables[Variable Type],$A396),CHAR(34),
", VariableCode:  ",CHAR(34),INDEX(Variables[Variable Code],$A396),CHAR(34),
", VariableNameCV:  ",CHAR(34),INDEX(Variables[Variable Name],$A396),CHAR(34),
", VariableDefinition:  ",CHAR(34),INDEX(Variables[Variable Definition],$A396),CHAR(34),
", SpecciationCV:  ",CHAR(34),INDEX(Variables[Speciation],$A396),CHAR(34),
", NoDataValue:  ",CHAR(34),INDEX(Variables[No Data Value],$A396),CHAR(34),"}"))</f>
        <v/>
      </c>
      <c r="S396" s="111" t="str">
        <f>IF($A396&gt;NumProcessingLevels,"",
CONCATENATE("  - &amp;ProcessingLevelID",TEXT($A396,"0000"),
" {","ProcessingLevelCode:  ",CHAR(34),INDEX(ProcessingLevels[Processing Level Code],$A396),CHAR(34),
", Definition:  ",CHAR(34),INDEX(ProcessingLevels[Definition],$A396),CHAR(34),
", Explanation:  ",CHAR(34),INDEX(ProcessingLevels[Explanation],$A396),CHAR(34),"}"))</f>
        <v/>
      </c>
      <c r="T396" s="111" t="str">
        <f>IF($A396&gt;NumDataColumns,"",
IF(INDEX(DataColumns[Method Code],$A396)="","PLEASE FILL IN A METHOD FOR EACH DATA COLUMN",
CONCATENATE("  - &amp;ActionID",TEXT($A396,"0000"),
" {","ActionTypeCV:  ",CHAR(34),"Observation",CHAR(34),
", MethodID: *MethodID",TEXT(MATCH(INDEX(DataColumns[Method Code],$A396),Methods[Method Code],0),"0000"),
", BeginDateTime:  NULL",
", BeginDateTimeUTCOffset:  NULL",
", EndDateTime:  NULL",
", EndDateTimeUTCOffset:  NULL",
", ActionDescription:  ",CHAR(34),"Generic observation action generated by YODA TimeSeries Template",CHAR(34),
", ActionFileLink:  ",CHAR(34),CHAR(34),"}")))</f>
        <v/>
      </c>
      <c r="U396" s="111" t="str">
        <f>IF($A396&gt;NumDataColumns,"",
IF(INDEX(DataColumns[Method Code],$A396)="","PLEASE FILL IN A SAMPLING FEATURE FOR EACH DATA COLUMN",
CONCATENATE("  - &amp;FeatureActionID",TEXT($A396,"0000"),
" {","SamplingFeatureID:  *SamplingFeatureID",TEXT(MATCH(INDEX(DataColumns[Sampling Feature Code],$A396),SamplingFeatures[Feature Code],0),"0000"),
", ActionID:  *ActionID",TEXT($A396,"0000"),"}")))</f>
        <v/>
      </c>
      <c r="V396" s="111" t="str">
        <f>IF($A396&gt;NumDataColumns,"",
CONCATENATE("  - &amp;ResultID",TEXT($A396,"0000"),
" {","ResultUUID:  ",CHAR(34),INDEX(DataColumns[ResultUUID],$A396),CHAR(34),
", FeatureActionID: *FeatureActionID",TEXT($A396,"0000"),
", ResultTypeCV:  ",CHAR(34),INDEX(DataColumns[Result Type],$A396),CHAR(34),
", VariableID:  *VariableID",TEXT(MATCH(INDEX(DataColumns[Variable Code],$A396),Variables[Variable Code],0),"0000"),
", UnitsID:  ",CHAR(34),INDEX(DataColumns[Unit Name],$A396),CHAR(34),
", TaxonomicClassifierID:  ",CHAR(34),CHAR(34),
", ProcessingLevelID:  *ProcessingLevelID",TEXT(MATCH(INDEX(DataColumns[Processing Level],$A396),ProcessingLevels[Processing Level Code],0),"0000"),
", ResultDateTime:  ",CHAR(34),CHAR(34),
", ResultDateTimeUTCOffset:  ",CHAR(34),CHAR(34),
", ValidDateTime:  ",CHAR(34),CHAR(34),
", ValidDateTimeUTCOffset:  ",CHAR(34),CHAR(34),
", StatusCV:  ",CHAR(34),CHAR(34),
", SampledMediumCV:  ",CHAR(34),INDEX(DataColumns[Sampled Medium],$A396),CHAR(34),
", ValueCount:  ",NumDataValues,"}"))</f>
        <v/>
      </c>
      <c r="W396" s="111" t="str">
        <f>IF($A396&gt;NumDataColumns,"",
CONCATENATE("  - &amp;TimeSeriesResultID001",TEXT($A396,"0000"),
" {","ResultID: *ResultID",TEXT($A396,"0000"),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Statistic],$A396),CHAR(34),"}"))</f>
        <v/>
      </c>
      <c r="X396" s="111" t="str">
        <f>IF($A396-3&gt;NumDataColumns,"",
CONCATENATE("    - {ColumnNumber: ",TEXT($A396-1,"0000"),
", Label:  ",CHAR(34),INDEX(DataColumns[Column Label],$A396-3),CHAR(34),
", ODM2Field:  ",CHAR(34),"DataValue",CHAR(34),
", CensorCodeCV:  ",CHAR(34),INDEX(DataColumns[Censor Code],$A396-3),CHAR(34),
", QualiatyCodeCV:  ",CHAR(34),INDEX(DataColumns[Quality Code],$A396-3),CHAR(34),
", TimeAggregationInterval:  ",INDEX(DataColumns[Time Aggregation Interval],$A396-3),
", TimeAggregationIntervalUnitsID:  ",CHAR(34),INDEX(DataColumns[Time Aggregation Unit],$A396-3),CHAR(34),"}"))</f>
        <v/>
      </c>
      <c r="AA396" s="111" t="str">
        <f>IF($A396&gt;NumDataColumns,
"",
CONCATENATE(AA395,", ",INDEX(DataColumns[Column Label],$A396)))</f>
        <v/>
      </c>
    </row>
    <row r="397" spans="1:27" x14ac:dyDescent="0.25">
      <c r="A397">
        <v>394</v>
      </c>
      <c r="D397" s="111" t="str">
        <f>IF($A397&gt;NumPeople,"",
CONCATENATE("  - &amp;PersonID",TEXT($A397,"0000"),
" {","PersonFirstName:  ",CHAR(34),INDEX(People[First Name],$A397),CHAR(34),
", PersonMiddleName:  ",CHAR(34),INDEX(People[Middle Name],$A397),CHAR(34),
", PersonLastName:  ",CHAR(34),INDEX(People[Last Name],$A397),CHAR(34),"}"))</f>
        <v/>
      </c>
      <c r="E397" s="111" t="str">
        <f>IF($A397&gt;NumOrganizations,"",
CONCATENATE("  - &amp;OrganizationID",TEXT($A397,"0000"),
" {","OrganizationTypeCV:  ",CHAR(34),INDEX(Organizations[Organization Type '[CV']],$A397),CHAR(34),
", OrganizationCode:  ",CHAR(34),INDEX(Organizations[Organization Code],$A397),CHAR(34),
", OrganizationName:  ",CHAR(34),INDEX(Organizations[Organization Name],$A397),CHAR(34),
", OrganizationDescription:  ",CHAR(34),INDEX(Organizations[Organization Description],$A397),CHAR(34),
", OrganizationLink:  ",CHAR(34),INDEX(Organizations[Organization Link],$A397),CHAR(34),"}"))</f>
        <v/>
      </c>
      <c r="F397" s="111" t="str">
        <f>IF($A397&gt;NumPeople,"",
CONCATENATE("  - &amp;AffiliationID",TEXT($A397,"0000"),
" {PersonID: *PersonID",TEXT($A397,"0000"),
", OrganizationID: *OrganizationID",TEXT(MATCH(INDEX(People[Organization Name],$A397),Organizations[Organization Name],0),"0000"),
", IsPrimaryOrganizationContact: , AffiliationStartDate: , AffiliationEndDate: , PrimaryPhone: ",
", PrimaryEmail: ",CHAR(34),INDEX(People[Primary Email],$A397),CHAR(34),
", PrimaryAddress: ",CHAR(34),INDEX(People[Primary Address],$A397),CHAR(34),
", PersonLink: }"))</f>
        <v/>
      </c>
      <c r="H397" s="111" t="str">
        <f>IF(COUNTA(CitationInformation)=0,"",
IF($A397&gt;NumAuthors,"",
CONCATENATE("  - &amp;AuthorListID",TEXT($A397,"0000"),
"  {CitationID: *CitationID0001",
", PersonID: *PersonID",TEXT(MATCH(INDEX(AuthorList[Author Name],$A397),People[Full Name],0),"0000"),
", AuthorOrder: ",INDEX(AuthorList[Author Number],$A397),"}")))</f>
        <v/>
      </c>
      <c r="K397" s="111" t="str">
        <f>IF($A397&gt;NumSamplingFeatures,"",
CONCATENATE("  - &amp;SamplingFeatureID",TEXT($A397,"0000"),
" {","SamplingFeatureUUID:  ",CHAR(34),INDEX(SamplingFeatures[Sampling Feature UUID],$A397),CHAR(34),
", SamplingFeatureTypeCV:  ",CHAR(34),INDEX(SamplingFeatures[Sampling Feature Type],$A397),CHAR(34),
", SamplingFeatureCode:  ",CHAR(34),INDEX(SamplingFeatures[Feature Code],$A397),CHAR(34),
", SamplingFeatureName:  ",CHAR(34),INDEX(SamplingFeatures[Feature Name],$A397),CHAR(34),
", SamplingFeatureDescription:  ",CHAR(34),INDEX(SamplingFeatures[Feature Description],$A397),CHAR(34),
", SamplingFeatureGeotypeCV:  ",CHAR(34),INDEX(SamplingFeatures[Feature Geo Type],$A397),CHAR(34),
", FeatureGeometry:  ",CHAR(34),INDEX(SamplingFeatures[Feature Geometry],$A397),CHAR(34),
", Elevation_m:  ",CHAR(34),INDEX(SamplingFeatures[Elevation_m],$A397),CHAR(34),
", ElevationDatumCV:  ",CHAR(34),ElevationDatum,CHAR(34),"}"))</f>
        <v/>
      </c>
      <c r="L397" s="111" t="str">
        <f>IF(NumSites=0,"",
IF(NumSites&lt;$A397,"",
CONCATENATE("  - &amp;SiteID",TEXT($A397,"0000"),
" {","SamplingFeatureID:  *SamplingFeatureID",TEXT(MATCH($A397,Sites[SiteID],0),"0000"),
", SiteTypeCV:  ",CHAR(34),INDEX(Sites[Site Type],MATCH($A397,Sites[SiteID],0)),CHAR(34),
", Latitude:  ",INDEX(Sites[Latitude],MATCH($A397,Sites[SiteID],0)),
", Longitude:  ",INDEX(Sites[Longitude],MATCH($A397,Sites[SiteID],0)),
", SpatialReferenceID:  *SRSID0001}")))</f>
        <v/>
      </c>
      <c r="M397" s="111" t="str">
        <f>IF(NumSpecimens=0,"",
IF(NumSpecimens&lt;$A397,"",
CONCATENATE("  - &amp;SpecimenID",TEXT($A397,"0000"),
" {","SamplingFeatureID:  *SamplingFeatureID",TEXT(MATCH($A397,Specimens[SpecimenID],0),"0000"),
", SpecimenTypeCV:  ",CHAR(34),INDEX(Specimens[Specimen Type],MATCH($A397,Specimens[SpecimenID],0)),CHAR(34),
", SpecimenMediumCV:  ",INDEX(Specimens[Specimen Medium],MATCH($A397,Specimens[SpecimenID],0)),
", IsFieldSpecimen:  ",CHAR(34),INDEX(Specimens[Is Field Specimen?],MATCH($A397,Specimens[SpecimenID],0)),CHAR(34),"}")))</f>
        <v/>
      </c>
      <c r="N397" s="111" t="str">
        <f>IF(NumSpatialOffsets=0,"",
IF(NumSpatialOffsets&lt;$A397,"",
CONCATENATE("  - &amp;SpatialOffsetID",TEXT($A397,"0000"),
" {","SpatialOffsetTypeCV:  ",CHAR(34),INDEX(RelatedFeatures[Spatial Offset Type],MATCH($A397,RelatedFeatures[OffsetID],0)),CHAR(34),
", Offset1Value:  ",INDEX(RelatedFeatures[Offset 1 Value],MATCH($A397,RelatedFeatures[OffsetID],0)),
", Offset1UnitID:  ",CHAR(34),INDEX(RelatedFeatures[Offset 1 Unit],MATCH($A397,RelatedFeatures[OffsetID],0)),CHAR(34),
", Offset2Value:  ",IF(INDEX(RelatedFeatures[Offset 2 Value],MATCH($A397,RelatedFeatures[OffsetID],0))="","NULL",INDEX(RelatedFeatures[Offset 2 Value],MATCH($A397,RelatedFeatures[OffsetID],0))),
", Offset2UnitID:  ",CHAR(34),INDEX(RelatedFeatures[Offset 2 Unit],MATCH($A397,RelatedFeatures[OffsetID],0)),,CHAR(34),
", Offset3Value:  ",IF(INDEX(RelatedFeatures[Offset 3 Value],MATCH($A397,RelatedFeatures[OffsetID],0))="","NULL",INDEX(RelatedFeatures[Offset 3 Value],MATCH($A397,RelatedFeatures[OffsetID],0))),
", Offset3UnitID:  ",CHAR(34),INDEX(RelatedFeatures[Offset 3 Unit],MATCH($A397,RelatedFeatures[OffsetID],0)),CHAR(34),"}")))</f>
        <v/>
      </c>
      <c r="O397" s="111" t="str">
        <f>IF(NumRelatedFeatures=0,"",
IF($A397&gt;NumRelatedFeatures,"",
CONCATENATE("  - &amp;RelationID",TEXT($A397,"0000"),
" {","SamplingFeatureID:  *SamplingFeatureID",TEXT(MATCH(INDEX(RelatedFeatures[First Sampling Feature Code],$A397),SamplingFeatures[Feature Code],0),"0000"),
", RelationshipTypeCV:  ",CHAR(34),INDEX(RelatedFeatures[Relationship Type],$A397),CHAR(34),
", RelatedFeatureID: *SamplingFeatureID",TEXT(MATCH(INDEX(RelatedFeatures[Second Sampling Feature Code],$A397),SamplingFeatures[Feature Code],0),"0000"),
", SpatialOffsetID:  ",IF(INDEX(RelatedFeatures[OffsetID],$A397)="",CONCATENATE(CHAR(34),CHAR(34)),CONCATENATE("*SpatialOffsetID",TEXT(INDEX(RelatedFeatures[OffsetID],$A397),"0000"))),"}")))</f>
        <v/>
      </c>
      <c r="P397" s="111" t="str">
        <f>IF($A397&gt;NumMethods,"",
CONCATENATE("  - &amp;MethodID",TEXT($A397,"0000"),
" {","MethodTypeCV:  ",CHAR(34),INDEX(Methods[Method Type],$A397),CHAR(34),
", MethodCode:  ",CHAR(34),INDEX(Methods[Method Code],$A397),CHAR(34),
", MethodName:  ",CHAR(34),INDEX(Methods[Method Name],$A397),CHAR(34),
", MethodDescription:  ",CHAR(34),INDEX(Methods[Method Description],$A397),CHAR(34),
", MethodLink:  ",CHAR(34),INDEX(Methods[Method Link],$A397),CHAR(34),
", OrganizationID: *OrganizationID",TEXT(MATCH(INDEX(Methods[Organization Name],$A397),Organizations[Organization Name],0),"0000"),"}"))</f>
        <v/>
      </c>
      <c r="Q397" s="111" t="str">
        <f>IF($A397&gt;NumVariables,"",
CONCATENATE("  - &amp;VariableID",TEXT($A397,"0000"),
" {","VariableTypeCV:  ",CHAR(34),INDEX(Variables[Variable Type],$A397),CHAR(34),
", VariableCode:  ",CHAR(34),INDEX(Variables[Variable Code],$A397),CHAR(34),
", VariableNameCV:  ",CHAR(34),INDEX(Variables[Variable Name],$A397),CHAR(34),
", VariableDefinition:  ",CHAR(34),INDEX(Variables[Variable Definition],$A397),CHAR(34),
", SpecciationCV:  ",CHAR(34),INDEX(Variables[Speciation],$A397),CHAR(34),
", NoDataValue:  ",CHAR(34),INDEX(Variables[No Data Value],$A397),CHAR(34),"}"))</f>
        <v/>
      </c>
      <c r="S397" s="111" t="str">
        <f>IF($A397&gt;NumProcessingLevels,"",
CONCATENATE("  - &amp;ProcessingLevelID",TEXT($A397,"0000"),
" {","ProcessingLevelCode:  ",CHAR(34),INDEX(ProcessingLevels[Processing Level Code],$A397),CHAR(34),
", Definition:  ",CHAR(34),INDEX(ProcessingLevels[Definition],$A397),CHAR(34),
", Explanation:  ",CHAR(34),INDEX(ProcessingLevels[Explanation],$A397),CHAR(34),"}"))</f>
        <v/>
      </c>
      <c r="T397" s="111" t="str">
        <f>IF($A397&gt;NumDataColumns,"",
IF(INDEX(DataColumns[Method Code],$A397)="","PLEASE FILL IN A METHOD FOR EACH DATA COLUMN",
CONCATENATE("  - &amp;ActionID",TEXT($A397,"0000"),
" {","ActionTypeCV:  ",CHAR(34),"Observation",CHAR(34),
", MethodID: *MethodID",TEXT(MATCH(INDEX(DataColumns[Method Code],$A397),Methods[Method Code],0),"0000"),
", BeginDateTime:  NULL",
", BeginDateTimeUTCOffset:  NULL",
", EndDateTime:  NULL",
", EndDateTimeUTCOffset:  NULL",
", ActionDescription:  ",CHAR(34),"Generic observation action generated by YODA TimeSeries Template",CHAR(34),
", ActionFileLink:  ",CHAR(34),CHAR(34),"}")))</f>
        <v/>
      </c>
      <c r="U397" s="111" t="str">
        <f>IF($A397&gt;NumDataColumns,"",
IF(INDEX(DataColumns[Method Code],$A397)="","PLEASE FILL IN A SAMPLING FEATURE FOR EACH DATA COLUMN",
CONCATENATE("  - &amp;FeatureActionID",TEXT($A397,"0000"),
" {","SamplingFeatureID:  *SamplingFeatureID",TEXT(MATCH(INDEX(DataColumns[Sampling Feature Code],$A397),SamplingFeatures[Feature Code],0),"0000"),
", ActionID:  *ActionID",TEXT($A397,"0000"),"}")))</f>
        <v/>
      </c>
      <c r="V397" s="111" t="str">
        <f>IF($A397&gt;NumDataColumns,"",
CONCATENATE("  - &amp;ResultID",TEXT($A397,"0000"),
" {","ResultUUID:  ",CHAR(34),INDEX(DataColumns[ResultUUID],$A397),CHAR(34),
", FeatureActionID: *FeatureActionID",TEXT($A397,"0000"),
", ResultTypeCV:  ",CHAR(34),INDEX(DataColumns[Result Type],$A397),CHAR(34),
", VariableID:  *VariableID",TEXT(MATCH(INDEX(DataColumns[Variable Code],$A397),Variables[Variable Code],0),"0000"),
", UnitsID:  ",CHAR(34),INDEX(DataColumns[Unit Name],$A397),CHAR(34),
", TaxonomicClassifierID:  ",CHAR(34),CHAR(34),
", ProcessingLevelID:  *ProcessingLevelID",TEXT(MATCH(INDEX(DataColumns[Processing Level],$A397),ProcessingLevels[Processing Level Code],0),"0000"),
", ResultDateTime:  ",CHAR(34),CHAR(34),
", ResultDateTimeUTCOffset:  ",CHAR(34),CHAR(34),
", ValidDateTime:  ",CHAR(34),CHAR(34),
", ValidDateTimeUTCOffset:  ",CHAR(34),CHAR(34),
", StatusCV:  ",CHAR(34),CHAR(34),
", SampledMediumCV:  ",CHAR(34),INDEX(DataColumns[Sampled Medium],$A397),CHAR(34),
", ValueCount:  ",NumDataValues,"}"))</f>
        <v/>
      </c>
      <c r="W397" s="111" t="str">
        <f>IF($A397&gt;NumDataColumns,"",
CONCATENATE("  - &amp;TimeSeriesResultID001",TEXT($A397,"0000"),
" {","ResultID: *ResultID",TEXT($A397,"0000"),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Statistic],$A397),CHAR(34),"}"))</f>
        <v/>
      </c>
      <c r="X397" s="111" t="str">
        <f>IF($A397-3&gt;NumDataColumns,"",
CONCATENATE("    - {ColumnNumber: ",TEXT($A397-1,"0000"),
", Label:  ",CHAR(34),INDEX(DataColumns[Column Label],$A397-3),CHAR(34),
", ODM2Field:  ",CHAR(34),"DataValue",CHAR(34),
", CensorCodeCV:  ",CHAR(34),INDEX(DataColumns[Censor Code],$A397-3),CHAR(34),
", QualiatyCodeCV:  ",CHAR(34),INDEX(DataColumns[Quality Code],$A397-3),CHAR(34),
", TimeAggregationInterval:  ",INDEX(DataColumns[Time Aggregation Interval],$A397-3),
", TimeAggregationIntervalUnitsID:  ",CHAR(34),INDEX(DataColumns[Time Aggregation Unit],$A397-3),CHAR(34),"}"))</f>
        <v/>
      </c>
      <c r="AA397" s="111" t="str">
        <f>IF($A397&gt;NumDataColumns,
"",
CONCATENATE(AA396,", ",INDEX(DataColumns[Column Label],$A397)))</f>
        <v/>
      </c>
    </row>
    <row r="398" spans="1:27" x14ac:dyDescent="0.25">
      <c r="A398">
        <v>395</v>
      </c>
      <c r="D398" s="111" t="str">
        <f>IF($A398&gt;NumPeople,"",
CONCATENATE("  - &amp;PersonID",TEXT($A398,"0000"),
" {","PersonFirstName:  ",CHAR(34),INDEX(People[First Name],$A398),CHAR(34),
", PersonMiddleName:  ",CHAR(34),INDEX(People[Middle Name],$A398),CHAR(34),
", PersonLastName:  ",CHAR(34),INDEX(People[Last Name],$A398),CHAR(34),"}"))</f>
        <v/>
      </c>
      <c r="E398" s="111" t="str">
        <f>IF($A398&gt;NumOrganizations,"",
CONCATENATE("  - &amp;OrganizationID",TEXT($A398,"0000"),
" {","OrganizationTypeCV:  ",CHAR(34),INDEX(Organizations[Organization Type '[CV']],$A398),CHAR(34),
", OrganizationCode:  ",CHAR(34),INDEX(Organizations[Organization Code],$A398),CHAR(34),
", OrganizationName:  ",CHAR(34),INDEX(Organizations[Organization Name],$A398),CHAR(34),
", OrganizationDescription:  ",CHAR(34),INDEX(Organizations[Organization Description],$A398),CHAR(34),
", OrganizationLink:  ",CHAR(34),INDEX(Organizations[Organization Link],$A398),CHAR(34),"}"))</f>
        <v/>
      </c>
      <c r="F398" s="111" t="str">
        <f>IF($A398&gt;NumPeople,"",
CONCATENATE("  - &amp;AffiliationID",TEXT($A398,"0000"),
" {PersonID: *PersonID",TEXT($A398,"0000"),
", OrganizationID: *OrganizationID",TEXT(MATCH(INDEX(People[Organization Name],$A398),Organizations[Organization Name],0),"0000"),
", IsPrimaryOrganizationContact: , AffiliationStartDate: , AffiliationEndDate: , PrimaryPhone: ",
", PrimaryEmail: ",CHAR(34),INDEX(People[Primary Email],$A398),CHAR(34),
", PrimaryAddress: ",CHAR(34),INDEX(People[Primary Address],$A398),CHAR(34),
", PersonLink: }"))</f>
        <v/>
      </c>
      <c r="H398" s="111" t="str">
        <f>IF(COUNTA(CitationInformation)=0,"",
IF($A398&gt;NumAuthors,"",
CONCATENATE("  - &amp;AuthorListID",TEXT($A398,"0000"),
"  {CitationID: *CitationID0001",
", PersonID: *PersonID",TEXT(MATCH(INDEX(AuthorList[Author Name],$A398),People[Full Name],0),"0000"),
", AuthorOrder: ",INDEX(AuthorList[Author Number],$A398),"}")))</f>
        <v/>
      </c>
      <c r="K398" s="111" t="str">
        <f>IF($A398&gt;NumSamplingFeatures,"",
CONCATENATE("  - &amp;SamplingFeatureID",TEXT($A398,"0000"),
" {","SamplingFeatureUUID:  ",CHAR(34),INDEX(SamplingFeatures[Sampling Feature UUID],$A398),CHAR(34),
", SamplingFeatureTypeCV:  ",CHAR(34),INDEX(SamplingFeatures[Sampling Feature Type],$A398),CHAR(34),
", SamplingFeatureCode:  ",CHAR(34),INDEX(SamplingFeatures[Feature Code],$A398),CHAR(34),
", SamplingFeatureName:  ",CHAR(34),INDEX(SamplingFeatures[Feature Name],$A398),CHAR(34),
", SamplingFeatureDescription:  ",CHAR(34),INDEX(SamplingFeatures[Feature Description],$A398),CHAR(34),
", SamplingFeatureGeotypeCV:  ",CHAR(34),INDEX(SamplingFeatures[Feature Geo Type],$A398),CHAR(34),
", FeatureGeometry:  ",CHAR(34),INDEX(SamplingFeatures[Feature Geometry],$A398),CHAR(34),
", Elevation_m:  ",CHAR(34),INDEX(SamplingFeatures[Elevation_m],$A398),CHAR(34),
", ElevationDatumCV:  ",CHAR(34),ElevationDatum,CHAR(34),"}"))</f>
        <v/>
      </c>
      <c r="L398" s="111" t="str">
        <f>IF(NumSites=0,"",
IF(NumSites&lt;$A398,"",
CONCATENATE("  - &amp;SiteID",TEXT($A398,"0000"),
" {","SamplingFeatureID:  *SamplingFeatureID",TEXT(MATCH($A398,Sites[SiteID],0),"0000"),
", SiteTypeCV:  ",CHAR(34),INDEX(Sites[Site Type],MATCH($A398,Sites[SiteID],0)),CHAR(34),
", Latitude:  ",INDEX(Sites[Latitude],MATCH($A398,Sites[SiteID],0)),
", Longitude:  ",INDEX(Sites[Longitude],MATCH($A398,Sites[SiteID],0)),
", SpatialReferenceID:  *SRSID0001}")))</f>
        <v/>
      </c>
      <c r="M398" s="111" t="str">
        <f>IF(NumSpecimens=0,"",
IF(NumSpecimens&lt;$A398,"",
CONCATENATE("  - &amp;SpecimenID",TEXT($A398,"0000"),
" {","SamplingFeatureID:  *SamplingFeatureID",TEXT(MATCH($A398,Specimens[SpecimenID],0),"0000"),
", SpecimenTypeCV:  ",CHAR(34),INDEX(Specimens[Specimen Type],MATCH($A398,Specimens[SpecimenID],0)),CHAR(34),
", SpecimenMediumCV:  ",INDEX(Specimens[Specimen Medium],MATCH($A398,Specimens[SpecimenID],0)),
", IsFieldSpecimen:  ",CHAR(34),INDEX(Specimens[Is Field Specimen?],MATCH($A398,Specimens[SpecimenID],0)),CHAR(34),"}")))</f>
        <v/>
      </c>
      <c r="N398" s="111" t="str">
        <f>IF(NumSpatialOffsets=0,"",
IF(NumSpatialOffsets&lt;$A398,"",
CONCATENATE("  - &amp;SpatialOffsetID",TEXT($A398,"0000"),
" {","SpatialOffsetTypeCV:  ",CHAR(34),INDEX(RelatedFeatures[Spatial Offset Type],MATCH($A398,RelatedFeatures[OffsetID],0)),CHAR(34),
", Offset1Value:  ",INDEX(RelatedFeatures[Offset 1 Value],MATCH($A398,RelatedFeatures[OffsetID],0)),
", Offset1UnitID:  ",CHAR(34),INDEX(RelatedFeatures[Offset 1 Unit],MATCH($A398,RelatedFeatures[OffsetID],0)),CHAR(34),
", Offset2Value:  ",IF(INDEX(RelatedFeatures[Offset 2 Value],MATCH($A398,RelatedFeatures[OffsetID],0))="","NULL",INDEX(RelatedFeatures[Offset 2 Value],MATCH($A398,RelatedFeatures[OffsetID],0))),
", Offset2UnitID:  ",CHAR(34),INDEX(RelatedFeatures[Offset 2 Unit],MATCH($A398,RelatedFeatures[OffsetID],0)),,CHAR(34),
", Offset3Value:  ",IF(INDEX(RelatedFeatures[Offset 3 Value],MATCH($A398,RelatedFeatures[OffsetID],0))="","NULL",INDEX(RelatedFeatures[Offset 3 Value],MATCH($A398,RelatedFeatures[OffsetID],0))),
", Offset3UnitID:  ",CHAR(34),INDEX(RelatedFeatures[Offset 3 Unit],MATCH($A398,RelatedFeatures[OffsetID],0)),CHAR(34),"}")))</f>
        <v/>
      </c>
      <c r="O398" s="111" t="str">
        <f>IF(NumRelatedFeatures=0,"",
IF($A398&gt;NumRelatedFeatures,"",
CONCATENATE("  - &amp;RelationID",TEXT($A398,"0000"),
" {","SamplingFeatureID:  *SamplingFeatureID",TEXT(MATCH(INDEX(RelatedFeatures[First Sampling Feature Code],$A398),SamplingFeatures[Feature Code],0),"0000"),
", RelationshipTypeCV:  ",CHAR(34),INDEX(RelatedFeatures[Relationship Type],$A398),CHAR(34),
", RelatedFeatureID: *SamplingFeatureID",TEXT(MATCH(INDEX(RelatedFeatures[Second Sampling Feature Code],$A398),SamplingFeatures[Feature Code],0),"0000"),
", SpatialOffsetID:  ",IF(INDEX(RelatedFeatures[OffsetID],$A398)="",CONCATENATE(CHAR(34),CHAR(34)),CONCATENATE("*SpatialOffsetID",TEXT(INDEX(RelatedFeatures[OffsetID],$A398),"0000"))),"}")))</f>
        <v/>
      </c>
      <c r="P398" s="111" t="str">
        <f>IF($A398&gt;NumMethods,"",
CONCATENATE("  - &amp;MethodID",TEXT($A398,"0000"),
" {","MethodTypeCV:  ",CHAR(34),INDEX(Methods[Method Type],$A398),CHAR(34),
", MethodCode:  ",CHAR(34),INDEX(Methods[Method Code],$A398),CHAR(34),
", MethodName:  ",CHAR(34),INDEX(Methods[Method Name],$A398),CHAR(34),
", MethodDescription:  ",CHAR(34),INDEX(Methods[Method Description],$A398),CHAR(34),
", MethodLink:  ",CHAR(34),INDEX(Methods[Method Link],$A398),CHAR(34),
", OrganizationID: *OrganizationID",TEXT(MATCH(INDEX(Methods[Organization Name],$A398),Organizations[Organization Name],0),"0000"),"}"))</f>
        <v/>
      </c>
      <c r="Q398" s="111" t="str">
        <f>IF($A398&gt;NumVariables,"",
CONCATENATE("  - &amp;VariableID",TEXT($A398,"0000"),
" {","VariableTypeCV:  ",CHAR(34),INDEX(Variables[Variable Type],$A398),CHAR(34),
", VariableCode:  ",CHAR(34),INDEX(Variables[Variable Code],$A398),CHAR(34),
", VariableNameCV:  ",CHAR(34),INDEX(Variables[Variable Name],$A398),CHAR(34),
", VariableDefinition:  ",CHAR(34),INDEX(Variables[Variable Definition],$A398),CHAR(34),
", SpecciationCV:  ",CHAR(34),INDEX(Variables[Speciation],$A398),CHAR(34),
", NoDataValue:  ",CHAR(34),INDEX(Variables[No Data Value],$A398),CHAR(34),"}"))</f>
        <v/>
      </c>
      <c r="S398" s="111" t="str">
        <f>IF($A398&gt;NumProcessingLevels,"",
CONCATENATE("  - &amp;ProcessingLevelID",TEXT($A398,"0000"),
" {","ProcessingLevelCode:  ",CHAR(34),INDEX(ProcessingLevels[Processing Level Code],$A398),CHAR(34),
", Definition:  ",CHAR(34),INDEX(ProcessingLevels[Definition],$A398),CHAR(34),
", Explanation:  ",CHAR(34),INDEX(ProcessingLevels[Explanation],$A398),CHAR(34),"}"))</f>
        <v/>
      </c>
      <c r="T398" s="111" t="str">
        <f>IF($A398&gt;NumDataColumns,"",
IF(INDEX(DataColumns[Method Code],$A398)="","PLEASE FILL IN A METHOD FOR EACH DATA COLUMN",
CONCATENATE("  - &amp;ActionID",TEXT($A398,"0000"),
" {","ActionTypeCV:  ",CHAR(34),"Observation",CHAR(34),
", MethodID: *MethodID",TEXT(MATCH(INDEX(DataColumns[Method Code],$A398),Methods[Method Code],0),"0000"),
", BeginDateTime:  NULL",
", BeginDateTimeUTCOffset:  NULL",
", EndDateTime:  NULL",
", EndDateTimeUTCOffset:  NULL",
", ActionDescription:  ",CHAR(34),"Generic observation action generated by YODA TimeSeries Template",CHAR(34),
", ActionFileLink:  ",CHAR(34),CHAR(34),"}")))</f>
        <v/>
      </c>
      <c r="U398" s="111" t="str">
        <f>IF($A398&gt;NumDataColumns,"",
IF(INDEX(DataColumns[Method Code],$A398)="","PLEASE FILL IN A SAMPLING FEATURE FOR EACH DATA COLUMN",
CONCATENATE("  - &amp;FeatureActionID",TEXT($A398,"0000"),
" {","SamplingFeatureID:  *SamplingFeatureID",TEXT(MATCH(INDEX(DataColumns[Sampling Feature Code],$A398),SamplingFeatures[Feature Code],0),"0000"),
", ActionID:  *ActionID",TEXT($A398,"0000"),"}")))</f>
        <v/>
      </c>
      <c r="V398" s="111" t="str">
        <f>IF($A398&gt;NumDataColumns,"",
CONCATENATE("  - &amp;ResultID",TEXT($A398,"0000"),
" {","ResultUUID:  ",CHAR(34),INDEX(DataColumns[ResultUUID],$A398),CHAR(34),
", FeatureActionID: *FeatureActionID",TEXT($A398,"0000"),
", ResultTypeCV:  ",CHAR(34),INDEX(DataColumns[Result Type],$A398),CHAR(34),
", VariableID:  *VariableID",TEXT(MATCH(INDEX(DataColumns[Variable Code],$A398),Variables[Variable Code],0),"0000"),
", UnitsID:  ",CHAR(34),INDEX(DataColumns[Unit Name],$A398),CHAR(34),
", TaxonomicClassifierID:  ",CHAR(34),CHAR(34),
", ProcessingLevelID:  *ProcessingLevelID",TEXT(MATCH(INDEX(DataColumns[Processing Level],$A398),ProcessingLevels[Processing Level Code],0),"0000"),
", ResultDateTime:  ",CHAR(34),CHAR(34),
", ResultDateTimeUTCOffset:  ",CHAR(34),CHAR(34),
", ValidDateTime:  ",CHAR(34),CHAR(34),
", ValidDateTimeUTCOffset:  ",CHAR(34),CHAR(34),
", StatusCV:  ",CHAR(34),CHAR(34),
", SampledMediumCV:  ",CHAR(34),INDEX(DataColumns[Sampled Medium],$A398),CHAR(34),
", ValueCount:  ",NumDataValues,"}"))</f>
        <v/>
      </c>
      <c r="W398" s="111" t="str">
        <f>IF($A398&gt;NumDataColumns,"",
CONCATENATE("  - &amp;TimeSeriesResultID001",TEXT($A398,"0000"),
" {","ResultID: *ResultID",TEXT($A398,"0000"),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Statistic],$A398),CHAR(34),"}"))</f>
        <v/>
      </c>
      <c r="X398" s="111" t="str">
        <f>IF($A398-3&gt;NumDataColumns,"",
CONCATENATE("    - {ColumnNumber: ",TEXT($A398-1,"0000"),
", Label:  ",CHAR(34),INDEX(DataColumns[Column Label],$A398-3),CHAR(34),
", ODM2Field:  ",CHAR(34),"DataValue",CHAR(34),
", CensorCodeCV:  ",CHAR(34),INDEX(DataColumns[Censor Code],$A398-3),CHAR(34),
", QualiatyCodeCV:  ",CHAR(34),INDEX(DataColumns[Quality Code],$A398-3),CHAR(34),
", TimeAggregationInterval:  ",INDEX(DataColumns[Time Aggregation Interval],$A398-3),
", TimeAggregationIntervalUnitsID:  ",CHAR(34),INDEX(DataColumns[Time Aggregation Unit],$A398-3),CHAR(34),"}"))</f>
        <v/>
      </c>
      <c r="AA398" s="111" t="str">
        <f>IF($A398&gt;NumDataColumns,
"",
CONCATENATE(AA397,", ",INDEX(DataColumns[Column Label],$A398)))</f>
        <v/>
      </c>
    </row>
    <row r="399" spans="1:27" x14ac:dyDescent="0.25">
      <c r="A399">
        <v>396</v>
      </c>
      <c r="D399" s="111" t="str">
        <f>IF($A399&gt;NumPeople,"",
CONCATENATE("  - &amp;PersonID",TEXT($A399,"0000"),
" {","PersonFirstName:  ",CHAR(34),INDEX(People[First Name],$A399),CHAR(34),
", PersonMiddleName:  ",CHAR(34),INDEX(People[Middle Name],$A399),CHAR(34),
", PersonLastName:  ",CHAR(34),INDEX(People[Last Name],$A399),CHAR(34),"}"))</f>
        <v/>
      </c>
      <c r="E399" s="111" t="str">
        <f>IF($A399&gt;NumOrganizations,"",
CONCATENATE("  - &amp;OrganizationID",TEXT($A399,"0000"),
" {","OrganizationTypeCV:  ",CHAR(34),INDEX(Organizations[Organization Type '[CV']],$A399),CHAR(34),
", OrganizationCode:  ",CHAR(34),INDEX(Organizations[Organization Code],$A399),CHAR(34),
", OrganizationName:  ",CHAR(34),INDEX(Organizations[Organization Name],$A399),CHAR(34),
", OrganizationDescription:  ",CHAR(34),INDEX(Organizations[Organization Description],$A399),CHAR(34),
", OrganizationLink:  ",CHAR(34),INDEX(Organizations[Organization Link],$A399),CHAR(34),"}"))</f>
        <v/>
      </c>
      <c r="F399" s="111" t="str">
        <f>IF($A399&gt;NumPeople,"",
CONCATENATE("  - &amp;AffiliationID",TEXT($A399,"0000"),
" {PersonID: *PersonID",TEXT($A399,"0000"),
", OrganizationID: *OrganizationID",TEXT(MATCH(INDEX(People[Organization Name],$A399),Organizations[Organization Name],0),"0000"),
", IsPrimaryOrganizationContact: , AffiliationStartDate: , AffiliationEndDate: , PrimaryPhone: ",
", PrimaryEmail: ",CHAR(34),INDEX(People[Primary Email],$A399),CHAR(34),
", PrimaryAddress: ",CHAR(34),INDEX(People[Primary Address],$A399),CHAR(34),
", PersonLink: }"))</f>
        <v/>
      </c>
      <c r="H399" s="111" t="str">
        <f>IF(COUNTA(CitationInformation)=0,"",
IF($A399&gt;NumAuthors,"",
CONCATENATE("  - &amp;AuthorListID",TEXT($A399,"0000"),
"  {CitationID: *CitationID0001",
", PersonID: *PersonID",TEXT(MATCH(INDEX(AuthorList[Author Name],$A399),People[Full Name],0),"0000"),
", AuthorOrder: ",INDEX(AuthorList[Author Number],$A399),"}")))</f>
        <v/>
      </c>
      <c r="K399" s="111" t="str">
        <f>IF($A399&gt;NumSamplingFeatures,"",
CONCATENATE("  - &amp;SamplingFeatureID",TEXT($A399,"0000"),
" {","SamplingFeatureUUID:  ",CHAR(34),INDEX(SamplingFeatures[Sampling Feature UUID],$A399),CHAR(34),
", SamplingFeatureTypeCV:  ",CHAR(34),INDEX(SamplingFeatures[Sampling Feature Type],$A399),CHAR(34),
", SamplingFeatureCode:  ",CHAR(34),INDEX(SamplingFeatures[Feature Code],$A399),CHAR(34),
", SamplingFeatureName:  ",CHAR(34),INDEX(SamplingFeatures[Feature Name],$A399),CHAR(34),
", SamplingFeatureDescription:  ",CHAR(34),INDEX(SamplingFeatures[Feature Description],$A399),CHAR(34),
", SamplingFeatureGeotypeCV:  ",CHAR(34),INDEX(SamplingFeatures[Feature Geo Type],$A399),CHAR(34),
", FeatureGeometry:  ",CHAR(34),INDEX(SamplingFeatures[Feature Geometry],$A399),CHAR(34),
", Elevation_m:  ",CHAR(34),INDEX(SamplingFeatures[Elevation_m],$A399),CHAR(34),
", ElevationDatumCV:  ",CHAR(34),ElevationDatum,CHAR(34),"}"))</f>
        <v/>
      </c>
      <c r="L399" s="111" t="str">
        <f>IF(NumSites=0,"",
IF(NumSites&lt;$A399,"",
CONCATENATE("  - &amp;SiteID",TEXT($A399,"0000"),
" {","SamplingFeatureID:  *SamplingFeatureID",TEXT(MATCH($A399,Sites[SiteID],0),"0000"),
", SiteTypeCV:  ",CHAR(34),INDEX(Sites[Site Type],MATCH($A399,Sites[SiteID],0)),CHAR(34),
", Latitude:  ",INDEX(Sites[Latitude],MATCH($A399,Sites[SiteID],0)),
", Longitude:  ",INDEX(Sites[Longitude],MATCH($A399,Sites[SiteID],0)),
", SpatialReferenceID:  *SRSID0001}")))</f>
        <v/>
      </c>
      <c r="M399" s="111" t="str">
        <f>IF(NumSpecimens=0,"",
IF(NumSpecimens&lt;$A399,"",
CONCATENATE("  - &amp;SpecimenID",TEXT($A399,"0000"),
" {","SamplingFeatureID:  *SamplingFeatureID",TEXT(MATCH($A399,Specimens[SpecimenID],0),"0000"),
", SpecimenTypeCV:  ",CHAR(34),INDEX(Specimens[Specimen Type],MATCH($A399,Specimens[SpecimenID],0)),CHAR(34),
", SpecimenMediumCV:  ",INDEX(Specimens[Specimen Medium],MATCH($A399,Specimens[SpecimenID],0)),
", IsFieldSpecimen:  ",CHAR(34),INDEX(Specimens[Is Field Specimen?],MATCH($A399,Specimens[SpecimenID],0)),CHAR(34),"}")))</f>
        <v/>
      </c>
      <c r="N399" s="111" t="str">
        <f>IF(NumSpatialOffsets=0,"",
IF(NumSpatialOffsets&lt;$A399,"",
CONCATENATE("  - &amp;SpatialOffsetID",TEXT($A399,"0000"),
" {","SpatialOffsetTypeCV:  ",CHAR(34),INDEX(RelatedFeatures[Spatial Offset Type],MATCH($A399,RelatedFeatures[OffsetID],0)),CHAR(34),
", Offset1Value:  ",INDEX(RelatedFeatures[Offset 1 Value],MATCH($A399,RelatedFeatures[OffsetID],0)),
", Offset1UnitID:  ",CHAR(34),INDEX(RelatedFeatures[Offset 1 Unit],MATCH($A399,RelatedFeatures[OffsetID],0)),CHAR(34),
", Offset2Value:  ",IF(INDEX(RelatedFeatures[Offset 2 Value],MATCH($A399,RelatedFeatures[OffsetID],0))="","NULL",INDEX(RelatedFeatures[Offset 2 Value],MATCH($A399,RelatedFeatures[OffsetID],0))),
", Offset2UnitID:  ",CHAR(34),INDEX(RelatedFeatures[Offset 2 Unit],MATCH($A399,RelatedFeatures[OffsetID],0)),,CHAR(34),
", Offset3Value:  ",IF(INDEX(RelatedFeatures[Offset 3 Value],MATCH($A399,RelatedFeatures[OffsetID],0))="","NULL",INDEX(RelatedFeatures[Offset 3 Value],MATCH($A399,RelatedFeatures[OffsetID],0))),
", Offset3UnitID:  ",CHAR(34),INDEX(RelatedFeatures[Offset 3 Unit],MATCH($A399,RelatedFeatures[OffsetID],0)),CHAR(34),"}")))</f>
        <v/>
      </c>
      <c r="O399" s="111" t="str">
        <f>IF(NumRelatedFeatures=0,"",
IF($A399&gt;NumRelatedFeatures,"",
CONCATENATE("  - &amp;RelationID",TEXT($A399,"0000"),
" {","SamplingFeatureID:  *SamplingFeatureID",TEXT(MATCH(INDEX(RelatedFeatures[First Sampling Feature Code],$A399),SamplingFeatures[Feature Code],0),"0000"),
", RelationshipTypeCV:  ",CHAR(34),INDEX(RelatedFeatures[Relationship Type],$A399),CHAR(34),
", RelatedFeatureID: *SamplingFeatureID",TEXT(MATCH(INDEX(RelatedFeatures[Second Sampling Feature Code],$A399),SamplingFeatures[Feature Code],0),"0000"),
", SpatialOffsetID:  ",IF(INDEX(RelatedFeatures[OffsetID],$A399)="",CONCATENATE(CHAR(34),CHAR(34)),CONCATENATE("*SpatialOffsetID",TEXT(INDEX(RelatedFeatures[OffsetID],$A399),"0000"))),"}")))</f>
        <v/>
      </c>
      <c r="P399" s="111" t="str">
        <f>IF($A399&gt;NumMethods,"",
CONCATENATE("  - &amp;MethodID",TEXT($A399,"0000"),
" {","MethodTypeCV:  ",CHAR(34),INDEX(Methods[Method Type],$A399),CHAR(34),
", MethodCode:  ",CHAR(34),INDEX(Methods[Method Code],$A399),CHAR(34),
", MethodName:  ",CHAR(34),INDEX(Methods[Method Name],$A399),CHAR(34),
", MethodDescription:  ",CHAR(34),INDEX(Methods[Method Description],$A399),CHAR(34),
", MethodLink:  ",CHAR(34),INDEX(Methods[Method Link],$A399),CHAR(34),
", OrganizationID: *OrganizationID",TEXT(MATCH(INDEX(Methods[Organization Name],$A399),Organizations[Organization Name],0),"0000"),"}"))</f>
        <v/>
      </c>
      <c r="Q399" s="111" t="str">
        <f>IF($A399&gt;NumVariables,"",
CONCATENATE("  - &amp;VariableID",TEXT($A399,"0000"),
" {","VariableTypeCV:  ",CHAR(34),INDEX(Variables[Variable Type],$A399),CHAR(34),
", VariableCode:  ",CHAR(34),INDEX(Variables[Variable Code],$A399),CHAR(34),
", VariableNameCV:  ",CHAR(34),INDEX(Variables[Variable Name],$A399),CHAR(34),
", VariableDefinition:  ",CHAR(34),INDEX(Variables[Variable Definition],$A399),CHAR(34),
", SpecciationCV:  ",CHAR(34),INDEX(Variables[Speciation],$A399),CHAR(34),
", NoDataValue:  ",CHAR(34),INDEX(Variables[No Data Value],$A399),CHAR(34),"}"))</f>
        <v/>
      </c>
      <c r="S399" s="111" t="str">
        <f>IF($A399&gt;NumProcessingLevels,"",
CONCATENATE("  - &amp;ProcessingLevelID",TEXT($A399,"0000"),
" {","ProcessingLevelCode:  ",CHAR(34),INDEX(ProcessingLevels[Processing Level Code],$A399),CHAR(34),
", Definition:  ",CHAR(34),INDEX(ProcessingLevels[Definition],$A399),CHAR(34),
", Explanation:  ",CHAR(34),INDEX(ProcessingLevels[Explanation],$A399),CHAR(34),"}"))</f>
        <v/>
      </c>
      <c r="T399" s="111" t="str">
        <f>IF($A399&gt;NumDataColumns,"",
IF(INDEX(DataColumns[Method Code],$A399)="","PLEASE FILL IN A METHOD FOR EACH DATA COLUMN",
CONCATENATE("  - &amp;ActionID",TEXT($A399,"0000"),
" {","ActionTypeCV:  ",CHAR(34),"Observation",CHAR(34),
", MethodID: *MethodID",TEXT(MATCH(INDEX(DataColumns[Method Code],$A399),Methods[Method Code],0),"0000"),
", BeginDateTime:  NULL",
", BeginDateTimeUTCOffset:  NULL",
", EndDateTime:  NULL",
", EndDateTimeUTCOffset:  NULL",
", ActionDescription:  ",CHAR(34),"Generic observation action generated by YODA TimeSeries Template",CHAR(34),
", ActionFileLink:  ",CHAR(34),CHAR(34),"}")))</f>
        <v/>
      </c>
      <c r="U399" s="111" t="str">
        <f>IF($A399&gt;NumDataColumns,"",
IF(INDEX(DataColumns[Method Code],$A399)="","PLEASE FILL IN A SAMPLING FEATURE FOR EACH DATA COLUMN",
CONCATENATE("  - &amp;FeatureActionID",TEXT($A399,"0000"),
" {","SamplingFeatureID:  *SamplingFeatureID",TEXT(MATCH(INDEX(DataColumns[Sampling Feature Code],$A399),SamplingFeatures[Feature Code],0),"0000"),
", ActionID:  *ActionID",TEXT($A399,"0000"),"}")))</f>
        <v/>
      </c>
      <c r="V399" s="111" t="str">
        <f>IF($A399&gt;NumDataColumns,"",
CONCATENATE("  - &amp;ResultID",TEXT($A399,"0000"),
" {","ResultUUID:  ",CHAR(34),INDEX(DataColumns[ResultUUID],$A399),CHAR(34),
", FeatureActionID: *FeatureActionID",TEXT($A399,"0000"),
", ResultTypeCV:  ",CHAR(34),INDEX(DataColumns[Result Type],$A399),CHAR(34),
", VariableID:  *VariableID",TEXT(MATCH(INDEX(DataColumns[Variable Code],$A399),Variables[Variable Code],0),"0000"),
", UnitsID:  ",CHAR(34),INDEX(DataColumns[Unit Name],$A399),CHAR(34),
", TaxonomicClassifierID:  ",CHAR(34),CHAR(34),
", ProcessingLevelID:  *ProcessingLevelID",TEXT(MATCH(INDEX(DataColumns[Processing Level],$A399),ProcessingLevels[Processing Level Code],0),"0000"),
", ResultDateTime:  ",CHAR(34),CHAR(34),
", ResultDateTimeUTCOffset:  ",CHAR(34),CHAR(34),
", ValidDateTime:  ",CHAR(34),CHAR(34),
", ValidDateTimeUTCOffset:  ",CHAR(34),CHAR(34),
", StatusCV:  ",CHAR(34),CHAR(34),
", SampledMediumCV:  ",CHAR(34),INDEX(DataColumns[Sampled Medium],$A399),CHAR(34),
", ValueCount:  ",NumDataValues,"}"))</f>
        <v/>
      </c>
      <c r="W399" s="111" t="str">
        <f>IF($A399&gt;NumDataColumns,"",
CONCATENATE("  - &amp;TimeSeriesResultID001",TEXT($A399,"0000"),
" {","ResultID: *ResultID",TEXT($A399,"0000"),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Statistic],$A399),CHAR(34),"}"))</f>
        <v/>
      </c>
      <c r="X399" s="111" t="str">
        <f>IF($A399-3&gt;NumDataColumns,"",
CONCATENATE("    - {ColumnNumber: ",TEXT($A399-1,"0000"),
", Label:  ",CHAR(34),INDEX(DataColumns[Column Label],$A399-3),CHAR(34),
", ODM2Field:  ",CHAR(34),"DataValue",CHAR(34),
", CensorCodeCV:  ",CHAR(34),INDEX(DataColumns[Censor Code],$A399-3),CHAR(34),
", QualiatyCodeCV:  ",CHAR(34),INDEX(DataColumns[Quality Code],$A399-3),CHAR(34),
", TimeAggregationInterval:  ",INDEX(DataColumns[Time Aggregation Interval],$A399-3),
", TimeAggregationIntervalUnitsID:  ",CHAR(34),INDEX(DataColumns[Time Aggregation Unit],$A399-3),CHAR(34),"}"))</f>
        <v/>
      </c>
      <c r="AA399" s="111" t="str">
        <f>IF($A399&gt;NumDataColumns,
"",
CONCATENATE(AA398,", ",INDEX(DataColumns[Column Label],$A399)))</f>
        <v/>
      </c>
    </row>
    <row r="400" spans="1:27" x14ac:dyDescent="0.25">
      <c r="A400">
        <v>397</v>
      </c>
      <c r="D400" s="111" t="str">
        <f>IF($A400&gt;NumPeople,"",
CONCATENATE("  - &amp;PersonID",TEXT($A400,"0000"),
" {","PersonFirstName:  ",CHAR(34),INDEX(People[First Name],$A400),CHAR(34),
", PersonMiddleName:  ",CHAR(34),INDEX(People[Middle Name],$A400),CHAR(34),
", PersonLastName:  ",CHAR(34),INDEX(People[Last Name],$A400),CHAR(34),"}"))</f>
        <v/>
      </c>
      <c r="E400" s="111" t="str">
        <f>IF($A400&gt;NumOrganizations,"",
CONCATENATE("  - &amp;OrganizationID",TEXT($A400,"0000"),
" {","OrganizationTypeCV:  ",CHAR(34),INDEX(Organizations[Organization Type '[CV']],$A400),CHAR(34),
", OrganizationCode:  ",CHAR(34),INDEX(Organizations[Organization Code],$A400),CHAR(34),
", OrganizationName:  ",CHAR(34),INDEX(Organizations[Organization Name],$A400),CHAR(34),
", OrganizationDescription:  ",CHAR(34),INDEX(Organizations[Organization Description],$A400),CHAR(34),
", OrganizationLink:  ",CHAR(34),INDEX(Organizations[Organization Link],$A400),CHAR(34),"}"))</f>
        <v/>
      </c>
      <c r="F400" s="111" t="str">
        <f>IF($A400&gt;NumPeople,"",
CONCATENATE("  - &amp;AffiliationID",TEXT($A400,"0000"),
" {PersonID: *PersonID",TEXT($A400,"0000"),
", OrganizationID: *OrganizationID",TEXT(MATCH(INDEX(People[Organization Name],$A400),Organizations[Organization Name],0),"0000"),
", IsPrimaryOrganizationContact: , AffiliationStartDate: , AffiliationEndDate: , PrimaryPhone: ",
", PrimaryEmail: ",CHAR(34),INDEX(People[Primary Email],$A400),CHAR(34),
", PrimaryAddress: ",CHAR(34),INDEX(People[Primary Address],$A400),CHAR(34),
", PersonLink: }"))</f>
        <v/>
      </c>
      <c r="H400" s="111" t="str">
        <f>IF(COUNTA(CitationInformation)=0,"",
IF($A400&gt;NumAuthors,"",
CONCATENATE("  - &amp;AuthorListID",TEXT($A400,"0000"),
"  {CitationID: *CitationID0001",
", PersonID: *PersonID",TEXT(MATCH(INDEX(AuthorList[Author Name],$A400),People[Full Name],0),"0000"),
", AuthorOrder: ",INDEX(AuthorList[Author Number],$A400),"}")))</f>
        <v/>
      </c>
      <c r="K400" s="111" t="str">
        <f>IF($A400&gt;NumSamplingFeatures,"",
CONCATENATE("  - &amp;SamplingFeatureID",TEXT($A400,"0000"),
" {","SamplingFeatureUUID:  ",CHAR(34),INDEX(SamplingFeatures[Sampling Feature UUID],$A400),CHAR(34),
", SamplingFeatureTypeCV:  ",CHAR(34),INDEX(SamplingFeatures[Sampling Feature Type],$A400),CHAR(34),
", SamplingFeatureCode:  ",CHAR(34),INDEX(SamplingFeatures[Feature Code],$A400),CHAR(34),
", SamplingFeatureName:  ",CHAR(34),INDEX(SamplingFeatures[Feature Name],$A400),CHAR(34),
", SamplingFeatureDescription:  ",CHAR(34),INDEX(SamplingFeatures[Feature Description],$A400),CHAR(34),
", SamplingFeatureGeotypeCV:  ",CHAR(34),INDEX(SamplingFeatures[Feature Geo Type],$A400),CHAR(34),
", FeatureGeometry:  ",CHAR(34),INDEX(SamplingFeatures[Feature Geometry],$A400),CHAR(34),
", Elevation_m:  ",CHAR(34),INDEX(SamplingFeatures[Elevation_m],$A400),CHAR(34),
", ElevationDatumCV:  ",CHAR(34),ElevationDatum,CHAR(34),"}"))</f>
        <v/>
      </c>
      <c r="L400" s="111" t="str">
        <f>IF(NumSites=0,"",
IF(NumSites&lt;$A400,"",
CONCATENATE("  - &amp;SiteID",TEXT($A400,"0000"),
" {","SamplingFeatureID:  *SamplingFeatureID",TEXT(MATCH($A400,Sites[SiteID],0),"0000"),
", SiteTypeCV:  ",CHAR(34),INDEX(Sites[Site Type],MATCH($A400,Sites[SiteID],0)),CHAR(34),
", Latitude:  ",INDEX(Sites[Latitude],MATCH($A400,Sites[SiteID],0)),
", Longitude:  ",INDEX(Sites[Longitude],MATCH($A400,Sites[SiteID],0)),
", SpatialReferenceID:  *SRSID0001}")))</f>
        <v/>
      </c>
      <c r="M400" s="111" t="str">
        <f>IF(NumSpecimens=0,"",
IF(NumSpecimens&lt;$A400,"",
CONCATENATE("  - &amp;SpecimenID",TEXT($A400,"0000"),
" {","SamplingFeatureID:  *SamplingFeatureID",TEXT(MATCH($A400,Specimens[SpecimenID],0),"0000"),
", SpecimenTypeCV:  ",CHAR(34),INDEX(Specimens[Specimen Type],MATCH($A400,Specimens[SpecimenID],0)),CHAR(34),
", SpecimenMediumCV:  ",INDEX(Specimens[Specimen Medium],MATCH($A400,Specimens[SpecimenID],0)),
", IsFieldSpecimen:  ",CHAR(34),INDEX(Specimens[Is Field Specimen?],MATCH($A400,Specimens[SpecimenID],0)),CHAR(34),"}")))</f>
        <v/>
      </c>
      <c r="N400" s="111" t="str">
        <f>IF(NumSpatialOffsets=0,"",
IF(NumSpatialOffsets&lt;$A400,"",
CONCATENATE("  - &amp;SpatialOffsetID",TEXT($A400,"0000"),
" {","SpatialOffsetTypeCV:  ",CHAR(34),INDEX(RelatedFeatures[Spatial Offset Type],MATCH($A400,RelatedFeatures[OffsetID],0)),CHAR(34),
", Offset1Value:  ",INDEX(RelatedFeatures[Offset 1 Value],MATCH($A400,RelatedFeatures[OffsetID],0)),
", Offset1UnitID:  ",CHAR(34),INDEX(RelatedFeatures[Offset 1 Unit],MATCH($A400,RelatedFeatures[OffsetID],0)),CHAR(34),
", Offset2Value:  ",IF(INDEX(RelatedFeatures[Offset 2 Value],MATCH($A400,RelatedFeatures[OffsetID],0))="","NULL",INDEX(RelatedFeatures[Offset 2 Value],MATCH($A400,RelatedFeatures[OffsetID],0))),
", Offset2UnitID:  ",CHAR(34),INDEX(RelatedFeatures[Offset 2 Unit],MATCH($A400,RelatedFeatures[OffsetID],0)),,CHAR(34),
", Offset3Value:  ",IF(INDEX(RelatedFeatures[Offset 3 Value],MATCH($A400,RelatedFeatures[OffsetID],0))="","NULL",INDEX(RelatedFeatures[Offset 3 Value],MATCH($A400,RelatedFeatures[OffsetID],0))),
", Offset3UnitID:  ",CHAR(34),INDEX(RelatedFeatures[Offset 3 Unit],MATCH($A400,RelatedFeatures[OffsetID],0)),CHAR(34),"}")))</f>
        <v/>
      </c>
      <c r="O400" s="111" t="str">
        <f>IF(NumRelatedFeatures=0,"",
IF($A400&gt;NumRelatedFeatures,"",
CONCATENATE("  - &amp;RelationID",TEXT($A400,"0000"),
" {","SamplingFeatureID:  *SamplingFeatureID",TEXT(MATCH(INDEX(RelatedFeatures[First Sampling Feature Code],$A400),SamplingFeatures[Feature Code],0),"0000"),
", RelationshipTypeCV:  ",CHAR(34),INDEX(RelatedFeatures[Relationship Type],$A400),CHAR(34),
", RelatedFeatureID: *SamplingFeatureID",TEXT(MATCH(INDEX(RelatedFeatures[Second Sampling Feature Code],$A400),SamplingFeatures[Feature Code],0),"0000"),
", SpatialOffsetID:  ",IF(INDEX(RelatedFeatures[OffsetID],$A400)="",CONCATENATE(CHAR(34),CHAR(34)),CONCATENATE("*SpatialOffsetID",TEXT(INDEX(RelatedFeatures[OffsetID],$A400),"0000"))),"}")))</f>
        <v/>
      </c>
      <c r="P400" s="111" t="str">
        <f>IF($A400&gt;NumMethods,"",
CONCATENATE("  - &amp;MethodID",TEXT($A400,"0000"),
" {","MethodTypeCV:  ",CHAR(34),INDEX(Methods[Method Type],$A400),CHAR(34),
", MethodCode:  ",CHAR(34),INDEX(Methods[Method Code],$A400),CHAR(34),
", MethodName:  ",CHAR(34),INDEX(Methods[Method Name],$A400),CHAR(34),
", MethodDescription:  ",CHAR(34),INDEX(Methods[Method Description],$A400),CHAR(34),
", MethodLink:  ",CHAR(34),INDEX(Methods[Method Link],$A400),CHAR(34),
", OrganizationID: *OrganizationID",TEXT(MATCH(INDEX(Methods[Organization Name],$A400),Organizations[Organization Name],0),"0000"),"}"))</f>
        <v/>
      </c>
      <c r="Q400" s="111" t="str">
        <f>IF($A400&gt;NumVariables,"",
CONCATENATE("  - &amp;VariableID",TEXT($A400,"0000"),
" {","VariableTypeCV:  ",CHAR(34),INDEX(Variables[Variable Type],$A400),CHAR(34),
", VariableCode:  ",CHAR(34),INDEX(Variables[Variable Code],$A400),CHAR(34),
", VariableNameCV:  ",CHAR(34),INDEX(Variables[Variable Name],$A400),CHAR(34),
", VariableDefinition:  ",CHAR(34),INDEX(Variables[Variable Definition],$A400),CHAR(34),
", SpecciationCV:  ",CHAR(34),INDEX(Variables[Speciation],$A400),CHAR(34),
", NoDataValue:  ",CHAR(34),INDEX(Variables[No Data Value],$A400),CHAR(34),"}"))</f>
        <v/>
      </c>
      <c r="S400" s="111" t="str">
        <f>IF($A400&gt;NumProcessingLevels,"",
CONCATENATE("  - &amp;ProcessingLevelID",TEXT($A400,"0000"),
" {","ProcessingLevelCode:  ",CHAR(34),INDEX(ProcessingLevels[Processing Level Code],$A400),CHAR(34),
", Definition:  ",CHAR(34),INDEX(ProcessingLevels[Definition],$A400),CHAR(34),
", Explanation:  ",CHAR(34),INDEX(ProcessingLevels[Explanation],$A400),CHAR(34),"}"))</f>
        <v/>
      </c>
      <c r="T400" s="111" t="str">
        <f>IF($A400&gt;NumDataColumns,"",
IF(INDEX(DataColumns[Method Code],$A400)="","PLEASE FILL IN A METHOD FOR EACH DATA COLUMN",
CONCATENATE("  - &amp;ActionID",TEXT($A400,"0000"),
" {","ActionTypeCV:  ",CHAR(34),"Observation",CHAR(34),
", MethodID: *MethodID",TEXT(MATCH(INDEX(DataColumns[Method Code],$A400),Methods[Method Code],0),"0000"),
", BeginDateTime:  NULL",
", BeginDateTimeUTCOffset:  NULL",
", EndDateTime:  NULL",
", EndDateTimeUTCOffset:  NULL",
", ActionDescription:  ",CHAR(34),"Generic observation action generated by YODA TimeSeries Template",CHAR(34),
", ActionFileLink:  ",CHAR(34),CHAR(34),"}")))</f>
        <v/>
      </c>
      <c r="U400" s="111" t="str">
        <f>IF($A400&gt;NumDataColumns,"",
IF(INDEX(DataColumns[Method Code],$A400)="","PLEASE FILL IN A SAMPLING FEATURE FOR EACH DATA COLUMN",
CONCATENATE("  - &amp;FeatureActionID",TEXT($A400,"0000"),
" {","SamplingFeatureID:  *SamplingFeatureID",TEXT(MATCH(INDEX(DataColumns[Sampling Feature Code],$A400),SamplingFeatures[Feature Code],0),"0000"),
", ActionID:  *ActionID",TEXT($A400,"0000"),"}")))</f>
        <v/>
      </c>
      <c r="V400" s="111" t="str">
        <f>IF($A400&gt;NumDataColumns,"",
CONCATENATE("  - &amp;ResultID",TEXT($A400,"0000"),
" {","ResultUUID:  ",CHAR(34),INDEX(DataColumns[ResultUUID],$A400),CHAR(34),
", FeatureActionID: *FeatureActionID",TEXT($A400,"0000"),
", ResultTypeCV:  ",CHAR(34),INDEX(DataColumns[Result Type],$A400),CHAR(34),
", VariableID:  *VariableID",TEXT(MATCH(INDEX(DataColumns[Variable Code],$A400),Variables[Variable Code],0),"0000"),
", UnitsID:  ",CHAR(34),INDEX(DataColumns[Unit Name],$A400),CHAR(34),
", TaxonomicClassifierID:  ",CHAR(34),CHAR(34),
", ProcessingLevelID:  *ProcessingLevelID",TEXT(MATCH(INDEX(DataColumns[Processing Level],$A400),ProcessingLevels[Processing Level Code],0),"0000"),
", ResultDateTime:  ",CHAR(34),CHAR(34),
", ResultDateTimeUTCOffset:  ",CHAR(34),CHAR(34),
", ValidDateTime:  ",CHAR(34),CHAR(34),
", ValidDateTimeUTCOffset:  ",CHAR(34),CHAR(34),
", StatusCV:  ",CHAR(34),CHAR(34),
", SampledMediumCV:  ",CHAR(34),INDEX(DataColumns[Sampled Medium],$A400),CHAR(34),
", ValueCount:  ",NumDataValues,"}"))</f>
        <v/>
      </c>
      <c r="W400" s="111" t="str">
        <f>IF($A400&gt;NumDataColumns,"",
CONCATENATE("  - &amp;TimeSeriesResultID001",TEXT($A400,"0000"),
" {","ResultID: *ResultID",TEXT($A400,"0000"),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Statistic],$A400),CHAR(34),"}"))</f>
        <v/>
      </c>
      <c r="X400" s="111" t="str">
        <f>IF($A400-3&gt;NumDataColumns,"",
CONCATENATE("    - {ColumnNumber: ",TEXT($A400-1,"0000"),
", Label:  ",CHAR(34),INDEX(DataColumns[Column Label],$A400-3),CHAR(34),
", ODM2Field:  ",CHAR(34),"DataValue",CHAR(34),
", CensorCodeCV:  ",CHAR(34),INDEX(DataColumns[Censor Code],$A400-3),CHAR(34),
", QualiatyCodeCV:  ",CHAR(34),INDEX(DataColumns[Quality Code],$A400-3),CHAR(34),
", TimeAggregationInterval:  ",INDEX(DataColumns[Time Aggregation Interval],$A400-3),
", TimeAggregationIntervalUnitsID:  ",CHAR(34),INDEX(DataColumns[Time Aggregation Unit],$A400-3),CHAR(34),"}"))</f>
        <v/>
      </c>
      <c r="AA400" s="111" t="str">
        <f>IF($A400&gt;NumDataColumns,
"",
CONCATENATE(AA399,", ",INDEX(DataColumns[Column Label],$A400)))</f>
        <v/>
      </c>
    </row>
    <row r="401" spans="1:27" x14ac:dyDescent="0.25">
      <c r="A401">
        <v>398</v>
      </c>
      <c r="D401" s="111" t="str">
        <f>IF($A401&gt;NumPeople,"",
CONCATENATE("  - &amp;PersonID",TEXT($A401,"0000"),
" {","PersonFirstName:  ",CHAR(34),INDEX(People[First Name],$A401),CHAR(34),
", PersonMiddleName:  ",CHAR(34),INDEX(People[Middle Name],$A401),CHAR(34),
", PersonLastName:  ",CHAR(34),INDEX(People[Last Name],$A401),CHAR(34),"}"))</f>
        <v/>
      </c>
      <c r="E401" s="111" t="str">
        <f>IF($A401&gt;NumOrganizations,"",
CONCATENATE("  - &amp;OrganizationID",TEXT($A401,"0000"),
" {","OrganizationTypeCV:  ",CHAR(34),INDEX(Organizations[Organization Type '[CV']],$A401),CHAR(34),
", OrganizationCode:  ",CHAR(34),INDEX(Organizations[Organization Code],$A401),CHAR(34),
", OrganizationName:  ",CHAR(34),INDEX(Organizations[Organization Name],$A401),CHAR(34),
", OrganizationDescription:  ",CHAR(34),INDEX(Organizations[Organization Description],$A401),CHAR(34),
", OrganizationLink:  ",CHAR(34),INDEX(Organizations[Organization Link],$A401),CHAR(34),"}"))</f>
        <v/>
      </c>
      <c r="F401" s="111" t="str">
        <f>IF($A401&gt;NumPeople,"",
CONCATENATE("  - &amp;AffiliationID",TEXT($A401,"0000"),
" {PersonID: *PersonID",TEXT($A401,"0000"),
", OrganizationID: *OrganizationID",TEXT(MATCH(INDEX(People[Organization Name],$A401),Organizations[Organization Name],0),"0000"),
", IsPrimaryOrganizationContact: , AffiliationStartDate: , AffiliationEndDate: , PrimaryPhone: ",
", PrimaryEmail: ",CHAR(34),INDEX(People[Primary Email],$A401),CHAR(34),
", PrimaryAddress: ",CHAR(34),INDEX(People[Primary Address],$A401),CHAR(34),
", PersonLink: }"))</f>
        <v/>
      </c>
      <c r="H401" s="111" t="str">
        <f>IF(COUNTA(CitationInformation)=0,"",
IF($A401&gt;NumAuthors,"",
CONCATENATE("  - &amp;AuthorListID",TEXT($A401,"0000"),
"  {CitationID: *CitationID0001",
", PersonID: *PersonID",TEXT(MATCH(INDEX(AuthorList[Author Name],$A401),People[Full Name],0),"0000"),
", AuthorOrder: ",INDEX(AuthorList[Author Number],$A401),"}")))</f>
        <v/>
      </c>
      <c r="K401" s="111" t="str">
        <f>IF($A401&gt;NumSamplingFeatures,"",
CONCATENATE("  - &amp;SamplingFeatureID",TEXT($A401,"0000"),
" {","SamplingFeatureUUID:  ",CHAR(34),INDEX(SamplingFeatures[Sampling Feature UUID],$A401),CHAR(34),
", SamplingFeatureTypeCV:  ",CHAR(34),INDEX(SamplingFeatures[Sampling Feature Type],$A401),CHAR(34),
", SamplingFeatureCode:  ",CHAR(34),INDEX(SamplingFeatures[Feature Code],$A401),CHAR(34),
", SamplingFeatureName:  ",CHAR(34),INDEX(SamplingFeatures[Feature Name],$A401),CHAR(34),
", SamplingFeatureDescription:  ",CHAR(34),INDEX(SamplingFeatures[Feature Description],$A401),CHAR(34),
", SamplingFeatureGeotypeCV:  ",CHAR(34),INDEX(SamplingFeatures[Feature Geo Type],$A401),CHAR(34),
", FeatureGeometry:  ",CHAR(34),INDEX(SamplingFeatures[Feature Geometry],$A401),CHAR(34),
", Elevation_m:  ",CHAR(34),INDEX(SamplingFeatures[Elevation_m],$A401),CHAR(34),
", ElevationDatumCV:  ",CHAR(34),ElevationDatum,CHAR(34),"}"))</f>
        <v/>
      </c>
      <c r="L401" s="111" t="str">
        <f>IF(NumSites=0,"",
IF(NumSites&lt;$A401,"",
CONCATENATE("  - &amp;SiteID",TEXT($A401,"0000"),
" {","SamplingFeatureID:  *SamplingFeatureID",TEXT(MATCH($A401,Sites[SiteID],0),"0000"),
", SiteTypeCV:  ",CHAR(34),INDEX(Sites[Site Type],MATCH($A401,Sites[SiteID],0)),CHAR(34),
", Latitude:  ",INDEX(Sites[Latitude],MATCH($A401,Sites[SiteID],0)),
", Longitude:  ",INDEX(Sites[Longitude],MATCH($A401,Sites[SiteID],0)),
", SpatialReferenceID:  *SRSID0001}")))</f>
        <v/>
      </c>
      <c r="M401" s="111" t="str">
        <f>IF(NumSpecimens=0,"",
IF(NumSpecimens&lt;$A401,"",
CONCATENATE("  - &amp;SpecimenID",TEXT($A401,"0000"),
" {","SamplingFeatureID:  *SamplingFeatureID",TEXT(MATCH($A401,Specimens[SpecimenID],0),"0000"),
", SpecimenTypeCV:  ",CHAR(34),INDEX(Specimens[Specimen Type],MATCH($A401,Specimens[SpecimenID],0)),CHAR(34),
", SpecimenMediumCV:  ",INDEX(Specimens[Specimen Medium],MATCH($A401,Specimens[SpecimenID],0)),
", IsFieldSpecimen:  ",CHAR(34),INDEX(Specimens[Is Field Specimen?],MATCH($A401,Specimens[SpecimenID],0)),CHAR(34),"}")))</f>
        <v/>
      </c>
      <c r="N401" s="111" t="str">
        <f>IF(NumSpatialOffsets=0,"",
IF(NumSpatialOffsets&lt;$A401,"",
CONCATENATE("  - &amp;SpatialOffsetID",TEXT($A401,"0000"),
" {","SpatialOffsetTypeCV:  ",CHAR(34),INDEX(RelatedFeatures[Spatial Offset Type],MATCH($A401,RelatedFeatures[OffsetID],0)),CHAR(34),
", Offset1Value:  ",INDEX(RelatedFeatures[Offset 1 Value],MATCH($A401,RelatedFeatures[OffsetID],0)),
", Offset1UnitID:  ",CHAR(34),INDEX(RelatedFeatures[Offset 1 Unit],MATCH($A401,RelatedFeatures[OffsetID],0)),CHAR(34),
", Offset2Value:  ",IF(INDEX(RelatedFeatures[Offset 2 Value],MATCH($A401,RelatedFeatures[OffsetID],0))="","NULL",INDEX(RelatedFeatures[Offset 2 Value],MATCH($A401,RelatedFeatures[OffsetID],0))),
", Offset2UnitID:  ",CHAR(34),INDEX(RelatedFeatures[Offset 2 Unit],MATCH($A401,RelatedFeatures[OffsetID],0)),,CHAR(34),
", Offset3Value:  ",IF(INDEX(RelatedFeatures[Offset 3 Value],MATCH($A401,RelatedFeatures[OffsetID],0))="","NULL",INDEX(RelatedFeatures[Offset 3 Value],MATCH($A401,RelatedFeatures[OffsetID],0))),
", Offset3UnitID:  ",CHAR(34),INDEX(RelatedFeatures[Offset 3 Unit],MATCH($A401,RelatedFeatures[OffsetID],0)),CHAR(34),"}")))</f>
        <v/>
      </c>
      <c r="O401" s="111" t="str">
        <f>IF(NumRelatedFeatures=0,"",
IF($A401&gt;NumRelatedFeatures,"",
CONCATENATE("  - &amp;RelationID",TEXT($A401,"0000"),
" {","SamplingFeatureID:  *SamplingFeatureID",TEXT(MATCH(INDEX(RelatedFeatures[First Sampling Feature Code],$A401),SamplingFeatures[Feature Code],0),"0000"),
", RelationshipTypeCV:  ",CHAR(34),INDEX(RelatedFeatures[Relationship Type],$A401),CHAR(34),
", RelatedFeatureID: *SamplingFeatureID",TEXT(MATCH(INDEX(RelatedFeatures[Second Sampling Feature Code],$A401),SamplingFeatures[Feature Code],0),"0000"),
", SpatialOffsetID:  ",IF(INDEX(RelatedFeatures[OffsetID],$A401)="",CONCATENATE(CHAR(34),CHAR(34)),CONCATENATE("*SpatialOffsetID",TEXT(INDEX(RelatedFeatures[OffsetID],$A401),"0000"))),"}")))</f>
        <v/>
      </c>
      <c r="P401" s="111" t="str">
        <f>IF($A401&gt;NumMethods,"",
CONCATENATE("  - &amp;MethodID",TEXT($A401,"0000"),
" {","MethodTypeCV:  ",CHAR(34),INDEX(Methods[Method Type],$A401),CHAR(34),
", MethodCode:  ",CHAR(34),INDEX(Methods[Method Code],$A401),CHAR(34),
", MethodName:  ",CHAR(34),INDEX(Methods[Method Name],$A401),CHAR(34),
", MethodDescription:  ",CHAR(34),INDEX(Methods[Method Description],$A401),CHAR(34),
", MethodLink:  ",CHAR(34),INDEX(Methods[Method Link],$A401),CHAR(34),
", OrganizationID: *OrganizationID",TEXT(MATCH(INDEX(Methods[Organization Name],$A401),Organizations[Organization Name],0),"0000"),"}"))</f>
        <v/>
      </c>
      <c r="Q401" s="111" t="str">
        <f>IF($A401&gt;NumVariables,"",
CONCATENATE("  - &amp;VariableID",TEXT($A401,"0000"),
" {","VariableTypeCV:  ",CHAR(34),INDEX(Variables[Variable Type],$A401),CHAR(34),
", VariableCode:  ",CHAR(34),INDEX(Variables[Variable Code],$A401),CHAR(34),
", VariableNameCV:  ",CHAR(34),INDEX(Variables[Variable Name],$A401),CHAR(34),
", VariableDefinition:  ",CHAR(34),INDEX(Variables[Variable Definition],$A401),CHAR(34),
", SpecciationCV:  ",CHAR(34),INDEX(Variables[Speciation],$A401),CHAR(34),
", NoDataValue:  ",CHAR(34),INDEX(Variables[No Data Value],$A401),CHAR(34),"}"))</f>
        <v/>
      </c>
      <c r="S401" s="111" t="str">
        <f>IF($A401&gt;NumProcessingLevels,"",
CONCATENATE("  - &amp;ProcessingLevelID",TEXT($A401,"0000"),
" {","ProcessingLevelCode:  ",CHAR(34),INDEX(ProcessingLevels[Processing Level Code],$A401),CHAR(34),
", Definition:  ",CHAR(34),INDEX(ProcessingLevels[Definition],$A401),CHAR(34),
", Explanation:  ",CHAR(34),INDEX(ProcessingLevels[Explanation],$A401),CHAR(34),"}"))</f>
        <v/>
      </c>
      <c r="T401" s="111" t="str">
        <f>IF($A401&gt;NumDataColumns,"",
IF(INDEX(DataColumns[Method Code],$A401)="","PLEASE FILL IN A METHOD FOR EACH DATA COLUMN",
CONCATENATE("  - &amp;ActionID",TEXT($A401,"0000"),
" {","ActionTypeCV:  ",CHAR(34),"Observation",CHAR(34),
", MethodID: *MethodID",TEXT(MATCH(INDEX(DataColumns[Method Code],$A401),Methods[Method Code],0),"0000"),
", BeginDateTime:  NULL",
", BeginDateTimeUTCOffset:  NULL",
", EndDateTime:  NULL",
", EndDateTimeUTCOffset:  NULL",
", ActionDescription:  ",CHAR(34),"Generic observation action generated by YODA TimeSeries Template",CHAR(34),
", ActionFileLink:  ",CHAR(34),CHAR(34),"}")))</f>
        <v/>
      </c>
      <c r="U401" s="111" t="str">
        <f>IF($A401&gt;NumDataColumns,"",
IF(INDEX(DataColumns[Method Code],$A401)="","PLEASE FILL IN A SAMPLING FEATURE FOR EACH DATA COLUMN",
CONCATENATE("  - &amp;FeatureActionID",TEXT($A401,"0000"),
" {","SamplingFeatureID:  *SamplingFeatureID",TEXT(MATCH(INDEX(DataColumns[Sampling Feature Code],$A401),SamplingFeatures[Feature Code],0),"0000"),
", ActionID:  *ActionID",TEXT($A401,"0000"),"}")))</f>
        <v/>
      </c>
      <c r="V401" s="111" t="str">
        <f>IF($A401&gt;NumDataColumns,"",
CONCATENATE("  - &amp;ResultID",TEXT($A401,"0000"),
" {","ResultUUID:  ",CHAR(34),INDEX(DataColumns[ResultUUID],$A401),CHAR(34),
", FeatureActionID: *FeatureActionID",TEXT($A401,"0000"),
", ResultTypeCV:  ",CHAR(34),INDEX(DataColumns[Result Type],$A401),CHAR(34),
", VariableID:  *VariableID",TEXT(MATCH(INDEX(DataColumns[Variable Code],$A401),Variables[Variable Code],0),"0000"),
", UnitsID:  ",CHAR(34),INDEX(DataColumns[Unit Name],$A401),CHAR(34),
", TaxonomicClassifierID:  ",CHAR(34),CHAR(34),
", ProcessingLevelID:  *ProcessingLevelID",TEXT(MATCH(INDEX(DataColumns[Processing Level],$A401),ProcessingLevels[Processing Level Code],0),"0000"),
", ResultDateTime:  ",CHAR(34),CHAR(34),
", ResultDateTimeUTCOffset:  ",CHAR(34),CHAR(34),
", ValidDateTime:  ",CHAR(34),CHAR(34),
", ValidDateTimeUTCOffset:  ",CHAR(34),CHAR(34),
", StatusCV:  ",CHAR(34),CHAR(34),
", SampledMediumCV:  ",CHAR(34),INDEX(DataColumns[Sampled Medium],$A401),CHAR(34),
", ValueCount:  ",NumDataValues,"}"))</f>
        <v/>
      </c>
      <c r="W401" s="111" t="str">
        <f>IF($A401&gt;NumDataColumns,"",
CONCATENATE("  - &amp;TimeSeriesResultID001",TEXT($A401,"0000"),
" {","ResultID: *ResultID",TEXT($A401,"0000"),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Statistic],$A401),CHAR(34),"}"))</f>
        <v/>
      </c>
      <c r="X401" s="111" t="str">
        <f>IF($A401-3&gt;NumDataColumns,"",
CONCATENATE("    - {ColumnNumber: ",TEXT($A401-1,"0000"),
", Label:  ",CHAR(34),INDEX(DataColumns[Column Label],$A401-3),CHAR(34),
", ODM2Field:  ",CHAR(34),"DataValue",CHAR(34),
", CensorCodeCV:  ",CHAR(34),INDEX(DataColumns[Censor Code],$A401-3),CHAR(34),
", QualiatyCodeCV:  ",CHAR(34),INDEX(DataColumns[Quality Code],$A401-3),CHAR(34),
", TimeAggregationInterval:  ",INDEX(DataColumns[Time Aggregation Interval],$A401-3),
", TimeAggregationIntervalUnitsID:  ",CHAR(34),INDEX(DataColumns[Time Aggregation Unit],$A401-3),CHAR(34),"}"))</f>
        <v/>
      </c>
      <c r="AA401" s="111" t="str">
        <f>IF($A401&gt;NumDataColumns,
"",
CONCATENATE(AA400,", ",INDEX(DataColumns[Column Label],$A401)))</f>
        <v/>
      </c>
    </row>
    <row r="402" spans="1:27" x14ac:dyDescent="0.25">
      <c r="A402">
        <v>399</v>
      </c>
      <c r="D402" s="111" t="str">
        <f>IF($A402&gt;NumPeople,"",
CONCATENATE("  - &amp;PersonID",TEXT($A402,"0000"),
" {","PersonFirstName:  ",CHAR(34),INDEX(People[First Name],$A402),CHAR(34),
", PersonMiddleName:  ",CHAR(34),INDEX(People[Middle Name],$A402),CHAR(34),
", PersonLastName:  ",CHAR(34),INDEX(People[Last Name],$A402),CHAR(34),"}"))</f>
        <v/>
      </c>
      <c r="E402" s="111" t="str">
        <f>IF($A402&gt;NumOrganizations,"",
CONCATENATE("  - &amp;OrganizationID",TEXT($A402,"0000"),
" {","OrganizationTypeCV:  ",CHAR(34),INDEX(Organizations[Organization Type '[CV']],$A402),CHAR(34),
", OrganizationCode:  ",CHAR(34),INDEX(Organizations[Organization Code],$A402),CHAR(34),
", OrganizationName:  ",CHAR(34),INDEX(Organizations[Organization Name],$A402),CHAR(34),
", OrganizationDescription:  ",CHAR(34),INDEX(Organizations[Organization Description],$A402),CHAR(34),
", OrganizationLink:  ",CHAR(34),INDEX(Organizations[Organization Link],$A402),CHAR(34),"}"))</f>
        <v/>
      </c>
      <c r="F402" s="111" t="str">
        <f>IF($A402&gt;NumPeople,"",
CONCATENATE("  - &amp;AffiliationID",TEXT($A402,"0000"),
" {PersonID: *PersonID",TEXT($A402,"0000"),
", OrganizationID: *OrganizationID",TEXT(MATCH(INDEX(People[Organization Name],$A402),Organizations[Organization Name],0),"0000"),
", IsPrimaryOrganizationContact: , AffiliationStartDate: , AffiliationEndDate: , PrimaryPhone: ",
", PrimaryEmail: ",CHAR(34),INDEX(People[Primary Email],$A402),CHAR(34),
", PrimaryAddress: ",CHAR(34),INDEX(People[Primary Address],$A402),CHAR(34),
", PersonLink: }"))</f>
        <v/>
      </c>
      <c r="H402" s="111" t="str">
        <f>IF(COUNTA(CitationInformation)=0,"",
IF($A402&gt;NumAuthors,"",
CONCATENATE("  - &amp;AuthorListID",TEXT($A402,"0000"),
"  {CitationID: *CitationID0001",
", PersonID: *PersonID",TEXT(MATCH(INDEX(AuthorList[Author Name],$A402),People[Full Name],0),"0000"),
", AuthorOrder: ",INDEX(AuthorList[Author Number],$A402),"}")))</f>
        <v/>
      </c>
      <c r="K402" s="111" t="str">
        <f>IF($A402&gt;NumSamplingFeatures,"",
CONCATENATE("  - &amp;SamplingFeatureID",TEXT($A402,"0000"),
" {","SamplingFeatureUUID:  ",CHAR(34),INDEX(SamplingFeatures[Sampling Feature UUID],$A402),CHAR(34),
", SamplingFeatureTypeCV:  ",CHAR(34),INDEX(SamplingFeatures[Sampling Feature Type],$A402),CHAR(34),
", SamplingFeatureCode:  ",CHAR(34),INDEX(SamplingFeatures[Feature Code],$A402),CHAR(34),
", SamplingFeatureName:  ",CHAR(34),INDEX(SamplingFeatures[Feature Name],$A402),CHAR(34),
", SamplingFeatureDescription:  ",CHAR(34),INDEX(SamplingFeatures[Feature Description],$A402),CHAR(34),
", SamplingFeatureGeotypeCV:  ",CHAR(34),INDEX(SamplingFeatures[Feature Geo Type],$A402),CHAR(34),
", FeatureGeometry:  ",CHAR(34),INDEX(SamplingFeatures[Feature Geometry],$A402),CHAR(34),
", Elevation_m:  ",CHAR(34),INDEX(SamplingFeatures[Elevation_m],$A402),CHAR(34),
", ElevationDatumCV:  ",CHAR(34),ElevationDatum,CHAR(34),"}"))</f>
        <v/>
      </c>
      <c r="L402" s="111" t="str">
        <f>IF(NumSites=0,"",
IF(NumSites&lt;$A402,"",
CONCATENATE("  - &amp;SiteID",TEXT($A402,"0000"),
" {","SamplingFeatureID:  *SamplingFeatureID",TEXT(MATCH($A402,Sites[SiteID],0),"0000"),
", SiteTypeCV:  ",CHAR(34),INDEX(Sites[Site Type],MATCH($A402,Sites[SiteID],0)),CHAR(34),
", Latitude:  ",INDEX(Sites[Latitude],MATCH($A402,Sites[SiteID],0)),
", Longitude:  ",INDEX(Sites[Longitude],MATCH($A402,Sites[SiteID],0)),
", SpatialReferenceID:  *SRSID0001}")))</f>
        <v/>
      </c>
      <c r="M402" s="111" t="str">
        <f>IF(NumSpecimens=0,"",
IF(NumSpecimens&lt;$A402,"",
CONCATENATE("  - &amp;SpecimenID",TEXT($A402,"0000"),
" {","SamplingFeatureID:  *SamplingFeatureID",TEXT(MATCH($A402,Specimens[SpecimenID],0),"0000"),
", SpecimenTypeCV:  ",CHAR(34),INDEX(Specimens[Specimen Type],MATCH($A402,Specimens[SpecimenID],0)),CHAR(34),
", SpecimenMediumCV:  ",INDEX(Specimens[Specimen Medium],MATCH($A402,Specimens[SpecimenID],0)),
", IsFieldSpecimen:  ",CHAR(34),INDEX(Specimens[Is Field Specimen?],MATCH($A402,Specimens[SpecimenID],0)),CHAR(34),"}")))</f>
        <v/>
      </c>
      <c r="N402" s="111" t="str">
        <f>IF(NumSpatialOffsets=0,"",
IF(NumSpatialOffsets&lt;$A402,"",
CONCATENATE("  - &amp;SpatialOffsetID",TEXT($A402,"0000"),
" {","SpatialOffsetTypeCV:  ",CHAR(34),INDEX(RelatedFeatures[Spatial Offset Type],MATCH($A402,RelatedFeatures[OffsetID],0)),CHAR(34),
", Offset1Value:  ",INDEX(RelatedFeatures[Offset 1 Value],MATCH($A402,RelatedFeatures[OffsetID],0)),
", Offset1UnitID:  ",CHAR(34),INDEX(RelatedFeatures[Offset 1 Unit],MATCH($A402,RelatedFeatures[OffsetID],0)),CHAR(34),
", Offset2Value:  ",IF(INDEX(RelatedFeatures[Offset 2 Value],MATCH($A402,RelatedFeatures[OffsetID],0))="","NULL",INDEX(RelatedFeatures[Offset 2 Value],MATCH($A402,RelatedFeatures[OffsetID],0))),
", Offset2UnitID:  ",CHAR(34),INDEX(RelatedFeatures[Offset 2 Unit],MATCH($A402,RelatedFeatures[OffsetID],0)),,CHAR(34),
", Offset3Value:  ",IF(INDEX(RelatedFeatures[Offset 3 Value],MATCH($A402,RelatedFeatures[OffsetID],0))="","NULL",INDEX(RelatedFeatures[Offset 3 Value],MATCH($A402,RelatedFeatures[OffsetID],0))),
", Offset3UnitID:  ",CHAR(34),INDEX(RelatedFeatures[Offset 3 Unit],MATCH($A402,RelatedFeatures[OffsetID],0)),CHAR(34),"}")))</f>
        <v/>
      </c>
      <c r="O402" s="111" t="str">
        <f>IF(NumRelatedFeatures=0,"",
IF($A402&gt;NumRelatedFeatures,"",
CONCATENATE("  - &amp;RelationID",TEXT($A402,"0000"),
" {","SamplingFeatureID:  *SamplingFeatureID",TEXT(MATCH(INDEX(RelatedFeatures[First Sampling Feature Code],$A402),SamplingFeatures[Feature Code],0),"0000"),
", RelationshipTypeCV:  ",CHAR(34),INDEX(RelatedFeatures[Relationship Type],$A402),CHAR(34),
", RelatedFeatureID: *SamplingFeatureID",TEXT(MATCH(INDEX(RelatedFeatures[Second Sampling Feature Code],$A402),SamplingFeatures[Feature Code],0),"0000"),
", SpatialOffsetID:  ",IF(INDEX(RelatedFeatures[OffsetID],$A402)="",CONCATENATE(CHAR(34),CHAR(34)),CONCATENATE("*SpatialOffsetID",TEXT(INDEX(RelatedFeatures[OffsetID],$A402),"0000"))),"}")))</f>
        <v/>
      </c>
      <c r="P402" s="111" t="str">
        <f>IF($A402&gt;NumMethods,"",
CONCATENATE("  - &amp;MethodID",TEXT($A402,"0000"),
" {","MethodTypeCV:  ",CHAR(34),INDEX(Methods[Method Type],$A402),CHAR(34),
", MethodCode:  ",CHAR(34),INDEX(Methods[Method Code],$A402),CHAR(34),
", MethodName:  ",CHAR(34),INDEX(Methods[Method Name],$A402),CHAR(34),
", MethodDescription:  ",CHAR(34),INDEX(Methods[Method Description],$A402),CHAR(34),
", MethodLink:  ",CHAR(34),INDEX(Methods[Method Link],$A402),CHAR(34),
", OrganizationID: *OrganizationID",TEXT(MATCH(INDEX(Methods[Organization Name],$A402),Organizations[Organization Name],0),"0000"),"}"))</f>
        <v/>
      </c>
      <c r="Q402" s="111" t="str">
        <f>IF($A402&gt;NumVariables,"",
CONCATENATE("  - &amp;VariableID",TEXT($A402,"0000"),
" {","VariableTypeCV:  ",CHAR(34),INDEX(Variables[Variable Type],$A402),CHAR(34),
", VariableCode:  ",CHAR(34),INDEX(Variables[Variable Code],$A402),CHAR(34),
", VariableNameCV:  ",CHAR(34),INDEX(Variables[Variable Name],$A402),CHAR(34),
", VariableDefinition:  ",CHAR(34),INDEX(Variables[Variable Definition],$A402),CHAR(34),
", SpecciationCV:  ",CHAR(34),INDEX(Variables[Speciation],$A402),CHAR(34),
", NoDataValue:  ",CHAR(34),INDEX(Variables[No Data Value],$A402),CHAR(34),"}"))</f>
        <v/>
      </c>
      <c r="S402" s="111" t="str">
        <f>IF($A402&gt;NumProcessingLevels,"",
CONCATENATE("  - &amp;ProcessingLevelID",TEXT($A402,"0000"),
" {","ProcessingLevelCode:  ",CHAR(34),INDEX(ProcessingLevels[Processing Level Code],$A402),CHAR(34),
", Definition:  ",CHAR(34),INDEX(ProcessingLevels[Definition],$A402),CHAR(34),
", Explanation:  ",CHAR(34),INDEX(ProcessingLevels[Explanation],$A402),CHAR(34),"}"))</f>
        <v/>
      </c>
      <c r="T402" s="111" t="str">
        <f>IF($A402&gt;NumDataColumns,"",
IF(INDEX(DataColumns[Method Code],$A402)="","PLEASE FILL IN A METHOD FOR EACH DATA COLUMN",
CONCATENATE("  - &amp;ActionID",TEXT($A402,"0000"),
" {","ActionTypeCV:  ",CHAR(34),"Observation",CHAR(34),
", MethodID: *MethodID",TEXT(MATCH(INDEX(DataColumns[Method Code],$A402),Methods[Method Code],0),"0000"),
", BeginDateTime:  NULL",
", BeginDateTimeUTCOffset:  NULL",
", EndDateTime:  NULL",
", EndDateTimeUTCOffset:  NULL",
", ActionDescription:  ",CHAR(34),"Generic observation action generated by YODA TimeSeries Template",CHAR(34),
", ActionFileLink:  ",CHAR(34),CHAR(34),"}")))</f>
        <v/>
      </c>
      <c r="U402" s="111" t="str">
        <f>IF($A402&gt;NumDataColumns,"",
IF(INDEX(DataColumns[Method Code],$A402)="","PLEASE FILL IN A SAMPLING FEATURE FOR EACH DATA COLUMN",
CONCATENATE("  - &amp;FeatureActionID",TEXT($A402,"0000"),
" {","SamplingFeatureID:  *SamplingFeatureID",TEXT(MATCH(INDEX(DataColumns[Sampling Feature Code],$A402),SamplingFeatures[Feature Code],0),"0000"),
", ActionID:  *ActionID",TEXT($A402,"0000"),"}")))</f>
        <v/>
      </c>
      <c r="V402" s="111" t="str">
        <f>IF($A402&gt;NumDataColumns,"",
CONCATENATE("  - &amp;ResultID",TEXT($A402,"0000"),
" {","ResultUUID:  ",CHAR(34),INDEX(DataColumns[ResultUUID],$A402),CHAR(34),
", FeatureActionID: *FeatureActionID",TEXT($A402,"0000"),
", ResultTypeCV:  ",CHAR(34),INDEX(DataColumns[Result Type],$A402),CHAR(34),
", VariableID:  *VariableID",TEXT(MATCH(INDEX(DataColumns[Variable Code],$A402),Variables[Variable Code],0),"0000"),
", UnitsID:  ",CHAR(34),INDEX(DataColumns[Unit Name],$A402),CHAR(34),
", TaxonomicClassifierID:  ",CHAR(34),CHAR(34),
", ProcessingLevelID:  *ProcessingLevelID",TEXT(MATCH(INDEX(DataColumns[Processing Level],$A402),ProcessingLevels[Processing Level Code],0),"0000"),
", ResultDateTime:  ",CHAR(34),CHAR(34),
", ResultDateTimeUTCOffset:  ",CHAR(34),CHAR(34),
", ValidDateTime:  ",CHAR(34),CHAR(34),
", ValidDateTimeUTCOffset:  ",CHAR(34),CHAR(34),
", StatusCV:  ",CHAR(34),CHAR(34),
", SampledMediumCV:  ",CHAR(34),INDEX(DataColumns[Sampled Medium],$A402),CHAR(34),
", ValueCount:  ",NumDataValues,"}"))</f>
        <v/>
      </c>
      <c r="W402" s="111" t="str">
        <f>IF($A402&gt;NumDataColumns,"",
CONCATENATE("  - &amp;TimeSeriesResultID001",TEXT($A402,"0000"),
" {","ResultID: *ResultID",TEXT($A402,"0000"),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Statistic],$A402),CHAR(34),"}"))</f>
        <v/>
      </c>
      <c r="X402" s="111" t="str">
        <f>IF($A402-3&gt;NumDataColumns,"",
CONCATENATE("    - {ColumnNumber: ",TEXT($A402-1,"0000"),
", Label:  ",CHAR(34),INDEX(DataColumns[Column Label],$A402-3),CHAR(34),
", ODM2Field:  ",CHAR(34),"DataValue",CHAR(34),
", CensorCodeCV:  ",CHAR(34),INDEX(DataColumns[Censor Code],$A402-3),CHAR(34),
", QualiatyCodeCV:  ",CHAR(34),INDEX(DataColumns[Quality Code],$A402-3),CHAR(34),
", TimeAggregationInterval:  ",INDEX(DataColumns[Time Aggregation Interval],$A402-3),
", TimeAggregationIntervalUnitsID:  ",CHAR(34),INDEX(DataColumns[Time Aggregation Unit],$A402-3),CHAR(34),"}"))</f>
        <v/>
      </c>
      <c r="AA402" s="111" t="str">
        <f>IF($A402&gt;NumDataColumns,
"",
CONCATENATE(AA401,", ",INDEX(DataColumns[Column Label],$A402)))</f>
        <v/>
      </c>
    </row>
    <row r="403" spans="1:27" x14ac:dyDescent="0.25">
      <c r="A403">
        <v>400</v>
      </c>
      <c r="D403" s="111" t="str">
        <f>IF($A403&gt;NumPeople,"",
CONCATENATE("  - &amp;PersonID",TEXT($A403,"0000"),
" {","PersonFirstName:  ",CHAR(34),INDEX(People[First Name],$A403),CHAR(34),
", PersonMiddleName:  ",CHAR(34),INDEX(People[Middle Name],$A403),CHAR(34),
", PersonLastName:  ",CHAR(34),INDEX(People[Last Name],$A403),CHAR(34),"}"))</f>
        <v/>
      </c>
      <c r="E403" s="111" t="str">
        <f>IF($A403&gt;NumOrganizations,"",
CONCATENATE("  - &amp;OrganizationID",TEXT($A403,"0000"),
" {","OrganizationTypeCV:  ",CHAR(34),INDEX(Organizations[Organization Type '[CV']],$A403),CHAR(34),
", OrganizationCode:  ",CHAR(34),INDEX(Organizations[Organization Code],$A403),CHAR(34),
", OrganizationName:  ",CHAR(34),INDEX(Organizations[Organization Name],$A403),CHAR(34),
", OrganizationDescription:  ",CHAR(34),INDEX(Organizations[Organization Description],$A403),CHAR(34),
", OrganizationLink:  ",CHAR(34),INDEX(Organizations[Organization Link],$A403),CHAR(34),"}"))</f>
        <v/>
      </c>
      <c r="F403" s="111" t="str">
        <f>IF($A403&gt;NumPeople,"",
CONCATENATE("  - &amp;AffiliationID",TEXT($A403,"0000"),
" {PersonID: *PersonID",TEXT($A403,"0000"),
", OrganizationID: *OrganizationID",TEXT(MATCH(INDEX(People[Organization Name],$A403),Organizations[Organization Name],0),"0000"),
", IsPrimaryOrganizationContact: , AffiliationStartDate: , AffiliationEndDate: , PrimaryPhone: ",
", PrimaryEmail: ",CHAR(34),INDEX(People[Primary Email],$A403),CHAR(34),
", PrimaryAddress: ",CHAR(34),INDEX(People[Primary Address],$A403),CHAR(34),
", PersonLink: }"))</f>
        <v/>
      </c>
      <c r="H403" s="111" t="str">
        <f>IF(COUNTA(CitationInformation)=0,"",
IF($A403&gt;NumAuthors,"",
CONCATENATE("  - &amp;AuthorListID",TEXT($A403,"0000"),
"  {CitationID: *CitationID0001",
", PersonID: *PersonID",TEXT(MATCH(INDEX(AuthorList[Author Name],$A403),People[Full Name],0),"0000"),
", AuthorOrder: ",INDEX(AuthorList[Author Number],$A403),"}")))</f>
        <v/>
      </c>
      <c r="K403" s="111" t="str">
        <f>IF($A403&gt;NumSamplingFeatures,"",
CONCATENATE("  - &amp;SamplingFeatureID",TEXT($A403,"0000"),
" {","SamplingFeatureUUID:  ",CHAR(34),INDEX(SamplingFeatures[Sampling Feature UUID],$A403),CHAR(34),
", SamplingFeatureTypeCV:  ",CHAR(34),INDEX(SamplingFeatures[Sampling Feature Type],$A403),CHAR(34),
", SamplingFeatureCode:  ",CHAR(34),INDEX(SamplingFeatures[Feature Code],$A403),CHAR(34),
", SamplingFeatureName:  ",CHAR(34),INDEX(SamplingFeatures[Feature Name],$A403),CHAR(34),
", SamplingFeatureDescription:  ",CHAR(34),INDEX(SamplingFeatures[Feature Description],$A403),CHAR(34),
", SamplingFeatureGeotypeCV:  ",CHAR(34),INDEX(SamplingFeatures[Feature Geo Type],$A403),CHAR(34),
", FeatureGeometry:  ",CHAR(34),INDEX(SamplingFeatures[Feature Geometry],$A403),CHAR(34),
", Elevation_m:  ",CHAR(34),INDEX(SamplingFeatures[Elevation_m],$A403),CHAR(34),
", ElevationDatumCV:  ",CHAR(34),ElevationDatum,CHAR(34),"}"))</f>
        <v/>
      </c>
      <c r="L403" s="111" t="str">
        <f>IF(NumSites=0,"",
IF(NumSites&lt;$A403,"",
CONCATENATE("  - &amp;SiteID",TEXT($A403,"0000"),
" {","SamplingFeatureID:  *SamplingFeatureID",TEXT(MATCH($A403,Sites[SiteID],0),"0000"),
", SiteTypeCV:  ",CHAR(34),INDEX(Sites[Site Type],MATCH($A403,Sites[SiteID],0)),CHAR(34),
", Latitude:  ",INDEX(Sites[Latitude],MATCH($A403,Sites[SiteID],0)),
", Longitude:  ",INDEX(Sites[Longitude],MATCH($A403,Sites[SiteID],0)),
", SpatialReferenceID:  *SRSID0001}")))</f>
        <v/>
      </c>
      <c r="M403" s="111" t="str">
        <f>IF(NumSpecimens=0,"",
IF(NumSpecimens&lt;$A403,"",
CONCATENATE("  - &amp;SpecimenID",TEXT($A403,"0000"),
" {","SamplingFeatureID:  *SamplingFeatureID",TEXT(MATCH($A403,Specimens[SpecimenID],0),"0000"),
", SpecimenTypeCV:  ",CHAR(34),INDEX(Specimens[Specimen Type],MATCH($A403,Specimens[SpecimenID],0)),CHAR(34),
", SpecimenMediumCV:  ",INDEX(Specimens[Specimen Medium],MATCH($A403,Specimens[SpecimenID],0)),
", IsFieldSpecimen:  ",CHAR(34),INDEX(Specimens[Is Field Specimen?],MATCH($A403,Specimens[SpecimenID],0)),CHAR(34),"}")))</f>
        <v/>
      </c>
      <c r="N403" s="111" t="str">
        <f>IF(NumSpatialOffsets=0,"",
IF(NumSpatialOffsets&lt;$A403,"",
CONCATENATE("  - &amp;SpatialOffsetID",TEXT($A403,"0000"),
" {","SpatialOffsetTypeCV:  ",CHAR(34),INDEX(RelatedFeatures[Spatial Offset Type],MATCH($A403,RelatedFeatures[OffsetID],0)),CHAR(34),
", Offset1Value:  ",INDEX(RelatedFeatures[Offset 1 Value],MATCH($A403,RelatedFeatures[OffsetID],0)),
", Offset1UnitID:  ",CHAR(34),INDEX(RelatedFeatures[Offset 1 Unit],MATCH($A403,RelatedFeatures[OffsetID],0)),CHAR(34),
", Offset2Value:  ",IF(INDEX(RelatedFeatures[Offset 2 Value],MATCH($A403,RelatedFeatures[OffsetID],0))="","NULL",INDEX(RelatedFeatures[Offset 2 Value],MATCH($A403,RelatedFeatures[OffsetID],0))),
", Offset2UnitID:  ",CHAR(34),INDEX(RelatedFeatures[Offset 2 Unit],MATCH($A403,RelatedFeatures[OffsetID],0)),,CHAR(34),
", Offset3Value:  ",IF(INDEX(RelatedFeatures[Offset 3 Value],MATCH($A403,RelatedFeatures[OffsetID],0))="","NULL",INDEX(RelatedFeatures[Offset 3 Value],MATCH($A403,RelatedFeatures[OffsetID],0))),
", Offset3UnitID:  ",CHAR(34),INDEX(RelatedFeatures[Offset 3 Unit],MATCH($A403,RelatedFeatures[OffsetID],0)),CHAR(34),"}")))</f>
        <v/>
      </c>
      <c r="O403" s="111" t="str">
        <f>IF(NumRelatedFeatures=0,"",
IF($A403&gt;NumRelatedFeatures,"",
CONCATENATE("  - &amp;RelationID",TEXT($A403,"0000"),
" {","SamplingFeatureID:  *SamplingFeatureID",TEXT(MATCH(INDEX(RelatedFeatures[First Sampling Feature Code],$A403),SamplingFeatures[Feature Code],0),"0000"),
", RelationshipTypeCV:  ",CHAR(34),INDEX(RelatedFeatures[Relationship Type],$A403),CHAR(34),
", RelatedFeatureID: *SamplingFeatureID",TEXT(MATCH(INDEX(RelatedFeatures[Second Sampling Feature Code],$A403),SamplingFeatures[Feature Code],0),"0000"),
", SpatialOffsetID:  ",IF(INDEX(RelatedFeatures[OffsetID],$A403)="",CONCATENATE(CHAR(34),CHAR(34)),CONCATENATE("*SpatialOffsetID",TEXT(INDEX(RelatedFeatures[OffsetID],$A403),"0000"))),"}")))</f>
        <v/>
      </c>
      <c r="P403" s="111" t="str">
        <f>IF($A403&gt;NumMethods,"",
CONCATENATE("  - &amp;MethodID",TEXT($A403,"0000"),
" {","MethodTypeCV:  ",CHAR(34),INDEX(Methods[Method Type],$A403),CHAR(34),
", MethodCode:  ",CHAR(34),INDEX(Methods[Method Code],$A403),CHAR(34),
", MethodName:  ",CHAR(34),INDEX(Methods[Method Name],$A403),CHAR(34),
", MethodDescription:  ",CHAR(34),INDEX(Methods[Method Description],$A403),CHAR(34),
", MethodLink:  ",CHAR(34),INDEX(Methods[Method Link],$A403),CHAR(34),
", OrganizationID: *OrganizationID",TEXT(MATCH(INDEX(Methods[Organization Name],$A403),Organizations[Organization Name],0),"0000"),"}"))</f>
        <v/>
      </c>
      <c r="Q403" s="111" t="str">
        <f>IF($A403&gt;NumVariables,"",
CONCATENATE("  - &amp;VariableID",TEXT($A403,"0000"),
" {","VariableTypeCV:  ",CHAR(34),INDEX(Variables[Variable Type],$A403),CHAR(34),
", VariableCode:  ",CHAR(34),INDEX(Variables[Variable Code],$A403),CHAR(34),
", VariableNameCV:  ",CHAR(34),INDEX(Variables[Variable Name],$A403),CHAR(34),
", VariableDefinition:  ",CHAR(34),INDEX(Variables[Variable Definition],$A403),CHAR(34),
", SpecciationCV:  ",CHAR(34),INDEX(Variables[Speciation],$A403),CHAR(34),
", NoDataValue:  ",CHAR(34),INDEX(Variables[No Data Value],$A403),CHAR(34),"}"))</f>
        <v/>
      </c>
      <c r="S403" s="111" t="str">
        <f>IF($A403&gt;NumProcessingLevels,"",
CONCATENATE("  - &amp;ProcessingLevelID",TEXT($A403,"0000"),
" {","ProcessingLevelCode:  ",CHAR(34),INDEX(ProcessingLevels[Processing Level Code],$A403),CHAR(34),
", Definition:  ",CHAR(34),INDEX(ProcessingLevels[Definition],$A403),CHAR(34),
", Explanation:  ",CHAR(34),INDEX(ProcessingLevels[Explanation],$A403),CHAR(34),"}"))</f>
        <v/>
      </c>
      <c r="T403" s="111" t="str">
        <f>IF($A403&gt;NumDataColumns,"",
IF(INDEX(DataColumns[Method Code],$A403)="","PLEASE FILL IN A METHOD FOR EACH DATA COLUMN",
CONCATENATE("  - &amp;ActionID",TEXT($A403,"0000"),
" {","ActionTypeCV:  ",CHAR(34),"Observation",CHAR(34),
", MethodID: *MethodID",TEXT(MATCH(INDEX(DataColumns[Method Code],$A403),Methods[Method Code],0),"0000"),
", BeginDateTime:  NULL",
", BeginDateTimeUTCOffset:  NULL",
", EndDateTime:  NULL",
", EndDateTimeUTCOffset:  NULL",
", ActionDescription:  ",CHAR(34),"Generic observation action generated by YODA TimeSeries Template",CHAR(34),
", ActionFileLink:  ",CHAR(34),CHAR(34),"}")))</f>
        <v/>
      </c>
      <c r="U403" s="111" t="str">
        <f>IF($A403&gt;NumDataColumns,"",
IF(INDEX(DataColumns[Method Code],$A403)="","PLEASE FILL IN A SAMPLING FEATURE FOR EACH DATA COLUMN",
CONCATENATE("  - &amp;FeatureActionID",TEXT($A403,"0000"),
" {","SamplingFeatureID:  *SamplingFeatureID",TEXT(MATCH(INDEX(DataColumns[Sampling Feature Code],$A403),SamplingFeatures[Feature Code],0),"0000"),
", ActionID:  *ActionID",TEXT($A403,"0000"),"}")))</f>
        <v/>
      </c>
      <c r="V403" s="111" t="str">
        <f>IF($A403&gt;NumDataColumns,"",
CONCATENATE("  - &amp;ResultID",TEXT($A403,"0000"),
" {","ResultUUID:  ",CHAR(34),INDEX(DataColumns[ResultUUID],$A403),CHAR(34),
", FeatureActionID: *FeatureActionID",TEXT($A403,"0000"),
", ResultTypeCV:  ",CHAR(34),INDEX(DataColumns[Result Type],$A403),CHAR(34),
", VariableID:  *VariableID",TEXT(MATCH(INDEX(DataColumns[Variable Code],$A403),Variables[Variable Code],0),"0000"),
", UnitsID:  ",CHAR(34),INDEX(DataColumns[Unit Name],$A403),CHAR(34),
", TaxonomicClassifierID:  ",CHAR(34),CHAR(34),
", ProcessingLevelID:  *ProcessingLevelID",TEXT(MATCH(INDEX(DataColumns[Processing Level],$A403),ProcessingLevels[Processing Level Code],0),"0000"),
", ResultDateTime:  ",CHAR(34),CHAR(34),
", ResultDateTimeUTCOffset:  ",CHAR(34),CHAR(34),
", ValidDateTime:  ",CHAR(34),CHAR(34),
", ValidDateTimeUTCOffset:  ",CHAR(34),CHAR(34),
", StatusCV:  ",CHAR(34),CHAR(34),
", SampledMediumCV:  ",CHAR(34),INDEX(DataColumns[Sampled Medium],$A403),CHAR(34),
", ValueCount:  ",NumDataValues,"}"))</f>
        <v/>
      </c>
      <c r="W403" s="111" t="str">
        <f>IF($A403&gt;NumDataColumns,"",
CONCATENATE("  - &amp;TimeSeriesResultID001",TEXT($A403,"0000"),
" {","ResultID: *ResultID",TEXT($A403,"0000"),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Statistic],$A403),CHAR(34),"}"))</f>
        <v/>
      </c>
      <c r="X403" s="111" t="str">
        <f>IF($A403-3&gt;NumDataColumns,"",
CONCATENATE("    - {ColumnNumber: ",TEXT($A403-1,"0000"),
", Label:  ",CHAR(34),INDEX(DataColumns[Column Label],$A403-3),CHAR(34),
", ODM2Field:  ",CHAR(34),"DataValue",CHAR(34),
", CensorCodeCV:  ",CHAR(34),INDEX(DataColumns[Censor Code],$A403-3),CHAR(34),
", QualiatyCodeCV:  ",CHAR(34),INDEX(DataColumns[Quality Code],$A403-3),CHAR(34),
", TimeAggregationInterval:  ",INDEX(DataColumns[Time Aggregation Interval],$A403-3),
", TimeAggregationIntervalUnitsID:  ",CHAR(34),INDEX(DataColumns[Time Aggregation Unit],$A403-3),CHAR(34),"}"))</f>
        <v/>
      </c>
      <c r="AA403" s="111" t="str">
        <f>IF($A403&gt;NumDataColumns,
"",
CONCATENATE(AA402,", ",INDEX(DataColumns[Column Label],$A403)))</f>
        <v/>
      </c>
    </row>
    <row r="404" spans="1:27" x14ac:dyDescent="0.25">
      <c r="A404">
        <v>401</v>
      </c>
      <c r="D404" s="111" t="str">
        <f>IF($A404&gt;NumPeople,"",
CONCATENATE("  - &amp;PersonID",TEXT($A404,"0000"),
" {","PersonFirstName:  ",CHAR(34),INDEX(People[First Name],$A404),CHAR(34),
", PersonMiddleName:  ",CHAR(34),INDEX(People[Middle Name],$A404),CHAR(34),
", PersonLastName:  ",CHAR(34),INDEX(People[Last Name],$A404),CHAR(34),"}"))</f>
        <v/>
      </c>
      <c r="E404" s="111" t="str">
        <f>IF($A404&gt;NumOrganizations,"",
CONCATENATE("  - &amp;OrganizationID",TEXT($A404,"0000"),
" {","OrganizationTypeCV:  ",CHAR(34),INDEX(Organizations[Organization Type '[CV']],$A404),CHAR(34),
", OrganizationCode:  ",CHAR(34),INDEX(Organizations[Organization Code],$A404),CHAR(34),
", OrganizationName:  ",CHAR(34),INDEX(Organizations[Organization Name],$A404),CHAR(34),
", OrganizationDescription:  ",CHAR(34),INDEX(Organizations[Organization Description],$A404),CHAR(34),
", OrganizationLink:  ",CHAR(34),INDEX(Organizations[Organization Link],$A404),CHAR(34),"}"))</f>
        <v/>
      </c>
      <c r="F404" s="111" t="str">
        <f>IF($A404&gt;NumPeople,"",
CONCATENATE("  - &amp;AffiliationID",TEXT($A404,"0000"),
" {PersonID: *PersonID",TEXT($A404,"0000"),
", OrganizationID: *OrganizationID",TEXT(MATCH(INDEX(People[Organization Name],$A404),Organizations[Organization Name],0),"0000"),
", IsPrimaryOrganizationContact: , AffiliationStartDate: , AffiliationEndDate: , PrimaryPhone: ",
", PrimaryEmail: ",CHAR(34),INDEX(People[Primary Email],$A404),CHAR(34),
", PrimaryAddress: ",CHAR(34),INDEX(People[Primary Address],$A404),CHAR(34),
", PersonLink: }"))</f>
        <v/>
      </c>
      <c r="H404" s="111" t="str">
        <f>IF(COUNTA(CitationInformation)=0,"",
IF($A404&gt;NumAuthors,"",
CONCATENATE("  - &amp;AuthorListID",TEXT($A404,"0000"),
"  {CitationID: *CitationID0001",
", PersonID: *PersonID",TEXT(MATCH(INDEX(AuthorList[Author Name],$A404),People[Full Name],0),"0000"),
", AuthorOrder: ",INDEX(AuthorList[Author Number],$A404),"}")))</f>
        <v/>
      </c>
      <c r="K404" s="111" t="str">
        <f>IF($A404&gt;NumSamplingFeatures,"",
CONCATENATE("  - &amp;SamplingFeatureID",TEXT($A404,"0000"),
" {","SamplingFeatureUUID:  ",CHAR(34),INDEX(SamplingFeatures[Sampling Feature UUID],$A404),CHAR(34),
", SamplingFeatureTypeCV:  ",CHAR(34),INDEX(SamplingFeatures[Sampling Feature Type],$A404),CHAR(34),
", SamplingFeatureCode:  ",CHAR(34),INDEX(SamplingFeatures[Feature Code],$A404),CHAR(34),
", SamplingFeatureName:  ",CHAR(34),INDEX(SamplingFeatures[Feature Name],$A404),CHAR(34),
", SamplingFeatureDescription:  ",CHAR(34),INDEX(SamplingFeatures[Feature Description],$A404),CHAR(34),
", SamplingFeatureGeotypeCV:  ",CHAR(34),INDEX(SamplingFeatures[Feature Geo Type],$A404),CHAR(34),
", FeatureGeometry:  ",CHAR(34),INDEX(SamplingFeatures[Feature Geometry],$A404),CHAR(34),
", Elevation_m:  ",CHAR(34),INDEX(SamplingFeatures[Elevation_m],$A404),CHAR(34),
", ElevationDatumCV:  ",CHAR(34),ElevationDatum,CHAR(34),"}"))</f>
        <v/>
      </c>
      <c r="L404" s="111" t="str">
        <f>IF(NumSites=0,"",
IF(NumSites&lt;$A404,"",
CONCATENATE("  - &amp;SiteID",TEXT($A404,"0000"),
" {","SamplingFeatureID:  *SamplingFeatureID",TEXT(MATCH($A404,Sites[SiteID],0),"0000"),
", SiteTypeCV:  ",CHAR(34),INDEX(Sites[Site Type],MATCH($A404,Sites[SiteID],0)),CHAR(34),
", Latitude:  ",INDEX(Sites[Latitude],MATCH($A404,Sites[SiteID],0)),
", Longitude:  ",INDEX(Sites[Longitude],MATCH($A404,Sites[SiteID],0)),
", SpatialReferenceID:  *SRSID0001}")))</f>
        <v/>
      </c>
      <c r="M404" s="111" t="str">
        <f>IF(NumSpecimens=0,"",
IF(NumSpecimens&lt;$A404,"",
CONCATENATE("  - &amp;SpecimenID",TEXT($A404,"0000"),
" {","SamplingFeatureID:  *SamplingFeatureID",TEXT(MATCH($A404,Specimens[SpecimenID],0),"0000"),
", SpecimenTypeCV:  ",CHAR(34),INDEX(Specimens[Specimen Type],MATCH($A404,Specimens[SpecimenID],0)),CHAR(34),
", SpecimenMediumCV:  ",INDEX(Specimens[Specimen Medium],MATCH($A404,Specimens[SpecimenID],0)),
", IsFieldSpecimen:  ",CHAR(34),INDEX(Specimens[Is Field Specimen?],MATCH($A404,Specimens[SpecimenID],0)),CHAR(34),"}")))</f>
        <v/>
      </c>
      <c r="N404" s="111" t="str">
        <f>IF(NumSpatialOffsets=0,"",
IF(NumSpatialOffsets&lt;$A404,"",
CONCATENATE("  - &amp;SpatialOffsetID",TEXT($A404,"0000"),
" {","SpatialOffsetTypeCV:  ",CHAR(34),INDEX(RelatedFeatures[Spatial Offset Type],MATCH($A404,RelatedFeatures[OffsetID],0)),CHAR(34),
", Offset1Value:  ",INDEX(RelatedFeatures[Offset 1 Value],MATCH($A404,RelatedFeatures[OffsetID],0)),
", Offset1UnitID:  ",CHAR(34),INDEX(RelatedFeatures[Offset 1 Unit],MATCH($A404,RelatedFeatures[OffsetID],0)),CHAR(34),
", Offset2Value:  ",IF(INDEX(RelatedFeatures[Offset 2 Value],MATCH($A404,RelatedFeatures[OffsetID],0))="","NULL",INDEX(RelatedFeatures[Offset 2 Value],MATCH($A404,RelatedFeatures[OffsetID],0))),
", Offset2UnitID:  ",CHAR(34),INDEX(RelatedFeatures[Offset 2 Unit],MATCH($A404,RelatedFeatures[OffsetID],0)),,CHAR(34),
", Offset3Value:  ",IF(INDEX(RelatedFeatures[Offset 3 Value],MATCH($A404,RelatedFeatures[OffsetID],0))="","NULL",INDEX(RelatedFeatures[Offset 3 Value],MATCH($A404,RelatedFeatures[OffsetID],0))),
", Offset3UnitID:  ",CHAR(34),INDEX(RelatedFeatures[Offset 3 Unit],MATCH($A404,RelatedFeatures[OffsetID],0)),CHAR(34),"}")))</f>
        <v/>
      </c>
      <c r="O404" s="111" t="str">
        <f>IF(NumRelatedFeatures=0,"",
IF($A404&gt;NumRelatedFeatures,"",
CONCATENATE("  - &amp;RelationID",TEXT($A404,"0000"),
" {","SamplingFeatureID:  *SamplingFeatureID",TEXT(MATCH(INDEX(RelatedFeatures[First Sampling Feature Code],$A404),SamplingFeatures[Feature Code],0),"0000"),
", RelationshipTypeCV:  ",CHAR(34),INDEX(RelatedFeatures[Relationship Type],$A404),CHAR(34),
", RelatedFeatureID: *SamplingFeatureID",TEXT(MATCH(INDEX(RelatedFeatures[Second Sampling Feature Code],$A404),SamplingFeatures[Feature Code],0),"0000"),
", SpatialOffsetID:  ",IF(INDEX(RelatedFeatures[OffsetID],$A404)="",CONCATENATE(CHAR(34),CHAR(34)),CONCATENATE("*SpatialOffsetID",TEXT(INDEX(RelatedFeatures[OffsetID],$A404),"0000"))),"}")))</f>
        <v/>
      </c>
      <c r="P404" s="111" t="str">
        <f>IF($A404&gt;NumMethods,"",
CONCATENATE("  - &amp;MethodID",TEXT($A404,"0000"),
" {","MethodTypeCV:  ",CHAR(34),INDEX(Methods[Method Type],$A404),CHAR(34),
", MethodCode:  ",CHAR(34),INDEX(Methods[Method Code],$A404),CHAR(34),
", MethodName:  ",CHAR(34),INDEX(Methods[Method Name],$A404),CHAR(34),
", MethodDescription:  ",CHAR(34),INDEX(Methods[Method Description],$A404),CHAR(34),
", MethodLink:  ",CHAR(34),INDEX(Methods[Method Link],$A404),CHAR(34),
", OrganizationID: *OrganizationID",TEXT(MATCH(INDEX(Methods[Organization Name],$A404),Organizations[Organization Name],0),"0000"),"}"))</f>
        <v/>
      </c>
      <c r="Q404" s="111" t="str">
        <f>IF($A404&gt;NumVariables,"",
CONCATENATE("  - &amp;VariableID",TEXT($A404,"0000"),
" {","VariableTypeCV:  ",CHAR(34),INDEX(Variables[Variable Type],$A404),CHAR(34),
", VariableCode:  ",CHAR(34),INDEX(Variables[Variable Code],$A404),CHAR(34),
", VariableNameCV:  ",CHAR(34),INDEX(Variables[Variable Name],$A404),CHAR(34),
", VariableDefinition:  ",CHAR(34),INDEX(Variables[Variable Definition],$A404),CHAR(34),
", SpecciationCV:  ",CHAR(34),INDEX(Variables[Speciation],$A404),CHAR(34),
", NoDataValue:  ",CHAR(34),INDEX(Variables[No Data Value],$A404),CHAR(34),"}"))</f>
        <v/>
      </c>
      <c r="S404" s="111" t="str">
        <f>IF($A404&gt;NumProcessingLevels,"",
CONCATENATE("  - &amp;ProcessingLevelID",TEXT($A404,"0000"),
" {","ProcessingLevelCode:  ",CHAR(34),INDEX(ProcessingLevels[Processing Level Code],$A404),CHAR(34),
", Definition:  ",CHAR(34),INDEX(ProcessingLevels[Definition],$A404),CHAR(34),
", Explanation:  ",CHAR(34),INDEX(ProcessingLevels[Explanation],$A404),CHAR(34),"}"))</f>
        <v/>
      </c>
      <c r="T404" s="111" t="str">
        <f>IF($A404&gt;NumDataColumns,"",
IF(INDEX(DataColumns[Method Code],$A404)="","PLEASE FILL IN A METHOD FOR EACH DATA COLUMN",
CONCATENATE("  - &amp;ActionID",TEXT($A404,"0000"),
" {","ActionTypeCV:  ",CHAR(34),"Observation",CHAR(34),
", MethodID: *MethodID",TEXT(MATCH(INDEX(DataColumns[Method Code],$A404),Methods[Method Code],0),"0000"),
", BeginDateTime:  NULL",
", BeginDateTimeUTCOffset:  NULL",
", EndDateTime:  NULL",
", EndDateTimeUTCOffset:  NULL",
", ActionDescription:  ",CHAR(34),"Generic observation action generated by YODA TimeSeries Template",CHAR(34),
", ActionFileLink:  ",CHAR(34),CHAR(34),"}")))</f>
        <v/>
      </c>
      <c r="U404" s="111" t="str">
        <f>IF($A404&gt;NumDataColumns,"",
IF(INDEX(DataColumns[Method Code],$A404)="","PLEASE FILL IN A SAMPLING FEATURE FOR EACH DATA COLUMN",
CONCATENATE("  - &amp;FeatureActionID",TEXT($A404,"0000"),
" {","SamplingFeatureID:  *SamplingFeatureID",TEXT(MATCH(INDEX(DataColumns[Sampling Feature Code],$A404),SamplingFeatures[Feature Code],0),"0000"),
", ActionID:  *ActionID",TEXT($A404,"0000"),"}")))</f>
        <v/>
      </c>
      <c r="V404" s="111" t="str">
        <f>IF($A404&gt;NumDataColumns,"",
CONCATENATE("  - &amp;ResultID",TEXT($A404,"0000"),
" {","ResultUUID:  ",CHAR(34),INDEX(DataColumns[ResultUUID],$A404),CHAR(34),
", FeatureActionID: *FeatureActionID",TEXT($A404,"0000"),
", ResultTypeCV:  ",CHAR(34),INDEX(DataColumns[Result Type],$A404),CHAR(34),
", VariableID:  *VariableID",TEXT(MATCH(INDEX(DataColumns[Variable Code],$A404),Variables[Variable Code],0),"0000"),
", UnitsID:  ",CHAR(34),INDEX(DataColumns[Unit Name],$A404),CHAR(34),
", TaxonomicClassifierID:  ",CHAR(34),CHAR(34),
", ProcessingLevelID:  *ProcessingLevelID",TEXT(MATCH(INDEX(DataColumns[Processing Level],$A404),ProcessingLevels[Processing Level Code],0),"0000"),
", ResultDateTime:  ",CHAR(34),CHAR(34),
", ResultDateTimeUTCOffset:  ",CHAR(34),CHAR(34),
", ValidDateTime:  ",CHAR(34),CHAR(34),
", ValidDateTimeUTCOffset:  ",CHAR(34),CHAR(34),
", StatusCV:  ",CHAR(34),CHAR(34),
", SampledMediumCV:  ",CHAR(34),INDEX(DataColumns[Sampled Medium],$A404),CHAR(34),
", ValueCount:  ",NumDataValues,"}"))</f>
        <v/>
      </c>
      <c r="W404" s="111" t="str">
        <f>IF($A404&gt;NumDataColumns,"",
CONCATENATE("  - &amp;TimeSeriesResultID001",TEXT($A404,"0000"),
" {","ResultID: *ResultID",TEXT($A404,"0000"),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Statistic],$A404),CHAR(34),"}"))</f>
        <v/>
      </c>
      <c r="X404" s="111" t="str">
        <f>IF($A404-3&gt;NumDataColumns,"",
CONCATENATE("    - {ColumnNumber: ",TEXT($A404-1,"0000"),
", Label:  ",CHAR(34),INDEX(DataColumns[Column Label],$A404-3),CHAR(34),
", ODM2Field:  ",CHAR(34),"DataValue",CHAR(34),
", CensorCodeCV:  ",CHAR(34),INDEX(DataColumns[Censor Code],$A404-3),CHAR(34),
", QualiatyCodeCV:  ",CHAR(34),INDEX(DataColumns[Quality Code],$A404-3),CHAR(34),
", TimeAggregationInterval:  ",INDEX(DataColumns[Time Aggregation Interval],$A404-3),
", TimeAggregationIntervalUnitsID:  ",CHAR(34),INDEX(DataColumns[Time Aggregation Unit],$A404-3),CHAR(34),"}"))</f>
        <v/>
      </c>
      <c r="AA404" s="111" t="str">
        <f>IF($A404&gt;NumDataColumns,
"",
CONCATENATE(AA403,", ",INDEX(DataColumns[Column Label],$A404)))</f>
        <v/>
      </c>
    </row>
    <row r="405" spans="1:27" x14ac:dyDescent="0.25">
      <c r="A405">
        <v>402</v>
      </c>
      <c r="D405" s="111" t="str">
        <f>IF($A405&gt;NumPeople,"",
CONCATENATE("  - &amp;PersonID",TEXT($A405,"0000"),
" {","PersonFirstName:  ",CHAR(34),INDEX(People[First Name],$A405),CHAR(34),
", PersonMiddleName:  ",CHAR(34),INDEX(People[Middle Name],$A405),CHAR(34),
", PersonLastName:  ",CHAR(34),INDEX(People[Last Name],$A405),CHAR(34),"}"))</f>
        <v/>
      </c>
      <c r="E405" s="111" t="str">
        <f>IF($A405&gt;NumOrganizations,"",
CONCATENATE("  - &amp;OrganizationID",TEXT($A405,"0000"),
" {","OrganizationTypeCV:  ",CHAR(34),INDEX(Organizations[Organization Type '[CV']],$A405),CHAR(34),
", OrganizationCode:  ",CHAR(34),INDEX(Organizations[Organization Code],$A405),CHAR(34),
", OrganizationName:  ",CHAR(34),INDEX(Organizations[Organization Name],$A405),CHAR(34),
", OrganizationDescription:  ",CHAR(34),INDEX(Organizations[Organization Description],$A405),CHAR(34),
", OrganizationLink:  ",CHAR(34),INDEX(Organizations[Organization Link],$A405),CHAR(34),"}"))</f>
        <v/>
      </c>
      <c r="F405" s="111" t="str">
        <f>IF($A405&gt;NumPeople,"",
CONCATENATE("  - &amp;AffiliationID",TEXT($A405,"0000"),
" {PersonID: *PersonID",TEXT($A405,"0000"),
", OrganizationID: *OrganizationID",TEXT(MATCH(INDEX(People[Organization Name],$A405),Organizations[Organization Name],0),"0000"),
", IsPrimaryOrganizationContact: , AffiliationStartDate: , AffiliationEndDate: , PrimaryPhone: ",
", PrimaryEmail: ",CHAR(34),INDEX(People[Primary Email],$A405),CHAR(34),
", PrimaryAddress: ",CHAR(34),INDEX(People[Primary Address],$A405),CHAR(34),
", PersonLink: }"))</f>
        <v/>
      </c>
      <c r="H405" s="111" t="str">
        <f>IF(COUNTA(CitationInformation)=0,"",
IF($A405&gt;NumAuthors,"",
CONCATENATE("  - &amp;AuthorListID",TEXT($A405,"0000"),
"  {CitationID: *CitationID0001",
", PersonID: *PersonID",TEXT(MATCH(INDEX(AuthorList[Author Name],$A405),People[Full Name],0),"0000"),
", AuthorOrder: ",INDEX(AuthorList[Author Number],$A405),"}")))</f>
        <v/>
      </c>
      <c r="K405" s="111" t="str">
        <f>IF($A405&gt;NumSamplingFeatures,"",
CONCATENATE("  - &amp;SamplingFeatureID",TEXT($A405,"0000"),
" {","SamplingFeatureUUID:  ",CHAR(34),INDEX(SamplingFeatures[Sampling Feature UUID],$A405),CHAR(34),
", SamplingFeatureTypeCV:  ",CHAR(34),INDEX(SamplingFeatures[Sampling Feature Type],$A405),CHAR(34),
", SamplingFeatureCode:  ",CHAR(34),INDEX(SamplingFeatures[Feature Code],$A405),CHAR(34),
", SamplingFeatureName:  ",CHAR(34),INDEX(SamplingFeatures[Feature Name],$A405),CHAR(34),
", SamplingFeatureDescription:  ",CHAR(34),INDEX(SamplingFeatures[Feature Description],$A405),CHAR(34),
", SamplingFeatureGeotypeCV:  ",CHAR(34),INDEX(SamplingFeatures[Feature Geo Type],$A405),CHAR(34),
", FeatureGeometry:  ",CHAR(34),INDEX(SamplingFeatures[Feature Geometry],$A405),CHAR(34),
", Elevation_m:  ",CHAR(34),INDEX(SamplingFeatures[Elevation_m],$A405),CHAR(34),
", ElevationDatumCV:  ",CHAR(34),ElevationDatum,CHAR(34),"}"))</f>
        <v/>
      </c>
      <c r="L405" s="111" t="str">
        <f>IF(NumSites=0,"",
IF(NumSites&lt;$A405,"",
CONCATENATE("  - &amp;SiteID",TEXT($A405,"0000"),
" {","SamplingFeatureID:  *SamplingFeatureID",TEXT(MATCH($A405,Sites[SiteID],0),"0000"),
", SiteTypeCV:  ",CHAR(34),INDEX(Sites[Site Type],MATCH($A405,Sites[SiteID],0)),CHAR(34),
", Latitude:  ",INDEX(Sites[Latitude],MATCH($A405,Sites[SiteID],0)),
", Longitude:  ",INDEX(Sites[Longitude],MATCH($A405,Sites[SiteID],0)),
", SpatialReferenceID:  *SRSID0001}")))</f>
        <v/>
      </c>
      <c r="M405" s="111" t="str">
        <f>IF(NumSpecimens=0,"",
IF(NumSpecimens&lt;$A405,"",
CONCATENATE("  - &amp;SpecimenID",TEXT($A405,"0000"),
" {","SamplingFeatureID:  *SamplingFeatureID",TEXT(MATCH($A405,Specimens[SpecimenID],0),"0000"),
", SpecimenTypeCV:  ",CHAR(34),INDEX(Specimens[Specimen Type],MATCH($A405,Specimens[SpecimenID],0)),CHAR(34),
", SpecimenMediumCV:  ",INDEX(Specimens[Specimen Medium],MATCH($A405,Specimens[SpecimenID],0)),
", IsFieldSpecimen:  ",CHAR(34),INDEX(Specimens[Is Field Specimen?],MATCH($A405,Specimens[SpecimenID],0)),CHAR(34),"}")))</f>
        <v/>
      </c>
      <c r="N405" s="111" t="str">
        <f>IF(NumSpatialOffsets=0,"",
IF(NumSpatialOffsets&lt;$A405,"",
CONCATENATE("  - &amp;SpatialOffsetID",TEXT($A405,"0000"),
" {","SpatialOffsetTypeCV:  ",CHAR(34),INDEX(RelatedFeatures[Spatial Offset Type],MATCH($A405,RelatedFeatures[OffsetID],0)),CHAR(34),
", Offset1Value:  ",INDEX(RelatedFeatures[Offset 1 Value],MATCH($A405,RelatedFeatures[OffsetID],0)),
", Offset1UnitID:  ",CHAR(34),INDEX(RelatedFeatures[Offset 1 Unit],MATCH($A405,RelatedFeatures[OffsetID],0)),CHAR(34),
", Offset2Value:  ",IF(INDEX(RelatedFeatures[Offset 2 Value],MATCH($A405,RelatedFeatures[OffsetID],0))="","NULL",INDEX(RelatedFeatures[Offset 2 Value],MATCH($A405,RelatedFeatures[OffsetID],0))),
", Offset2UnitID:  ",CHAR(34),INDEX(RelatedFeatures[Offset 2 Unit],MATCH($A405,RelatedFeatures[OffsetID],0)),,CHAR(34),
", Offset3Value:  ",IF(INDEX(RelatedFeatures[Offset 3 Value],MATCH($A405,RelatedFeatures[OffsetID],0))="","NULL",INDEX(RelatedFeatures[Offset 3 Value],MATCH($A405,RelatedFeatures[OffsetID],0))),
", Offset3UnitID:  ",CHAR(34),INDEX(RelatedFeatures[Offset 3 Unit],MATCH($A405,RelatedFeatures[OffsetID],0)),CHAR(34),"}")))</f>
        <v/>
      </c>
      <c r="O405" s="111" t="str">
        <f>IF(NumRelatedFeatures=0,"",
IF($A405&gt;NumRelatedFeatures,"",
CONCATENATE("  - &amp;RelationID",TEXT($A405,"0000"),
" {","SamplingFeatureID:  *SamplingFeatureID",TEXT(MATCH(INDEX(RelatedFeatures[First Sampling Feature Code],$A405),SamplingFeatures[Feature Code],0),"0000"),
", RelationshipTypeCV:  ",CHAR(34),INDEX(RelatedFeatures[Relationship Type],$A405),CHAR(34),
", RelatedFeatureID: *SamplingFeatureID",TEXT(MATCH(INDEX(RelatedFeatures[Second Sampling Feature Code],$A405),SamplingFeatures[Feature Code],0),"0000"),
", SpatialOffsetID:  ",IF(INDEX(RelatedFeatures[OffsetID],$A405)="",CONCATENATE(CHAR(34),CHAR(34)),CONCATENATE("*SpatialOffsetID",TEXT(INDEX(RelatedFeatures[OffsetID],$A405),"0000"))),"}")))</f>
        <v/>
      </c>
      <c r="P405" s="111" t="str">
        <f>IF($A405&gt;NumMethods,"",
CONCATENATE("  - &amp;MethodID",TEXT($A405,"0000"),
" {","MethodTypeCV:  ",CHAR(34),INDEX(Methods[Method Type],$A405),CHAR(34),
", MethodCode:  ",CHAR(34),INDEX(Methods[Method Code],$A405),CHAR(34),
", MethodName:  ",CHAR(34),INDEX(Methods[Method Name],$A405),CHAR(34),
", MethodDescription:  ",CHAR(34),INDEX(Methods[Method Description],$A405),CHAR(34),
", MethodLink:  ",CHAR(34),INDEX(Methods[Method Link],$A405),CHAR(34),
", OrganizationID: *OrganizationID",TEXT(MATCH(INDEX(Methods[Organization Name],$A405),Organizations[Organization Name],0),"0000"),"}"))</f>
        <v/>
      </c>
      <c r="Q405" s="111" t="str">
        <f>IF($A405&gt;NumVariables,"",
CONCATENATE("  - &amp;VariableID",TEXT($A405,"0000"),
" {","VariableTypeCV:  ",CHAR(34),INDEX(Variables[Variable Type],$A405),CHAR(34),
", VariableCode:  ",CHAR(34),INDEX(Variables[Variable Code],$A405),CHAR(34),
", VariableNameCV:  ",CHAR(34),INDEX(Variables[Variable Name],$A405),CHAR(34),
", VariableDefinition:  ",CHAR(34),INDEX(Variables[Variable Definition],$A405),CHAR(34),
", SpecciationCV:  ",CHAR(34),INDEX(Variables[Speciation],$A405),CHAR(34),
", NoDataValue:  ",CHAR(34),INDEX(Variables[No Data Value],$A405),CHAR(34),"}"))</f>
        <v/>
      </c>
      <c r="S405" s="111" t="str">
        <f>IF($A405&gt;NumProcessingLevels,"",
CONCATENATE("  - &amp;ProcessingLevelID",TEXT($A405,"0000"),
" {","ProcessingLevelCode:  ",CHAR(34),INDEX(ProcessingLevels[Processing Level Code],$A405),CHAR(34),
", Definition:  ",CHAR(34),INDEX(ProcessingLevels[Definition],$A405),CHAR(34),
", Explanation:  ",CHAR(34),INDEX(ProcessingLevels[Explanation],$A405),CHAR(34),"}"))</f>
        <v/>
      </c>
      <c r="T405" s="111" t="str">
        <f>IF($A405&gt;NumDataColumns,"",
IF(INDEX(DataColumns[Method Code],$A405)="","PLEASE FILL IN A METHOD FOR EACH DATA COLUMN",
CONCATENATE("  - &amp;ActionID",TEXT($A405,"0000"),
" {","ActionTypeCV:  ",CHAR(34),"Observation",CHAR(34),
", MethodID: *MethodID",TEXT(MATCH(INDEX(DataColumns[Method Code],$A405),Methods[Method Code],0),"0000"),
", BeginDateTime:  NULL",
", BeginDateTimeUTCOffset:  NULL",
", EndDateTime:  NULL",
", EndDateTimeUTCOffset:  NULL",
", ActionDescription:  ",CHAR(34),"Generic observation action generated by YODA TimeSeries Template",CHAR(34),
", ActionFileLink:  ",CHAR(34),CHAR(34),"}")))</f>
        <v/>
      </c>
      <c r="U405" s="111" t="str">
        <f>IF($A405&gt;NumDataColumns,"",
IF(INDEX(DataColumns[Method Code],$A405)="","PLEASE FILL IN A SAMPLING FEATURE FOR EACH DATA COLUMN",
CONCATENATE("  - &amp;FeatureActionID",TEXT($A405,"0000"),
" {","SamplingFeatureID:  *SamplingFeatureID",TEXT(MATCH(INDEX(DataColumns[Sampling Feature Code],$A405),SamplingFeatures[Feature Code],0),"0000"),
", ActionID:  *ActionID",TEXT($A405,"0000"),"}")))</f>
        <v/>
      </c>
      <c r="V405" s="111" t="str">
        <f>IF($A405&gt;NumDataColumns,"",
CONCATENATE("  - &amp;ResultID",TEXT($A405,"0000"),
" {","ResultUUID:  ",CHAR(34),INDEX(DataColumns[ResultUUID],$A405),CHAR(34),
", FeatureActionID: *FeatureActionID",TEXT($A405,"0000"),
", ResultTypeCV:  ",CHAR(34),INDEX(DataColumns[Result Type],$A405),CHAR(34),
", VariableID:  *VariableID",TEXT(MATCH(INDEX(DataColumns[Variable Code],$A405),Variables[Variable Code],0),"0000"),
", UnitsID:  ",CHAR(34),INDEX(DataColumns[Unit Name],$A405),CHAR(34),
", TaxonomicClassifierID:  ",CHAR(34),CHAR(34),
", ProcessingLevelID:  *ProcessingLevelID",TEXT(MATCH(INDEX(DataColumns[Processing Level],$A405),ProcessingLevels[Processing Level Code],0),"0000"),
", ResultDateTime:  ",CHAR(34),CHAR(34),
", ResultDateTimeUTCOffset:  ",CHAR(34),CHAR(34),
", ValidDateTime:  ",CHAR(34),CHAR(34),
", ValidDateTimeUTCOffset:  ",CHAR(34),CHAR(34),
", StatusCV:  ",CHAR(34),CHAR(34),
", SampledMediumCV:  ",CHAR(34),INDEX(DataColumns[Sampled Medium],$A405),CHAR(34),
", ValueCount:  ",NumDataValues,"}"))</f>
        <v/>
      </c>
      <c r="W405" s="111" t="str">
        <f>IF($A405&gt;NumDataColumns,"",
CONCATENATE("  - &amp;TimeSeriesResultID001",TEXT($A405,"0000"),
" {","ResultID: *ResultID",TEXT($A405,"0000"),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Statistic],$A405),CHAR(34),"}"))</f>
        <v/>
      </c>
      <c r="X405" s="111" t="str">
        <f>IF($A405-3&gt;NumDataColumns,"",
CONCATENATE("    - {ColumnNumber: ",TEXT($A405-1,"0000"),
", Label:  ",CHAR(34),INDEX(DataColumns[Column Label],$A405-3),CHAR(34),
", ODM2Field:  ",CHAR(34),"DataValue",CHAR(34),
", CensorCodeCV:  ",CHAR(34),INDEX(DataColumns[Censor Code],$A405-3),CHAR(34),
", QualiatyCodeCV:  ",CHAR(34),INDEX(DataColumns[Quality Code],$A405-3),CHAR(34),
", TimeAggregationInterval:  ",INDEX(DataColumns[Time Aggregation Interval],$A405-3),
", TimeAggregationIntervalUnitsID:  ",CHAR(34),INDEX(DataColumns[Time Aggregation Unit],$A405-3),CHAR(34),"}"))</f>
        <v/>
      </c>
      <c r="AA405" s="111" t="str">
        <f>IF($A405&gt;NumDataColumns,
"",
CONCATENATE(AA404,", ",INDEX(DataColumns[Column Label],$A405)))</f>
        <v/>
      </c>
    </row>
    <row r="406" spans="1:27" x14ac:dyDescent="0.25">
      <c r="A406">
        <v>403</v>
      </c>
      <c r="D406" s="111" t="str">
        <f>IF($A406&gt;NumPeople,"",
CONCATENATE("  - &amp;PersonID",TEXT($A406,"0000"),
" {","PersonFirstName:  ",CHAR(34),INDEX(People[First Name],$A406),CHAR(34),
", PersonMiddleName:  ",CHAR(34),INDEX(People[Middle Name],$A406),CHAR(34),
", PersonLastName:  ",CHAR(34),INDEX(People[Last Name],$A406),CHAR(34),"}"))</f>
        <v/>
      </c>
      <c r="E406" s="111" t="str">
        <f>IF($A406&gt;NumOrganizations,"",
CONCATENATE("  - &amp;OrganizationID",TEXT($A406,"0000"),
" {","OrganizationTypeCV:  ",CHAR(34),INDEX(Organizations[Organization Type '[CV']],$A406),CHAR(34),
", OrganizationCode:  ",CHAR(34),INDEX(Organizations[Organization Code],$A406),CHAR(34),
", OrganizationName:  ",CHAR(34),INDEX(Organizations[Organization Name],$A406),CHAR(34),
", OrganizationDescription:  ",CHAR(34),INDEX(Organizations[Organization Description],$A406),CHAR(34),
", OrganizationLink:  ",CHAR(34),INDEX(Organizations[Organization Link],$A406),CHAR(34),"}"))</f>
        <v/>
      </c>
      <c r="F406" s="111" t="str">
        <f>IF($A406&gt;NumPeople,"",
CONCATENATE("  - &amp;AffiliationID",TEXT($A406,"0000"),
" {PersonID: *PersonID",TEXT($A406,"0000"),
", OrganizationID: *OrganizationID",TEXT(MATCH(INDEX(People[Organization Name],$A406),Organizations[Organization Name],0),"0000"),
", IsPrimaryOrganizationContact: , AffiliationStartDate: , AffiliationEndDate: , PrimaryPhone: ",
", PrimaryEmail: ",CHAR(34),INDEX(People[Primary Email],$A406),CHAR(34),
", PrimaryAddress: ",CHAR(34),INDEX(People[Primary Address],$A406),CHAR(34),
", PersonLink: }"))</f>
        <v/>
      </c>
      <c r="H406" s="111" t="str">
        <f>IF(COUNTA(CitationInformation)=0,"",
IF($A406&gt;NumAuthors,"",
CONCATENATE("  - &amp;AuthorListID",TEXT($A406,"0000"),
"  {CitationID: *CitationID0001",
", PersonID: *PersonID",TEXT(MATCH(INDEX(AuthorList[Author Name],$A406),People[Full Name],0),"0000"),
", AuthorOrder: ",INDEX(AuthorList[Author Number],$A406),"}")))</f>
        <v/>
      </c>
      <c r="K406" s="111" t="str">
        <f>IF($A406&gt;NumSamplingFeatures,"",
CONCATENATE("  - &amp;SamplingFeatureID",TEXT($A406,"0000"),
" {","SamplingFeatureUUID:  ",CHAR(34),INDEX(SamplingFeatures[Sampling Feature UUID],$A406),CHAR(34),
", SamplingFeatureTypeCV:  ",CHAR(34),INDEX(SamplingFeatures[Sampling Feature Type],$A406),CHAR(34),
", SamplingFeatureCode:  ",CHAR(34),INDEX(SamplingFeatures[Feature Code],$A406),CHAR(34),
", SamplingFeatureName:  ",CHAR(34),INDEX(SamplingFeatures[Feature Name],$A406),CHAR(34),
", SamplingFeatureDescription:  ",CHAR(34),INDEX(SamplingFeatures[Feature Description],$A406),CHAR(34),
", SamplingFeatureGeotypeCV:  ",CHAR(34),INDEX(SamplingFeatures[Feature Geo Type],$A406),CHAR(34),
", FeatureGeometry:  ",CHAR(34),INDEX(SamplingFeatures[Feature Geometry],$A406),CHAR(34),
", Elevation_m:  ",CHAR(34),INDEX(SamplingFeatures[Elevation_m],$A406),CHAR(34),
", ElevationDatumCV:  ",CHAR(34),ElevationDatum,CHAR(34),"}"))</f>
        <v/>
      </c>
      <c r="L406" s="111" t="str">
        <f>IF(NumSites=0,"",
IF(NumSites&lt;$A406,"",
CONCATENATE("  - &amp;SiteID",TEXT($A406,"0000"),
" {","SamplingFeatureID:  *SamplingFeatureID",TEXT(MATCH($A406,Sites[SiteID],0),"0000"),
", SiteTypeCV:  ",CHAR(34),INDEX(Sites[Site Type],MATCH($A406,Sites[SiteID],0)),CHAR(34),
", Latitude:  ",INDEX(Sites[Latitude],MATCH($A406,Sites[SiteID],0)),
", Longitude:  ",INDEX(Sites[Longitude],MATCH($A406,Sites[SiteID],0)),
", SpatialReferenceID:  *SRSID0001}")))</f>
        <v/>
      </c>
      <c r="M406" s="111" t="str">
        <f>IF(NumSpecimens=0,"",
IF(NumSpecimens&lt;$A406,"",
CONCATENATE("  - &amp;SpecimenID",TEXT($A406,"0000"),
" {","SamplingFeatureID:  *SamplingFeatureID",TEXT(MATCH($A406,Specimens[SpecimenID],0),"0000"),
", SpecimenTypeCV:  ",CHAR(34),INDEX(Specimens[Specimen Type],MATCH($A406,Specimens[SpecimenID],0)),CHAR(34),
", SpecimenMediumCV:  ",INDEX(Specimens[Specimen Medium],MATCH($A406,Specimens[SpecimenID],0)),
", IsFieldSpecimen:  ",CHAR(34),INDEX(Specimens[Is Field Specimen?],MATCH($A406,Specimens[SpecimenID],0)),CHAR(34),"}")))</f>
        <v/>
      </c>
      <c r="N406" s="111" t="str">
        <f>IF(NumSpatialOffsets=0,"",
IF(NumSpatialOffsets&lt;$A406,"",
CONCATENATE("  - &amp;SpatialOffsetID",TEXT($A406,"0000"),
" {","SpatialOffsetTypeCV:  ",CHAR(34),INDEX(RelatedFeatures[Spatial Offset Type],MATCH($A406,RelatedFeatures[OffsetID],0)),CHAR(34),
", Offset1Value:  ",INDEX(RelatedFeatures[Offset 1 Value],MATCH($A406,RelatedFeatures[OffsetID],0)),
", Offset1UnitID:  ",CHAR(34),INDEX(RelatedFeatures[Offset 1 Unit],MATCH($A406,RelatedFeatures[OffsetID],0)),CHAR(34),
", Offset2Value:  ",IF(INDEX(RelatedFeatures[Offset 2 Value],MATCH($A406,RelatedFeatures[OffsetID],0))="","NULL",INDEX(RelatedFeatures[Offset 2 Value],MATCH($A406,RelatedFeatures[OffsetID],0))),
", Offset2UnitID:  ",CHAR(34),INDEX(RelatedFeatures[Offset 2 Unit],MATCH($A406,RelatedFeatures[OffsetID],0)),,CHAR(34),
", Offset3Value:  ",IF(INDEX(RelatedFeatures[Offset 3 Value],MATCH($A406,RelatedFeatures[OffsetID],0))="","NULL",INDEX(RelatedFeatures[Offset 3 Value],MATCH($A406,RelatedFeatures[OffsetID],0))),
", Offset3UnitID:  ",CHAR(34),INDEX(RelatedFeatures[Offset 3 Unit],MATCH($A406,RelatedFeatures[OffsetID],0)),CHAR(34),"}")))</f>
        <v/>
      </c>
      <c r="O406" s="111" t="str">
        <f>IF(NumRelatedFeatures=0,"",
IF($A406&gt;NumRelatedFeatures,"",
CONCATENATE("  - &amp;RelationID",TEXT($A406,"0000"),
" {","SamplingFeatureID:  *SamplingFeatureID",TEXT(MATCH(INDEX(RelatedFeatures[First Sampling Feature Code],$A406),SamplingFeatures[Feature Code],0),"0000"),
", RelationshipTypeCV:  ",CHAR(34),INDEX(RelatedFeatures[Relationship Type],$A406),CHAR(34),
", RelatedFeatureID: *SamplingFeatureID",TEXT(MATCH(INDEX(RelatedFeatures[Second Sampling Feature Code],$A406),SamplingFeatures[Feature Code],0),"0000"),
", SpatialOffsetID:  ",IF(INDEX(RelatedFeatures[OffsetID],$A406)="",CONCATENATE(CHAR(34),CHAR(34)),CONCATENATE("*SpatialOffsetID",TEXT(INDEX(RelatedFeatures[OffsetID],$A406),"0000"))),"}")))</f>
        <v/>
      </c>
      <c r="P406" s="111" t="str">
        <f>IF($A406&gt;NumMethods,"",
CONCATENATE("  - &amp;MethodID",TEXT($A406,"0000"),
" {","MethodTypeCV:  ",CHAR(34),INDEX(Methods[Method Type],$A406),CHAR(34),
", MethodCode:  ",CHAR(34),INDEX(Methods[Method Code],$A406),CHAR(34),
", MethodName:  ",CHAR(34),INDEX(Methods[Method Name],$A406),CHAR(34),
", MethodDescription:  ",CHAR(34),INDEX(Methods[Method Description],$A406),CHAR(34),
", MethodLink:  ",CHAR(34),INDEX(Methods[Method Link],$A406),CHAR(34),
", OrganizationID: *OrganizationID",TEXT(MATCH(INDEX(Methods[Organization Name],$A406),Organizations[Organization Name],0),"0000"),"}"))</f>
        <v/>
      </c>
      <c r="Q406" s="111" t="str">
        <f>IF($A406&gt;NumVariables,"",
CONCATENATE("  - &amp;VariableID",TEXT($A406,"0000"),
" {","VariableTypeCV:  ",CHAR(34),INDEX(Variables[Variable Type],$A406),CHAR(34),
", VariableCode:  ",CHAR(34),INDEX(Variables[Variable Code],$A406),CHAR(34),
", VariableNameCV:  ",CHAR(34),INDEX(Variables[Variable Name],$A406),CHAR(34),
", VariableDefinition:  ",CHAR(34),INDEX(Variables[Variable Definition],$A406),CHAR(34),
", SpecciationCV:  ",CHAR(34),INDEX(Variables[Speciation],$A406),CHAR(34),
", NoDataValue:  ",CHAR(34),INDEX(Variables[No Data Value],$A406),CHAR(34),"}"))</f>
        <v/>
      </c>
      <c r="S406" s="111" t="str">
        <f>IF($A406&gt;NumProcessingLevels,"",
CONCATENATE("  - &amp;ProcessingLevelID",TEXT($A406,"0000"),
" {","ProcessingLevelCode:  ",CHAR(34),INDEX(ProcessingLevels[Processing Level Code],$A406),CHAR(34),
", Definition:  ",CHAR(34),INDEX(ProcessingLevels[Definition],$A406),CHAR(34),
", Explanation:  ",CHAR(34),INDEX(ProcessingLevels[Explanation],$A406),CHAR(34),"}"))</f>
        <v/>
      </c>
      <c r="T406" s="111" t="str">
        <f>IF($A406&gt;NumDataColumns,"",
IF(INDEX(DataColumns[Method Code],$A406)="","PLEASE FILL IN A METHOD FOR EACH DATA COLUMN",
CONCATENATE("  - &amp;ActionID",TEXT($A406,"0000"),
" {","ActionTypeCV:  ",CHAR(34),"Observation",CHAR(34),
", MethodID: *MethodID",TEXT(MATCH(INDEX(DataColumns[Method Code],$A406),Methods[Method Code],0),"0000"),
", BeginDateTime:  NULL",
", BeginDateTimeUTCOffset:  NULL",
", EndDateTime:  NULL",
", EndDateTimeUTCOffset:  NULL",
", ActionDescription:  ",CHAR(34),"Generic observation action generated by YODA TimeSeries Template",CHAR(34),
", ActionFileLink:  ",CHAR(34),CHAR(34),"}")))</f>
        <v/>
      </c>
      <c r="U406" s="111" t="str">
        <f>IF($A406&gt;NumDataColumns,"",
IF(INDEX(DataColumns[Method Code],$A406)="","PLEASE FILL IN A SAMPLING FEATURE FOR EACH DATA COLUMN",
CONCATENATE("  - &amp;FeatureActionID",TEXT($A406,"0000"),
" {","SamplingFeatureID:  *SamplingFeatureID",TEXT(MATCH(INDEX(DataColumns[Sampling Feature Code],$A406),SamplingFeatures[Feature Code],0),"0000"),
", ActionID:  *ActionID",TEXT($A406,"0000"),"}")))</f>
        <v/>
      </c>
      <c r="V406" s="111" t="str">
        <f>IF($A406&gt;NumDataColumns,"",
CONCATENATE("  - &amp;ResultID",TEXT($A406,"0000"),
" {","ResultUUID:  ",CHAR(34),INDEX(DataColumns[ResultUUID],$A406),CHAR(34),
", FeatureActionID: *FeatureActionID",TEXT($A406,"0000"),
", ResultTypeCV:  ",CHAR(34),INDEX(DataColumns[Result Type],$A406),CHAR(34),
", VariableID:  *VariableID",TEXT(MATCH(INDEX(DataColumns[Variable Code],$A406),Variables[Variable Code],0),"0000"),
", UnitsID:  ",CHAR(34),INDEX(DataColumns[Unit Name],$A406),CHAR(34),
", TaxonomicClassifierID:  ",CHAR(34),CHAR(34),
", ProcessingLevelID:  *ProcessingLevelID",TEXT(MATCH(INDEX(DataColumns[Processing Level],$A406),ProcessingLevels[Processing Level Code],0),"0000"),
", ResultDateTime:  ",CHAR(34),CHAR(34),
", ResultDateTimeUTCOffset:  ",CHAR(34),CHAR(34),
", ValidDateTime:  ",CHAR(34),CHAR(34),
", ValidDateTimeUTCOffset:  ",CHAR(34),CHAR(34),
", StatusCV:  ",CHAR(34),CHAR(34),
", SampledMediumCV:  ",CHAR(34),INDEX(DataColumns[Sampled Medium],$A406),CHAR(34),
", ValueCount:  ",NumDataValues,"}"))</f>
        <v/>
      </c>
      <c r="W406" s="111" t="str">
        <f>IF($A406&gt;NumDataColumns,"",
CONCATENATE("  - &amp;TimeSeriesResultID001",TEXT($A406,"0000"),
" {","ResultID: *ResultID",TEXT($A406,"0000"),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Statistic],$A406),CHAR(34),"}"))</f>
        <v/>
      </c>
      <c r="X406" s="111" t="str">
        <f>IF($A406-3&gt;NumDataColumns,"",
CONCATENATE("    - {ColumnNumber: ",TEXT($A406-1,"0000"),
", Label:  ",CHAR(34),INDEX(DataColumns[Column Label],$A406-3),CHAR(34),
", ODM2Field:  ",CHAR(34),"DataValue",CHAR(34),
", CensorCodeCV:  ",CHAR(34),INDEX(DataColumns[Censor Code],$A406-3),CHAR(34),
", QualiatyCodeCV:  ",CHAR(34),INDEX(DataColumns[Quality Code],$A406-3),CHAR(34),
", TimeAggregationInterval:  ",INDEX(DataColumns[Time Aggregation Interval],$A406-3),
", TimeAggregationIntervalUnitsID:  ",CHAR(34),INDEX(DataColumns[Time Aggregation Unit],$A406-3),CHAR(34),"}"))</f>
        <v/>
      </c>
      <c r="AA406" s="111" t="str">
        <f>IF($A406&gt;NumDataColumns,
"",
CONCATENATE(AA405,", ",INDEX(DataColumns[Column Label],$A406)))</f>
        <v/>
      </c>
    </row>
    <row r="407" spans="1:27" x14ac:dyDescent="0.25">
      <c r="A407">
        <v>404</v>
      </c>
      <c r="D407" s="111" t="str">
        <f>IF($A407&gt;NumPeople,"",
CONCATENATE("  - &amp;PersonID",TEXT($A407,"0000"),
" {","PersonFirstName:  ",CHAR(34),INDEX(People[First Name],$A407),CHAR(34),
", PersonMiddleName:  ",CHAR(34),INDEX(People[Middle Name],$A407),CHAR(34),
", PersonLastName:  ",CHAR(34),INDEX(People[Last Name],$A407),CHAR(34),"}"))</f>
        <v/>
      </c>
      <c r="E407" s="111" t="str">
        <f>IF($A407&gt;NumOrganizations,"",
CONCATENATE("  - &amp;OrganizationID",TEXT($A407,"0000"),
" {","OrganizationTypeCV:  ",CHAR(34),INDEX(Organizations[Organization Type '[CV']],$A407),CHAR(34),
", OrganizationCode:  ",CHAR(34),INDEX(Organizations[Organization Code],$A407),CHAR(34),
", OrganizationName:  ",CHAR(34),INDEX(Organizations[Organization Name],$A407),CHAR(34),
", OrganizationDescription:  ",CHAR(34),INDEX(Organizations[Organization Description],$A407),CHAR(34),
", OrganizationLink:  ",CHAR(34),INDEX(Organizations[Organization Link],$A407),CHAR(34),"}"))</f>
        <v/>
      </c>
      <c r="F407" s="111" t="str">
        <f>IF($A407&gt;NumPeople,"",
CONCATENATE("  - &amp;AffiliationID",TEXT($A407,"0000"),
" {PersonID: *PersonID",TEXT($A407,"0000"),
", OrganizationID: *OrganizationID",TEXT(MATCH(INDEX(People[Organization Name],$A407),Organizations[Organization Name],0),"0000"),
", IsPrimaryOrganizationContact: , AffiliationStartDate: , AffiliationEndDate: , PrimaryPhone: ",
", PrimaryEmail: ",CHAR(34),INDEX(People[Primary Email],$A407),CHAR(34),
", PrimaryAddress: ",CHAR(34),INDEX(People[Primary Address],$A407),CHAR(34),
", PersonLink: }"))</f>
        <v/>
      </c>
      <c r="H407" s="111" t="str">
        <f>IF(COUNTA(CitationInformation)=0,"",
IF($A407&gt;NumAuthors,"",
CONCATENATE("  - &amp;AuthorListID",TEXT($A407,"0000"),
"  {CitationID: *CitationID0001",
", PersonID: *PersonID",TEXT(MATCH(INDEX(AuthorList[Author Name],$A407),People[Full Name],0),"0000"),
", AuthorOrder: ",INDEX(AuthorList[Author Number],$A407),"}")))</f>
        <v/>
      </c>
      <c r="K407" s="111" t="str">
        <f>IF($A407&gt;NumSamplingFeatures,"",
CONCATENATE("  - &amp;SamplingFeatureID",TEXT($A407,"0000"),
" {","SamplingFeatureUUID:  ",CHAR(34),INDEX(SamplingFeatures[Sampling Feature UUID],$A407),CHAR(34),
", SamplingFeatureTypeCV:  ",CHAR(34),INDEX(SamplingFeatures[Sampling Feature Type],$A407),CHAR(34),
", SamplingFeatureCode:  ",CHAR(34),INDEX(SamplingFeatures[Feature Code],$A407),CHAR(34),
", SamplingFeatureName:  ",CHAR(34),INDEX(SamplingFeatures[Feature Name],$A407),CHAR(34),
", SamplingFeatureDescription:  ",CHAR(34),INDEX(SamplingFeatures[Feature Description],$A407),CHAR(34),
", SamplingFeatureGeotypeCV:  ",CHAR(34),INDEX(SamplingFeatures[Feature Geo Type],$A407),CHAR(34),
", FeatureGeometry:  ",CHAR(34),INDEX(SamplingFeatures[Feature Geometry],$A407),CHAR(34),
", Elevation_m:  ",CHAR(34),INDEX(SamplingFeatures[Elevation_m],$A407),CHAR(34),
", ElevationDatumCV:  ",CHAR(34),ElevationDatum,CHAR(34),"}"))</f>
        <v/>
      </c>
      <c r="L407" s="111" t="str">
        <f>IF(NumSites=0,"",
IF(NumSites&lt;$A407,"",
CONCATENATE("  - &amp;SiteID",TEXT($A407,"0000"),
" {","SamplingFeatureID:  *SamplingFeatureID",TEXT(MATCH($A407,Sites[SiteID],0),"0000"),
", SiteTypeCV:  ",CHAR(34),INDEX(Sites[Site Type],MATCH($A407,Sites[SiteID],0)),CHAR(34),
", Latitude:  ",INDEX(Sites[Latitude],MATCH($A407,Sites[SiteID],0)),
", Longitude:  ",INDEX(Sites[Longitude],MATCH($A407,Sites[SiteID],0)),
", SpatialReferenceID:  *SRSID0001}")))</f>
        <v/>
      </c>
      <c r="M407" s="111" t="str">
        <f>IF(NumSpecimens=0,"",
IF(NumSpecimens&lt;$A407,"",
CONCATENATE("  - &amp;SpecimenID",TEXT($A407,"0000"),
" {","SamplingFeatureID:  *SamplingFeatureID",TEXT(MATCH($A407,Specimens[SpecimenID],0),"0000"),
", SpecimenTypeCV:  ",CHAR(34),INDEX(Specimens[Specimen Type],MATCH($A407,Specimens[SpecimenID],0)),CHAR(34),
", SpecimenMediumCV:  ",INDEX(Specimens[Specimen Medium],MATCH($A407,Specimens[SpecimenID],0)),
", IsFieldSpecimen:  ",CHAR(34),INDEX(Specimens[Is Field Specimen?],MATCH($A407,Specimens[SpecimenID],0)),CHAR(34),"}")))</f>
        <v/>
      </c>
      <c r="N407" s="111" t="str">
        <f>IF(NumSpatialOffsets=0,"",
IF(NumSpatialOffsets&lt;$A407,"",
CONCATENATE("  - &amp;SpatialOffsetID",TEXT($A407,"0000"),
" {","SpatialOffsetTypeCV:  ",CHAR(34),INDEX(RelatedFeatures[Spatial Offset Type],MATCH($A407,RelatedFeatures[OffsetID],0)),CHAR(34),
", Offset1Value:  ",INDEX(RelatedFeatures[Offset 1 Value],MATCH($A407,RelatedFeatures[OffsetID],0)),
", Offset1UnitID:  ",CHAR(34),INDEX(RelatedFeatures[Offset 1 Unit],MATCH($A407,RelatedFeatures[OffsetID],0)),CHAR(34),
", Offset2Value:  ",IF(INDEX(RelatedFeatures[Offset 2 Value],MATCH($A407,RelatedFeatures[OffsetID],0))="","NULL",INDEX(RelatedFeatures[Offset 2 Value],MATCH($A407,RelatedFeatures[OffsetID],0))),
", Offset2UnitID:  ",CHAR(34),INDEX(RelatedFeatures[Offset 2 Unit],MATCH($A407,RelatedFeatures[OffsetID],0)),,CHAR(34),
", Offset3Value:  ",IF(INDEX(RelatedFeatures[Offset 3 Value],MATCH($A407,RelatedFeatures[OffsetID],0))="","NULL",INDEX(RelatedFeatures[Offset 3 Value],MATCH($A407,RelatedFeatures[OffsetID],0))),
", Offset3UnitID:  ",CHAR(34),INDEX(RelatedFeatures[Offset 3 Unit],MATCH($A407,RelatedFeatures[OffsetID],0)),CHAR(34),"}")))</f>
        <v/>
      </c>
      <c r="O407" s="111" t="str">
        <f>IF(NumRelatedFeatures=0,"",
IF($A407&gt;NumRelatedFeatures,"",
CONCATENATE("  - &amp;RelationID",TEXT($A407,"0000"),
" {","SamplingFeatureID:  *SamplingFeatureID",TEXT(MATCH(INDEX(RelatedFeatures[First Sampling Feature Code],$A407),SamplingFeatures[Feature Code],0),"0000"),
", RelationshipTypeCV:  ",CHAR(34),INDEX(RelatedFeatures[Relationship Type],$A407),CHAR(34),
", RelatedFeatureID: *SamplingFeatureID",TEXT(MATCH(INDEX(RelatedFeatures[Second Sampling Feature Code],$A407),SamplingFeatures[Feature Code],0),"0000"),
", SpatialOffsetID:  ",IF(INDEX(RelatedFeatures[OffsetID],$A407)="",CONCATENATE(CHAR(34),CHAR(34)),CONCATENATE("*SpatialOffsetID",TEXT(INDEX(RelatedFeatures[OffsetID],$A407),"0000"))),"}")))</f>
        <v/>
      </c>
      <c r="P407" s="111" t="str">
        <f>IF($A407&gt;NumMethods,"",
CONCATENATE("  - &amp;MethodID",TEXT($A407,"0000"),
" {","MethodTypeCV:  ",CHAR(34),INDEX(Methods[Method Type],$A407),CHAR(34),
", MethodCode:  ",CHAR(34),INDEX(Methods[Method Code],$A407),CHAR(34),
", MethodName:  ",CHAR(34),INDEX(Methods[Method Name],$A407),CHAR(34),
", MethodDescription:  ",CHAR(34),INDEX(Methods[Method Description],$A407),CHAR(34),
", MethodLink:  ",CHAR(34),INDEX(Methods[Method Link],$A407),CHAR(34),
", OrganizationID: *OrganizationID",TEXT(MATCH(INDEX(Methods[Organization Name],$A407),Organizations[Organization Name],0),"0000"),"}"))</f>
        <v/>
      </c>
      <c r="Q407" s="111" t="str">
        <f>IF($A407&gt;NumVariables,"",
CONCATENATE("  - &amp;VariableID",TEXT($A407,"0000"),
" {","VariableTypeCV:  ",CHAR(34),INDEX(Variables[Variable Type],$A407),CHAR(34),
", VariableCode:  ",CHAR(34),INDEX(Variables[Variable Code],$A407),CHAR(34),
", VariableNameCV:  ",CHAR(34),INDEX(Variables[Variable Name],$A407),CHAR(34),
", VariableDefinition:  ",CHAR(34),INDEX(Variables[Variable Definition],$A407),CHAR(34),
", SpecciationCV:  ",CHAR(34),INDEX(Variables[Speciation],$A407),CHAR(34),
", NoDataValue:  ",CHAR(34),INDEX(Variables[No Data Value],$A407),CHAR(34),"}"))</f>
        <v/>
      </c>
      <c r="S407" s="111" t="str">
        <f>IF($A407&gt;NumProcessingLevels,"",
CONCATENATE("  - &amp;ProcessingLevelID",TEXT($A407,"0000"),
" {","ProcessingLevelCode:  ",CHAR(34),INDEX(ProcessingLevels[Processing Level Code],$A407),CHAR(34),
", Definition:  ",CHAR(34),INDEX(ProcessingLevels[Definition],$A407),CHAR(34),
", Explanation:  ",CHAR(34),INDEX(ProcessingLevels[Explanation],$A407),CHAR(34),"}"))</f>
        <v/>
      </c>
      <c r="T407" s="111" t="str">
        <f>IF($A407&gt;NumDataColumns,"",
IF(INDEX(DataColumns[Method Code],$A407)="","PLEASE FILL IN A METHOD FOR EACH DATA COLUMN",
CONCATENATE("  - &amp;ActionID",TEXT($A407,"0000"),
" {","ActionTypeCV:  ",CHAR(34),"Observation",CHAR(34),
", MethodID: *MethodID",TEXT(MATCH(INDEX(DataColumns[Method Code],$A407),Methods[Method Code],0),"0000"),
", BeginDateTime:  NULL",
", BeginDateTimeUTCOffset:  NULL",
", EndDateTime:  NULL",
", EndDateTimeUTCOffset:  NULL",
", ActionDescription:  ",CHAR(34),"Generic observation action generated by YODA TimeSeries Template",CHAR(34),
", ActionFileLink:  ",CHAR(34),CHAR(34),"}")))</f>
        <v/>
      </c>
      <c r="U407" s="111" t="str">
        <f>IF($A407&gt;NumDataColumns,"",
IF(INDEX(DataColumns[Method Code],$A407)="","PLEASE FILL IN A SAMPLING FEATURE FOR EACH DATA COLUMN",
CONCATENATE("  - &amp;FeatureActionID",TEXT($A407,"0000"),
" {","SamplingFeatureID:  *SamplingFeatureID",TEXT(MATCH(INDEX(DataColumns[Sampling Feature Code],$A407),SamplingFeatures[Feature Code],0),"0000"),
", ActionID:  *ActionID",TEXT($A407,"0000"),"}")))</f>
        <v/>
      </c>
      <c r="V407" s="111" t="str">
        <f>IF($A407&gt;NumDataColumns,"",
CONCATENATE("  - &amp;ResultID",TEXT($A407,"0000"),
" {","ResultUUID:  ",CHAR(34),INDEX(DataColumns[ResultUUID],$A407),CHAR(34),
", FeatureActionID: *FeatureActionID",TEXT($A407,"0000"),
", ResultTypeCV:  ",CHAR(34),INDEX(DataColumns[Result Type],$A407),CHAR(34),
", VariableID:  *VariableID",TEXT(MATCH(INDEX(DataColumns[Variable Code],$A407),Variables[Variable Code],0),"0000"),
", UnitsID:  ",CHAR(34),INDEX(DataColumns[Unit Name],$A407),CHAR(34),
", TaxonomicClassifierID:  ",CHAR(34),CHAR(34),
", ProcessingLevelID:  *ProcessingLevelID",TEXT(MATCH(INDEX(DataColumns[Processing Level],$A407),ProcessingLevels[Processing Level Code],0),"0000"),
", ResultDateTime:  ",CHAR(34),CHAR(34),
", ResultDateTimeUTCOffset:  ",CHAR(34),CHAR(34),
", ValidDateTime:  ",CHAR(34),CHAR(34),
", ValidDateTimeUTCOffset:  ",CHAR(34),CHAR(34),
", StatusCV:  ",CHAR(34),CHAR(34),
", SampledMediumCV:  ",CHAR(34),INDEX(DataColumns[Sampled Medium],$A407),CHAR(34),
", ValueCount:  ",NumDataValues,"}"))</f>
        <v/>
      </c>
      <c r="W407" s="111" t="str">
        <f>IF($A407&gt;NumDataColumns,"",
CONCATENATE("  - &amp;TimeSeriesResultID001",TEXT($A407,"0000"),
" {","ResultID: *ResultID",TEXT($A407,"0000"),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Statistic],$A407),CHAR(34),"}"))</f>
        <v/>
      </c>
      <c r="X407" s="111" t="str">
        <f>IF($A407-3&gt;NumDataColumns,"",
CONCATENATE("    - {ColumnNumber: ",TEXT($A407-1,"0000"),
", Label:  ",CHAR(34),INDEX(DataColumns[Column Label],$A407-3),CHAR(34),
", ODM2Field:  ",CHAR(34),"DataValue",CHAR(34),
", CensorCodeCV:  ",CHAR(34),INDEX(DataColumns[Censor Code],$A407-3),CHAR(34),
", QualiatyCodeCV:  ",CHAR(34),INDEX(DataColumns[Quality Code],$A407-3),CHAR(34),
", TimeAggregationInterval:  ",INDEX(DataColumns[Time Aggregation Interval],$A407-3),
", TimeAggregationIntervalUnitsID:  ",CHAR(34),INDEX(DataColumns[Time Aggregation Unit],$A407-3),CHAR(34),"}"))</f>
        <v/>
      </c>
      <c r="AA407" s="111" t="str">
        <f>IF($A407&gt;NumDataColumns,
"",
CONCATENATE(AA406,", ",INDEX(DataColumns[Column Label],$A407)))</f>
        <v/>
      </c>
    </row>
    <row r="408" spans="1:27" x14ac:dyDescent="0.25">
      <c r="A408">
        <v>405</v>
      </c>
      <c r="D408" s="111" t="str">
        <f>IF($A408&gt;NumPeople,"",
CONCATENATE("  - &amp;PersonID",TEXT($A408,"0000"),
" {","PersonFirstName:  ",CHAR(34),INDEX(People[First Name],$A408),CHAR(34),
", PersonMiddleName:  ",CHAR(34),INDEX(People[Middle Name],$A408),CHAR(34),
", PersonLastName:  ",CHAR(34),INDEX(People[Last Name],$A408),CHAR(34),"}"))</f>
        <v/>
      </c>
      <c r="E408" s="111" t="str">
        <f>IF($A408&gt;NumOrganizations,"",
CONCATENATE("  - &amp;OrganizationID",TEXT($A408,"0000"),
" {","OrganizationTypeCV:  ",CHAR(34),INDEX(Organizations[Organization Type '[CV']],$A408),CHAR(34),
", OrganizationCode:  ",CHAR(34),INDEX(Organizations[Organization Code],$A408),CHAR(34),
", OrganizationName:  ",CHAR(34),INDEX(Organizations[Organization Name],$A408),CHAR(34),
", OrganizationDescription:  ",CHAR(34),INDEX(Organizations[Organization Description],$A408),CHAR(34),
", OrganizationLink:  ",CHAR(34),INDEX(Organizations[Organization Link],$A408),CHAR(34),"}"))</f>
        <v/>
      </c>
      <c r="F408" s="111" t="str">
        <f>IF($A408&gt;NumPeople,"",
CONCATENATE("  - &amp;AffiliationID",TEXT($A408,"0000"),
" {PersonID: *PersonID",TEXT($A408,"0000"),
", OrganizationID: *OrganizationID",TEXT(MATCH(INDEX(People[Organization Name],$A408),Organizations[Organization Name],0),"0000"),
", IsPrimaryOrganizationContact: , AffiliationStartDate: , AffiliationEndDate: , PrimaryPhone: ",
", PrimaryEmail: ",CHAR(34),INDEX(People[Primary Email],$A408),CHAR(34),
", PrimaryAddress: ",CHAR(34),INDEX(People[Primary Address],$A408),CHAR(34),
", PersonLink: }"))</f>
        <v/>
      </c>
      <c r="H408" s="111" t="str">
        <f>IF(COUNTA(CitationInformation)=0,"",
IF($A408&gt;NumAuthors,"",
CONCATENATE("  - &amp;AuthorListID",TEXT($A408,"0000"),
"  {CitationID: *CitationID0001",
", PersonID: *PersonID",TEXT(MATCH(INDEX(AuthorList[Author Name],$A408),People[Full Name],0),"0000"),
", AuthorOrder: ",INDEX(AuthorList[Author Number],$A408),"}")))</f>
        <v/>
      </c>
      <c r="K408" s="111" t="str">
        <f>IF($A408&gt;NumSamplingFeatures,"",
CONCATENATE("  - &amp;SamplingFeatureID",TEXT($A408,"0000"),
" {","SamplingFeatureUUID:  ",CHAR(34),INDEX(SamplingFeatures[Sampling Feature UUID],$A408),CHAR(34),
", SamplingFeatureTypeCV:  ",CHAR(34),INDEX(SamplingFeatures[Sampling Feature Type],$A408),CHAR(34),
", SamplingFeatureCode:  ",CHAR(34),INDEX(SamplingFeatures[Feature Code],$A408),CHAR(34),
", SamplingFeatureName:  ",CHAR(34),INDEX(SamplingFeatures[Feature Name],$A408),CHAR(34),
", SamplingFeatureDescription:  ",CHAR(34),INDEX(SamplingFeatures[Feature Description],$A408),CHAR(34),
", SamplingFeatureGeotypeCV:  ",CHAR(34),INDEX(SamplingFeatures[Feature Geo Type],$A408),CHAR(34),
", FeatureGeometry:  ",CHAR(34),INDEX(SamplingFeatures[Feature Geometry],$A408),CHAR(34),
", Elevation_m:  ",CHAR(34),INDEX(SamplingFeatures[Elevation_m],$A408),CHAR(34),
", ElevationDatumCV:  ",CHAR(34),ElevationDatum,CHAR(34),"}"))</f>
        <v/>
      </c>
      <c r="L408" s="111" t="str">
        <f>IF(NumSites=0,"",
IF(NumSites&lt;$A408,"",
CONCATENATE("  - &amp;SiteID",TEXT($A408,"0000"),
" {","SamplingFeatureID:  *SamplingFeatureID",TEXT(MATCH($A408,Sites[SiteID],0),"0000"),
", SiteTypeCV:  ",CHAR(34),INDEX(Sites[Site Type],MATCH($A408,Sites[SiteID],0)),CHAR(34),
", Latitude:  ",INDEX(Sites[Latitude],MATCH($A408,Sites[SiteID],0)),
", Longitude:  ",INDEX(Sites[Longitude],MATCH($A408,Sites[SiteID],0)),
", SpatialReferenceID:  *SRSID0001}")))</f>
        <v/>
      </c>
      <c r="M408" s="111" t="str">
        <f>IF(NumSpecimens=0,"",
IF(NumSpecimens&lt;$A408,"",
CONCATENATE("  - &amp;SpecimenID",TEXT($A408,"0000"),
" {","SamplingFeatureID:  *SamplingFeatureID",TEXT(MATCH($A408,Specimens[SpecimenID],0),"0000"),
", SpecimenTypeCV:  ",CHAR(34),INDEX(Specimens[Specimen Type],MATCH($A408,Specimens[SpecimenID],0)),CHAR(34),
", SpecimenMediumCV:  ",INDEX(Specimens[Specimen Medium],MATCH($A408,Specimens[SpecimenID],0)),
", IsFieldSpecimen:  ",CHAR(34),INDEX(Specimens[Is Field Specimen?],MATCH($A408,Specimens[SpecimenID],0)),CHAR(34),"}")))</f>
        <v/>
      </c>
      <c r="N408" s="111" t="str">
        <f>IF(NumSpatialOffsets=0,"",
IF(NumSpatialOffsets&lt;$A408,"",
CONCATENATE("  - &amp;SpatialOffsetID",TEXT($A408,"0000"),
" {","SpatialOffsetTypeCV:  ",CHAR(34),INDEX(RelatedFeatures[Spatial Offset Type],MATCH($A408,RelatedFeatures[OffsetID],0)),CHAR(34),
", Offset1Value:  ",INDEX(RelatedFeatures[Offset 1 Value],MATCH($A408,RelatedFeatures[OffsetID],0)),
", Offset1UnitID:  ",CHAR(34),INDEX(RelatedFeatures[Offset 1 Unit],MATCH($A408,RelatedFeatures[OffsetID],0)),CHAR(34),
", Offset2Value:  ",IF(INDEX(RelatedFeatures[Offset 2 Value],MATCH($A408,RelatedFeatures[OffsetID],0))="","NULL",INDEX(RelatedFeatures[Offset 2 Value],MATCH($A408,RelatedFeatures[OffsetID],0))),
", Offset2UnitID:  ",CHAR(34),INDEX(RelatedFeatures[Offset 2 Unit],MATCH($A408,RelatedFeatures[OffsetID],0)),,CHAR(34),
", Offset3Value:  ",IF(INDEX(RelatedFeatures[Offset 3 Value],MATCH($A408,RelatedFeatures[OffsetID],0))="","NULL",INDEX(RelatedFeatures[Offset 3 Value],MATCH($A408,RelatedFeatures[OffsetID],0))),
", Offset3UnitID:  ",CHAR(34),INDEX(RelatedFeatures[Offset 3 Unit],MATCH($A408,RelatedFeatures[OffsetID],0)),CHAR(34),"}")))</f>
        <v/>
      </c>
      <c r="O408" s="111" t="str">
        <f>IF(NumRelatedFeatures=0,"",
IF($A408&gt;NumRelatedFeatures,"",
CONCATENATE("  - &amp;RelationID",TEXT($A408,"0000"),
" {","SamplingFeatureID:  *SamplingFeatureID",TEXT(MATCH(INDEX(RelatedFeatures[First Sampling Feature Code],$A408),SamplingFeatures[Feature Code],0),"0000"),
", RelationshipTypeCV:  ",CHAR(34),INDEX(RelatedFeatures[Relationship Type],$A408),CHAR(34),
", RelatedFeatureID: *SamplingFeatureID",TEXT(MATCH(INDEX(RelatedFeatures[Second Sampling Feature Code],$A408),SamplingFeatures[Feature Code],0),"0000"),
", SpatialOffsetID:  ",IF(INDEX(RelatedFeatures[OffsetID],$A408)="",CONCATENATE(CHAR(34),CHAR(34)),CONCATENATE("*SpatialOffsetID",TEXT(INDEX(RelatedFeatures[OffsetID],$A408),"0000"))),"}")))</f>
        <v/>
      </c>
      <c r="P408" s="111" t="str">
        <f>IF($A408&gt;NumMethods,"",
CONCATENATE("  - &amp;MethodID",TEXT($A408,"0000"),
" {","MethodTypeCV:  ",CHAR(34),INDEX(Methods[Method Type],$A408),CHAR(34),
", MethodCode:  ",CHAR(34),INDEX(Methods[Method Code],$A408),CHAR(34),
", MethodName:  ",CHAR(34),INDEX(Methods[Method Name],$A408),CHAR(34),
", MethodDescription:  ",CHAR(34),INDEX(Methods[Method Description],$A408),CHAR(34),
", MethodLink:  ",CHAR(34),INDEX(Methods[Method Link],$A408),CHAR(34),
", OrganizationID: *OrganizationID",TEXT(MATCH(INDEX(Methods[Organization Name],$A408),Organizations[Organization Name],0),"0000"),"}"))</f>
        <v/>
      </c>
      <c r="Q408" s="111" t="str">
        <f>IF($A408&gt;NumVariables,"",
CONCATENATE("  - &amp;VariableID",TEXT($A408,"0000"),
" {","VariableTypeCV:  ",CHAR(34),INDEX(Variables[Variable Type],$A408),CHAR(34),
", VariableCode:  ",CHAR(34),INDEX(Variables[Variable Code],$A408),CHAR(34),
", VariableNameCV:  ",CHAR(34),INDEX(Variables[Variable Name],$A408),CHAR(34),
", VariableDefinition:  ",CHAR(34),INDEX(Variables[Variable Definition],$A408),CHAR(34),
", SpecciationCV:  ",CHAR(34),INDEX(Variables[Speciation],$A408),CHAR(34),
", NoDataValue:  ",CHAR(34),INDEX(Variables[No Data Value],$A408),CHAR(34),"}"))</f>
        <v/>
      </c>
      <c r="S408" s="111" t="str">
        <f>IF($A408&gt;NumProcessingLevels,"",
CONCATENATE("  - &amp;ProcessingLevelID",TEXT($A408,"0000"),
" {","ProcessingLevelCode:  ",CHAR(34),INDEX(ProcessingLevels[Processing Level Code],$A408),CHAR(34),
", Definition:  ",CHAR(34),INDEX(ProcessingLevels[Definition],$A408),CHAR(34),
", Explanation:  ",CHAR(34),INDEX(ProcessingLevels[Explanation],$A408),CHAR(34),"}"))</f>
        <v/>
      </c>
      <c r="T408" s="111" t="str">
        <f>IF($A408&gt;NumDataColumns,"",
IF(INDEX(DataColumns[Method Code],$A408)="","PLEASE FILL IN A METHOD FOR EACH DATA COLUMN",
CONCATENATE("  - &amp;ActionID",TEXT($A408,"0000"),
" {","ActionTypeCV:  ",CHAR(34),"Observation",CHAR(34),
", MethodID: *MethodID",TEXT(MATCH(INDEX(DataColumns[Method Code],$A408),Methods[Method Code],0),"0000"),
", BeginDateTime:  NULL",
", BeginDateTimeUTCOffset:  NULL",
", EndDateTime:  NULL",
", EndDateTimeUTCOffset:  NULL",
", ActionDescription:  ",CHAR(34),"Generic observation action generated by YODA TimeSeries Template",CHAR(34),
", ActionFileLink:  ",CHAR(34),CHAR(34),"}")))</f>
        <v/>
      </c>
      <c r="U408" s="111" t="str">
        <f>IF($A408&gt;NumDataColumns,"",
IF(INDEX(DataColumns[Method Code],$A408)="","PLEASE FILL IN A SAMPLING FEATURE FOR EACH DATA COLUMN",
CONCATENATE("  - &amp;FeatureActionID",TEXT($A408,"0000"),
" {","SamplingFeatureID:  *SamplingFeatureID",TEXT(MATCH(INDEX(DataColumns[Sampling Feature Code],$A408),SamplingFeatures[Feature Code],0),"0000"),
", ActionID:  *ActionID",TEXT($A408,"0000"),"}")))</f>
        <v/>
      </c>
      <c r="V408" s="111" t="str">
        <f>IF($A408&gt;NumDataColumns,"",
CONCATENATE("  - &amp;ResultID",TEXT($A408,"0000"),
" {","ResultUUID:  ",CHAR(34),INDEX(DataColumns[ResultUUID],$A408),CHAR(34),
", FeatureActionID: *FeatureActionID",TEXT($A408,"0000"),
", ResultTypeCV:  ",CHAR(34),INDEX(DataColumns[Result Type],$A408),CHAR(34),
", VariableID:  *VariableID",TEXT(MATCH(INDEX(DataColumns[Variable Code],$A408),Variables[Variable Code],0),"0000"),
", UnitsID:  ",CHAR(34),INDEX(DataColumns[Unit Name],$A408),CHAR(34),
", TaxonomicClassifierID:  ",CHAR(34),CHAR(34),
", ProcessingLevelID:  *ProcessingLevelID",TEXT(MATCH(INDEX(DataColumns[Processing Level],$A408),ProcessingLevels[Processing Level Code],0),"0000"),
", ResultDateTime:  ",CHAR(34),CHAR(34),
", ResultDateTimeUTCOffset:  ",CHAR(34),CHAR(34),
", ValidDateTime:  ",CHAR(34),CHAR(34),
", ValidDateTimeUTCOffset:  ",CHAR(34),CHAR(34),
", StatusCV:  ",CHAR(34),CHAR(34),
", SampledMediumCV:  ",CHAR(34),INDEX(DataColumns[Sampled Medium],$A408),CHAR(34),
", ValueCount:  ",NumDataValues,"}"))</f>
        <v/>
      </c>
      <c r="W408" s="111" t="str">
        <f>IF($A408&gt;NumDataColumns,"",
CONCATENATE("  - &amp;TimeSeriesResultID001",TEXT($A408,"0000"),
" {","ResultID: *ResultID",TEXT($A408,"0000"),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Statistic],$A408),CHAR(34),"}"))</f>
        <v/>
      </c>
      <c r="X408" s="111" t="str">
        <f>IF($A408-3&gt;NumDataColumns,"",
CONCATENATE("    - {ColumnNumber: ",TEXT($A408-1,"0000"),
", Label:  ",CHAR(34),INDEX(DataColumns[Column Label],$A408-3),CHAR(34),
", ODM2Field:  ",CHAR(34),"DataValue",CHAR(34),
", CensorCodeCV:  ",CHAR(34),INDEX(DataColumns[Censor Code],$A408-3),CHAR(34),
", QualiatyCodeCV:  ",CHAR(34),INDEX(DataColumns[Quality Code],$A408-3),CHAR(34),
", TimeAggregationInterval:  ",INDEX(DataColumns[Time Aggregation Interval],$A408-3),
", TimeAggregationIntervalUnitsID:  ",CHAR(34),INDEX(DataColumns[Time Aggregation Unit],$A408-3),CHAR(34),"}"))</f>
        <v/>
      </c>
      <c r="AA408" s="111" t="str">
        <f>IF($A408&gt;NumDataColumns,
"",
CONCATENATE(AA407,", ",INDEX(DataColumns[Column Label],$A408)))</f>
        <v/>
      </c>
    </row>
    <row r="409" spans="1:27" x14ac:dyDescent="0.25">
      <c r="A409">
        <v>406</v>
      </c>
      <c r="D409" s="111" t="str">
        <f>IF($A409&gt;NumPeople,"",
CONCATENATE("  - &amp;PersonID",TEXT($A409,"0000"),
" {","PersonFirstName:  ",CHAR(34),INDEX(People[First Name],$A409),CHAR(34),
", PersonMiddleName:  ",CHAR(34),INDEX(People[Middle Name],$A409),CHAR(34),
", PersonLastName:  ",CHAR(34),INDEX(People[Last Name],$A409),CHAR(34),"}"))</f>
        <v/>
      </c>
      <c r="E409" s="111" t="str">
        <f>IF($A409&gt;NumOrganizations,"",
CONCATENATE("  - &amp;OrganizationID",TEXT($A409,"0000"),
" {","OrganizationTypeCV:  ",CHAR(34),INDEX(Organizations[Organization Type '[CV']],$A409),CHAR(34),
", OrganizationCode:  ",CHAR(34),INDEX(Organizations[Organization Code],$A409),CHAR(34),
", OrganizationName:  ",CHAR(34),INDEX(Organizations[Organization Name],$A409),CHAR(34),
", OrganizationDescription:  ",CHAR(34),INDEX(Organizations[Organization Description],$A409),CHAR(34),
", OrganizationLink:  ",CHAR(34),INDEX(Organizations[Organization Link],$A409),CHAR(34),"}"))</f>
        <v/>
      </c>
      <c r="F409" s="111" t="str">
        <f>IF($A409&gt;NumPeople,"",
CONCATENATE("  - &amp;AffiliationID",TEXT($A409,"0000"),
" {PersonID: *PersonID",TEXT($A409,"0000"),
", OrganizationID: *OrganizationID",TEXT(MATCH(INDEX(People[Organization Name],$A409),Organizations[Organization Name],0),"0000"),
", IsPrimaryOrganizationContact: , AffiliationStartDate: , AffiliationEndDate: , PrimaryPhone: ",
", PrimaryEmail: ",CHAR(34),INDEX(People[Primary Email],$A409),CHAR(34),
", PrimaryAddress: ",CHAR(34),INDEX(People[Primary Address],$A409),CHAR(34),
", PersonLink: }"))</f>
        <v/>
      </c>
      <c r="H409" s="111" t="str">
        <f>IF(COUNTA(CitationInformation)=0,"",
IF($A409&gt;NumAuthors,"",
CONCATENATE("  - &amp;AuthorListID",TEXT($A409,"0000"),
"  {CitationID: *CitationID0001",
", PersonID: *PersonID",TEXT(MATCH(INDEX(AuthorList[Author Name],$A409),People[Full Name],0),"0000"),
", AuthorOrder: ",INDEX(AuthorList[Author Number],$A409),"}")))</f>
        <v/>
      </c>
      <c r="K409" s="111" t="str">
        <f>IF($A409&gt;NumSamplingFeatures,"",
CONCATENATE("  - &amp;SamplingFeatureID",TEXT($A409,"0000"),
" {","SamplingFeatureUUID:  ",CHAR(34),INDEX(SamplingFeatures[Sampling Feature UUID],$A409),CHAR(34),
", SamplingFeatureTypeCV:  ",CHAR(34),INDEX(SamplingFeatures[Sampling Feature Type],$A409),CHAR(34),
", SamplingFeatureCode:  ",CHAR(34),INDEX(SamplingFeatures[Feature Code],$A409),CHAR(34),
", SamplingFeatureName:  ",CHAR(34),INDEX(SamplingFeatures[Feature Name],$A409),CHAR(34),
", SamplingFeatureDescription:  ",CHAR(34),INDEX(SamplingFeatures[Feature Description],$A409),CHAR(34),
", SamplingFeatureGeotypeCV:  ",CHAR(34),INDEX(SamplingFeatures[Feature Geo Type],$A409),CHAR(34),
", FeatureGeometry:  ",CHAR(34),INDEX(SamplingFeatures[Feature Geometry],$A409),CHAR(34),
", Elevation_m:  ",CHAR(34),INDEX(SamplingFeatures[Elevation_m],$A409),CHAR(34),
", ElevationDatumCV:  ",CHAR(34),ElevationDatum,CHAR(34),"}"))</f>
        <v/>
      </c>
      <c r="L409" s="111" t="str">
        <f>IF(NumSites=0,"",
IF(NumSites&lt;$A409,"",
CONCATENATE("  - &amp;SiteID",TEXT($A409,"0000"),
" {","SamplingFeatureID:  *SamplingFeatureID",TEXT(MATCH($A409,Sites[SiteID],0),"0000"),
", SiteTypeCV:  ",CHAR(34),INDEX(Sites[Site Type],MATCH($A409,Sites[SiteID],0)),CHAR(34),
", Latitude:  ",INDEX(Sites[Latitude],MATCH($A409,Sites[SiteID],0)),
", Longitude:  ",INDEX(Sites[Longitude],MATCH($A409,Sites[SiteID],0)),
", SpatialReferenceID:  *SRSID0001}")))</f>
        <v/>
      </c>
      <c r="M409" s="111" t="str">
        <f>IF(NumSpecimens=0,"",
IF(NumSpecimens&lt;$A409,"",
CONCATENATE("  - &amp;SpecimenID",TEXT($A409,"0000"),
" {","SamplingFeatureID:  *SamplingFeatureID",TEXT(MATCH($A409,Specimens[SpecimenID],0),"0000"),
", SpecimenTypeCV:  ",CHAR(34),INDEX(Specimens[Specimen Type],MATCH($A409,Specimens[SpecimenID],0)),CHAR(34),
", SpecimenMediumCV:  ",INDEX(Specimens[Specimen Medium],MATCH($A409,Specimens[SpecimenID],0)),
", IsFieldSpecimen:  ",CHAR(34),INDEX(Specimens[Is Field Specimen?],MATCH($A409,Specimens[SpecimenID],0)),CHAR(34),"}")))</f>
        <v/>
      </c>
      <c r="N409" s="111" t="str">
        <f>IF(NumSpatialOffsets=0,"",
IF(NumSpatialOffsets&lt;$A409,"",
CONCATENATE("  - &amp;SpatialOffsetID",TEXT($A409,"0000"),
" {","SpatialOffsetTypeCV:  ",CHAR(34),INDEX(RelatedFeatures[Spatial Offset Type],MATCH($A409,RelatedFeatures[OffsetID],0)),CHAR(34),
", Offset1Value:  ",INDEX(RelatedFeatures[Offset 1 Value],MATCH($A409,RelatedFeatures[OffsetID],0)),
", Offset1UnitID:  ",CHAR(34),INDEX(RelatedFeatures[Offset 1 Unit],MATCH($A409,RelatedFeatures[OffsetID],0)),CHAR(34),
", Offset2Value:  ",IF(INDEX(RelatedFeatures[Offset 2 Value],MATCH($A409,RelatedFeatures[OffsetID],0))="","NULL",INDEX(RelatedFeatures[Offset 2 Value],MATCH($A409,RelatedFeatures[OffsetID],0))),
", Offset2UnitID:  ",CHAR(34),INDEX(RelatedFeatures[Offset 2 Unit],MATCH($A409,RelatedFeatures[OffsetID],0)),,CHAR(34),
", Offset3Value:  ",IF(INDEX(RelatedFeatures[Offset 3 Value],MATCH($A409,RelatedFeatures[OffsetID],0))="","NULL",INDEX(RelatedFeatures[Offset 3 Value],MATCH($A409,RelatedFeatures[OffsetID],0))),
", Offset3UnitID:  ",CHAR(34),INDEX(RelatedFeatures[Offset 3 Unit],MATCH($A409,RelatedFeatures[OffsetID],0)),CHAR(34),"}")))</f>
        <v/>
      </c>
      <c r="O409" s="111" t="str">
        <f>IF(NumRelatedFeatures=0,"",
IF($A409&gt;NumRelatedFeatures,"",
CONCATENATE("  - &amp;RelationID",TEXT($A409,"0000"),
" {","SamplingFeatureID:  *SamplingFeatureID",TEXT(MATCH(INDEX(RelatedFeatures[First Sampling Feature Code],$A409),SamplingFeatures[Feature Code],0),"0000"),
", RelationshipTypeCV:  ",CHAR(34),INDEX(RelatedFeatures[Relationship Type],$A409),CHAR(34),
", RelatedFeatureID: *SamplingFeatureID",TEXT(MATCH(INDEX(RelatedFeatures[Second Sampling Feature Code],$A409),SamplingFeatures[Feature Code],0),"0000"),
", SpatialOffsetID:  ",IF(INDEX(RelatedFeatures[OffsetID],$A409)="",CONCATENATE(CHAR(34),CHAR(34)),CONCATENATE("*SpatialOffsetID",TEXT(INDEX(RelatedFeatures[OffsetID],$A409),"0000"))),"}")))</f>
        <v/>
      </c>
      <c r="P409" s="111" t="str">
        <f>IF($A409&gt;NumMethods,"",
CONCATENATE("  - &amp;MethodID",TEXT($A409,"0000"),
" {","MethodTypeCV:  ",CHAR(34),INDEX(Methods[Method Type],$A409),CHAR(34),
", MethodCode:  ",CHAR(34),INDEX(Methods[Method Code],$A409),CHAR(34),
", MethodName:  ",CHAR(34),INDEX(Methods[Method Name],$A409),CHAR(34),
", MethodDescription:  ",CHAR(34),INDEX(Methods[Method Description],$A409),CHAR(34),
", MethodLink:  ",CHAR(34),INDEX(Methods[Method Link],$A409),CHAR(34),
", OrganizationID: *OrganizationID",TEXT(MATCH(INDEX(Methods[Organization Name],$A409),Organizations[Organization Name],0),"0000"),"}"))</f>
        <v/>
      </c>
      <c r="Q409" s="111" t="str">
        <f>IF($A409&gt;NumVariables,"",
CONCATENATE("  - &amp;VariableID",TEXT($A409,"0000"),
" {","VariableTypeCV:  ",CHAR(34),INDEX(Variables[Variable Type],$A409),CHAR(34),
", VariableCode:  ",CHAR(34),INDEX(Variables[Variable Code],$A409),CHAR(34),
", VariableNameCV:  ",CHAR(34),INDEX(Variables[Variable Name],$A409),CHAR(34),
", VariableDefinition:  ",CHAR(34),INDEX(Variables[Variable Definition],$A409),CHAR(34),
", SpecciationCV:  ",CHAR(34),INDEX(Variables[Speciation],$A409),CHAR(34),
", NoDataValue:  ",CHAR(34),INDEX(Variables[No Data Value],$A409),CHAR(34),"}"))</f>
        <v/>
      </c>
      <c r="S409" s="111" t="str">
        <f>IF($A409&gt;NumProcessingLevels,"",
CONCATENATE("  - &amp;ProcessingLevelID",TEXT($A409,"0000"),
" {","ProcessingLevelCode:  ",CHAR(34),INDEX(ProcessingLevels[Processing Level Code],$A409),CHAR(34),
", Definition:  ",CHAR(34),INDEX(ProcessingLevels[Definition],$A409),CHAR(34),
", Explanation:  ",CHAR(34),INDEX(ProcessingLevels[Explanation],$A409),CHAR(34),"}"))</f>
        <v/>
      </c>
      <c r="T409" s="111" t="str">
        <f>IF($A409&gt;NumDataColumns,"",
IF(INDEX(DataColumns[Method Code],$A409)="","PLEASE FILL IN A METHOD FOR EACH DATA COLUMN",
CONCATENATE("  - &amp;ActionID",TEXT($A409,"0000"),
" {","ActionTypeCV:  ",CHAR(34),"Observation",CHAR(34),
", MethodID: *MethodID",TEXT(MATCH(INDEX(DataColumns[Method Code],$A409),Methods[Method Code],0),"0000"),
", BeginDateTime:  NULL",
", BeginDateTimeUTCOffset:  NULL",
", EndDateTime:  NULL",
", EndDateTimeUTCOffset:  NULL",
", ActionDescription:  ",CHAR(34),"Generic observation action generated by YODA TimeSeries Template",CHAR(34),
", ActionFileLink:  ",CHAR(34),CHAR(34),"}")))</f>
        <v/>
      </c>
      <c r="U409" s="111" t="str">
        <f>IF($A409&gt;NumDataColumns,"",
IF(INDEX(DataColumns[Method Code],$A409)="","PLEASE FILL IN A SAMPLING FEATURE FOR EACH DATA COLUMN",
CONCATENATE("  - &amp;FeatureActionID",TEXT($A409,"0000"),
" {","SamplingFeatureID:  *SamplingFeatureID",TEXT(MATCH(INDEX(DataColumns[Sampling Feature Code],$A409),SamplingFeatures[Feature Code],0),"0000"),
", ActionID:  *ActionID",TEXT($A409,"0000"),"}")))</f>
        <v/>
      </c>
      <c r="V409" s="111" t="str">
        <f>IF($A409&gt;NumDataColumns,"",
CONCATENATE("  - &amp;ResultID",TEXT($A409,"0000"),
" {","ResultUUID:  ",CHAR(34),INDEX(DataColumns[ResultUUID],$A409),CHAR(34),
", FeatureActionID: *FeatureActionID",TEXT($A409,"0000"),
", ResultTypeCV:  ",CHAR(34),INDEX(DataColumns[Result Type],$A409),CHAR(34),
", VariableID:  *VariableID",TEXT(MATCH(INDEX(DataColumns[Variable Code],$A409),Variables[Variable Code],0),"0000"),
", UnitsID:  ",CHAR(34),INDEX(DataColumns[Unit Name],$A409),CHAR(34),
", TaxonomicClassifierID:  ",CHAR(34),CHAR(34),
", ProcessingLevelID:  *ProcessingLevelID",TEXT(MATCH(INDEX(DataColumns[Processing Level],$A409),ProcessingLevels[Processing Level Code],0),"0000"),
", ResultDateTime:  ",CHAR(34),CHAR(34),
", ResultDateTimeUTCOffset:  ",CHAR(34),CHAR(34),
", ValidDateTime:  ",CHAR(34),CHAR(34),
", ValidDateTimeUTCOffset:  ",CHAR(34),CHAR(34),
", StatusCV:  ",CHAR(34),CHAR(34),
", SampledMediumCV:  ",CHAR(34),INDEX(DataColumns[Sampled Medium],$A409),CHAR(34),
", ValueCount:  ",NumDataValues,"}"))</f>
        <v/>
      </c>
      <c r="W409" s="111" t="str">
        <f>IF($A409&gt;NumDataColumns,"",
CONCATENATE("  - &amp;TimeSeriesResultID001",TEXT($A409,"0000"),
" {","ResultID: *ResultID",TEXT($A409,"0000"),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Statistic],$A409),CHAR(34),"}"))</f>
        <v/>
      </c>
      <c r="X409" s="111" t="str">
        <f>IF($A409-3&gt;NumDataColumns,"",
CONCATENATE("    - {ColumnNumber: ",TEXT($A409-1,"0000"),
", Label:  ",CHAR(34),INDEX(DataColumns[Column Label],$A409-3),CHAR(34),
", ODM2Field:  ",CHAR(34),"DataValue",CHAR(34),
", CensorCodeCV:  ",CHAR(34),INDEX(DataColumns[Censor Code],$A409-3),CHAR(34),
", QualiatyCodeCV:  ",CHAR(34),INDEX(DataColumns[Quality Code],$A409-3),CHAR(34),
", TimeAggregationInterval:  ",INDEX(DataColumns[Time Aggregation Interval],$A409-3),
", TimeAggregationIntervalUnitsID:  ",CHAR(34),INDEX(DataColumns[Time Aggregation Unit],$A409-3),CHAR(34),"}"))</f>
        <v/>
      </c>
      <c r="AA409" s="111" t="str">
        <f>IF($A409&gt;NumDataColumns,
"",
CONCATENATE(AA408,", ",INDEX(DataColumns[Column Label],$A409)))</f>
        <v/>
      </c>
    </row>
    <row r="410" spans="1:27" x14ac:dyDescent="0.25">
      <c r="A410">
        <v>407</v>
      </c>
      <c r="D410" s="111" t="str">
        <f>IF($A410&gt;NumPeople,"",
CONCATENATE("  - &amp;PersonID",TEXT($A410,"0000"),
" {","PersonFirstName:  ",CHAR(34),INDEX(People[First Name],$A410),CHAR(34),
", PersonMiddleName:  ",CHAR(34),INDEX(People[Middle Name],$A410),CHAR(34),
", PersonLastName:  ",CHAR(34),INDEX(People[Last Name],$A410),CHAR(34),"}"))</f>
        <v/>
      </c>
      <c r="E410" s="111" t="str">
        <f>IF($A410&gt;NumOrganizations,"",
CONCATENATE("  - &amp;OrganizationID",TEXT($A410,"0000"),
" {","OrganizationTypeCV:  ",CHAR(34),INDEX(Organizations[Organization Type '[CV']],$A410),CHAR(34),
", OrganizationCode:  ",CHAR(34),INDEX(Organizations[Organization Code],$A410),CHAR(34),
", OrganizationName:  ",CHAR(34),INDEX(Organizations[Organization Name],$A410),CHAR(34),
", OrganizationDescription:  ",CHAR(34),INDEX(Organizations[Organization Description],$A410),CHAR(34),
", OrganizationLink:  ",CHAR(34),INDEX(Organizations[Organization Link],$A410),CHAR(34),"}"))</f>
        <v/>
      </c>
      <c r="F410" s="111" t="str">
        <f>IF($A410&gt;NumPeople,"",
CONCATENATE("  - &amp;AffiliationID",TEXT($A410,"0000"),
" {PersonID: *PersonID",TEXT($A410,"0000"),
", OrganizationID: *OrganizationID",TEXT(MATCH(INDEX(People[Organization Name],$A410),Organizations[Organization Name],0),"0000"),
", IsPrimaryOrganizationContact: , AffiliationStartDate: , AffiliationEndDate: , PrimaryPhone: ",
", PrimaryEmail: ",CHAR(34),INDEX(People[Primary Email],$A410),CHAR(34),
", PrimaryAddress: ",CHAR(34),INDEX(People[Primary Address],$A410),CHAR(34),
", PersonLink: }"))</f>
        <v/>
      </c>
      <c r="H410" s="111" t="str">
        <f>IF(COUNTA(CitationInformation)=0,"",
IF($A410&gt;NumAuthors,"",
CONCATENATE("  - &amp;AuthorListID",TEXT($A410,"0000"),
"  {CitationID: *CitationID0001",
", PersonID: *PersonID",TEXT(MATCH(INDEX(AuthorList[Author Name],$A410),People[Full Name],0),"0000"),
", AuthorOrder: ",INDEX(AuthorList[Author Number],$A410),"}")))</f>
        <v/>
      </c>
      <c r="K410" s="111" t="str">
        <f>IF($A410&gt;NumSamplingFeatures,"",
CONCATENATE("  - &amp;SamplingFeatureID",TEXT($A410,"0000"),
" {","SamplingFeatureUUID:  ",CHAR(34),INDEX(SamplingFeatures[Sampling Feature UUID],$A410),CHAR(34),
", SamplingFeatureTypeCV:  ",CHAR(34),INDEX(SamplingFeatures[Sampling Feature Type],$A410),CHAR(34),
", SamplingFeatureCode:  ",CHAR(34),INDEX(SamplingFeatures[Feature Code],$A410),CHAR(34),
", SamplingFeatureName:  ",CHAR(34),INDEX(SamplingFeatures[Feature Name],$A410),CHAR(34),
", SamplingFeatureDescription:  ",CHAR(34),INDEX(SamplingFeatures[Feature Description],$A410),CHAR(34),
", SamplingFeatureGeotypeCV:  ",CHAR(34),INDEX(SamplingFeatures[Feature Geo Type],$A410),CHAR(34),
", FeatureGeometry:  ",CHAR(34),INDEX(SamplingFeatures[Feature Geometry],$A410),CHAR(34),
", Elevation_m:  ",CHAR(34),INDEX(SamplingFeatures[Elevation_m],$A410),CHAR(34),
", ElevationDatumCV:  ",CHAR(34),ElevationDatum,CHAR(34),"}"))</f>
        <v/>
      </c>
      <c r="L410" s="111" t="str">
        <f>IF(NumSites=0,"",
IF(NumSites&lt;$A410,"",
CONCATENATE("  - &amp;SiteID",TEXT($A410,"0000"),
" {","SamplingFeatureID:  *SamplingFeatureID",TEXT(MATCH($A410,Sites[SiteID],0),"0000"),
", SiteTypeCV:  ",CHAR(34),INDEX(Sites[Site Type],MATCH($A410,Sites[SiteID],0)),CHAR(34),
", Latitude:  ",INDEX(Sites[Latitude],MATCH($A410,Sites[SiteID],0)),
", Longitude:  ",INDEX(Sites[Longitude],MATCH($A410,Sites[SiteID],0)),
", SpatialReferenceID:  *SRSID0001}")))</f>
        <v/>
      </c>
      <c r="M410" s="111" t="str">
        <f>IF(NumSpecimens=0,"",
IF(NumSpecimens&lt;$A410,"",
CONCATENATE("  - &amp;SpecimenID",TEXT($A410,"0000"),
" {","SamplingFeatureID:  *SamplingFeatureID",TEXT(MATCH($A410,Specimens[SpecimenID],0),"0000"),
", SpecimenTypeCV:  ",CHAR(34),INDEX(Specimens[Specimen Type],MATCH($A410,Specimens[SpecimenID],0)),CHAR(34),
", SpecimenMediumCV:  ",INDEX(Specimens[Specimen Medium],MATCH($A410,Specimens[SpecimenID],0)),
", IsFieldSpecimen:  ",CHAR(34),INDEX(Specimens[Is Field Specimen?],MATCH($A410,Specimens[SpecimenID],0)),CHAR(34),"}")))</f>
        <v/>
      </c>
      <c r="N410" s="111" t="str">
        <f>IF(NumSpatialOffsets=0,"",
IF(NumSpatialOffsets&lt;$A410,"",
CONCATENATE("  - &amp;SpatialOffsetID",TEXT($A410,"0000"),
" {","SpatialOffsetTypeCV:  ",CHAR(34),INDEX(RelatedFeatures[Spatial Offset Type],MATCH($A410,RelatedFeatures[OffsetID],0)),CHAR(34),
", Offset1Value:  ",INDEX(RelatedFeatures[Offset 1 Value],MATCH($A410,RelatedFeatures[OffsetID],0)),
", Offset1UnitID:  ",CHAR(34),INDEX(RelatedFeatures[Offset 1 Unit],MATCH($A410,RelatedFeatures[OffsetID],0)),CHAR(34),
", Offset2Value:  ",IF(INDEX(RelatedFeatures[Offset 2 Value],MATCH($A410,RelatedFeatures[OffsetID],0))="","NULL",INDEX(RelatedFeatures[Offset 2 Value],MATCH($A410,RelatedFeatures[OffsetID],0))),
", Offset2UnitID:  ",CHAR(34),INDEX(RelatedFeatures[Offset 2 Unit],MATCH($A410,RelatedFeatures[OffsetID],0)),,CHAR(34),
", Offset3Value:  ",IF(INDEX(RelatedFeatures[Offset 3 Value],MATCH($A410,RelatedFeatures[OffsetID],0))="","NULL",INDEX(RelatedFeatures[Offset 3 Value],MATCH($A410,RelatedFeatures[OffsetID],0))),
", Offset3UnitID:  ",CHAR(34),INDEX(RelatedFeatures[Offset 3 Unit],MATCH($A410,RelatedFeatures[OffsetID],0)),CHAR(34),"}")))</f>
        <v/>
      </c>
      <c r="O410" s="111" t="str">
        <f>IF(NumRelatedFeatures=0,"",
IF($A410&gt;NumRelatedFeatures,"",
CONCATENATE("  - &amp;RelationID",TEXT($A410,"0000"),
" {","SamplingFeatureID:  *SamplingFeatureID",TEXT(MATCH(INDEX(RelatedFeatures[First Sampling Feature Code],$A410),SamplingFeatures[Feature Code],0),"0000"),
", RelationshipTypeCV:  ",CHAR(34),INDEX(RelatedFeatures[Relationship Type],$A410),CHAR(34),
", RelatedFeatureID: *SamplingFeatureID",TEXT(MATCH(INDEX(RelatedFeatures[Second Sampling Feature Code],$A410),SamplingFeatures[Feature Code],0),"0000"),
", SpatialOffsetID:  ",IF(INDEX(RelatedFeatures[OffsetID],$A410)="",CONCATENATE(CHAR(34),CHAR(34)),CONCATENATE("*SpatialOffsetID",TEXT(INDEX(RelatedFeatures[OffsetID],$A410),"0000"))),"}")))</f>
        <v/>
      </c>
      <c r="P410" s="111" t="str">
        <f>IF($A410&gt;NumMethods,"",
CONCATENATE("  - &amp;MethodID",TEXT($A410,"0000"),
" {","MethodTypeCV:  ",CHAR(34),INDEX(Methods[Method Type],$A410),CHAR(34),
", MethodCode:  ",CHAR(34),INDEX(Methods[Method Code],$A410),CHAR(34),
", MethodName:  ",CHAR(34),INDEX(Methods[Method Name],$A410),CHAR(34),
", MethodDescription:  ",CHAR(34),INDEX(Methods[Method Description],$A410),CHAR(34),
", MethodLink:  ",CHAR(34),INDEX(Methods[Method Link],$A410),CHAR(34),
", OrganizationID: *OrganizationID",TEXT(MATCH(INDEX(Methods[Organization Name],$A410),Organizations[Organization Name],0),"0000"),"}"))</f>
        <v/>
      </c>
      <c r="Q410" s="111" t="str">
        <f>IF($A410&gt;NumVariables,"",
CONCATENATE("  - &amp;VariableID",TEXT($A410,"0000"),
" {","VariableTypeCV:  ",CHAR(34),INDEX(Variables[Variable Type],$A410),CHAR(34),
", VariableCode:  ",CHAR(34),INDEX(Variables[Variable Code],$A410),CHAR(34),
", VariableNameCV:  ",CHAR(34),INDEX(Variables[Variable Name],$A410),CHAR(34),
", VariableDefinition:  ",CHAR(34),INDEX(Variables[Variable Definition],$A410),CHAR(34),
", SpecciationCV:  ",CHAR(34),INDEX(Variables[Speciation],$A410),CHAR(34),
", NoDataValue:  ",CHAR(34),INDEX(Variables[No Data Value],$A410),CHAR(34),"}"))</f>
        <v/>
      </c>
      <c r="S410" s="111" t="str">
        <f>IF($A410&gt;NumProcessingLevels,"",
CONCATENATE("  - &amp;ProcessingLevelID",TEXT($A410,"0000"),
" {","ProcessingLevelCode:  ",CHAR(34),INDEX(ProcessingLevels[Processing Level Code],$A410),CHAR(34),
", Definition:  ",CHAR(34),INDEX(ProcessingLevels[Definition],$A410),CHAR(34),
", Explanation:  ",CHAR(34),INDEX(ProcessingLevels[Explanation],$A410),CHAR(34),"}"))</f>
        <v/>
      </c>
      <c r="T410" s="111" t="str">
        <f>IF($A410&gt;NumDataColumns,"",
IF(INDEX(DataColumns[Method Code],$A410)="","PLEASE FILL IN A METHOD FOR EACH DATA COLUMN",
CONCATENATE("  - &amp;ActionID",TEXT($A410,"0000"),
" {","ActionTypeCV:  ",CHAR(34),"Observation",CHAR(34),
", MethodID: *MethodID",TEXT(MATCH(INDEX(DataColumns[Method Code],$A410),Methods[Method Code],0),"0000"),
", BeginDateTime:  NULL",
", BeginDateTimeUTCOffset:  NULL",
", EndDateTime:  NULL",
", EndDateTimeUTCOffset:  NULL",
", ActionDescription:  ",CHAR(34),"Generic observation action generated by YODA TimeSeries Template",CHAR(34),
", ActionFileLink:  ",CHAR(34),CHAR(34),"}")))</f>
        <v/>
      </c>
      <c r="U410" s="111" t="str">
        <f>IF($A410&gt;NumDataColumns,"",
IF(INDEX(DataColumns[Method Code],$A410)="","PLEASE FILL IN A SAMPLING FEATURE FOR EACH DATA COLUMN",
CONCATENATE("  - &amp;FeatureActionID",TEXT($A410,"0000"),
" {","SamplingFeatureID:  *SamplingFeatureID",TEXT(MATCH(INDEX(DataColumns[Sampling Feature Code],$A410),SamplingFeatures[Feature Code],0),"0000"),
", ActionID:  *ActionID",TEXT($A410,"0000"),"}")))</f>
        <v/>
      </c>
      <c r="V410" s="111" t="str">
        <f>IF($A410&gt;NumDataColumns,"",
CONCATENATE("  - &amp;ResultID",TEXT($A410,"0000"),
" {","ResultUUID:  ",CHAR(34),INDEX(DataColumns[ResultUUID],$A410),CHAR(34),
", FeatureActionID: *FeatureActionID",TEXT($A410,"0000"),
", ResultTypeCV:  ",CHAR(34),INDEX(DataColumns[Result Type],$A410),CHAR(34),
", VariableID:  *VariableID",TEXT(MATCH(INDEX(DataColumns[Variable Code],$A410),Variables[Variable Code],0),"0000"),
", UnitsID:  ",CHAR(34),INDEX(DataColumns[Unit Name],$A410),CHAR(34),
", TaxonomicClassifierID:  ",CHAR(34),CHAR(34),
", ProcessingLevelID:  *ProcessingLevelID",TEXT(MATCH(INDEX(DataColumns[Processing Level],$A410),ProcessingLevels[Processing Level Code],0),"0000"),
", ResultDateTime:  ",CHAR(34),CHAR(34),
", ResultDateTimeUTCOffset:  ",CHAR(34),CHAR(34),
", ValidDateTime:  ",CHAR(34),CHAR(34),
", ValidDateTimeUTCOffset:  ",CHAR(34),CHAR(34),
", StatusCV:  ",CHAR(34),CHAR(34),
", SampledMediumCV:  ",CHAR(34),INDEX(DataColumns[Sampled Medium],$A410),CHAR(34),
", ValueCount:  ",NumDataValues,"}"))</f>
        <v/>
      </c>
      <c r="W410" s="111" t="str">
        <f>IF($A410&gt;NumDataColumns,"",
CONCATENATE("  - &amp;TimeSeriesResultID001",TEXT($A410,"0000"),
" {","ResultID: *ResultID",TEXT($A410,"0000"),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Statistic],$A410),CHAR(34),"}"))</f>
        <v/>
      </c>
      <c r="X410" s="111" t="str">
        <f>IF($A410-3&gt;NumDataColumns,"",
CONCATENATE("    - {ColumnNumber: ",TEXT($A410-1,"0000"),
", Label:  ",CHAR(34),INDEX(DataColumns[Column Label],$A410-3),CHAR(34),
", ODM2Field:  ",CHAR(34),"DataValue",CHAR(34),
", CensorCodeCV:  ",CHAR(34),INDEX(DataColumns[Censor Code],$A410-3),CHAR(34),
", QualiatyCodeCV:  ",CHAR(34),INDEX(DataColumns[Quality Code],$A410-3),CHAR(34),
", TimeAggregationInterval:  ",INDEX(DataColumns[Time Aggregation Interval],$A410-3),
", TimeAggregationIntervalUnitsID:  ",CHAR(34),INDEX(DataColumns[Time Aggregation Unit],$A410-3),CHAR(34),"}"))</f>
        <v/>
      </c>
      <c r="AA410" s="111" t="str">
        <f>IF($A410&gt;NumDataColumns,
"",
CONCATENATE(AA409,", ",INDEX(DataColumns[Column Label],$A410)))</f>
        <v/>
      </c>
    </row>
    <row r="411" spans="1:27" x14ac:dyDescent="0.25">
      <c r="A411">
        <v>408</v>
      </c>
      <c r="D411" s="111" t="str">
        <f>IF($A411&gt;NumPeople,"",
CONCATENATE("  - &amp;PersonID",TEXT($A411,"0000"),
" {","PersonFirstName:  ",CHAR(34),INDEX(People[First Name],$A411),CHAR(34),
", PersonMiddleName:  ",CHAR(34),INDEX(People[Middle Name],$A411),CHAR(34),
", PersonLastName:  ",CHAR(34),INDEX(People[Last Name],$A411),CHAR(34),"}"))</f>
        <v/>
      </c>
      <c r="E411" s="111" t="str">
        <f>IF($A411&gt;NumOrganizations,"",
CONCATENATE("  - &amp;OrganizationID",TEXT($A411,"0000"),
" {","OrganizationTypeCV:  ",CHAR(34),INDEX(Organizations[Organization Type '[CV']],$A411),CHAR(34),
", OrganizationCode:  ",CHAR(34),INDEX(Organizations[Organization Code],$A411),CHAR(34),
", OrganizationName:  ",CHAR(34),INDEX(Organizations[Organization Name],$A411),CHAR(34),
", OrganizationDescription:  ",CHAR(34),INDEX(Organizations[Organization Description],$A411),CHAR(34),
", OrganizationLink:  ",CHAR(34),INDEX(Organizations[Organization Link],$A411),CHAR(34),"}"))</f>
        <v/>
      </c>
      <c r="F411" s="111" t="str">
        <f>IF($A411&gt;NumPeople,"",
CONCATENATE("  - &amp;AffiliationID",TEXT($A411,"0000"),
" {PersonID: *PersonID",TEXT($A411,"0000"),
", OrganizationID: *OrganizationID",TEXT(MATCH(INDEX(People[Organization Name],$A411),Organizations[Organization Name],0),"0000"),
", IsPrimaryOrganizationContact: , AffiliationStartDate: , AffiliationEndDate: , PrimaryPhone: ",
", PrimaryEmail: ",CHAR(34),INDEX(People[Primary Email],$A411),CHAR(34),
", PrimaryAddress: ",CHAR(34),INDEX(People[Primary Address],$A411),CHAR(34),
", PersonLink: }"))</f>
        <v/>
      </c>
      <c r="H411" s="111" t="str">
        <f>IF(COUNTA(CitationInformation)=0,"",
IF($A411&gt;NumAuthors,"",
CONCATENATE("  - &amp;AuthorListID",TEXT($A411,"0000"),
"  {CitationID: *CitationID0001",
", PersonID: *PersonID",TEXT(MATCH(INDEX(AuthorList[Author Name],$A411),People[Full Name],0),"0000"),
", AuthorOrder: ",INDEX(AuthorList[Author Number],$A411),"}")))</f>
        <v/>
      </c>
      <c r="K411" s="111" t="str">
        <f>IF($A411&gt;NumSamplingFeatures,"",
CONCATENATE("  - &amp;SamplingFeatureID",TEXT($A411,"0000"),
" {","SamplingFeatureUUID:  ",CHAR(34),INDEX(SamplingFeatures[Sampling Feature UUID],$A411),CHAR(34),
", SamplingFeatureTypeCV:  ",CHAR(34),INDEX(SamplingFeatures[Sampling Feature Type],$A411),CHAR(34),
", SamplingFeatureCode:  ",CHAR(34),INDEX(SamplingFeatures[Feature Code],$A411),CHAR(34),
", SamplingFeatureName:  ",CHAR(34),INDEX(SamplingFeatures[Feature Name],$A411),CHAR(34),
", SamplingFeatureDescription:  ",CHAR(34),INDEX(SamplingFeatures[Feature Description],$A411),CHAR(34),
", SamplingFeatureGeotypeCV:  ",CHAR(34),INDEX(SamplingFeatures[Feature Geo Type],$A411),CHAR(34),
", FeatureGeometry:  ",CHAR(34),INDEX(SamplingFeatures[Feature Geometry],$A411),CHAR(34),
", Elevation_m:  ",CHAR(34),INDEX(SamplingFeatures[Elevation_m],$A411),CHAR(34),
", ElevationDatumCV:  ",CHAR(34),ElevationDatum,CHAR(34),"}"))</f>
        <v/>
      </c>
      <c r="L411" s="111" t="str">
        <f>IF(NumSites=0,"",
IF(NumSites&lt;$A411,"",
CONCATENATE("  - &amp;SiteID",TEXT($A411,"0000"),
" {","SamplingFeatureID:  *SamplingFeatureID",TEXT(MATCH($A411,Sites[SiteID],0),"0000"),
", SiteTypeCV:  ",CHAR(34),INDEX(Sites[Site Type],MATCH($A411,Sites[SiteID],0)),CHAR(34),
", Latitude:  ",INDEX(Sites[Latitude],MATCH($A411,Sites[SiteID],0)),
", Longitude:  ",INDEX(Sites[Longitude],MATCH($A411,Sites[SiteID],0)),
", SpatialReferenceID:  *SRSID0001}")))</f>
        <v/>
      </c>
      <c r="M411" s="111" t="str">
        <f>IF(NumSpecimens=0,"",
IF(NumSpecimens&lt;$A411,"",
CONCATENATE("  - &amp;SpecimenID",TEXT($A411,"0000"),
" {","SamplingFeatureID:  *SamplingFeatureID",TEXT(MATCH($A411,Specimens[SpecimenID],0),"0000"),
", SpecimenTypeCV:  ",CHAR(34),INDEX(Specimens[Specimen Type],MATCH($A411,Specimens[SpecimenID],0)),CHAR(34),
", SpecimenMediumCV:  ",INDEX(Specimens[Specimen Medium],MATCH($A411,Specimens[SpecimenID],0)),
", IsFieldSpecimen:  ",CHAR(34),INDEX(Specimens[Is Field Specimen?],MATCH($A411,Specimens[SpecimenID],0)),CHAR(34),"}")))</f>
        <v/>
      </c>
      <c r="N411" s="111" t="str">
        <f>IF(NumSpatialOffsets=0,"",
IF(NumSpatialOffsets&lt;$A411,"",
CONCATENATE("  - &amp;SpatialOffsetID",TEXT($A411,"0000"),
" {","SpatialOffsetTypeCV:  ",CHAR(34),INDEX(RelatedFeatures[Spatial Offset Type],MATCH($A411,RelatedFeatures[OffsetID],0)),CHAR(34),
", Offset1Value:  ",INDEX(RelatedFeatures[Offset 1 Value],MATCH($A411,RelatedFeatures[OffsetID],0)),
", Offset1UnitID:  ",CHAR(34),INDEX(RelatedFeatures[Offset 1 Unit],MATCH($A411,RelatedFeatures[OffsetID],0)),CHAR(34),
", Offset2Value:  ",IF(INDEX(RelatedFeatures[Offset 2 Value],MATCH($A411,RelatedFeatures[OffsetID],0))="","NULL",INDEX(RelatedFeatures[Offset 2 Value],MATCH($A411,RelatedFeatures[OffsetID],0))),
", Offset2UnitID:  ",CHAR(34),INDEX(RelatedFeatures[Offset 2 Unit],MATCH($A411,RelatedFeatures[OffsetID],0)),,CHAR(34),
", Offset3Value:  ",IF(INDEX(RelatedFeatures[Offset 3 Value],MATCH($A411,RelatedFeatures[OffsetID],0))="","NULL",INDEX(RelatedFeatures[Offset 3 Value],MATCH($A411,RelatedFeatures[OffsetID],0))),
", Offset3UnitID:  ",CHAR(34),INDEX(RelatedFeatures[Offset 3 Unit],MATCH($A411,RelatedFeatures[OffsetID],0)),CHAR(34),"}")))</f>
        <v/>
      </c>
      <c r="O411" s="111" t="str">
        <f>IF(NumRelatedFeatures=0,"",
IF($A411&gt;NumRelatedFeatures,"",
CONCATENATE("  - &amp;RelationID",TEXT($A411,"0000"),
" {","SamplingFeatureID:  *SamplingFeatureID",TEXT(MATCH(INDEX(RelatedFeatures[First Sampling Feature Code],$A411),SamplingFeatures[Feature Code],0),"0000"),
", RelationshipTypeCV:  ",CHAR(34),INDEX(RelatedFeatures[Relationship Type],$A411),CHAR(34),
", RelatedFeatureID: *SamplingFeatureID",TEXT(MATCH(INDEX(RelatedFeatures[Second Sampling Feature Code],$A411),SamplingFeatures[Feature Code],0),"0000"),
", SpatialOffsetID:  ",IF(INDEX(RelatedFeatures[OffsetID],$A411)="",CONCATENATE(CHAR(34),CHAR(34)),CONCATENATE("*SpatialOffsetID",TEXT(INDEX(RelatedFeatures[OffsetID],$A411),"0000"))),"}")))</f>
        <v/>
      </c>
      <c r="P411" s="111" t="str">
        <f>IF($A411&gt;NumMethods,"",
CONCATENATE("  - &amp;MethodID",TEXT($A411,"0000"),
" {","MethodTypeCV:  ",CHAR(34),INDEX(Methods[Method Type],$A411),CHAR(34),
", MethodCode:  ",CHAR(34),INDEX(Methods[Method Code],$A411),CHAR(34),
", MethodName:  ",CHAR(34),INDEX(Methods[Method Name],$A411),CHAR(34),
", MethodDescription:  ",CHAR(34),INDEX(Methods[Method Description],$A411),CHAR(34),
", MethodLink:  ",CHAR(34),INDEX(Methods[Method Link],$A411),CHAR(34),
", OrganizationID: *OrganizationID",TEXT(MATCH(INDEX(Methods[Organization Name],$A411),Organizations[Organization Name],0),"0000"),"}"))</f>
        <v/>
      </c>
      <c r="Q411" s="111" t="str">
        <f>IF($A411&gt;NumVariables,"",
CONCATENATE("  - &amp;VariableID",TEXT($A411,"0000"),
" {","VariableTypeCV:  ",CHAR(34),INDEX(Variables[Variable Type],$A411),CHAR(34),
", VariableCode:  ",CHAR(34),INDEX(Variables[Variable Code],$A411),CHAR(34),
", VariableNameCV:  ",CHAR(34),INDEX(Variables[Variable Name],$A411),CHAR(34),
", VariableDefinition:  ",CHAR(34),INDEX(Variables[Variable Definition],$A411),CHAR(34),
", SpecciationCV:  ",CHAR(34),INDEX(Variables[Speciation],$A411),CHAR(34),
", NoDataValue:  ",CHAR(34),INDEX(Variables[No Data Value],$A411),CHAR(34),"}"))</f>
        <v/>
      </c>
      <c r="S411" s="111" t="str">
        <f>IF($A411&gt;NumProcessingLevels,"",
CONCATENATE("  - &amp;ProcessingLevelID",TEXT($A411,"0000"),
" {","ProcessingLevelCode:  ",CHAR(34),INDEX(ProcessingLevels[Processing Level Code],$A411),CHAR(34),
", Definition:  ",CHAR(34),INDEX(ProcessingLevels[Definition],$A411),CHAR(34),
", Explanation:  ",CHAR(34),INDEX(ProcessingLevels[Explanation],$A411),CHAR(34),"}"))</f>
        <v/>
      </c>
      <c r="T411" s="111" t="str">
        <f>IF($A411&gt;NumDataColumns,"",
IF(INDEX(DataColumns[Method Code],$A411)="","PLEASE FILL IN A METHOD FOR EACH DATA COLUMN",
CONCATENATE("  - &amp;ActionID",TEXT($A411,"0000"),
" {","ActionTypeCV:  ",CHAR(34),"Observation",CHAR(34),
", MethodID: *MethodID",TEXT(MATCH(INDEX(DataColumns[Method Code],$A411),Methods[Method Code],0),"0000"),
", BeginDateTime:  NULL",
", BeginDateTimeUTCOffset:  NULL",
", EndDateTime:  NULL",
", EndDateTimeUTCOffset:  NULL",
", ActionDescription:  ",CHAR(34),"Generic observation action generated by YODA TimeSeries Template",CHAR(34),
", ActionFileLink:  ",CHAR(34),CHAR(34),"}")))</f>
        <v/>
      </c>
      <c r="U411" s="111" t="str">
        <f>IF($A411&gt;NumDataColumns,"",
IF(INDEX(DataColumns[Method Code],$A411)="","PLEASE FILL IN A SAMPLING FEATURE FOR EACH DATA COLUMN",
CONCATENATE("  - &amp;FeatureActionID",TEXT($A411,"0000"),
" {","SamplingFeatureID:  *SamplingFeatureID",TEXT(MATCH(INDEX(DataColumns[Sampling Feature Code],$A411),SamplingFeatures[Feature Code],0),"0000"),
", ActionID:  *ActionID",TEXT($A411,"0000"),"}")))</f>
        <v/>
      </c>
      <c r="V411" s="111" t="str">
        <f>IF($A411&gt;NumDataColumns,"",
CONCATENATE("  - &amp;ResultID",TEXT($A411,"0000"),
" {","ResultUUID:  ",CHAR(34),INDEX(DataColumns[ResultUUID],$A411),CHAR(34),
", FeatureActionID: *FeatureActionID",TEXT($A411,"0000"),
", ResultTypeCV:  ",CHAR(34),INDEX(DataColumns[Result Type],$A411),CHAR(34),
", VariableID:  *VariableID",TEXT(MATCH(INDEX(DataColumns[Variable Code],$A411),Variables[Variable Code],0),"0000"),
", UnitsID:  ",CHAR(34),INDEX(DataColumns[Unit Name],$A411),CHAR(34),
", TaxonomicClassifierID:  ",CHAR(34),CHAR(34),
", ProcessingLevelID:  *ProcessingLevelID",TEXT(MATCH(INDEX(DataColumns[Processing Level],$A411),ProcessingLevels[Processing Level Code],0),"0000"),
", ResultDateTime:  ",CHAR(34),CHAR(34),
", ResultDateTimeUTCOffset:  ",CHAR(34),CHAR(34),
", ValidDateTime:  ",CHAR(34),CHAR(34),
", ValidDateTimeUTCOffset:  ",CHAR(34),CHAR(34),
", StatusCV:  ",CHAR(34),CHAR(34),
", SampledMediumCV:  ",CHAR(34),INDEX(DataColumns[Sampled Medium],$A411),CHAR(34),
", ValueCount:  ",NumDataValues,"}"))</f>
        <v/>
      </c>
      <c r="W411" s="111" t="str">
        <f>IF($A411&gt;NumDataColumns,"",
CONCATENATE("  - &amp;TimeSeriesResultID001",TEXT($A411,"0000"),
" {","ResultID: *ResultID",TEXT($A411,"0000"),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Statistic],$A411),CHAR(34),"}"))</f>
        <v/>
      </c>
      <c r="X411" s="111" t="str">
        <f>IF($A411-3&gt;NumDataColumns,"",
CONCATENATE("    - {ColumnNumber: ",TEXT($A411-1,"0000"),
", Label:  ",CHAR(34),INDEX(DataColumns[Column Label],$A411-3),CHAR(34),
", ODM2Field:  ",CHAR(34),"DataValue",CHAR(34),
", CensorCodeCV:  ",CHAR(34),INDEX(DataColumns[Censor Code],$A411-3),CHAR(34),
", QualiatyCodeCV:  ",CHAR(34),INDEX(DataColumns[Quality Code],$A411-3),CHAR(34),
", TimeAggregationInterval:  ",INDEX(DataColumns[Time Aggregation Interval],$A411-3),
", TimeAggregationIntervalUnitsID:  ",CHAR(34),INDEX(DataColumns[Time Aggregation Unit],$A411-3),CHAR(34),"}"))</f>
        <v/>
      </c>
      <c r="AA411" s="111" t="str">
        <f>IF($A411&gt;NumDataColumns,
"",
CONCATENATE(AA410,", ",INDEX(DataColumns[Column Label],$A411)))</f>
        <v/>
      </c>
    </row>
    <row r="412" spans="1:27" x14ac:dyDescent="0.25">
      <c r="A412">
        <v>409</v>
      </c>
      <c r="D412" s="111" t="str">
        <f>IF($A412&gt;NumPeople,"",
CONCATENATE("  - &amp;PersonID",TEXT($A412,"0000"),
" {","PersonFirstName:  ",CHAR(34),INDEX(People[First Name],$A412),CHAR(34),
", PersonMiddleName:  ",CHAR(34),INDEX(People[Middle Name],$A412),CHAR(34),
", PersonLastName:  ",CHAR(34),INDEX(People[Last Name],$A412),CHAR(34),"}"))</f>
        <v/>
      </c>
      <c r="E412" s="111" t="str">
        <f>IF($A412&gt;NumOrganizations,"",
CONCATENATE("  - &amp;OrganizationID",TEXT($A412,"0000"),
" {","OrganizationTypeCV:  ",CHAR(34),INDEX(Organizations[Organization Type '[CV']],$A412),CHAR(34),
", OrganizationCode:  ",CHAR(34),INDEX(Organizations[Organization Code],$A412),CHAR(34),
", OrganizationName:  ",CHAR(34),INDEX(Organizations[Organization Name],$A412),CHAR(34),
", OrganizationDescription:  ",CHAR(34),INDEX(Organizations[Organization Description],$A412),CHAR(34),
", OrganizationLink:  ",CHAR(34),INDEX(Organizations[Organization Link],$A412),CHAR(34),"}"))</f>
        <v/>
      </c>
      <c r="F412" s="111" t="str">
        <f>IF($A412&gt;NumPeople,"",
CONCATENATE("  - &amp;AffiliationID",TEXT($A412,"0000"),
" {PersonID: *PersonID",TEXT($A412,"0000"),
", OrganizationID: *OrganizationID",TEXT(MATCH(INDEX(People[Organization Name],$A412),Organizations[Organization Name],0),"0000"),
", IsPrimaryOrganizationContact: , AffiliationStartDate: , AffiliationEndDate: , PrimaryPhone: ",
", PrimaryEmail: ",CHAR(34),INDEX(People[Primary Email],$A412),CHAR(34),
", PrimaryAddress: ",CHAR(34),INDEX(People[Primary Address],$A412),CHAR(34),
", PersonLink: }"))</f>
        <v/>
      </c>
      <c r="H412" s="111" t="str">
        <f>IF(COUNTA(CitationInformation)=0,"",
IF($A412&gt;NumAuthors,"",
CONCATENATE("  - &amp;AuthorListID",TEXT($A412,"0000"),
"  {CitationID: *CitationID0001",
", PersonID: *PersonID",TEXT(MATCH(INDEX(AuthorList[Author Name],$A412),People[Full Name],0),"0000"),
", AuthorOrder: ",INDEX(AuthorList[Author Number],$A412),"}")))</f>
        <v/>
      </c>
      <c r="K412" s="111" t="str">
        <f>IF($A412&gt;NumSamplingFeatures,"",
CONCATENATE("  - &amp;SamplingFeatureID",TEXT($A412,"0000"),
" {","SamplingFeatureUUID:  ",CHAR(34),INDEX(SamplingFeatures[Sampling Feature UUID],$A412),CHAR(34),
", SamplingFeatureTypeCV:  ",CHAR(34),INDEX(SamplingFeatures[Sampling Feature Type],$A412),CHAR(34),
", SamplingFeatureCode:  ",CHAR(34),INDEX(SamplingFeatures[Feature Code],$A412),CHAR(34),
", SamplingFeatureName:  ",CHAR(34),INDEX(SamplingFeatures[Feature Name],$A412),CHAR(34),
", SamplingFeatureDescription:  ",CHAR(34),INDEX(SamplingFeatures[Feature Description],$A412),CHAR(34),
", SamplingFeatureGeotypeCV:  ",CHAR(34),INDEX(SamplingFeatures[Feature Geo Type],$A412),CHAR(34),
", FeatureGeometry:  ",CHAR(34),INDEX(SamplingFeatures[Feature Geometry],$A412),CHAR(34),
", Elevation_m:  ",CHAR(34),INDEX(SamplingFeatures[Elevation_m],$A412),CHAR(34),
", ElevationDatumCV:  ",CHAR(34),ElevationDatum,CHAR(34),"}"))</f>
        <v/>
      </c>
      <c r="L412" s="111" t="str">
        <f>IF(NumSites=0,"",
IF(NumSites&lt;$A412,"",
CONCATENATE("  - &amp;SiteID",TEXT($A412,"0000"),
" {","SamplingFeatureID:  *SamplingFeatureID",TEXT(MATCH($A412,Sites[SiteID],0),"0000"),
", SiteTypeCV:  ",CHAR(34),INDEX(Sites[Site Type],MATCH($A412,Sites[SiteID],0)),CHAR(34),
", Latitude:  ",INDEX(Sites[Latitude],MATCH($A412,Sites[SiteID],0)),
", Longitude:  ",INDEX(Sites[Longitude],MATCH($A412,Sites[SiteID],0)),
", SpatialReferenceID:  *SRSID0001}")))</f>
        <v/>
      </c>
      <c r="M412" s="111" t="str">
        <f>IF(NumSpecimens=0,"",
IF(NumSpecimens&lt;$A412,"",
CONCATENATE("  - &amp;SpecimenID",TEXT($A412,"0000"),
" {","SamplingFeatureID:  *SamplingFeatureID",TEXT(MATCH($A412,Specimens[SpecimenID],0),"0000"),
", SpecimenTypeCV:  ",CHAR(34),INDEX(Specimens[Specimen Type],MATCH($A412,Specimens[SpecimenID],0)),CHAR(34),
", SpecimenMediumCV:  ",INDEX(Specimens[Specimen Medium],MATCH($A412,Specimens[SpecimenID],0)),
", IsFieldSpecimen:  ",CHAR(34),INDEX(Specimens[Is Field Specimen?],MATCH($A412,Specimens[SpecimenID],0)),CHAR(34),"}")))</f>
        <v/>
      </c>
      <c r="N412" s="111" t="str">
        <f>IF(NumSpatialOffsets=0,"",
IF(NumSpatialOffsets&lt;$A412,"",
CONCATENATE("  - &amp;SpatialOffsetID",TEXT($A412,"0000"),
" {","SpatialOffsetTypeCV:  ",CHAR(34),INDEX(RelatedFeatures[Spatial Offset Type],MATCH($A412,RelatedFeatures[OffsetID],0)),CHAR(34),
", Offset1Value:  ",INDEX(RelatedFeatures[Offset 1 Value],MATCH($A412,RelatedFeatures[OffsetID],0)),
", Offset1UnitID:  ",CHAR(34),INDEX(RelatedFeatures[Offset 1 Unit],MATCH($A412,RelatedFeatures[OffsetID],0)),CHAR(34),
", Offset2Value:  ",IF(INDEX(RelatedFeatures[Offset 2 Value],MATCH($A412,RelatedFeatures[OffsetID],0))="","NULL",INDEX(RelatedFeatures[Offset 2 Value],MATCH($A412,RelatedFeatures[OffsetID],0))),
", Offset2UnitID:  ",CHAR(34),INDEX(RelatedFeatures[Offset 2 Unit],MATCH($A412,RelatedFeatures[OffsetID],0)),,CHAR(34),
", Offset3Value:  ",IF(INDEX(RelatedFeatures[Offset 3 Value],MATCH($A412,RelatedFeatures[OffsetID],0))="","NULL",INDEX(RelatedFeatures[Offset 3 Value],MATCH($A412,RelatedFeatures[OffsetID],0))),
", Offset3UnitID:  ",CHAR(34),INDEX(RelatedFeatures[Offset 3 Unit],MATCH($A412,RelatedFeatures[OffsetID],0)),CHAR(34),"}")))</f>
        <v/>
      </c>
      <c r="O412" s="111" t="str">
        <f>IF(NumRelatedFeatures=0,"",
IF($A412&gt;NumRelatedFeatures,"",
CONCATENATE("  - &amp;RelationID",TEXT($A412,"0000"),
" {","SamplingFeatureID:  *SamplingFeatureID",TEXT(MATCH(INDEX(RelatedFeatures[First Sampling Feature Code],$A412),SamplingFeatures[Feature Code],0),"0000"),
", RelationshipTypeCV:  ",CHAR(34),INDEX(RelatedFeatures[Relationship Type],$A412),CHAR(34),
", RelatedFeatureID: *SamplingFeatureID",TEXT(MATCH(INDEX(RelatedFeatures[Second Sampling Feature Code],$A412),SamplingFeatures[Feature Code],0),"0000"),
", SpatialOffsetID:  ",IF(INDEX(RelatedFeatures[OffsetID],$A412)="",CONCATENATE(CHAR(34),CHAR(34)),CONCATENATE("*SpatialOffsetID",TEXT(INDEX(RelatedFeatures[OffsetID],$A412),"0000"))),"}")))</f>
        <v/>
      </c>
      <c r="P412" s="111" t="str">
        <f>IF($A412&gt;NumMethods,"",
CONCATENATE("  - &amp;MethodID",TEXT($A412,"0000"),
" {","MethodTypeCV:  ",CHAR(34),INDEX(Methods[Method Type],$A412),CHAR(34),
", MethodCode:  ",CHAR(34),INDEX(Methods[Method Code],$A412),CHAR(34),
", MethodName:  ",CHAR(34),INDEX(Methods[Method Name],$A412),CHAR(34),
", MethodDescription:  ",CHAR(34),INDEX(Methods[Method Description],$A412),CHAR(34),
", MethodLink:  ",CHAR(34),INDEX(Methods[Method Link],$A412),CHAR(34),
", OrganizationID: *OrganizationID",TEXT(MATCH(INDEX(Methods[Organization Name],$A412),Organizations[Organization Name],0),"0000"),"}"))</f>
        <v/>
      </c>
      <c r="Q412" s="111" t="str">
        <f>IF($A412&gt;NumVariables,"",
CONCATENATE("  - &amp;VariableID",TEXT($A412,"0000"),
" {","VariableTypeCV:  ",CHAR(34),INDEX(Variables[Variable Type],$A412),CHAR(34),
", VariableCode:  ",CHAR(34),INDEX(Variables[Variable Code],$A412),CHAR(34),
", VariableNameCV:  ",CHAR(34),INDEX(Variables[Variable Name],$A412),CHAR(34),
", VariableDefinition:  ",CHAR(34),INDEX(Variables[Variable Definition],$A412),CHAR(34),
", SpecciationCV:  ",CHAR(34),INDEX(Variables[Speciation],$A412),CHAR(34),
", NoDataValue:  ",CHAR(34),INDEX(Variables[No Data Value],$A412),CHAR(34),"}"))</f>
        <v/>
      </c>
      <c r="S412" s="111" t="str">
        <f>IF($A412&gt;NumProcessingLevels,"",
CONCATENATE("  - &amp;ProcessingLevelID",TEXT($A412,"0000"),
" {","ProcessingLevelCode:  ",CHAR(34),INDEX(ProcessingLevels[Processing Level Code],$A412),CHAR(34),
", Definition:  ",CHAR(34),INDEX(ProcessingLevels[Definition],$A412),CHAR(34),
", Explanation:  ",CHAR(34),INDEX(ProcessingLevels[Explanation],$A412),CHAR(34),"}"))</f>
        <v/>
      </c>
      <c r="T412" s="111" t="str">
        <f>IF($A412&gt;NumDataColumns,"",
IF(INDEX(DataColumns[Method Code],$A412)="","PLEASE FILL IN A METHOD FOR EACH DATA COLUMN",
CONCATENATE("  - &amp;ActionID",TEXT($A412,"0000"),
" {","ActionTypeCV:  ",CHAR(34),"Observation",CHAR(34),
", MethodID: *MethodID",TEXT(MATCH(INDEX(DataColumns[Method Code],$A412),Methods[Method Code],0),"0000"),
", BeginDateTime:  NULL",
", BeginDateTimeUTCOffset:  NULL",
", EndDateTime:  NULL",
", EndDateTimeUTCOffset:  NULL",
", ActionDescription:  ",CHAR(34),"Generic observation action generated by YODA TimeSeries Template",CHAR(34),
", ActionFileLink:  ",CHAR(34),CHAR(34),"}")))</f>
        <v/>
      </c>
      <c r="U412" s="111" t="str">
        <f>IF($A412&gt;NumDataColumns,"",
IF(INDEX(DataColumns[Method Code],$A412)="","PLEASE FILL IN A SAMPLING FEATURE FOR EACH DATA COLUMN",
CONCATENATE("  - &amp;FeatureActionID",TEXT($A412,"0000"),
" {","SamplingFeatureID:  *SamplingFeatureID",TEXT(MATCH(INDEX(DataColumns[Sampling Feature Code],$A412),SamplingFeatures[Feature Code],0),"0000"),
", ActionID:  *ActionID",TEXT($A412,"0000"),"}")))</f>
        <v/>
      </c>
      <c r="V412" s="111" t="str">
        <f>IF($A412&gt;NumDataColumns,"",
CONCATENATE("  - &amp;ResultID",TEXT($A412,"0000"),
" {","ResultUUID:  ",CHAR(34),INDEX(DataColumns[ResultUUID],$A412),CHAR(34),
", FeatureActionID: *FeatureActionID",TEXT($A412,"0000"),
", ResultTypeCV:  ",CHAR(34),INDEX(DataColumns[Result Type],$A412),CHAR(34),
", VariableID:  *VariableID",TEXT(MATCH(INDEX(DataColumns[Variable Code],$A412),Variables[Variable Code],0),"0000"),
", UnitsID:  ",CHAR(34),INDEX(DataColumns[Unit Name],$A412),CHAR(34),
", TaxonomicClassifierID:  ",CHAR(34),CHAR(34),
", ProcessingLevelID:  *ProcessingLevelID",TEXT(MATCH(INDEX(DataColumns[Processing Level],$A412),ProcessingLevels[Processing Level Code],0),"0000"),
", ResultDateTime:  ",CHAR(34),CHAR(34),
", ResultDateTimeUTCOffset:  ",CHAR(34),CHAR(34),
", ValidDateTime:  ",CHAR(34),CHAR(34),
", ValidDateTimeUTCOffset:  ",CHAR(34),CHAR(34),
", StatusCV:  ",CHAR(34),CHAR(34),
", SampledMediumCV:  ",CHAR(34),INDEX(DataColumns[Sampled Medium],$A412),CHAR(34),
", ValueCount:  ",NumDataValues,"}"))</f>
        <v/>
      </c>
      <c r="W412" s="111" t="str">
        <f>IF($A412&gt;NumDataColumns,"",
CONCATENATE("  - &amp;TimeSeriesResultID001",TEXT($A412,"0000"),
" {","ResultID: *ResultID",TEXT($A412,"0000"),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Statistic],$A412),CHAR(34),"}"))</f>
        <v/>
      </c>
      <c r="X412" s="111" t="str">
        <f>IF($A412-3&gt;NumDataColumns,"",
CONCATENATE("    - {ColumnNumber: ",TEXT($A412-1,"0000"),
", Label:  ",CHAR(34),INDEX(DataColumns[Column Label],$A412-3),CHAR(34),
", ODM2Field:  ",CHAR(34),"DataValue",CHAR(34),
", CensorCodeCV:  ",CHAR(34),INDEX(DataColumns[Censor Code],$A412-3),CHAR(34),
", QualiatyCodeCV:  ",CHAR(34),INDEX(DataColumns[Quality Code],$A412-3),CHAR(34),
", TimeAggregationInterval:  ",INDEX(DataColumns[Time Aggregation Interval],$A412-3),
", TimeAggregationIntervalUnitsID:  ",CHAR(34),INDEX(DataColumns[Time Aggregation Unit],$A412-3),CHAR(34),"}"))</f>
        <v/>
      </c>
      <c r="AA412" s="111" t="str">
        <f>IF($A412&gt;NumDataColumns,
"",
CONCATENATE(AA411,", ",INDEX(DataColumns[Column Label],$A412)))</f>
        <v/>
      </c>
    </row>
    <row r="413" spans="1:27" x14ac:dyDescent="0.25">
      <c r="A413">
        <v>410</v>
      </c>
      <c r="D413" s="111" t="str">
        <f>IF($A413&gt;NumPeople,"",
CONCATENATE("  - &amp;PersonID",TEXT($A413,"0000"),
" {","PersonFirstName:  ",CHAR(34),INDEX(People[First Name],$A413),CHAR(34),
", PersonMiddleName:  ",CHAR(34),INDEX(People[Middle Name],$A413),CHAR(34),
", PersonLastName:  ",CHAR(34),INDEX(People[Last Name],$A413),CHAR(34),"}"))</f>
        <v/>
      </c>
      <c r="E413" s="111" t="str">
        <f>IF($A413&gt;NumOrganizations,"",
CONCATENATE("  - &amp;OrganizationID",TEXT($A413,"0000"),
" {","OrganizationTypeCV:  ",CHAR(34),INDEX(Organizations[Organization Type '[CV']],$A413),CHAR(34),
", OrganizationCode:  ",CHAR(34),INDEX(Organizations[Organization Code],$A413),CHAR(34),
", OrganizationName:  ",CHAR(34),INDEX(Organizations[Organization Name],$A413),CHAR(34),
", OrganizationDescription:  ",CHAR(34),INDEX(Organizations[Organization Description],$A413),CHAR(34),
", OrganizationLink:  ",CHAR(34),INDEX(Organizations[Organization Link],$A413),CHAR(34),"}"))</f>
        <v/>
      </c>
      <c r="F413" s="111" t="str">
        <f>IF($A413&gt;NumPeople,"",
CONCATENATE("  - &amp;AffiliationID",TEXT($A413,"0000"),
" {PersonID: *PersonID",TEXT($A413,"0000"),
", OrganizationID: *OrganizationID",TEXT(MATCH(INDEX(People[Organization Name],$A413),Organizations[Organization Name],0),"0000"),
", IsPrimaryOrganizationContact: , AffiliationStartDate: , AffiliationEndDate: , PrimaryPhone: ",
", PrimaryEmail: ",CHAR(34),INDEX(People[Primary Email],$A413),CHAR(34),
", PrimaryAddress: ",CHAR(34),INDEX(People[Primary Address],$A413),CHAR(34),
", PersonLink: }"))</f>
        <v/>
      </c>
      <c r="H413" s="111" t="str">
        <f>IF(COUNTA(CitationInformation)=0,"",
IF($A413&gt;NumAuthors,"",
CONCATENATE("  - &amp;AuthorListID",TEXT($A413,"0000"),
"  {CitationID: *CitationID0001",
", PersonID: *PersonID",TEXT(MATCH(INDEX(AuthorList[Author Name],$A413),People[Full Name],0),"0000"),
", AuthorOrder: ",INDEX(AuthorList[Author Number],$A413),"}")))</f>
        <v/>
      </c>
      <c r="K413" s="111" t="str">
        <f>IF($A413&gt;NumSamplingFeatures,"",
CONCATENATE("  - &amp;SamplingFeatureID",TEXT($A413,"0000"),
" {","SamplingFeatureUUID:  ",CHAR(34),INDEX(SamplingFeatures[Sampling Feature UUID],$A413),CHAR(34),
", SamplingFeatureTypeCV:  ",CHAR(34),INDEX(SamplingFeatures[Sampling Feature Type],$A413),CHAR(34),
", SamplingFeatureCode:  ",CHAR(34),INDEX(SamplingFeatures[Feature Code],$A413),CHAR(34),
", SamplingFeatureName:  ",CHAR(34),INDEX(SamplingFeatures[Feature Name],$A413),CHAR(34),
", SamplingFeatureDescription:  ",CHAR(34),INDEX(SamplingFeatures[Feature Description],$A413),CHAR(34),
", SamplingFeatureGeotypeCV:  ",CHAR(34),INDEX(SamplingFeatures[Feature Geo Type],$A413),CHAR(34),
", FeatureGeometry:  ",CHAR(34),INDEX(SamplingFeatures[Feature Geometry],$A413),CHAR(34),
", Elevation_m:  ",CHAR(34),INDEX(SamplingFeatures[Elevation_m],$A413),CHAR(34),
", ElevationDatumCV:  ",CHAR(34),ElevationDatum,CHAR(34),"}"))</f>
        <v/>
      </c>
      <c r="L413" s="111" t="str">
        <f>IF(NumSites=0,"",
IF(NumSites&lt;$A413,"",
CONCATENATE("  - &amp;SiteID",TEXT($A413,"0000"),
" {","SamplingFeatureID:  *SamplingFeatureID",TEXT(MATCH($A413,Sites[SiteID],0),"0000"),
", SiteTypeCV:  ",CHAR(34),INDEX(Sites[Site Type],MATCH($A413,Sites[SiteID],0)),CHAR(34),
", Latitude:  ",INDEX(Sites[Latitude],MATCH($A413,Sites[SiteID],0)),
", Longitude:  ",INDEX(Sites[Longitude],MATCH($A413,Sites[SiteID],0)),
", SpatialReferenceID:  *SRSID0001}")))</f>
        <v/>
      </c>
      <c r="M413" s="111" t="str">
        <f>IF(NumSpecimens=0,"",
IF(NumSpecimens&lt;$A413,"",
CONCATENATE("  - &amp;SpecimenID",TEXT($A413,"0000"),
" {","SamplingFeatureID:  *SamplingFeatureID",TEXT(MATCH($A413,Specimens[SpecimenID],0),"0000"),
", SpecimenTypeCV:  ",CHAR(34),INDEX(Specimens[Specimen Type],MATCH($A413,Specimens[SpecimenID],0)),CHAR(34),
", SpecimenMediumCV:  ",INDEX(Specimens[Specimen Medium],MATCH($A413,Specimens[SpecimenID],0)),
", IsFieldSpecimen:  ",CHAR(34),INDEX(Specimens[Is Field Specimen?],MATCH($A413,Specimens[SpecimenID],0)),CHAR(34),"}")))</f>
        <v/>
      </c>
      <c r="N413" s="111" t="str">
        <f>IF(NumSpatialOffsets=0,"",
IF(NumSpatialOffsets&lt;$A413,"",
CONCATENATE("  - &amp;SpatialOffsetID",TEXT($A413,"0000"),
" {","SpatialOffsetTypeCV:  ",CHAR(34),INDEX(RelatedFeatures[Spatial Offset Type],MATCH($A413,RelatedFeatures[OffsetID],0)),CHAR(34),
", Offset1Value:  ",INDEX(RelatedFeatures[Offset 1 Value],MATCH($A413,RelatedFeatures[OffsetID],0)),
", Offset1UnitID:  ",CHAR(34),INDEX(RelatedFeatures[Offset 1 Unit],MATCH($A413,RelatedFeatures[OffsetID],0)),CHAR(34),
", Offset2Value:  ",IF(INDEX(RelatedFeatures[Offset 2 Value],MATCH($A413,RelatedFeatures[OffsetID],0))="","NULL",INDEX(RelatedFeatures[Offset 2 Value],MATCH($A413,RelatedFeatures[OffsetID],0))),
", Offset2UnitID:  ",CHAR(34),INDEX(RelatedFeatures[Offset 2 Unit],MATCH($A413,RelatedFeatures[OffsetID],0)),,CHAR(34),
", Offset3Value:  ",IF(INDEX(RelatedFeatures[Offset 3 Value],MATCH($A413,RelatedFeatures[OffsetID],0))="","NULL",INDEX(RelatedFeatures[Offset 3 Value],MATCH($A413,RelatedFeatures[OffsetID],0))),
", Offset3UnitID:  ",CHAR(34),INDEX(RelatedFeatures[Offset 3 Unit],MATCH($A413,RelatedFeatures[OffsetID],0)),CHAR(34),"}")))</f>
        <v/>
      </c>
      <c r="O413" s="111" t="str">
        <f>IF(NumRelatedFeatures=0,"",
IF($A413&gt;NumRelatedFeatures,"",
CONCATENATE("  - &amp;RelationID",TEXT($A413,"0000"),
" {","SamplingFeatureID:  *SamplingFeatureID",TEXT(MATCH(INDEX(RelatedFeatures[First Sampling Feature Code],$A413),SamplingFeatures[Feature Code],0),"0000"),
", RelationshipTypeCV:  ",CHAR(34),INDEX(RelatedFeatures[Relationship Type],$A413),CHAR(34),
", RelatedFeatureID: *SamplingFeatureID",TEXT(MATCH(INDEX(RelatedFeatures[Second Sampling Feature Code],$A413),SamplingFeatures[Feature Code],0),"0000"),
", SpatialOffsetID:  ",IF(INDEX(RelatedFeatures[OffsetID],$A413)="",CONCATENATE(CHAR(34),CHAR(34)),CONCATENATE("*SpatialOffsetID",TEXT(INDEX(RelatedFeatures[OffsetID],$A413),"0000"))),"}")))</f>
        <v/>
      </c>
      <c r="P413" s="111" t="str">
        <f>IF($A413&gt;NumMethods,"",
CONCATENATE("  - &amp;MethodID",TEXT($A413,"0000"),
" {","MethodTypeCV:  ",CHAR(34),INDEX(Methods[Method Type],$A413),CHAR(34),
", MethodCode:  ",CHAR(34),INDEX(Methods[Method Code],$A413),CHAR(34),
", MethodName:  ",CHAR(34),INDEX(Methods[Method Name],$A413),CHAR(34),
", MethodDescription:  ",CHAR(34),INDEX(Methods[Method Description],$A413),CHAR(34),
", MethodLink:  ",CHAR(34),INDEX(Methods[Method Link],$A413),CHAR(34),
", OrganizationID: *OrganizationID",TEXT(MATCH(INDEX(Methods[Organization Name],$A413),Organizations[Organization Name],0),"0000"),"}"))</f>
        <v/>
      </c>
      <c r="Q413" s="111" t="str">
        <f>IF($A413&gt;NumVariables,"",
CONCATENATE("  - &amp;VariableID",TEXT($A413,"0000"),
" {","VariableTypeCV:  ",CHAR(34),INDEX(Variables[Variable Type],$A413),CHAR(34),
", VariableCode:  ",CHAR(34),INDEX(Variables[Variable Code],$A413),CHAR(34),
", VariableNameCV:  ",CHAR(34),INDEX(Variables[Variable Name],$A413),CHAR(34),
", VariableDefinition:  ",CHAR(34),INDEX(Variables[Variable Definition],$A413),CHAR(34),
", SpecciationCV:  ",CHAR(34),INDEX(Variables[Speciation],$A413),CHAR(34),
", NoDataValue:  ",CHAR(34),INDEX(Variables[No Data Value],$A413),CHAR(34),"}"))</f>
        <v/>
      </c>
      <c r="S413" s="111" t="str">
        <f>IF($A413&gt;NumProcessingLevels,"",
CONCATENATE("  - &amp;ProcessingLevelID",TEXT($A413,"0000"),
" {","ProcessingLevelCode:  ",CHAR(34),INDEX(ProcessingLevels[Processing Level Code],$A413),CHAR(34),
", Definition:  ",CHAR(34),INDEX(ProcessingLevels[Definition],$A413),CHAR(34),
", Explanation:  ",CHAR(34),INDEX(ProcessingLevels[Explanation],$A413),CHAR(34),"}"))</f>
        <v/>
      </c>
      <c r="T413" s="111" t="str">
        <f>IF($A413&gt;NumDataColumns,"",
IF(INDEX(DataColumns[Method Code],$A413)="","PLEASE FILL IN A METHOD FOR EACH DATA COLUMN",
CONCATENATE("  - &amp;ActionID",TEXT($A413,"0000"),
" {","ActionTypeCV:  ",CHAR(34),"Observation",CHAR(34),
", MethodID: *MethodID",TEXT(MATCH(INDEX(DataColumns[Method Code],$A413),Methods[Method Code],0),"0000"),
", BeginDateTime:  NULL",
", BeginDateTimeUTCOffset:  NULL",
", EndDateTime:  NULL",
", EndDateTimeUTCOffset:  NULL",
", ActionDescription:  ",CHAR(34),"Generic observation action generated by YODA TimeSeries Template",CHAR(34),
", ActionFileLink:  ",CHAR(34),CHAR(34),"}")))</f>
        <v/>
      </c>
      <c r="U413" s="111" t="str">
        <f>IF($A413&gt;NumDataColumns,"",
IF(INDEX(DataColumns[Method Code],$A413)="","PLEASE FILL IN A SAMPLING FEATURE FOR EACH DATA COLUMN",
CONCATENATE("  - &amp;FeatureActionID",TEXT($A413,"0000"),
" {","SamplingFeatureID:  *SamplingFeatureID",TEXT(MATCH(INDEX(DataColumns[Sampling Feature Code],$A413),SamplingFeatures[Feature Code],0),"0000"),
", ActionID:  *ActionID",TEXT($A413,"0000"),"}")))</f>
        <v/>
      </c>
      <c r="V413" s="111" t="str">
        <f>IF($A413&gt;NumDataColumns,"",
CONCATENATE("  - &amp;ResultID",TEXT($A413,"0000"),
" {","ResultUUID:  ",CHAR(34),INDEX(DataColumns[ResultUUID],$A413),CHAR(34),
", FeatureActionID: *FeatureActionID",TEXT($A413,"0000"),
", ResultTypeCV:  ",CHAR(34),INDEX(DataColumns[Result Type],$A413),CHAR(34),
", VariableID:  *VariableID",TEXT(MATCH(INDEX(DataColumns[Variable Code],$A413),Variables[Variable Code],0),"0000"),
", UnitsID:  ",CHAR(34),INDEX(DataColumns[Unit Name],$A413),CHAR(34),
", TaxonomicClassifierID:  ",CHAR(34),CHAR(34),
", ProcessingLevelID:  *ProcessingLevelID",TEXT(MATCH(INDEX(DataColumns[Processing Level],$A413),ProcessingLevels[Processing Level Code],0),"0000"),
", ResultDateTime:  ",CHAR(34),CHAR(34),
", ResultDateTimeUTCOffset:  ",CHAR(34),CHAR(34),
", ValidDateTime:  ",CHAR(34),CHAR(34),
", ValidDateTimeUTCOffset:  ",CHAR(34),CHAR(34),
", StatusCV:  ",CHAR(34),CHAR(34),
", SampledMediumCV:  ",CHAR(34),INDEX(DataColumns[Sampled Medium],$A413),CHAR(34),
", ValueCount:  ",NumDataValues,"}"))</f>
        <v/>
      </c>
      <c r="W413" s="111" t="str">
        <f>IF($A413&gt;NumDataColumns,"",
CONCATENATE("  - &amp;TimeSeriesResultID001",TEXT($A413,"0000"),
" {","ResultID: *ResultID",TEXT($A413,"0000"),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Statistic],$A413),CHAR(34),"}"))</f>
        <v/>
      </c>
      <c r="X413" s="111" t="str">
        <f>IF($A413-3&gt;NumDataColumns,"",
CONCATENATE("    - {ColumnNumber: ",TEXT($A413-1,"0000"),
", Label:  ",CHAR(34),INDEX(DataColumns[Column Label],$A413-3),CHAR(34),
", ODM2Field:  ",CHAR(34),"DataValue",CHAR(34),
", CensorCodeCV:  ",CHAR(34),INDEX(DataColumns[Censor Code],$A413-3),CHAR(34),
", QualiatyCodeCV:  ",CHAR(34),INDEX(DataColumns[Quality Code],$A413-3),CHAR(34),
", TimeAggregationInterval:  ",INDEX(DataColumns[Time Aggregation Interval],$A413-3),
", TimeAggregationIntervalUnitsID:  ",CHAR(34),INDEX(DataColumns[Time Aggregation Unit],$A413-3),CHAR(34),"}"))</f>
        <v/>
      </c>
      <c r="AA413" s="111" t="str">
        <f>IF($A413&gt;NumDataColumns,
"",
CONCATENATE(AA412,", ",INDEX(DataColumns[Column Label],$A413)))</f>
        <v/>
      </c>
    </row>
    <row r="414" spans="1:27" x14ac:dyDescent="0.25">
      <c r="A414">
        <v>411</v>
      </c>
      <c r="D414" s="111" t="str">
        <f>IF($A414&gt;NumPeople,"",
CONCATENATE("  - &amp;PersonID",TEXT($A414,"0000"),
" {","PersonFirstName:  ",CHAR(34),INDEX(People[First Name],$A414),CHAR(34),
", PersonMiddleName:  ",CHAR(34),INDEX(People[Middle Name],$A414),CHAR(34),
", PersonLastName:  ",CHAR(34),INDEX(People[Last Name],$A414),CHAR(34),"}"))</f>
        <v/>
      </c>
      <c r="E414" s="111" t="str">
        <f>IF($A414&gt;NumOrganizations,"",
CONCATENATE("  - &amp;OrganizationID",TEXT($A414,"0000"),
" {","OrganizationTypeCV:  ",CHAR(34),INDEX(Organizations[Organization Type '[CV']],$A414),CHAR(34),
", OrganizationCode:  ",CHAR(34),INDEX(Organizations[Organization Code],$A414),CHAR(34),
", OrganizationName:  ",CHAR(34),INDEX(Organizations[Organization Name],$A414),CHAR(34),
", OrganizationDescription:  ",CHAR(34),INDEX(Organizations[Organization Description],$A414),CHAR(34),
", OrganizationLink:  ",CHAR(34),INDEX(Organizations[Organization Link],$A414),CHAR(34),"}"))</f>
        <v/>
      </c>
      <c r="F414" s="111" t="str">
        <f>IF($A414&gt;NumPeople,"",
CONCATENATE("  - &amp;AffiliationID",TEXT($A414,"0000"),
" {PersonID: *PersonID",TEXT($A414,"0000"),
", OrganizationID: *OrganizationID",TEXT(MATCH(INDEX(People[Organization Name],$A414),Organizations[Organization Name],0),"0000"),
", IsPrimaryOrganizationContact: , AffiliationStartDate: , AffiliationEndDate: , PrimaryPhone: ",
", PrimaryEmail: ",CHAR(34),INDEX(People[Primary Email],$A414),CHAR(34),
", PrimaryAddress: ",CHAR(34),INDEX(People[Primary Address],$A414),CHAR(34),
", PersonLink: }"))</f>
        <v/>
      </c>
      <c r="H414" s="111" t="str">
        <f>IF(COUNTA(CitationInformation)=0,"",
IF($A414&gt;NumAuthors,"",
CONCATENATE("  - &amp;AuthorListID",TEXT($A414,"0000"),
"  {CitationID: *CitationID0001",
", PersonID: *PersonID",TEXT(MATCH(INDEX(AuthorList[Author Name],$A414),People[Full Name],0),"0000"),
", AuthorOrder: ",INDEX(AuthorList[Author Number],$A414),"}")))</f>
        <v/>
      </c>
      <c r="K414" s="111" t="str">
        <f>IF($A414&gt;NumSamplingFeatures,"",
CONCATENATE("  - &amp;SamplingFeatureID",TEXT($A414,"0000"),
" {","SamplingFeatureUUID:  ",CHAR(34),INDEX(SamplingFeatures[Sampling Feature UUID],$A414),CHAR(34),
", SamplingFeatureTypeCV:  ",CHAR(34),INDEX(SamplingFeatures[Sampling Feature Type],$A414),CHAR(34),
", SamplingFeatureCode:  ",CHAR(34),INDEX(SamplingFeatures[Feature Code],$A414),CHAR(34),
", SamplingFeatureName:  ",CHAR(34),INDEX(SamplingFeatures[Feature Name],$A414),CHAR(34),
", SamplingFeatureDescription:  ",CHAR(34),INDEX(SamplingFeatures[Feature Description],$A414),CHAR(34),
", SamplingFeatureGeotypeCV:  ",CHAR(34),INDEX(SamplingFeatures[Feature Geo Type],$A414),CHAR(34),
", FeatureGeometry:  ",CHAR(34),INDEX(SamplingFeatures[Feature Geometry],$A414),CHAR(34),
", Elevation_m:  ",CHAR(34),INDEX(SamplingFeatures[Elevation_m],$A414),CHAR(34),
", ElevationDatumCV:  ",CHAR(34),ElevationDatum,CHAR(34),"}"))</f>
        <v/>
      </c>
      <c r="L414" s="111" t="str">
        <f>IF(NumSites=0,"",
IF(NumSites&lt;$A414,"",
CONCATENATE("  - &amp;SiteID",TEXT($A414,"0000"),
" {","SamplingFeatureID:  *SamplingFeatureID",TEXT(MATCH($A414,Sites[SiteID],0),"0000"),
", SiteTypeCV:  ",CHAR(34),INDEX(Sites[Site Type],MATCH($A414,Sites[SiteID],0)),CHAR(34),
", Latitude:  ",INDEX(Sites[Latitude],MATCH($A414,Sites[SiteID],0)),
", Longitude:  ",INDEX(Sites[Longitude],MATCH($A414,Sites[SiteID],0)),
", SpatialReferenceID:  *SRSID0001}")))</f>
        <v/>
      </c>
      <c r="M414" s="111" t="str">
        <f>IF(NumSpecimens=0,"",
IF(NumSpecimens&lt;$A414,"",
CONCATENATE("  - &amp;SpecimenID",TEXT($A414,"0000"),
" {","SamplingFeatureID:  *SamplingFeatureID",TEXT(MATCH($A414,Specimens[SpecimenID],0),"0000"),
", SpecimenTypeCV:  ",CHAR(34),INDEX(Specimens[Specimen Type],MATCH($A414,Specimens[SpecimenID],0)),CHAR(34),
", SpecimenMediumCV:  ",INDEX(Specimens[Specimen Medium],MATCH($A414,Specimens[SpecimenID],0)),
", IsFieldSpecimen:  ",CHAR(34),INDEX(Specimens[Is Field Specimen?],MATCH($A414,Specimens[SpecimenID],0)),CHAR(34),"}")))</f>
        <v/>
      </c>
      <c r="N414" s="111" t="str">
        <f>IF(NumSpatialOffsets=0,"",
IF(NumSpatialOffsets&lt;$A414,"",
CONCATENATE("  - &amp;SpatialOffsetID",TEXT($A414,"0000"),
" {","SpatialOffsetTypeCV:  ",CHAR(34),INDEX(RelatedFeatures[Spatial Offset Type],MATCH($A414,RelatedFeatures[OffsetID],0)),CHAR(34),
", Offset1Value:  ",INDEX(RelatedFeatures[Offset 1 Value],MATCH($A414,RelatedFeatures[OffsetID],0)),
", Offset1UnitID:  ",CHAR(34),INDEX(RelatedFeatures[Offset 1 Unit],MATCH($A414,RelatedFeatures[OffsetID],0)),CHAR(34),
", Offset2Value:  ",IF(INDEX(RelatedFeatures[Offset 2 Value],MATCH($A414,RelatedFeatures[OffsetID],0))="","NULL",INDEX(RelatedFeatures[Offset 2 Value],MATCH($A414,RelatedFeatures[OffsetID],0))),
", Offset2UnitID:  ",CHAR(34),INDEX(RelatedFeatures[Offset 2 Unit],MATCH($A414,RelatedFeatures[OffsetID],0)),,CHAR(34),
", Offset3Value:  ",IF(INDEX(RelatedFeatures[Offset 3 Value],MATCH($A414,RelatedFeatures[OffsetID],0))="","NULL",INDEX(RelatedFeatures[Offset 3 Value],MATCH($A414,RelatedFeatures[OffsetID],0))),
", Offset3UnitID:  ",CHAR(34),INDEX(RelatedFeatures[Offset 3 Unit],MATCH($A414,RelatedFeatures[OffsetID],0)),CHAR(34),"}")))</f>
        <v/>
      </c>
      <c r="O414" s="111" t="str">
        <f>IF(NumRelatedFeatures=0,"",
IF($A414&gt;NumRelatedFeatures,"",
CONCATENATE("  - &amp;RelationID",TEXT($A414,"0000"),
" {","SamplingFeatureID:  *SamplingFeatureID",TEXT(MATCH(INDEX(RelatedFeatures[First Sampling Feature Code],$A414),SamplingFeatures[Feature Code],0),"0000"),
", RelationshipTypeCV:  ",CHAR(34),INDEX(RelatedFeatures[Relationship Type],$A414),CHAR(34),
", RelatedFeatureID: *SamplingFeatureID",TEXT(MATCH(INDEX(RelatedFeatures[Second Sampling Feature Code],$A414),SamplingFeatures[Feature Code],0),"0000"),
", SpatialOffsetID:  ",IF(INDEX(RelatedFeatures[OffsetID],$A414)="",CONCATENATE(CHAR(34),CHAR(34)),CONCATENATE("*SpatialOffsetID",TEXT(INDEX(RelatedFeatures[OffsetID],$A414),"0000"))),"}")))</f>
        <v/>
      </c>
      <c r="P414" s="111" t="str">
        <f>IF($A414&gt;NumMethods,"",
CONCATENATE("  - &amp;MethodID",TEXT($A414,"0000"),
" {","MethodTypeCV:  ",CHAR(34),INDEX(Methods[Method Type],$A414),CHAR(34),
", MethodCode:  ",CHAR(34),INDEX(Methods[Method Code],$A414),CHAR(34),
", MethodName:  ",CHAR(34),INDEX(Methods[Method Name],$A414),CHAR(34),
", MethodDescription:  ",CHAR(34),INDEX(Methods[Method Description],$A414),CHAR(34),
", MethodLink:  ",CHAR(34),INDEX(Methods[Method Link],$A414),CHAR(34),
", OrganizationID: *OrganizationID",TEXT(MATCH(INDEX(Methods[Organization Name],$A414),Organizations[Organization Name],0),"0000"),"}"))</f>
        <v/>
      </c>
      <c r="Q414" s="111" t="str">
        <f>IF($A414&gt;NumVariables,"",
CONCATENATE("  - &amp;VariableID",TEXT($A414,"0000"),
" {","VariableTypeCV:  ",CHAR(34),INDEX(Variables[Variable Type],$A414),CHAR(34),
", VariableCode:  ",CHAR(34),INDEX(Variables[Variable Code],$A414),CHAR(34),
", VariableNameCV:  ",CHAR(34),INDEX(Variables[Variable Name],$A414),CHAR(34),
", VariableDefinition:  ",CHAR(34),INDEX(Variables[Variable Definition],$A414),CHAR(34),
", SpecciationCV:  ",CHAR(34),INDEX(Variables[Speciation],$A414),CHAR(34),
", NoDataValue:  ",CHAR(34),INDEX(Variables[No Data Value],$A414),CHAR(34),"}"))</f>
        <v/>
      </c>
      <c r="S414" s="111" t="str">
        <f>IF($A414&gt;NumProcessingLevels,"",
CONCATENATE("  - &amp;ProcessingLevelID",TEXT($A414,"0000"),
" {","ProcessingLevelCode:  ",CHAR(34),INDEX(ProcessingLevels[Processing Level Code],$A414),CHAR(34),
", Definition:  ",CHAR(34),INDEX(ProcessingLevels[Definition],$A414),CHAR(34),
", Explanation:  ",CHAR(34),INDEX(ProcessingLevels[Explanation],$A414),CHAR(34),"}"))</f>
        <v/>
      </c>
      <c r="T414" s="111" t="str">
        <f>IF($A414&gt;NumDataColumns,"",
IF(INDEX(DataColumns[Method Code],$A414)="","PLEASE FILL IN A METHOD FOR EACH DATA COLUMN",
CONCATENATE("  - &amp;ActionID",TEXT($A414,"0000"),
" {","ActionTypeCV:  ",CHAR(34),"Observation",CHAR(34),
", MethodID: *MethodID",TEXT(MATCH(INDEX(DataColumns[Method Code],$A414),Methods[Method Code],0),"0000"),
", BeginDateTime:  NULL",
", BeginDateTimeUTCOffset:  NULL",
", EndDateTime:  NULL",
", EndDateTimeUTCOffset:  NULL",
", ActionDescription:  ",CHAR(34),"Generic observation action generated by YODA TimeSeries Template",CHAR(34),
", ActionFileLink:  ",CHAR(34),CHAR(34),"}")))</f>
        <v/>
      </c>
      <c r="U414" s="111" t="str">
        <f>IF($A414&gt;NumDataColumns,"",
IF(INDEX(DataColumns[Method Code],$A414)="","PLEASE FILL IN A SAMPLING FEATURE FOR EACH DATA COLUMN",
CONCATENATE("  - &amp;FeatureActionID",TEXT($A414,"0000"),
" {","SamplingFeatureID:  *SamplingFeatureID",TEXT(MATCH(INDEX(DataColumns[Sampling Feature Code],$A414),SamplingFeatures[Feature Code],0),"0000"),
", ActionID:  *ActionID",TEXT($A414,"0000"),"}")))</f>
        <v/>
      </c>
      <c r="V414" s="111" t="str">
        <f>IF($A414&gt;NumDataColumns,"",
CONCATENATE("  - &amp;ResultID",TEXT($A414,"0000"),
" {","ResultUUID:  ",CHAR(34),INDEX(DataColumns[ResultUUID],$A414),CHAR(34),
", FeatureActionID: *FeatureActionID",TEXT($A414,"0000"),
", ResultTypeCV:  ",CHAR(34),INDEX(DataColumns[Result Type],$A414),CHAR(34),
", VariableID:  *VariableID",TEXT(MATCH(INDEX(DataColumns[Variable Code],$A414),Variables[Variable Code],0),"0000"),
", UnitsID:  ",CHAR(34),INDEX(DataColumns[Unit Name],$A414),CHAR(34),
", TaxonomicClassifierID:  ",CHAR(34),CHAR(34),
", ProcessingLevelID:  *ProcessingLevelID",TEXT(MATCH(INDEX(DataColumns[Processing Level],$A414),ProcessingLevels[Processing Level Code],0),"0000"),
", ResultDateTime:  ",CHAR(34),CHAR(34),
", ResultDateTimeUTCOffset:  ",CHAR(34),CHAR(34),
", ValidDateTime:  ",CHAR(34),CHAR(34),
", ValidDateTimeUTCOffset:  ",CHAR(34),CHAR(34),
", StatusCV:  ",CHAR(34),CHAR(34),
", SampledMediumCV:  ",CHAR(34),INDEX(DataColumns[Sampled Medium],$A414),CHAR(34),
", ValueCount:  ",NumDataValues,"}"))</f>
        <v/>
      </c>
      <c r="W414" s="111" t="str">
        <f>IF($A414&gt;NumDataColumns,"",
CONCATENATE("  - &amp;TimeSeriesResultID001",TEXT($A414,"0000"),
" {","ResultID: *ResultID",TEXT($A414,"0000"),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Statistic],$A414),CHAR(34),"}"))</f>
        <v/>
      </c>
      <c r="X414" s="111" t="str">
        <f>IF($A414-3&gt;NumDataColumns,"",
CONCATENATE("    - {ColumnNumber: ",TEXT($A414-1,"0000"),
", Label:  ",CHAR(34),INDEX(DataColumns[Column Label],$A414-3),CHAR(34),
", ODM2Field:  ",CHAR(34),"DataValue",CHAR(34),
", CensorCodeCV:  ",CHAR(34),INDEX(DataColumns[Censor Code],$A414-3),CHAR(34),
", QualiatyCodeCV:  ",CHAR(34),INDEX(DataColumns[Quality Code],$A414-3),CHAR(34),
", TimeAggregationInterval:  ",INDEX(DataColumns[Time Aggregation Interval],$A414-3),
", TimeAggregationIntervalUnitsID:  ",CHAR(34),INDEX(DataColumns[Time Aggregation Unit],$A414-3),CHAR(34),"}"))</f>
        <v/>
      </c>
      <c r="AA414" s="111" t="str">
        <f>IF($A414&gt;NumDataColumns,
"",
CONCATENATE(AA413,", ",INDEX(DataColumns[Column Label],$A414)))</f>
        <v/>
      </c>
    </row>
    <row r="415" spans="1:27" x14ac:dyDescent="0.25">
      <c r="A415">
        <v>412</v>
      </c>
      <c r="D415" s="111" t="str">
        <f>IF($A415&gt;NumPeople,"",
CONCATENATE("  - &amp;PersonID",TEXT($A415,"0000"),
" {","PersonFirstName:  ",CHAR(34),INDEX(People[First Name],$A415),CHAR(34),
", PersonMiddleName:  ",CHAR(34),INDEX(People[Middle Name],$A415),CHAR(34),
", PersonLastName:  ",CHAR(34),INDEX(People[Last Name],$A415),CHAR(34),"}"))</f>
        <v/>
      </c>
      <c r="E415" s="111" t="str">
        <f>IF($A415&gt;NumOrganizations,"",
CONCATENATE("  - &amp;OrganizationID",TEXT($A415,"0000"),
" {","OrganizationTypeCV:  ",CHAR(34),INDEX(Organizations[Organization Type '[CV']],$A415),CHAR(34),
", OrganizationCode:  ",CHAR(34),INDEX(Organizations[Organization Code],$A415),CHAR(34),
", OrganizationName:  ",CHAR(34),INDEX(Organizations[Organization Name],$A415),CHAR(34),
", OrganizationDescription:  ",CHAR(34),INDEX(Organizations[Organization Description],$A415),CHAR(34),
", OrganizationLink:  ",CHAR(34),INDEX(Organizations[Organization Link],$A415),CHAR(34),"}"))</f>
        <v/>
      </c>
      <c r="F415" s="111" t="str">
        <f>IF($A415&gt;NumPeople,"",
CONCATENATE("  - &amp;AffiliationID",TEXT($A415,"0000"),
" {PersonID: *PersonID",TEXT($A415,"0000"),
", OrganizationID: *OrganizationID",TEXT(MATCH(INDEX(People[Organization Name],$A415),Organizations[Organization Name],0),"0000"),
", IsPrimaryOrganizationContact: , AffiliationStartDate: , AffiliationEndDate: , PrimaryPhone: ",
", PrimaryEmail: ",CHAR(34),INDEX(People[Primary Email],$A415),CHAR(34),
", PrimaryAddress: ",CHAR(34),INDEX(People[Primary Address],$A415),CHAR(34),
", PersonLink: }"))</f>
        <v/>
      </c>
      <c r="H415" s="111" t="str">
        <f>IF(COUNTA(CitationInformation)=0,"",
IF($A415&gt;NumAuthors,"",
CONCATENATE("  - &amp;AuthorListID",TEXT($A415,"0000"),
"  {CitationID: *CitationID0001",
", PersonID: *PersonID",TEXT(MATCH(INDEX(AuthorList[Author Name],$A415),People[Full Name],0),"0000"),
", AuthorOrder: ",INDEX(AuthorList[Author Number],$A415),"}")))</f>
        <v/>
      </c>
      <c r="K415" s="111" t="str">
        <f>IF($A415&gt;NumSamplingFeatures,"",
CONCATENATE("  - &amp;SamplingFeatureID",TEXT($A415,"0000"),
" {","SamplingFeatureUUID:  ",CHAR(34),INDEX(SamplingFeatures[Sampling Feature UUID],$A415),CHAR(34),
", SamplingFeatureTypeCV:  ",CHAR(34),INDEX(SamplingFeatures[Sampling Feature Type],$A415),CHAR(34),
", SamplingFeatureCode:  ",CHAR(34),INDEX(SamplingFeatures[Feature Code],$A415),CHAR(34),
", SamplingFeatureName:  ",CHAR(34),INDEX(SamplingFeatures[Feature Name],$A415),CHAR(34),
", SamplingFeatureDescription:  ",CHAR(34),INDEX(SamplingFeatures[Feature Description],$A415),CHAR(34),
", SamplingFeatureGeotypeCV:  ",CHAR(34),INDEX(SamplingFeatures[Feature Geo Type],$A415),CHAR(34),
", FeatureGeometry:  ",CHAR(34),INDEX(SamplingFeatures[Feature Geometry],$A415),CHAR(34),
", Elevation_m:  ",CHAR(34),INDEX(SamplingFeatures[Elevation_m],$A415),CHAR(34),
", ElevationDatumCV:  ",CHAR(34),ElevationDatum,CHAR(34),"}"))</f>
        <v/>
      </c>
      <c r="L415" s="111" t="str">
        <f>IF(NumSites=0,"",
IF(NumSites&lt;$A415,"",
CONCATENATE("  - &amp;SiteID",TEXT($A415,"0000"),
" {","SamplingFeatureID:  *SamplingFeatureID",TEXT(MATCH($A415,Sites[SiteID],0),"0000"),
", SiteTypeCV:  ",CHAR(34),INDEX(Sites[Site Type],MATCH($A415,Sites[SiteID],0)),CHAR(34),
", Latitude:  ",INDEX(Sites[Latitude],MATCH($A415,Sites[SiteID],0)),
", Longitude:  ",INDEX(Sites[Longitude],MATCH($A415,Sites[SiteID],0)),
", SpatialReferenceID:  *SRSID0001}")))</f>
        <v/>
      </c>
      <c r="M415" s="111" t="str">
        <f>IF(NumSpecimens=0,"",
IF(NumSpecimens&lt;$A415,"",
CONCATENATE("  - &amp;SpecimenID",TEXT($A415,"0000"),
" {","SamplingFeatureID:  *SamplingFeatureID",TEXT(MATCH($A415,Specimens[SpecimenID],0),"0000"),
", SpecimenTypeCV:  ",CHAR(34),INDEX(Specimens[Specimen Type],MATCH($A415,Specimens[SpecimenID],0)),CHAR(34),
", SpecimenMediumCV:  ",INDEX(Specimens[Specimen Medium],MATCH($A415,Specimens[SpecimenID],0)),
", IsFieldSpecimen:  ",CHAR(34),INDEX(Specimens[Is Field Specimen?],MATCH($A415,Specimens[SpecimenID],0)),CHAR(34),"}")))</f>
        <v/>
      </c>
      <c r="N415" s="111" t="str">
        <f>IF(NumSpatialOffsets=0,"",
IF(NumSpatialOffsets&lt;$A415,"",
CONCATENATE("  - &amp;SpatialOffsetID",TEXT($A415,"0000"),
" {","SpatialOffsetTypeCV:  ",CHAR(34),INDEX(RelatedFeatures[Spatial Offset Type],MATCH($A415,RelatedFeatures[OffsetID],0)),CHAR(34),
", Offset1Value:  ",INDEX(RelatedFeatures[Offset 1 Value],MATCH($A415,RelatedFeatures[OffsetID],0)),
", Offset1UnitID:  ",CHAR(34),INDEX(RelatedFeatures[Offset 1 Unit],MATCH($A415,RelatedFeatures[OffsetID],0)),CHAR(34),
", Offset2Value:  ",IF(INDEX(RelatedFeatures[Offset 2 Value],MATCH($A415,RelatedFeatures[OffsetID],0))="","NULL",INDEX(RelatedFeatures[Offset 2 Value],MATCH($A415,RelatedFeatures[OffsetID],0))),
", Offset2UnitID:  ",CHAR(34),INDEX(RelatedFeatures[Offset 2 Unit],MATCH($A415,RelatedFeatures[OffsetID],0)),,CHAR(34),
", Offset3Value:  ",IF(INDEX(RelatedFeatures[Offset 3 Value],MATCH($A415,RelatedFeatures[OffsetID],0))="","NULL",INDEX(RelatedFeatures[Offset 3 Value],MATCH($A415,RelatedFeatures[OffsetID],0))),
", Offset3UnitID:  ",CHAR(34),INDEX(RelatedFeatures[Offset 3 Unit],MATCH($A415,RelatedFeatures[OffsetID],0)),CHAR(34),"}")))</f>
        <v/>
      </c>
      <c r="O415" s="111" t="str">
        <f>IF(NumRelatedFeatures=0,"",
IF($A415&gt;NumRelatedFeatures,"",
CONCATENATE("  - &amp;RelationID",TEXT($A415,"0000"),
" {","SamplingFeatureID:  *SamplingFeatureID",TEXT(MATCH(INDEX(RelatedFeatures[First Sampling Feature Code],$A415),SamplingFeatures[Feature Code],0),"0000"),
", RelationshipTypeCV:  ",CHAR(34),INDEX(RelatedFeatures[Relationship Type],$A415),CHAR(34),
", RelatedFeatureID: *SamplingFeatureID",TEXT(MATCH(INDEX(RelatedFeatures[Second Sampling Feature Code],$A415),SamplingFeatures[Feature Code],0),"0000"),
", SpatialOffsetID:  ",IF(INDEX(RelatedFeatures[OffsetID],$A415)="",CONCATENATE(CHAR(34),CHAR(34)),CONCATENATE("*SpatialOffsetID",TEXT(INDEX(RelatedFeatures[OffsetID],$A415),"0000"))),"}")))</f>
        <v/>
      </c>
      <c r="P415" s="111" t="str">
        <f>IF($A415&gt;NumMethods,"",
CONCATENATE("  - &amp;MethodID",TEXT($A415,"0000"),
" {","MethodTypeCV:  ",CHAR(34),INDEX(Methods[Method Type],$A415),CHAR(34),
", MethodCode:  ",CHAR(34),INDEX(Methods[Method Code],$A415),CHAR(34),
", MethodName:  ",CHAR(34),INDEX(Methods[Method Name],$A415),CHAR(34),
", MethodDescription:  ",CHAR(34),INDEX(Methods[Method Description],$A415),CHAR(34),
", MethodLink:  ",CHAR(34),INDEX(Methods[Method Link],$A415),CHAR(34),
", OrganizationID: *OrganizationID",TEXT(MATCH(INDEX(Methods[Organization Name],$A415),Organizations[Organization Name],0),"0000"),"}"))</f>
        <v/>
      </c>
      <c r="Q415" s="111" t="str">
        <f>IF($A415&gt;NumVariables,"",
CONCATENATE("  - &amp;VariableID",TEXT($A415,"0000"),
" {","VariableTypeCV:  ",CHAR(34),INDEX(Variables[Variable Type],$A415),CHAR(34),
", VariableCode:  ",CHAR(34),INDEX(Variables[Variable Code],$A415),CHAR(34),
", VariableNameCV:  ",CHAR(34),INDEX(Variables[Variable Name],$A415),CHAR(34),
", VariableDefinition:  ",CHAR(34),INDEX(Variables[Variable Definition],$A415),CHAR(34),
", SpecciationCV:  ",CHAR(34),INDEX(Variables[Speciation],$A415),CHAR(34),
", NoDataValue:  ",CHAR(34),INDEX(Variables[No Data Value],$A415),CHAR(34),"}"))</f>
        <v/>
      </c>
      <c r="S415" s="111" t="str">
        <f>IF($A415&gt;NumProcessingLevels,"",
CONCATENATE("  - &amp;ProcessingLevelID",TEXT($A415,"0000"),
" {","ProcessingLevelCode:  ",CHAR(34),INDEX(ProcessingLevels[Processing Level Code],$A415),CHAR(34),
", Definition:  ",CHAR(34),INDEX(ProcessingLevels[Definition],$A415),CHAR(34),
", Explanation:  ",CHAR(34),INDEX(ProcessingLevels[Explanation],$A415),CHAR(34),"}"))</f>
        <v/>
      </c>
      <c r="T415" s="111" t="str">
        <f>IF($A415&gt;NumDataColumns,"",
IF(INDEX(DataColumns[Method Code],$A415)="","PLEASE FILL IN A METHOD FOR EACH DATA COLUMN",
CONCATENATE("  - &amp;ActionID",TEXT($A415,"0000"),
" {","ActionTypeCV:  ",CHAR(34),"Observation",CHAR(34),
", MethodID: *MethodID",TEXT(MATCH(INDEX(DataColumns[Method Code],$A415),Methods[Method Code],0),"0000"),
", BeginDateTime:  NULL",
", BeginDateTimeUTCOffset:  NULL",
", EndDateTime:  NULL",
", EndDateTimeUTCOffset:  NULL",
", ActionDescription:  ",CHAR(34),"Generic observation action generated by YODA TimeSeries Template",CHAR(34),
", ActionFileLink:  ",CHAR(34),CHAR(34),"}")))</f>
        <v/>
      </c>
      <c r="U415" s="111" t="str">
        <f>IF($A415&gt;NumDataColumns,"",
IF(INDEX(DataColumns[Method Code],$A415)="","PLEASE FILL IN A SAMPLING FEATURE FOR EACH DATA COLUMN",
CONCATENATE("  - &amp;FeatureActionID",TEXT($A415,"0000"),
" {","SamplingFeatureID:  *SamplingFeatureID",TEXT(MATCH(INDEX(DataColumns[Sampling Feature Code],$A415),SamplingFeatures[Feature Code],0),"0000"),
", ActionID:  *ActionID",TEXT($A415,"0000"),"}")))</f>
        <v/>
      </c>
      <c r="V415" s="111" t="str">
        <f>IF($A415&gt;NumDataColumns,"",
CONCATENATE("  - &amp;ResultID",TEXT($A415,"0000"),
" {","ResultUUID:  ",CHAR(34),INDEX(DataColumns[ResultUUID],$A415),CHAR(34),
", FeatureActionID: *FeatureActionID",TEXT($A415,"0000"),
", ResultTypeCV:  ",CHAR(34),INDEX(DataColumns[Result Type],$A415),CHAR(34),
", VariableID:  *VariableID",TEXT(MATCH(INDEX(DataColumns[Variable Code],$A415),Variables[Variable Code],0),"0000"),
", UnitsID:  ",CHAR(34),INDEX(DataColumns[Unit Name],$A415),CHAR(34),
", TaxonomicClassifierID:  ",CHAR(34),CHAR(34),
", ProcessingLevelID:  *ProcessingLevelID",TEXT(MATCH(INDEX(DataColumns[Processing Level],$A415),ProcessingLevels[Processing Level Code],0),"0000"),
", ResultDateTime:  ",CHAR(34),CHAR(34),
", ResultDateTimeUTCOffset:  ",CHAR(34),CHAR(34),
", ValidDateTime:  ",CHAR(34),CHAR(34),
", ValidDateTimeUTCOffset:  ",CHAR(34),CHAR(34),
", StatusCV:  ",CHAR(34),CHAR(34),
", SampledMediumCV:  ",CHAR(34),INDEX(DataColumns[Sampled Medium],$A415),CHAR(34),
", ValueCount:  ",NumDataValues,"}"))</f>
        <v/>
      </c>
      <c r="W415" s="111" t="str">
        <f>IF($A415&gt;NumDataColumns,"",
CONCATENATE("  - &amp;TimeSeriesResultID001",TEXT($A415,"0000"),
" {","ResultID: *ResultID",TEXT($A415,"0000"),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Statistic],$A415),CHAR(34),"}"))</f>
        <v/>
      </c>
      <c r="X415" s="111" t="str">
        <f>IF($A415-3&gt;NumDataColumns,"",
CONCATENATE("    - {ColumnNumber: ",TEXT($A415-1,"0000"),
", Label:  ",CHAR(34),INDEX(DataColumns[Column Label],$A415-3),CHAR(34),
", ODM2Field:  ",CHAR(34),"DataValue",CHAR(34),
", CensorCodeCV:  ",CHAR(34),INDEX(DataColumns[Censor Code],$A415-3),CHAR(34),
", QualiatyCodeCV:  ",CHAR(34),INDEX(DataColumns[Quality Code],$A415-3),CHAR(34),
", TimeAggregationInterval:  ",INDEX(DataColumns[Time Aggregation Interval],$A415-3),
", TimeAggregationIntervalUnitsID:  ",CHAR(34),INDEX(DataColumns[Time Aggregation Unit],$A415-3),CHAR(34),"}"))</f>
        <v/>
      </c>
      <c r="AA415" s="111" t="str">
        <f>IF($A415&gt;NumDataColumns,
"",
CONCATENATE(AA414,", ",INDEX(DataColumns[Column Label],$A415)))</f>
        <v/>
      </c>
    </row>
    <row r="416" spans="1:27" x14ac:dyDescent="0.25">
      <c r="A416">
        <v>413</v>
      </c>
      <c r="D416" s="111" t="str">
        <f>IF($A416&gt;NumPeople,"",
CONCATENATE("  - &amp;PersonID",TEXT($A416,"0000"),
" {","PersonFirstName:  ",CHAR(34),INDEX(People[First Name],$A416),CHAR(34),
", PersonMiddleName:  ",CHAR(34),INDEX(People[Middle Name],$A416),CHAR(34),
", PersonLastName:  ",CHAR(34),INDEX(People[Last Name],$A416),CHAR(34),"}"))</f>
        <v/>
      </c>
      <c r="E416" s="111" t="str">
        <f>IF($A416&gt;NumOrganizations,"",
CONCATENATE("  - &amp;OrganizationID",TEXT($A416,"0000"),
" {","OrganizationTypeCV:  ",CHAR(34),INDEX(Organizations[Organization Type '[CV']],$A416),CHAR(34),
", OrganizationCode:  ",CHAR(34),INDEX(Organizations[Organization Code],$A416),CHAR(34),
", OrganizationName:  ",CHAR(34),INDEX(Organizations[Organization Name],$A416),CHAR(34),
", OrganizationDescription:  ",CHAR(34),INDEX(Organizations[Organization Description],$A416),CHAR(34),
", OrganizationLink:  ",CHAR(34),INDEX(Organizations[Organization Link],$A416),CHAR(34),"}"))</f>
        <v/>
      </c>
      <c r="F416" s="111" t="str">
        <f>IF($A416&gt;NumPeople,"",
CONCATENATE("  - &amp;AffiliationID",TEXT($A416,"0000"),
" {PersonID: *PersonID",TEXT($A416,"0000"),
", OrganizationID: *OrganizationID",TEXT(MATCH(INDEX(People[Organization Name],$A416),Organizations[Organization Name],0),"0000"),
", IsPrimaryOrganizationContact: , AffiliationStartDate: , AffiliationEndDate: , PrimaryPhone: ",
", PrimaryEmail: ",CHAR(34),INDEX(People[Primary Email],$A416),CHAR(34),
", PrimaryAddress: ",CHAR(34),INDEX(People[Primary Address],$A416),CHAR(34),
", PersonLink: }"))</f>
        <v/>
      </c>
      <c r="H416" s="111" t="str">
        <f>IF(COUNTA(CitationInformation)=0,"",
IF($A416&gt;NumAuthors,"",
CONCATENATE("  - &amp;AuthorListID",TEXT($A416,"0000"),
"  {CitationID: *CitationID0001",
", PersonID: *PersonID",TEXT(MATCH(INDEX(AuthorList[Author Name],$A416),People[Full Name],0),"0000"),
", AuthorOrder: ",INDEX(AuthorList[Author Number],$A416),"}")))</f>
        <v/>
      </c>
      <c r="K416" s="111" t="str">
        <f>IF($A416&gt;NumSamplingFeatures,"",
CONCATENATE("  - &amp;SamplingFeatureID",TEXT($A416,"0000"),
" {","SamplingFeatureUUID:  ",CHAR(34),INDEX(SamplingFeatures[Sampling Feature UUID],$A416),CHAR(34),
", SamplingFeatureTypeCV:  ",CHAR(34),INDEX(SamplingFeatures[Sampling Feature Type],$A416),CHAR(34),
", SamplingFeatureCode:  ",CHAR(34),INDEX(SamplingFeatures[Feature Code],$A416),CHAR(34),
", SamplingFeatureName:  ",CHAR(34),INDEX(SamplingFeatures[Feature Name],$A416),CHAR(34),
", SamplingFeatureDescription:  ",CHAR(34),INDEX(SamplingFeatures[Feature Description],$A416),CHAR(34),
", SamplingFeatureGeotypeCV:  ",CHAR(34),INDEX(SamplingFeatures[Feature Geo Type],$A416),CHAR(34),
", FeatureGeometry:  ",CHAR(34),INDEX(SamplingFeatures[Feature Geometry],$A416),CHAR(34),
", Elevation_m:  ",CHAR(34),INDEX(SamplingFeatures[Elevation_m],$A416),CHAR(34),
", ElevationDatumCV:  ",CHAR(34),ElevationDatum,CHAR(34),"}"))</f>
        <v/>
      </c>
      <c r="L416" s="111" t="str">
        <f>IF(NumSites=0,"",
IF(NumSites&lt;$A416,"",
CONCATENATE("  - &amp;SiteID",TEXT($A416,"0000"),
" {","SamplingFeatureID:  *SamplingFeatureID",TEXT(MATCH($A416,Sites[SiteID],0),"0000"),
", SiteTypeCV:  ",CHAR(34),INDEX(Sites[Site Type],MATCH($A416,Sites[SiteID],0)),CHAR(34),
", Latitude:  ",INDEX(Sites[Latitude],MATCH($A416,Sites[SiteID],0)),
", Longitude:  ",INDEX(Sites[Longitude],MATCH($A416,Sites[SiteID],0)),
", SpatialReferenceID:  *SRSID0001}")))</f>
        <v/>
      </c>
      <c r="M416" s="111" t="str">
        <f>IF(NumSpecimens=0,"",
IF(NumSpecimens&lt;$A416,"",
CONCATENATE("  - &amp;SpecimenID",TEXT($A416,"0000"),
" {","SamplingFeatureID:  *SamplingFeatureID",TEXT(MATCH($A416,Specimens[SpecimenID],0),"0000"),
", SpecimenTypeCV:  ",CHAR(34),INDEX(Specimens[Specimen Type],MATCH($A416,Specimens[SpecimenID],0)),CHAR(34),
", SpecimenMediumCV:  ",INDEX(Specimens[Specimen Medium],MATCH($A416,Specimens[SpecimenID],0)),
", IsFieldSpecimen:  ",CHAR(34),INDEX(Specimens[Is Field Specimen?],MATCH($A416,Specimens[SpecimenID],0)),CHAR(34),"}")))</f>
        <v/>
      </c>
      <c r="N416" s="111" t="str">
        <f>IF(NumSpatialOffsets=0,"",
IF(NumSpatialOffsets&lt;$A416,"",
CONCATENATE("  - &amp;SpatialOffsetID",TEXT($A416,"0000"),
" {","SpatialOffsetTypeCV:  ",CHAR(34),INDEX(RelatedFeatures[Spatial Offset Type],MATCH($A416,RelatedFeatures[OffsetID],0)),CHAR(34),
", Offset1Value:  ",INDEX(RelatedFeatures[Offset 1 Value],MATCH($A416,RelatedFeatures[OffsetID],0)),
", Offset1UnitID:  ",CHAR(34),INDEX(RelatedFeatures[Offset 1 Unit],MATCH($A416,RelatedFeatures[OffsetID],0)),CHAR(34),
", Offset2Value:  ",IF(INDEX(RelatedFeatures[Offset 2 Value],MATCH($A416,RelatedFeatures[OffsetID],0))="","NULL",INDEX(RelatedFeatures[Offset 2 Value],MATCH($A416,RelatedFeatures[OffsetID],0))),
", Offset2UnitID:  ",CHAR(34),INDEX(RelatedFeatures[Offset 2 Unit],MATCH($A416,RelatedFeatures[OffsetID],0)),,CHAR(34),
", Offset3Value:  ",IF(INDEX(RelatedFeatures[Offset 3 Value],MATCH($A416,RelatedFeatures[OffsetID],0))="","NULL",INDEX(RelatedFeatures[Offset 3 Value],MATCH($A416,RelatedFeatures[OffsetID],0))),
", Offset3UnitID:  ",CHAR(34),INDEX(RelatedFeatures[Offset 3 Unit],MATCH($A416,RelatedFeatures[OffsetID],0)),CHAR(34),"}")))</f>
        <v/>
      </c>
      <c r="O416" s="111" t="str">
        <f>IF(NumRelatedFeatures=0,"",
IF($A416&gt;NumRelatedFeatures,"",
CONCATENATE("  - &amp;RelationID",TEXT($A416,"0000"),
" {","SamplingFeatureID:  *SamplingFeatureID",TEXT(MATCH(INDEX(RelatedFeatures[First Sampling Feature Code],$A416),SamplingFeatures[Feature Code],0),"0000"),
", RelationshipTypeCV:  ",CHAR(34),INDEX(RelatedFeatures[Relationship Type],$A416),CHAR(34),
", RelatedFeatureID: *SamplingFeatureID",TEXT(MATCH(INDEX(RelatedFeatures[Second Sampling Feature Code],$A416),SamplingFeatures[Feature Code],0),"0000"),
", SpatialOffsetID:  ",IF(INDEX(RelatedFeatures[OffsetID],$A416)="",CONCATENATE(CHAR(34),CHAR(34)),CONCATENATE("*SpatialOffsetID",TEXT(INDEX(RelatedFeatures[OffsetID],$A416),"0000"))),"}")))</f>
        <v/>
      </c>
      <c r="P416" s="111" t="str">
        <f>IF($A416&gt;NumMethods,"",
CONCATENATE("  - &amp;MethodID",TEXT($A416,"0000"),
" {","MethodTypeCV:  ",CHAR(34),INDEX(Methods[Method Type],$A416),CHAR(34),
", MethodCode:  ",CHAR(34),INDEX(Methods[Method Code],$A416),CHAR(34),
", MethodName:  ",CHAR(34),INDEX(Methods[Method Name],$A416),CHAR(34),
", MethodDescription:  ",CHAR(34),INDEX(Methods[Method Description],$A416),CHAR(34),
", MethodLink:  ",CHAR(34),INDEX(Methods[Method Link],$A416),CHAR(34),
", OrganizationID: *OrganizationID",TEXT(MATCH(INDEX(Methods[Organization Name],$A416),Organizations[Organization Name],0),"0000"),"}"))</f>
        <v/>
      </c>
      <c r="Q416" s="111" t="str">
        <f>IF($A416&gt;NumVariables,"",
CONCATENATE("  - &amp;VariableID",TEXT($A416,"0000"),
" {","VariableTypeCV:  ",CHAR(34),INDEX(Variables[Variable Type],$A416),CHAR(34),
", VariableCode:  ",CHAR(34),INDEX(Variables[Variable Code],$A416),CHAR(34),
", VariableNameCV:  ",CHAR(34),INDEX(Variables[Variable Name],$A416),CHAR(34),
", VariableDefinition:  ",CHAR(34),INDEX(Variables[Variable Definition],$A416),CHAR(34),
", SpecciationCV:  ",CHAR(34),INDEX(Variables[Speciation],$A416),CHAR(34),
", NoDataValue:  ",CHAR(34),INDEX(Variables[No Data Value],$A416),CHAR(34),"}"))</f>
        <v/>
      </c>
      <c r="S416" s="111" t="str">
        <f>IF($A416&gt;NumProcessingLevels,"",
CONCATENATE("  - &amp;ProcessingLevelID",TEXT($A416,"0000"),
" {","ProcessingLevelCode:  ",CHAR(34),INDEX(ProcessingLevels[Processing Level Code],$A416),CHAR(34),
", Definition:  ",CHAR(34),INDEX(ProcessingLevels[Definition],$A416),CHAR(34),
", Explanation:  ",CHAR(34),INDEX(ProcessingLevels[Explanation],$A416),CHAR(34),"}"))</f>
        <v/>
      </c>
      <c r="T416" s="111" t="str">
        <f>IF($A416&gt;NumDataColumns,"",
IF(INDEX(DataColumns[Method Code],$A416)="","PLEASE FILL IN A METHOD FOR EACH DATA COLUMN",
CONCATENATE("  - &amp;ActionID",TEXT($A416,"0000"),
" {","ActionTypeCV:  ",CHAR(34),"Observation",CHAR(34),
", MethodID: *MethodID",TEXT(MATCH(INDEX(DataColumns[Method Code],$A416),Methods[Method Code],0),"0000"),
", BeginDateTime:  NULL",
", BeginDateTimeUTCOffset:  NULL",
", EndDateTime:  NULL",
", EndDateTimeUTCOffset:  NULL",
", ActionDescription:  ",CHAR(34),"Generic observation action generated by YODA TimeSeries Template",CHAR(34),
", ActionFileLink:  ",CHAR(34),CHAR(34),"}")))</f>
        <v/>
      </c>
      <c r="U416" s="111" t="str">
        <f>IF($A416&gt;NumDataColumns,"",
IF(INDEX(DataColumns[Method Code],$A416)="","PLEASE FILL IN A SAMPLING FEATURE FOR EACH DATA COLUMN",
CONCATENATE("  - &amp;FeatureActionID",TEXT($A416,"0000"),
" {","SamplingFeatureID:  *SamplingFeatureID",TEXT(MATCH(INDEX(DataColumns[Sampling Feature Code],$A416),SamplingFeatures[Feature Code],0),"0000"),
", ActionID:  *ActionID",TEXT($A416,"0000"),"}")))</f>
        <v/>
      </c>
      <c r="V416" s="111" t="str">
        <f>IF($A416&gt;NumDataColumns,"",
CONCATENATE("  - &amp;ResultID",TEXT($A416,"0000"),
" {","ResultUUID:  ",CHAR(34),INDEX(DataColumns[ResultUUID],$A416),CHAR(34),
", FeatureActionID: *FeatureActionID",TEXT($A416,"0000"),
", ResultTypeCV:  ",CHAR(34),INDEX(DataColumns[Result Type],$A416),CHAR(34),
", VariableID:  *VariableID",TEXT(MATCH(INDEX(DataColumns[Variable Code],$A416),Variables[Variable Code],0),"0000"),
", UnitsID:  ",CHAR(34),INDEX(DataColumns[Unit Name],$A416),CHAR(34),
", TaxonomicClassifierID:  ",CHAR(34),CHAR(34),
", ProcessingLevelID:  *ProcessingLevelID",TEXT(MATCH(INDEX(DataColumns[Processing Level],$A416),ProcessingLevels[Processing Level Code],0),"0000"),
", ResultDateTime:  ",CHAR(34),CHAR(34),
", ResultDateTimeUTCOffset:  ",CHAR(34),CHAR(34),
", ValidDateTime:  ",CHAR(34),CHAR(34),
", ValidDateTimeUTCOffset:  ",CHAR(34),CHAR(34),
", StatusCV:  ",CHAR(34),CHAR(34),
", SampledMediumCV:  ",CHAR(34),INDEX(DataColumns[Sampled Medium],$A416),CHAR(34),
", ValueCount:  ",NumDataValues,"}"))</f>
        <v/>
      </c>
      <c r="W416" s="111" t="str">
        <f>IF($A416&gt;NumDataColumns,"",
CONCATENATE("  - &amp;TimeSeriesResultID001",TEXT($A416,"0000"),
" {","ResultID: *ResultID",TEXT($A416,"0000"),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Statistic],$A416),CHAR(34),"}"))</f>
        <v/>
      </c>
      <c r="X416" s="111" t="str">
        <f>IF($A416-3&gt;NumDataColumns,"",
CONCATENATE("    - {ColumnNumber: ",TEXT($A416-1,"0000"),
", Label:  ",CHAR(34),INDEX(DataColumns[Column Label],$A416-3),CHAR(34),
", ODM2Field:  ",CHAR(34),"DataValue",CHAR(34),
", CensorCodeCV:  ",CHAR(34),INDEX(DataColumns[Censor Code],$A416-3),CHAR(34),
", QualiatyCodeCV:  ",CHAR(34),INDEX(DataColumns[Quality Code],$A416-3),CHAR(34),
", TimeAggregationInterval:  ",INDEX(DataColumns[Time Aggregation Interval],$A416-3),
", TimeAggregationIntervalUnitsID:  ",CHAR(34),INDEX(DataColumns[Time Aggregation Unit],$A416-3),CHAR(34),"}"))</f>
        <v/>
      </c>
      <c r="AA416" s="111" t="str">
        <f>IF($A416&gt;NumDataColumns,
"",
CONCATENATE(AA415,", ",INDEX(DataColumns[Column Label],$A416)))</f>
        <v/>
      </c>
    </row>
    <row r="417" spans="1:27" x14ac:dyDescent="0.25">
      <c r="A417">
        <v>414</v>
      </c>
      <c r="D417" s="111" t="str">
        <f>IF($A417&gt;NumPeople,"",
CONCATENATE("  - &amp;PersonID",TEXT($A417,"0000"),
" {","PersonFirstName:  ",CHAR(34),INDEX(People[First Name],$A417),CHAR(34),
", PersonMiddleName:  ",CHAR(34),INDEX(People[Middle Name],$A417),CHAR(34),
", PersonLastName:  ",CHAR(34),INDEX(People[Last Name],$A417),CHAR(34),"}"))</f>
        <v/>
      </c>
      <c r="E417" s="111" t="str">
        <f>IF($A417&gt;NumOrganizations,"",
CONCATENATE("  - &amp;OrganizationID",TEXT($A417,"0000"),
" {","OrganizationTypeCV:  ",CHAR(34),INDEX(Organizations[Organization Type '[CV']],$A417),CHAR(34),
", OrganizationCode:  ",CHAR(34),INDEX(Organizations[Organization Code],$A417),CHAR(34),
", OrganizationName:  ",CHAR(34),INDEX(Organizations[Organization Name],$A417),CHAR(34),
", OrganizationDescription:  ",CHAR(34),INDEX(Organizations[Organization Description],$A417),CHAR(34),
", OrganizationLink:  ",CHAR(34),INDEX(Organizations[Organization Link],$A417),CHAR(34),"}"))</f>
        <v/>
      </c>
      <c r="F417" s="111" t="str">
        <f>IF($A417&gt;NumPeople,"",
CONCATENATE("  - &amp;AffiliationID",TEXT($A417,"0000"),
" {PersonID: *PersonID",TEXT($A417,"0000"),
", OrganizationID: *OrganizationID",TEXT(MATCH(INDEX(People[Organization Name],$A417),Organizations[Organization Name],0),"0000"),
", IsPrimaryOrganizationContact: , AffiliationStartDate: , AffiliationEndDate: , PrimaryPhone: ",
", PrimaryEmail: ",CHAR(34),INDEX(People[Primary Email],$A417),CHAR(34),
", PrimaryAddress: ",CHAR(34),INDEX(People[Primary Address],$A417),CHAR(34),
", PersonLink: }"))</f>
        <v/>
      </c>
      <c r="H417" s="111" t="str">
        <f>IF(COUNTA(CitationInformation)=0,"",
IF($A417&gt;NumAuthors,"",
CONCATENATE("  - &amp;AuthorListID",TEXT($A417,"0000"),
"  {CitationID: *CitationID0001",
", PersonID: *PersonID",TEXT(MATCH(INDEX(AuthorList[Author Name],$A417),People[Full Name],0),"0000"),
", AuthorOrder: ",INDEX(AuthorList[Author Number],$A417),"}")))</f>
        <v/>
      </c>
      <c r="K417" s="111" t="str">
        <f>IF($A417&gt;NumSamplingFeatures,"",
CONCATENATE("  - &amp;SamplingFeatureID",TEXT($A417,"0000"),
" {","SamplingFeatureUUID:  ",CHAR(34),INDEX(SamplingFeatures[Sampling Feature UUID],$A417),CHAR(34),
", SamplingFeatureTypeCV:  ",CHAR(34),INDEX(SamplingFeatures[Sampling Feature Type],$A417),CHAR(34),
", SamplingFeatureCode:  ",CHAR(34),INDEX(SamplingFeatures[Feature Code],$A417),CHAR(34),
", SamplingFeatureName:  ",CHAR(34),INDEX(SamplingFeatures[Feature Name],$A417),CHAR(34),
", SamplingFeatureDescription:  ",CHAR(34),INDEX(SamplingFeatures[Feature Description],$A417),CHAR(34),
", SamplingFeatureGeotypeCV:  ",CHAR(34),INDEX(SamplingFeatures[Feature Geo Type],$A417),CHAR(34),
", FeatureGeometry:  ",CHAR(34),INDEX(SamplingFeatures[Feature Geometry],$A417),CHAR(34),
", Elevation_m:  ",CHAR(34),INDEX(SamplingFeatures[Elevation_m],$A417),CHAR(34),
", ElevationDatumCV:  ",CHAR(34),ElevationDatum,CHAR(34),"}"))</f>
        <v/>
      </c>
      <c r="L417" s="111" t="str">
        <f>IF(NumSites=0,"",
IF(NumSites&lt;$A417,"",
CONCATENATE("  - &amp;SiteID",TEXT($A417,"0000"),
" {","SamplingFeatureID:  *SamplingFeatureID",TEXT(MATCH($A417,Sites[SiteID],0),"0000"),
", SiteTypeCV:  ",CHAR(34),INDEX(Sites[Site Type],MATCH($A417,Sites[SiteID],0)),CHAR(34),
", Latitude:  ",INDEX(Sites[Latitude],MATCH($A417,Sites[SiteID],0)),
", Longitude:  ",INDEX(Sites[Longitude],MATCH($A417,Sites[SiteID],0)),
", SpatialReferenceID:  *SRSID0001}")))</f>
        <v/>
      </c>
      <c r="M417" s="111" t="str">
        <f>IF(NumSpecimens=0,"",
IF(NumSpecimens&lt;$A417,"",
CONCATENATE("  - &amp;SpecimenID",TEXT($A417,"0000"),
" {","SamplingFeatureID:  *SamplingFeatureID",TEXT(MATCH($A417,Specimens[SpecimenID],0),"0000"),
", SpecimenTypeCV:  ",CHAR(34),INDEX(Specimens[Specimen Type],MATCH($A417,Specimens[SpecimenID],0)),CHAR(34),
", SpecimenMediumCV:  ",INDEX(Specimens[Specimen Medium],MATCH($A417,Specimens[SpecimenID],0)),
", IsFieldSpecimen:  ",CHAR(34),INDEX(Specimens[Is Field Specimen?],MATCH($A417,Specimens[SpecimenID],0)),CHAR(34),"}")))</f>
        <v/>
      </c>
      <c r="N417" s="111" t="str">
        <f>IF(NumSpatialOffsets=0,"",
IF(NumSpatialOffsets&lt;$A417,"",
CONCATENATE("  - &amp;SpatialOffsetID",TEXT($A417,"0000"),
" {","SpatialOffsetTypeCV:  ",CHAR(34),INDEX(RelatedFeatures[Spatial Offset Type],MATCH($A417,RelatedFeatures[OffsetID],0)),CHAR(34),
", Offset1Value:  ",INDEX(RelatedFeatures[Offset 1 Value],MATCH($A417,RelatedFeatures[OffsetID],0)),
", Offset1UnitID:  ",CHAR(34),INDEX(RelatedFeatures[Offset 1 Unit],MATCH($A417,RelatedFeatures[OffsetID],0)),CHAR(34),
", Offset2Value:  ",IF(INDEX(RelatedFeatures[Offset 2 Value],MATCH($A417,RelatedFeatures[OffsetID],0))="","NULL",INDEX(RelatedFeatures[Offset 2 Value],MATCH($A417,RelatedFeatures[OffsetID],0))),
", Offset2UnitID:  ",CHAR(34),INDEX(RelatedFeatures[Offset 2 Unit],MATCH($A417,RelatedFeatures[OffsetID],0)),,CHAR(34),
", Offset3Value:  ",IF(INDEX(RelatedFeatures[Offset 3 Value],MATCH($A417,RelatedFeatures[OffsetID],0))="","NULL",INDEX(RelatedFeatures[Offset 3 Value],MATCH($A417,RelatedFeatures[OffsetID],0))),
", Offset3UnitID:  ",CHAR(34),INDEX(RelatedFeatures[Offset 3 Unit],MATCH($A417,RelatedFeatures[OffsetID],0)),CHAR(34),"}")))</f>
        <v/>
      </c>
      <c r="O417" s="111" t="str">
        <f>IF(NumRelatedFeatures=0,"",
IF($A417&gt;NumRelatedFeatures,"",
CONCATENATE("  - &amp;RelationID",TEXT($A417,"0000"),
" {","SamplingFeatureID:  *SamplingFeatureID",TEXT(MATCH(INDEX(RelatedFeatures[First Sampling Feature Code],$A417),SamplingFeatures[Feature Code],0),"0000"),
", RelationshipTypeCV:  ",CHAR(34),INDEX(RelatedFeatures[Relationship Type],$A417),CHAR(34),
", RelatedFeatureID: *SamplingFeatureID",TEXT(MATCH(INDEX(RelatedFeatures[Second Sampling Feature Code],$A417),SamplingFeatures[Feature Code],0),"0000"),
", SpatialOffsetID:  ",IF(INDEX(RelatedFeatures[OffsetID],$A417)="",CONCATENATE(CHAR(34),CHAR(34)),CONCATENATE("*SpatialOffsetID",TEXT(INDEX(RelatedFeatures[OffsetID],$A417),"0000"))),"}")))</f>
        <v/>
      </c>
      <c r="P417" s="111" t="str">
        <f>IF($A417&gt;NumMethods,"",
CONCATENATE("  - &amp;MethodID",TEXT($A417,"0000"),
" {","MethodTypeCV:  ",CHAR(34),INDEX(Methods[Method Type],$A417),CHAR(34),
", MethodCode:  ",CHAR(34),INDEX(Methods[Method Code],$A417),CHAR(34),
", MethodName:  ",CHAR(34),INDEX(Methods[Method Name],$A417),CHAR(34),
", MethodDescription:  ",CHAR(34),INDEX(Methods[Method Description],$A417),CHAR(34),
", MethodLink:  ",CHAR(34),INDEX(Methods[Method Link],$A417),CHAR(34),
", OrganizationID: *OrganizationID",TEXT(MATCH(INDEX(Methods[Organization Name],$A417),Organizations[Organization Name],0),"0000"),"}"))</f>
        <v/>
      </c>
      <c r="Q417" s="111" t="str">
        <f>IF($A417&gt;NumVariables,"",
CONCATENATE("  - &amp;VariableID",TEXT($A417,"0000"),
" {","VariableTypeCV:  ",CHAR(34),INDEX(Variables[Variable Type],$A417),CHAR(34),
", VariableCode:  ",CHAR(34),INDEX(Variables[Variable Code],$A417),CHAR(34),
", VariableNameCV:  ",CHAR(34),INDEX(Variables[Variable Name],$A417),CHAR(34),
", VariableDefinition:  ",CHAR(34),INDEX(Variables[Variable Definition],$A417),CHAR(34),
", SpecciationCV:  ",CHAR(34),INDEX(Variables[Speciation],$A417),CHAR(34),
", NoDataValue:  ",CHAR(34),INDEX(Variables[No Data Value],$A417),CHAR(34),"}"))</f>
        <v/>
      </c>
      <c r="S417" s="111" t="str">
        <f>IF($A417&gt;NumProcessingLevels,"",
CONCATENATE("  - &amp;ProcessingLevelID",TEXT($A417,"0000"),
" {","ProcessingLevelCode:  ",CHAR(34),INDEX(ProcessingLevels[Processing Level Code],$A417),CHAR(34),
", Definition:  ",CHAR(34),INDEX(ProcessingLevels[Definition],$A417),CHAR(34),
", Explanation:  ",CHAR(34),INDEX(ProcessingLevels[Explanation],$A417),CHAR(34),"}"))</f>
        <v/>
      </c>
      <c r="T417" s="111" t="str">
        <f>IF($A417&gt;NumDataColumns,"",
IF(INDEX(DataColumns[Method Code],$A417)="","PLEASE FILL IN A METHOD FOR EACH DATA COLUMN",
CONCATENATE("  - &amp;ActionID",TEXT($A417,"0000"),
" {","ActionTypeCV:  ",CHAR(34),"Observation",CHAR(34),
", MethodID: *MethodID",TEXT(MATCH(INDEX(DataColumns[Method Code],$A417),Methods[Method Code],0),"0000"),
", BeginDateTime:  NULL",
", BeginDateTimeUTCOffset:  NULL",
", EndDateTime:  NULL",
", EndDateTimeUTCOffset:  NULL",
", ActionDescription:  ",CHAR(34),"Generic observation action generated by YODA TimeSeries Template",CHAR(34),
", ActionFileLink:  ",CHAR(34),CHAR(34),"}")))</f>
        <v/>
      </c>
      <c r="U417" s="111" t="str">
        <f>IF($A417&gt;NumDataColumns,"",
IF(INDEX(DataColumns[Method Code],$A417)="","PLEASE FILL IN A SAMPLING FEATURE FOR EACH DATA COLUMN",
CONCATENATE("  - &amp;FeatureActionID",TEXT($A417,"0000"),
" {","SamplingFeatureID:  *SamplingFeatureID",TEXT(MATCH(INDEX(DataColumns[Sampling Feature Code],$A417),SamplingFeatures[Feature Code],0),"0000"),
", ActionID:  *ActionID",TEXT($A417,"0000"),"}")))</f>
        <v/>
      </c>
      <c r="V417" s="111" t="str">
        <f>IF($A417&gt;NumDataColumns,"",
CONCATENATE("  - &amp;ResultID",TEXT($A417,"0000"),
" {","ResultUUID:  ",CHAR(34),INDEX(DataColumns[ResultUUID],$A417),CHAR(34),
", FeatureActionID: *FeatureActionID",TEXT($A417,"0000"),
", ResultTypeCV:  ",CHAR(34),INDEX(DataColumns[Result Type],$A417),CHAR(34),
", VariableID:  *VariableID",TEXT(MATCH(INDEX(DataColumns[Variable Code],$A417),Variables[Variable Code],0),"0000"),
", UnitsID:  ",CHAR(34),INDEX(DataColumns[Unit Name],$A417),CHAR(34),
", TaxonomicClassifierID:  ",CHAR(34),CHAR(34),
", ProcessingLevelID:  *ProcessingLevelID",TEXT(MATCH(INDEX(DataColumns[Processing Level],$A417),ProcessingLevels[Processing Level Code],0),"0000"),
", ResultDateTime:  ",CHAR(34),CHAR(34),
", ResultDateTimeUTCOffset:  ",CHAR(34),CHAR(34),
", ValidDateTime:  ",CHAR(34),CHAR(34),
", ValidDateTimeUTCOffset:  ",CHAR(34),CHAR(34),
", StatusCV:  ",CHAR(34),CHAR(34),
", SampledMediumCV:  ",CHAR(34),INDEX(DataColumns[Sampled Medium],$A417),CHAR(34),
", ValueCount:  ",NumDataValues,"}"))</f>
        <v/>
      </c>
      <c r="W417" s="111" t="str">
        <f>IF($A417&gt;NumDataColumns,"",
CONCATENATE("  - &amp;TimeSeriesResultID001",TEXT($A417,"0000"),
" {","ResultID: *ResultID",TEXT($A417,"0000"),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Statistic],$A417),CHAR(34),"}"))</f>
        <v/>
      </c>
      <c r="X417" s="111" t="str">
        <f>IF($A417-3&gt;NumDataColumns,"",
CONCATENATE("    - {ColumnNumber: ",TEXT($A417-1,"0000"),
", Label:  ",CHAR(34),INDEX(DataColumns[Column Label],$A417-3),CHAR(34),
", ODM2Field:  ",CHAR(34),"DataValue",CHAR(34),
", CensorCodeCV:  ",CHAR(34),INDEX(DataColumns[Censor Code],$A417-3),CHAR(34),
", QualiatyCodeCV:  ",CHAR(34),INDEX(DataColumns[Quality Code],$A417-3),CHAR(34),
", TimeAggregationInterval:  ",INDEX(DataColumns[Time Aggregation Interval],$A417-3),
", TimeAggregationIntervalUnitsID:  ",CHAR(34),INDEX(DataColumns[Time Aggregation Unit],$A417-3),CHAR(34),"}"))</f>
        <v/>
      </c>
      <c r="AA417" s="111" t="str">
        <f>IF($A417&gt;NumDataColumns,
"",
CONCATENATE(AA416,", ",INDEX(DataColumns[Column Label],$A417)))</f>
        <v/>
      </c>
    </row>
    <row r="418" spans="1:27" x14ac:dyDescent="0.25">
      <c r="A418">
        <v>415</v>
      </c>
      <c r="D418" s="111" t="str">
        <f>IF($A418&gt;NumPeople,"",
CONCATENATE("  - &amp;PersonID",TEXT($A418,"0000"),
" {","PersonFirstName:  ",CHAR(34),INDEX(People[First Name],$A418),CHAR(34),
", PersonMiddleName:  ",CHAR(34),INDEX(People[Middle Name],$A418),CHAR(34),
", PersonLastName:  ",CHAR(34),INDEX(People[Last Name],$A418),CHAR(34),"}"))</f>
        <v/>
      </c>
      <c r="E418" s="111" t="str">
        <f>IF($A418&gt;NumOrganizations,"",
CONCATENATE("  - &amp;OrganizationID",TEXT($A418,"0000"),
" {","OrganizationTypeCV:  ",CHAR(34),INDEX(Organizations[Organization Type '[CV']],$A418),CHAR(34),
", OrganizationCode:  ",CHAR(34),INDEX(Organizations[Organization Code],$A418),CHAR(34),
", OrganizationName:  ",CHAR(34),INDEX(Organizations[Organization Name],$A418),CHAR(34),
", OrganizationDescription:  ",CHAR(34),INDEX(Organizations[Organization Description],$A418),CHAR(34),
", OrganizationLink:  ",CHAR(34),INDEX(Organizations[Organization Link],$A418),CHAR(34),"}"))</f>
        <v/>
      </c>
      <c r="F418" s="111" t="str">
        <f>IF($A418&gt;NumPeople,"",
CONCATENATE("  - &amp;AffiliationID",TEXT($A418,"0000"),
" {PersonID: *PersonID",TEXT($A418,"0000"),
", OrganizationID: *OrganizationID",TEXT(MATCH(INDEX(People[Organization Name],$A418),Organizations[Organization Name],0),"0000"),
", IsPrimaryOrganizationContact: , AffiliationStartDate: , AffiliationEndDate: , PrimaryPhone: ",
", PrimaryEmail: ",CHAR(34),INDEX(People[Primary Email],$A418),CHAR(34),
", PrimaryAddress: ",CHAR(34),INDEX(People[Primary Address],$A418),CHAR(34),
", PersonLink: }"))</f>
        <v/>
      </c>
      <c r="H418" s="111" t="str">
        <f>IF(COUNTA(CitationInformation)=0,"",
IF($A418&gt;NumAuthors,"",
CONCATENATE("  - &amp;AuthorListID",TEXT($A418,"0000"),
"  {CitationID: *CitationID0001",
", PersonID: *PersonID",TEXT(MATCH(INDEX(AuthorList[Author Name],$A418),People[Full Name],0),"0000"),
", AuthorOrder: ",INDEX(AuthorList[Author Number],$A418),"}")))</f>
        <v/>
      </c>
      <c r="K418" s="111" t="str">
        <f>IF($A418&gt;NumSamplingFeatures,"",
CONCATENATE("  - &amp;SamplingFeatureID",TEXT($A418,"0000"),
" {","SamplingFeatureUUID:  ",CHAR(34),INDEX(SamplingFeatures[Sampling Feature UUID],$A418),CHAR(34),
", SamplingFeatureTypeCV:  ",CHAR(34),INDEX(SamplingFeatures[Sampling Feature Type],$A418),CHAR(34),
", SamplingFeatureCode:  ",CHAR(34),INDEX(SamplingFeatures[Feature Code],$A418),CHAR(34),
", SamplingFeatureName:  ",CHAR(34),INDEX(SamplingFeatures[Feature Name],$A418),CHAR(34),
", SamplingFeatureDescription:  ",CHAR(34),INDEX(SamplingFeatures[Feature Description],$A418),CHAR(34),
", SamplingFeatureGeotypeCV:  ",CHAR(34),INDEX(SamplingFeatures[Feature Geo Type],$A418),CHAR(34),
", FeatureGeometry:  ",CHAR(34),INDEX(SamplingFeatures[Feature Geometry],$A418),CHAR(34),
", Elevation_m:  ",CHAR(34),INDEX(SamplingFeatures[Elevation_m],$A418),CHAR(34),
", ElevationDatumCV:  ",CHAR(34),ElevationDatum,CHAR(34),"}"))</f>
        <v/>
      </c>
      <c r="L418" s="111" t="str">
        <f>IF(NumSites=0,"",
IF(NumSites&lt;$A418,"",
CONCATENATE("  - &amp;SiteID",TEXT($A418,"0000"),
" {","SamplingFeatureID:  *SamplingFeatureID",TEXT(MATCH($A418,Sites[SiteID],0),"0000"),
", SiteTypeCV:  ",CHAR(34),INDEX(Sites[Site Type],MATCH($A418,Sites[SiteID],0)),CHAR(34),
", Latitude:  ",INDEX(Sites[Latitude],MATCH($A418,Sites[SiteID],0)),
", Longitude:  ",INDEX(Sites[Longitude],MATCH($A418,Sites[SiteID],0)),
", SpatialReferenceID:  *SRSID0001}")))</f>
        <v/>
      </c>
      <c r="M418" s="111" t="str">
        <f>IF(NumSpecimens=0,"",
IF(NumSpecimens&lt;$A418,"",
CONCATENATE("  - &amp;SpecimenID",TEXT($A418,"0000"),
" {","SamplingFeatureID:  *SamplingFeatureID",TEXT(MATCH($A418,Specimens[SpecimenID],0),"0000"),
", SpecimenTypeCV:  ",CHAR(34),INDEX(Specimens[Specimen Type],MATCH($A418,Specimens[SpecimenID],0)),CHAR(34),
", SpecimenMediumCV:  ",INDEX(Specimens[Specimen Medium],MATCH($A418,Specimens[SpecimenID],0)),
", IsFieldSpecimen:  ",CHAR(34),INDEX(Specimens[Is Field Specimen?],MATCH($A418,Specimens[SpecimenID],0)),CHAR(34),"}")))</f>
        <v/>
      </c>
      <c r="N418" s="111" t="str">
        <f>IF(NumSpatialOffsets=0,"",
IF(NumSpatialOffsets&lt;$A418,"",
CONCATENATE("  - &amp;SpatialOffsetID",TEXT($A418,"0000"),
" {","SpatialOffsetTypeCV:  ",CHAR(34),INDEX(RelatedFeatures[Spatial Offset Type],MATCH($A418,RelatedFeatures[OffsetID],0)),CHAR(34),
", Offset1Value:  ",INDEX(RelatedFeatures[Offset 1 Value],MATCH($A418,RelatedFeatures[OffsetID],0)),
", Offset1UnitID:  ",CHAR(34),INDEX(RelatedFeatures[Offset 1 Unit],MATCH($A418,RelatedFeatures[OffsetID],0)),CHAR(34),
", Offset2Value:  ",IF(INDEX(RelatedFeatures[Offset 2 Value],MATCH($A418,RelatedFeatures[OffsetID],0))="","NULL",INDEX(RelatedFeatures[Offset 2 Value],MATCH($A418,RelatedFeatures[OffsetID],0))),
", Offset2UnitID:  ",CHAR(34),INDEX(RelatedFeatures[Offset 2 Unit],MATCH($A418,RelatedFeatures[OffsetID],0)),,CHAR(34),
", Offset3Value:  ",IF(INDEX(RelatedFeatures[Offset 3 Value],MATCH($A418,RelatedFeatures[OffsetID],0))="","NULL",INDEX(RelatedFeatures[Offset 3 Value],MATCH($A418,RelatedFeatures[OffsetID],0))),
", Offset3UnitID:  ",CHAR(34),INDEX(RelatedFeatures[Offset 3 Unit],MATCH($A418,RelatedFeatures[OffsetID],0)),CHAR(34),"}")))</f>
        <v/>
      </c>
      <c r="O418" s="111" t="str">
        <f>IF(NumRelatedFeatures=0,"",
IF($A418&gt;NumRelatedFeatures,"",
CONCATENATE("  - &amp;RelationID",TEXT($A418,"0000"),
" {","SamplingFeatureID:  *SamplingFeatureID",TEXT(MATCH(INDEX(RelatedFeatures[First Sampling Feature Code],$A418),SamplingFeatures[Feature Code],0),"0000"),
", RelationshipTypeCV:  ",CHAR(34),INDEX(RelatedFeatures[Relationship Type],$A418),CHAR(34),
", RelatedFeatureID: *SamplingFeatureID",TEXT(MATCH(INDEX(RelatedFeatures[Second Sampling Feature Code],$A418),SamplingFeatures[Feature Code],0),"0000"),
", SpatialOffsetID:  ",IF(INDEX(RelatedFeatures[OffsetID],$A418)="",CONCATENATE(CHAR(34),CHAR(34)),CONCATENATE("*SpatialOffsetID",TEXT(INDEX(RelatedFeatures[OffsetID],$A418),"0000"))),"}")))</f>
        <v/>
      </c>
      <c r="P418" s="111" t="str">
        <f>IF($A418&gt;NumMethods,"",
CONCATENATE("  - &amp;MethodID",TEXT($A418,"0000"),
" {","MethodTypeCV:  ",CHAR(34),INDEX(Methods[Method Type],$A418),CHAR(34),
", MethodCode:  ",CHAR(34),INDEX(Methods[Method Code],$A418),CHAR(34),
", MethodName:  ",CHAR(34),INDEX(Methods[Method Name],$A418),CHAR(34),
", MethodDescription:  ",CHAR(34),INDEX(Methods[Method Description],$A418),CHAR(34),
", MethodLink:  ",CHAR(34),INDEX(Methods[Method Link],$A418),CHAR(34),
", OrganizationID: *OrganizationID",TEXT(MATCH(INDEX(Methods[Organization Name],$A418),Organizations[Organization Name],0),"0000"),"}"))</f>
        <v/>
      </c>
      <c r="Q418" s="111" t="str">
        <f>IF($A418&gt;NumVariables,"",
CONCATENATE("  - &amp;VariableID",TEXT($A418,"0000"),
" {","VariableTypeCV:  ",CHAR(34),INDEX(Variables[Variable Type],$A418),CHAR(34),
", VariableCode:  ",CHAR(34),INDEX(Variables[Variable Code],$A418),CHAR(34),
", VariableNameCV:  ",CHAR(34),INDEX(Variables[Variable Name],$A418),CHAR(34),
", VariableDefinition:  ",CHAR(34),INDEX(Variables[Variable Definition],$A418),CHAR(34),
", SpecciationCV:  ",CHAR(34),INDEX(Variables[Speciation],$A418),CHAR(34),
", NoDataValue:  ",CHAR(34),INDEX(Variables[No Data Value],$A418),CHAR(34),"}"))</f>
        <v/>
      </c>
      <c r="S418" s="111" t="str">
        <f>IF($A418&gt;NumProcessingLevels,"",
CONCATENATE("  - &amp;ProcessingLevelID",TEXT($A418,"0000"),
" {","ProcessingLevelCode:  ",CHAR(34),INDEX(ProcessingLevels[Processing Level Code],$A418),CHAR(34),
", Definition:  ",CHAR(34),INDEX(ProcessingLevels[Definition],$A418),CHAR(34),
", Explanation:  ",CHAR(34),INDEX(ProcessingLevels[Explanation],$A418),CHAR(34),"}"))</f>
        <v/>
      </c>
      <c r="T418" s="111" t="str">
        <f>IF($A418&gt;NumDataColumns,"",
IF(INDEX(DataColumns[Method Code],$A418)="","PLEASE FILL IN A METHOD FOR EACH DATA COLUMN",
CONCATENATE("  - &amp;ActionID",TEXT($A418,"0000"),
" {","ActionTypeCV:  ",CHAR(34),"Observation",CHAR(34),
", MethodID: *MethodID",TEXT(MATCH(INDEX(DataColumns[Method Code],$A418),Methods[Method Code],0),"0000"),
", BeginDateTime:  NULL",
", BeginDateTimeUTCOffset:  NULL",
", EndDateTime:  NULL",
", EndDateTimeUTCOffset:  NULL",
", ActionDescription:  ",CHAR(34),"Generic observation action generated by YODA TimeSeries Template",CHAR(34),
", ActionFileLink:  ",CHAR(34),CHAR(34),"}")))</f>
        <v/>
      </c>
      <c r="U418" s="111" t="str">
        <f>IF($A418&gt;NumDataColumns,"",
IF(INDEX(DataColumns[Method Code],$A418)="","PLEASE FILL IN A SAMPLING FEATURE FOR EACH DATA COLUMN",
CONCATENATE("  - &amp;FeatureActionID",TEXT($A418,"0000"),
" {","SamplingFeatureID:  *SamplingFeatureID",TEXT(MATCH(INDEX(DataColumns[Sampling Feature Code],$A418),SamplingFeatures[Feature Code],0),"0000"),
", ActionID:  *ActionID",TEXT($A418,"0000"),"}")))</f>
        <v/>
      </c>
      <c r="V418" s="111" t="str">
        <f>IF($A418&gt;NumDataColumns,"",
CONCATENATE("  - &amp;ResultID",TEXT($A418,"0000"),
" {","ResultUUID:  ",CHAR(34),INDEX(DataColumns[ResultUUID],$A418),CHAR(34),
", FeatureActionID: *FeatureActionID",TEXT($A418,"0000"),
", ResultTypeCV:  ",CHAR(34),INDEX(DataColumns[Result Type],$A418),CHAR(34),
", VariableID:  *VariableID",TEXT(MATCH(INDEX(DataColumns[Variable Code],$A418),Variables[Variable Code],0),"0000"),
", UnitsID:  ",CHAR(34),INDEX(DataColumns[Unit Name],$A418),CHAR(34),
", TaxonomicClassifierID:  ",CHAR(34),CHAR(34),
", ProcessingLevelID:  *ProcessingLevelID",TEXT(MATCH(INDEX(DataColumns[Processing Level],$A418),ProcessingLevels[Processing Level Code],0),"0000"),
", ResultDateTime:  ",CHAR(34),CHAR(34),
", ResultDateTimeUTCOffset:  ",CHAR(34),CHAR(34),
", ValidDateTime:  ",CHAR(34),CHAR(34),
", ValidDateTimeUTCOffset:  ",CHAR(34),CHAR(34),
", StatusCV:  ",CHAR(34),CHAR(34),
", SampledMediumCV:  ",CHAR(34),INDEX(DataColumns[Sampled Medium],$A418),CHAR(34),
", ValueCount:  ",NumDataValues,"}"))</f>
        <v/>
      </c>
      <c r="W418" s="111" t="str">
        <f>IF($A418&gt;NumDataColumns,"",
CONCATENATE("  - &amp;TimeSeriesResultID001",TEXT($A418,"0000"),
" {","ResultID: *ResultID",TEXT($A418,"0000"),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Statistic],$A418),CHAR(34),"}"))</f>
        <v/>
      </c>
      <c r="X418" s="111" t="str">
        <f>IF($A418-3&gt;NumDataColumns,"",
CONCATENATE("    - {ColumnNumber: ",TEXT($A418-1,"0000"),
", Label:  ",CHAR(34),INDEX(DataColumns[Column Label],$A418-3),CHAR(34),
", ODM2Field:  ",CHAR(34),"DataValue",CHAR(34),
", CensorCodeCV:  ",CHAR(34),INDEX(DataColumns[Censor Code],$A418-3),CHAR(34),
", QualiatyCodeCV:  ",CHAR(34),INDEX(DataColumns[Quality Code],$A418-3),CHAR(34),
", TimeAggregationInterval:  ",INDEX(DataColumns[Time Aggregation Interval],$A418-3),
", TimeAggregationIntervalUnitsID:  ",CHAR(34),INDEX(DataColumns[Time Aggregation Unit],$A418-3),CHAR(34),"}"))</f>
        <v/>
      </c>
      <c r="AA418" s="111" t="str">
        <f>IF($A418&gt;NumDataColumns,
"",
CONCATENATE(AA417,", ",INDEX(DataColumns[Column Label],$A418)))</f>
        <v/>
      </c>
    </row>
    <row r="419" spans="1:27" x14ac:dyDescent="0.25">
      <c r="A419">
        <v>416</v>
      </c>
      <c r="D419" s="111" t="str">
        <f>IF($A419&gt;NumPeople,"",
CONCATENATE("  - &amp;PersonID",TEXT($A419,"0000"),
" {","PersonFirstName:  ",CHAR(34),INDEX(People[First Name],$A419),CHAR(34),
", PersonMiddleName:  ",CHAR(34),INDEX(People[Middle Name],$A419),CHAR(34),
", PersonLastName:  ",CHAR(34),INDEX(People[Last Name],$A419),CHAR(34),"}"))</f>
        <v/>
      </c>
      <c r="E419" s="111" t="str">
        <f>IF($A419&gt;NumOrganizations,"",
CONCATENATE("  - &amp;OrganizationID",TEXT($A419,"0000"),
" {","OrganizationTypeCV:  ",CHAR(34),INDEX(Organizations[Organization Type '[CV']],$A419),CHAR(34),
", OrganizationCode:  ",CHAR(34),INDEX(Organizations[Organization Code],$A419),CHAR(34),
", OrganizationName:  ",CHAR(34),INDEX(Organizations[Organization Name],$A419),CHAR(34),
", OrganizationDescription:  ",CHAR(34),INDEX(Organizations[Organization Description],$A419),CHAR(34),
", OrganizationLink:  ",CHAR(34),INDEX(Organizations[Organization Link],$A419),CHAR(34),"}"))</f>
        <v/>
      </c>
      <c r="F419" s="111" t="str">
        <f>IF($A419&gt;NumPeople,"",
CONCATENATE("  - &amp;AffiliationID",TEXT($A419,"0000"),
" {PersonID: *PersonID",TEXT($A419,"0000"),
", OrganizationID: *OrganizationID",TEXT(MATCH(INDEX(People[Organization Name],$A419),Organizations[Organization Name],0),"0000"),
", IsPrimaryOrganizationContact: , AffiliationStartDate: , AffiliationEndDate: , PrimaryPhone: ",
", PrimaryEmail: ",CHAR(34),INDEX(People[Primary Email],$A419),CHAR(34),
", PrimaryAddress: ",CHAR(34),INDEX(People[Primary Address],$A419),CHAR(34),
", PersonLink: }"))</f>
        <v/>
      </c>
      <c r="H419" s="111" t="str">
        <f>IF(COUNTA(CitationInformation)=0,"",
IF($A419&gt;NumAuthors,"",
CONCATENATE("  - &amp;AuthorListID",TEXT($A419,"0000"),
"  {CitationID: *CitationID0001",
", PersonID: *PersonID",TEXT(MATCH(INDEX(AuthorList[Author Name],$A419),People[Full Name],0),"0000"),
", AuthorOrder: ",INDEX(AuthorList[Author Number],$A419),"}")))</f>
        <v/>
      </c>
      <c r="K419" s="111" t="str">
        <f>IF($A419&gt;NumSamplingFeatures,"",
CONCATENATE("  - &amp;SamplingFeatureID",TEXT($A419,"0000"),
" {","SamplingFeatureUUID:  ",CHAR(34),INDEX(SamplingFeatures[Sampling Feature UUID],$A419),CHAR(34),
", SamplingFeatureTypeCV:  ",CHAR(34),INDEX(SamplingFeatures[Sampling Feature Type],$A419),CHAR(34),
", SamplingFeatureCode:  ",CHAR(34),INDEX(SamplingFeatures[Feature Code],$A419),CHAR(34),
", SamplingFeatureName:  ",CHAR(34),INDEX(SamplingFeatures[Feature Name],$A419),CHAR(34),
", SamplingFeatureDescription:  ",CHAR(34),INDEX(SamplingFeatures[Feature Description],$A419),CHAR(34),
", SamplingFeatureGeotypeCV:  ",CHAR(34),INDEX(SamplingFeatures[Feature Geo Type],$A419),CHAR(34),
", FeatureGeometry:  ",CHAR(34),INDEX(SamplingFeatures[Feature Geometry],$A419),CHAR(34),
", Elevation_m:  ",CHAR(34),INDEX(SamplingFeatures[Elevation_m],$A419),CHAR(34),
", ElevationDatumCV:  ",CHAR(34),ElevationDatum,CHAR(34),"}"))</f>
        <v/>
      </c>
      <c r="L419" s="111" t="str">
        <f>IF(NumSites=0,"",
IF(NumSites&lt;$A419,"",
CONCATENATE("  - &amp;SiteID",TEXT($A419,"0000"),
" {","SamplingFeatureID:  *SamplingFeatureID",TEXT(MATCH($A419,Sites[SiteID],0),"0000"),
", SiteTypeCV:  ",CHAR(34),INDEX(Sites[Site Type],MATCH($A419,Sites[SiteID],0)),CHAR(34),
", Latitude:  ",INDEX(Sites[Latitude],MATCH($A419,Sites[SiteID],0)),
", Longitude:  ",INDEX(Sites[Longitude],MATCH($A419,Sites[SiteID],0)),
", SpatialReferenceID:  *SRSID0001}")))</f>
        <v/>
      </c>
      <c r="M419" s="111" t="str">
        <f>IF(NumSpecimens=0,"",
IF(NumSpecimens&lt;$A419,"",
CONCATENATE("  - &amp;SpecimenID",TEXT($A419,"0000"),
" {","SamplingFeatureID:  *SamplingFeatureID",TEXT(MATCH($A419,Specimens[SpecimenID],0),"0000"),
", SpecimenTypeCV:  ",CHAR(34),INDEX(Specimens[Specimen Type],MATCH($A419,Specimens[SpecimenID],0)),CHAR(34),
", SpecimenMediumCV:  ",INDEX(Specimens[Specimen Medium],MATCH($A419,Specimens[SpecimenID],0)),
", IsFieldSpecimen:  ",CHAR(34),INDEX(Specimens[Is Field Specimen?],MATCH($A419,Specimens[SpecimenID],0)),CHAR(34),"}")))</f>
        <v/>
      </c>
      <c r="N419" s="111" t="str">
        <f>IF(NumSpatialOffsets=0,"",
IF(NumSpatialOffsets&lt;$A419,"",
CONCATENATE("  - &amp;SpatialOffsetID",TEXT($A419,"0000"),
" {","SpatialOffsetTypeCV:  ",CHAR(34),INDEX(RelatedFeatures[Spatial Offset Type],MATCH($A419,RelatedFeatures[OffsetID],0)),CHAR(34),
", Offset1Value:  ",INDEX(RelatedFeatures[Offset 1 Value],MATCH($A419,RelatedFeatures[OffsetID],0)),
", Offset1UnitID:  ",CHAR(34),INDEX(RelatedFeatures[Offset 1 Unit],MATCH($A419,RelatedFeatures[OffsetID],0)),CHAR(34),
", Offset2Value:  ",IF(INDEX(RelatedFeatures[Offset 2 Value],MATCH($A419,RelatedFeatures[OffsetID],0))="","NULL",INDEX(RelatedFeatures[Offset 2 Value],MATCH($A419,RelatedFeatures[OffsetID],0))),
", Offset2UnitID:  ",CHAR(34),INDEX(RelatedFeatures[Offset 2 Unit],MATCH($A419,RelatedFeatures[OffsetID],0)),,CHAR(34),
", Offset3Value:  ",IF(INDEX(RelatedFeatures[Offset 3 Value],MATCH($A419,RelatedFeatures[OffsetID],0))="","NULL",INDEX(RelatedFeatures[Offset 3 Value],MATCH($A419,RelatedFeatures[OffsetID],0))),
", Offset3UnitID:  ",CHAR(34),INDEX(RelatedFeatures[Offset 3 Unit],MATCH($A419,RelatedFeatures[OffsetID],0)),CHAR(34),"}")))</f>
        <v/>
      </c>
      <c r="O419" s="111" t="str">
        <f>IF(NumRelatedFeatures=0,"",
IF($A419&gt;NumRelatedFeatures,"",
CONCATENATE("  - &amp;RelationID",TEXT($A419,"0000"),
" {","SamplingFeatureID:  *SamplingFeatureID",TEXT(MATCH(INDEX(RelatedFeatures[First Sampling Feature Code],$A419),SamplingFeatures[Feature Code],0),"0000"),
", RelationshipTypeCV:  ",CHAR(34),INDEX(RelatedFeatures[Relationship Type],$A419),CHAR(34),
", RelatedFeatureID: *SamplingFeatureID",TEXT(MATCH(INDEX(RelatedFeatures[Second Sampling Feature Code],$A419),SamplingFeatures[Feature Code],0),"0000"),
", SpatialOffsetID:  ",IF(INDEX(RelatedFeatures[OffsetID],$A419)="",CONCATENATE(CHAR(34),CHAR(34)),CONCATENATE("*SpatialOffsetID",TEXT(INDEX(RelatedFeatures[OffsetID],$A419),"0000"))),"}")))</f>
        <v/>
      </c>
      <c r="P419" s="111" t="str">
        <f>IF($A419&gt;NumMethods,"",
CONCATENATE("  - &amp;MethodID",TEXT($A419,"0000"),
" {","MethodTypeCV:  ",CHAR(34),INDEX(Methods[Method Type],$A419),CHAR(34),
", MethodCode:  ",CHAR(34),INDEX(Methods[Method Code],$A419),CHAR(34),
", MethodName:  ",CHAR(34),INDEX(Methods[Method Name],$A419),CHAR(34),
", MethodDescription:  ",CHAR(34),INDEX(Methods[Method Description],$A419),CHAR(34),
", MethodLink:  ",CHAR(34),INDEX(Methods[Method Link],$A419),CHAR(34),
", OrganizationID: *OrganizationID",TEXT(MATCH(INDEX(Methods[Organization Name],$A419),Organizations[Organization Name],0),"0000"),"}"))</f>
        <v/>
      </c>
      <c r="Q419" s="111" t="str">
        <f>IF($A419&gt;NumVariables,"",
CONCATENATE("  - &amp;VariableID",TEXT($A419,"0000"),
" {","VariableTypeCV:  ",CHAR(34),INDEX(Variables[Variable Type],$A419),CHAR(34),
", VariableCode:  ",CHAR(34),INDEX(Variables[Variable Code],$A419),CHAR(34),
", VariableNameCV:  ",CHAR(34),INDEX(Variables[Variable Name],$A419),CHAR(34),
", VariableDefinition:  ",CHAR(34),INDEX(Variables[Variable Definition],$A419),CHAR(34),
", SpecciationCV:  ",CHAR(34),INDEX(Variables[Speciation],$A419),CHAR(34),
", NoDataValue:  ",CHAR(34),INDEX(Variables[No Data Value],$A419),CHAR(34),"}"))</f>
        <v/>
      </c>
      <c r="S419" s="111" t="str">
        <f>IF($A419&gt;NumProcessingLevels,"",
CONCATENATE("  - &amp;ProcessingLevelID",TEXT($A419,"0000"),
" {","ProcessingLevelCode:  ",CHAR(34),INDEX(ProcessingLevels[Processing Level Code],$A419),CHAR(34),
", Definition:  ",CHAR(34),INDEX(ProcessingLevels[Definition],$A419),CHAR(34),
", Explanation:  ",CHAR(34),INDEX(ProcessingLevels[Explanation],$A419),CHAR(34),"}"))</f>
        <v/>
      </c>
      <c r="T419" s="111" t="str">
        <f>IF($A419&gt;NumDataColumns,"",
IF(INDEX(DataColumns[Method Code],$A419)="","PLEASE FILL IN A METHOD FOR EACH DATA COLUMN",
CONCATENATE("  - &amp;ActionID",TEXT($A419,"0000"),
" {","ActionTypeCV:  ",CHAR(34),"Observation",CHAR(34),
", MethodID: *MethodID",TEXT(MATCH(INDEX(DataColumns[Method Code],$A419),Methods[Method Code],0),"0000"),
", BeginDateTime:  NULL",
", BeginDateTimeUTCOffset:  NULL",
", EndDateTime:  NULL",
", EndDateTimeUTCOffset:  NULL",
", ActionDescription:  ",CHAR(34),"Generic observation action generated by YODA TimeSeries Template",CHAR(34),
", ActionFileLink:  ",CHAR(34),CHAR(34),"}")))</f>
        <v/>
      </c>
      <c r="U419" s="111" t="str">
        <f>IF($A419&gt;NumDataColumns,"",
IF(INDEX(DataColumns[Method Code],$A419)="","PLEASE FILL IN A SAMPLING FEATURE FOR EACH DATA COLUMN",
CONCATENATE("  - &amp;FeatureActionID",TEXT($A419,"0000"),
" {","SamplingFeatureID:  *SamplingFeatureID",TEXT(MATCH(INDEX(DataColumns[Sampling Feature Code],$A419),SamplingFeatures[Feature Code],0),"0000"),
", ActionID:  *ActionID",TEXT($A419,"0000"),"}")))</f>
        <v/>
      </c>
      <c r="V419" s="111" t="str">
        <f>IF($A419&gt;NumDataColumns,"",
CONCATENATE("  - &amp;ResultID",TEXT($A419,"0000"),
" {","ResultUUID:  ",CHAR(34),INDEX(DataColumns[ResultUUID],$A419),CHAR(34),
", FeatureActionID: *FeatureActionID",TEXT($A419,"0000"),
", ResultTypeCV:  ",CHAR(34),INDEX(DataColumns[Result Type],$A419),CHAR(34),
", VariableID:  *VariableID",TEXT(MATCH(INDEX(DataColumns[Variable Code],$A419),Variables[Variable Code],0),"0000"),
", UnitsID:  ",CHAR(34),INDEX(DataColumns[Unit Name],$A419),CHAR(34),
", TaxonomicClassifierID:  ",CHAR(34),CHAR(34),
", ProcessingLevelID:  *ProcessingLevelID",TEXT(MATCH(INDEX(DataColumns[Processing Level],$A419),ProcessingLevels[Processing Level Code],0),"0000"),
", ResultDateTime:  ",CHAR(34),CHAR(34),
", ResultDateTimeUTCOffset:  ",CHAR(34),CHAR(34),
", ValidDateTime:  ",CHAR(34),CHAR(34),
", ValidDateTimeUTCOffset:  ",CHAR(34),CHAR(34),
", StatusCV:  ",CHAR(34),CHAR(34),
", SampledMediumCV:  ",CHAR(34),INDEX(DataColumns[Sampled Medium],$A419),CHAR(34),
", ValueCount:  ",NumDataValues,"}"))</f>
        <v/>
      </c>
      <c r="W419" s="111" t="str">
        <f>IF($A419&gt;NumDataColumns,"",
CONCATENATE("  - &amp;TimeSeriesResultID001",TEXT($A419,"0000"),
" {","ResultID: *ResultID",TEXT($A419,"0000"),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Statistic],$A419),CHAR(34),"}"))</f>
        <v/>
      </c>
      <c r="X419" s="111" t="str">
        <f>IF($A419-3&gt;NumDataColumns,"",
CONCATENATE("    - {ColumnNumber: ",TEXT($A419-1,"0000"),
", Label:  ",CHAR(34),INDEX(DataColumns[Column Label],$A419-3),CHAR(34),
", ODM2Field:  ",CHAR(34),"DataValue",CHAR(34),
", CensorCodeCV:  ",CHAR(34),INDEX(DataColumns[Censor Code],$A419-3),CHAR(34),
", QualiatyCodeCV:  ",CHAR(34),INDEX(DataColumns[Quality Code],$A419-3),CHAR(34),
", TimeAggregationInterval:  ",INDEX(DataColumns[Time Aggregation Interval],$A419-3),
", TimeAggregationIntervalUnitsID:  ",CHAR(34),INDEX(DataColumns[Time Aggregation Unit],$A419-3),CHAR(34),"}"))</f>
        <v/>
      </c>
      <c r="AA419" s="111" t="str">
        <f>IF($A419&gt;NumDataColumns,
"",
CONCATENATE(AA418,", ",INDEX(DataColumns[Column Label],$A419)))</f>
        <v/>
      </c>
    </row>
    <row r="420" spans="1:27" x14ac:dyDescent="0.25">
      <c r="A420">
        <v>417</v>
      </c>
      <c r="D420" s="111" t="str">
        <f>IF($A420&gt;NumPeople,"",
CONCATENATE("  - &amp;PersonID",TEXT($A420,"0000"),
" {","PersonFirstName:  ",CHAR(34),INDEX(People[First Name],$A420),CHAR(34),
", PersonMiddleName:  ",CHAR(34),INDEX(People[Middle Name],$A420),CHAR(34),
", PersonLastName:  ",CHAR(34),INDEX(People[Last Name],$A420),CHAR(34),"}"))</f>
        <v/>
      </c>
      <c r="E420" s="111" t="str">
        <f>IF($A420&gt;NumOrganizations,"",
CONCATENATE("  - &amp;OrganizationID",TEXT($A420,"0000"),
" {","OrganizationTypeCV:  ",CHAR(34),INDEX(Organizations[Organization Type '[CV']],$A420),CHAR(34),
", OrganizationCode:  ",CHAR(34),INDEX(Organizations[Organization Code],$A420),CHAR(34),
", OrganizationName:  ",CHAR(34),INDEX(Organizations[Organization Name],$A420),CHAR(34),
", OrganizationDescription:  ",CHAR(34),INDEX(Organizations[Organization Description],$A420),CHAR(34),
", OrganizationLink:  ",CHAR(34),INDEX(Organizations[Organization Link],$A420),CHAR(34),"}"))</f>
        <v/>
      </c>
      <c r="F420" s="111" t="str">
        <f>IF($A420&gt;NumPeople,"",
CONCATENATE("  - &amp;AffiliationID",TEXT($A420,"0000"),
" {PersonID: *PersonID",TEXT($A420,"0000"),
", OrganizationID: *OrganizationID",TEXT(MATCH(INDEX(People[Organization Name],$A420),Organizations[Organization Name],0),"0000"),
", IsPrimaryOrganizationContact: , AffiliationStartDate: , AffiliationEndDate: , PrimaryPhone: ",
", PrimaryEmail: ",CHAR(34),INDEX(People[Primary Email],$A420),CHAR(34),
", PrimaryAddress: ",CHAR(34),INDEX(People[Primary Address],$A420),CHAR(34),
", PersonLink: }"))</f>
        <v/>
      </c>
      <c r="H420" s="111" t="str">
        <f>IF(COUNTA(CitationInformation)=0,"",
IF($A420&gt;NumAuthors,"",
CONCATENATE("  - &amp;AuthorListID",TEXT($A420,"0000"),
"  {CitationID: *CitationID0001",
", PersonID: *PersonID",TEXT(MATCH(INDEX(AuthorList[Author Name],$A420),People[Full Name],0),"0000"),
", AuthorOrder: ",INDEX(AuthorList[Author Number],$A420),"}")))</f>
        <v/>
      </c>
      <c r="K420" s="111" t="str">
        <f>IF($A420&gt;NumSamplingFeatures,"",
CONCATENATE("  - &amp;SamplingFeatureID",TEXT($A420,"0000"),
" {","SamplingFeatureUUID:  ",CHAR(34),INDEX(SamplingFeatures[Sampling Feature UUID],$A420),CHAR(34),
", SamplingFeatureTypeCV:  ",CHAR(34),INDEX(SamplingFeatures[Sampling Feature Type],$A420),CHAR(34),
", SamplingFeatureCode:  ",CHAR(34),INDEX(SamplingFeatures[Feature Code],$A420),CHAR(34),
", SamplingFeatureName:  ",CHAR(34),INDEX(SamplingFeatures[Feature Name],$A420),CHAR(34),
", SamplingFeatureDescription:  ",CHAR(34),INDEX(SamplingFeatures[Feature Description],$A420),CHAR(34),
", SamplingFeatureGeotypeCV:  ",CHAR(34),INDEX(SamplingFeatures[Feature Geo Type],$A420),CHAR(34),
", FeatureGeometry:  ",CHAR(34),INDEX(SamplingFeatures[Feature Geometry],$A420),CHAR(34),
", Elevation_m:  ",CHAR(34),INDEX(SamplingFeatures[Elevation_m],$A420),CHAR(34),
", ElevationDatumCV:  ",CHAR(34),ElevationDatum,CHAR(34),"}"))</f>
        <v/>
      </c>
      <c r="L420" s="111" t="str">
        <f>IF(NumSites=0,"",
IF(NumSites&lt;$A420,"",
CONCATENATE("  - &amp;SiteID",TEXT($A420,"0000"),
" {","SamplingFeatureID:  *SamplingFeatureID",TEXT(MATCH($A420,Sites[SiteID],0),"0000"),
", SiteTypeCV:  ",CHAR(34),INDEX(Sites[Site Type],MATCH($A420,Sites[SiteID],0)),CHAR(34),
", Latitude:  ",INDEX(Sites[Latitude],MATCH($A420,Sites[SiteID],0)),
", Longitude:  ",INDEX(Sites[Longitude],MATCH($A420,Sites[SiteID],0)),
", SpatialReferenceID:  *SRSID0001}")))</f>
        <v/>
      </c>
      <c r="M420" s="111" t="str">
        <f>IF(NumSpecimens=0,"",
IF(NumSpecimens&lt;$A420,"",
CONCATENATE("  - &amp;SpecimenID",TEXT($A420,"0000"),
" {","SamplingFeatureID:  *SamplingFeatureID",TEXT(MATCH($A420,Specimens[SpecimenID],0),"0000"),
", SpecimenTypeCV:  ",CHAR(34),INDEX(Specimens[Specimen Type],MATCH($A420,Specimens[SpecimenID],0)),CHAR(34),
", SpecimenMediumCV:  ",INDEX(Specimens[Specimen Medium],MATCH($A420,Specimens[SpecimenID],0)),
", IsFieldSpecimen:  ",CHAR(34),INDEX(Specimens[Is Field Specimen?],MATCH($A420,Specimens[SpecimenID],0)),CHAR(34),"}")))</f>
        <v/>
      </c>
      <c r="N420" s="111" t="str">
        <f>IF(NumSpatialOffsets=0,"",
IF(NumSpatialOffsets&lt;$A420,"",
CONCATENATE("  - &amp;SpatialOffsetID",TEXT($A420,"0000"),
" {","SpatialOffsetTypeCV:  ",CHAR(34),INDEX(RelatedFeatures[Spatial Offset Type],MATCH($A420,RelatedFeatures[OffsetID],0)),CHAR(34),
", Offset1Value:  ",INDEX(RelatedFeatures[Offset 1 Value],MATCH($A420,RelatedFeatures[OffsetID],0)),
", Offset1UnitID:  ",CHAR(34),INDEX(RelatedFeatures[Offset 1 Unit],MATCH($A420,RelatedFeatures[OffsetID],0)),CHAR(34),
", Offset2Value:  ",IF(INDEX(RelatedFeatures[Offset 2 Value],MATCH($A420,RelatedFeatures[OffsetID],0))="","NULL",INDEX(RelatedFeatures[Offset 2 Value],MATCH($A420,RelatedFeatures[OffsetID],0))),
", Offset2UnitID:  ",CHAR(34),INDEX(RelatedFeatures[Offset 2 Unit],MATCH($A420,RelatedFeatures[OffsetID],0)),,CHAR(34),
", Offset3Value:  ",IF(INDEX(RelatedFeatures[Offset 3 Value],MATCH($A420,RelatedFeatures[OffsetID],0))="","NULL",INDEX(RelatedFeatures[Offset 3 Value],MATCH($A420,RelatedFeatures[OffsetID],0))),
", Offset3UnitID:  ",CHAR(34),INDEX(RelatedFeatures[Offset 3 Unit],MATCH($A420,RelatedFeatures[OffsetID],0)),CHAR(34),"}")))</f>
        <v/>
      </c>
      <c r="O420" s="111" t="str">
        <f>IF(NumRelatedFeatures=0,"",
IF($A420&gt;NumRelatedFeatures,"",
CONCATENATE("  - &amp;RelationID",TEXT($A420,"0000"),
" {","SamplingFeatureID:  *SamplingFeatureID",TEXT(MATCH(INDEX(RelatedFeatures[First Sampling Feature Code],$A420),SamplingFeatures[Feature Code],0),"0000"),
", RelationshipTypeCV:  ",CHAR(34),INDEX(RelatedFeatures[Relationship Type],$A420),CHAR(34),
", RelatedFeatureID: *SamplingFeatureID",TEXT(MATCH(INDEX(RelatedFeatures[Second Sampling Feature Code],$A420),SamplingFeatures[Feature Code],0),"0000"),
", SpatialOffsetID:  ",IF(INDEX(RelatedFeatures[OffsetID],$A420)="",CONCATENATE(CHAR(34),CHAR(34)),CONCATENATE("*SpatialOffsetID",TEXT(INDEX(RelatedFeatures[OffsetID],$A420),"0000"))),"}")))</f>
        <v/>
      </c>
      <c r="P420" s="111" t="str">
        <f>IF($A420&gt;NumMethods,"",
CONCATENATE("  - &amp;MethodID",TEXT($A420,"0000"),
" {","MethodTypeCV:  ",CHAR(34),INDEX(Methods[Method Type],$A420),CHAR(34),
", MethodCode:  ",CHAR(34),INDEX(Methods[Method Code],$A420),CHAR(34),
", MethodName:  ",CHAR(34),INDEX(Methods[Method Name],$A420),CHAR(34),
", MethodDescription:  ",CHAR(34),INDEX(Methods[Method Description],$A420),CHAR(34),
", MethodLink:  ",CHAR(34),INDEX(Methods[Method Link],$A420),CHAR(34),
", OrganizationID: *OrganizationID",TEXT(MATCH(INDEX(Methods[Organization Name],$A420),Organizations[Organization Name],0),"0000"),"}"))</f>
        <v/>
      </c>
      <c r="Q420" s="111" t="str">
        <f>IF($A420&gt;NumVariables,"",
CONCATENATE("  - &amp;VariableID",TEXT($A420,"0000"),
" {","VariableTypeCV:  ",CHAR(34),INDEX(Variables[Variable Type],$A420),CHAR(34),
", VariableCode:  ",CHAR(34),INDEX(Variables[Variable Code],$A420),CHAR(34),
", VariableNameCV:  ",CHAR(34),INDEX(Variables[Variable Name],$A420),CHAR(34),
", VariableDefinition:  ",CHAR(34),INDEX(Variables[Variable Definition],$A420),CHAR(34),
", SpecciationCV:  ",CHAR(34),INDEX(Variables[Speciation],$A420),CHAR(34),
", NoDataValue:  ",CHAR(34),INDEX(Variables[No Data Value],$A420),CHAR(34),"}"))</f>
        <v/>
      </c>
      <c r="S420" s="111" t="str">
        <f>IF($A420&gt;NumProcessingLevels,"",
CONCATENATE("  - &amp;ProcessingLevelID",TEXT($A420,"0000"),
" {","ProcessingLevelCode:  ",CHAR(34),INDEX(ProcessingLevels[Processing Level Code],$A420),CHAR(34),
", Definition:  ",CHAR(34),INDEX(ProcessingLevels[Definition],$A420),CHAR(34),
", Explanation:  ",CHAR(34),INDEX(ProcessingLevels[Explanation],$A420),CHAR(34),"}"))</f>
        <v/>
      </c>
      <c r="T420" s="111" t="str">
        <f>IF($A420&gt;NumDataColumns,"",
IF(INDEX(DataColumns[Method Code],$A420)="","PLEASE FILL IN A METHOD FOR EACH DATA COLUMN",
CONCATENATE("  - &amp;ActionID",TEXT($A420,"0000"),
" {","ActionTypeCV:  ",CHAR(34),"Observation",CHAR(34),
", MethodID: *MethodID",TEXT(MATCH(INDEX(DataColumns[Method Code],$A420),Methods[Method Code],0),"0000"),
", BeginDateTime:  NULL",
", BeginDateTimeUTCOffset:  NULL",
", EndDateTime:  NULL",
", EndDateTimeUTCOffset:  NULL",
", ActionDescription:  ",CHAR(34),"Generic observation action generated by YODA TimeSeries Template",CHAR(34),
", ActionFileLink:  ",CHAR(34),CHAR(34),"}")))</f>
        <v/>
      </c>
      <c r="U420" s="111" t="str">
        <f>IF($A420&gt;NumDataColumns,"",
IF(INDEX(DataColumns[Method Code],$A420)="","PLEASE FILL IN A SAMPLING FEATURE FOR EACH DATA COLUMN",
CONCATENATE("  - &amp;FeatureActionID",TEXT($A420,"0000"),
" {","SamplingFeatureID:  *SamplingFeatureID",TEXT(MATCH(INDEX(DataColumns[Sampling Feature Code],$A420),SamplingFeatures[Feature Code],0),"0000"),
", ActionID:  *ActionID",TEXT($A420,"0000"),"}")))</f>
        <v/>
      </c>
      <c r="V420" s="111" t="str">
        <f>IF($A420&gt;NumDataColumns,"",
CONCATENATE("  - &amp;ResultID",TEXT($A420,"0000"),
" {","ResultUUID:  ",CHAR(34),INDEX(DataColumns[ResultUUID],$A420),CHAR(34),
", FeatureActionID: *FeatureActionID",TEXT($A420,"0000"),
", ResultTypeCV:  ",CHAR(34),INDEX(DataColumns[Result Type],$A420),CHAR(34),
", VariableID:  *VariableID",TEXT(MATCH(INDEX(DataColumns[Variable Code],$A420),Variables[Variable Code],0),"0000"),
", UnitsID:  ",CHAR(34),INDEX(DataColumns[Unit Name],$A420),CHAR(34),
", TaxonomicClassifierID:  ",CHAR(34),CHAR(34),
", ProcessingLevelID:  *ProcessingLevelID",TEXT(MATCH(INDEX(DataColumns[Processing Level],$A420),ProcessingLevels[Processing Level Code],0),"0000"),
", ResultDateTime:  ",CHAR(34),CHAR(34),
", ResultDateTimeUTCOffset:  ",CHAR(34),CHAR(34),
", ValidDateTime:  ",CHAR(34),CHAR(34),
", ValidDateTimeUTCOffset:  ",CHAR(34),CHAR(34),
", StatusCV:  ",CHAR(34),CHAR(34),
", SampledMediumCV:  ",CHAR(34),INDEX(DataColumns[Sampled Medium],$A420),CHAR(34),
", ValueCount:  ",NumDataValues,"}"))</f>
        <v/>
      </c>
      <c r="W420" s="111" t="str">
        <f>IF($A420&gt;NumDataColumns,"",
CONCATENATE("  - &amp;TimeSeriesResultID001",TEXT($A420,"0000"),
" {","ResultID: *ResultID",TEXT($A420,"0000"),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Statistic],$A420),CHAR(34),"}"))</f>
        <v/>
      </c>
      <c r="X420" s="111" t="str">
        <f>IF($A420-3&gt;NumDataColumns,"",
CONCATENATE("    - {ColumnNumber: ",TEXT($A420-1,"0000"),
", Label:  ",CHAR(34),INDEX(DataColumns[Column Label],$A420-3),CHAR(34),
", ODM2Field:  ",CHAR(34),"DataValue",CHAR(34),
", CensorCodeCV:  ",CHAR(34),INDEX(DataColumns[Censor Code],$A420-3),CHAR(34),
", QualiatyCodeCV:  ",CHAR(34),INDEX(DataColumns[Quality Code],$A420-3),CHAR(34),
", TimeAggregationInterval:  ",INDEX(DataColumns[Time Aggregation Interval],$A420-3),
", TimeAggregationIntervalUnitsID:  ",CHAR(34),INDEX(DataColumns[Time Aggregation Unit],$A420-3),CHAR(34),"}"))</f>
        <v/>
      </c>
      <c r="AA420" s="111" t="str">
        <f>IF($A420&gt;NumDataColumns,
"",
CONCATENATE(AA419,", ",INDEX(DataColumns[Column Label],$A420)))</f>
        <v/>
      </c>
    </row>
    <row r="421" spans="1:27" x14ac:dyDescent="0.25">
      <c r="A421">
        <v>418</v>
      </c>
      <c r="D421" s="111" t="str">
        <f>IF($A421&gt;NumPeople,"",
CONCATENATE("  - &amp;PersonID",TEXT($A421,"0000"),
" {","PersonFirstName:  ",CHAR(34),INDEX(People[First Name],$A421),CHAR(34),
", PersonMiddleName:  ",CHAR(34),INDEX(People[Middle Name],$A421),CHAR(34),
", PersonLastName:  ",CHAR(34),INDEX(People[Last Name],$A421),CHAR(34),"}"))</f>
        <v/>
      </c>
      <c r="E421" s="111" t="str">
        <f>IF($A421&gt;NumOrganizations,"",
CONCATENATE("  - &amp;OrganizationID",TEXT($A421,"0000"),
" {","OrganizationTypeCV:  ",CHAR(34),INDEX(Organizations[Organization Type '[CV']],$A421),CHAR(34),
", OrganizationCode:  ",CHAR(34),INDEX(Organizations[Organization Code],$A421),CHAR(34),
", OrganizationName:  ",CHAR(34),INDEX(Organizations[Organization Name],$A421),CHAR(34),
", OrganizationDescription:  ",CHAR(34),INDEX(Organizations[Organization Description],$A421),CHAR(34),
", OrganizationLink:  ",CHAR(34),INDEX(Organizations[Organization Link],$A421),CHAR(34),"}"))</f>
        <v/>
      </c>
      <c r="F421" s="111" t="str">
        <f>IF($A421&gt;NumPeople,"",
CONCATENATE("  - &amp;AffiliationID",TEXT($A421,"0000"),
" {PersonID: *PersonID",TEXT($A421,"0000"),
", OrganizationID: *OrganizationID",TEXT(MATCH(INDEX(People[Organization Name],$A421),Organizations[Organization Name],0),"0000"),
", IsPrimaryOrganizationContact: , AffiliationStartDate: , AffiliationEndDate: , PrimaryPhone: ",
", PrimaryEmail: ",CHAR(34),INDEX(People[Primary Email],$A421),CHAR(34),
", PrimaryAddress: ",CHAR(34),INDEX(People[Primary Address],$A421),CHAR(34),
", PersonLink: }"))</f>
        <v/>
      </c>
      <c r="H421" s="111" t="str">
        <f>IF(COUNTA(CitationInformation)=0,"",
IF($A421&gt;NumAuthors,"",
CONCATENATE("  - &amp;AuthorListID",TEXT($A421,"0000"),
"  {CitationID: *CitationID0001",
", PersonID: *PersonID",TEXT(MATCH(INDEX(AuthorList[Author Name],$A421),People[Full Name],0),"0000"),
", AuthorOrder: ",INDEX(AuthorList[Author Number],$A421),"}")))</f>
        <v/>
      </c>
      <c r="K421" s="111" t="str">
        <f>IF($A421&gt;NumSamplingFeatures,"",
CONCATENATE("  - &amp;SamplingFeatureID",TEXT($A421,"0000"),
" {","SamplingFeatureUUID:  ",CHAR(34),INDEX(SamplingFeatures[Sampling Feature UUID],$A421),CHAR(34),
", SamplingFeatureTypeCV:  ",CHAR(34),INDEX(SamplingFeatures[Sampling Feature Type],$A421),CHAR(34),
", SamplingFeatureCode:  ",CHAR(34),INDEX(SamplingFeatures[Feature Code],$A421),CHAR(34),
", SamplingFeatureName:  ",CHAR(34),INDEX(SamplingFeatures[Feature Name],$A421),CHAR(34),
", SamplingFeatureDescription:  ",CHAR(34),INDEX(SamplingFeatures[Feature Description],$A421),CHAR(34),
", SamplingFeatureGeotypeCV:  ",CHAR(34),INDEX(SamplingFeatures[Feature Geo Type],$A421),CHAR(34),
", FeatureGeometry:  ",CHAR(34),INDEX(SamplingFeatures[Feature Geometry],$A421),CHAR(34),
", Elevation_m:  ",CHAR(34),INDEX(SamplingFeatures[Elevation_m],$A421),CHAR(34),
", ElevationDatumCV:  ",CHAR(34),ElevationDatum,CHAR(34),"}"))</f>
        <v/>
      </c>
      <c r="L421" s="111" t="str">
        <f>IF(NumSites=0,"",
IF(NumSites&lt;$A421,"",
CONCATENATE("  - &amp;SiteID",TEXT($A421,"0000"),
" {","SamplingFeatureID:  *SamplingFeatureID",TEXT(MATCH($A421,Sites[SiteID],0),"0000"),
", SiteTypeCV:  ",CHAR(34),INDEX(Sites[Site Type],MATCH($A421,Sites[SiteID],0)),CHAR(34),
", Latitude:  ",INDEX(Sites[Latitude],MATCH($A421,Sites[SiteID],0)),
", Longitude:  ",INDEX(Sites[Longitude],MATCH($A421,Sites[SiteID],0)),
", SpatialReferenceID:  *SRSID0001}")))</f>
        <v/>
      </c>
      <c r="M421" s="111" t="str">
        <f>IF(NumSpecimens=0,"",
IF(NumSpecimens&lt;$A421,"",
CONCATENATE("  - &amp;SpecimenID",TEXT($A421,"0000"),
" {","SamplingFeatureID:  *SamplingFeatureID",TEXT(MATCH($A421,Specimens[SpecimenID],0),"0000"),
", SpecimenTypeCV:  ",CHAR(34),INDEX(Specimens[Specimen Type],MATCH($A421,Specimens[SpecimenID],0)),CHAR(34),
", SpecimenMediumCV:  ",INDEX(Specimens[Specimen Medium],MATCH($A421,Specimens[SpecimenID],0)),
", IsFieldSpecimen:  ",CHAR(34),INDEX(Specimens[Is Field Specimen?],MATCH($A421,Specimens[SpecimenID],0)),CHAR(34),"}")))</f>
        <v/>
      </c>
      <c r="N421" s="111" t="str">
        <f>IF(NumSpatialOffsets=0,"",
IF(NumSpatialOffsets&lt;$A421,"",
CONCATENATE("  - &amp;SpatialOffsetID",TEXT($A421,"0000"),
" {","SpatialOffsetTypeCV:  ",CHAR(34),INDEX(RelatedFeatures[Spatial Offset Type],MATCH($A421,RelatedFeatures[OffsetID],0)),CHAR(34),
", Offset1Value:  ",INDEX(RelatedFeatures[Offset 1 Value],MATCH($A421,RelatedFeatures[OffsetID],0)),
", Offset1UnitID:  ",CHAR(34),INDEX(RelatedFeatures[Offset 1 Unit],MATCH($A421,RelatedFeatures[OffsetID],0)),CHAR(34),
", Offset2Value:  ",IF(INDEX(RelatedFeatures[Offset 2 Value],MATCH($A421,RelatedFeatures[OffsetID],0))="","NULL",INDEX(RelatedFeatures[Offset 2 Value],MATCH($A421,RelatedFeatures[OffsetID],0))),
", Offset2UnitID:  ",CHAR(34),INDEX(RelatedFeatures[Offset 2 Unit],MATCH($A421,RelatedFeatures[OffsetID],0)),,CHAR(34),
", Offset3Value:  ",IF(INDEX(RelatedFeatures[Offset 3 Value],MATCH($A421,RelatedFeatures[OffsetID],0))="","NULL",INDEX(RelatedFeatures[Offset 3 Value],MATCH($A421,RelatedFeatures[OffsetID],0))),
", Offset3UnitID:  ",CHAR(34),INDEX(RelatedFeatures[Offset 3 Unit],MATCH($A421,RelatedFeatures[OffsetID],0)),CHAR(34),"}")))</f>
        <v/>
      </c>
      <c r="O421" s="111" t="str">
        <f>IF(NumRelatedFeatures=0,"",
IF($A421&gt;NumRelatedFeatures,"",
CONCATENATE("  - &amp;RelationID",TEXT($A421,"0000"),
" {","SamplingFeatureID:  *SamplingFeatureID",TEXT(MATCH(INDEX(RelatedFeatures[First Sampling Feature Code],$A421),SamplingFeatures[Feature Code],0),"0000"),
", RelationshipTypeCV:  ",CHAR(34),INDEX(RelatedFeatures[Relationship Type],$A421),CHAR(34),
", RelatedFeatureID: *SamplingFeatureID",TEXT(MATCH(INDEX(RelatedFeatures[Second Sampling Feature Code],$A421),SamplingFeatures[Feature Code],0),"0000"),
", SpatialOffsetID:  ",IF(INDEX(RelatedFeatures[OffsetID],$A421)="",CONCATENATE(CHAR(34),CHAR(34)),CONCATENATE("*SpatialOffsetID",TEXT(INDEX(RelatedFeatures[OffsetID],$A421),"0000"))),"}")))</f>
        <v/>
      </c>
      <c r="P421" s="111" t="str">
        <f>IF($A421&gt;NumMethods,"",
CONCATENATE("  - &amp;MethodID",TEXT($A421,"0000"),
" {","MethodTypeCV:  ",CHAR(34),INDEX(Methods[Method Type],$A421),CHAR(34),
", MethodCode:  ",CHAR(34),INDEX(Methods[Method Code],$A421),CHAR(34),
", MethodName:  ",CHAR(34),INDEX(Methods[Method Name],$A421),CHAR(34),
", MethodDescription:  ",CHAR(34),INDEX(Methods[Method Description],$A421),CHAR(34),
", MethodLink:  ",CHAR(34),INDEX(Methods[Method Link],$A421),CHAR(34),
", OrganizationID: *OrganizationID",TEXT(MATCH(INDEX(Methods[Organization Name],$A421),Organizations[Organization Name],0),"0000"),"}"))</f>
        <v/>
      </c>
      <c r="Q421" s="111" t="str">
        <f>IF($A421&gt;NumVariables,"",
CONCATENATE("  - &amp;VariableID",TEXT($A421,"0000"),
" {","VariableTypeCV:  ",CHAR(34),INDEX(Variables[Variable Type],$A421),CHAR(34),
", VariableCode:  ",CHAR(34),INDEX(Variables[Variable Code],$A421),CHAR(34),
", VariableNameCV:  ",CHAR(34),INDEX(Variables[Variable Name],$A421),CHAR(34),
", VariableDefinition:  ",CHAR(34),INDEX(Variables[Variable Definition],$A421),CHAR(34),
", SpecciationCV:  ",CHAR(34),INDEX(Variables[Speciation],$A421),CHAR(34),
", NoDataValue:  ",CHAR(34),INDEX(Variables[No Data Value],$A421),CHAR(34),"}"))</f>
        <v/>
      </c>
      <c r="S421" s="111" t="str">
        <f>IF($A421&gt;NumProcessingLevels,"",
CONCATENATE("  - &amp;ProcessingLevelID",TEXT($A421,"0000"),
" {","ProcessingLevelCode:  ",CHAR(34),INDEX(ProcessingLevels[Processing Level Code],$A421),CHAR(34),
", Definition:  ",CHAR(34),INDEX(ProcessingLevels[Definition],$A421),CHAR(34),
", Explanation:  ",CHAR(34),INDEX(ProcessingLevels[Explanation],$A421),CHAR(34),"}"))</f>
        <v/>
      </c>
      <c r="T421" s="111" t="str">
        <f>IF($A421&gt;NumDataColumns,"",
IF(INDEX(DataColumns[Method Code],$A421)="","PLEASE FILL IN A METHOD FOR EACH DATA COLUMN",
CONCATENATE("  - &amp;ActionID",TEXT($A421,"0000"),
" {","ActionTypeCV:  ",CHAR(34),"Observation",CHAR(34),
", MethodID: *MethodID",TEXT(MATCH(INDEX(DataColumns[Method Code],$A421),Methods[Method Code],0),"0000"),
", BeginDateTime:  NULL",
", BeginDateTimeUTCOffset:  NULL",
", EndDateTime:  NULL",
", EndDateTimeUTCOffset:  NULL",
", ActionDescription:  ",CHAR(34),"Generic observation action generated by YODA TimeSeries Template",CHAR(34),
", ActionFileLink:  ",CHAR(34),CHAR(34),"}")))</f>
        <v/>
      </c>
      <c r="U421" s="111" t="str">
        <f>IF($A421&gt;NumDataColumns,"",
IF(INDEX(DataColumns[Method Code],$A421)="","PLEASE FILL IN A SAMPLING FEATURE FOR EACH DATA COLUMN",
CONCATENATE("  - &amp;FeatureActionID",TEXT($A421,"0000"),
" {","SamplingFeatureID:  *SamplingFeatureID",TEXT(MATCH(INDEX(DataColumns[Sampling Feature Code],$A421),SamplingFeatures[Feature Code],0),"0000"),
", ActionID:  *ActionID",TEXT($A421,"0000"),"}")))</f>
        <v/>
      </c>
      <c r="V421" s="111" t="str">
        <f>IF($A421&gt;NumDataColumns,"",
CONCATENATE("  - &amp;ResultID",TEXT($A421,"0000"),
" {","ResultUUID:  ",CHAR(34),INDEX(DataColumns[ResultUUID],$A421),CHAR(34),
", FeatureActionID: *FeatureActionID",TEXT($A421,"0000"),
", ResultTypeCV:  ",CHAR(34),INDEX(DataColumns[Result Type],$A421),CHAR(34),
", VariableID:  *VariableID",TEXT(MATCH(INDEX(DataColumns[Variable Code],$A421),Variables[Variable Code],0),"0000"),
", UnitsID:  ",CHAR(34),INDEX(DataColumns[Unit Name],$A421),CHAR(34),
", TaxonomicClassifierID:  ",CHAR(34),CHAR(34),
", ProcessingLevelID:  *ProcessingLevelID",TEXT(MATCH(INDEX(DataColumns[Processing Level],$A421),ProcessingLevels[Processing Level Code],0),"0000"),
", ResultDateTime:  ",CHAR(34),CHAR(34),
", ResultDateTimeUTCOffset:  ",CHAR(34),CHAR(34),
", ValidDateTime:  ",CHAR(34),CHAR(34),
", ValidDateTimeUTCOffset:  ",CHAR(34),CHAR(34),
", StatusCV:  ",CHAR(34),CHAR(34),
", SampledMediumCV:  ",CHAR(34),INDEX(DataColumns[Sampled Medium],$A421),CHAR(34),
", ValueCount:  ",NumDataValues,"}"))</f>
        <v/>
      </c>
      <c r="W421" s="111" t="str">
        <f>IF($A421&gt;NumDataColumns,"",
CONCATENATE("  - &amp;TimeSeriesResultID001",TEXT($A421,"0000"),
" {","ResultID: *ResultID",TEXT($A421,"0000"),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Statistic],$A421),CHAR(34),"}"))</f>
        <v/>
      </c>
      <c r="X421" s="111" t="str">
        <f>IF($A421-3&gt;NumDataColumns,"",
CONCATENATE("    - {ColumnNumber: ",TEXT($A421-1,"0000"),
", Label:  ",CHAR(34),INDEX(DataColumns[Column Label],$A421-3),CHAR(34),
", ODM2Field:  ",CHAR(34),"DataValue",CHAR(34),
", CensorCodeCV:  ",CHAR(34),INDEX(DataColumns[Censor Code],$A421-3),CHAR(34),
", QualiatyCodeCV:  ",CHAR(34),INDEX(DataColumns[Quality Code],$A421-3),CHAR(34),
", TimeAggregationInterval:  ",INDEX(DataColumns[Time Aggregation Interval],$A421-3),
", TimeAggregationIntervalUnitsID:  ",CHAR(34),INDEX(DataColumns[Time Aggregation Unit],$A421-3),CHAR(34),"}"))</f>
        <v/>
      </c>
      <c r="AA421" s="111" t="str">
        <f>IF($A421&gt;NumDataColumns,
"",
CONCATENATE(AA420,", ",INDEX(DataColumns[Column Label],$A421)))</f>
        <v/>
      </c>
    </row>
    <row r="422" spans="1:27" x14ac:dyDescent="0.25">
      <c r="A422">
        <v>419</v>
      </c>
      <c r="D422" s="111" t="str">
        <f>IF($A422&gt;NumPeople,"",
CONCATENATE("  - &amp;PersonID",TEXT($A422,"0000"),
" {","PersonFirstName:  ",CHAR(34),INDEX(People[First Name],$A422),CHAR(34),
", PersonMiddleName:  ",CHAR(34),INDEX(People[Middle Name],$A422),CHAR(34),
", PersonLastName:  ",CHAR(34),INDEX(People[Last Name],$A422),CHAR(34),"}"))</f>
        <v/>
      </c>
      <c r="E422" s="111" t="str">
        <f>IF($A422&gt;NumOrganizations,"",
CONCATENATE("  - &amp;OrganizationID",TEXT($A422,"0000"),
" {","OrganizationTypeCV:  ",CHAR(34),INDEX(Organizations[Organization Type '[CV']],$A422),CHAR(34),
", OrganizationCode:  ",CHAR(34),INDEX(Organizations[Organization Code],$A422),CHAR(34),
", OrganizationName:  ",CHAR(34),INDEX(Organizations[Organization Name],$A422),CHAR(34),
", OrganizationDescription:  ",CHAR(34),INDEX(Organizations[Organization Description],$A422),CHAR(34),
", OrganizationLink:  ",CHAR(34),INDEX(Organizations[Organization Link],$A422),CHAR(34),"}"))</f>
        <v/>
      </c>
      <c r="F422" s="111" t="str">
        <f>IF($A422&gt;NumPeople,"",
CONCATENATE("  - &amp;AffiliationID",TEXT($A422,"0000"),
" {PersonID: *PersonID",TEXT($A422,"0000"),
", OrganizationID: *OrganizationID",TEXT(MATCH(INDEX(People[Organization Name],$A422),Organizations[Organization Name],0),"0000"),
", IsPrimaryOrganizationContact: , AffiliationStartDate: , AffiliationEndDate: , PrimaryPhone: ",
", PrimaryEmail: ",CHAR(34),INDEX(People[Primary Email],$A422),CHAR(34),
", PrimaryAddress: ",CHAR(34),INDEX(People[Primary Address],$A422),CHAR(34),
", PersonLink: }"))</f>
        <v/>
      </c>
      <c r="H422" s="111" t="str">
        <f>IF(COUNTA(CitationInformation)=0,"",
IF($A422&gt;NumAuthors,"",
CONCATENATE("  - &amp;AuthorListID",TEXT($A422,"0000"),
"  {CitationID: *CitationID0001",
", PersonID: *PersonID",TEXT(MATCH(INDEX(AuthorList[Author Name],$A422),People[Full Name],0),"0000"),
", AuthorOrder: ",INDEX(AuthorList[Author Number],$A422),"}")))</f>
        <v/>
      </c>
      <c r="K422" s="111" t="str">
        <f>IF($A422&gt;NumSamplingFeatures,"",
CONCATENATE("  - &amp;SamplingFeatureID",TEXT($A422,"0000"),
" {","SamplingFeatureUUID:  ",CHAR(34),INDEX(SamplingFeatures[Sampling Feature UUID],$A422),CHAR(34),
", SamplingFeatureTypeCV:  ",CHAR(34),INDEX(SamplingFeatures[Sampling Feature Type],$A422),CHAR(34),
", SamplingFeatureCode:  ",CHAR(34),INDEX(SamplingFeatures[Feature Code],$A422),CHAR(34),
", SamplingFeatureName:  ",CHAR(34),INDEX(SamplingFeatures[Feature Name],$A422),CHAR(34),
", SamplingFeatureDescription:  ",CHAR(34),INDEX(SamplingFeatures[Feature Description],$A422),CHAR(34),
", SamplingFeatureGeotypeCV:  ",CHAR(34),INDEX(SamplingFeatures[Feature Geo Type],$A422),CHAR(34),
", FeatureGeometry:  ",CHAR(34),INDEX(SamplingFeatures[Feature Geometry],$A422),CHAR(34),
", Elevation_m:  ",CHAR(34),INDEX(SamplingFeatures[Elevation_m],$A422),CHAR(34),
", ElevationDatumCV:  ",CHAR(34),ElevationDatum,CHAR(34),"}"))</f>
        <v/>
      </c>
      <c r="L422" s="111" t="str">
        <f>IF(NumSites=0,"",
IF(NumSites&lt;$A422,"",
CONCATENATE("  - &amp;SiteID",TEXT($A422,"0000"),
" {","SamplingFeatureID:  *SamplingFeatureID",TEXT(MATCH($A422,Sites[SiteID],0),"0000"),
", SiteTypeCV:  ",CHAR(34),INDEX(Sites[Site Type],MATCH($A422,Sites[SiteID],0)),CHAR(34),
", Latitude:  ",INDEX(Sites[Latitude],MATCH($A422,Sites[SiteID],0)),
", Longitude:  ",INDEX(Sites[Longitude],MATCH($A422,Sites[SiteID],0)),
", SpatialReferenceID:  *SRSID0001}")))</f>
        <v/>
      </c>
      <c r="M422" s="111" t="str">
        <f>IF(NumSpecimens=0,"",
IF(NumSpecimens&lt;$A422,"",
CONCATENATE("  - &amp;SpecimenID",TEXT($A422,"0000"),
" {","SamplingFeatureID:  *SamplingFeatureID",TEXT(MATCH($A422,Specimens[SpecimenID],0),"0000"),
", SpecimenTypeCV:  ",CHAR(34),INDEX(Specimens[Specimen Type],MATCH($A422,Specimens[SpecimenID],0)),CHAR(34),
", SpecimenMediumCV:  ",INDEX(Specimens[Specimen Medium],MATCH($A422,Specimens[SpecimenID],0)),
", IsFieldSpecimen:  ",CHAR(34),INDEX(Specimens[Is Field Specimen?],MATCH($A422,Specimens[SpecimenID],0)),CHAR(34),"}")))</f>
        <v/>
      </c>
      <c r="N422" s="111" t="str">
        <f>IF(NumSpatialOffsets=0,"",
IF(NumSpatialOffsets&lt;$A422,"",
CONCATENATE("  - &amp;SpatialOffsetID",TEXT($A422,"0000"),
" {","SpatialOffsetTypeCV:  ",CHAR(34),INDEX(RelatedFeatures[Spatial Offset Type],MATCH($A422,RelatedFeatures[OffsetID],0)),CHAR(34),
", Offset1Value:  ",INDEX(RelatedFeatures[Offset 1 Value],MATCH($A422,RelatedFeatures[OffsetID],0)),
", Offset1UnitID:  ",CHAR(34),INDEX(RelatedFeatures[Offset 1 Unit],MATCH($A422,RelatedFeatures[OffsetID],0)),CHAR(34),
", Offset2Value:  ",IF(INDEX(RelatedFeatures[Offset 2 Value],MATCH($A422,RelatedFeatures[OffsetID],0))="","NULL",INDEX(RelatedFeatures[Offset 2 Value],MATCH($A422,RelatedFeatures[OffsetID],0))),
", Offset2UnitID:  ",CHAR(34),INDEX(RelatedFeatures[Offset 2 Unit],MATCH($A422,RelatedFeatures[OffsetID],0)),,CHAR(34),
", Offset3Value:  ",IF(INDEX(RelatedFeatures[Offset 3 Value],MATCH($A422,RelatedFeatures[OffsetID],0))="","NULL",INDEX(RelatedFeatures[Offset 3 Value],MATCH($A422,RelatedFeatures[OffsetID],0))),
", Offset3UnitID:  ",CHAR(34),INDEX(RelatedFeatures[Offset 3 Unit],MATCH($A422,RelatedFeatures[OffsetID],0)),CHAR(34),"}")))</f>
        <v/>
      </c>
      <c r="O422" s="111" t="str">
        <f>IF(NumRelatedFeatures=0,"",
IF($A422&gt;NumRelatedFeatures,"",
CONCATENATE("  - &amp;RelationID",TEXT($A422,"0000"),
" {","SamplingFeatureID:  *SamplingFeatureID",TEXT(MATCH(INDEX(RelatedFeatures[First Sampling Feature Code],$A422),SamplingFeatures[Feature Code],0),"0000"),
", RelationshipTypeCV:  ",CHAR(34),INDEX(RelatedFeatures[Relationship Type],$A422),CHAR(34),
", RelatedFeatureID: *SamplingFeatureID",TEXT(MATCH(INDEX(RelatedFeatures[Second Sampling Feature Code],$A422),SamplingFeatures[Feature Code],0),"0000"),
", SpatialOffsetID:  ",IF(INDEX(RelatedFeatures[OffsetID],$A422)="",CONCATENATE(CHAR(34),CHAR(34)),CONCATENATE("*SpatialOffsetID",TEXT(INDEX(RelatedFeatures[OffsetID],$A422),"0000"))),"}")))</f>
        <v/>
      </c>
      <c r="P422" s="111" t="str">
        <f>IF($A422&gt;NumMethods,"",
CONCATENATE("  - &amp;MethodID",TEXT($A422,"0000"),
" {","MethodTypeCV:  ",CHAR(34),INDEX(Methods[Method Type],$A422),CHAR(34),
", MethodCode:  ",CHAR(34),INDEX(Methods[Method Code],$A422),CHAR(34),
", MethodName:  ",CHAR(34),INDEX(Methods[Method Name],$A422),CHAR(34),
", MethodDescription:  ",CHAR(34),INDEX(Methods[Method Description],$A422),CHAR(34),
", MethodLink:  ",CHAR(34),INDEX(Methods[Method Link],$A422),CHAR(34),
", OrganizationID: *OrganizationID",TEXT(MATCH(INDEX(Methods[Organization Name],$A422),Organizations[Organization Name],0),"0000"),"}"))</f>
        <v/>
      </c>
      <c r="Q422" s="111" t="str">
        <f>IF($A422&gt;NumVariables,"",
CONCATENATE("  - &amp;VariableID",TEXT($A422,"0000"),
" {","VariableTypeCV:  ",CHAR(34),INDEX(Variables[Variable Type],$A422),CHAR(34),
", VariableCode:  ",CHAR(34),INDEX(Variables[Variable Code],$A422),CHAR(34),
", VariableNameCV:  ",CHAR(34),INDEX(Variables[Variable Name],$A422),CHAR(34),
", VariableDefinition:  ",CHAR(34),INDEX(Variables[Variable Definition],$A422),CHAR(34),
", SpecciationCV:  ",CHAR(34),INDEX(Variables[Speciation],$A422),CHAR(34),
", NoDataValue:  ",CHAR(34),INDEX(Variables[No Data Value],$A422),CHAR(34),"}"))</f>
        <v/>
      </c>
      <c r="S422" s="111" t="str">
        <f>IF($A422&gt;NumProcessingLevels,"",
CONCATENATE("  - &amp;ProcessingLevelID",TEXT($A422,"0000"),
" {","ProcessingLevelCode:  ",CHAR(34),INDEX(ProcessingLevels[Processing Level Code],$A422),CHAR(34),
", Definition:  ",CHAR(34),INDEX(ProcessingLevels[Definition],$A422),CHAR(34),
", Explanation:  ",CHAR(34),INDEX(ProcessingLevels[Explanation],$A422),CHAR(34),"}"))</f>
        <v/>
      </c>
      <c r="T422" s="111" t="str">
        <f>IF($A422&gt;NumDataColumns,"",
IF(INDEX(DataColumns[Method Code],$A422)="","PLEASE FILL IN A METHOD FOR EACH DATA COLUMN",
CONCATENATE("  - &amp;ActionID",TEXT($A422,"0000"),
" {","ActionTypeCV:  ",CHAR(34),"Observation",CHAR(34),
", MethodID: *MethodID",TEXT(MATCH(INDEX(DataColumns[Method Code],$A422),Methods[Method Code],0),"0000"),
", BeginDateTime:  NULL",
", BeginDateTimeUTCOffset:  NULL",
", EndDateTime:  NULL",
", EndDateTimeUTCOffset:  NULL",
", ActionDescription:  ",CHAR(34),"Generic observation action generated by YODA TimeSeries Template",CHAR(34),
", ActionFileLink:  ",CHAR(34),CHAR(34),"}")))</f>
        <v/>
      </c>
      <c r="U422" s="111" t="str">
        <f>IF($A422&gt;NumDataColumns,"",
IF(INDEX(DataColumns[Method Code],$A422)="","PLEASE FILL IN A SAMPLING FEATURE FOR EACH DATA COLUMN",
CONCATENATE("  - &amp;FeatureActionID",TEXT($A422,"0000"),
" {","SamplingFeatureID:  *SamplingFeatureID",TEXT(MATCH(INDEX(DataColumns[Sampling Feature Code],$A422),SamplingFeatures[Feature Code],0),"0000"),
", ActionID:  *ActionID",TEXT($A422,"0000"),"}")))</f>
        <v/>
      </c>
      <c r="V422" s="111" t="str">
        <f>IF($A422&gt;NumDataColumns,"",
CONCATENATE("  - &amp;ResultID",TEXT($A422,"0000"),
" {","ResultUUID:  ",CHAR(34),INDEX(DataColumns[ResultUUID],$A422),CHAR(34),
", FeatureActionID: *FeatureActionID",TEXT($A422,"0000"),
", ResultTypeCV:  ",CHAR(34),INDEX(DataColumns[Result Type],$A422),CHAR(34),
", VariableID:  *VariableID",TEXT(MATCH(INDEX(DataColumns[Variable Code],$A422),Variables[Variable Code],0),"0000"),
", UnitsID:  ",CHAR(34),INDEX(DataColumns[Unit Name],$A422),CHAR(34),
", TaxonomicClassifierID:  ",CHAR(34),CHAR(34),
", ProcessingLevelID:  *ProcessingLevelID",TEXT(MATCH(INDEX(DataColumns[Processing Level],$A422),ProcessingLevels[Processing Level Code],0),"0000"),
", ResultDateTime:  ",CHAR(34),CHAR(34),
", ResultDateTimeUTCOffset:  ",CHAR(34),CHAR(34),
", ValidDateTime:  ",CHAR(34),CHAR(34),
", ValidDateTimeUTCOffset:  ",CHAR(34),CHAR(34),
", StatusCV:  ",CHAR(34),CHAR(34),
", SampledMediumCV:  ",CHAR(34),INDEX(DataColumns[Sampled Medium],$A422),CHAR(34),
", ValueCount:  ",NumDataValues,"}"))</f>
        <v/>
      </c>
      <c r="W422" s="111" t="str">
        <f>IF($A422&gt;NumDataColumns,"",
CONCATENATE("  - &amp;TimeSeriesResultID001",TEXT($A422,"0000"),
" {","ResultID: *ResultID",TEXT($A422,"0000"),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Statistic],$A422),CHAR(34),"}"))</f>
        <v/>
      </c>
      <c r="X422" s="111" t="str">
        <f>IF($A422-3&gt;NumDataColumns,"",
CONCATENATE("    - {ColumnNumber: ",TEXT($A422-1,"0000"),
", Label:  ",CHAR(34),INDEX(DataColumns[Column Label],$A422-3),CHAR(34),
", ODM2Field:  ",CHAR(34),"DataValue",CHAR(34),
", CensorCodeCV:  ",CHAR(34),INDEX(DataColumns[Censor Code],$A422-3),CHAR(34),
", QualiatyCodeCV:  ",CHAR(34),INDEX(DataColumns[Quality Code],$A422-3),CHAR(34),
", TimeAggregationInterval:  ",INDEX(DataColumns[Time Aggregation Interval],$A422-3),
", TimeAggregationIntervalUnitsID:  ",CHAR(34),INDEX(DataColumns[Time Aggregation Unit],$A422-3),CHAR(34),"}"))</f>
        <v/>
      </c>
      <c r="AA422" s="111" t="str">
        <f>IF($A422&gt;NumDataColumns,
"",
CONCATENATE(AA421,", ",INDEX(DataColumns[Column Label],$A422)))</f>
        <v/>
      </c>
    </row>
    <row r="423" spans="1:27" x14ac:dyDescent="0.25">
      <c r="A423">
        <v>420</v>
      </c>
      <c r="D423" s="111" t="str">
        <f>IF($A423&gt;NumPeople,"",
CONCATENATE("  - &amp;PersonID",TEXT($A423,"0000"),
" {","PersonFirstName:  ",CHAR(34),INDEX(People[First Name],$A423),CHAR(34),
", PersonMiddleName:  ",CHAR(34),INDEX(People[Middle Name],$A423),CHAR(34),
", PersonLastName:  ",CHAR(34),INDEX(People[Last Name],$A423),CHAR(34),"}"))</f>
        <v/>
      </c>
      <c r="E423" s="111" t="str">
        <f>IF($A423&gt;NumOrganizations,"",
CONCATENATE("  - &amp;OrganizationID",TEXT($A423,"0000"),
" {","OrganizationTypeCV:  ",CHAR(34),INDEX(Organizations[Organization Type '[CV']],$A423),CHAR(34),
", OrganizationCode:  ",CHAR(34),INDEX(Organizations[Organization Code],$A423),CHAR(34),
", OrganizationName:  ",CHAR(34),INDEX(Organizations[Organization Name],$A423),CHAR(34),
", OrganizationDescription:  ",CHAR(34),INDEX(Organizations[Organization Description],$A423),CHAR(34),
", OrganizationLink:  ",CHAR(34),INDEX(Organizations[Organization Link],$A423),CHAR(34),"}"))</f>
        <v/>
      </c>
      <c r="F423" s="111" t="str">
        <f>IF($A423&gt;NumPeople,"",
CONCATENATE("  - &amp;AffiliationID",TEXT($A423,"0000"),
" {PersonID: *PersonID",TEXT($A423,"0000"),
", OrganizationID: *OrganizationID",TEXT(MATCH(INDEX(People[Organization Name],$A423),Organizations[Organization Name],0),"0000"),
", IsPrimaryOrganizationContact: , AffiliationStartDate: , AffiliationEndDate: , PrimaryPhone: ",
", PrimaryEmail: ",CHAR(34),INDEX(People[Primary Email],$A423),CHAR(34),
", PrimaryAddress: ",CHAR(34),INDEX(People[Primary Address],$A423),CHAR(34),
", PersonLink: }"))</f>
        <v/>
      </c>
      <c r="H423" s="111" t="str">
        <f>IF(COUNTA(CitationInformation)=0,"",
IF($A423&gt;NumAuthors,"",
CONCATENATE("  - &amp;AuthorListID",TEXT($A423,"0000"),
"  {CitationID: *CitationID0001",
", PersonID: *PersonID",TEXT(MATCH(INDEX(AuthorList[Author Name],$A423),People[Full Name],0),"0000"),
", AuthorOrder: ",INDEX(AuthorList[Author Number],$A423),"}")))</f>
        <v/>
      </c>
      <c r="K423" s="111" t="str">
        <f>IF($A423&gt;NumSamplingFeatures,"",
CONCATENATE("  - &amp;SamplingFeatureID",TEXT($A423,"0000"),
" {","SamplingFeatureUUID:  ",CHAR(34),INDEX(SamplingFeatures[Sampling Feature UUID],$A423),CHAR(34),
", SamplingFeatureTypeCV:  ",CHAR(34),INDEX(SamplingFeatures[Sampling Feature Type],$A423),CHAR(34),
", SamplingFeatureCode:  ",CHAR(34),INDEX(SamplingFeatures[Feature Code],$A423),CHAR(34),
", SamplingFeatureName:  ",CHAR(34),INDEX(SamplingFeatures[Feature Name],$A423),CHAR(34),
", SamplingFeatureDescription:  ",CHAR(34),INDEX(SamplingFeatures[Feature Description],$A423),CHAR(34),
", SamplingFeatureGeotypeCV:  ",CHAR(34),INDEX(SamplingFeatures[Feature Geo Type],$A423),CHAR(34),
", FeatureGeometry:  ",CHAR(34),INDEX(SamplingFeatures[Feature Geometry],$A423),CHAR(34),
", Elevation_m:  ",CHAR(34),INDEX(SamplingFeatures[Elevation_m],$A423),CHAR(34),
", ElevationDatumCV:  ",CHAR(34),ElevationDatum,CHAR(34),"}"))</f>
        <v/>
      </c>
      <c r="L423" s="111" t="str">
        <f>IF(NumSites=0,"",
IF(NumSites&lt;$A423,"",
CONCATENATE("  - &amp;SiteID",TEXT($A423,"0000"),
" {","SamplingFeatureID:  *SamplingFeatureID",TEXT(MATCH($A423,Sites[SiteID],0),"0000"),
", SiteTypeCV:  ",CHAR(34),INDEX(Sites[Site Type],MATCH($A423,Sites[SiteID],0)),CHAR(34),
", Latitude:  ",INDEX(Sites[Latitude],MATCH($A423,Sites[SiteID],0)),
", Longitude:  ",INDEX(Sites[Longitude],MATCH($A423,Sites[SiteID],0)),
", SpatialReferenceID:  *SRSID0001}")))</f>
        <v/>
      </c>
      <c r="M423" s="111" t="str">
        <f>IF(NumSpecimens=0,"",
IF(NumSpecimens&lt;$A423,"",
CONCATENATE("  - &amp;SpecimenID",TEXT($A423,"0000"),
" {","SamplingFeatureID:  *SamplingFeatureID",TEXT(MATCH($A423,Specimens[SpecimenID],0),"0000"),
", SpecimenTypeCV:  ",CHAR(34),INDEX(Specimens[Specimen Type],MATCH($A423,Specimens[SpecimenID],0)),CHAR(34),
", SpecimenMediumCV:  ",INDEX(Specimens[Specimen Medium],MATCH($A423,Specimens[SpecimenID],0)),
", IsFieldSpecimen:  ",CHAR(34),INDEX(Specimens[Is Field Specimen?],MATCH($A423,Specimens[SpecimenID],0)),CHAR(34),"}")))</f>
        <v/>
      </c>
      <c r="N423" s="111" t="str">
        <f>IF(NumSpatialOffsets=0,"",
IF(NumSpatialOffsets&lt;$A423,"",
CONCATENATE("  - &amp;SpatialOffsetID",TEXT($A423,"0000"),
" {","SpatialOffsetTypeCV:  ",CHAR(34),INDEX(RelatedFeatures[Spatial Offset Type],MATCH($A423,RelatedFeatures[OffsetID],0)),CHAR(34),
", Offset1Value:  ",INDEX(RelatedFeatures[Offset 1 Value],MATCH($A423,RelatedFeatures[OffsetID],0)),
", Offset1UnitID:  ",CHAR(34),INDEX(RelatedFeatures[Offset 1 Unit],MATCH($A423,RelatedFeatures[OffsetID],0)),CHAR(34),
", Offset2Value:  ",IF(INDEX(RelatedFeatures[Offset 2 Value],MATCH($A423,RelatedFeatures[OffsetID],0))="","NULL",INDEX(RelatedFeatures[Offset 2 Value],MATCH($A423,RelatedFeatures[OffsetID],0))),
", Offset2UnitID:  ",CHAR(34),INDEX(RelatedFeatures[Offset 2 Unit],MATCH($A423,RelatedFeatures[OffsetID],0)),,CHAR(34),
", Offset3Value:  ",IF(INDEX(RelatedFeatures[Offset 3 Value],MATCH($A423,RelatedFeatures[OffsetID],0))="","NULL",INDEX(RelatedFeatures[Offset 3 Value],MATCH($A423,RelatedFeatures[OffsetID],0))),
", Offset3UnitID:  ",CHAR(34),INDEX(RelatedFeatures[Offset 3 Unit],MATCH($A423,RelatedFeatures[OffsetID],0)),CHAR(34),"}")))</f>
        <v/>
      </c>
      <c r="O423" s="111" t="str">
        <f>IF(NumRelatedFeatures=0,"",
IF($A423&gt;NumRelatedFeatures,"",
CONCATENATE("  - &amp;RelationID",TEXT($A423,"0000"),
" {","SamplingFeatureID:  *SamplingFeatureID",TEXT(MATCH(INDEX(RelatedFeatures[First Sampling Feature Code],$A423),SamplingFeatures[Feature Code],0),"0000"),
", RelationshipTypeCV:  ",CHAR(34),INDEX(RelatedFeatures[Relationship Type],$A423),CHAR(34),
", RelatedFeatureID: *SamplingFeatureID",TEXT(MATCH(INDEX(RelatedFeatures[Second Sampling Feature Code],$A423),SamplingFeatures[Feature Code],0),"0000"),
", SpatialOffsetID:  ",IF(INDEX(RelatedFeatures[OffsetID],$A423)="",CONCATENATE(CHAR(34),CHAR(34)),CONCATENATE("*SpatialOffsetID",TEXT(INDEX(RelatedFeatures[OffsetID],$A423),"0000"))),"}")))</f>
        <v/>
      </c>
      <c r="P423" s="111" t="str">
        <f>IF($A423&gt;NumMethods,"",
CONCATENATE("  - &amp;MethodID",TEXT($A423,"0000"),
" {","MethodTypeCV:  ",CHAR(34),INDEX(Methods[Method Type],$A423),CHAR(34),
", MethodCode:  ",CHAR(34),INDEX(Methods[Method Code],$A423),CHAR(34),
", MethodName:  ",CHAR(34),INDEX(Methods[Method Name],$A423),CHAR(34),
", MethodDescription:  ",CHAR(34),INDEX(Methods[Method Description],$A423),CHAR(34),
", MethodLink:  ",CHAR(34),INDEX(Methods[Method Link],$A423),CHAR(34),
", OrganizationID: *OrganizationID",TEXT(MATCH(INDEX(Methods[Organization Name],$A423),Organizations[Organization Name],0),"0000"),"}"))</f>
        <v/>
      </c>
      <c r="Q423" s="111" t="str">
        <f>IF($A423&gt;NumVariables,"",
CONCATENATE("  - &amp;VariableID",TEXT($A423,"0000"),
" {","VariableTypeCV:  ",CHAR(34),INDEX(Variables[Variable Type],$A423),CHAR(34),
", VariableCode:  ",CHAR(34),INDEX(Variables[Variable Code],$A423),CHAR(34),
", VariableNameCV:  ",CHAR(34),INDEX(Variables[Variable Name],$A423),CHAR(34),
", VariableDefinition:  ",CHAR(34),INDEX(Variables[Variable Definition],$A423),CHAR(34),
", SpecciationCV:  ",CHAR(34),INDEX(Variables[Speciation],$A423),CHAR(34),
", NoDataValue:  ",CHAR(34),INDEX(Variables[No Data Value],$A423),CHAR(34),"}"))</f>
        <v/>
      </c>
      <c r="S423" s="111" t="str">
        <f>IF($A423&gt;NumProcessingLevels,"",
CONCATENATE("  - &amp;ProcessingLevelID",TEXT($A423,"0000"),
" {","ProcessingLevelCode:  ",CHAR(34),INDEX(ProcessingLevels[Processing Level Code],$A423),CHAR(34),
", Definition:  ",CHAR(34),INDEX(ProcessingLevels[Definition],$A423),CHAR(34),
", Explanation:  ",CHAR(34),INDEX(ProcessingLevels[Explanation],$A423),CHAR(34),"}"))</f>
        <v/>
      </c>
      <c r="T423" s="111" t="str">
        <f>IF($A423&gt;NumDataColumns,"",
IF(INDEX(DataColumns[Method Code],$A423)="","PLEASE FILL IN A METHOD FOR EACH DATA COLUMN",
CONCATENATE("  - &amp;ActionID",TEXT($A423,"0000"),
" {","ActionTypeCV:  ",CHAR(34),"Observation",CHAR(34),
", MethodID: *MethodID",TEXT(MATCH(INDEX(DataColumns[Method Code],$A423),Methods[Method Code],0),"0000"),
", BeginDateTime:  NULL",
", BeginDateTimeUTCOffset:  NULL",
", EndDateTime:  NULL",
", EndDateTimeUTCOffset:  NULL",
", ActionDescription:  ",CHAR(34),"Generic observation action generated by YODA TimeSeries Template",CHAR(34),
", ActionFileLink:  ",CHAR(34),CHAR(34),"}")))</f>
        <v/>
      </c>
      <c r="U423" s="111" t="str">
        <f>IF($A423&gt;NumDataColumns,"",
IF(INDEX(DataColumns[Method Code],$A423)="","PLEASE FILL IN A SAMPLING FEATURE FOR EACH DATA COLUMN",
CONCATENATE("  - &amp;FeatureActionID",TEXT($A423,"0000"),
" {","SamplingFeatureID:  *SamplingFeatureID",TEXT(MATCH(INDEX(DataColumns[Sampling Feature Code],$A423),SamplingFeatures[Feature Code],0),"0000"),
", ActionID:  *ActionID",TEXT($A423,"0000"),"}")))</f>
        <v/>
      </c>
      <c r="V423" s="111" t="str">
        <f>IF($A423&gt;NumDataColumns,"",
CONCATENATE("  - &amp;ResultID",TEXT($A423,"0000"),
" {","ResultUUID:  ",CHAR(34),INDEX(DataColumns[ResultUUID],$A423),CHAR(34),
", FeatureActionID: *FeatureActionID",TEXT($A423,"0000"),
", ResultTypeCV:  ",CHAR(34),INDEX(DataColumns[Result Type],$A423),CHAR(34),
", VariableID:  *VariableID",TEXT(MATCH(INDEX(DataColumns[Variable Code],$A423),Variables[Variable Code],0),"0000"),
", UnitsID:  ",CHAR(34),INDEX(DataColumns[Unit Name],$A423),CHAR(34),
", TaxonomicClassifierID:  ",CHAR(34),CHAR(34),
", ProcessingLevelID:  *ProcessingLevelID",TEXT(MATCH(INDEX(DataColumns[Processing Level],$A423),ProcessingLevels[Processing Level Code],0),"0000"),
", ResultDateTime:  ",CHAR(34),CHAR(34),
", ResultDateTimeUTCOffset:  ",CHAR(34),CHAR(34),
", ValidDateTime:  ",CHAR(34),CHAR(34),
", ValidDateTimeUTCOffset:  ",CHAR(34),CHAR(34),
", StatusCV:  ",CHAR(34),CHAR(34),
", SampledMediumCV:  ",CHAR(34),INDEX(DataColumns[Sampled Medium],$A423),CHAR(34),
", ValueCount:  ",NumDataValues,"}"))</f>
        <v/>
      </c>
      <c r="W423" s="111" t="str">
        <f>IF($A423&gt;NumDataColumns,"",
CONCATENATE("  - &amp;TimeSeriesResultID001",TEXT($A423,"0000"),
" {","ResultID: *ResultID",TEXT($A423,"0000"),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Statistic],$A423),CHAR(34),"}"))</f>
        <v/>
      </c>
      <c r="X423" s="111" t="str">
        <f>IF($A423-3&gt;NumDataColumns,"",
CONCATENATE("    - {ColumnNumber: ",TEXT($A423-1,"0000"),
", Label:  ",CHAR(34),INDEX(DataColumns[Column Label],$A423-3),CHAR(34),
", ODM2Field:  ",CHAR(34),"DataValue",CHAR(34),
", CensorCodeCV:  ",CHAR(34),INDEX(DataColumns[Censor Code],$A423-3),CHAR(34),
", QualiatyCodeCV:  ",CHAR(34),INDEX(DataColumns[Quality Code],$A423-3),CHAR(34),
", TimeAggregationInterval:  ",INDEX(DataColumns[Time Aggregation Interval],$A423-3),
", TimeAggregationIntervalUnitsID:  ",CHAR(34),INDEX(DataColumns[Time Aggregation Unit],$A423-3),CHAR(34),"}"))</f>
        <v/>
      </c>
      <c r="AA423" s="111" t="str">
        <f>IF($A423&gt;NumDataColumns,
"",
CONCATENATE(AA422,", ",INDEX(DataColumns[Column Label],$A423)))</f>
        <v/>
      </c>
    </row>
    <row r="424" spans="1:27" x14ac:dyDescent="0.25">
      <c r="A424">
        <v>421</v>
      </c>
      <c r="D424" s="111" t="str">
        <f>IF($A424&gt;NumPeople,"",
CONCATENATE("  - &amp;PersonID",TEXT($A424,"0000"),
" {","PersonFirstName:  ",CHAR(34),INDEX(People[First Name],$A424),CHAR(34),
", PersonMiddleName:  ",CHAR(34),INDEX(People[Middle Name],$A424),CHAR(34),
", PersonLastName:  ",CHAR(34),INDEX(People[Last Name],$A424),CHAR(34),"}"))</f>
        <v/>
      </c>
      <c r="E424" s="111" t="str">
        <f>IF($A424&gt;NumOrganizations,"",
CONCATENATE("  - &amp;OrganizationID",TEXT($A424,"0000"),
" {","OrganizationTypeCV:  ",CHAR(34),INDEX(Organizations[Organization Type '[CV']],$A424),CHAR(34),
", OrganizationCode:  ",CHAR(34),INDEX(Organizations[Organization Code],$A424),CHAR(34),
", OrganizationName:  ",CHAR(34),INDEX(Organizations[Organization Name],$A424),CHAR(34),
", OrganizationDescription:  ",CHAR(34),INDEX(Organizations[Organization Description],$A424),CHAR(34),
", OrganizationLink:  ",CHAR(34),INDEX(Organizations[Organization Link],$A424),CHAR(34),"}"))</f>
        <v/>
      </c>
      <c r="F424" s="111" t="str">
        <f>IF($A424&gt;NumPeople,"",
CONCATENATE("  - &amp;AffiliationID",TEXT($A424,"0000"),
" {PersonID: *PersonID",TEXT($A424,"0000"),
", OrganizationID: *OrganizationID",TEXT(MATCH(INDEX(People[Organization Name],$A424),Organizations[Organization Name],0),"0000"),
", IsPrimaryOrganizationContact: , AffiliationStartDate: , AffiliationEndDate: , PrimaryPhone: ",
", PrimaryEmail: ",CHAR(34),INDEX(People[Primary Email],$A424),CHAR(34),
", PrimaryAddress: ",CHAR(34),INDEX(People[Primary Address],$A424),CHAR(34),
", PersonLink: }"))</f>
        <v/>
      </c>
      <c r="H424" s="111" t="str">
        <f>IF(COUNTA(CitationInformation)=0,"",
IF($A424&gt;NumAuthors,"",
CONCATENATE("  - &amp;AuthorListID",TEXT($A424,"0000"),
"  {CitationID: *CitationID0001",
", PersonID: *PersonID",TEXT(MATCH(INDEX(AuthorList[Author Name],$A424),People[Full Name],0),"0000"),
", AuthorOrder: ",INDEX(AuthorList[Author Number],$A424),"}")))</f>
        <v/>
      </c>
      <c r="K424" s="111" t="str">
        <f>IF($A424&gt;NumSamplingFeatures,"",
CONCATENATE("  - &amp;SamplingFeatureID",TEXT($A424,"0000"),
" {","SamplingFeatureUUID:  ",CHAR(34),INDEX(SamplingFeatures[Sampling Feature UUID],$A424),CHAR(34),
", SamplingFeatureTypeCV:  ",CHAR(34),INDEX(SamplingFeatures[Sampling Feature Type],$A424),CHAR(34),
", SamplingFeatureCode:  ",CHAR(34),INDEX(SamplingFeatures[Feature Code],$A424),CHAR(34),
", SamplingFeatureName:  ",CHAR(34),INDEX(SamplingFeatures[Feature Name],$A424),CHAR(34),
", SamplingFeatureDescription:  ",CHAR(34),INDEX(SamplingFeatures[Feature Description],$A424),CHAR(34),
", SamplingFeatureGeotypeCV:  ",CHAR(34),INDEX(SamplingFeatures[Feature Geo Type],$A424),CHAR(34),
", FeatureGeometry:  ",CHAR(34),INDEX(SamplingFeatures[Feature Geometry],$A424),CHAR(34),
", Elevation_m:  ",CHAR(34),INDEX(SamplingFeatures[Elevation_m],$A424),CHAR(34),
", ElevationDatumCV:  ",CHAR(34),ElevationDatum,CHAR(34),"}"))</f>
        <v/>
      </c>
      <c r="L424" s="111" t="str">
        <f>IF(NumSites=0,"",
IF(NumSites&lt;$A424,"",
CONCATENATE("  - &amp;SiteID",TEXT($A424,"0000"),
" {","SamplingFeatureID:  *SamplingFeatureID",TEXT(MATCH($A424,Sites[SiteID],0),"0000"),
", SiteTypeCV:  ",CHAR(34),INDEX(Sites[Site Type],MATCH($A424,Sites[SiteID],0)),CHAR(34),
", Latitude:  ",INDEX(Sites[Latitude],MATCH($A424,Sites[SiteID],0)),
", Longitude:  ",INDEX(Sites[Longitude],MATCH($A424,Sites[SiteID],0)),
", SpatialReferenceID:  *SRSID0001}")))</f>
        <v/>
      </c>
      <c r="M424" s="111" t="str">
        <f>IF(NumSpecimens=0,"",
IF(NumSpecimens&lt;$A424,"",
CONCATENATE("  - &amp;SpecimenID",TEXT($A424,"0000"),
" {","SamplingFeatureID:  *SamplingFeatureID",TEXT(MATCH($A424,Specimens[SpecimenID],0),"0000"),
", SpecimenTypeCV:  ",CHAR(34),INDEX(Specimens[Specimen Type],MATCH($A424,Specimens[SpecimenID],0)),CHAR(34),
", SpecimenMediumCV:  ",INDEX(Specimens[Specimen Medium],MATCH($A424,Specimens[SpecimenID],0)),
", IsFieldSpecimen:  ",CHAR(34),INDEX(Specimens[Is Field Specimen?],MATCH($A424,Specimens[SpecimenID],0)),CHAR(34),"}")))</f>
        <v/>
      </c>
      <c r="N424" s="111" t="str">
        <f>IF(NumSpatialOffsets=0,"",
IF(NumSpatialOffsets&lt;$A424,"",
CONCATENATE("  - &amp;SpatialOffsetID",TEXT($A424,"0000"),
" {","SpatialOffsetTypeCV:  ",CHAR(34),INDEX(RelatedFeatures[Spatial Offset Type],MATCH($A424,RelatedFeatures[OffsetID],0)),CHAR(34),
", Offset1Value:  ",INDEX(RelatedFeatures[Offset 1 Value],MATCH($A424,RelatedFeatures[OffsetID],0)),
", Offset1UnitID:  ",CHAR(34),INDEX(RelatedFeatures[Offset 1 Unit],MATCH($A424,RelatedFeatures[OffsetID],0)),CHAR(34),
", Offset2Value:  ",IF(INDEX(RelatedFeatures[Offset 2 Value],MATCH($A424,RelatedFeatures[OffsetID],0))="","NULL",INDEX(RelatedFeatures[Offset 2 Value],MATCH($A424,RelatedFeatures[OffsetID],0))),
", Offset2UnitID:  ",CHAR(34),INDEX(RelatedFeatures[Offset 2 Unit],MATCH($A424,RelatedFeatures[OffsetID],0)),,CHAR(34),
", Offset3Value:  ",IF(INDEX(RelatedFeatures[Offset 3 Value],MATCH($A424,RelatedFeatures[OffsetID],0))="","NULL",INDEX(RelatedFeatures[Offset 3 Value],MATCH($A424,RelatedFeatures[OffsetID],0))),
", Offset3UnitID:  ",CHAR(34),INDEX(RelatedFeatures[Offset 3 Unit],MATCH($A424,RelatedFeatures[OffsetID],0)),CHAR(34),"}")))</f>
        <v/>
      </c>
      <c r="O424" s="111" t="str">
        <f>IF(NumRelatedFeatures=0,"",
IF($A424&gt;NumRelatedFeatures,"",
CONCATENATE("  - &amp;RelationID",TEXT($A424,"0000"),
" {","SamplingFeatureID:  *SamplingFeatureID",TEXT(MATCH(INDEX(RelatedFeatures[First Sampling Feature Code],$A424),SamplingFeatures[Feature Code],0),"0000"),
", RelationshipTypeCV:  ",CHAR(34),INDEX(RelatedFeatures[Relationship Type],$A424),CHAR(34),
", RelatedFeatureID: *SamplingFeatureID",TEXT(MATCH(INDEX(RelatedFeatures[Second Sampling Feature Code],$A424),SamplingFeatures[Feature Code],0),"0000"),
", SpatialOffsetID:  ",IF(INDEX(RelatedFeatures[OffsetID],$A424)="",CONCATENATE(CHAR(34),CHAR(34)),CONCATENATE("*SpatialOffsetID",TEXT(INDEX(RelatedFeatures[OffsetID],$A424),"0000"))),"}")))</f>
        <v/>
      </c>
      <c r="P424" s="111" t="str">
        <f>IF($A424&gt;NumMethods,"",
CONCATENATE("  - &amp;MethodID",TEXT($A424,"0000"),
" {","MethodTypeCV:  ",CHAR(34),INDEX(Methods[Method Type],$A424),CHAR(34),
", MethodCode:  ",CHAR(34),INDEX(Methods[Method Code],$A424),CHAR(34),
", MethodName:  ",CHAR(34),INDEX(Methods[Method Name],$A424),CHAR(34),
", MethodDescription:  ",CHAR(34),INDEX(Methods[Method Description],$A424),CHAR(34),
", MethodLink:  ",CHAR(34),INDEX(Methods[Method Link],$A424),CHAR(34),
", OrganizationID: *OrganizationID",TEXT(MATCH(INDEX(Methods[Organization Name],$A424),Organizations[Organization Name],0),"0000"),"}"))</f>
        <v/>
      </c>
      <c r="Q424" s="111" t="str">
        <f>IF($A424&gt;NumVariables,"",
CONCATENATE("  - &amp;VariableID",TEXT($A424,"0000"),
" {","VariableTypeCV:  ",CHAR(34),INDEX(Variables[Variable Type],$A424),CHAR(34),
", VariableCode:  ",CHAR(34),INDEX(Variables[Variable Code],$A424),CHAR(34),
", VariableNameCV:  ",CHAR(34),INDEX(Variables[Variable Name],$A424),CHAR(34),
", VariableDefinition:  ",CHAR(34),INDEX(Variables[Variable Definition],$A424),CHAR(34),
", SpecciationCV:  ",CHAR(34),INDEX(Variables[Speciation],$A424),CHAR(34),
", NoDataValue:  ",CHAR(34),INDEX(Variables[No Data Value],$A424),CHAR(34),"}"))</f>
        <v/>
      </c>
      <c r="S424" s="111" t="str">
        <f>IF($A424&gt;NumProcessingLevels,"",
CONCATENATE("  - &amp;ProcessingLevelID",TEXT($A424,"0000"),
" {","ProcessingLevelCode:  ",CHAR(34),INDEX(ProcessingLevels[Processing Level Code],$A424),CHAR(34),
", Definition:  ",CHAR(34),INDEX(ProcessingLevels[Definition],$A424),CHAR(34),
", Explanation:  ",CHAR(34),INDEX(ProcessingLevels[Explanation],$A424),CHAR(34),"}"))</f>
        <v/>
      </c>
      <c r="T424" s="111" t="str">
        <f>IF($A424&gt;NumDataColumns,"",
IF(INDEX(DataColumns[Method Code],$A424)="","PLEASE FILL IN A METHOD FOR EACH DATA COLUMN",
CONCATENATE("  - &amp;ActionID",TEXT($A424,"0000"),
" {","ActionTypeCV:  ",CHAR(34),"Observation",CHAR(34),
", MethodID: *MethodID",TEXT(MATCH(INDEX(DataColumns[Method Code],$A424),Methods[Method Code],0),"0000"),
", BeginDateTime:  NULL",
", BeginDateTimeUTCOffset:  NULL",
", EndDateTime:  NULL",
", EndDateTimeUTCOffset:  NULL",
", ActionDescription:  ",CHAR(34),"Generic observation action generated by YODA TimeSeries Template",CHAR(34),
", ActionFileLink:  ",CHAR(34),CHAR(34),"}")))</f>
        <v/>
      </c>
      <c r="U424" s="111" t="str">
        <f>IF($A424&gt;NumDataColumns,"",
IF(INDEX(DataColumns[Method Code],$A424)="","PLEASE FILL IN A SAMPLING FEATURE FOR EACH DATA COLUMN",
CONCATENATE("  - &amp;FeatureActionID",TEXT($A424,"0000"),
" {","SamplingFeatureID:  *SamplingFeatureID",TEXT(MATCH(INDEX(DataColumns[Sampling Feature Code],$A424),SamplingFeatures[Feature Code],0),"0000"),
", ActionID:  *ActionID",TEXT($A424,"0000"),"}")))</f>
        <v/>
      </c>
      <c r="V424" s="111" t="str">
        <f>IF($A424&gt;NumDataColumns,"",
CONCATENATE("  - &amp;ResultID",TEXT($A424,"0000"),
" {","ResultUUID:  ",CHAR(34),INDEX(DataColumns[ResultUUID],$A424),CHAR(34),
", FeatureActionID: *FeatureActionID",TEXT($A424,"0000"),
", ResultTypeCV:  ",CHAR(34),INDEX(DataColumns[Result Type],$A424),CHAR(34),
", VariableID:  *VariableID",TEXT(MATCH(INDEX(DataColumns[Variable Code],$A424),Variables[Variable Code],0),"0000"),
", UnitsID:  ",CHAR(34),INDEX(DataColumns[Unit Name],$A424),CHAR(34),
", TaxonomicClassifierID:  ",CHAR(34),CHAR(34),
", ProcessingLevelID:  *ProcessingLevelID",TEXT(MATCH(INDEX(DataColumns[Processing Level],$A424),ProcessingLevels[Processing Level Code],0),"0000"),
", ResultDateTime:  ",CHAR(34),CHAR(34),
", ResultDateTimeUTCOffset:  ",CHAR(34),CHAR(34),
", ValidDateTime:  ",CHAR(34),CHAR(34),
", ValidDateTimeUTCOffset:  ",CHAR(34),CHAR(34),
", StatusCV:  ",CHAR(34),CHAR(34),
", SampledMediumCV:  ",CHAR(34),INDEX(DataColumns[Sampled Medium],$A424),CHAR(34),
", ValueCount:  ",NumDataValues,"}"))</f>
        <v/>
      </c>
      <c r="W424" s="111" t="str">
        <f>IF($A424&gt;NumDataColumns,"",
CONCATENATE("  - &amp;TimeSeriesResultID001",TEXT($A424,"0000"),
" {","ResultID: *ResultID",TEXT($A424,"0000"),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Statistic],$A424),CHAR(34),"}"))</f>
        <v/>
      </c>
      <c r="X424" s="111" t="str">
        <f>IF($A424-3&gt;NumDataColumns,"",
CONCATENATE("    - {ColumnNumber: ",TEXT($A424-1,"0000"),
", Label:  ",CHAR(34),INDEX(DataColumns[Column Label],$A424-3),CHAR(34),
", ODM2Field:  ",CHAR(34),"DataValue",CHAR(34),
", CensorCodeCV:  ",CHAR(34),INDEX(DataColumns[Censor Code],$A424-3),CHAR(34),
", QualiatyCodeCV:  ",CHAR(34),INDEX(DataColumns[Quality Code],$A424-3),CHAR(34),
", TimeAggregationInterval:  ",INDEX(DataColumns[Time Aggregation Interval],$A424-3),
", TimeAggregationIntervalUnitsID:  ",CHAR(34),INDEX(DataColumns[Time Aggregation Unit],$A424-3),CHAR(34),"}"))</f>
        <v/>
      </c>
      <c r="AA424" s="111" t="str">
        <f>IF($A424&gt;NumDataColumns,
"",
CONCATENATE(AA423,", ",INDEX(DataColumns[Column Label],$A424)))</f>
        <v/>
      </c>
    </row>
    <row r="425" spans="1:27" x14ac:dyDescent="0.25">
      <c r="A425">
        <v>422</v>
      </c>
      <c r="D425" s="111" t="str">
        <f>IF($A425&gt;NumPeople,"",
CONCATENATE("  - &amp;PersonID",TEXT($A425,"0000"),
" {","PersonFirstName:  ",CHAR(34),INDEX(People[First Name],$A425),CHAR(34),
", PersonMiddleName:  ",CHAR(34),INDEX(People[Middle Name],$A425),CHAR(34),
", PersonLastName:  ",CHAR(34),INDEX(People[Last Name],$A425),CHAR(34),"}"))</f>
        <v/>
      </c>
      <c r="E425" s="111" t="str">
        <f>IF($A425&gt;NumOrganizations,"",
CONCATENATE("  - &amp;OrganizationID",TEXT($A425,"0000"),
" {","OrganizationTypeCV:  ",CHAR(34),INDEX(Organizations[Organization Type '[CV']],$A425),CHAR(34),
", OrganizationCode:  ",CHAR(34),INDEX(Organizations[Organization Code],$A425),CHAR(34),
", OrganizationName:  ",CHAR(34),INDEX(Organizations[Organization Name],$A425),CHAR(34),
", OrganizationDescription:  ",CHAR(34),INDEX(Organizations[Organization Description],$A425),CHAR(34),
", OrganizationLink:  ",CHAR(34),INDEX(Organizations[Organization Link],$A425),CHAR(34),"}"))</f>
        <v/>
      </c>
      <c r="F425" s="111" t="str">
        <f>IF($A425&gt;NumPeople,"",
CONCATENATE("  - &amp;AffiliationID",TEXT($A425,"0000"),
" {PersonID: *PersonID",TEXT($A425,"0000"),
", OrganizationID: *OrganizationID",TEXT(MATCH(INDEX(People[Organization Name],$A425),Organizations[Organization Name],0),"0000"),
", IsPrimaryOrganizationContact: , AffiliationStartDate: , AffiliationEndDate: , PrimaryPhone: ",
", PrimaryEmail: ",CHAR(34),INDEX(People[Primary Email],$A425),CHAR(34),
", PrimaryAddress: ",CHAR(34),INDEX(People[Primary Address],$A425),CHAR(34),
", PersonLink: }"))</f>
        <v/>
      </c>
      <c r="H425" s="111" t="str">
        <f>IF(COUNTA(CitationInformation)=0,"",
IF($A425&gt;NumAuthors,"",
CONCATENATE("  - &amp;AuthorListID",TEXT($A425,"0000"),
"  {CitationID: *CitationID0001",
", PersonID: *PersonID",TEXT(MATCH(INDEX(AuthorList[Author Name],$A425),People[Full Name],0),"0000"),
", AuthorOrder: ",INDEX(AuthorList[Author Number],$A425),"}")))</f>
        <v/>
      </c>
      <c r="K425" s="111" t="str">
        <f>IF($A425&gt;NumSamplingFeatures,"",
CONCATENATE("  - &amp;SamplingFeatureID",TEXT($A425,"0000"),
" {","SamplingFeatureUUID:  ",CHAR(34),INDEX(SamplingFeatures[Sampling Feature UUID],$A425),CHAR(34),
", SamplingFeatureTypeCV:  ",CHAR(34),INDEX(SamplingFeatures[Sampling Feature Type],$A425),CHAR(34),
", SamplingFeatureCode:  ",CHAR(34),INDEX(SamplingFeatures[Feature Code],$A425),CHAR(34),
", SamplingFeatureName:  ",CHAR(34),INDEX(SamplingFeatures[Feature Name],$A425),CHAR(34),
", SamplingFeatureDescription:  ",CHAR(34),INDEX(SamplingFeatures[Feature Description],$A425),CHAR(34),
", SamplingFeatureGeotypeCV:  ",CHAR(34),INDEX(SamplingFeatures[Feature Geo Type],$A425),CHAR(34),
", FeatureGeometry:  ",CHAR(34),INDEX(SamplingFeatures[Feature Geometry],$A425),CHAR(34),
", Elevation_m:  ",CHAR(34),INDEX(SamplingFeatures[Elevation_m],$A425),CHAR(34),
", ElevationDatumCV:  ",CHAR(34),ElevationDatum,CHAR(34),"}"))</f>
        <v/>
      </c>
      <c r="L425" s="111" t="str">
        <f>IF(NumSites=0,"",
IF(NumSites&lt;$A425,"",
CONCATENATE("  - &amp;SiteID",TEXT($A425,"0000"),
" {","SamplingFeatureID:  *SamplingFeatureID",TEXT(MATCH($A425,Sites[SiteID],0),"0000"),
", SiteTypeCV:  ",CHAR(34),INDEX(Sites[Site Type],MATCH($A425,Sites[SiteID],0)),CHAR(34),
", Latitude:  ",INDEX(Sites[Latitude],MATCH($A425,Sites[SiteID],0)),
", Longitude:  ",INDEX(Sites[Longitude],MATCH($A425,Sites[SiteID],0)),
", SpatialReferenceID:  *SRSID0001}")))</f>
        <v/>
      </c>
      <c r="M425" s="111" t="str">
        <f>IF(NumSpecimens=0,"",
IF(NumSpecimens&lt;$A425,"",
CONCATENATE("  - &amp;SpecimenID",TEXT($A425,"0000"),
" {","SamplingFeatureID:  *SamplingFeatureID",TEXT(MATCH($A425,Specimens[SpecimenID],0),"0000"),
", SpecimenTypeCV:  ",CHAR(34),INDEX(Specimens[Specimen Type],MATCH($A425,Specimens[SpecimenID],0)),CHAR(34),
", SpecimenMediumCV:  ",INDEX(Specimens[Specimen Medium],MATCH($A425,Specimens[SpecimenID],0)),
", IsFieldSpecimen:  ",CHAR(34),INDEX(Specimens[Is Field Specimen?],MATCH($A425,Specimens[SpecimenID],0)),CHAR(34),"}")))</f>
        <v/>
      </c>
      <c r="N425" s="111" t="str">
        <f>IF(NumSpatialOffsets=0,"",
IF(NumSpatialOffsets&lt;$A425,"",
CONCATENATE("  - &amp;SpatialOffsetID",TEXT($A425,"0000"),
" {","SpatialOffsetTypeCV:  ",CHAR(34),INDEX(RelatedFeatures[Spatial Offset Type],MATCH($A425,RelatedFeatures[OffsetID],0)),CHAR(34),
", Offset1Value:  ",INDEX(RelatedFeatures[Offset 1 Value],MATCH($A425,RelatedFeatures[OffsetID],0)),
", Offset1UnitID:  ",CHAR(34),INDEX(RelatedFeatures[Offset 1 Unit],MATCH($A425,RelatedFeatures[OffsetID],0)),CHAR(34),
", Offset2Value:  ",IF(INDEX(RelatedFeatures[Offset 2 Value],MATCH($A425,RelatedFeatures[OffsetID],0))="","NULL",INDEX(RelatedFeatures[Offset 2 Value],MATCH($A425,RelatedFeatures[OffsetID],0))),
", Offset2UnitID:  ",CHAR(34),INDEX(RelatedFeatures[Offset 2 Unit],MATCH($A425,RelatedFeatures[OffsetID],0)),,CHAR(34),
", Offset3Value:  ",IF(INDEX(RelatedFeatures[Offset 3 Value],MATCH($A425,RelatedFeatures[OffsetID],0))="","NULL",INDEX(RelatedFeatures[Offset 3 Value],MATCH($A425,RelatedFeatures[OffsetID],0))),
", Offset3UnitID:  ",CHAR(34),INDEX(RelatedFeatures[Offset 3 Unit],MATCH($A425,RelatedFeatures[OffsetID],0)),CHAR(34),"}")))</f>
        <v/>
      </c>
      <c r="O425" s="111" t="str">
        <f>IF(NumRelatedFeatures=0,"",
IF($A425&gt;NumRelatedFeatures,"",
CONCATENATE("  - &amp;RelationID",TEXT($A425,"0000"),
" {","SamplingFeatureID:  *SamplingFeatureID",TEXT(MATCH(INDEX(RelatedFeatures[First Sampling Feature Code],$A425),SamplingFeatures[Feature Code],0),"0000"),
", RelationshipTypeCV:  ",CHAR(34),INDEX(RelatedFeatures[Relationship Type],$A425),CHAR(34),
", RelatedFeatureID: *SamplingFeatureID",TEXT(MATCH(INDEX(RelatedFeatures[Second Sampling Feature Code],$A425),SamplingFeatures[Feature Code],0),"0000"),
", SpatialOffsetID:  ",IF(INDEX(RelatedFeatures[OffsetID],$A425)="",CONCATENATE(CHAR(34),CHAR(34)),CONCATENATE("*SpatialOffsetID",TEXT(INDEX(RelatedFeatures[OffsetID],$A425),"0000"))),"}")))</f>
        <v/>
      </c>
      <c r="P425" s="111" t="str">
        <f>IF($A425&gt;NumMethods,"",
CONCATENATE("  - &amp;MethodID",TEXT($A425,"0000"),
" {","MethodTypeCV:  ",CHAR(34),INDEX(Methods[Method Type],$A425),CHAR(34),
", MethodCode:  ",CHAR(34),INDEX(Methods[Method Code],$A425),CHAR(34),
", MethodName:  ",CHAR(34),INDEX(Methods[Method Name],$A425),CHAR(34),
", MethodDescription:  ",CHAR(34),INDEX(Methods[Method Description],$A425),CHAR(34),
", MethodLink:  ",CHAR(34),INDEX(Methods[Method Link],$A425),CHAR(34),
", OrganizationID: *OrganizationID",TEXT(MATCH(INDEX(Methods[Organization Name],$A425),Organizations[Organization Name],0),"0000"),"}"))</f>
        <v/>
      </c>
      <c r="Q425" s="111" t="str">
        <f>IF($A425&gt;NumVariables,"",
CONCATENATE("  - &amp;VariableID",TEXT($A425,"0000"),
" {","VariableTypeCV:  ",CHAR(34),INDEX(Variables[Variable Type],$A425),CHAR(34),
", VariableCode:  ",CHAR(34),INDEX(Variables[Variable Code],$A425),CHAR(34),
", VariableNameCV:  ",CHAR(34),INDEX(Variables[Variable Name],$A425),CHAR(34),
", VariableDefinition:  ",CHAR(34),INDEX(Variables[Variable Definition],$A425),CHAR(34),
", SpecciationCV:  ",CHAR(34),INDEX(Variables[Speciation],$A425),CHAR(34),
", NoDataValue:  ",CHAR(34),INDEX(Variables[No Data Value],$A425),CHAR(34),"}"))</f>
        <v/>
      </c>
      <c r="S425" s="111" t="str">
        <f>IF($A425&gt;NumProcessingLevels,"",
CONCATENATE("  - &amp;ProcessingLevelID",TEXT($A425,"0000"),
" {","ProcessingLevelCode:  ",CHAR(34),INDEX(ProcessingLevels[Processing Level Code],$A425),CHAR(34),
", Definition:  ",CHAR(34),INDEX(ProcessingLevels[Definition],$A425),CHAR(34),
", Explanation:  ",CHAR(34),INDEX(ProcessingLevels[Explanation],$A425),CHAR(34),"}"))</f>
        <v/>
      </c>
      <c r="T425" s="111" t="str">
        <f>IF($A425&gt;NumDataColumns,"",
IF(INDEX(DataColumns[Method Code],$A425)="","PLEASE FILL IN A METHOD FOR EACH DATA COLUMN",
CONCATENATE("  - &amp;ActionID",TEXT($A425,"0000"),
" {","ActionTypeCV:  ",CHAR(34),"Observation",CHAR(34),
", MethodID: *MethodID",TEXT(MATCH(INDEX(DataColumns[Method Code],$A425),Methods[Method Code],0),"0000"),
", BeginDateTime:  NULL",
", BeginDateTimeUTCOffset:  NULL",
", EndDateTime:  NULL",
", EndDateTimeUTCOffset:  NULL",
", ActionDescription:  ",CHAR(34),"Generic observation action generated by YODA TimeSeries Template",CHAR(34),
", ActionFileLink:  ",CHAR(34),CHAR(34),"}")))</f>
        <v/>
      </c>
      <c r="U425" s="111" t="str">
        <f>IF($A425&gt;NumDataColumns,"",
IF(INDEX(DataColumns[Method Code],$A425)="","PLEASE FILL IN A SAMPLING FEATURE FOR EACH DATA COLUMN",
CONCATENATE("  - &amp;FeatureActionID",TEXT($A425,"0000"),
" {","SamplingFeatureID:  *SamplingFeatureID",TEXT(MATCH(INDEX(DataColumns[Sampling Feature Code],$A425),SamplingFeatures[Feature Code],0),"0000"),
", ActionID:  *ActionID",TEXT($A425,"0000"),"}")))</f>
        <v/>
      </c>
      <c r="V425" s="111" t="str">
        <f>IF($A425&gt;NumDataColumns,"",
CONCATENATE("  - &amp;ResultID",TEXT($A425,"0000"),
" {","ResultUUID:  ",CHAR(34),INDEX(DataColumns[ResultUUID],$A425),CHAR(34),
", FeatureActionID: *FeatureActionID",TEXT($A425,"0000"),
", ResultTypeCV:  ",CHAR(34),INDEX(DataColumns[Result Type],$A425),CHAR(34),
", VariableID:  *VariableID",TEXT(MATCH(INDEX(DataColumns[Variable Code],$A425),Variables[Variable Code],0),"0000"),
", UnitsID:  ",CHAR(34),INDEX(DataColumns[Unit Name],$A425),CHAR(34),
", TaxonomicClassifierID:  ",CHAR(34),CHAR(34),
", ProcessingLevelID:  *ProcessingLevelID",TEXT(MATCH(INDEX(DataColumns[Processing Level],$A425),ProcessingLevels[Processing Level Code],0),"0000"),
", ResultDateTime:  ",CHAR(34),CHAR(34),
", ResultDateTimeUTCOffset:  ",CHAR(34),CHAR(34),
", ValidDateTime:  ",CHAR(34),CHAR(34),
", ValidDateTimeUTCOffset:  ",CHAR(34),CHAR(34),
", StatusCV:  ",CHAR(34),CHAR(34),
", SampledMediumCV:  ",CHAR(34),INDEX(DataColumns[Sampled Medium],$A425),CHAR(34),
", ValueCount:  ",NumDataValues,"}"))</f>
        <v/>
      </c>
      <c r="W425" s="111" t="str">
        <f>IF($A425&gt;NumDataColumns,"",
CONCATENATE("  - &amp;TimeSeriesResultID001",TEXT($A425,"0000"),
" {","ResultID: *ResultID",TEXT($A425,"0000"),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Statistic],$A425),CHAR(34),"}"))</f>
        <v/>
      </c>
      <c r="X425" s="111" t="str">
        <f>IF($A425-3&gt;NumDataColumns,"",
CONCATENATE("    - {ColumnNumber: ",TEXT($A425-1,"0000"),
", Label:  ",CHAR(34),INDEX(DataColumns[Column Label],$A425-3),CHAR(34),
", ODM2Field:  ",CHAR(34),"DataValue",CHAR(34),
", CensorCodeCV:  ",CHAR(34),INDEX(DataColumns[Censor Code],$A425-3),CHAR(34),
", QualiatyCodeCV:  ",CHAR(34),INDEX(DataColumns[Quality Code],$A425-3),CHAR(34),
", TimeAggregationInterval:  ",INDEX(DataColumns[Time Aggregation Interval],$A425-3),
", TimeAggregationIntervalUnitsID:  ",CHAR(34),INDEX(DataColumns[Time Aggregation Unit],$A425-3),CHAR(34),"}"))</f>
        <v/>
      </c>
      <c r="AA425" s="111" t="str">
        <f>IF($A425&gt;NumDataColumns,
"",
CONCATENATE(AA424,", ",INDEX(DataColumns[Column Label],$A425)))</f>
        <v/>
      </c>
    </row>
    <row r="426" spans="1:27" x14ac:dyDescent="0.25">
      <c r="A426">
        <v>423</v>
      </c>
      <c r="D426" s="111" t="str">
        <f>IF($A426&gt;NumPeople,"",
CONCATENATE("  - &amp;PersonID",TEXT($A426,"0000"),
" {","PersonFirstName:  ",CHAR(34),INDEX(People[First Name],$A426),CHAR(34),
", PersonMiddleName:  ",CHAR(34),INDEX(People[Middle Name],$A426),CHAR(34),
", PersonLastName:  ",CHAR(34),INDEX(People[Last Name],$A426),CHAR(34),"}"))</f>
        <v/>
      </c>
      <c r="E426" s="111" t="str">
        <f>IF($A426&gt;NumOrganizations,"",
CONCATENATE("  - &amp;OrganizationID",TEXT($A426,"0000"),
" {","OrganizationTypeCV:  ",CHAR(34),INDEX(Organizations[Organization Type '[CV']],$A426),CHAR(34),
", OrganizationCode:  ",CHAR(34),INDEX(Organizations[Organization Code],$A426),CHAR(34),
", OrganizationName:  ",CHAR(34),INDEX(Organizations[Organization Name],$A426),CHAR(34),
", OrganizationDescription:  ",CHAR(34),INDEX(Organizations[Organization Description],$A426),CHAR(34),
", OrganizationLink:  ",CHAR(34),INDEX(Organizations[Organization Link],$A426),CHAR(34),"}"))</f>
        <v/>
      </c>
      <c r="F426" s="111" t="str">
        <f>IF($A426&gt;NumPeople,"",
CONCATENATE("  - &amp;AffiliationID",TEXT($A426,"0000"),
" {PersonID: *PersonID",TEXT($A426,"0000"),
", OrganizationID: *OrganizationID",TEXT(MATCH(INDEX(People[Organization Name],$A426),Organizations[Organization Name],0),"0000"),
", IsPrimaryOrganizationContact: , AffiliationStartDate: , AffiliationEndDate: , PrimaryPhone: ",
", PrimaryEmail: ",CHAR(34),INDEX(People[Primary Email],$A426),CHAR(34),
", PrimaryAddress: ",CHAR(34),INDEX(People[Primary Address],$A426),CHAR(34),
", PersonLink: }"))</f>
        <v/>
      </c>
      <c r="H426" s="111" t="str">
        <f>IF(COUNTA(CitationInformation)=0,"",
IF($A426&gt;NumAuthors,"",
CONCATENATE("  - &amp;AuthorListID",TEXT($A426,"0000"),
"  {CitationID: *CitationID0001",
", PersonID: *PersonID",TEXT(MATCH(INDEX(AuthorList[Author Name],$A426),People[Full Name],0),"0000"),
", AuthorOrder: ",INDEX(AuthorList[Author Number],$A426),"}")))</f>
        <v/>
      </c>
      <c r="K426" s="111" t="str">
        <f>IF($A426&gt;NumSamplingFeatures,"",
CONCATENATE("  - &amp;SamplingFeatureID",TEXT($A426,"0000"),
" {","SamplingFeatureUUID:  ",CHAR(34),INDEX(SamplingFeatures[Sampling Feature UUID],$A426),CHAR(34),
", SamplingFeatureTypeCV:  ",CHAR(34),INDEX(SamplingFeatures[Sampling Feature Type],$A426),CHAR(34),
", SamplingFeatureCode:  ",CHAR(34),INDEX(SamplingFeatures[Feature Code],$A426),CHAR(34),
", SamplingFeatureName:  ",CHAR(34),INDEX(SamplingFeatures[Feature Name],$A426),CHAR(34),
", SamplingFeatureDescription:  ",CHAR(34),INDEX(SamplingFeatures[Feature Description],$A426),CHAR(34),
", SamplingFeatureGeotypeCV:  ",CHAR(34),INDEX(SamplingFeatures[Feature Geo Type],$A426),CHAR(34),
", FeatureGeometry:  ",CHAR(34),INDEX(SamplingFeatures[Feature Geometry],$A426),CHAR(34),
", Elevation_m:  ",CHAR(34),INDEX(SamplingFeatures[Elevation_m],$A426),CHAR(34),
", ElevationDatumCV:  ",CHAR(34),ElevationDatum,CHAR(34),"}"))</f>
        <v/>
      </c>
      <c r="L426" s="111" t="str">
        <f>IF(NumSites=0,"",
IF(NumSites&lt;$A426,"",
CONCATENATE("  - &amp;SiteID",TEXT($A426,"0000"),
" {","SamplingFeatureID:  *SamplingFeatureID",TEXT(MATCH($A426,Sites[SiteID],0),"0000"),
", SiteTypeCV:  ",CHAR(34),INDEX(Sites[Site Type],MATCH($A426,Sites[SiteID],0)),CHAR(34),
", Latitude:  ",INDEX(Sites[Latitude],MATCH($A426,Sites[SiteID],0)),
", Longitude:  ",INDEX(Sites[Longitude],MATCH($A426,Sites[SiteID],0)),
", SpatialReferenceID:  *SRSID0001}")))</f>
        <v/>
      </c>
      <c r="M426" s="111" t="str">
        <f>IF(NumSpecimens=0,"",
IF(NumSpecimens&lt;$A426,"",
CONCATENATE("  - &amp;SpecimenID",TEXT($A426,"0000"),
" {","SamplingFeatureID:  *SamplingFeatureID",TEXT(MATCH($A426,Specimens[SpecimenID],0),"0000"),
", SpecimenTypeCV:  ",CHAR(34),INDEX(Specimens[Specimen Type],MATCH($A426,Specimens[SpecimenID],0)),CHAR(34),
", SpecimenMediumCV:  ",INDEX(Specimens[Specimen Medium],MATCH($A426,Specimens[SpecimenID],0)),
", IsFieldSpecimen:  ",CHAR(34),INDEX(Specimens[Is Field Specimen?],MATCH($A426,Specimens[SpecimenID],0)),CHAR(34),"}")))</f>
        <v/>
      </c>
      <c r="N426" s="111" t="str">
        <f>IF(NumSpatialOffsets=0,"",
IF(NumSpatialOffsets&lt;$A426,"",
CONCATENATE("  - &amp;SpatialOffsetID",TEXT($A426,"0000"),
" {","SpatialOffsetTypeCV:  ",CHAR(34),INDEX(RelatedFeatures[Spatial Offset Type],MATCH($A426,RelatedFeatures[OffsetID],0)),CHAR(34),
", Offset1Value:  ",INDEX(RelatedFeatures[Offset 1 Value],MATCH($A426,RelatedFeatures[OffsetID],0)),
", Offset1UnitID:  ",CHAR(34),INDEX(RelatedFeatures[Offset 1 Unit],MATCH($A426,RelatedFeatures[OffsetID],0)),CHAR(34),
", Offset2Value:  ",IF(INDEX(RelatedFeatures[Offset 2 Value],MATCH($A426,RelatedFeatures[OffsetID],0))="","NULL",INDEX(RelatedFeatures[Offset 2 Value],MATCH($A426,RelatedFeatures[OffsetID],0))),
", Offset2UnitID:  ",CHAR(34),INDEX(RelatedFeatures[Offset 2 Unit],MATCH($A426,RelatedFeatures[OffsetID],0)),,CHAR(34),
", Offset3Value:  ",IF(INDEX(RelatedFeatures[Offset 3 Value],MATCH($A426,RelatedFeatures[OffsetID],0))="","NULL",INDEX(RelatedFeatures[Offset 3 Value],MATCH($A426,RelatedFeatures[OffsetID],0))),
", Offset3UnitID:  ",CHAR(34),INDEX(RelatedFeatures[Offset 3 Unit],MATCH($A426,RelatedFeatures[OffsetID],0)),CHAR(34),"}")))</f>
        <v/>
      </c>
      <c r="O426" s="111" t="str">
        <f>IF(NumRelatedFeatures=0,"",
IF($A426&gt;NumRelatedFeatures,"",
CONCATENATE("  - &amp;RelationID",TEXT($A426,"0000"),
" {","SamplingFeatureID:  *SamplingFeatureID",TEXT(MATCH(INDEX(RelatedFeatures[First Sampling Feature Code],$A426),SamplingFeatures[Feature Code],0),"0000"),
", RelationshipTypeCV:  ",CHAR(34),INDEX(RelatedFeatures[Relationship Type],$A426),CHAR(34),
", RelatedFeatureID: *SamplingFeatureID",TEXT(MATCH(INDEX(RelatedFeatures[Second Sampling Feature Code],$A426),SamplingFeatures[Feature Code],0),"0000"),
", SpatialOffsetID:  ",IF(INDEX(RelatedFeatures[OffsetID],$A426)="",CONCATENATE(CHAR(34),CHAR(34)),CONCATENATE("*SpatialOffsetID",TEXT(INDEX(RelatedFeatures[OffsetID],$A426),"0000"))),"}")))</f>
        <v/>
      </c>
      <c r="P426" s="111" t="str">
        <f>IF($A426&gt;NumMethods,"",
CONCATENATE("  - &amp;MethodID",TEXT($A426,"0000"),
" {","MethodTypeCV:  ",CHAR(34),INDEX(Methods[Method Type],$A426),CHAR(34),
", MethodCode:  ",CHAR(34),INDEX(Methods[Method Code],$A426),CHAR(34),
", MethodName:  ",CHAR(34),INDEX(Methods[Method Name],$A426),CHAR(34),
", MethodDescription:  ",CHAR(34),INDEX(Methods[Method Description],$A426),CHAR(34),
", MethodLink:  ",CHAR(34),INDEX(Methods[Method Link],$A426),CHAR(34),
", OrganizationID: *OrganizationID",TEXT(MATCH(INDEX(Methods[Organization Name],$A426),Organizations[Organization Name],0),"0000"),"}"))</f>
        <v/>
      </c>
      <c r="Q426" s="111" t="str">
        <f>IF($A426&gt;NumVariables,"",
CONCATENATE("  - &amp;VariableID",TEXT($A426,"0000"),
" {","VariableTypeCV:  ",CHAR(34),INDEX(Variables[Variable Type],$A426),CHAR(34),
", VariableCode:  ",CHAR(34),INDEX(Variables[Variable Code],$A426),CHAR(34),
", VariableNameCV:  ",CHAR(34),INDEX(Variables[Variable Name],$A426),CHAR(34),
", VariableDefinition:  ",CHAR(34),INDEX(Variables[Variable Definition],$A426),CHAR(34),
", SpecciationCV:  ",CHAR(34),INDEX(Variables[Speciation],$A426),CHAR(34),
", NoDataValue:  ",CHAR(34),INDEX(Variables[No Data Value],$A426),CHAR(34),"}"))</f>
        <v/>
      </c>
      <c r="S426" s="111" t="str">
        <f>IF($A426&gt;NumProcessingLevels,"",
CONCATENATE("  - &amp;ProcessingLevelID",TEXT($A426,"0000"),
" {","ProcessingLevelCode:  ",CHAR(34),INDEX(ProcessingLevels[Processing Level Code],$A426),CHAR(34),
", Definition:  ",CHAR(34),INDEX(ProcessingLevels[Definition],$A426),CHAR(34),
", Explanation:  ",CHAR(34),INDEX(ProcessingLevels[Explanation],$A426),CHAR(34),"}"))</f>
        <v/>
      </c>
      <c r="T426" s="111" t="str">
        <f>IF($A426&gt;NumDataColumns,"",
IF(INDEX(DataColumns[Method Code],$A426)="","PLEASE FILL IN A METHOD FOR EACH DATA COLUMN",
CONCATENATE("  - &amp;ActionID",TEXT($A426,"0000"),
" {","ActionTypeCV:  ",CHAR(34),"Observation",CHAR(34),
", MethodID: *MethodID",TEXT(MATCH(INDEX(DataColumns[Method Code],$A426),Methods[Method Code],0),"0000"),
", BeginDateTime:  NULL",
", BeginDateTimeUTCOffset:  NULL",
", EndDateTime:  NULL",
", EndDateTimeUTCOffset:  NULL",
", ActionDescription:  ",CHAR(34),"Generic observation action generated by YODA TimeSeries Template",CHAR(34),
", ActionFileLink:  ",CHAR(34),CHAR(34),"}")))</f>
        <v/>
      </c>
      <c r="U426" s="111" t="str">
        <f>IF($A426&gt;NumDataColumns,"",
IF(INDEX(DataColumns[Method Code],$A426)="","PLEASE FILL IN A SAMPLING FEATURE FOR EACH DATA COLUMN",
CONCATENATE("  - &amp;FeatureActionID",TEXT($A426,"0000"),
" {","SamplingFeatureID:  *SamplingFeatureID",TEXT(MATCH(INDEX(DataColumns[Sampling Feature Code],$A426),SamplingFeatures[Feature Code],0),"0000"),
", ActionID:  *ActionID",TEXT($A426,"0000"),"}")))</f>
        <v/>
      </c>
      <c r="V426" s="111" t="str">
        <f>IF($A426&gt;NumDataColumns,"",
CONCATENATE("  - &amp;ResultID",TEXT($A426,"0000"),
" {","ResultUUID:  ",CHAR(34),INDEX(DataColumns[ResultUUID],$A426),CHAR(34),
", FeatureActionID: *FeatureActionID",TEXT($A426,"0000"),
", ResultTypeCV:  ",CHAR(34),INDEX(DataColumns[Result Type],$A426),CHAR(34),
", VariableID:  *VariableID",TEXT(MATCH(INDEX(DataColumns[Variable Code],$A426),Variables[Variable Code],0),"0000"),
", UnitsID:  ",CHAR(34),INDEX(DataColumns[Unit Name],$A426),CHAR(34),
", TaxonomicClassifierID:  ",CHAR(34),CHAR(34),
", ProcessingLevelID:  *ProcessingLevelID",TEXT(MATCH(INDEX(DataColumns[Processing Level],$A426),ProcessingLevels[Processing Level Code],0),"0000"),
", ResultDateTime:  ",CHAR(34),CHAR(34),
", ResultDateTimeUTCOffset:  ",CHAR(34),CHAR(34),
", ValidDateTime:  ",CHAR(34),CHAR(34),
", ValidDateTimeUTCOffset:  ",CHAR(34),CHAR(34),
", StatusCV:  ",CHAR(34),CHAR(34),
", SampledMediumCV:  ",CHAR(34),INDEX(DataColumns[Sampled Medium],$A426),CHAR(34),
", ValueCount:  ",NumDataValues,"}"))</f>
        <v/>
      </c>
      <c r="W426" s="111" t="str">
        <f>IF($A426&gt;NumDataColumns,"",
CONCATENATE("  - &amp;TimeSeriesResultID001",TEXT($A426,"0000"),
" {","ResultID: *ResultID",TEXT($A426,"0000"),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Statistic],$A426),CHAR(34),"}"))</f>
        <v/>
      </c>
      <c r="X426" s="111" t="str">
        <f>IF($A426-3&gt;NumDataColumns,"",
CONCATENATE("    - {ColumnNumber: ",TEXT($A426-1,"0000"),
", Label:  ",CHAR(34),INDEX(DataColumns[Column Label],$A426-3),CHAR(34),
", ODM2Field:  ",CHAR(34),"DataValue",CHAR(34),
", CensorCodeCV:  ",CHAR(34),INDEX(DataColumns[Censor Code],$A426-3),CHAR(34),
", QualiatyCodeCV:  ",CHAR(34),INDEX(DataColumns[Quality Code],$A426-3),CHAR(34),
", TimeAggregationInterval:  ",INDEX(DataColumns[Time Aggregation Interval],$A426-3),
", TimeAggregationIntervalUnitsID:  ",CHAR(34),INDEX(DataColumns[Time Aggregation Unit],$A426-3),CHAR(34),"}"))</f>
        <v/>
      </c>
      <c r="AA426" s="111" t="str">
        <f>IF($A426&gt;NumDataColumns,
"",
CONCATENATE(AA425,", ",INDEX(DataColumns[Column Label],$A426)))</f>
        <v/>
      </c>
    </row>
    <row r="427" spans="1:27" x14ac:dyDescent="0.25">
      <c r="A427">
        <v>424</v>
      </c>
      <c r="D427" s="111" t="str">
        <f>IF($A427&gt;NumPeople,"",
CONCATENATE("  - &amp;PersonID",TEXT($A427,"0000"),
" {","PersonFirstName:  ",CHAR(34),INDEX(People[First Name],$A427),CHAR(34),
", PersonMiddleName:  ",CHAR(34),INDEX(People[Middle Name],$A427),CHAR(34),
", PersonLastName:  ",CHAR(34),INDEX(People[Last Name],$A427),CHAR(34),"}"))</f>
        <v/>
      </c>
      <c r="E427" s="111" t="str">
        <f>IF($A427&gt;NumOrganizations,"",
CONCATENATE("  - &amp;OrganizationID",TEXT($A427,"0000"),
" {","OrganizationTypeCV:  ",CHAR(34),INDEX(Organizations[Organization Type '[CV']],$A427),CHAR(34),
", OrganizationCode:  ",CHAR(34),INDEX(Organizations[Organization Code],$A427),CHAR(34),
", OrganizationName:  ",CHAR(34),INDEX(Organizations[Organization Name],$A427),CHAR(34),
", OrganizationDescription:  ",CHAR(34),INDEX(Organizations[Organization Description],$A427),CHAR(34),
", OrganizationLink:  ",CHAR(34),INDEX(Organizations[Organization Link],$A427),CHAR(34),"}"))</f>
        <v/>
      </c>
      <c r="F427" s="111" t="str">
        <f>IF($A427&gt;NumPeople,"",
CONCATENATE("  - &amp;AffiliationID",TEXT($A427,"0000"),
" {PersonID: *PersonID",TEXT($A427,"0000"),
", OrganizationID: *OrganizationID",TEXT(MATCH(INDEX(People[Organization Name],$A427),Organizations[Organization Name],0),"0000"),
", IsPrimaryOrganizationContact: , AffiliationStartDate: , AffiliationEndDate: , PrimaryPhone: ",
", PrimaryEmail: ",CHAR(34),INDEX(People[Primary Email],$A427),CHAR(34),
", PrimaryAddress: ",CHAR(34),INDEX(People[Primary Address],$A427),CHAR(34),
", PersonLink: }"))</f>
        <v/>
      </c>
      <c r="H427" s="111" t="str">
        <f>IF(COUNTA(CitationInformation)=0,"",
IF($A427&gt;NumAuthors,"",
CONCATENATE("  - &amp;AuthorListID",TEXT($A427,"0000"),
"  {CitationID: *CitationID0001",
", PersonID: *PersonID",TEXT(MATCH(INDEX(AuthorList[Author Name],$A427),People[Full Name],0),"0000"),
", AuthorOrder: ",INDEX(AuthorList[Author Number],$A427),"}")))</f>
        <v/>
      </c>
      <c r="K427" s="111" t="str">
        <f>IF($A427&gt;NumSamplingFeatures,"",
CONCATENATE("  - &amp;SamplingFeatureID",TEXT($A427,"0000"),
" {","SamplingFeatureUUID:  ",CHAR(34),INDEX(SamplingFeatures[Sampling Feature UUID],$A427),CHAR(34),
", SamplingFeatureTypeCV:  ",CHAR(34),INDEX(SamplingFeatures[Sampling Feature Type],$A427),CHAR(34),
", SamplingFeatureCode:  ",CHAR(34),INDEX(SamplingFeatures[Feature Code],$A427),CHAR(34),
", SamplingFeatureName:  ",CHAR(34),INDEX(SamplingFeatures[Feature Name],$A427),CHAR(34),
", SamplingFeatureDescription:  ",CHAR(34),INDEX(SamplingFeatures[Feature Description],$A427),CHAR(34),
", SamplingFeatureGeotypeCV:  ",CHAR(34),INDEX(SamplingFeatures[Feature Geo Type],$A427),CHAR(34),
", FeatureGeometry:  ",CHAR(34),INDEX(SamplingFeatures[Feature Geometry],$A427),CHAR(34),
", Elevation_m:  ",CHAR(34),INDEX(SamplingFeatures[Elevation_m],$A427),CHAR(34),
", ElevationDatumCV:  ",CHAR(34),ElevationDatum,CHAR(34),"}"))</f>
        <v/>
      </c>
      <c r="L427" s="111" t="str">
        <f>IF(NumSites=0,"",
IF(NumSites&lt;$A427,"",
CONCATENATE("  - &amp;SiteID",TEXT($A427,"0000"),
" {","SamplingFeatureID:  *SamplingFeatureID",TEXT(MATCH($A427,Sites[SiteID],0),"0000"),
", SiteTypeCV:  ",CHAR(34),INDEX(Sites[Site Type],MATCH($A427,Sites[SiteID],0)),CHAR(34),
", Latitude:  ",INDEX(Sites[Latitude],MATCH($A427,Sites[SiteID],0)),
", Longitude:  ",INDEX(Sites[Longitude],MATCH($A427,Sites[SiteID],0)),
", SpatialReferenceID:  *SRSID0001}")))</f>
        <v/>
      </c>
      <c r="M427" s="111" t="str">
        <f>IF(NumSpecimens=0,"",
IF(NumSpecimens&lt;$A427,"",
CONCATENATE("  - &amp;SpecimenID",TEXT($A427,"0000"),
" {","SamplingFeatureID:  *SamplingFeatureID",TEXT(MATCH($A427,Specimens[SpecimenID],0),"0000"),
", SpecimenTypeCV:  ",CHAR(34),INDEX(Specimens[Specimen Type],MATCH($A427,Specimens[SpecimenID],0)),CHAR(34),
", SpecimenMediumCV:  ",INDEX(Specimens[Specimen Medium],MATCH($A427,Specimens[SpecimenID],0)),
", IsFieldSpecimen:  ",CHAR(34),INDEX(Specimens[Is Field Specimen?],MATCH($A427,Specimens[SpecimenID],0)),CHAR(34),"}")))</f>
        <v/>
      </c>
      <c r="N427" s="111" t="str">
        <f>IF(NumSpatialOffsets=0,"",
IF(NumSpatialOffsets&lt;$A427,"",
CONCATENATE("  - &amp;SpatialOffsetID",TEXT($A427,"0000"),
" {","SpatialOffsetTypeCV:  ",CHAR(34),INDEX(RelatedFeatures[Spatial Offset Type],MATCH($A427,RelatedFeatures[OffsetID],0)),CHAR(34),
", Offset1Value:  ",INDEX(RelatedFeatures[Offset 1 Value],MATCH($A427,RelatedFeatures[OffsetID],0)),
", Offset1UnitID:  ",CHAR(34),INDEX(RelatedFeatures[Offset 1 Unit],MATCH($A427,RelatedFeatures[OffsetID],0)),CHAR(34),
", Offset2Value:  ",IF(INDEX(RelatedFeatures[Offset 2 Value],MATCH($A427,RelatedFeatures[OffsetID],0))="","NULL",INDEX(RelatedFeatures[Offset 2 Value],MATCH($A427,RelatedFeatures[OffsetID],0))),
", Offset2UnitID:  ",CHAR(34),INDEX(RelatedFeatures[Offset 2 Unit],MATCH($A427,RelatedFeatures[OffsetID],0)),,CHAR(34),
", Offset3Value:  ",IF(INDEX(RelatedFeatures[Offset 3 Value],MATCH($A427,RelatedFeatures[OffsetID],0))="","NULL",INDEX(RelatedFeatures[Offset 3 Value],MATCH($A427,RelatedFeatures[OffsetID],0))),
", Offset3UnitID:  ",CHAR(34),INDEX(RelatedFeatures[Offset 3 Unit],MATCH($A427,RelatedFeatures[OffsetID],0)),CHAR(34),"}")))</f>
        <v/>
      </c>
      <c r="O427" s="111" t="str">
        <f>IF(NumRelatedFeatures=0,"",
IF($A427&gt;NumRelatedFeatures,"",
CONCATENATE("  - &amp;RelationID",TEXT($A427,"0000"),
" {","SamplingFeatureID:  *SamplingFeatureID",TEXT(MATCH(INDEX(RelatedFeatures[First Sampling Feature Code],$A427),SamplingFeatures[Feature Code],0),"0000"),
", RelationshipTypeCV:  ",CHAR(34),INDEX(RelatedFeatures[Relationship Type],$A427),CHAR(34),
", RelatedFeatureID: *SamplingFeatureID",TEXT(MATCH(INDEX(RelatedFeatures[Second Sampling Feature Code],$A427),SamplingFeatures[Feature Code],0),"0000"),
", SpatialOffsetID:  ",IF(INDEX(RelatedFeatures[OffsetID],$A427)="",CONCATENATE(CHAR(34),CHAR(34)),CONCATENATE("*SpatialOffsetID",TEXT(INDEX(RelatedFeatures[OffsetID],$A427),"0000"))),"}")))</f>
        <v/>
      </c>
      <c r="P427" s="111" t="str">
        <f>IF($A427&gt;NumMethods,"",
CONCATENATE("  - &amp;MethodID",TEXT($A427,"0000"),
" {","MethodTypeCV:  ",CHAR(34),INDEX(Methods[Method Type],$A427),CHAR(34),
", MethodCode:  ",CHAR(34),INDEX(Methods[Method Code],$A427),CHAR(34),
", MethodName:  ",CHAR(34),INDEX(Methods[Method Name],$A427),CHAR(34),
", MethodDescription:  ",CHAR(34),INDEX(Methods[Method Description],$A427),CHAR(34),
", MethodLink:  ",CHAR(34),INDEX(Methods[Method Link],$A427),CHAR(34),
", OrganizationID: *OrganizationID",TEXT(MATCH(INDEX(Methods[Organization Name],$A427),Organizations[Organization Name],0),"0000"),"}"))</f>
        <v/>
      </c>
      <c r="Q427" s="111" t="str">
        <f>IF($A427&gt;NumVariables,"",
CONCATENATE("  - &amp;VariableID",TEXT($A427,"0000"),
" {","VariableTypeCV:  ",CHAR(34),INDEX(Variables[Variable Type],$A427),CHAR(34),
", VariableCode:  ",CHAR(34),INDEX(Variables[Variable Code],$A427),CHAR(34),
", VariableNameCV:  ",CHAR(34),INDEX(Variables[Variable Name],$A427),CHAR(34),
", VariableDefinition:  ",CHAR(34),INDEX(Variables[Variable Definition],$A427),CHAR(34),
", SpecciationCV:  ",CHAR(34),INDEX(Variables[Speciation],$A427),CHAR(34),
", NoDataValue:  ",CHAR(34),INDEX(Variables[No Data Value],$A427),CHAR(34),"}"))</f>
        <v/>
      </c>
      <c r="S427" s="111" t="str">
        <f>IF($A427&gt;NumProcessingLevels,"",
CONCATENATE("  - &amp;ProcessingLevelID",TEXT($A427,"0000"),
" {","ProcessingLevelCode:  ",CHAR(34),INDEX(ProcessingLevels[Processing Level Code],$A427),CHAR(34),
", Definition:  ",CHAR(34),INDEX(ProcessingLevels[Definition],$A427),CHAR(34),
", Explanation:  ",CHAR(34),INDEX(ProcessingLevels[Explanation],$A427),CHAR(34),"}"))</f>
        <v/>
      </c>
      <c r="T427" s="111" t="str">
        <f>IF($A427&gt;NumDataColumns,"",
IF(INDEX(DataColumns[Method Code],$A427)="","PLEASE FILL IN A METHOD FOR EACH DATA COLUMN",
CONCATENATE("  - &amp;ActionID",TEXT($A427,"0000"),
" {","ActionTypeCV:  ",CHAR(34),"Observation",CHAR(34),
", MethodID: *MethodID",TEXT(MATCH(INDEX(DataColumns[Method Code],$A427),Methods[Method Code],0),"0000"),
", BeginDateTime:  NULL",
", BeginDateTimeUTCOffset:  NULL",
", EndDateTime:  NULL",
", EndDateTimeUTCOffset:  NULL",
", ActionDescription:  ",CHAR(34),"Generic observation action generated by YODA TimeSeries Template",CHAR(34),
", ActionFileLink:  ",CHAR(34),CHAR(34),"}")))</f>
        <v/>
      </c>
      <c r="U427" s="111" t="str">
        <f>IF($A427&gt;NumDataColumns,"",
IF(INDEX(DataColumns[Method Code],$A427)="","PLEASE FILL IN A SAMPLING FEATURE FOR EACH DATA COLUMN",
CONCATENATE("  - &amp;FeatureActionID",TEXT($A427,"0000"),
" {","SamplingFeatureID:  *SamplingFeatureID",TEXT(MATCH(INDEX(DataColumns[Sampling Feature Code],$A427),SamplingFeatures[Feature Code],0),"0000"),
", ActionID:  *ActionID",TEXT($A427,"0000"),"}")))</f>
        <v/>
      </c>
      <c r="V427" s="111" t="str">
        <f>IF($A427&gt;NumDataColumns,"",
CONCATENATE("  - &amp;ResultID",TEXT($A427,"0000"),
" {","ResultUUID:  ",CHAR(34),INDEX(DataColumns[ResultUUID],$A427),CHAR(34),
", FeatureActionID: *FeatureActionID",TEXT($A427,"0000"),
", ResultTypeCV:  ",CHAR(34),INDEX(DataColumns[Result Type],$A427),CHAR(34),
", VariableID:  *VariableID",TEXT(MATCH(INDEX(DataColumns[Variable Code],$A427),Variables[Variable Code],0),"0000"),
", UnitsID:  ",CHAR(34),INDEX(DataColumns[Unit Name],$A427),CHAR(34),
", TaxonomicClassifierID:  ",CHAR(34),CHAR(34),
", ProcessingLevelID:  *ProcessingLevelID",TEXT(MATCH(INDEX(DataColumns[Processing Level],$A427),ProcessingLevels[Processing Level Code],0),"0000"),
", ResultDateTime:  ",CHAR(34),CHAR(34),
", ResultDateTimeUTCOffset:  ",CHAR(34),CHAR(34),
", ValidDateTime:  ",CHAR(34),CHAR(34),
", ValidDateTimeUTCOffset:  ",CHAR(34),CHAR(34),
", StatusCV:  ",CHAR(34),CHAR(34),
", SampledMediumCV:  ",CHAR(34),INDEX(DataColumns[Sampled Medium],$A427),CHAR(34),
", ValueCount:  ",NumDataValues,"}"))</f>
        <v/>
      </c>
      <c r="W427" s="111" t="str">
        <f>IF($A427&gt;NumDataColumns,"",
CONCATENATE("  - &amp;TimeSeriesResultID001",TEXT($A427,"0000"),
" {","ResultID: *ResultID",TEXT($A427,"0000"),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Statistic],$A427),CHAR(34),"}"))</f>
        <v/>
      </c>
      <c r="X427" s="111" t="str">
        <f>IF($A427-3&gt;NumDataColumns,"",
CONCATENATE("    - {ColumnNumber: ",TEXT($A427-1,"0000"),
", Label:  ",CHAR(34),INDEX(DataColumns[Column Label],$A427-3),CHAR(34),
", ODM2Field:  ",CHAR(34),"DataValue",CHAR(34),
", CensorCodeCV:  ",CHAR(34),INDEX(DataColumns[Censor Code],$A427-3),CHAR(34),
", QualiatyCodeCV:  ",CHAR(34),INDEX(DataColumns[Quality Code],$A427-3),CHAR(34),
", TimeAggregationInterval:  ",INDEX(DataColumns[Time Aggregation Interval],$A427-3),
", TimeAggregationIntervalUnitsID:  ",CHAR(34),INDEX(DataColumns[Time Aggregation Unit],$A427-3),CHAR(34),"}"))</f>
        <v/>
      </c>
      <c r="AA427" s="111" t="str">
        <f>IF($A427&gt;NumDataColumns,
"",
CONCATENATE(AA426,", ",INDEX(DataColumns[Column Label],$A427)))</f>
        <v/>
      </c>
    </row>
    <row r="428" spans="1:27" x14ac:dyDescent="0.25">
      <c r="A428">
        <v>425</v>
      </c>
      <c r="D428" s="111" t="str">
        <f>IF($A428&gt;NumPeople,"",
CONCATENATE("  - &amp;PersonID",TEXT($A428,"0000"),
" {","PersonFirstName:  ",CHAR(34),INDEX(People[First Name],$A428),CHAR(34),
", PersonMiddleName:  ",CHAR(34),INDEX(People[Middle Name],$A428),CHAR(34),
", PersonLastName:  ",CHAR(34),INDEX(People[Last Name],$A428),CHAR(34),"}"))</f>
        <v/>
      </c>
      <c r="E428" s="111" t="str">
        <f>IF($A428&gt;NumOrganizations,"",
CONCATENATE("  - &amp;OrganizationID",TEXT($A428,"0000"),
" {","OrganizationTypeCV:  ",CHAR(34),INDEX(Organizations[Organization Type '[CV']],$A428),CHAR(34),
", OrganizationCode:  ",CHAR(34),INDEX(Organizations[Organization Code],$A428),CHAR(34),
", OrganizationName:  ",CHAR(34),INDEX(Organizations[Organization Name],$A428),CHAR(34),
", OrganizationDescription:  ",CHAR(34),INDEX(Organizations[Organization Description],$A428),CHAR(34),
", OrganizationLink:  ",CHAR(34),INDEX(Organizations[Organization Link],$A428),CHAR(34),"}"))</f>
        <v/>
      </c>
      <c r="F428" s="111" t="str">
        <f>IF($A428&gt;NumPeople,"",
CONCATENATE("  - &amp;AffiliationID",TEXT($A428,"0000"),
" {PersonID: *PersonID",TEXT($A428,"0000"),
", OrganizationID: *OrganizationID",TEXT(MATCH(INDEX(People[Organization Name],$A428),Organizations[Organization Name],0),"0000"),
", IsPrimaryOrganizationContact: , AffiliationStartDate: , AffiliationEndDate: , PrimaryPhone: ",
", PrimaryEmail: ",CHAR(34),INDEX(People[Primary Email],$A428),CHAR(34),
", PrimaryAddress: ",CHAR(34),INDEX(People[Primary Address],$A428),CHAR(34),
", PersonLink: }"))</f>
        <v/>
      </c>
      <c r="H428" s="111" t="str">
        <f>IF(COUNTA(CitationInformation)=0,"",
IF($A428&gt;NumAuthors,"",
CONCATENATE("  - &amp;AuthorListID",TEXT($A428,"0000"),
"  {CitationID: *CitationID0001",
", PersonID: *PersonID",TEXT(MATCH(INDEX(AuthorList[Author Name],$A428),People[Full Name],0),"0000"),
", AuthorOrder: ",INDEX(AuthorList[Author Number],$A428),"}")))</f>
        <v/>
      </c>
      <c r="K428" s="111" t="str">
        <f>IF($A428&gt;NumSamplingFeatures,"",
CONCATENATE("  - &amp;SamplingFeatureID",TEXT($A428,"0000"),
" {","SamplingFeatureUUID:  ",CHAR(34),INDEX(SamplingFeatures[Sampling Feature UUID],$A428),CHAR(34),
", SamplingFeatureTypeCV:  ",CHAR(34),INDEX(SamplingFeatures[Sampling Feature Type],$A428),CHAR(34),
", SamplingFeatureCode:  ",CHAR(34),INDEX(SamplingFeatures[Feature Code],$A428),CHAR(34),
", SamplingFeatureName:  ",CHAR(34),INDEX(SamplingFeatures[Feature Name],$A428),CHAR(34),
", SamplingFeatureDescription:  ",CHAR(34),INDEX(SamplingFeatures[Feature Description],$A428),CHAR(34),
", SamplingFeatureGeotypeCV:  ",CHAR(34),INDEX(SamplingFeatures[Feature Geo Type],$A428),CHAR(34),
", FeatureGeometry:  ",CHAR(34),INDEX(SamplingFeatures[Feature Geometry],$A428),CHAR(34),
", Elevation_m:  ",CHAR(34),INDEX(SamplingFeatures[Elevation_m],$A428),CHAR(34),
", ElevationDatumCV:  ",CHAR(34),ElevationDatum,CHAR(34),"}"))</f>
        <v/>
      </c>
      <c r="L428" s="111" t="str">
        <f>IF(NumSites=0,"",
IF(NumSites&lt;$A428,"",
CONCATENATE("  - &amp;SiteID",TEXT($A428,"0000"),
" {","SamplingFeatureID:  *SamplingFeatureID",TEXT(MATCH($A428,Sites[SiteID],0),"0000"),
", SiteTypeCV:  ",CHAR(34),INDEX(Sites[Site Type],MATCH($A428,Sites[SiteID],0)),CHAR(34),
", Latitude:  ",INDEX(Sites[Latitude],MATCH($A428,Sites[SiteID],0)),
", Longitude:  ",INDEX(Sites[Longitude],MATCH($A428,Sites[SiteID],0)),
", SpatialReferenceID:  *SRSID0001}")))</f>
        <v/>
      </c>
      <c r="M428" s="111" t="str">
        <f>IF(NumSpecimens=0,"",
IF(NumSpecimens&lt;$A428,"",
CONCATENATE("  - &amp;SpecimenID",TEXT($A428,"0000"),
" {","SamplingFeatureID:  *SamplingFeatureID",TEXT(MATCH($A428,Specimens[SpecimenID],0),"0000"),
", SpecimenTypeCV:  ",CHAR(34),INDEX(Specimens[Specimen Type],MATCH($A428,Specimens[SpecimenID],0)),CHAR(34),
", SpecimenMediumCV:  ",INDEX(Specimens[Specimen Medium],MATCH($A428,Specimens[SpecimenID],0)),
", IsFieldSpecimen:  ",CHAR(34),INDEX(Specimens[Is Field Specimen?],MATCH($A428,Specimens[SpecimenID],0)),CHAR(34),"}")))</f>
        <v/>
      </c>
      <c r="N428" s="111" t="str">
        <f>IF(NumSpatialOffsets=0,"",
IF(NumSpatialOffsets&lt;$A428,"",
CONCATENATE("  - &amp;SpatialOffsetID",TEXT($A428,"0000"),
" {","SpatialOffsetTypeCV:  ",CHAR(34),INDEX(RelatedFeatures[Spatial Offset Type],MATCH($A428,RelatedFeatures[OffsetID],0)),CHAR(34),
", Offset1Value:  ",INDEX(RelatedFeatures[Offset 1 Value],MATCH($A428,RelatedFeatures[OffsetID],0)),
", Offset1UnitID:  ",CHAR(34),INDEX(RelatedFeatures[Offset 1 Unit],MATCH($A428,RelatedFeatures[OffsetID],0)),CHAR(34),
", Offset2Value:  ",IF(INDEX(RelatedFeatures[Offset 2 Value],MATCH($A428,RelatedFeatures[OffsetID],0))="","NULL",INDEX(RelatedFeatures[Offset 2 Value],MATCH($A428,RelatedFeatures[OffsetID],0))),
", Offset2UnitID:  ",CHAR(34),INDEX(RelatedFeatures[Offset 2 Unit],MATCH($A428,RelatedFeatures[OffsetID],0)),,CHAR(34),
", Offset3Value:  ",IF(INDEX(RelatedFeatures[Offset 3 Value],MATCH($A428,RelatedFeatures[OffsetID],0))="","NULL",INDEX(RelatedFeatures[Offset 3 Value],MATCH($A428,RelatedFeatures[OffsetID],0))),
", Offset3UnitID:  ",CHAR(34),INDEX(RelatedFeatures[Offset 3 Unit],MATCH($A428,RelatedFeatures[OffsetID],0)),CHAR(34),"}")))</f>
        <v/>
      </c>
      <c r="O428" s="111" t="str">
        <f>IF(NumRelatedFeatures=0,"",
IF($A428&gt;NumRelatedFeatures,"",
CONCATENATE("  - &amp;RelationID",TEXT($A428,"0000"),
" {","SamplingFeatureID:  *SamplingFeatureID",TEXT(MATCH(INDEX(RelatedFeatures[First Sampling Feature Code],$A428),SamplingFeatures[Feature Code],0),"0000"),
", RelationshipTypeCV:  ",CHAR(34),INDEX(RelatedFeatures[Relationship Type],$A428),CHAR(34),
", RelatedFeatureID: *SamplingFeatureID",TEXT(MATCH(INDEX(RelatedFeatures[Second Sampling Feature Code],$A428),SamplingFeatures[Feature Code],0),"0000"),
", SpatialOffsetID:  ",IF(INDEX(RelatedFeatures[OffsetID],$A428)="",CONCATENATE(CHAR(34),CHAR(34)),CONCATENATE("*SpatialOffsetID",TEXT(INDEX(RelatedFeatures[OffsetID],$A428),"0000"))),"}")))</f>
        <v/>
      </c>
      <c r="P428" s="111" t="str">
        <f>IF($A428&gt;NumMethods,"",
CONCATENATE("  - &amp;MethodID",TEXT($A428,"0000"),
" {","MethodTypeCV:  ",CHAR(34),INDEX(Methods[Method Type],$A428),CHAR(34),
", MethodCode:  ",CHAR(34),INDEX(Methods[Method Code],$A428),CHAR(34),
", MethodName:  ",CHAR(34),INDEX(Methods[Method Name],$A428),CHAR(34),
", MethodDescription:  ",CHAR(34),INDEX(Methods[Method Description],$A428),CHAR(34),
", MethodLink:  ",CHAR(34),INDEX(Methods[Method Link],$A428),CHAR(34),
", OrganizationID: *OrganizationID",TEXT(MATCH(INDEX(Methods[Organization Name],$A428),Organizations[Organization Name],0),"0000"),"}"))</f>
        <v/>
      </c>
      <c r="Q428" s="111" t="str">
        <f>IF($A428&gt;NumVariables,"",
CONCATENATE("  - &amp;VariableID",TEXT($A428,"0000"),
" {","VariableTypeCV:  ",CHAR(34),INDEX(Variables[Variable Type],$A428),CHAR(34),
", VariableCode:  ",CHAR(34),INDEX(Variables[Variable Code],$A428),CHAR(34),
", VariableNameCV:  ",CHAR(34),INDEX(Variables[Variable Name],$A428),CHAR(34),
", VariableDefinition:  ",CHAR(34),INDEX(Variables[Variable Definition],$A428),CHAR(34),
", SpecciationCV:  ",CHAR(34),INDEX(Variables[Speciation],$A428),CHAR(34),
", NoDataValue:  ",CHAR(34),INDEX(Variables[No Data Value],$A428),CHAR(34),"}"))</f>
        <v/>
      </c>
      <c r="S428" s="111" t="str">
        <f>IF($A428&gt;NumProcessingLevels,"",
CONCATENATE("  - &amp;ProcessingLevelID",TEXT($A428,"0000"),
" {","ProcessingLevelCode:  ",CHAR(34),INDEX(ProcessingLevels[Processing Level Code],$A428),CHAR(34),
", Definition:  ",CHAR(34),INDEX(ProcessingLevels[Definition],$A428),CHAR(34),
", Explanation:  ",CHAR(34),INDEX(ProcessingLevels[Explanation],$A428),CHAR(34),"}"))</f>
        <v/>
      </c>
      <c r="T428" s="111" t="str">
        <f>IF($A428&gt;NumDataColumns,"",
IF(INDEX(DataColumns[Method Code],$A428)="","PLEASE FILL IN A METHOD FOR EACH DATA COLUMN",
CONCATENATE("  - &amp;ActionID",TEXT($A428,"0000"),
" {","ActionTypeCV:  ",CHAR(34),"Observation",CHAR(34),
", MethodID: *MethodID",TEXT(MATCH(INDEX(DataColumns[Method Code],$A428),Methods[Method Code],0),"0000"),
", BeginDateTime:  NULL",
", BeginDateTimeUTCOffset:  NULL",
", EndDateTime:  NULL",
", EndDateTimeUTCOffset:  NULL",
", ActionDescription:  ",CHAR(34),"Generic observation action generated by YODA TimeSeries Template",CHAR(34),
", ActionFileLink:  ",CHAR(34),CHAR(34),"}")))</f>
        <v/>
      </c>
      <c r="U428" s="111" t="str">
        <f>IF($A428&gt;NumDataColumns,"",
IF(INDEX(DataColumns[Method Code],$A428)="","PLEASE FILL IN A SAMPLING FEATURE FOR EACH DATA COLUMN",
CONCATENATE("  - &amp;FeatureActionID",TEXT($A428,"0000"),
" {","SamplingFeatureID:  *SamplingFeatureID",TEXT(MATCH(INDEX(DataColumns[Sampling Feature Code],$A428),SamplingFeatures[Feature Code],0),"0000"),
", ActionID:  *ActionID",TEXT($A428,"0000"),"}")))</f>
        <v/>
      </c>
      <c r="V428" s="111" t="str">
        <f>IF($A428&gt;NumDataColumns,"",
CONCATENATE("  - &amp;ResultID",TEXT($A428,"0000"),
" {","ResultUUID:  ",CHAR(34),INDEX(DataColumns[ResultUUID],$A428),CHAR(34),
", FeatureActionID: *FeatureActionID",TEXT($A428,"0000"),
", ResultTypeCV:  ",CHAR(34),INDEX(DataColumns[Result Type],$A428),CHAR(34),
", VariableID:  *VariableID",TEXT(MATCH(INDEX(DataColumns[Variable Code],$A428),Variables[Variable Code],0),"0000"),
", UnitsID:  ",CHAR(34),INDEX(DataColumns[Unit Name],$A428),CHAR(34),
", TaxonomicClassifierID:  ",CHAR(34),CHAR(34),
", ProcessingLevelID:  *ProcessingLevelID",TEXT(MATCH(INDEX(DataColumns[Processing Level],$A428),ProcessingLevels[Processing Level Code],0),"0000"),
", ResultDateTime:  ",CHAR(34),CHAR(34),
", ResultDateTimeUTCOffset:  ",CHAR(34),CHAR(34),
", ValidDateTime:  ",CHAR(34),CHAR(34),
", ValidDateTimeUTCOffset:  ",CHAR(34),CHAR(34),
", StatusCV:  ",CHAR(34),CHAR(34),
", SampledMediumCV:  ",CHAR(34),INDEX(DataColumns[Sampled Medium],$A428),CHAR(34),
", ValueCount:  ",NumDataValues,"}"))</f>
        <v/>
      </c>
      <c r="W428" s="111" t="str">
        <f>IF($A428&gt;NumDataColumns,"",
CONCATENATE("  - &amp;TimeSeriesResultID001",TEXT($A428,"0000"),
" {","ResultID: *ResultID",TEXT($A428,"0000"),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Statistic],$A428),CHAR(34),"}"))</f>
        <v/>
      </c>
      <c r="X428" s="111" t="str">
        <f>IF($A428-3&gt;NumDataColumns,"",
CONCATENATE("    - {ColumnNumber: ",TEXT($A428-1,"0000"),
", Label:  ",CHAR(34),INDEX(DataColumns[Column Label],$A428-3),CHAR(34),
", ODM2Field:  ",CHAR(34),"DataValue",CHAR(34),
", CensorCodeCV:  ",CHAR(34),INDEX(DataColumns[Censor Code],$A428-3),CHAR(34),
", QualiatyCodeCV:  ",CHAR(34),INDEX(DataColumns[Quality Code],$A428-3),CHAR(34),
", TimeAggregationInterval:  ",INDEX(DataColumns[Time Aggregation Interval],$A428-3),
", TimeAggregationIntervalUnitsID:  ",CHAR(34),INDEX(DataColumns[Time Aggregation Unit],$A428-3),CHAR(34),"}"))</f>
        <v/>
      </c>
      <c r="AA428" s="111" t="str">
        <f>IF($A428&gt;NumDataColumns,
"",
CONCATENATE(AA427,", ",INDEX(DataColumns[Column Label],$A428)))</f>
        <v/>
      </c>
    </row>
    <row r="429" spans="1:27" x14ac:dyDescent="0.25">
      <c r="A429">
        <v>426</v>
      </c>
      <c r="D429" s="111" t="str">
        <f>IF($A429&gt;NumPeople,"",
CONCATENATE("  - &amp;PersonID",TEXT($A429,"0000"),
" {","PersonFirstName:  ",CHAR(34),INDEX(People[First Name],$A429),CHAR(34),
", PersonMiddleName:  ",CHAR(34),INDEX(People[Middle Name],$A429),CHAR(34),
", PersonLastName:  ",CHAR(34),INDEX(People[Last Name],$A429),CHAR(34),"}"))</f>
        <v/>
      </c>
      <c r="E429" s="111" t="str">
        <f>IF($A429&gt;NumOrganizations,"",
CONCATENATE("  - &amp;OrganizationID",TEXT($A429,"0000"),
" {","OrganizationTypeCV:  ",CHAR(34),INDEX(Organizations[Organization Type '[CV']],$A429),CHAR(34),
", OrganizationCode:  ",CHAR(34),INDEX(Organizations[Organization Code],$A429),CHAR(34),
", OrganizationName:  ",CHAR(34),INDEX(Organizations[Organization Name],$A429),CHAR(34),
", OrganizationDescription:  ",CHAR(34),INDEX(Organizations[Organization Description],$A429),CHAR(34),
", OrganizationLink:  ",CHAR(34),INDEX(Organizations[Organization Link],$A429),CHAR(34),"}"))</f>
        <v/>
      </c>
      <c r="F429" s="111" t="str">
        <f>IF($A429&gt;NumPeople,"",
CONCATENATE("  - &amp;AffiliationID",TEXT($A429,"0000"),
" {PersonID: *PersonID",TEXT($A429,"0000"),
", OrganizationID: *OrganizationID",TEXT(MATCH(INDEX(People[Organization Name],$A429),Organizations[Organization Name],0),"0000"),
", IsPrimaryOrganizationContact: , AffiliationStartDate: , AffiliationEndDate: , PrimaryPhone: ",
", PrimaryEmail: ",CHAR(34),INDEX(People[Primary Email],$A429),CHAR(34),
", PrimaryAddress: ",CHAR(34),INDEX(People[Primary Address],$A429),CHAR(34),
", PersonLink: }"))</f>
        <v/>
      </c>
      <c r="H429" s="111" t="str">
        <f>IF(COUNTA(CitationInformation)=0,"",
IF($A429&gt;NumAuthors,"",
CONCATENATE("  - &amp;AuthorListID",TEXT($A429,"0000"),
"  {CitationID: *CitationID0001",
", PersonID: *PersonID",TEXT(MATCH(INDEX(AuthorList[Author Name],$A429),People[Full Name],0),"0000"),
", AuthorOrder: ",INDEX(AuthorList[Author Number],$A429),"}")))</f>
        <v/>
      </c>
      <c r="K429" s="111" t="str">
        <f>IF($A429&gt;NumSamplingFeatures,"",
CONCATENATE("  - &amp;SamplingFeatureID",TEXT($A429,"0000"),
" {","SamplingFeatureUUID:  ",CHAR(34),INDEX(SamplingFeatures[Sampling Feature UUID],$A429),CHAR(34),
", SamplingFeatureTypeCV:  ",CHAR(34),INDEX(SamplingFeatures[Sampling Feature Type],$A429),CHAR(34),
", SamplingFeatureCode:  ",CHAR(34),INDEX(SamplingFeatures[Feature Code],$A429),CHAR(34),
", SamplingFeatureName:  ",CHAR(34),INDEX(SamplingFeatures[Feature Name],$A429),CHAR(34),
", SamplingFeatureDescription:  ",CHAR(34),INDEX(SamplingFeatures[Feature Description],$A429),CHAR(34),
", SamplingFeatureGeotypeCV:  ",CHAR(34),INDEX(SamplingFeatures[Feature Geo Type],$A429),CHAR(34),
", FeatureGeometry:  ",CHAR(34),INDEX(SamplingFeatures[Feature Geometry],$A429),CHAR(34),
", Elevation_m:  ",CHAR(34),INDEX(SamplingFeatures[Elevation_m],$A429),CHAR(34),
", ElevationDatumCV:  ",CHAR(34),ElevationDatum,CHAR(34),"}"))</f>
        <v/>
      </c>
      <c r="L429" s="111" t="str">
        <f>IF(NumSites=0,"",
IF(NumSites&lt;$A429,"",
CONCATENATE("  - &amp;SiteID",TEXT($A429,"0000"),
" {","SamplingFeatureID:  *SamplingFeatureID",TEXT(MATCH($A429,Sites[SiteID],0),"0000"),
", SiteTypeCV:  ",CHAR(34),INDEX(Sites[Site Type],MATCH($A429,Sites[SiteID],0)),CHAR(34),
", Latitude:  ",INDEX(Sites[Latitude],MATCH($A429,Sites[SiteID],0)),
", Longitude:  ",INDEX(Sites[Longitude],MATCH($A429,Sites[SiteID],0)),
", SpatialReferenceID:  *SRSID0001}")))</f>
        <v/>
      </c>
      <c r="M429" s="111" t="str">
        <f>IF(NumSpecimens=0,"",
IF(NumSpecimens&lt;$A429,"",
CONCATENATE("  - &amp;SpecimenID",TEXT($A429,"0000"),
" {","SamplingFeatureID:  *SamplingFeatureID",TEXT(MATCH($A429,Specimens[SpecimenID],0),"0000"),
", SpecimenTypeCV:  ",CHAR(34),INDEX(Specimens[Specimen Type],MATCH($A429,Specimens[SpecimenID],0)),CHAR(34),
", SpecimenMediumCV:  ",INDEX(Specimens[Specimen Medium],MATCH($A429,Specimens[SpecimenID],0)),
", IsFieldSpecimen:  ",CHAR(34),INDEX(Specimens[Is Field Specimen?],MATCH($A429,Specimens[SpecimenID],0)),CHAR(34),"}")))</f>
        <v/>
      </c>
      <c r="N429" s="111" t="str">
        <f>IF(NumSpatialOffsets=0,"",
IF(NumSpatialOffsets&lt;$A429,"",
CONCATENATE("  - &amp;SpatialOffsetID",TEXT($A429,"0000"),
" {","SpatialOffsetTypeCV:  ",CHAR(34),INDEX(RelatedFeatures[Spatial Offset Type],MATCH($A429,RelatedFeatures[OffsetID],0)),CHAR(34),
", Offset1Value:  ",INDEX(RelatedFeatures[Offset 1 Value],MATCH($A429,RelatedFeatures[OffsetID],0)),
", Offset1UnitID:  ",CHAR(34),INDEX(RelatedFeatures[Offset 1 Unit],MATCH($A429,RelatedFeatures[OffsetID],0)),CHAR(34),
", Offset2Value:  ",IF(INDEX(RelatedFeatures[Offset 2 Value],MATCH($A429,RelatedFeatures[OffsetID],0))="","NULL",INDEX(RelatedFeatures[Offset 2 Value],MATCH($A429,RelatedFeatures[OffsetID],0))),
", Offset2UnitID:  ",CHAR(34),INDEX(RelatedFeatures[Offset 2 Unit],MATCH($A429,RelatedFeatures[OffsetID],0)),,CHAR(34),
", Offset3Value:  ",IF(INDEX(RelatedFeatures[Offset 3 Value],MATCH($A429,RelatedFeatures[OffsetID],0))="","NULL",INDEX(RelatedFeatures[Offset 3 Value],MATCH($A429,RelatedFeatures[OffsetID],0))),
", Offset3UnitID:  ",CHAR(34),INDEX(RelatedFeatures[Offset 3 Unit],MATCH($A429,RelatedFeatures[OffsetID],0)),CHAR(34),"}")))</f>
        <v/>
      </c>
      <c r="O429" s="111" t="str">
        <f>IF(NumRelatedFeatures=0,"",
IF($A429&gt;NumRelatedFeatures,"",
CONCATENATE("  - &amp;RelationID",TEXT($A429,"0000"),
" {","SamplingFeatureID:  *SamplingFeatureID",TEXT(MATCH(INDEX(RelatedFeatures[First Sampling Feature Code],$A429),SamplingFeatures[Feature Code],0),"0000"),
", RelationshipTypeCV:  ",CHAR(34),INDEX(RelatedFeatures[Relationship Type],$A429),CHAR(34),
", RelatedFeatureID: *SamplingFeatureID",TEXT(MATCH(INDEX(RelatedFeatures[Second Sampling Feature Code],$A429),SamplingFeatures[Feature Code],0),"0000"),
", SpatialOffsetID:  ",IF(INDEX(RelatedFeatures[OffsetID],$A429)="",CONCATENATE(CHAR(34),CHAR(34)),CONCATENATE("*SpatialOffsetID",TEXT(INDEX(RelatedFeatures[OffsetID],$A429),"0000"))),"}")))</f>
        <v/>
      </c>
      <c r="P429" s="111" t="str">
        <f>IF($A429&gt;NumMethods,"",
CONCATENATE("  - &amp;MethodID",TEXT($A429,"0000"),
" {","MethodTypeCV:  ",CHAR(34),INDEX(Methods[Method Type],$A429),CHAR(34),
", MethodCode:  ",CHAR(34),INDEX(Methods[Method Code],$A429),CHAR(34),
", MethodName:  ",CHAR(34),INDEX(Methods[Method Name],$A429),CHAR(34),
", MethodDescription:  ",CHAR(34),INDEX(Methods[Method Description],$A429),CHAR(34),
", MethodLink:  ",CHAR(34),INDEX(Methods[Method Link],$A429),CHAR(34),
", OrganizationID: *OrganizationID",TEXT(MATCH(INDEX(Methods[Organization Name],$A429),Organizations[Organization Name],0),"0000"),"}"))</f>
        <v/>
      </c>
      <c r="Q429" s="111" t="str">
        <f>IF($A429&gt;NumVariables,"",
CONCATENATE("  - &amp;VariableID",TEXT($A429,"0000"),
" {","VariableTypeCV:  ",CHAR(34),INDEX(Variables[Variable Type],$A429),CHAR(34),
", VariableCode:  ",CHAR(34),INDEX(Variables[Variable Code],$A429),CHAR(34),
", VariableNameCV:  ",CHAR(34),INDEX(Variables[Variable Name],$A429),CHAR(34),
", VariableDefinition:  ",CHAR(34),INDEX(Variables[Variable Definition],$A429),CHAR(34),
", SpecciationCV:  ",CHAR(34),INDEX(Variables[Speciation],$A429),CHAR(34),
", NoDataValue:  ",CHAR(34),INDEX(Variables[No Data Value],$A429),CHAR(34),"}"))</f>
        <v/>
      </c>
      <c r="S429" s="111" t="str">
        <f>IF($A429&gt;NumProcessingLevels,"",
CONCATENATE("  - &amp;ProcessingLevelID",TEXT($A429,"0000"),
" {","ProcessingLevelCode:  ",CHAR(34),INDEX(ProcessingLevels[Processing Level Code],$A429),CHAR(34),
", Definition:  ",CHAR(34),INDEX(ProcessingLevels[Definition],$A429),CHAR(34),
", Explanation:  ",CHAR(34),INDEX(ProcessingLevels[Explanation],$A429),CHAR(34),"}"))</f>
        <v/>
      </c>
      <c r="T429" s="111" t="str">
        <f>IF($A429&gt;NumDataColumns,"",
IF(INDEX(DataColumns[Method Code],$A429)="","PLEASE FILL IN A METHOD FOR EACH DATA COLUMN",
CONCATENATE("  - &amp;ActionID",TEXT($A429,"0000"),
" {","ActionTypeCV:  ",CHAR(34),"Observation",CHAR(34),
", MethodID: *MethodID",TEXT(MATCH(INDEX(DataColumns[Method Code],$A429),Methods[Method Code],0),"0000"),
", BeginDateTime:  NULL",
", BeginDateTimeUTCOffset:  NULL",
", EndDateTime:  NULL",
", EndDateTimeUTCOffset:  NULL",
", ActionDescription:  ",CHAR(34),"Generic observation action generated by YODA TimeSeries Template",CHAR(34),
", ActionFileLink:  ",CHAR(34),CHAR(34),"}")))</f>
        <v/>
      </c>
      <c r="U429" s="111" t="str">
        <f>IF($A429&gt;NumDataColumns,"",
IF(INDEX(DataColumns[Method Code],$A429)="","PLEASE FILL IN A SAMPLING FEATURE FOR EACH DATA COLUMN",
CONCATENATE("  - &amp;FeatureActionID",TEXT($A429,"0000"),
" {","SamplingFeatureID:  *SamplingFeatureID",TEXT(MATCH(INDEX(DataColumns[Sampling Feature Code],$A429),SamplingFeatures[Feature Code],0),"0000"),
", ActionID:  *ActionID",TEXT($A429,"0000"),"}")))</f>
        <v/>
      </c>
      <c r="V429" s="111" t="str">
        <f>IF($A429&gt;NumDataColumns,"",
CONCATENATE("  - &amp;ResultID",TEXT($A429,"0000"),
" {","ResultUUID:  ",CHAR(34),INDEX(DataColumns[ResultUUID],$A429),CHAR(34),
", FeatureActionID: *FeatureActionID",TEXT($A429,"0000"),
", ResultTypeCV:  ",CHAR(34),INDEX(DataColumns[Result Type],$A429),CHAR(34),
", VariableID:  *VariableID",TEXT(MATCH(INDEX(DataColumns[Variable Code],$A429),Variables[Variable Code],0),"0000"),
", UnitsID:  ",CHAR(34),INDEX(DataColumns[Unit Name],$A429),CHAR(34),
", TaxonomicClassifierID:  ",CHAR(34),CHAR(34),
", ProcessingLevelID:  *ProcessingLevelID",TEXT(MATCH(INDEX(DataColumns[Processing Level],$A429),ProcessingLevels[Processing Level Code],0),"0000"),
", ResultDateTime:  ",CHAR(34),CHAR(34),
", ResultDateTimeUTCOffset:  ",CHAR(34),CHAR(34),
", ValidDateTime:  ",CHAR(34),CHAR(34),
", ValidDateTimeUTCOffset:  ",CHAR(34),CHAR(34),
", StatusCV:  ",CHAR(34),CHAR(34),
", SampledMediumCV:  ",CHAR(34),INDEX(DataColumns[Sampled Medium],$A429),CHAR(34),
", ValueCount:  ",NumDataValues,"}"))</f>
        <v/>
      </c>
      <c r="W429" s="111" t="str">
        <f>IF($A429&gt;NumDataColumns,"",
CONCATENATE("  - &amp;TimeSeriesResultID001",TEXT($A429,"0000"),
" {","ResultID: *ResultID",TEXT($A429,"0000"),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Statistic],$A429),CHAR(34),"}"))</f>
        <v/>
      </c>
      <c r="X429" s="111" t="str">
        <f>IF($A429-3&gt;NumDataColumns,"",
CONCATENATE("    - {ColumnNumber: ",TEXT($A429-1,"0000"),
", Label:  ",CHAR(34),INDEX(DataColumns[Column Label],$A429-3),CHAR(34),
", ODM2Field:  ",CHAR(34),"DataValue",CHAR(34),
", CensorCodeCV:  ",CHAR(34),INDEX(DataColumns[Censor Code],$A429-3),CHAR(34),
", QualiatyCodeCV:  ",CHAR(34),INDEX(DataColumns[Quality Code],$A429-3),CHAR(34),
", TimeAggregationInterval:  ",INDEX(DataColumns[Time Aggregation Interval],$A429-3),
", TimeAggregationIntervalUnitsID:  ",CHAR(34),INDEX(DataColumns[Time Aggregation Unit],$A429-3),CHAR(34),"}"))</f>
        <v/>
      </c>
      <c r="AA429" s="111" t="str">
        <f>IF($A429&gt;NumDataColumns,
"",
CONCATENATE(AA428,", ",INDEX(DataColumns[Column Label],$A429)))</f>
        <v/>
      </c>
    </row>
    <row r="430" spans="1:27" x14ac:dyDescent="0.25">
      <c r="A430">
        <v>427</v>
      </c>
      <c r="D430" s="111" t="str">
        <f>IF($A430&gt;NumPeople,"",
CONCATENATE("  - &amp;PersonID",TEXT($A430,"0000"),
" {","PersonFirstName:  ",CHAR(34),INDEX(People[First Name],$A430),CHAR(34),
", PersonMiddleName:  ",CHAR(34),INDEX(People[Middle Name],$A430),CHAR(34),
", PersonLastName:  ",CHAR(34),INDEX(People[Last Name],$A430),CHAR(34),"}"))</f>
        <v/>
      </c>
      <c r="E430" s="111" t="str">
        <f>IF($A430&gt;NumOrganizations,"",
CONCATENATE("  - &amp;OrganizationID",TEXT($A430,"0000"),
" {","OrganizationTypeCV:  ",CHAR(34),INDEX(Organizations[Organization Type '[CV']],$A430),CHAR(34),
", OrganizationCode:  ",CHAR(34),INDEX(Organizations[Organization Code],$A430),CHAR(34),
", OrganizationName:  ",CHAR(34),INDEX(Organizations[Organization Name],$A430),CHAR(34),
", OrganizationDescription:  ",CHAR(34),INDEX(Organizations[Organization Description],$A430),CHAR(34),
", OrganizationLink:  ",CHAR(34),INDEX(Organizations[Organization Link],$A430),CHAR(34),"}"))</f>
        <v/>
      </c>
      <c r="F430" s="111" t="str">
        <f>IF($A430&gt;NumPeople,"",
CONCATENATE("  - &amp;AffiliationID",TEXT($A430,"0000"),
" {PersonID: *PersonID",TEXT($A430,"0000"),
", OrganizationID: *OrganizationID",TEXT(MATCH(INDEX(People[Organization Name],$A430),Organizations[Organization Name],0),"0000"),
", IsPrimaryOrganizationContact: , AffiliationStartDate: , AffiliationEndDate: , PrimaryPhone: ",
", PrimaryEmail: ",CHAR(34),INDEX(People[Primary Email],$A430),CHAR(34),
", PrimaryAddress: ",CHAR(34),INDEX(People[Primary Address],$A430),CHAR(34),
", PersonLink: }"))</f>
        <v/>
      </c>
      <c r="H430" s="111" t="str">
        <f>IF(COUNTA(CitationInformation)=0,"",
IF($A430&gt;NumAuthors,"",
CONCATENATE("  - &amp;AuthorListID",TEXT($A430,"0000"),
"  {CitationID: *CitationID0001",
", PersonID: *PersonID",TEXT(MATCH(INDEX(AuthorList[Author Name],$A430),People[Full Name],0),"0000"),
", AuthorOrder: ",INDEX(AuthorList[Author Number],$A430),"}")))</f>
        <v/>
      </c>
      <c r="K430" s="111" t="str">
        <f>IF($A430&gt;NumSamplingFeatures,"",
CONCATENATE("  - &amp;SamplingFeatureID",TEXT($A430,"0000"),
" {","SamplingFeatureUUID:  ",CHAR(34),INDEX(SamplingFeatures[Sampling Feature UUID],$A430),CHAR(34),
", SamplingFeatureTypeCV:  ",CHAR(34),INDEX(SamplingFeatures[Sampling Feature Type],$A430),CHAR(34),
", SamplingFeatureCode:  ",CHAR(34),INDEX(SamplingFeatures[Feature Code],$A430),CHAR(34),
", SamplingFeatureName:  ",CHAR(34),INDEX(SamplingFeatures[Feature Name],$A430),CHAR(34),
", SamplingFeatureDescription:  ",CHAR(34),INDEX(SamplingFeatures[Feature Description],$A430),CHAR(34),
", SamplingFeatureGeotypeCV:  ",CHAR(34),INDEX(SamplingFeatures[Feature Geo Type],$A430),CHAR(34),
", FeatureGeometry:  ",CHAR(34),INDEX(SamplingFeatures[Feature Geometry],$A430),CHAR(34),
", Elevation_m:  ",CHAR(34),INDEX(SamplingFeatures[Elevation_m],$A430),CHAR(34),
", ElevationDatumCV:  ",CHAR(34),ElevationDatum,CHAR(34),"}"))</f>
        <v/>
      </c>
      <c r="L430" s="111" t="str">
        <f>IF(NumSites=0,"",
IF(NumSites&lt;$A430,"",
CONCATENATE("  - &amp;SiteID",TEXT($A430,"0000"),
" {","SamplingFeatureID:  *SamplingFeatureID",TEXT(MATCH($A430,Sites[SiteID],0),"0000"),
", SiteTypeCV:  ",CHAR(34),INDEX(Sites[Site Type],MATCH($A430,Sites[SiteID],0)),CHAR(34),
", Latitude:  ",INDEX(Sites[Latitude],MATCH($A430,Sites[SiteID],0)),
", Longitude:  ",INDEX(Sites[Longitude],MATCH($A430,Sites[SiteID],0)),
", SpatialReferenceID:  *SRSID0001}")))</f>
        <v/>
      </c>
      <c r="M430" s="111" t="str">
        <f>IF(NumSpecimens=0,"",
IF(NumSpecimens&lt;$A430,"",
CONCATENATE("  - &amp;SpecimenID",TEXT($A430,"0000"),
" {","SamplingFeatureID:  *SamplingFeatureID",TEXT(MATCH($A430,Specimens[SpecimenID],0),"0000"),
", SpecimenTypeCV:  ",CHAR(34),INDEX(Specimens[Specimen Type],MATCH($A430,Specimens[SpecimenID],0)),CHAR(34),
", SpecimenMediumCV:  ",INDEX(Specimens[Specimen Medium],MATCH($A430,Specimens[SpecimenID],0)),
", IsFieldSpecimen:  ",CHAR(34),INDEX(Specimens[Is Field Specimen?],MATCH($A430,Specimens[SpecimenID],0)),CHAR(34),"}")))</f>
        <v/>
      </c>
      <c r="N430" s="111" t="str">
        <f>IF(NumSpatialOffsets=0,"",
IF(NumSpatialOffsets&lt;$A430,"",
CONCATENATE("  - &amp;SpatialOffsetID",TEXT($A430,"0000"),
" {","SpatialOffsetTypeCV:  ",CHAR(34),INDEX(RelatedFeatures[Spatial Offset Type],MATCH($A430,RelatedFeatures[OffsetID],0)),CHAR(34),
", Offset1Value:  ",INDEX(RelatedFeatures[Offset 1 Value],MATCH($A430,RelatedFeatures[OffsetID],0)),
", Offset1UnitID:  ",CHAR(34),INDEX(RelatedFeatures[Offset 1 Unit],MATCH($A430,RelatedFeatures[OffsetID],0)),CHAR(34),
", Offset2Value:  ",IF(INDEX(RelatedFeatures[Offset 2 Value],MATCH($A430,RelatedFeatures[OffsetID],0))="","NULL",INDEX(RelatedFeatures[Offset 2 Value],MATCH($A430,RelatedFeatures[OffsetID],0))),
", Offset2UnitID:  ",CHAR(34),INDEX(RelatedFeatures[Offset 2 Unit],MATCH($A430,RelatedFeatures[OffsetID],0)),,CHAR(34),
", Offset3Value:  ",IF(INDEX(RelatedFeatures[Offset 3 Value],MATCH($A430,RelatedFeatures[OffsetID],0))="","NULL",INDEX(RelatedFeatures[Offset 3 Value],MATCH($A430,RelatedFeatures[OffsetID],0))),
", Offset3UnitID:  ",CHAR(34),INDEX(RelatedFeatures[Offset 3 Unit],MATCH($A430,RelatedFeatures[OffsetID],0)),CHAR(34),"}")))</f>
        <v/>
      </c>
      <c r="O430" s="111" t="str">
        <f>IF(NumRelatedFeatures=0,"",
IF($A430&gt;NumRelatedFeatures,"",
CONCATENATE("  - &amp;RelationID",TEXT($A430,"0000"),
" {","SamplingFeatureID:  *SamplingFeatureID",TEXT(MATCH(INDEX(RelatedFeatures[First Sampling Feature Code],$A430),SamplingFeatures[Feature Code],0),"0000"),
", RelationshipTypeCV:  ",CHAR(34),INDEX(RelatedFeatures[Relationship Type],$A430),CHAR(34),
", RelatedFeatureID: *SamplingFeatureID",TEXT(MATCH(INDEX(RelatedFeatures[Second Sampling Feature Code],$A430),SamplingFeatures[Feature Code],0),"0000"),
", SpatialOffsetID:  ",IF(INDEX(RelatedFeatures[OffsetID],$A430)="",CONCATENATE(CHAR(34),CHAR(34)),CONCATENATE("*SpatialOffsetID",TEXT(INDEX(RelatedFeatures[OffsetID],$A430),"0000"))),"}")))</f>
        <v/>
      </c>
      <c r="P430" s="111" t="str">
        <f>IF($A430&gt;NumMethods,"",
CONCATENATE("  - &amp;MethodID",TEXT($A430,"0000"),
" {","MethodTypeCV:  ",CHAR(34),INDEX(Methods[Method Type],$A430),CHAR(34),
", MethodCode:  ",CHAR(34),INDEX(Methods[Method Code],$A430),CHAR(34),
", MethodName:  ",CHAR(34),INDEX(Methods[Method Name],$A430),CHAR(34),
", MethodDescription:  ",CHAR(34),INDEX(Methods[Method Description],$A430),CHAR(34),
", MethodLink:  ",CHAR(34),INDEX(Methods[Method Link],$A430),CHAR(34),
", OrganizationID: *OrganizationID",TEXT(MATCH(INDEX(Methods[Organization Name],$A430),Organizations[Organization Name],0),"0000"),"}"))</f>
        <v/>
      </c>
      <c r="Q430" s="111" t="str">
        <f>IF($A430&gt;NumVariables,"",
CONCATENATE("  - &amp;VariableID",TEXT($A430,"0000"),
" {","VariableTypeCV:  ",CHAR(34),INDEX(Variables[Variable Type],$A430),CHAR(34),
", VariableCode:  ",CHAR(34),INDEX(Variables[Variable Code],$A430),CHAR(34),
", VariableNameCV:  ",CHAR(34),INDEX(Variables[Variable Name],$A430),CHAR(34),
", VariableDefinition:  ",CHAR(34),INDEX(Variables[Variable Definition],$A430),CHAR(34),
", SpecciationCV:  ",CHAR(34),INDEX(Variables[Speciation],$A430),CHAR(34),
", NoDataValue:  ",CHAR(34),INDEX(Variables[No Data Value],$A430),CHAR(34),"}"))</f>
        <v/>
      </c>
      <c r="S430" s="111" t="str">
        <f>IF($A430&gt;NumProcessingLevels,"",
CONCATENATE("  - &amp;ProcessingLevelID",TEXT($A430,"0000"),
" {","ProcessingLevelCode:  ",CHAR(34),INDEX(ProcessingLevels[Processing Level Code],$A430),CHAR(34),
", Definition:  ",CHAR(34),INDEX(ProcessingLevels[Definition],$A430),CHAR(34),
", Explanation:  ",CHAR(34),INDEX(ProcessingLevels[Explanation],$A430),CHAR(34),"}"))</f>
        <v/>
      </c>
      <c r="T430" s="111" t="str">
        <f>IF($A430&gt;NumDataColumns,"",
IF(INDEX(DataColumns[Method Code],$A430)="","PLEASE FILL IN A METHOD FOR EACH DATA COLUMN",
CONCATENATE("  - &amp;ActionID",TEXT($A430,"0000"),
" {","ActionTypeCV:  ",CHAR(34),"Observation",CHAR(34),
", MethodID: *MethodID",TEXT(MATCH(INDEX(DataColumns[Method Code],$A430),Methods[Method Code],0),"0000"),
", BeginDateTime:  NULL",
", BeginDateTimeUTCOffset:  NULL",
", EndDateTime:  NULL",
", EndDateTimeUTCOffset:  NULL",
", ActionDescription:  ",CHAR(34),"Generic observation action generated by YODA TimeSeries Template",CHAR(34),
", ActionFileLink:  ",CHAR(34),CHAR(34),"}")))</f>
        <v/>
      </c>
      <c r="U430" s="111" t="str">
        <f>IF($A430&gt;NumDataColumns,"",
IF(INDEX(DataColumns[Method Code],$A430)="","PLEASE FILL IN A SAMPLING FEATURE FOR EACH DATA COLUMN",
CONCATENATE("  - &amp;FeatureActionID",TEXT($A430,"0000"),
" {","SamplingFeatureID:  *SamplingFeatureID",TEXT(MATCH(INDEX(DataColumns[Sampling Feature Code],$A430),SamplingFeatures[Feature Code],0),"0000"),
", ActionID:  *ActionID",TEXT($A430,"0000"),"}")))</f>
        <v/>
      </c>
      <c r="V430" s="111" t="str">
        <f>IF($A430&gt;NumDataColumns,"",
CONCATENATE("  - &amp;ResultID",TEXT($A430,"0000"),
" {","ResultUUID:  ",CHAR(34),INDEX(DataColumns[ResultUUID],$A430),CHAR(34),
", FeatureActionID: *FeatureActionID",TEXT($A430,"0000"),
", ResultTypeCV:  ",CHAR(34),INDEX(DataColumns[Result Type],$A430),CHAR(34),
", VariableID:  *VariableID",TEXT(MATCH(INDEX(DataColumns[Variable Code],$A430),Variables[Variable Code],0),"0000"),
", UnitsID:  ",CHAR(34),INDEX(DataColumns[Unit Name],$A430),CHAR(34),
", TaxonomicClassifierID:  ",CHAR(34),CHAR(34),
", ProcessingLevelID:  *ProcessingLevelID",TEXT(MATCH(INDEX(DataColumns[Processing Level],$A430),ProcessingLevels[Processing Level Code],0),"0000"),
", ResultDateTime:  ",CHAR(34),CHAR(34),
", ResultDateTimeUTCOffset:  ",CHAR(34),CHAR(34),
", ValidDateTime:  ",CHAR(34),CHAR(34),
", ValidDateTimeUTCOffset:  ",CHAR(34),CHAR(34),
", StatusCV:  ",CHAR(34),CHAR(34),
", SampledMediumCV:  ",CHAR(34),INDEX(DataColumns[Sampled Medium],$A430),CHAR(34),
", ValueCount:  ",NumDataValues,"}"))</f>
        <v/>
      </c>
      <c r="W430" s="111" t="str">
        <f>IF($A430&gt;NumDataColumns,"",
CONCATENATE("  - &amp;TimeSeriesResultID001",TEXT($A430,"0000"),
" {","ResultID: *ResultID",TEXT($A430,"0000"),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Statistic],$A430),CHAR(34),"}"))</f>
        <v/>
      </c>
      <c r="X430" s="111" t="str">
        <f>IF($A430-3&gt;NumDataColumns,"",
CONCATENATE("    - {ColumnNumber: ",TEXT($A430-1,"0000"),
", Label:  ",CHAR(34),INDEX(DataColumns[Column Label],$A430-3),CHAR(34),
", ODM2Field:  ",CHAR(34),"DataValue",CHAR(34),
", CensorCodeCV:  ",CHAR(34),INDEX(DataColumns[Censor Code],$A430-3),CHAR(34),
", QualiatyCodeCV:  ",CHAR(34),INDEX(DataColumns[Quality Code],$A430-3),CHAR(34),
", TimeAggregationInterval:  ",INDEX(DataColumns[Time Aggregation Interval],$A430-3),
", TimeAggregationIntervalUnitsID:  ",CHAR(34),INDEX(DataColumns[Time Aggregation Unit],$A430-3),CHAR(34),"}"))</f>
        <v/>
      </c>
      <c r="AA430" s="111" t="str">
        <f>IF($A430&gt;NumDataColumns,
"",
CONCATENATE(AA429,", ",INDEX(DataColumns[Column Label],$A430)))</f>
        <v/>
      </c>
    </row>
    <row r="431" spans="1:27" x14ac:dyDescent="0.25">
      <c r="A431">
        <v>428</v>
      </c>
      <c r="D431" s="111" t="str">
        <f>IF($A431&gt;NumPeople,"",
CONCATENATE("  - &amp;PersonID",TEXT($A431,"0000"),
" {","PersonFirstName:  ",CHAR(34),INDEX(People[First Name],$A431),CHAR(34),
", PersonMiddleName:  ",CHAR(34),INDEX(People[Middle Name],$A431),CHAR(34),
", PersonLastName:  ",CHAR(34),INDEX(People[Last Name],$A431),CHAR(34),"}"))</f>
        <v/>
      </c>
      <c r="E431" s="111" t="str">
        <f>IF($A431&gt;NumOrganizations,"",
CONCATENATE("  - &amp;OrganizationID",TEXT($A431,"0000"),
" {","OrganizationTypeCV:  ",CHAR(34),INDEX(Organizations[Organization Type '[CV']],$A431),CHAR(34),
", OrganizationCode:  ",CHAR(34),INDEX(Organizations[Organization Code],$A431),CHAR(34),
", OrganizationName:  ",CHAR(34),INDEX(Organizations[Organization Name],$A431),CHAR(34),
", OrganizationDescription:  ",CHAR(34),INDEX(Organizations[Organization Description],$A431),CHAR(34),
", OrganizationLink:  ",CHAR(34),INDEX(Organizations[Organization Link],$A431),CHAR(34),"}"))</f>
        <v/>
      </c>
      <c r="F431" s="111" t="str">
        <f>IF($A431&gt;NumPeople,"",
CONCATENATE("  - &amp;AffiliationID",TEXT($A431,"0000"),
" {PersonID: *PersonID",TEXT($A431,"0000"),
", OrganizationID: *OrganizationID",TEXT(MATCH(INDEX(People[Organization Name],$A431),Organizations[Organization Name],0),"0000"),
", IsPrimaryOrganizationContact: , AffiliationStartDate: , AffiliationEndDate: , PrimaryPhone: ",
", PrimaryEmail: ",CHAR(34),INDEX(People[Primary Email],$A431),CHAR(34),
", PrimaryAddress: ",CHAR(34),INDEX(People[Primary Address],$A431),CHAR(34),
", PersonLink: }"))</f>
        <v/>
      </c>
      <c r="H431" s="111" t="str">
        <f>IF(COUNTA(CitationInformation)=0,"",
IF($A431&gt;NumAuthors,"",
CONCATENATE("  - &amp;AuthorListID",TEXT($A431,"0000"),
"  {CitationID: *CitationID0001",
", PersonID: *PersonID",TEXT(MATCH(INDEX(AuthorList[Author Name],$A431),People[Full Name],0),"0000"),
", AuthorOrder: ",INDEX(AuthorList[Author Number],$A431),"}")))</f>
        <v/>
      </c>
      <c r="K431" s="111" t="str">
        <f>IF($A431&gt;NumSamplingFeatures,"",
CONCATENATE("  - &amp;SamplingFeatureID",TEXT($A431,"0000"),
" {","SamplingFeatureUUID:  ",CHAR(34),INDEX(SamplingFeatures[Sampling Feature UUID],$A431),CHAR(34),
", SamplingFeatureTypeCV:  ",CHAR(34),INDEX(SamplingFeatures[Sampling Feature Type],$A431),CHAR(34),
", SamplingFeatureCode:  ",CHAR(34),INDEX(SamplingFeatures[Feature Code],$A431),CHAR(34),
", SamplingFeatureName:  ",CHAR(34),INDEX(SamplingFeatures[Feature Name],$A431),CHAR(34),
", SamplingFeatureDescription:  ",CHAR(34),INDEX(SamplingFeatures[Feature Description],$A431),CHAR(34),
", SamplingFeatureGeotypeCV:  ",CHAR(34),INDEX(SamplingFeatures[Feature Geo Type],$A431),CHAR(34),
", FeatureGeometry:  ",CHAR(34),INDEX(SamplingFeatures[Feature Geometry],$A431),CHAR(34),
", Elevation_m:  ",CHAR(34),INDEX(SamplingFeatures[Elevation_m],$A431),CHAR(34),
", ElevationDatumCV:  ",CHAR(34),ElevationDatum,CHAR(34),"}"))</f>
        <v/>
      </c>
      <c r="L431" s="111" t="str">
        <f>IF(NumSites=0,"",
IF(NumSites&lt;$A431,"",
CONCATENATE("  - &amp;SiteID",TEXT($A431,"0000"),
" {","SamplingFeatureID:  *SamplingFeatureID",TEXT(MATCH($A431,Sites[SiteID],0),"0000"),
", SiteTypeCV:  ",CHAR(34),INDEX(Sites[Site Type],MATCH($A431,Sites[SiteID],0)),CHAR(34),
", Latitude:  ",INDEX(Sites[Latitude],MATCH($A431,Sites[SiteID],0)),
", Longitude:  ",INDEX(Sites[Longitude],MATCH($A431,Sites[SiteID],0)),
", SpatialReferenceID:  *SRSID0001}")))</f>
        <v/>
      </c>
      <c r="M431" s="111" t="str">
        <f>IF(NumSpecimens=0,"",
IF(NumSpecimens&lt;$A431,"",
CONCATENATE("  - &amp;SpecimenID",TEXT($A431,"0000"),
" {","SamplingFeatureID:  *SamplingFeatureID",TEXT(MATCH($A431,Specimens[SpecimenID],0),"0000"),
", SpecimenTypeCV:  ",CHAR(34),INDEX(Specimens[Specimen Type],MATCH($A431,Specimens[SpecimenID],0)),CHAR(34),
", SpecimenMediumCV:  ",INDEX(Specimens[Specimen Medium],MATCH($A431,Specimens[SpecimenID],0)),
", IsFieldSpecimen:  ",CHAR(34),INDEX(Specimens[Is Field Specimen?],MATCH($A431,Specimens[SpecimenID],0)),CHAR(34),"}")))</f>
        <v/>
      </c>
      <c r="N431" s="111" t="str">
        <f>IF(NumSpatialOffsets=0,"",
IF(NumSpatialOffsets&lt;$A431,"",
CONCATENATE("  - &amp;SpatialOffsetID",TEXT($A431,"0000"),
" {","SpatialOffsetTypeCV:  ",CHAR(34),INDEX(RelatedFeatures[Spatial Offset Type],MATCH($A431,RelatedFeatures[OffsetID],0)),CHAR(34),
", Offset1Value:  ",INDEX(RelatedFeatures[Offset 1 Value],MATCH($A431,RelatedFeatures[OffsetID],0)),
", Offset1UnitID:  ",CHAR(34),INDEX(RelatedFeatures[Offset 1 Unit],MATCH($A431,RelatedFeatures[OffsetID],0)),CHAR(34),
", Offset2Value:  ",IF(INDEX(RelatedFeatures[Offset 2 Value],MATCH($A431,RelatedFeatures[OffsetID],0))="","NULL",INDEX(RelatedFeatures[Offset 2 Value],MATCH($A431,RelatedFeatures[OffsetID],0))),
", Offset2UnitID:  ",CHAR(34),INDEX(RelatedFeatures[Offset 2 Unit],MATCH($A431,RelatedFeatures[OffsetID],0)),,CHAR(34),
", Offset3Value:  ",IF(INDEX(RelatedFeatures[Offset 3 Value],MATCH($A431,RelatedFeatures[OffsetID],0))="","NULL",INDEX(RelatedFeatures[Offset 3 Value],MATCH($A431,RelatedFeatures[OffsetID],0))),
", Offset3UnitID:  ",CHAR(34),INDEX(RelatedFeatures[Offset 3 Unit],MATCH($A431,RelatedFeatures[OffsetID],0)),CHAR(34),"}")))</f>
        <v/>
      </c>
      <c r="O431" s="111" t="str">
        <f>IF(NumRelatedFeatures=0,"",
IF($A431&gt;NumRelatedFeatures,"",
CONCATENATE("  - &amp;RelationID",TEXT($A431,"0000"),
" {","SamplingFeatureID:  *SamplingFeatureID",TEXT(MATCH(INDEX(RelatedFeatures[First Sampling Feature Code],$A431),SamplingFeatures[Feature Code],0),"0000"),
", RelationshipTypeCV:  ",CHAR(34),INDEX(RelatedFeatures[Relationship Type],$A431),CHAR(34),
", RelatedFeatureID: *SamplingFeatureID",TEXT(MATCH(INDEX(RelatedFeatures[Second Sampling Feature Code],$A431),SamplingFeatures[Feature Code],0),"0000"),
", SpatialOffsetID:  ",IF(INDEX(RelatedFeatures[OffsetID],$A431)="",CONCATENATE(CHAR(34),CHAR(34)),CONCATENATE("*SpatialOffsetID",TEXT(INDEX(RelatedFeatures[OffsetID],$A431),"0000"))),"}")))</f>
        <v/>
      </c>
      <c r="P431" s="111" t="str">
        <f>IF($A431&gt;NumMethods,"",
CONCATENATE("  - &amp;MethodID",TEXT($A431,"0000"),
" {","MethodTypeCV:  ",CHAR(34),INDEX(Methods[Method Type],$A431),CHAR(34),
", MethodCode:  ",CHAR(34),INDEX(Methods[Method Code],$A431),CHAR(34),
", MethodName:  ",CHAR(34),INDEX(Methods[Method Name],$A431),CHAR(34),
", MethodDescription:  ",CHAR(34),INDEX(Methods[Method Description],$A431),CHAR(34),
", MethodLink:  ",CHAR(34),INDEX(Methods[Method Link],$A431),CHAR(34),
", OrganizationID: *OrganizationID",TEXT(MATCH(INDEX(Methods[Organization Name],$A431),Organizations[Organization Name],0),"0000"),"}"))</f>
        <v/>
      </c>
      <c r="Q431" s="111" t="str">
        <f>IF($A431&gt;NumVariables,"",
CONCATENATE("  - &amp;VariableID",TEXT($A431,"0000"),
" {","VariableTypeCV:  ",CHAR(34),INDEX(Variables[Variable Type],$A431),CHAR(34),
", VariableCode:  ",CHAR(34),INDEX(Variables[Variable Code],$A431),CHAR(34),
", VariableNameCV:  ",CHAR(34),INDEX(Variables[Variable Name],$A431),CHAR(34),
", VariableDefinition:  ",CHAR(34),INDEX(Variables[Variable Definition],$A431),CHAR(34),
", SpecciationCV:  ",CHAR(34),INDEX(Variables[Speciation],$A431),CHAR(34),
", NoDataValue:  ",CHAR(34),INDEX(Variables[No Data Value],$A431),CHAR(34),"}"))</f>
        <v/>
      </c>
      <c r="S431" s="111" t="str">
        <f>IF($A431&gt;NumProcessingLevels,"",
CONCATENATE("  - &amp;ProcessingLevelID",TEXT($A431,"0000"),
" {","ProcessingLevelCode:  ",CHAR(34),INDEX(ProcessingLevels[Processing Level Code],$A431),CHAR(34),
", Definition:  ",CHAR(34),INDEX(ProcessingLevels[Definition],$A431),CHAR(34),
", Explanation:  ",CHAR(34),INDEX(ProcessingLevels[Explanation],$A431),CHAR(34),"}"))</f>
        <v/>
      </c>
      <c r="T431" s="111" t="str">
        <f>IF($A431&gt;NumDataColumns,"",
IF(INDEX(DataColumns[Method Code],$A431)="","PLEASE FILL IN A METHOD FOR EACH DATA COLUMN",
CONCATENATE("  - &amp;ActionID",TEXT($A431,"0000"),
" {","ActionTypeCV:  ",CHAR(34),"Observation",CHAR(34),
", MethodID: *MethodID",TEXT(MATCH(INDEX(DataColumns[Method Code],$A431),Methods[Method Code],0),"0000"),
", BeginDateTime:  NULL",
", BeginDateTimeUTCOffset:  NULL",
", EndDateTime:  NULL",
", EndDateTimeUTCOffset:  NULL",
", ActionDescription:  ",CHAR(34),"Generic observation action generated by YODA TimeSeries Template",CHAR(34),
", ActionFileLink:  ",CHAR(34),CHAR(34),"}")))</f>
        <v/>
      </c>
      <c r="U431" s="111" t="str">
        <f>IF($A431&gt;NumDataColumns,"",
IF(INDEX(DataColumns[Method Code],$A431)="","PLEASE FILL IN A SAMPLING FEATURE FOR EACH DATA COLUMN",
CONCATENATE("  - &amp;FeatureActionID",TEXT($A431,"0000"),
" {","SamplingFeatureID:  *SamplingFeatureID",TEXT(MATCH(INDEX(DataColumns[Sampling Feature Code],$A431),SamplingFeatures[Feature Code],0),"0000"),
", ActionID:  *ActionID",TEXT($A431,"0000"),"}")))</f>
        <v/>
      </c>
      <c r="V431" s="111" t="str">
        <f>IF($A431&gt;NumDataColumns,"",
CONCATENATE("  - &amp;ResultID",TEXT($A431,"0000"),
" {","ResultUUID:  ",CHAR(34),INDEX(DataColumns[ResultUUID],$A431),CHAR(34),
", FeatureActionID: *FeatureActionID",TEXT($A431,"0000"),
", ResultTypeCV:  ",CHAR(34),INDEX(DataColumns[Result Type],$A431),CHAR(34),
", VariableID:  *VariableID",TEXT(MATCH(INDEX(DataColumns[Variable Code],$A431),Variables[Variable Code],0),"0000"),
", UnitsID:  ",CHAR(34),INDEX(DataColumns[Unit Name],$A431),CHAR(34),
", TaxonomicClassifierID:  ",CHAR(34),CHAR(34),
", ProcessingLevelID:  *ProcessingLevelID",TEXT(MATCH(INDEX(DataColumns[Processing Level],$A431),ProcessingLevels[Processing Level Code],0),"0000"),
", ResultDateTime:  ",CHAR(34),CHAR(34),
", ResultDateTimeUTCOffset:  ",CHAR(34),CHAR(34),
", ValidDateTime:  ",CHAR(34),CHAR(34),
", ValidDateTimeUTCOffset:  ",CHAR(34),CHAR(34),
", StatusCV:  ",CHAR(34),CHAR(34),
", SampledMediumCV:  ",CHAR(34),INDEX(DataColumns[Sampled Medium],$A431),CHAR(34),
", ValueCount:  ",NumDataValues,"}"))</f>
        <v/>
      </c>
      <c r="W431" s="111" t="str">
        <f>IF($A431&gt;NumDataColumns,"",
CONCATENATE("  - &amp;TimeSeriesResultID001",TEXT($A431,"0000"),
" {","ResultID: *ResultID",TEXT($A431,"0000"),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Statistic],$A431),CHAR(34),"}"))</f>
        <v/>
      </c>
      <c r="X431" s="111" t="str">
        <f>IF($A431-3&gt;NumDataColumns,"",
CONCATENATE("    - {ColumnNumber: ",TEXT($A431-1,"0000"),
", Label:  ",CHAR(34),INDEX(DataColumns[Column Label],$A431-3),CHAR(34),
", ODM2Field:  ",CHAR(34),"DataValue",CHAR(34),
", CensorCodeCV:  ",CHAR(34),INDEX(DataColumns[Censor Code],$A431-3),CHAR(34),
", QualiatyCodeCV:  ",CHAR(34),INDEX(DataColumns[Quality Code],$A431-3),CHAR(34),
", TimeAggregationInterval:  ",INDEX(DataColumns[Time Aggregation Interval],$A431-3),
", TimeAggregationIntervalUnitsID:  ",CHAR(34),INDEX(DataColumns[Time Aggregation Unit],$A431-3),CHAR(34),"}"))</f>
        <v/>
      </c>
      <c r="AA431" s="111" t="str">
        <f>IF($A431&gt;NumDataColumns,
"",
CONCATENATE(AA430,", ",INDEX(DataColumns[Column Label],$A431)))</f>
        <v/>
      </c>
    </row>
    <row r="432" spans="1:27" x14ac:dyDescent="0.25">
      <c r="A432">
        <v>429</v>
      </c>
      <c r="D432" s="111" t="str">
        <f>IF($A432&gt;NumPeople,"",
CONCATENATE("  - &amp;PersonID",TEXT($A432,"0000"),
" {","PersonFirstName:  ",CHAR(34),INDEX(People[First Name],$A432),CHAR(34),
", PersonMiddleName:  ",CHAR(34),INDEX(People[Middle Name],$A432),CHAR(34),
", PersonLastName:  ",CHAR(34),INDEX(People[Last Name],$A432),CHAR(34),"}"))</f>
        <v/>
      </c>
      <c r="E432" s="111" t="str">
        <f>IF($A432&gt;NumOrganizations,"",
CONCATENATE("  - &amp;OrganizationID",TEXT($A432,"0000"),
" {","OrganizationTypeCV:  ",CHAR(34),INDEX(Organizations[Organization Type '[CV']],$A432),CHAR(34),
", OrganizationCode:  ",CHAR(34),INDEX(Organizations[Organization Code],$A432),CHAR(34),
", OrganizationName:  ",CHAR(34),INDEX(Organizations[Organization Name],$A432),CHAR(34),
", OrganizationDescription:  ",CHAR(34),INDEX(Organizations[Organization Description],$A432),CHAR(34),
", OrganizationLink:  ",CHAR(34),INDEX(Organizations[Organization Link],$A432),CHAR(34),"}"))</f>
        <v/>
      </c>
      <c r="F432" s="111" t="str">
        <f>IF($A432&gt;NumPeople,"",
CONCATENATE("  - &amp;AffiliationID",TEXT($A432,"0000"),
" {PersonID: *PersonID",TEXT($A432,"0000"),
", OrganizationID: *OrganizationID",TEXT(MATCH(INDEX(People[Organization Name],$A432),Organizations[Organization Name],0),"0000"),
", IsPrimaryOrganizationContact: , AffiliationStartDate: , AffiliationEndDate: , PrimaryPhone: ",
", PrimaryEmail: ",CHAR(34),INDEX(People[Primary Email],$A432),CHAR(34),
", PrimaryAddress: ",CHAR(34),INDEX(People[Primary Address],$A432),CHAR(34),
", PersonLink: }"))</f>
        <v/>
      </c>
      <c r="H432" s="111" t="str">
        <f>IF(COUNTA(CitationInformation)=0,"",
IF($A432&gt;NumAuthors,"",
CONCATENATE("  - &amp;AuthorListID",TEXT($A432,"0000"),
"  {CitationID: *CitationID0001",
", PersonID: *PersonID",TEXT(MATCH(INDEX(AuthorList[Author Name],$A432),People[Full Name],0),"0000"),
", AuthorOrder: ",INDEX(AuthorList[Author Number],$A432),"}")))</f>
        <v/>
      </c>
      <c r="K432" s="111" t="str">
        <f>IF($A432&gt;NumSamplingFeatures,"",
CONCATENATE("  - &amp;SamplingFeatureID",TEXT($A432,"0000"),
" {","SamplingFeatureUUID:  ",CHAR(34),INDEX(SamplingFeatures[Sampling Feature UUID],$A432),CHAR(34),
", SamplingFeatureTypeCV:  ",CHAR(34),INDEX(SamplingFeatures[Sampling Feature Type],$A432),CHAR(34),
", SamplingFeatureCode:  ",CHAR(34),INDEX(SamplingFeatures[Feature Code],$A432),CHAR(34),
", SamplingFeatureName:  ",CHAR(34),INDEX(SamplingFeatures[Feature Name],$A432),CHAR(34),
", SamplingFeatureDescription:  ",CHAR(34),INDEX(SamplingFeatures[Feature Description],$A432),CHAR(34),
", SamplingFeatureGeotypeCV:  ",CHAR(34),INDEX(SamplingFeatures[Feature Geo Type],$A432),CHAR(34),
", FeatureGeometry:  ",CHAR(34),INDEX(SamplingFeatures[Feature Geometry],$A432),CHAR(34),
", Elevation_m:  ",CHAR(34),INDEX(SamplingFeatures[Elevation_m],$A432),CHAR(34),
", ElevationDatumCV:  ",CHAR(34),ElevationDatum,CHAR(34),"}"))</f>
        <v/>
      </c>
      <c r="L432" s="111" t="str">
        <f>IF(NumSites=0,"",
IF(NumSites&lt;$A432,"",
CONCATENATE("  - &amp;SiteID",TEXT($A432,"0000"),
" {","SamplingFeatureID:  *SamplingFeatureID",TEXT(MATCH($A432,Sites[SiteID],0),"0000"),
", SiteTypeCV:  ",CHAR(34),INDEX(Sites[Site Type],MATCH($A432,Sites[SiteID],0)),CHAR(34),
", Latitude:  ",INDEX(Sites[Latitude],MATCH($A432,Sites[SiteID],0)),
", Longitude:  ",INDEX(Sites[Longitude],MATCH($A432,Sites[SiteID],0)),
", SpatialReferenceID:  *SRSID0001}")))</f>
        <v/>
      </c>
      <c r="M432" s="111" t="str">
        <f>IF(NumSpecimens=0,"",
IF(NumSpecimens&lt;$A432,"",
CONCATENATE("  - &amp;SpecimenID",TEXT($A432,"0000"),
" {","SamplingFeatureID:  *SamplingFeatureID",TEXT(MATCH($A432,Specimens[SpecimenID],0),"0000"),
", SpecimenTypeCV:  ",CHAR(34),INDEX(Specimens[Specimen Type],MATCH($A432,Specimens[SpecimenID],0)),CHAR(34),
", SpecimenMediumCV:  ",INDEX(Specimens[Specimen Medium],MATCH($A432,Specimens[SpecimenID],0)),
", IsFieldSpecimen:  ",CHAR(34),INDEX(Specimens[Is Field Specimen?],MATCH($A432,Specimens[SpecimenID],0)),CHAR(34),"}")))</f>
        <v/>
      </c>
      <c r="N432" s="111" t="str">
        <f>IF(NumSpatialOffsets=0,"",
IF(NumSpatialOffsets&lt;$A432,"",
CONCATENATE("  - &amp;SpatialOffsetID",TEXT($A432,"0000"),
" {","SpatialOffsetTypeCV:  ",CHAR(34),INDEX(RelatedFeatures[Spatial Offset Type],MATCH($A432,RelatedFeatures[OffsetID],0)),CHAR(34),
", Offset1Value:  ",INDEX(RelatedFeatures[Offset 1 Value],MATCH($A432,RelatedFeatures[OffsetID],0)),
", Offset1UnitID:  ",CHAR(34),INDEX(RelatedFeatures[Offset 1 Unit],MATCH($A432,RelatedFeatures[OffsetID],0)),CHAR(34),
", Offset2Value:  ",IF(INDEX(RelatedFeatures[Offset 2 Value],MATCH($A432,RelatedFeatures[OffsetID],0))="","NULL",INDEX(RelatedFeatures[Offset 2 Value],MATCH($A432,RelatedFeatures[OffsetID],0))),
", Offset2UnitID:  ",CHAR(34),INDEX(RelatedFeatures[Offset 2 Unit],MATCH($A432,RelatedFeatures[OffsetID],0)),,CHAR(34),
", Offset3Value:  ",IF(INDEX(RelatedFeatures[Offset 3 Value],MATCH($A432,RelatedFeatures[OffsetID],0))="","NULL",INDEX(RelatedFeatures[Offset 3 Value],MATCH($A432,RelatedFeatures[OffsetID],0))),
", Offset3UnitID:  ",CHAR(34),INDEX(RelatedFeatures[Offset 3 Unit],MATCH($A432,RelatedFeatures[OffsetID],0)),CHAR(34),"}")))</f>
        <v/>
      </c>
      <c r="O432" s="111" t="str">
        <f>IF(NumRelatedFeatures=0,"",
IF($A432&gt;NumRelatedFeatures,"",
CONCATENATE("  - &amp;RelationID",TEXT($A432,"0000"),
" {","SamplingFeatureID:  *SamplingFeatureID",TEXT(MATCH(INDEX(RelatedFeatures[First Sampling Feature Code],$A432),SamplingFeatures[Feature Code],0),"0000"),
", RelationshipTypeCV:  ",CHAR(34),INDEX(RelatedFeatures[Relationship Type],$A432),CHAR(34),
", RelatedFeatureID: *SamplingFeatureID",TEXT(MATCH(INDEX(RelatedFeatures[Second Sampling Feature Code],$A432),SamplingFeatures[Feature Code],0),"0000"),
", SpatialOffsetID:  ",IF(INDEX(RelatedFeatures[OffsetID],$A432)="",CONCATENATE(CHAR(34),CHAR(34)),CONCATENATE("*SpatialOffsetID",TEXT(INDEX(RelatedFeatures[OffsetID],$A432),"0000"))),"}")))</f>
        <v/>
      </c>
      <c r="P432" s="111" t="str">
        <f>IF($A432&gt;NumMethods,"",
CONCATENATE("  - &amp;MethodID",TEXT($A432,"0000"),
" {","MethodTypeCV:  ",CHAR(34),INDEX(Methods[Method Type],$A432),CHAR(34),
", MethodCode:  ",CHAR(34),INDEX(Methods[Method Code],$A432),CHAR(34),
", MethodName:  ",CHAR(34),INDEX(Methods[Method Name],$A432),CHAR(34),
", MethodDescription:  ",CHAR(34),INDEX(Methods[Method Description],$A432),CHAR(34),
", MethodLink:  ",CHAR(34),INDEX(Methods[Method Link],$A432),CHAR(34),
", OrganizationID: *OrganizationID",TEXT(MATCH(INDEX(Methods[Organization Name],$A432),Organizations[Organization Name],0),"0000"),"}"))</f>
        <v/>
      </c>
      <c r="Q432" s="111" t="str">
        <f>IF($A432&gt;NumVariables,"",
CONCATENATE("  - &amp;VariableID",TEXT($A432,"0000"),
" {","VariableTypeCV:  ",CHAR(34),INDEX(Variables[Variable Type],$A432),CHAR(34),
", VariableCode:  ",CHAR(34),INDEX(Variables[Variable Code],$A432),CHAR(34),
", VariableNameCV:  ",CHAR(34),INDEX(Variables[Variable Name],$A432),CHAR(34),
", VariableDefinition:  ",CHAR(34),INDEX(Variables[Variable Definition],$A432),CHAR(34),
", SpecciationCV:  ",CHAR(34),INDEX(Variables[Speciation],$A432),CHAR(34),
", NoDataValue:  ",CHAR(34),INDEX(Variables[No Data Value],$A432),CHAR(34),"}"))</f>
        <v/>
      </c>
      <c r="S432" s="111" t="str">
        <f>IF($A432&gt;NumProcessingLevels,"",
CONCATENATE("  - &amp;ProcessingLevelID",TEXT($A432,"0000"),
" {","ProcessingLevelCode:  ",CHAR(34),INDEX(ProcessingLevels[Processing Level Code],$A432),CHAR(34),
", Definition:  ",CHAR(34),INDEX(ProcessingLevels[Definition],$A432),CHAR(34),
", Explanation:  ",CHAR(34),INDEX(ProcessingLevels[Explanation],$A432),CHAR(34),"}"))</f>
        <v/>
      </c>
      <c r="T432" s="111" t="str">
        <f>IF($A432&gt;NumDataColumns,"",
IF(INDEX(DataColumns[Method Code],$A432)="","PLEASE FILL IN A METHOD FOR EACH DATA COLUMN",
CONCATENATE("  - &amp;ActionID",TEXT($A432,"0000"),
" {","ActionTypeCV:  ",CHAR(34),"Observation",CHAR(34),
", MethodID: *MethodID",TEXT(MATCH(INDEX(DataColumns[Method Code],$A432),Methods[Method Code],0),"0000"),
", BeginDateTime:  NULL",
", BeginDateTimeUTCOffset:  NULL",
", EndDateTime:  NULL",
", EndDateTimeUTCOffset:  NULL",
", ActionDescription:  ",CHAR(34),"Generic observation action generated by YODA TimeSeries Template",CHAR(34),
", ActionFileLink:  ",CHAR(34),CHAR(34),"}")))</f>
        <v/>
      </c>
      <c r="U432" s="111" t="str">
        <f>IF($A432&gt;NumDataColumns,"",
IF(INDEX(DataColumns[Method Code],$A432)="","PLEASE FILL IN A SAMPLING FEATURE FOR EACH DATA COLUMN",
CONCATENATE("  - &amp;FeatureActionID",TEXT($A432,"0000"),
" {","SamplingFeatureID:  *SamplingFeatureID",TEXT(MATCH(INDEX(DataColumns[Sampling Feature Code],$A432),SamplingFeatures[Feature Code],0),"0000"),
", ActionID:  *ActionID",TEXT($A432,"0000"),"}")))</f>
        <v/>
      </c>
      <c r="V432" s="111" t="str">
        <f>IF($A432&gt;NumDataColumns,"",
CONCATENATE("  - &amp;ResultID",TEXT($A432,"0000"),
" {","ResultUUID:  ",CHAR(34),INDEX(DataColumns[ResultUUID],$A432),CHAR(34),
", FeatureActionID: *FeatureActionID",TEXT($A432,"0000"),
", ResultTypeCV:  ",CHAR(34),INDEX(DataColumns[Result Type],$A432),CHAR(34),
", VariableID:  *VariableID",TEXT(MATCH(INDEX(DataColumns[Variable Code],$A432),Variables[Variable Code],0),"0000"),
", UnitsID:  ",CHAR(34),INDEX(DataColumns[Unit Name],$A432),CHAR(34),
", TaxonomicClassifierID:  ",CHAR(34),CHAR(34),
", ProcessingLevelID:  *ProcessingLevelID",TEXT(MATCH(INDEX(DataColumns[Processing Level],$A432),ProcessingLevels[Processing Level Code],0),"0000"),
", ResultDateTime:  ",CHAR(34),CHAR(34),
", ResultDateTimeUTCOffset:  ",CHAR(34),CHAR(34),
", ValidDateTime:  ",CHAR(34),CHAR(34),
", ValidDateTimeUTCOffset:  ",CHAR(34),CHAR(34),
", StatusCV:  ",CHAR(34),CHAR(34),
", SampledMediumCV:  ",CHAR(34),INDEX(DataColumns[Sampled Medium],$A432),CHAR(34),
", ValueCount:  ",NumDataValues,"}"))</f>
        <v/>
      </c>
      <c r="W432" s="111" t="str">
        <f>IF($A432&gt;NumDataColumns,"",
CONCATENATE("  - &amp;TimeSeriesResultID001",TEXT($A432,"0000"),
" {","ResultID: *ResultID",TEXT($A432,"0000"),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Statistic],$A432),CHAR(34),"}"))</f>
        <v/>
      </c>
      <c r="X432" s="111" t="str">
        <f>IF($A432-3&gt;NumDataColumns,"",
CONCATENATE("    - {ColumnNumber: ",TEXT($A432-1,"0000"),
", Label:  ",CHAR(34),INDEX(DataColumns[Column Label],$A432-3),CHAR(34),
", ODM2Field:  ",CHAR(34),"DataValue",CHAR(34),
", CensorCodeCV:  ",CHAR(34),INDEX(DataColumns[Censor Code],$A432-3),CHAR(34),
", QualiatyCodeCV:  ",CHAR(34),INDEX(DataColumns[Quality Code],$A432-3),CHAR(34),
", TimeAggregationInterval:  ",INDEX(DataColumns[Time Aggregation Interval],$A432-3),
", TimeAggregationIntervalUnitsID:  ",CHAR(34),INDEX(DataColumns[Time Aggregation Unit],$A432-3),CHAR(34),"}"))</f>
        <v/>
      </c>
      <c r="AA432" s="111" t="str">
        <f>IF($A432&gt;NumDataColumns,
"",
CONCATENATE(AA431,", ",INDEX(DataColumns[Column Label],$A432)))</f>
        <v/>
      </c>
    </row>
    <row r="433" spans="1:27" x14ac:dyDescent="0.25">
      <c r="A433">
        <v>430</v>
      </c>
      <c r="D433" s="111" t="str">
        <f>IF($A433&gt;NumPeople,"",
CONCATENATE("  - &amp;PersonID",TEXT($A433,"0000"),
" {","PersonFirstName:  ",CHAR(34),INDEX(People[First Name],$A433),CHAR(34),
", PersonMiddleName:  ",CHAR(34),INDEX(People[Middle Name],$A433),CHAR(34),
", PersonLastName:  ",CHAR(34),INDEX(People[Last Name],$A433),CHAR(34),"}"))</f>
        <v/>
      </c>
      <c r="E433" s="111" t="str">
        <f>IF($A433&gt;NumOrganizations,"",
CONCATENATE("  - &amp;OrganizationID",TEXT($A433,"0000"),
" {","OrganizationTypeCV:  ",CHAR(34),INDEX(Organizations[Organization Type '[CV']],$A433),CHAR(34),
", OrganizationCode:  ",CHAR(34),INDEX(Organizations[Organization Code],$A433),CHAR(34),
", OrganizationName:  ",CHAR(34),INDEX(Organizations[Organization Name],$A433),CHAR(34),
", OrganizationDescription:  ",CHAR(34),INDEX(Organizations[Organization Description],$A433),CHAR(34),
", OrganizationLink:  ",CHAR(34),INDEX(Organizations[Organization Link],$A433),CHAR(34),"}"))</f>
        <v/>
      </c>
      <c r="F433" s="111" t="str">
        <f>IF($A433&gt;NumPeople,"",
CONCATENATE("  - &amp;AffiliationID",TEXT($A433,"0000"),
" {PersonID: *PersonID",TEXT($A433,"0000"),
", OrganizationID: *OrganizationID",TEXT(MATCH(INDEX(People[Organization Name],$A433),Organizations[Organization Name],0),"0000"),
", IsPrimaryOrganizationContact: , AffiliationStartDate: , AffiliationEndDate: , PrimaryPhone: ",
", PrimaryEmail: ",CHAR(34),INDEX(People[Primary Email],$A433),CHAR(34),
", PrimaryAddress: ",CHAR(34),INDEX(People[Primary Address],$A433),CHAR(34),
", PersonLink: }"))</f>
        <v/>
      </c>
      <c r="H433" s="111" t="str">
        <f>IF(COUNTA(CitationInformation)=0,"",
IF($A433&gt;NumAuthors,"",
CONCATENATE("  - &amp;AuthorListID",TEXT($A433,"0000"),
"  {CitationID: *CitationID0001",
", PersonID: *PersonID",TEXT(MATCH(INDEX(AuthorList[Author Name],$A433),People[Full Name],0),"0000"),
", AuthorOrder: ",INDEX(AuthorList[Author Number],$A433),"}")))</f>
        <v/>
      </c>
      <c r="K433" s="111" t="str">
        <f>IF($A433&gt;NumSamplingFeatures,"",
CONCATENATE("  - &amp;SamplingFeatureID",TEXT($A433,"0000"),
" {","SamplingFeatureUUID:  ",CHAR(34),INDEX(SamplingFeatures[Sampling Feature UUID],$A433),CHAR(34),
", SamplingFeatureTypeCV:  ",CHAR(34),INDEX(SamplingFeatures[Sampling Feature Type],$A433),CHAR(34),
", SamplingFeatureCode:  ",CHAR(34),INDEX(SamplingFeatures[Feature Code],$A433),CHAR(34),
", SamplingFeatureName:  ",CHAR(34),INDEX(SamplingFeatures[Feature Name],$A433),CHAR(34),
", SamplingFeatureDescription:  ",CHAR(34),INDEX(SamplingFeatures[Feature Description],$A433),CHAR(34),
", SamplingFeatureGeotypeCV:  ",CHAR(34),INDEX(SamplingFeatures[Feature Geo Type],$A433),CHAR(34),
", FeatureGeometry:  ",CHAR(34),INDEX(SamplingFeatures[Feature Geometry],$A433),CHAR(34),
", Elevation_m:  ",CHAR(34),INDEX(SamplingFeatures[Elevation_m],$A433),CHAR(34),
", ElevationDatumCV:  ",CHAR(34),ElevationDatum,CHAR(34),"}"))</f>
        <v/>
      </c>
      <c r="L433" s="111" t="str">
        <f>IF(NumSites=0,"",
IF(NumSites&lt;$A433,"",
CONCATENATE("  - &amp;SiteID",TEXT($A433,"0000"),
" {","SamplingFeatureID:  *SamplingFeatureID",TEXT(MATCH($A433,Sites[SiteID],0),"0000"),
", SiteTypeCV:  ",CHAR(34),INDEX(Sites[Site Type],MATCH($A433,Sites[SiteID],0)),CHAR(34),
", Latitude:  ",INDEX(Sites[Latitude],MATCH($A433,Sites[SiteID],0)),
", Longitude:  ",INDEX(Sites[Longitude],MATCH($A433,Sites[SiteID],0)),
", SpatialReferenceID:  *SRSID0001}")))</f>
        <v/>
      </c>
      <c r="M433" s="111" t="str">
        <f>IF(NumSpecimens=0,"",
IF(NumSpecimens&lt;$A433,"",
CONCATENATE("  - &amp;SpecimenID",TEXT($A433,"0000"),
" {","SamplingFeatureID:  *SamplingFeatureID",TEXT(MATCH($A433,Specimens[SpecimenID],0),"0000"),
", SpecimenTypeCV:  ",CHAR(34),INDEX(Specimens[Specimen Type],MATCH($A433,Specimens[SpecimenID],0)),CHAR(34),
", SpecimenMediumCV:  ",INDEX(Specimens[Specimen Medium],MATCH($A433,Specimens[SpecimenID],0)),
", IsFieldSpecimen:  ",CHAR(34),INDEX(Specimens[Is Field Specimen?],MATCH($A433,Specimens[SpecimenID],0)),CHAR(34),"}")))</f>
        <v/>
      </c>
      <c r="N433" s="111" t="str">
        <f>IF(NumSpatialOffsets=0,"",
IF(NumSpatialOffsets&lt;$A433,"",
CONCATENATE("  - &amp;SpatialOffsetID",TEXT($A433,"0000"),
" {","SpatialOffsetTypeCV:  ",CHAR(34),INDEX(RelatedFeatures[Spatial Offset Type],MATCH($A433,RelatedFeatures[OffsetID],0)),CHAR(34),
", Offset1Value:  ",INDEX(RelatedFeatures[Offset 1 Value],MATCH($A433,RelatedFeatures[OffsetID],0)),
", Offset1UnitID:  ",CHAR(34),INDEX(RelatedFeatures[Offset 1 Unit],MATCH($A433,RelatedFeatures[OffsetID],0)),CHAR(34),
", Offset2Value:  ",IF(INDEX(RelatedFeatures[Offset 2 Value],MATCH($A433,RelatedFeatures[OffsetID],0))="","NULL",INDEX(RelatedFeatures[Offset 2 Value],MATCH($A433,RelatedFeatures[OffsetID],0))),
", Offset2UnitID:  ",CHAR(34),INDEX(RelatedFeatures[Offset 2 Unit],MATCH($A433,RelatedFeatures[OffsetID],0)),,CHAR(34),
", Offset3Value:  ",IF(INDEX(RelatedFeatures[Offset 3 Value],MATCH($A433,RelatedFeatures[OffsetID],0))="","NULL",INDEX(RelatedFeatures[Offset 3 Value],MATCH($A433,RelatedFeatures[OffsetID],0))),
", Offset3UnitID:  ",CHAR(34),INDEX(RelatedFeatures[Offset 3 Unit],MATCH($A433,RelatedFeatures[OffsetID],0)),CHAR(34),"}")))</f>
        <v/>
      </c>
      <c r="O433" s="111" t="str">
        <f>IF(NumRelatedFeatures=0,"",
IF($A433&gt;NumRelatedFeatures,"",
CONCATENATE("  - &amp;RelationID",TEXT($A433,"0000"),
" {","SamplingFeatureID:  *SamplingFeatureID",TEXT(MATCH(INDEX(RelatedFeatures[First Sampling Feature Code],$A433),SamplingFeatures[Feature Code],0),"0000"),
", RelationshipTypeCV:  ",CHAR(34),INDEX(RelatedFeatures[Relationship Type],$A433),CHAR(34),
", RelatedFeatureID: *SamplingFeatureID",TEXT(MATCH(INDEX(RelatedFeatures[Second Sampling Feature Code],$A433),SamplingFeatures[Feature Code],0),"0000"),
", SpatialOffsetID:  ",IF(INDEX(RelatedFeatures[OffsetID],$A433)="",CONCATENATE(CHAR(34),CHAR(34)),CONCATENATE("*SpatialOffsetID",TEXT(INDEX(RelatedFeatures[OffsetID],$A433),"0000"))),"}")))</f>
        <v/>
      </c>
      <c r="P433" s="111" t="str">
        <f>IF($A433&gt;NumMethods,"",
CONCATENATE("  - &amp;MethodID",TEXT($A433,"0000"),
" {","MethodTypeCV:  ",CHAR(34),INDEX(Methods[Method Type],$A433),CHAR(34),
", MethodCode:  ",CHAR(34),INDEX(Methods[Method Code],$A433),CHAR(34),
", MethodName:  ",CHAR(34),INDEX(Methods[Method Name],$A433),CHAR(34),
", MethodDescription:  ",CHAR(34),INDEX(Methods[Method Description],$A433),CHAR(34),
", MethodLink:  ",CHAR(34),INDEX(Methods[Method Link],$A433),CHAR(34),
", OrganizationID: *OrganizationID",TEXT(MATCH(INDEX(Methods[Organization Name],$A433),Organizations[Organization Name],0),"0000"),"}"))</f>
        <v/>
      </c>
      <c r="Q433" s="111" t="str">
        <f>IF($A433&gt;NumVariables,"",
CONCATENATE("  - &amp;VariableID",TEXT($A433,"0000"),
" {","VariableTypeCV:  ",CHAR(34),INDEX(Variables[Variable Type],$A433),CHAR(34),
", VariableCode:  ",CHAR(34),INDEX(Variables[Variable Code],$A433),CHAR(34),
", VariableNameCV:  ",CHAR(34),INDEX(Variables[Variable Name],$A433),CHAR(34),
", VariableDefinition:  ",CHAR(34),INDEX(Variables[Variable Definition],$A433),CHAR(34),
", SpecciationCV:  ",CHAR(34),INDEX(Variables[Speciation],$A433),CHAR(34),
", NoDataValue:  ",CHAR(34),INDEX(Variables[No Data Value],$A433),CHAR(34),"}"))</f>
        <v/>
      </c>
      <c r="S433" s="111" t="str">
        <f>IF($A433&gt;NumProcessingLevels,"",
CONCATENATE("  - &amp;ProcessingLevelID",TEXT($A433,"0000"),
" {","ProcessingLevelCode:  ",CHAR(34),INDEX(ProcessingLevels[Processing Level Code],$A433),CHAR(34),
", Definition:  ",CHAR(34),INDEX(ProcessingLevels[Definition],$A433),CHAR(34),
", Explanation:  ",CHAR(34),INDEX(ProcessingLevels[Explanation],$A433),CHAR(34),"}"))</f>
        <v/>
      </c>
      <c r="T433" s="111" t="str">
        <f>IF($A433&gt;NumDataColumns,"",
IF(INDEX(DataColumns[Method Code],$A433)="","PLEASE FILL IN A METHOD FOR EACH DATA COLUMN",
CONCATENATE("  - &amp;ActionID",TEXT($A433,"0000"),
" {","ActionTypeCV:  ",CHAR(34),"Observation",CHAR(34),
", MethodID: *MethodID",TEXT(MATCH(INDEX(DataColumns[Method Code],$A433),Methods[Method Code],0),"0000"),
", BeginDateTime:  NULL",
", BeginDateTimeUTCOffset:  NULL",
", EndDateTime:  NULL",
", EndDateTimeUTCOffset:  NULL",
", ActionDescription:  ",CHAR(34),"Generic observation action generated by YODA TimeSeries Template",CHAR(34),
", ActionFileLink:  ",CHAR(34),CHAR(34),"}")))</f>
        <v/>
      </c>
      <c r="U433" s="111" t="str">
        <f>IF($A433&gt;NumDataColumns,"",
IF(INDEX(DataColumns[Method Code],$A433)="","PLEASE FILL IN A SAMPLING FEATURE FOR EACH DATA COLUMN",
CONCATENATE("  - &amp;FeatureActionID",TEXT($A433,"0000"),
" {","SamplingFeatureID:  *SamplingFeatureID",TEXT(MATCH(INDEX(DataColumns[Sampling Feature Code],$A433),SamplingFeatures[Feature Code],0),"0000"),
", ActionID:  *ActionID",TEXT($A433,"0000"),"}")))</f>
        <v/>
      </c>
      <c r="V433" s="111" t="str">
        <f>IF($A433&gt;NumDataColumns,"",
CONCATENATE("  - &amp;ResultID",TEXT($A433,"0000"),
" {","ResultUUID:  ",CHAR(34),INDEX(DataColumns[ResultUUID],$A433),CHAR(34),
", FeatureActionID: *FeatureActionID",TEXT($A433,"0000"),
", ResultTypeCV:  ",CHAR(34),INDEX(DataColumns[Result Type],$A433),CHAR(34),
", VariableID:  *VariableID",TEXT(MATCH(INDEX(DataColumns[Variable Code],$A433),Variables[Variable Code],0),"0000"),
", UnitsID:  ",CHAR(34),INDEX(DataColumns[Unit Name],$A433),CHAR(34),
", TaxonomicClassifierID:  ",CHAR(34),CHAR(34),
", ProcessingLevelID:  *ProcessingLevelID",TEXT(MATCH(INDEX(DataColumns[Processing Level],$A433),ProcessingLevels[Processing Level Code],0),"0000"),
", ResultDateTime:  ",CHAR(34),CHAR(34),
", ResultDateTimeUTCOffset:  ",CHAR(34),CHAR(34),
", ValidDateTime:  ",CHAR(34),CHAR(34),
", ValidDateTimeUTCOffset:  ",CHAR(34),CHAR(34),
", StatusCV:  ",CHAR(34),CHAR(34),
", SampledMediumCV:  ",CHAR(34),INDEX(DataColumns[Sampled Medium],$A433),CHAR(34),
", ValueCount:  ",NumDataValues,"}"))</f>
        <v/>
      </c>
      <c r="W433" s="111" t="str">
        <f>IF($A433&gt;NumDataColumns,"",
CONCATENATE("  - &amp;TimeSeriesResultID001",TEXT($A433,"0000"),
" {","ResultID: *ResultID",TEXT($A433,"0000"),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Statistic],$A433),CHAR(34),"}"))</f>
        <v/>
      </c>
      <c r="X433" s="111" t="str">
        <f>IF($A433-3&gt;NumDataColumns,"",
CONCATENATE("    - {ColumnNumber: ",TEXT($A433-1,"0000"),
", Label:  ",CHAR(34),INDEX(DataColumns[Column Label],$A433-3),CHAR(34),
", ODM2Field:  ",CHAR(34),"DataValue",CHAR(34),
", CensorCodeCV:  ",CHAR(34),INDEX(DataColumns[Censor Code],$A433-3),CHAR(34),
", QualiatyCodeCV:  ",CHAR(34),INDEX(DataColumns[Quality Code],$A433-3),CHAR(34),
", TimeAggregationInterval:  ",INDEX(DataColumns[Time Aggregation Interval],$A433-3),
", TimeAggregationIntervalUnitsID:  ",CHAR(34),INDEX(DataColumns[Time Aggregation Unit],$A433-3),CHAR(34),"}"))</f>
        <v/>
      </c>
      <c r="AA433" s="111" t="str">
        <f>IF($A433&gt;NumDataColumns,
"",
CONCATENATE(AA432,", ",INDEX(DataColumns[Column Label],$A433)))</f>
        <v/>
      </c>
    </row>
    <row r="434" spans="1:27" x14ac:dyDescent="0.25">
      <c r="A434">
        <v>431</v>
      </c>
      <c r="D434" s="111" t="str">
        <f>IF($A434&gt;NumPeople,"",
CONCATENATE("  - &amp;PersonID",TEXT($A434,"0000"),
" {","PersonFirstName:  ",CHAR(34),INDEX(People[First Name],$A434),CHAR(34),
", PersonMiddleName:  ",CHAR(34),INDEX(People[Middle Name],$A434),CHAR(34),
", PersonLastName:  ",CHAR(34),INDEX(People[Last Name],$A434),CHAR(34),"}"))</f>
        <v/>
      </c>
      <c r="E434" s="111" t="str">
        <f>IF($A434&gt;NumOrganizations,"",
CONCATENATE("  - &amp;OrganizationID",TEXT($A434,"0000"),
" {","OrganizationTypeCV:  ",CHAR(34),INDEX(Organizations[Organization Type '[CV']],$A434),CHAR(34),
", OrganizationCode:  ",CHAR(34),INDEX(Organizations[Organization Code],$A434),CHAR(34),
", OrganizationName:  ",CHAR(34),INDEX(Organizations[Organization Name],$A434),CHAR(34),
", OrganizationDescription:  ",CHAR(34),INDEX(Organizations[Organization Description],$A434),CHAR(34),
", OrganizationLink:  ",CHAR(34),INDEX(Organizations[Organization Link],$A434),CHAR(34),"}"))</f>
        <v/>
      </c>
      <c r="F434" s="111" t="str">
        <f>IF($A434&gt;NumPeople,"",
CONCATENATE("  - &amp;AffiliationID",TEXT($A434,"0000"),
" {PersonID: *PersonID",TEXT($A434,"0000"),
", OrganizationID: *OrganizationID",TEXT(MATCH(INDEX(People[Organization Name],$A434),Organizations[Organization Name],0),"0000"),
", IsPrimaryOrganizationContact: , AffiliationStartDate: , AffiliationEndDate: , PrimaryPhone: ",
", PrimaryEmail: ",CHAR(34),INDEX(People[Primary Email],$A434),CHAR(34),
", PrimaryAddress: ",CHAR(34),INDEX(People[Primary Address],$A434),CHAR(34),
", PersonLink: }"))</f>
        <v/>
      </c>
      <c r="H434" s="111" t="str">
        <f>IF(COUNTA(CitationInformation)=0,"",
IF($A434&gt;NumAuthors,"",
CONCATENATE("  - &amp;AuthorListID",TEXT($A434,"0000"),
"  {CitationID: *CitationID0001",
", PersonID: *PersonID",TEXT(MATCH(INDEX(AuthorList[Author Name],$A434),People[Full Name],0),"0000"),
", AuthorOrder: ",INDEX(AuthorList[Author Number],$A434),"}")))</f>
        <v/>
      </c>
      <c r="K434" s="111" t="str">
        <f>IF($A434&gt;NumSamplingFeatures,"",
CONCATENATE("  - &amp;SamplingFeatureID",TEXT($A434,"0000"),
" {","SamplingFeatureUUID:  ",CHAR(34),INDEX(SamplingFeatures[Sampling Feature UUID],$A434),CHAR(34),
", SamplingFeatureTypeCV:  ",CHAR(34),INDEX(SamplingFeatures[Sampling Feature Type],$A434),CHAR(34),
", SamplingFeatureCode:  ",CHAR(34),INDEX(SamplingFeatures[Feature Code],$A434),CHAR(34),
", SamplingFeatureName:  ",CHAR(34),INDEX(SamplingFeatures[Feature Name],$A434),CHAR(34),
", SamplingFeatureDescription:  ",CHAR(34),INDEX(SamplingFeatures[Feature Description],$A434),CHAR(34),
", SamplingFeatureGeotypeCV:  ",CHAR(34),INDEX(SamplingFeatures[Feature Geo Type],$A434),CHAR(34),
", FeatureGeometry:  ",CHAR(34),INDEX(SamplingFeatures[Feature Geometry],$A434),CHAR(34),
", Elevation_m:  ",CHAR(34),INDEX(SamplingFeatures[Elevation_m],$A434),CHAR(34),
", ElevationDatumCV:  ",CHAR(34),ElevationDatum,CHAR(34),"}"))</f>
        <v/>
      </c>
      <c r="L434" s="111" t="str">
        <f>IF(NumSites=0,"",
IF(NumSites&lt;$A434,"",
CONCATENATE("  - &amp;SiteID",TEXT($A434,"0000"),
" {","SamplingFeatureID:  *SamplingFeatureID",TEXT(MATCH($A434,Sites[SiteID],0),"0000"),
", SiteTypeCV:  ",CHAR(34),INDEX(Sites[Site Type],MATCH($A434,Sites[SiteID],0)),CHAR(34),
", Latitude:  ",INDEX(Sites[Latitude],MATCH($A434,Sites[SiteID],0)),
", Longitude:  ",INDEX(Sites[Longitude],MATCH($A434,Sites[SiteID],0)),
", SpatialReferenceID:  *SRSID0001}")))</f>
        <v/>
      </c>
      <c r="M434" s="111" t="str">
        <f>IF(NumSpecimens=0,"",
IF(NumSpecimens&lt;$A434,"",
CONCATENATE("  - &amp;SpecimenID",TEXT($A434,"0000"),
" {","SamplingFeatureID:  *SamplingFeatureID",TEXT(MATCH($A434,Specimens[SpecimenID],0),"0000"),
", SpecimenTypeCV:  ",CHAR(34),INDEX(Specimens[Specimen Type],MATCH($A434,Specimens[SpecimenID],0)),CHAR(34),
", SpecimenMediumCV:  ",INDEX(Specimens[Specimen Medium],MATCH($A434,Specimens[SpecimenID],0)),
", IsFieldSpecimen:  ",CHAR(34),INDEX(Specimens[Is Field Specimen?],MATCH($A434,Specimens[SpecimenID],0)),CHAR(34),"}")))</f>
        <v/>
      </c>
      <c r="N434" s="111" t="str">
        <f>IF(NumSpatialOffsets=0,"",
IF(NumSpatialOffsets&lt;$A434,"",
CONCATENATE("  - &amp;SpatialOffsetID",TEXT($A434,"0000"),
" {","SpatialOffsetTypeCV:  ",CHAR(34),INDEX(RelatedFeatures[Spatial Offset Type],MATCH($A434,RelatedFeatures[OffsetID],0)),CHAR(34),
", Offset1Value:  ",INDEX(RelatedFeatures[Offset 1 Value],MATCH($A434,RelatedFeatures[OffsetID],0)),
", Offset1UnitID:  ",CHAR(34),INDEX(RelatedFeatures[Offset 1 Unit],MATCH($A434,RelatedFeatures[OffsetID],0)),CHAR(34),
", Offset2Value:  ",IF(INDEX(RelatedFeatures[Offset 2 Value],MATCH($A434,RelatedFeatures[OffsetID],0))="","NULL",INDEX(RelatedFeatures[Offset 2 Value],MATCH($A434,RelatedFeatures[OffsetID],0))),
", Offset2UnitID:  ",CHAR(34),INDEX(RelatedFeatures[Offset 2 Unit],MATCH($A434,RelatedFeatures[OffsetID],0)),,CHAR(34),
", Offset3Value:  ",IF(INDEX(RelatedFeatures[Offset 3 Value],MATCH($A434,RelatedFeatures[OffsetID],0))="","NULL",INDEX(RelatedFeatures[Offset 3 Value],MATCH($A434,RelatedFeatures[OffsetID],0))),
", Offset3UnitID:  ",CHAR(34),INDEX(RelatedFeatures[Offset 3 Unit],MATCH($A434,RelatedFeatures[OffsetID],0)),CHAR(34),"}")))</f>
        <v/>
      </c>
      <c r="O434" s="111" t="str">
        <f>IF(NumRelatedFeatures=0,"",
IF($A434&gt;NumRelatedFeatures,"",
CONCATENATE("  - &amp;RelationID",TEXT($A434,"0000"),
" {","SamplingFeatureID:  *SamplingFeatureID",TEXT(MATCH(INDEX(RelatedFeatures[First Sampling Feature Code],$A434),SamplingFeatures[Feature Code],0),"0000"),
", RelationshipTypeCV:  ",CHAR(34),INDEX(RelatedFeatures[Relationship Type],$A434),CHAR(34),
", RelatedFeatureID: *SamplingFeatureID",TEXT(MATCH(INDEX(RelatedFeatures[Second Sampling Feature Code],$A434),SamplingFeatures[Feature Code],0),"0000"),
", SpatialOffsetID:  ",IF(INDEX(RelatedFeatures[OffsetID],$A434)="",CONCATENATE(CHAR(34),CHAR(34)),CONCATENATE("*SpatialOffsetID",TEXT(INDEX(RelatedFeatures[OffsetID],$A434),"0000"))),"}")))</f>
        <v/>
      </c>
      <c r="P434" s="111" t="str">
        <f>IF($A434&gt;NumMethods,"",
CONCATENATE("  - &amp;MethodID",TEXT($A434,"0000"),
" {","MethodTypeCV:  ",CHAR(34),INDEX(Methods[Method Type],$A434),CHAR(34),
", MethodCode:  ",CHAR(34),INDEX(Methods[Method Code],$A434),CHAR(34),
", MethodName:  ",CHAR(34),INDEX(Methods[Method Name],$A434),CHAR(34),
", MethodDescription:  ",CHAR(34),INDEX(Methods[Method Description],$A434),CHAR(34),
", MethodLink:  ",CHAR(34),INDEX(Methods[Method Link],$A434),CHAR(34),
", OrganizationID: *OrganizationID",TEXT(MATCH(INDEX(Methods[Organization Name],$A434),Organizations[Organization Name],0),"0000"),"}"))</f>
        <v/>
      </c>
      <c r="Q434" s="111" t="str">
        <f>IF($A434&gt;NumVariables,"",
CONCATENATE("  - &amp;VariableID",TEXT($A434,"0000"),
" {","VariableTypeCV:  ",CHAR(34),INDEX(Variables[Variable Type],$A434),CHAR(34),
", VariableCode:  ",CHAR(34),INDEX(Variables[Variable Code],$A434),CHAR(34),
", VariableNameCV:  ",CHAR(34),INDEX(Variables[Variable Name],$A434),CHAR(34),
", VariableDefinition:  ",CHAR(34),INDEX(Variables[Variable Definition],$A434),CHAR(34),
", SpecciationCV:  ",CHAR(34),INDEX(Variables[Speciation],$A434),CHAR(34),
", NoDataValue:  ",CHAR(34),INDEX(Variables[No Data Value],$A434),CHAR(34),"}"))</f>
        <v/>
      </c>
      <c r="S434" s="111" t="str">
        <f>IF($A434&gt;NumProcessingLevels,"",
CONCATENATE("  - &amp;ProcessingLevelID",TEXT($A434,"0000"),
" {","ProcessingLevelCode:  ",CHAR(34),INDEX(ProcessingLevels[Processing Level Code],$A434),CHAR(34),
", Definition:  ",CHAR(34),INDEX(ProcessingLevels[Definition],$A434),CHAR(34),
", Explanation:  ",CHAR(34),INDEX(ProcessingLevels[Explanation],$A434),CHAR(34),"}"))</f>
        <v/>
      </c>
      <c r="T434" s="111" t="str">
        <f>IF($A434&gt;NumDataColumns,"",
IF(INDEX(DataColumns[Method Code],$A434)="","PLEASE FILL IN A METHOD FOR EACH DATA COLUMN",
CONCATENATE("  - &amp;ActionID",TEXT($A434,"0000"),
" {","ActionTypeCV:  ",CHAR(34),"Observation",CHAR(34),
", MethodID: *MethodID",TEXT(MATCH(INDEX(DataColumns[Method Code],$A434),Methods[Method Code],0),"0000"),
", BeginDateTime:  NULL",
", BeginDateTimeUTCOffset:  NULL",
", EndDateTime:  NULL",
", EndDateTimeUTCOffset:  NULL",
", ActionDescription:  ",CHAR(34),"Generic observation action generated by YODA TimeSeries Template",CHAR(34),
", ActionFileLink:  ",CHAR(34),CHAR(34),"}")))</f>
        <v/>
      </c>
      <c r="U434" s="111" t="str">
        <f>IF($A434&gt;NumDataColumns,"",
IF(INDEX(DataColumns[Method Code],$A434)="","PLEASE FILL IN A SAMPLING FEATURE FOR EACH DATA COLUMN",
CONCATENATE("  - &amp;FeatureActionID",TEXT($A434,"0000"),
" {","SamplingFeatureID:  *SamplingFeatureID",TEXT(MATCH(INDEX(DataColumns[Sampling Feature Code],$A434),SamplingFeatures[Feature Code],0),"0000"),
", ActionID:  *ActionID",TEXT($A434,"0000"),"}")))</f>
        <v/>
      </c>
      <c r="V434" s="111" t="str">
        <f>IF($A434&gt;NumDataColumns,"",
CONCATENATE("  - &amp;ResultID",TEXT($A434,"0000"),
" {","ResultUUID:  ",CHAR(34),INDEX(DataColumns[ResultUUID],$A434),CHAR(34),
", FeatureActionID: *FeatureActionID",TEXT($A434,"0000"),
", ResultTypeCV:  ",CHAR(34),INDEX(DataColumns[Result Type],$A434),CHAR(34),
", VariableID:  *VariableID",TEXT(MATCH(INDEX(DataColumns[Variable Code],$A434),Variables[Variable Code],0),"0000"),
", UnitsID:  ",CHAR(34),INDEX(DataColumns[Unit Name],$A434),CHAR(34),
", TaxonomicClassifierID:  ",CHAR(34),CHAR(34),
", ProcessingLevelID:  *ProcessingLevelID",TEXT(MATCH(INDEX(DataColumns[Processing Level],$A434),ProcessingLevels[Processing Level Code],0),"0000"),
", ResultDateTime:  ",CHAR(34),CHAR(34),
", ResultDateTimeUTCOffset:  ",CHAR(34),CHAR(34),
", ValidDateTime:  ",CHAR(34),CHAR(34),
", ValidDateTimeUTCOffset:  ",CHAR(34),CHAR(34),
", StatusCV:  ",CHAR(34),CHAR(34),
", SampledMediumCV:  ",CHAR(34),INDEX(DataColumns[Sampled Medium],$A434),CHAR(34),
", ValueCount:  ",NumDataValues,"}"))</f>
        <v/>
      </c>
      <c r="W434" s="111" t="str">
        <f>IF($A434&gt;NumDataColumns,"",
CONCATENATE("  - &amp;TimeSeriesResultID001",TEXT($A434,"0000"),
" {","ResultID: *ResultID",TEXT($A434,"0000"),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Statistic],$A434),CHAR(34),"}"))</f>
        <v/>
      </c>
      <c r="X434" s="111" t="str">
        <f>IF($A434-3&gt;NumDataColumns,"",
CONCATENATE("    - {ColumnNumber: ",TEXT($A434-1,"0000"),
", Label:  ",CHAR(34),INDEX(DataColumns[Column Label],$A434-3),CHAR(34),
", ODM2Field:  ",CHAR(34),"DataValue",CHAR(34),
", CensorCodeCV:  ",CHAR(34),INDEX(DataColumns[Censor Code],$A434-3),CHAR(34),
", QualiatyCodeCV:  ",CHAR(34),INDEX(DataColumns[Quality Code],$A434-3),CHAR(34),
", TimeAggregationInterval:  ",INDEX(DataColumns[Time Aggregation Interval],$A434-3),
", TimeAggregationIntervalUnitsID:  ",CHAR(34),INDEX(DataColumns[Time Aggregation Unit],$A434-3),CHAR(34),"}"))</f>
        <v/>
      </c>
      <c r="AA434" s="111" t="str">
        <f>IF($A434&gt;NumDataColumns,
"",
CONCATENATE(AA433,", ",INDEX(DataColumns[Column Label],$A434)))</f>
        <v/>
      </c>
    </row>
    <row r="435" spans="1:27" x14ac:dyDescent="0.25">
      <c r="A435">
        <v>432</v>
      </c>
      <c r="D435" s="111" t="str">
        <f>IF($A435&gt;NumPeople,"",
CONCATENATE("  - &amp;PersonID",TEXT($A435,"0000"),
" {","PersonFirstName:  ",CHAR(34),INDEX(People[First Name],$A435),CHAR(34),
", PersonMiddleName:  ",CHAR(34),INDEX(People[Middle Name],$A435),CHAR(34),
", PersonLastName:  ",CHAR(34),INDEX(People[Last Name],$A435),CHAR(34),"}"))</f>
        <v/>
      </c>
      <c r="E435" s="111" t="str">
        <f>IF($A435&gt;NumOrganizations,"",
CONCATENATE("  - &amp;OrganizationID",TEXT($A435,"0000"),
" {","OrganizationTypeCV:  ",CHAR(34),INDEX(Organizations[Organization Type '[CV']],$A435),CHAR(34),
", OrganizationCode:  ",CHAR(34),INDEX(Organizations[Organization Code],$A435),CHAR(34),
", OrganizationName:  ",CHAR(34),INDEX(Organizations[Organization Name],$A435),CHAR(34),
", OrganizationDescription:  ",CHAR(34),INDEX(Organizations[Organization Description],$A435),CHAR(34),
", OrganizationLink:  ",CHAR(34),INDEX(Organizations[Organization Link],$A435),CHAR(34),"}"))</f>
        <v/>
      </c>
      <c r="F435" s="111" t="str">
        <f>IF($A435&gt;NumPeople,"",
CONCATENATE("  - &amp;AffiliationID",TEXT($A435,"0000"),
" {PersonID: *PersonID",TEXT($A435,"0000"),
", OrganizationID: *OrganizationID",TEXT(MATCH(INDEX(People[Organization Name],$A435),Organizations[Organization Name],0),"0000"),
", IsPrimaryOrganizationContact: , AffiliationStartDate: , AffiliationEndDate: , PrimaryPhone: ",
", PrimaryEmail: ",CHAR(34),INDEX(People[Primary Email],$A435),CHAR(34),
", PrimaryAddress: ",CHAR(34),INDEX(People[Primary Address],$A435),CHAR(34),
", PersonLink: }"))</f>
        <v/>
      </c>
      <c r="H435" s="111" t="str">
        <f>IF(COUNTA(CitationInformation)=0,"",
IF($A435&gt;NumAuthors,"",
CONCATENATE("  - &amp;AuthorListID",TEXT($A435,"0000"),
"  {CitationID: *CitationID0001",
", PersonID: *PersonID",TEXT(MATCH(INDEX(AuthorList[Author Name],$A435),People[Full Name],0),"0000"),
", AuthorOrder: ",INDEX(AuthorList[Author Number],$A435),"}")))</f>
        <v/>
      </c>
      <c r="K435" s="111" t="str">
        <f>IF($A435&gt;NumSamplingFeatures,"",
CONCATENATE("  - &amp;SamplingFeatureID",TEXT($A435,"0000"),
" {","SamplingFeatureUUID:  ",CHAR(34),INDEX(SamplingFeatures[Sampling Feature UUID],$A435),CHAR(34),
", SamplingFeatureTypeCV:  ",CHAR(34),INDEX(SamplingFeatures[Sampling Feature Type],$A435),CHAR(34),
", SamplingFeatureCode:  ",CHAR(34),INDEX(SamplingFeatures[Feature Code],$A435),CHAR(34),
", SamplingFeatureName:  ",CHAR(34),INDEX(SamplingFeatures[Feature Name],$A435),CHAR(34),
", SamplingFeatureDescription:  ",CHAR(34),INDEX(SamplingFeatures[Feature Description],$A435),CHAR(34),
", SamplingFeatureGeotypeCV:  ",CHAR(34),INDEX(SamplingFeatures[Feature Geo Type],$A435),CHAR(34),
", FeatureGeometry:  ",CHAR(34),INDEX(SamplingFeatures[Feature Geometry],$A435),CHAR(34),
", Elevation_m:  ",CHAR(34),INDEX(SamplingFeatures[Elevation_m],$A435),CHAR(34),
", ElevationDatumCV:  ",CHAR(34),ElevationDatum,CHAR(34),"}"))</f>
        <v/>
      </c>
      <c r="L435" s="111" t="str">
        <f>IF(NumSites=0,"",
IF(NumSites&lt;$A435,"",
CONCATENATE("  - &amp;SiteID",TEXT($A435,"0000"),
" {","SamplingFeatureID:  *SamplingFeatureID",TEXT(MATCH($A435,Sites[SiteID],0),"0000"),
", SiteTypeCV:  ",CHAR(34),INDEX(Sites[Site Type],MATCH($A435,Sites[SiteID],0)),CHAR(34),
", Latitude:  ",INDEX(Sites[Latitude],MATCH($A435,Sites[SiteID],0)),
", Longitude:  ",INDEX(Sites[Longitude],MATCH($A435,Sites[SiteID],0)),
", SpatialReferenceID:  *SRSID0001}")))</f>
        <v/>
      </c>
      <c r="M435" s="111" t="str">
        <f>IF(NumSpecimens=0,"",
IF(NumSpecimens&lt;$A435,"",
CONCATENATE("  - &amp;SpecimenID",TEXT($A435,"0000"),
" {","SamplingFeatureID:  *SamplingFeatureID",TEXT(MATCH($A435,Specimens[SpecimenID],0),"0000"),
", SpecimenTypeCV:  ",CHAR(34),INDEX(Specimens[Specimen Type],MATCH($A435,Specimens[SpecimenID],0)),CHAR(34),
", SpecimenMediumCV:  ",INDEX(Specimens[Specimen Medium],MATCH($A435,Specimens[SpecimenID],0)),
", IsFieldSpecimen:  ",CHAR(34),INDEX(Specimens[Is Field Specimen?],MATCH($A435,Specimens[SpecimenID],0)),CHAR(34),"}")))</f>
        <v/>
      </c>
      <c r="N435" s="111" t="str">
        <f>IF(NumSpatialOffsets=0,"",
IF(NumSpatialOffsets&lt;$A435,"",
CONCATENATE("  - &amp;SpatialOffsetID",TEXT($A435,"0000"),
" {","SpatialOffsetTypeCV:  ",CHAR(34),INDEX(RelatedFeatures[Spatial Offset Type],MATCH($A435,RelatedFeatures[OffsetID],0)),CHAR(34),
", Offset1Value:  ",INDEX(RelatedFeatures[Offset 1 Value],MATCH($A435,RelatedFeatures[OffsetID],0)),
", Offset1UnitID:  ",CHAR(34),INDEX(RelatedFeatures[Offset 1 Unit],MATCH($A435,RelatedFeatures[OffsetID],0)),CHAR(34),
", Offset2Value:  ",IF(INDEX(RelatedFeatures[Offset 2 Value],MATCH($A435,RelatedFeatures[OffsetID],0))="","NULL",INDEX(RelatedFeatures[Offset 2 Value],MATCH($A435,RelatedFeatures[OffsetID],0))),
", Offset2UnitID:  ",CHAR(34),INDEX(RelatedFeatures[Offset 2 Unit],MATCH($A435,RelatedFeatures[OffsetID],0)),,CHAR(34),
", Offset3Value:  ",IF(INDEX(RelatedFeatures[Offset 3 Value],MATCH($A435,RelatedFeatures[OffsetID],0))="","NULL",INDEX(RelatedFeatures[Offset 3 Value],MATCH($A435,RelatedFeatures[OffsetID],0))),
", Offset3UnitID:  ",CHAR(34),INDEX(RelatedFeatures[Offset 3 Unit],MATCH($A435,RelatedFeatures[OffsetID],0)),CHAR(34),"}")))</f>
        <v/>
      </c>
      <c r="O435" s="111" t="str">
        <f>IF(NumRelatedFeatures=0,"",
IF($A435&gt;NumRelatedFeatures,"",
CONCATENATE("  - &amp;RelationID",TEXT($A435,"0000"),
" {","SamplingFeatureID:  *SamplingFeatureID",TEXT(MATCH(INDEX(RelatedFeatures[First Sampling Feature Code],$A435),SamplingFeatures[Feature Code],0),"0000"),
", RelationshipTypeCV:  ",CHAR(34),INDEX(RelatedFeatures[Relationship Type],$A435),CHAR(34),
", RelatedFeatureID: *SamplingFeatureID",TEXT(MATCH(INDEX(RelatedFeatures[Second Sampling Feature Code],$A435),SamplingFeatures[Feature Code],0),"0000"),
", SpatialOffsetID:  ",IF(INDEX(RelatedFeatures[OffsetID],$A435)="",CONCATENATE(CHAR(34),CHAR(34)),CONCATENATE("*SpatialOffsetID",TEXT(INDEX(RelatedFeatures[OffsetID],$A435),"0000"))),"}")))</f>
        <v/>
      </c>
      <c r="P435" s="111" t="str">
        <f>IF($A435&gt;NumMethods,"",
CONCATENATE("  - &amp;MethodID",TEXT($A435,"0000"),
" {","MethodTypeCV:  ",CHAR(34),INDEX(Methods[Method Type],$A435),CHAR(34),
", MethodCode:  ",CHAR(34),INDEX(Methods[Method Code],$A435),CHAR(34),
", MethodName:  ",CHAR(34),INDEX(Methods[Method Name],$A435),CHAR(34),
", MethodDescription:  ",CHAR(34),INDEX(Methods[Method Description],$A435),CHAR(34),
", MethodLink:  ",CHAR(34),INDEX(Methods[Method Link],$A435),CHAR(34),
", OrganizationID: *OrganizationID",TEXT(MATCH(INDEX(Methods[Organization Name],$A435),Organizations[Organization Name],0),"0000"),"}"))</f>
        <v/>
      </c>
      <c r="Q435" s="111" t="str">
        <f>IF($A435&gt;NumVariables,"",
CONCATENATE("  - &amp;VariableID",TEXT($A435,"0000"),
" {","VariableTypeCV:  ",CHAR(34),INDEX(Variables[Variable Type],$A435),CHAR(34),
", VariableCode:  ",CHAR(34),INDEX(Variables[Variable Code],$A435),CHAR(34),
", VariableNameCV:  ",CHAR(34),INDEX(Variables[Variable Name],$A435),CHAR(34),
", VariableDefinition:  ",CHAR(34),INDEX(Variables[Variable Definition],$A435),CHAR(34),
", SpecciationCV:  ",CHAR(34),INDEX(Variables[Speciation],$A435),CHAR(34),
", NoDataValue:  ",CHAR(34),INDEX(Variables[No Data Value],$A435),CHAR(34),"}"))</f>
        <v/>
      </c>
      <c r="S435" s="111" t="str">
        <f>IF($A435&gt;NumProcessingLevels,"",
CONCATENATE("  - &amp;ProcessingLevelID",TEXT($A435,"0000"),
" {","ProcessingLevelCode:  ",CHAR(34),INDEX(ProcessingLevels[Processing Level Code],$A435),CHAR(34),
", Definition:  ",CHAR(34),INDEX(ProcessingLevels[Definition],$A435),CHAR(34),
", Explanation:  ",CHAR(34),INDEX(ProcessingLevels[Explanation],$A435),CHAR(34),"}"))</f>
        <v/>
      </c>
      <c r="T435" s="111" t="str">
        <f>IF($A435&gt;NumDataColumns,"",
IF(INDEX(DataColumns[Method Code],$A435)="","PLEASE FILL IN A METHOD FOR EACH DATA COLUMN",
CONCATENATE("  - &amp;ActionID",TEXT($A435,"0000"),
" {","ActionTypeCV:  ",CHAR(34),"Observation",CHAR(34),
", MethodID: *MethodID",TEXT(MATCH(INDEX(DataColumns[Method Code],$A435),Methods[Method Code],0),"0000"),
", BeginDateTime:  NULL",
", BeginDateTimeUTCOffset:  NULL",
", EndDateTime:  NULL",
", EndDateTimeUTCOffset:  NULL",
", ActionDescription:  ",CHAR(34),"Generic observation action generated by YODA TimeSeries Template",CHAR(34),
", ActionFileLink:  ",CHAR(34),CHAR(34),"}")))</f>
        <v/>
      </c>
      <c r="U435" s="111" t="str">
        <f>IF($A435&gt;NumDataColumns,"",
IF(INDEX(DataColumns[Method Code],$A435)="","PLEASE FILL IN A SAMPLING FEATURE FOR EACH DATA COLUMN",
CONCATENATE("  - &amp;FeatureActionID",TEXT($A435,"0000"),
" {","SamplingFeatureID:  *SamplingFeatureID",TEXT(MATCH(INDEX(DataColumns[Sampling Feature Code],$A435),SamplingFeatures[Feature Code],0),"0000"),
", ActionID:  *ActionID",TEXT($A435,"0000"),"}")))</f>
        <v/>
      </c>
      <c r="V435" s="111" t="str">
        <f>IF($A435&gt;NumDataColumns,"",
CONCATENATE("  - &amp;ResultID",TEXT($A435,"0000"),
" {","ResultUUID:  ",CHAR(34),INDEX(DataColumns[ResultUUID],$A435),CHAR(34),
", FeatureActionID: *FeatureActionID",TEXT($A435,"0000"),
", ResultTypeCV:  ",CHAR(34),INDEX(DataColumns[Result Type],$A435),CHAR(34),
", VariableID:  *VariableID",TEXT(MATCH(INDEX(DataColumns[Variable Code],$A435),Variables[Variable Code],0),"0000"),
", UnitsID:  ",CHAR(34),INDEX(DataColumns[Unit Name],$A435),CHAR(34),
", TaxonomicClassifierID:  ",CHAR(34),CHAR(34),
", ProcessingLevelID:  *ProcessingLevelID",TEXT(MATCH(INDEX(DataColumns[Processing Level],$A435),ProcessingLevels[Processing Level Code],0),"0000"),
", ResultDateTime:  ",CHAR(34),CHAR(34),
", ResultDateTimeUTCOffset:  ",CHAR(34),CHAR(34),
", ValidDateTime:  ",CHAR(34),CHAR(34),
", ValidDateTimeUTCOffset:  ",CHAR(34),CHAR(34),
", StatusCV:  ",CHAR(34),CHAR(34),
", SampledMediumCV:  ",CHAR(34),INDEX(DataColumns[Sampled Medium],$A435),CHAR(34),
", ValueCount:  ",NumDataValues,"}"))</f>
        <v/>
      </c>
      <c r="W435" s="111" t="str">
        <f>IF($A435&gt;NumDataColumns,"",
CONCATENATE("  - &amp;TimeSeriesResultID001",TEXT($A435,"0000"),
" {","ResultID: *ResultID",TEXT($A435,"0000"),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Statistic],$A435),CHAR(34),"}"))</f>
        <v/>
      </c>
      <c r="X435" s="111" t="str">
        <f>IF($A435-3&gt;NumDataColumns,"",
CONCATENATE("    - {ColumnNumber: ",TEXT($A435-1,"0000"),
", Label:  ",CHAR(34),INDEX(DataColumns[Column Label],$A435-3),CHAR(34),
", ODM2Field:  ",CHAR(34),"DataValue",CHAR(34),
", CensorCodeCV:  ",CHAR(34),INDEX(DataColumns[Censor Code],$A435-3),CHAR(34),
", QualiatyCodeCV:  ",CHAR(34),INDEX(DataColumns[Quality Code],$A435-3),CHAR(34),
", TimeAggregationInterval:  ",INDEX(DataColumns[Time Aggregation Interval],$A435-3),
", TimeAggregationIntervalUnitsID:  ",CHAR(34),INDEX(DataColumns[Time Aggregation Unit],$A435-3),CHAR(34),"}"))</f>
        <v/>
      </c>
      <c r="AA435" s="111" t="str">
        <f>IF($A435&gt;NumDataColumns,
"",
CONCATENATE(AA434,", ",INDEX(DataColumns[Column Label],$A435)))</f>
        <v/>
      </c>
    </row>
    <row r="436" spans="1:27" x14ac:dyDescent="0.25">
      <c r="A436">
        <v>433</v>
      </c>
      <c r="D436" s="111" t="str">
        <f>IF($A436&gt;NumPeople,"",
CONCATENATE("  - &amp;PersonID",TEXT($A436,"0000"),
" {","PersonFirstName:  ",CHAR(34),INDEX(People[First Name],$A436),CHAR(34),
", PersonMiddleName:  ",CHAR(34),INDEX(People[Middle Name],$A436),CHAR(34),
", PersonLastName:  ",CHAR(34),INDEX(People[Last Name],$A436),CHAR(34),"}"))</f>
        <v/>
      </c>
      <c r="E436" s="111" t="str">
        <f>IF($A436&gt;NumOrganizations,"",
CONCATENATE("  - &amp;OrganizationID",TEXT($A436,"0000"),
" {","OrganizationTypeCV:  ",CHAR(34),INDEX(Organizations[Organization Type '[CV']],$A436),CHAR(34),
", OrganizationCode:  ",CHAR(34),INDEX(Organizations[Organization Code],$A436),CHAR(34),
", OrganizationName:  ",CHAR(34),INDEX(Organizations[Organization Name],$A436),CHAR(34),
", OrganizationDescription:  ",CHAR(34),INDEX(Organizations[Organization Description],$A436),CHAR(34),
", OrganizationLink:  ",CHAR(34),INDEX(Organizations[Organization Link],$A436),CHAR(34),"}"))</f>
        <v/>
      </c>
      <c r="F436" s="111" t="str">
        <f>IF($A436&gt;NumPeople,"",
CONCATENATE("  - &amp;AffiliationID",TEXT($A436,"0000"),
" {PersonID: *PersonID",TEXT($A436,"0000"),
", OrganizationID: *OrganizationID",TEXT(MATCH(INDEX(People[Organization Name],$A436),Organizations[Organization Name],0),"0000"),
", IsPrimaryOrganizationContact: , AffiliationStartDate: , AffiliationEndDate: , PrimaryPhone: ",
", PrimaryEmail: ",CHAR(34),INDEX(People[Primary Email],$A436),CHAR(34),
", PrimaryAddress: ",CHAR(34),INDEX(People[Primary Address],$A436),CHAR(34),
", PersonLink: }"))</f>
        <v/>
      </c>
      <c r="H436" s="111" t="str">
        <f>IF(COUNTA(CitationInformation)=0,"",
IF($A436&gt;NumAuthors,"",
CONCATENATE("  - &amp;AuthorListID",TEXT($A436,"0000"),
"  {CitationID: *CitationID0001",
", PersonID: *PersonID",TEXT(MATCH(INDEX(AuthorList[Author Name],$A436),People[Full Name],0),"0000"),
", AuthorOrder: ",INDEX(AuthorList[Author Number],$A436),"}")))</f>
        <v/>
      </c>
      <c r="K436" s="111" t="str">
        <f>IF($A436&gt;NumSamplingFeatures,"",
CONCATENATE("  - &amp;SamplingFeatureID",TEXT($A436,"0000"),
" {","SamplingFeatureUUID:  ",CHAR(34),INDEX(SamplingFeatures[Sampling Feature UUID],$A436),CHAR(34),
", SamplingFeatureTypeCV:  ",CHAR(34),INDEX(SamplingFeatures[Sampling Feature Type],$A436),CHAR(34),
", SamplingFeatureCode:  ",CHAR(34),INDEX(SamplingFeatures[Feature Code],$A436),CHAR(34),
", SamplingFeatureName:  ",CHAR(34),INDEX(SamplingFeatures[Feature Name],$A436),CHAR(34),
", SamplingFeatureDescription:  ",CHAR(34),INDEX(SamplingFeatures[Feature Description],$A436),CHAR(34),
", SamplingFeatureGeotypeCV:  ",CHAR(34),INDEX(SamplingFeatures[Feature Geo Type],$A436),CHAR(34),
", FeatureGeometry:  ",CHAR(34),INDEX(SamplingFeatures[Feature Geometry],$A436),CHAR(34),
", Elevation_m:  ",CHAR(34),INDEX(SamplingFeatures[Elevation_m],$A436),CHAR(34),
", ElevationDatumCV:  ",CHAR(34),ElevationDatum,CHAR(34),"}"))</f>
        <v/>
      </c>
      <c r="L436" s="111" t="str">
        <f>IF(NumSites=0,"",
IF(NumSites&lt;$A436,"",
CONCATENATE("  - &amp;SiteID",TEXT($A436,"0000"),
" {","SamplingFeatureID:  *SamplingFeatureID",TEXT(MATCH($A436,Sites[SiteID],0),"0000"),
", SiteTypeCV:  ",CHAR(34),INDEX(Sites[Site Type],MATCH($A436,Sites[SiteID],0)),CHAR(34),
", Latitude:  ",INDEX(Sites[Latitude],MATCH($A436,Sites[SiteID],0)),
", Longitude:  ",INDEX(Sites[Longitude],MATCH($A436,Sites[SiteID],0)),
", SpatialReferenceID:  *SRSID0001}")))</f>
        <v/>
      </c>
      <c r="M436" s="111" t="str">
        <f>IF(NumSpecimens=0,"",
IF(NumSpecimens&lt;$A436,"",
CONCATENATE("  - &amp;SpecimenID",TEXT($A436,"0000"),
" {","SamplingFeatureID:  *SamplingFeatureID",TEXT(MATCH($A436,Specimens[SpecimenID],0),"0000"),
", SpecimenTypeCV:  ",CHAR(34),INDEX(Specimens[Specimen Type],MATCH($A436,Specimens[SpecimenID],0)),CHAR(34),
", SpecimenMediumCV:  ",INDEX(Specimens[Specimen Medium],MATCH($A436,Specimens[SpecimenID],0)),
", IsFieldSpecimen:  ",CHAR(34),INDEX(Specimens[Is Field Specimen?],MATCH($A436,Specimens[SpecimenID],0)),CHAR(34),"}")))</f>
        <v/>
      </c>
      <c r="N436" s="111" t="str">
        <f>IF(NumSpatialOffsets=0,"",
IF(NumSpatialOffsets&lt;$A436,"",
CONCATENATE("  - &amp;SpatialOffsetID",TEXT($A436,"0000"),
" {","SpatialOffsetTypeCV:  ",CHAR(34),INDEX(RelatedFeatures[Spatial Offset Type],MATCH($A436,RelatedFeatures[OffsetID],0)),CHAR(34),
", Offset1Value:  ",INDEX(RelatedFeatures[Offset 1 Value],MATCH($A436,RelatedFeatures[OffsetID],0)),
", Offset1UnitID:  ",CHAR(34),INDEX(RelatedFeatures[Offset 1 Unit],MATCH($A436,RelatedFeatures[OffsetID],0)),CHAR(34),
", Offset2Value:  ",IF(INDEX(RelatedFeatures[Offset 2 Value],MATCH($A436,RelatedFeatures[OffsetID],0))="","NULL",INDEX(RelatedFeatures[Offset 2 Value],MATCH($A436,RelatedFeatures[OffsetID],0))),
", Offset2UnitID:  ",CHAR(34),INDEX(RelatedFeatures[Offset 2 Unit],MATCH($A436,RelatedFeatures[OffsetID],0)),,CHAR(34),
", Offset3Value:  ",IF(INDEX(RelatedFeatures[Offset 3 Value],MATCH($A436,RelatedFeatures[OffsetID],0))="","NULL",INDEX(RelatedFeatures[Offset 3 Value],MATCH($A436,RelatedFeatures[OffsetID],0))),
", Offset3UnitID:  ",CHAR(34),INDEX(RelatedFeatures[Offset 3 Unit],MATCH($A436,RelatedFeatures[OffsetID],0)),CHAR(34),"}")))</f>
        <v/>
      </c>
      <c r="O436" s="111" t="str">
        <f>IF(NumRelatedFeatures=0,"",
IF($A436&gt;NumRelatedFeatures,"",
CONCATENATE("  - &amp;RelationID",TEXT($A436,"0000"),
" {","SamplingFeatureID:  *SamplingFeatureID",TEXT(MATCH(INDEX(RelatedFeatures[First Sampling Feature Code],$A436),SamplingFeatures[Feature Code],0),"0000"),
", RelationshipTypeCV:  ",CHAR(34),INDEX(RelatedFeatures[Relationship Type],$A436),CHAR(34),
", RelatedFeatureID: *SamplingFeatureID",TEXT(MATCH(INDEX(RelatedFeatures[Second Sampling Feature Code],$A436),SamplingFeatures[Feature Code],0),"0000"),
", SpatialOffsetID:  ",IF(INDEX(RelatedFeatures[OffsetID],$A436)="",CONCATENATE(CHAR(34),CHAR(34)),CONCATENATE("*SpatialOffsetID",TEXT(INDEX(RelatedFeatures[OffsetID],$A436),"0000"))),"}")))</f>
        <v/>
      </c>
      <c r="P436" s="111" t="str">
        <f>IF($A436&gt;NumMethods,"",
CONCATENATE("  - &amp;MethodID",TEXT($A436,"0000"),
" {","MethodTypeCV:  ",CHAR(34),INDEX(Methods[Method Type],$A436),CHAR(34),
", MethodCode:  ",CHAR(34),INDEX(Methods[Method Code],$A436),CHAR(34),
", MethodName:  ",CHAR(34),INDEX(Methods[Method Name],$A436),CHAR(34),
", MethodDescription:  ",CHAR(34),INDEX(Methods[Method Description],$A436),CHAR(34),
", MethodLink:  ",CHAR(34),INDEX(Methods[Method Link],$A436),CHAR(34),
", OrganizationID: *OrganizationID",TEXT(MATCH(INDEX(Methods[Organization Name],$A436),Organizations[Organization Name],0),"0000"),"}"))</f>
        <v/>
      </c>
      <c r="Q436" s="111" t="str">
        <f>IF($A436&gt;NumVariables,"",
CONCATENATE("  - &amp;VariableID",TEXT($A436,"0000"),
" {","VariableTypeCV:  ",CHAR(34),INDEX(Variables[Variable Type],$A436),CHAR(34),
", VariableCode:  ",CHAR(34),INDEX(Variables[Variable Code],$A436),CHAR(34),
", VariableNameCV:  ",CHAR(34),INDEX(Variables[Variable Name],$A436),CHAR(34),
", VariableDefinition:  ",CHAR(34),INDEX(Variables[Variable Definition],$A436),CHAR(34),
", SpecciationCV:  ",CHAR(34),INDEX(Variables[Speciation],$A436),CHAR(34),
", NoDataValue:  ",CHAR(34),INDEX(Variables[No Data Value],$A436),CHAR(34),"}"))</f>
        <v/>
      </c>
      <c r="S436" s="111" t="str">
        <f>IF($A436&gt;NumProcessingLevels,"",
CONCATENATE("  - &amp;ProcessingLevelID",TEXT($A436,"0000"),
" {","ProcessingLevelCode:  ",CHAR(34),INDEX(ProcessingLevels[Processing Level Code],$A436),CHAR(34),
", Definition:  ",CHAR(34),INDEX(ProcessingLevels[Definition],$A436),CHAR(34),
", Explanation:  ",CHAR(34),INDEX(ProcessingLevels[Explanation],$A436),CHAR(34),"}"))</f>
        <v/>
      </c>
      <c r="T436" s="111" t="str">
        <f>IF($A436&gt;NumDataColumns,"",
IF(INDEX(DataColumns[Method Code],$A436)="","PLEASE FILL IN A METHOD FOR EACH DATA COLUMN",
CONCATENATE("  - &amp;ActionID",TEXT($A436,"0000"),
" {","ActionTypeCV:  ",CHAR(34),"Observation",CHAR(34),
", MethodID: *MethodID",TEXT(MATCH(INDEX(DataColumns[Method Code],$A436),Methods[Method Code],0),"0000"),
", BeginDateTime:  NULL",
", BeginDateTimeUTCOffset:  NULL",
", EndDateTime:  NULL",
", EndDateTimeUTCOffset:  NULL",
", ActionDescription:  ",CHAR(34),"Generic observation action generated by YODA TimeSeries Template",CHAR(34),
", ActionFileLink:  ",CHAR(34),CHAR(34),"}")))</f>
        <v/>
      </c>
      <c r="U436" s="111" t="str">
        <f>IF($A436&gt;NumDataColumns,"",
IF(INDEX(DataColumns[Method Code],$A436)="","PLEASE FILL IN A SAMPLING FEATURE FOR EACH DATA COLUMN",
CONCATENATE("  - &amp;FeatureActionID",TEXT($A436,"0000"),
" {","SamplingFeatureID:  *SamplingFeatureID",TEXT(MATCH(INDEX(DataColumns[Sampling Feature Code],$A436),SamplingFeatures[Feature Code],0),"0000"),
", ActionID:  *ActionID",TEXT($A436,"0000"),"}")))</f>
        <v/>
      </c>
      <c r="V436" s="111" t="str">
        <f>IF($A436&gt;NumDataColumns,"",
CONCATENATE("  - &amp;ResultID",TEXT($A436,"0000"),
" {","ResultUUID:  ",CHAR(34),INDEX(DataColumns[ResultUUID],$A436),CHAR(34),
", FeatureActionID: *FeatureActionID",TEXT($A436,"0000"),
", ResultTypeCV:  ",CHAR(34),INDEX(DataColumns[Result Type],$A436),CHAR(34),
", VariableID:  *VariableID",TEXT(MATCH(INDEX(DataColumns[Variable Code],$A436),Variables[Variable Code],0),"0000"),
", UnitsID:  ",CHAR(34),INDEX(DataColumns[Unit Name],$A436),CHAR(34),
", TaxonomicClassifierID:  ",CHAR(34),CHAR(34),
", ProcessingLevelID:  *ProcessingLevelID",TEXT(MATCH(INDEX(DataColumns[Processing Level],$A436),ProcessingLevels[Processing Level Code],0),"0000"),
", ResultDateTime:  ",CHAR(34),CHAR(34),
", ResultDateTimeUTCOffset:  ",CHAR(34),CHAR(34),
", ValidDateTime:  ",CHAR(34),CHAR(34),
", ValidDateTimeUTCOffset:  ",CHAR(34),CHAR(34),
", StatusCV:  ",CHAR(34),CHAR(34),
", SampledMediumCV:  ",CHAR(34),INDEX(DataColumns[Sampled Medium],$A436),CHAR(34),
", ValueCount:  ",NumDataValues,"}"))</f>
        <v/>
      </c>
      <c r="W436" s="111" t="str">
        <f>IF($A436&gt;NumDataColumns,"",
CONCATENATE("  - &amp;TimeSeriesResultID001",TEXT($A436,"0000"),
" {","ResultID: *ResultID",TEXT($A436,"0000"),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Statistic],$A436),CHAR(34),"}"))</f>
        <v/>
      </c>
      <c r="X436" s="111" t="str">
        <f>IF($A436-3&gt;NumDataColumns,"",
CONCATENATE("    - {ColumnNumber: ",TEXT($A436-1,"0000"),
", Label:  ",CHAR(34),INDEX(DataColumns[Column Label],$A436-3),CHAR(34),
", ODM2Field:  ",CHAR(34),"DataValue",CHAR(34),
", CensorCodeCV:  ",CHAR(34),INDEX(DataColumns[Censor Code],$A436-3),CHAR(34),
", QualiatyCodeCV:  ",CHAR(34),INDEX(DataColumns[Quality Code],$A436-3),CHAR(34),
", TimeAggregationInterval:  ",INDEX(DataColumns[Time Aggregation Interval],$A436-3),
", TimeAggregationIntervalUnitsID:  ",CHAR(34),INDEX(DataColumns[Time Aggregation Unit],$A436-3),CHAR(34),"}"))</f>
        <v/>
      </c>
      <c r="AA436" s="111" t="str">
        <f>IF($A436&gt;NumDataColumns,
"",
CONCATENATE(AA435,", ",INDEX(DataColumns[Column Label],$A436)))</f>
        <v/>
      </c>
    </row>
    <row r="437" spans="1:27" x14ac:dyDescent="0.25">
      <c r="A437">
        <v>434</v>
      </c>
      <c r="D437" s="111" t="str">
        <f>IF($A437&gt;NumPeople,"",
CONCATENATE("  - &amp;PersonID",TEXT($A437,"0000"),
" {","PersonFirstName:  ",CHAR(34),INDEX(People[First Name],$A437),CHAR(34),
", PersonMiddleName:  ",CHAR(34),INDEX(People[Middle Name],$A437),CHAR(34),
", PersonLastName:  ",CHAR(34),INDEX(People[Last Name],$A437),CHAR(34),"}"))</f>
        <v/>
      </c>
      <c r="E437" s="111" t="str">
        <f>IF($A437&gt;NumOrganizations,"",
CONCATENATE("  - &amp;OrganizationID",TEXT($A437,"0000"),
" {","OrganizationTypeCV:  ",CHAR(34),INDEX(Organizations[Organization Type '[CV']],$A437),CHAR(34),
", OrganizationCode:  ",CHAR(34),INDEX(Organizations[Organization Code],$A437),CHAR(34),
", OrganizationName:  ",CHAR(34),INDEX(Organizations[Organization Name],$A437),CHAR(34),
", OrganizationDescription:  ",CHAR(34),INDEX(Organizations[Organization Description],$A437),CHAR(34),
", OrganizationLink:  ",CHAR(34),INDEX(Organizations[Organization Link],$A437),CHAR(34),"}"))</f>
        <v/>
      </c>
      <c r="F437" s="111" t="str">
        <f>IF($A437&gt;NumPeople,"",
CONCATENATE("  - &amp;AffiliationID",TEXT($A437,"0000"),
" {PersonID: *PersonID",TEXT($A437,"0000"),
", OrganizationID: *OrganizationID",TEXT(MATCH(INDEX(People[Organization Name],$A437),Organizations[Organization Name],0),"0000"),
", IsPrimaryOrganizationContact: , AffiliationStartDate: , AffiliationEndDate: , PrimaryPhone: ",
", PrimaryEmail: ",CHAR(34),INDEX(People[Primary Email],$A437),CHAR(34),
", PrimaryAddress: ",CHAR(34),INDEX(People[Primary Address],$A437),CHAR(34),
", PersonLink: }"))</f>
        <v/>
      </c>
      <c r="H437" s="111" t="str">
        <f>IF(COUNTA(CitationInformation)=0,"",
IF($A437&gt;NumAuthors,"",
CONCATENATE("  - &amp;AuthorListID",TEXT($A437,"0000"),
"  {CitationID: *CitationID0001",
", PersonID: *PersonID",TEXT(MATCH(INDEX(AuthorList[Author Name],$A437),People[Full Name],0),"0000"),
", AuthorOrder: ",INDEX(AuthorList[Author Number],$A437),"}")))</f>
        <v/>
      </c>
      <c r="K437" s="111" t="str">
        <f>IF($A437&gt;NumSamplingFeatures,"",
CONCATENATE("  - &amp;SamplingFeatureID",TEXT($A437,"0000"),
" {","SamplingFeatureUUID:  ",CHAR(34),INDEX(SamplingFeatures[Sampling Feature UUID],$A437),CHAR(34),
", SamplingFeatureTypeCV:  ",CHAR(34),INDEX(SamplingFeatures[Sampling Feature Type],$A437),CHAR(34),
", SamplingFeatureCode:  ",CHAR(34),INDEX(SamplingFeatures[Feature Code],$A437),CHAR(34),
", SamplingFeatureName:  ",CHAR(34),INDEX(SamplingFeatures[Feature Name],$A437),CHAR(34),
", SamplingFeatureDescription:  ",CHAR(34),INDEX(SamplingFeatures[Feature Description],$A437),CHAR(34),
", SamplingFeatureGeotypeCV:  ",CHAR(34),INDEX(SamplingFeatures[Feature Geo Type],$A437),CHAR(34),
", FeatureGeometry:  ",CHAR(34),INDEX(SamplingFeatures[Feature Geometry],$A437),CHAR(34),
", Elevation_m:  ",CHAR(34),INDEX(SamplingFeatures[Elevation_m],$A437),CHAR(34),
", ElevationDatumCV:  ",CHAR(34),ElevationDatum,CHAR(34),"}"))</f>
        <v/>
      </c>
      <c r="L437" s="111" t="str">
        <f>IF(NumSites=0,"",
IF(NumSites&lt;$A437,"",
CONCATENATE("  - &amp;SiteID",TEXT($A437,"0000"),
" {","SamplingFeatureID:  *SamplingFeatureID",TEXT(MATCH($A437,Sites[SiteID],0),"0000"),
", SiteTypeCV:  ",CHAR(34),INDEX(Sites[Site Type],MATCH($A437,Sites[SiteID],0)),CHAR(34),
", Latitude:  ",INDEX(Sites[Latitude],MATCH($A437,Sites[SiteID],0)),
", Longitude:  ",INDEX(Sites[Longitude],MATCH($A437,Sites[SiteID],0)),
", SpatialReferenceID:  *SRSID0001}")))</f>
        <v/>
      </c>
      <c r="M437" s="111" t="str">
        <f>IF(NumSpecimens=0,"",
IF(NumSpecimens&lt;$A437,"",
CONCATENATE("  - &amp;SpecimenID",TEXT($A437,"0000"),
" {","SamplingFeatureID:  *SamplingFeatureID",TEXT(MATCH($A437,Specimens[SpecimenID],0),"0000"),
", SpecimenTypeCV:  ",CHAR(34),INDEX(Specimens[Specimen Type],MATCH($A437,Specimens[SpecimenID],0)),CHAR(34),
", SpecimenMediumCV:  ",INDEX(Specimens[Specimen Medium],MATCH($A437,Specimens[SpecimenID],0)),
", IsFieldSpecimen:  ",CHAR(34),INDEX(Specimens[Is Field Specimen?],MATCH($A437,Specimens[SpecimenID],0)),CHAR(34),"}")))</f>
        <v/>
      </c>
      <c r="N437" s="111" t="str">
        <f>IF(NumSpatialOffsets=0,"",
IF(NumSpatialOffsets&lt;$A437,"",
CONCATENATE("  - &amp;SpatialOffsetID",TEXT($A437,"0000"),
" {","SpatialOffsetTypeCV:  ",CHAR(34),INDEX(RelatedFeatures[Spatial Offset Type],MATCH($A437,RelatedFeatures[OffsetID],0)),CHAR(34),
", Offset1Value:  ",INDEX(RelatedFeatures[Offset 1 Value],MATCH($A437,RelatedFeatures[OffsetID],0)),
", Offset1UnitID:  ",CHAR(34),INDEX(RelatedFeatures[Offset 1 Unit],MATCH($A437,RelatedFeatures[OffsetID],0)),CHAR(34),
", Offset2Value:  ",IF(INDEX(RelatedFeatures[Offset 2 Value],MATCH($A437,RelatedFeatures[OffsetID],0))="","NULL",INDEX(RelatedFeatures[Offset 2 Value],MATCH($A437,RelatedFeatures[OffsetID],0))),
", Offset2UnitID:  ",CHAR(34),INDEX(RelatedFeatures[Offset 2 Unit],MATCH($A437,RelatedFeatures[OffsetID],0)),,CHAR(34),
", Offset3Value:  ",IF(INDEX(RelatedFeatures[Offset 3 Value],MATCH($A437,RelatedFeatures[OffsetID],0))="","NULL",INDEX(RelatedFeatures[Offset 3 Value],MATCH($A437,RelatedFeatures[OffsetID],0))),
", Offset3UnitID:  ",CHAR(34),INDEX(RelatedFeatures[Offset 3 Unit],MATCH($A437,RelatedFeatures[OffsetID],0)),CHAR(34),"}")))</f>
        <v/>
      </c>
      <c r="O437" s="111" t="str">
        <f>IF(NumRelatedFeatures=0,"",
IF($A437&gt;NumRelatedFeatures,"",
CONCATENATE("  - &amp;RelationID",TEXT($A437,"0000"),
" {","SamplingFeatureID:  *SamplingFeatureID",TEXT(MATCH(INDEX(RelatedFeatures[First Sampling Feature Code],$A437),SamplingFeatures[Feature Code],0),"0000"),
", RelationshipTypeCV:  ",CHAR(34),INDEX(RelatedFeatures[Relationship Type],$A437),CHAR(34),
", RelatedFeatureID: *SamplingFeatureID",TEXT(MATCH(INDEX(RelatedFeatures[Second Sampling Feature Code],$A437),SamplingFeatures[Feature Code],0),"0000"),
", SpatialOffsetID:  ",IF(INDEX(RelatedFeatures[OffsetID],$A437)="",CONCATENATE(CHAR(34),CHAR(34)),CONCATENATE("*SpatialOffsetID",TEXT(INDEX(RelatedFeatures[OffsetID],$A437),"0000"))),"}")))</f>
        <v/>
      </c>
      <c r="P437" s="111" t="str">
        <f>IF($A437&gt;NumMethods,"",
CONCATENATE("  - &amp;MethodID",TEXT($A437,"0000"),
" {","MethodTypeCV:  ",CHAR(34),INDEX(Methods[Method Type],$A437),CHAR(34),
", MethodCode:  ",CHAR(34),INDEX(Methods[Method Code],$A437),CHAR(34),
", MethodName:  ",CHAR(34),INDEX(Methods[Method Name],$A437),CHAR(34),
", MethodDescription:  ",CHAR(34),INDEX(Methods[Method Description],$A437),CHAR(34),
", MethodLink:  ",CHAR(34),INDEX(Methods[Method Link],$A437),CHAR(34),
", OrganizationID: *OrganizationID",TEXT(MATCH(INDEX(Methods[Organization Name],$A437),Organizations[Organization Name],0),"0000"),"}"))</f>
        <v/>
      </c>
      <c r="Q437" s="111" t="str">
        <f>IF($A437&gt;NumVariables,"",
CONCATENATE("  - &amp;VariableID",TEXT($A437,"0000"),
" {","VariableTypeCV:  ",CHAR(34),INDEX(Variables[Variable Type],$A437),CHAR(34),
", VariableCode:  ",CHAR(34),INDEX(Variables[Variable Code],$A437),CHAR(34),
", VariableNameCV:  ",CHAR(34),INDEX(Variables[Variable Name],$A437),CHAR(34),
", VariableDefinition:  ",CHAR(34),INDEX(Variables[Variable Definition],$A437),CHAR(34),
", SpecciationCV:  ",CHAR(34),INDEX(Variables[Speciation],$A437),CHAR(34),
", NoDataValue:  ",CHAR(34),INDEX(Variables[No Data Value],$A437),CHAR(34),"}"))</f>
        <v/>
      </c>
      <c r="S437" s="111" t="str">
        <f>IF($A437&gt;NumProcessingLevels,"",
CONCATENATE("  - &amp;ProcessingLevelID",TEXT($A437,"0000"),
" {","ProcessingLevelCode:  ",CHAR(34),INDEX(ProcessingLevels[Processing Level Code],$A437),CHAR(34),
", Definition:  ",CHAR(34),INDEX(ProcessingLevels[Definition],$A437),CHAR(34),
", Explanation:  ",CHAR(34),INDEX(ProcessingLevels[Explanation],$A437),CHAR(34),"}"))</f>
        <v/>
      </c>
      <c r="T437" s="111" t="str">
        <f>IF($A437&gt;NumDataColumns,"",
IF(INDEX(DataColumns[Method Code],$A437)="","PLEASE FILL IN A METHOD FOR EACH DATA COLUMN",
CONCATENATE("  - &amp;ActionID",TEXT($A437,"0000"),
" {","ActionTypeCV:  ",CHAR(34),"Observation",CHAR(34),
", MethodID: *MethodID",TEXT(MATCH(INDEX(DataColumns[Method Code],$A437),Methods[Method Code],0),"0000"),
", BeginDateTime:  NULL",
", BeginDateTimeUTCOffset:  NULL",
", EndDateTime:  NULL",
", EndDateTimeUTCOffset:  NULL",
", ActionDescription:  ",CHAR(34),"Generic observation action generated by YODA TimeSeries Template",CHAR(34),
", ActionFileLink:  ",CHAR(34),CHAR(34),"}")))</f>
        <v/>
      </c>
      <c r="U437" s="111" t="str">
        <f>IF($A437&gt;NumDataColumns,"",
IF(INDEX(DataColumns[Method Code],$A437)="","PLEASE FILL IN A SAMPLING FEATURE FOR EACH DATA COLUMN",
CONCATENATE("  - &amp;FeatureActionID",TEXT($A437,"0000"),
" {","SamplingFeatureID:  *SamplingFeatureID",TEXT(MATCH(INDEX(DataColumns[Sampling Feature Code],$A437),SamplingFeatures[Feature Code],0),"0000"),
", ActionID:  *ActionID",TEXT($A437,"0000"),"}")))</f>
        <v/>
      </c>
      <c r="V437" s="111" t="str">
        <f>IF($A437&gt;NumDataColumns,"",
CONCATENATE("  - &amp;ResultID",TEXT($A437,"0000"),
" {","ResultUUID:  ",CHAR(34),INDEX(DataColumns[ResultUUID],$A437),CHAR(34),
", FeatureActionID: *FeatureActionID",TEXT($A437,"0000"),
", ResultTypeCV:  ",CHAR(34),INDEX(DataColumns[Result Type],$A437),CHAR(34),
", VariableID:  *VariableID",TEXT(MATCH(INDEX(DataColumns[Variable Code],$A437),Variables[Variable Code],0),"0000"),
", UnitsID:  ",CHAR(34),INDEX(DataColumns[Unit Name],$A437),CHAR(34),
", TaxonomicClassifierID:  ",CHAR(34),CHAR(34),
", ProcessingLevelID:  *ProcessingLevelID",TEXT(MATCH(INDEX(DataColumns[Processing Level],$A437),ProcessingLevels[Processing Level Code],0),"0000"),
", ResultDateTime:  ",CHAR(34),CHAR(34),
", ResultDateTimeUTCOffset:  ",CHAR(34),CHAR(34),
", ValidDateTime:  ",CHAR(34),CHAR(34),
", ValidDateTimeUTCOffset:  ",CHAR(34),CHAR(34),
", StatusCV:  ",CHAR(34),CHAR(34),
", SampledMediumCV:  ",CHAR(34),INDEX(DataColumns[Sampled Medium],$A437),CHAR(34),
", ValueCount:  ",NumDataValues,"}"))</f>
        <v/>
      </c>
      <c r="W437" s="111" t="str">
        <f>IF($A437&gt;NumDataColumns,"",
CONCATENATE("  - &amp;TimeSeriesResultID001",TEXT($A437,"0000"),
" {","ResultID: *ResultID",TEXT($A437,"0000"),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Statistic],$A437),CHAR(34),"}"))</f>
        <v/>
      </c>
      <c r="X437" s="111" t="str">
        <f>IF($A437-3&gt;NumDataColumns,"",
CONCATENATE("    - {ColumnNumber: ",TEXT($A437-1,"0000"),
", Label:  ",CHAR(34),INDEX(DataColumns[Column Label],$A437-3),CHAR(34),
", ODM2Field:  ",CHAR(34),"DataValue",CHAR(34),
", CensorCodeCV:  ",CHAR(34),INDEX(DataColumns[Censor Code],$A437-3),CHAR(34),
", QualiatyCodeCV:  ",CHAR(34),INDEX(DataColumns[Quality Code],$A437-3),CHAR(34),
", TimeAggregationInterval:  ",INDEX(DataColumns[Time Aggregation Interval],$A437-3),
", TimeAggregationIntervalUnitsID:  ",CHAR(34),INDEX(DataColumns[Time Aggregation Unit],$A437-3),CHAR(34),"}"))</f>
        <v/>
      </c>
      <c r="AA437" s="111" t="str">
        <f>IF($A437&gt;NumDataColumns,
"",
CONCATENATE(AA436,", ",INDEX(DataColumns[Column Label],$A437)))</f>
        <v/>
      </c>
    </row>
    <row r="438" spans="1:27" x14ac:dyDescent="0.25">
      <c r="A438">
        <v>435</v>
      </c>
      <c r="D438" s="111" t="str">
        <f>IF($A438&gt;NumPeople,"",
CONCATENATE("  - &amp;PersonID",TEXT($A438,"0000"),
" {","PersonFirstName:  ",CHAR(34),INDEX(People[First Name],$A438),CHAR(34),
", PersonMiddleName:  ",CHAR(34),INDEX(People[Middle Name],$A438),CHAR(34),
", PersonLastName:  ",CHAR(34),INDEX(People[Last Name],$A438),CHAR(34),"}"))</f>
        <v/>
      </c>
      <c r="E438" s="111" t="str">
        <f>IF($A438&gt;NumOrganizations,"",
CONCATENATE("  - &amp;OrganizationID",TEXT($A438,"0000"),
" {","OrganizationTypeCV:  ",CHAR(34),INDEX(Organizations[Organization Type '[CV']],$A438),CHAR(34),
", OrganizationCode:  ",CHAR(34),INDEX(Organizations[Organization Code],$A438),CHAR(34),
", OrganizationName:  ",CHAR(34),INDEX(Organizations[Organization Name],$A438),CHAR(34),
", OrganizationDescription:  ",CHAR(34),INDEX(Organizations[Organization Description],$A438),CHAR(34),
", OrganizationLink:  ",CHAR(34),INDEX(Organizations[Organization Link],$A438),CHAR(34),"}"))</f>
        <v/>
      </c>
      <c r="F438" s="111" t="str">
        <f>IF($A438&gt;NumPeople,"",
CONCATENATE("  - &amp;AffiliationID",TEXT($A438,"0000"),
" {PersonID: *PersonID",TEXT($A438,"0000"),
", OrganizationID: *OrganizationID",TEXT(MATCH(INDEX(People[Organization Name],$A438),Organizations[Organization Name],0),"0000"),
", IsPrimaryOrganizationContact: , AffiliationStartDate: , AffiliationEndDate: , PrimaryPhone: ",
", PrimaryEmail: ",CHAR(34),INDEX(People[Primary Email],$A438),CHAR(34),
", PrimaryAddress: ",CHAR(34),INDEX(People[Primary Address],$A438),CHAR(34),
", PersonLink: }"))</f>
        <v/>
      </c>
      <c r="H438" s="111" t="str">
        <f>IF(COUNTA(CitationInformation)=0,"",
IF($A438&gt;NumAuthors,"",
CONCATENATE("  - &amp;AuthorListID",TEXT($A438,"0000"),
"  {CitationID: *CitationID0001",
", PersonID: *PersonID",TEXT(MATCH(INDEX(AuthorList[Author Name],$A438),People[Full Name],0),"0000"),
", AuthorOrder: ",INDEX(AuthorList[Author Number],$A438),"}")))</f>
        <v/>
      </c>
      <c r="K438" s="111" t="str">
        <f>IF($A438&gt;NumSamplingFeatures,"",
CONCATENATE("  - &amp;SamplingFeatureID",TEXT($A438,"0000"),
" {","SamplingFeatureUUID:  ",CHAR(34),INDEX(SamplingFeatures[Sampling Feature UUID],$A438),CHAR(34),
", SamplingFeatureTypeCV:  ",CHAR(34),INDEX(SamplingFeatures[Sampling Feature Type],$A438),CHAR(34),
", SamplingFeatureCode:  ",CHAR(34),INDEX(SamplingFeatures[Feature Code],$A438),CHAR(34),
", SamplingFeatureName:  ",CHAR(34),INDEX(SamplingFeatures[Feature Name],$A438),CHAR(34),
", SamplingFeatureDescription:  ",CHAR(34),INDEX(SamplingFeatures[Feature Description],$A438),CHAR(34),
", SamplingFeatureGeotypeCV:  ",CHAR(34),INDEX(SamplingFeatures[Feature Geo Type],$A438),CHAR(34),
", FeatureGeometry:  ",CHAR(34),INDEX(SamplingFeatures[Feature Geometry],$A438),CHAR(34),
", Elevation_m:  ",CHAR(34),INDEX(SamplingFeatures[Elevation_m],$A438),CHAR(34),
", ElevationDatumCV:  ",CHAR(34),ElevationDatum,CHAR(34),"}"))</f>
        <v/>
      </c>
      <c r="L438" s="111" t="str">
        <f>IF(NumSites=0,"",
IF(NumSites&lt;$A438,"",
CONCATENATE("  - &amp;SiteID",TEXT($A438,"0000"),
" {","SamplingFeatureID:  *SamplingFeatureID",TEXT(MATCH($A438,Sites[SiteID],0),"0000"),
", SiteTypeCV:  ",CHAR(34),INDEX(Sites[Site Type],MATCH($A438,Sites[SiteID],0)),CHAR(34),
", Latitude:  ",INDEX(Sites[Latitude],MATCH($A438,Sites[SiteID],0)),
", Longitude:  ",INDEX(Sites[Longitude],MATCH($A438,Sites[SiteID],0)),
", SpatialReferenceID:  *SRSID0001}")))</f>
        <v/>
      </c>
      <c r="M438" s="111" t="str">
        <f>IF(NumSpecimens=0,"",
IF(NumSpecimens&lt;$A438,"",
CONCATENATE("  - &amp;SpecimenID",TEXT($A438,"0000"),
" {","SamplingFeatureID:  *SamplingFeatureID",TEXT(MATCH($A438,Specimens[SpecimenID],0),"0000"),
", SpecimenTypeCV:  ",CHAR(34),INDEX(Specimens[Specimen Type],MATCH($A438,Specimens[SpecimenID],0)),CHAR(34),
", SpecimenMediumCV:  ",INDEX(Specimens[Specimen Medium],MATCH($A438,Specimens[SpecimenID],0)),
", IsFieldSpecimen:  ",CHAR(34),INDEX(Specimens[Is Field Specimen?],MATCH($A438,Specimens[SpecimenID],0)),CHAR(34),"}")))</f>
        <v/>
      </c>
      <c r="N438" s="111" t="str">
        <f>IF(NumSpatialOffsets=0,"",
IF(NumSpatialOffsets&lt;$A438,"",
CONCATENATE("  - &amp;SpatialOffsetID",TEXT($A438,"0000"),
" {","SpatialOffsetTypeCV:  ",CHAR(34),INDEX(RelatedFeatures[Spatial Offset Type],MATCH($A438,RelatedFeatures[OffsetID],0)),CHAR(34),
", Offset1Value:  ",INDEX(RelatedFeatures[Offset 1 Value],MATCH($A438,RelatedFeatures[OffsetID],0)),
", Offset1UnitID:  ",CHAR(34),INDEX(RelatedFeatures[Offset 1 Unit],MATCH($A438,RelatedFeatures[OffsetID],0)),CHAR(34),
", Offset2Value:  ",IF(INDEX(RelatedFeatures[Offset 2 Value],MATCH($A438,RelatedFeatures[OffsetID],0))="","NULL",INDEX(RelatedFeatures[Offset 2 Value],MATCH($A438,RelatedFeatures[OffsetID],0))),
", Offset2UnitID:  ",CHAR(34),INDEX(RelatedFeatures[Offset 2 Unit],MATCH($A438,RelatedFeatures[OffsetID],0)),,CHAR(34),
", Offset3Value:  ",IF(INDEX(RelatedFeatures[Offset 3 Value],MATCH($A438,RelatedFeatures[OffsetID],0))="","NULL",INDEX(RelatedFeatures[Offset 3 Value],MATCH($A438,RelatedFeatures[OffsetID],0))),
", Offset3UnitID:  ",CHAR(34),INDEX(RelatedFeatures[Offset 3 Unit],MATCH($A438,RelatedFeatures[OffsetID],0)),CHAR(34),"}")))</f>
        <v/>
      </c>
      <c r="O438" s="111" t="str">
        <f>IF(NumRelatedFeatures=0,"",
IF($A438&gt;NumRelatedFeatures,"",
CONCATENATE("  - &amp;RelationID",TEXT($A438,"0000"),
" {","SamplingFeatureID:  *SamplingFeatureID",TEXT(MATCH(INDEX(RelatedFeatures[First Sampling Feature Code],$A438),SamplingFeatures[Feature Code],0),"0000"),
", RelationshipTypeCV:  ",CHAR(34),INDEX(RelatedFeatures[Relationship Type],$A438),CHAR(34),
", RelatedFeatureID: *SamplingFeatureID",TEXT(MATCH(INDEX(RelatedFeatures[Second Sampling Feature Code],$A438),SamplingFeatures[Feature Code],0),"0000"),
", SpatialOffsetID:  ",IF(INDEX(RelatedFeatures[OffsetID],$A438)="",CONCATENATE(CHAR(34),CHAR(34)),CONCATENATE("*SpatialOffsetID",TEXT(INDEX(RelatedFeatures[OffsetID],$A438),"0000"))),"}")))</f>
        <v/>
      </c>
      <c r="P438" s="111" t="str">
        <f>IF($A438&gt;NumMethods,"",
CONCATENATE("  - &amp;MethodID",TEXT($A438,"0000"),
" {","MethodTypeCV:  ",CHAR(34),INDEX(Methods[Method Type],$A438),CHAR(34),
", MethodCode:  ",CHAR(34),INDEX(Methods[Method Code],$A438),CHAR(34),
", MethodName:  ",CHAR(34),INDEX(Methods[Method Name],$A438),CHAR(34),
", MethodDescription:  ",CHAR(34),INDEX(Methods[Method Description],$A438),CHAR(34),
", MethodLink:  ",CHAR(34),INDEX(Methods[Method Link],$A438),CHAR(34),
", OrganizationID: *OrganizationID",TEXT(MATCH(INDEX(Methods[Organization Name],$A438),Organizations[Organization Name],0),"0000"),"}"))</f>
        <v/>
      </c>
      <c r="Q438" s="111" t="str">
        <f>IF($A438&gt;NumVariables,"",
CONCATENATE("  - &amp;VariableID",TEXT($A438,"0000"),
" {","VariableTypeCV:  ",CHAR(34),INDEX(Variables[Variable Type],$A438),CHAR(34),
", VariableCode:  ",CHAR(34),INDEX(Variables[Variable Code],$A438),CHAR(34),
", VariableNameCV:  ",CHAR(34),INDEX(Variables[Variable Name],$A438),CHAR(34),
", VariableDefinition:  ",CHAR(34),INDEX(Variables[Variable Definition],$A438),CHAR(34),
", SpecciationCV:  ",CHAR(34),INDEX(Variables[Speciation],$A438),CHAR(34),
", NoDataValue:  ",CHAR(34),INDEX(Variables[No Data Value],$A438),CHAR(34),"}"))</f>
        <v/>
      </c>
      <c r="S438" s="111" t="str">
        <f>IF($A438&gt;NumProcessingLevels,"",
CONCATENATE("  - &amp;ProcessingLevelID",TEXT($A438,"0000"),
" {","ProcessingLevelCode:  ",CHAR(34),INDEX(ProcessingLevels[Processing Level Code],$A438),CHAR(34),
", Definition:  ",CHAR(34),INDEX(ProcessingLevels[Definition],$A438),CHAR(34),
", Explanation:  ",CHAR(34),INDEX(ProcessingLevels[Explanation],$A438),CHAR(34),"}"))</f>
        <v/>
      </c>
      <c r="T438" s="111" t="str">
        <f>IF($A438&gt;NumDataColumns,"",
IF(INDEX(DataColumns[Method Code],$A438)="","PLEASE FILL IN A METHOD FOR EACH DATA COLUMN",
CONCATENATE("  - &amp;ActionID",TEXT($A438,"0000"),
" {","ActionTypeCV:  ",CHAR(34),"Observation",CHAR(34),
", MethodID: *MethodID",TEXT(MATCH(INDEX(DataColumns[Method Code],$A438),Methods[Method Code],0),"0000"),
", BeginDateTime:  NULL",
", BeginDateTimeUTCOffset:  NULL",
", EndDateTime:  NULL",
", EndDateTimeUTCOffset:  NULL",
", ActionDescription:  ",CHAR(34),"Generic observation action generated by YODA TimeSeries Template",CHAR(34),
", ActionFileLink:  ",CHAR(34),CHAR(34),"}")))</f>
        <v/>
      </c>
      <c r="U438" s="111" t="str">
        <f>IF($A438&gt;NumDataColumns,"",
IF(INDEX(DataColumns[Method Code],$A438)="","PLEASE FILL IN A SAMPLING FEATURE FOR EACH DATA COLUMN",
CONCATENATE("  - &amp;FeatureActionID",TEXT($A438,"0000"),
" {","SamplingFeatureID:  *SamplingFeatureID",TEXT(MATCH(INDEX(DataColumns[Sampling Feature Code],$A438),SamplingFeatures[Feature Code],0),"0000"),
", ActionID:  *ActionID",TEXT($A438,"0000"),"}")))</f>
        <v/>
      </c>
      <c r="V438" s="111" t="str">
        <f>IF($A438&gt;NumDataColumns,"",
CONCATENATE("  - &amp;ResultID",TEXT($A438,"0000"),
" {","ResultUUID:  ",CHAR(34),INDEX(DataColumns[ResultUUID],$A438),CHAR(34),
", FeatureActionID: *FeatureActionID",TEXT($A438,"0000"),
", ResultTypeCV:  ",CHAR(34),INDEX(DataColumns[Result Type],$A438),CHAR(34),
", VariableID:  *VariableID",TEXT(MATCH(INDEX(DataColumns[Variable Code],$A438),Variables[Variable Code],0),"0000"),
", UnitsID:  ",CHAR(34),INDEX(DataColumns[Unit Name],$A438),CHAR(34),
", TaxonomicClassifierID:  ",CHAR(34),CHAR(34),
", ProcessingLevelID:  *ProcessingLevelID",TEXT(MATCH(INDEX(DataColumns[Processing Level],$A438),ProcessingLevels[Processing Level Code],0),"0000"),
", ResultDateTime:  ",CHAR(34),CHAR(34),
", ResultDateTimeUTCOffset:  ",CHAR(34),CHAR(34),
", ValidDateTime:  ",CHAR(34),CHAR(34),
", ValidDateTimeUTCOffset:  ",CHAR(34),CHAR(34),
", StatusCV:  ",CHAR(34),CHAR(34),
", SampledMediumCV:  ",CHAR(34),INDEX(DataColumns[Sampled Medium],$A438),CHAR(34),
", ValueCount:  ",NumDataValues,"}"))</f>
        <v/>
      </c>
      <c r="W438" s="111" t="str">
        <f>IF($A438&gt;NumDataColumns,"",
CONCATENATE("  - &amp;TimeSeriesResultID001",TEXT($A438,"0000"),
" {","ResultID: *ResultID",TEXT($A438,"0000"),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Statistic],$A438),CHAR(34),"}"))</f>
        <v/>
      </c>
      <c r="X438" s="111" t="str">
        <f>IF($A438-3&gt;NumDataColumns,"",
CONCATENATE("    - {ColumnNumber: ",TEXT($A438-1,"0000"),
", Label:  ",CHAR(34),INDEX(DataColumns[Column Label],$A438-3),CHAR(34),
", ODM2Field:  ",CHAR(34),"DataValue",CHAR(34),
", CensorCodeCV:  ",CHAR(34),INDEX(DataColumns[Censor Code],$A438-3),CHAR(34),
", QualiatyCodeCV:  ",CHAR(34),INDEX(DataColumns[Quality Code],$A438-3),CHAR(34),
", TimeAggregationInterval:  ",INDEX(DataColumns[Time Aggregation Interval],$A438-3),
", TimeAggregationIntervalUnitsID:  ",CHAR(34),INDEX(DataColumns[Time Aggregation Unit],$A438-3),CHAR(34),"}"))</f>
        <v/>
      </c>
      <c r="AA438" s="111" t="str">
        <f>IF($A438&gt;NumDataColumns,
"",
CONCATENATE(AA437,", ",INDEX(DataColumns[Column Label],$A438)))</f>
        <v/>
      </c>
    </row>
    <row r="439" spans="1:27" x14ac:dyDescent="0.25">
      <c r="A439">
        <v>436</v>
      </c>
      <c r="D439" s="111" t="str">
        <f>IF($A439&gt;NumPeople,"",
CONCATENATE("  - &amp;PersonID",TEXT($A439,"0000"),
" {","PersonFirstName:  ",CHAR(34),INDEX(People[First Name],$A439),CHAR(34),
", PersonMiddleName:  ",CHAR(34),INDEX(People[Middle Name],$A439),CHAR(34),
", PersonLastName:  ",CHAR(34),INDEX(People[Last Name],$A439),CHAR(34),"}"))</f>
        <v/>
      </c>
      <c r="E439" s="111" t="str">
        <f>IF($A439&gt;NumOrganizations,"",
CONCATENATE("  - &amp;OrganizationID",TEXT($A439,"0000"),
" {","OrganizationTypeCV:  ",CHAR(34),INDEX(Organizations[Organization Type '[CV']],$A439),CHAR(34),
", OrganizationCode:  ",CHAR(34),INDEX(Organizations[Organization Code],$A439),CHAR(34),
", OrganizationName:  ",CHAR(34),INDEX(Organizations[Organization Name],$A439),CHAR(34),
", OrganizationDescription:  ",CHAR(34),INDEX(Organizations[Organization Description],$A439),CHAR(34),
", OrganizationLink:  ",CHAR(34),INDEX(Organizations[Organization Link],$A439),CHAR(34),"}"))</f>
        <v/>
      </c>
      <c r="F439" s="111" t="str">
        <f>IF($A439&gt;NumPeople,"",
CONCATENATE("  - &amp;AffiliationID",TEXT($A439,"0000"),
" {PersonID: *PersonID",TEXT($A439,"0000"),
", OrganizationID: *OrganizationID",TEXT(MATCH(INDEX(People[Organization Name],$A439),Organizations[Organization Name],0),"0000"),
", IsPrimaryOrganizationContact: , AffiliationStartDate: , AffiliationEndDate: , PrimaryPhone: ",
", PrimaryEmail: ",CHAR(34),INDEX(People[Primary Email],$A439),CHAR(34),
", PrimaryAddress: ",CHAR(34),INDEX(People[Primary Address],$A439),CHAR(34),
", PersonLink: }"))</f>
        <v/>
      </c>
      <c r="H439" s="111" t="str">
        <f>IF(COUNTA(CitationInformation)=0,"",
IF($A439&gt;NumAuthors,"",
CONCATENATE("  - &amp;AuthorListID",TEXT($A439,"0000"),
"  {CitationID: *CitationID0001",
", PersonID: *PersonID",TEXT(MATCH(INDEX(AuthorList[Author Name],$A439),People[Full Name],0),"0000"),
", AuthorOrder: ",INDEX(AuthorList[Author Number],$A439),"}")))</f>
        <v/>
      </c>
      <c r="K439" s="111" t="str">
        <f>IF($A439&gt;NumSamplingFeatures,"",
CONCATENATE("  - &amp;SamplingFeatureID",TEXT($A439,"0000"),
" {","SamplingFeatureUUID:  ",CHAR(34),INDEX(SamplingFeatures[Sampling Feature UUID],$A439),CHAR(34),
", SamplingFeatureTypeCV:  ",CHAR(34),INDEX(SamplingFeatures[Sampling Feature Type],$A439),CHAR(34),
", SamplingFeatureCode:  ",CHAR(34),INDEX(SamplingFeatures[Feature Code],$A439),CHAR(34),
", SamplingFeatureName:  ",CHAR(34),INDEX(SamplingFeatures[Feature Name],$A439),CHAR(34),
", SamplingFeatureDescription:  ",CHAR(34),INDEX(SamplingFeatures[Feature Description],$A439),CHAR(34),
", SamplingFeatureGeotypeCV:  ",CHAR(34),INDEX(SamplingFeatures[Feature Geo Type],$A439),CHAR(34),
", FeatureGeometry:  ",CHAR(34),INDEX(SamplingFeatures[Feature Geometry],$A439),CHAR(34),
", Elevation_m:  ",CHAR(34),INDEX(SamplingFeatures[Elevation_m],$A439),CHAR(34),
", ElevationDatumCV:  ",CHAR(34),ElevationDatum,CHAR(34),"}"))</f>
        <v/>
      </c>
      <c r="L439" s="111" t="str">
        <f>IF(NumSites=0,"",
IF(NumSites&lt;$A439,"",
CONCATENATE("  - &amp;SiteID",TEXT($A439,"0000"),
" {","SamplingFeatureID:  *SamplingFeatureID",TEXT(MATCH($A439,Sites[SiteID],0),"0000"),
", SiteTypeCV:  ",CHAR(34),INDEX(Sites[Site Type],MATCH($A439,Sites[SiteID],0)),CHAR(34),
", Latitude:  ",INDEX(Sites[Latitude],MATCH($A439,Sites[SiteID],0)),
", Longitude:  ",INDEX(Sites[Longitude],MATCH($A439,Sites[SiteID],0)),
", SpatialReferenceID:  *SRSID0001}")))</f>
        <v/>
      </c>
      <c r="M439" s="111" t="str">
        <f>IF(NumSpecimens=0,"",
IF(NumSpecimens&lt;$A439,"",
CONCATENATE("  - &amp;SpecimenID",TEXT($A439,"0000"),
" {","SamplingFeatureID:  *SamplingFeatureID",TEXT(MATCH($A439,Specimens[SpecimenID],0),"0000"),
", SpecimenTypeCV:  ",CHAR(34),INDEX(Specimens[Specimen Type],MATCH($A439,Specimens[SpecimenID],0)),CHAR(34),
", SpecimenMediumCV:  ",INDEX(Specimens[Specimen Medium],MATCH($A439,Specimens[SpecimenID],0)),
", IsFieldSpecimen:  ",CHAR(34),INDEX(Specimens[Is Field Specimen?],MATCH($A439,Specimens[SpecimenID],0)),CHAR(34),"}")))</f>
        <v/>
      </c>
      <c r="N439" s="111" t="str">
        <f>IF(NumSpatialOffsets=0,"",
IF(NumSpatialOffsets&lt;$A439,"",
CONCATENATE("  - &amp;SpatialOffsetID",TEXT($A439,"0000"),
" {","SpatialOffsetTypeCV:  ",CHAR(34),INDEX(RelatedFeatures[Spatial Offset Type],MATCH($A439,RelatedFeatures[OffsetID],0)),CHAR(34),
", Offset1Value:  ",INDEX(RelatedFeatures[Offset 1 Value],MATCH($A439,RelatedFeatures[OffsetID],0)),
", Offset1UnitID:  ",CHAR(34),INDEX(RelatedFeatures[Offset 1 Unit],MATCH($A439,RelatedFeatures[OffsetID],0)),CHAR(34),
", Offset2Value:  ",IF(INDEX(RelatedFeatures[Offset 2 Value],MATCH($A439,RelatedFeatures[OffsetID],0))="","NULL",INDEX(RelatedFeatures[Offset 2 Value],MATCH($A439,RelatedFeatures[OffsetID],0))),
", Offset2UnitID:  ",CHAR(34),INDEX(RelatedFeatures[Offset 2 Unit],MATCH($A439,RelatedFeatures[OffsetID],0)),,CHAR(34),
", Offset3Value:  ",IF(INDEX(RelatedFeatures[Offset 3 Value],MATCH($A439,RelatedFeatures[OffsetID],0))="","NULL",INDEX(RelatedFeatures[Offset 3 Value],MATCH($A439,RelatedFeatures[OffsetID],0))),
", Offset3UnitID:  ",CHAR(34),INDEX(RelatedFeatures[Offset 3 Unit],MATCH($A439,RelatedFeatures[OffsetID],0)),CHAR(34),"}")))</f>
        <v/>
      </c>
      <c r="O439" s="111" t="str">
        <f>IF(NumRelatedFeatures=0,"",
IF($A439&gt;NumRelatedFeatures,"",
CONCATENATE("  - &amp;RelationID",TEXT($A439,"0000"),
" {","SamplingFeatureID:  *SamplingFeatureID",TEXT(MATCH(INDEX(RelatedFeatures[First Sampling Feature Code],$A439),SamplingFeatures[Feature Code],0),"0000"),
", RelationshipTypeCV:  ",CHAR(34),INDEX(RelatedFeatures[Relationship Type],$A439),CHAR(34),
", RelatedFeatureID: *SamplingFeatureID",TEXT(MATCH(INDEX(RelatedFeatures[Second Sampling Feature Code],$A439),SamplingFeatures[Feature Code],0),"0000"),
", SpatialOffsetID:  ",IF(INDEX(RelatedFeatures[OffsetID],$A439)="",CONCATENATE(CHAR(34),CHAR(34)),CONCATENATE("*SpatialOffsetID",TEXT(INDEX(RelatedFeatures[OffsetID],$A439),"0000"))),"}")))</f>
        <v/>
      </c>
      <c r="P439" s="111" t="str">
        <f>IF($A439&gt;NumMethods,"",
CONCATENATE("  - &amp;MethodID",TEXT($A439,"0000"),
" {","MethodTypeCV:  ",CHAR(34),INDEX(Methods[Method Type],$A439),CHAR(34),
", MethodCode:  ",CHAR(34),INDEX(Methods[Method Code],$A439),CHAR(34),
", MethodName:  ",CHAR(34),INDEX(Methods[Method Name],$A439),CHAR(34),
", MethodDescription:  ",CHAR(34),INDEX(Methods[Method Description],$A439),CHAR(34),
", MethodLink:  ",CHAR(34),INDEX(Methods[Method Link],$A439),CHAR(34),
", OrganizationID: *OrganizationID",TEXT(MATCH(INDEX(Methods[Organization Name],$A439),Organizations[Organization Name],0),"0000"),"}"))</f>
        <v/>
      </c>
      <c r="Q439" s="111" t="str">
        <f>IF($A439&gt;NumVariables,"",
CONCATENATE("  - &amp;VariableID",TEXT($A439,"0000"),
" {","VariableTypeCV:  ",CHAR(34),INDEX(Variables[Variable Type],$A439),CHAR(34),
", VariableCode:  ",CHAR(34),INDEX(Variables[Variable Code],$A439),CHAR(34),
", VariableNameCV:  ",CHAR(34),INDEX(Variables[Variable Name],$A439),CHAR(34),
", VariableDefinition:  ",CHAR(34),INDEX(Variables[Variable Definition],$A439),CHAR(34),
", SpecciationCV:  ",CHAR(34),INDEX(Variables[Speciation],$A439),CHAR(34),
", NoDataValue:  ",CHAR(34),INDEX(Variables[No Data Value],$A439),CHAR(34),"}"))</f>
        <v/>
      </c>
      <c r="S439" s="111" t="str">
        <f>IF($A439&gt;NumProcessingLevels,"",
CONCATENATE("  - &amp;ProcessingLevelID",TEXT($A439,"0000"),
" {","ProcessingLevelCode:  ",CHAR(34),INDEX(ProcessingLevels[Processing Level Code],$A439),CHAR(34),
", Definition:  ",CHAR(34),INDEX(ProcessingLevels[Definition],$A439),CHAR(34),
", Explanation:  ",CHAR(34),INDEX(ProcessingLevels[Explanation],$A439),CHAR(34),"}"))</f>
        <v/>
      </c>
      <c r="T439" s="111" t="str">
        <f>IF($A439&gt;NumDataColumns,"",
IF(INDEX(DataColumns[Method Code],$A439)="","PLEASE FILL IN A METHOD FOR EACH DATA COLUMN",
CONCATENATE("  - &amp;ActionID",TEXT($A439,"0000"),
" {","ActionTypeCV:  ",CHAR(34),"Observation",CHAR(34),
", MethodID: *MethodID",TEXT(MATCH(INDEX(DataColumns[Method Code],$A439),Methods[Method Code],0),"0000"),
", BeginDateTime:  NULL",
", BeginDateTimeUTCOffset:  NULL",
", EndDateTime:  NULL",
", EndDateTimeUTCOffset:  NULL",
", ActionDescription:  ",CHAR(34),"Generic observation action generated by YODA TimeSeries Template",CHAR(34),
", ActionFileLink:  ",CHAR(34),CHAR(34),"}")))</f>
        <v/>
      </c>
      <c r="U439" s="111" t="str">
        <f>IF($A439&gt;NumDataColumns,"",
IF(INDEX(DataColumns[Method Code],$A439)="","PLEASE FILL IN A SAMPLING FEATURE FOR EACH DATA COLUMN",
CONCATENATE("  - &amp;FeatureActionID",TEXT($A439,"0000"),
" {","SamplingFeatureID:  *SamplingFeatureID",TEXT(MATCH(INDEX(DataColumns[Sampling Feature Code],$A439),SamplingFeatures[Feature Code],0),"0000"),
", ActionID:  *ActionID",TEXT($A439,"0000"),"}")))</f>
        <v/>
      </c>
      <c r="V439" s="111" t="str">
        <f>IF($A439&gt;NumDataColumns,"",
CONCATENATE("  - &amp;ResultID",TEXT($A439,"0000"),
" {","ResultUUID:  ",CHAR(34),INDEX(DataColumns[ResultUUID],$A439),CHAR(34),
", FeatureActionID: *FeatureActionID",TEXT($A439,"0000"),
", ResultTypeCV:  ",CHAR(34),INDEX(DataColumns[Result Type],$A439),CHAR(34),
", VariableID:  *VariableID",TEXT(MATCH(INDEX(DataColumns[Variable Code],$A439),Variables[Variable Code],0),"0000"),
", UnitsID:  ",CHAR(34),INDEX(DataColumns[Unit Name],$A439),CHAR(34),
", TaxonomicClassifierID:  ",CHAR(34),CHAR(34),
", ProcessingLevelID:  *ProcessingLevelID",TEXT(MATCH(INDEX(DataColumns[Processing Level],$A439),ProcessingLevels[Processing Level Code],0),"0000"),
", ResultDateTime:  ",CHAR(34),CHAR(34),
", ResultDateTimeUTCOffset:  ",CHAR(34),CHAR(34),
", ValidDateTime:  ",CHAR(34),CHAR(34),
", ValidDateTimeUTCOffset:  ",CHAR(34),CHAR(34),
", StatusCV:  ",CHAR(34),CHAR(34),
", SampledMediumCV:  ",CHAR(34),INDEX(DataColumns[Sampled Medium],$A439),CHAR(34),
", ValueCount:  ",NumDataValues,"}"))</f>
        <v/>
      </c>
      <c r="W439" s="111" t="str">
        <f>IF($A439&gt;NumDataColumns,"",
CONCATENATE("  - &amp;TimeSeriesResultID001",TEXT($A439,"0000"),
" {","ResultID: *ResultID",TEXT($A439,"0000"),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Statistic],$A439),CHAR(34),"}"))</f>
        <v/>
      </c>
      <c r="X439" s="111" t="str">
        <f>IF($A439-3&gt;NumDataColumns,"",
CONCATENATE("    - {ColumnNumber: ",TEXT($A439-1,"0000"),
", Label:  ",CHAR(34),INDEX(DataColumns[Column Label],$A439-3),CHAR(34),
", ODM2Field:  ",CHAR(34),"DataValue",CHAR(34),
", CensorCodeCV:  ",CHAR(34),INDEX(DataColumns[Censor Code],$A439-3),CHAR(34),
", QualiatyCodeCV:  ",CHAR(34),INDEX(DataColumns[Quality Code],$A439-3),CHAR(34),
", TimeAggregationInterval:  ",INDEX(DataColumns[Time Aggregation Interval],$A439-3),
", TimeAggregationIntervalUnitsID:  ",CHAR(34),INDEX(DataColumns[Time Aggregation Unit],$A439-3),CHAR(34),"}"))</f>
        <v/>
      </c>
      <c r="AA439" s="111" t="str">
        <f>IF($A439&gt;NumDataColumns,
"",
CONCATENATE(AA438,", ",INDEX(DataColumns[Column Label],$A439)))</f>
        <v/>
      </c>
    </row>
    <row r="440" spans="1:27" x14ac:dyDescent="0.25">
      <c r="A440">
        <v>437</v>
      </c>
      <c r="D440" s="111" t="str">
        <f>IF($A440&gt;NumPeople,"",
CONCATENATE("  - &amp;PersonID",TEXT($A440,"0000"),
" {","PersonFirstName:  ",CHAR(34),INDEX(People[First Name],$A440),CHAR(34),
", PersonMiddleName:  ",CHAR(34),INDEX(People[Middle Name],$A440),CHAR(34),
", PersonLastName:  ",CHAR(34),INDEX(People[Last Name],$A440),CHAR(34),"}"))</f>
        <v/>
      </c>
      <c r="E440" s="111" t="str">
        <f>IF($A440&gt;NumOrganizations,"",
CONCATENATE("  - &amp;OrganizationID",TEXT($A440,"0000"),
" {","OrganizationTypeCV:  ",CHAR(34),INDEX(Organizations[Organization Type '[CV']],$A440),CHAR(34),
", OrganizationCode:  ",CHAR(34),INDEX(Organizations[Organization Code],$A440),CHAR(34),
", OrganizationName:  ",CHAR(34),INDEX(Organizations[Organization Name],$A440),CHAR(34),
", OrganizationDescription:  ",CHAR(34),INDEX(Organizations[Organization Description],$A440),CHAR(34),
", OrganizationLink:  ",CHAR(34),INDEX(Organizations[Organization Link],$A440),CHAR(34),"}"))</f>
        <v/>
      </c>
      <c r="F440" s="111" t="str">
        <f>IF($A440&gt;NumPeople,"",
CONCATENATE("  - &amp;AffiliationID",TEXT($A440,"0000"),
" {PersonID: *PersonID",TEXT($A440,"0000"),
", OrganizationID: *OrganizationID",TEXT(MATCH(INDEX(People[Organization Name],$A440),Organizations[Organization Name],0),"0000"),
", IsPrimaryOrganizationContact: , AffiliationStartDate: , AffiliationEndDate: , PrimaryPhone: ",
", PrimaryEmail: ",CHAR(34),INDEX(People[Primary Email],$A440),CHAR(34),
", PrimaryAddress: ",CHAR(34),INDEX(People[Primary Address],$A440),CHAR(34),
", PersonLink: }"))</f>
        <v/>
      </c>
      <c r="H440" s="111" t="str">
        <f>IF(COUNTA(CitationInformation)=0,"",
IF($A440&gt;NumAuthors,"",
CONCATENATE("  - &amp;AuthorListID",TEXT($A440,"0000"),
"  {CitationID: *CitationID0001",
", PersonID: *PersonID",TEXT(MATCH(INDEX(AuthorList[Author Name],$A440),People[Full Name],0),"0000"),
", AuthorOrder: ",INDEX(AuthorList[Author Number],$A440),"}")))</f>
        <v/>
      </c>
      <c r="K440" s="111" t="str">
        <f>IF($A440&gt;NumSamplingFeatures,"",
CONCATENATE("  - &amp;SamplingFeatureID",TEXT($A440,"0000"),
" {","SamplingFeatureUUID:  ",CHAR(34),INDEX(SamplingFeatures[Sampling Feature UUID],$A440),CHAR(34),
", SamplingFeatureTypeCV:  ",CHAR(34),INDEX(SamplingFeatures[Sampling Feature Type],$A440),CHAR(34),
", SamplingFeatureCode:  ",CHAR(34),INDEX(SamplingFeatures[Feature Code],$A440),CHAR(34),
", SamplingFeatureName:  ",CHAR(34),INDEX(SamplingFeatures[Feature Name],$A440),CHAR(34),
", SamplingFeatureDescription:  ",CHAR(34),INDEX(SamplingFeatures[Feature Description],$A440),CHAR(34),
", SamplingFeatureGeotypeCV:  ",CHAR(34),INDEX(SamplingFeatures[Feature Geo Type],$A440),CHAR(34),
", FeatureGeometry:  ",CHAR(34),INDEX(SamplingFeatures[Feature Geometry],$A440),CHAR(34),
", Elevation_m:  ",CHAR(34),INDEX(SamplingFeatures[Elevation_m],$A440),CHAR(34),
", ElevationDatumCV:  ",CHAR(34),ElevationDatum,CHAR(34),"}"))</f>
        <v/>
      </c>
      <c r="L440" s="111" t="str">
        <f>IF(NumSites=0,"",
IF(NumSites&lt;$A440,"",
CONCATENATE("  - &amp;SiteID",TEXT($A440,"0000"),
" {","SamplingFeatureID:  *SamplingFeatureID",TEXT(MATCH($A440,Sites[SiteID],0),"0000"),
", SiteTypeCV:  ",CHAR(34),INDEX(Sites[Site Type],MATCH($A440,Sites[SiteID],0)),CHAR(34),
", Latitude:  ",INDEX(Sites[Latitude],MATCH($A440,Sites[SiteID],0)),
", Longitude:  ",INDEX(Sites[Longitude],MATCH($A440,Sites[SiteID],0)),
", SpatialReferenceID:  *SRSID0001}")))</f>
        <v/>
      </c>
      <c r="M440" s="111" t="str">
        <f>IF(NumSpecimens=0,"",
IF(NumSpecimens&lt;$A440,"",
CONCATENATE("  - &amp;SpecimenID",TEXT($A440,"0000"),
" {","SamplingFeatureID:  *SamplingFeatureID",TEXT(MATCH($A440,Specimens[SpecimenID],0),"0000"),
", SpecimenTypeCV:  ",CHAR(34),INDEX(Specimens[Specimen Type],MATCH($A440,Specimens[SpecimenID],0)),CHAR(34),
", SpecimenMediumCV:  ",INDEX(Specimens[Specimen Medium],MATCH($A440,Specimens[SpecimenID],0)),
", IsFieldSpecimen:  ",CHAR(34),INDEX(Specimens[Is Field Specimen?],MATCH($A440,Specimens[SpecimenID],0)),CHAR(34),"}")))</f>
        <v/>
      </c>
      <c r="N440" s="111" t="str">
        <f>IF(NumSpatialOffsets=0,"",
IF(NumSpatialOffsets&lt;$A440,"",
CONCATENATE("  - &amp;SpatialOffsetID",TEXT($A440,"0000"),
" {","SpatialOffsetTypeCV:  ",CHAR(34),INDEX(RelatedFeatures[Spatial Offset Type],MATCH($A440,RelatedFeatures[OffsetID],0)),CHAR(34),
", Offset1Value:  ",INDEX(RelatedFeatures[Offset 1 Value],MATCH($A440,RelatedFeatures[OffsetID],0)),
", Offset1UnitID:  ",CHAR(34),INDEX(RelatedFeatures[Offset 1 Unit],MATCH($A440,RelatedFeatures[OffsetID],0)),CHAR(34),
", Offset2Value:  ",IF(INDEX(RelatedFeatures[Offset 2 Value],MATCH($A440,RelatedFeatures[OffsetID],0))="","NULL",INDEX(RelatedFeatures[Offset 2 Value],MATCH($A440,RelatedFeatures[OffsetID],0))),
", Offset2UnitID:  ",CHAR(34),INDEX(RelatedFeatures[Offset 2 Unit],MATCH($A440,RelatedFeatures[OffsetID],0)),,CHAR(34),
", Offset3Value:  ",IF(INDEX(RelatedFeatures[Offset 3 Value],MATCH($A440,RelatedFeatures[OffsetID],0))="","NULL",INDEX(RelatedFeatures[Offset 3 Value],MATCH($A440,RelatedFeatures[OffsetID],0))),
", Offset3UnitID:  ",CHAR(34),INDEX(RelatedFeatures[Offset 3 Unit],MATCH($A440,RelatedFeatures[OffsetID],0)),CHAR(34),"}")))</f>
        <v/>
      </c>
      <c r="O440" s="111" t="str">
        <f>IF(NumRelatedFeatures=0,"",
IF($A440&gt;NumRelatedFeatures,"",
CONCATENATE("  - &amp;RelationID",TEXT($A440,"0000"),
" {","SamplingFeatureID:  *SamplingFeatureID",TEXT(MATCH(INDEX(RelatedFeatures[First Sampling Feature Code],$A440),SamplingFeatures[Feature Code],0),"0000"),
", RelationshipTypeCV:  ",CHAR(34),INDEX(RelatedFeatures[Relationship Type],$A440),CHAR(34),
", RelatedFeatureID: *SamplingFeatureID",TEXT(MATCH(INDEX(RelatedFeatures[Second Sampling Feature Code],$A440),SamplingFeatures[Feature Code],0),"0000"),
", SpatialOffsetID:  ",IF(INDEX(RelatedFeatures[OffsetID],$A440)="",CONCATENATE(CHAR(34),CHAR(34)),CONCATENATE("*SpatialOffsetID",TEXT(INDEX(RelatedFeatures[OffsetID],$A440),"0000"))),"}")))</f>
        <v/>
      </c>
      <c r="P440" s="111" t="str">
        <f>IF($A440&gt;NumMethods,"",
CONCATENATE("  - &amp;MethodID",TEXT($A440,"0000"),
" {","MethodTypeCV:  ",CHAR(34),INDEX(Methods[Method Type],$A440),CHAR(34),
", MethodCode:  ",CHAR(34),INDEX(Methods[Method Code],$A440),CHAR(34),
", MethodName:  ",CHAR(34),INDEX(Methods[Method Name],$A440),CHAR(34),
", MethodDescription:  ",CHAR(34),INDEX(Methods[Method Description],$A440),CHAR(34),
", MethodLink:  ",CHAR(34),INDEX(Methods[Method Link],$A440),CHAR(34),
", OrganizationID: *OrganizationID",TEXT(MATCH(INDEX(Methods[Organization Name],$A440),Organizations[Organization Name],0),"0000"),"}"))</f>
        <v/>
      </c>
      <c r="Q440" s="111" t="str">
        <f>IF($A440&gt;NumVariables,"",
CONCATENATE("  - &amp;VariableID",TEXT($A440,"0000"),
" {","VariableTypeCV:  ",CHAR(34),INDEX(Variables[Variable Type],$A440),CHAR(34),
", VariableCode:  ",CHAR(34),INDEX(Variables[Variable Code],$A440),CHAR(34),
", VariableNameCV:  ",CHAR(34),INDEX(Variables[Variable Name],$A440),CHAR(34),
", VariableDefinition:  ",CHAR(34),INDEX(Variables[Variable Definition],$A440),CHAR(34),
", SpecciationCV:  ",CHAR(34),INDEX(Variables[Speciation],$A440),CHAR(34),
", NoDataValue:  ",CHAR(34),INDEX(Variables[No Data Value],$A440),CHAR(34),"}"))</f>
        <v/>
      </c>
      <c r="S440" s="111" t="str">
        <f>IF($A440&gt;NumProcessingLevels,"",
CONCATENATE("  - &amp;ProcessingLevelID",TEXT($A440,"0000"),
" {","ProcessingLevelCode:  ",CHAR(34),INDEX(ProcessingLevels[Processing Level Code],$A440),CHAR(34),
", Definition:  ",CHAR(34),INDEX(ProcessingLevels[Definition],$A440),CHAR(34),
", Explanation:  ",CHAR(34),INDEX(ProcessingLevels[Explanation],$A440),CHAR(34),"}"))</f>
        <v/>
      </c>
      <c r="T440" s="111" t="str">
        <f>IF($A440&gt;NumDataColumns,"",
IF(INDEX(DataColumns[Method Code],$A440)="","PLEASE FILL IN A METHOD FOR EACH DATA COLUMN",
CONCATENATE("  - &amp;ActionID",TEXT($A440,"0000"),
" {","ActionTypeCV:  ",CHAR(34),"Observation",CHAR(34),
", MethodID: *MethodID",TEXT(MATCH(INDEX(DataColumns[Method Code],$A440),Methods[Method Code],0),"0000"),
", BeginDateTime:  NULL",
", BeginDateTimeUTCOffset:  NULL",
", EndDateTime:  NULL",
", EndDateTimeUTCOffset:  NULL",
", ActionDescription:  ",CHAR(34),"Generic observation action generated by YODA TimeSeries Template",CHAR(34),
", ActionFileLink:  ",CHAR(34),CHAR(34),"}")))</f>
        <v/>
      </c>
      <c r="U440" s="111" t="str">
        <f>IF($A440&gt;NumDataColumns,"",
IF(INDEX(DataColumns[Method Code],$A440)="","PLEASE FILL IN A SAMPLING FEATURE FOR EACH DATA COLUMN",
CONCATENATE("  - &amp;FeatureActionID",TEXT($A440,"0000"),
" {","SamplingFeatureID:  *SamplingFeatureID",TEXT(MATCH(INDEX(DataColumns[Sampling Feature Code],$A440),SamplingFeatures[Feature Code],0),"0000"),
", ActionID:  *ActionID",TEXT($A440,"0000"),"}")))</f>
        <v/>
      </c>
      <c r="V440" s="111" t="str">
        <f>IF($A440&gt;NumDataColumns,"",
CONCATENATE("  - &amp;ResultID",TEXT($A440,"0000"),
" {","ResultUUID:  ",CHAR(34),INDEX(DataColumns[ResultUUID],$A440),CHAR(34),
", FeatureActionID: *FeatureActionID",TEXT($A440,"0000"),
", ResultTypeCV:  ",CHAR(34),INDEX(DataColumns[Result Type],$A440),CHAR(34),
", VariableID:  *VariableID",TEXT(MATCH(INDEX(DataColumns[Variable Code],$A440),Variables[Variable Code],0),"0000"),
", UnitsID:  ",CHAR(34),INDEX(DataColumns[Unit Name],$A440),CHAR(34),
", TaxonomicClassifierID:  ",CHAR(34),CHAR(34),
", ProcessingLevelID:  *ProcessingLevelID",TEXT(MATCH(INDEX(DataColumns[Processing Level],$A440),ProcessingLevels[Processing Level Code],0),"0000"),
", ResultDateTime:  ",CHAR(34),CHAR(34),
", ResultDateTimeUTCOffset:  ",CHAR(34),CHAR(34),
", ValidDateTime:  ",CHAR(34),CHAR(34),
", ValidDateTimeUTCOffset:  ",CHAR(34),CHAR(34),
", StatusCV:  ",CHAR(34),CHAR(34),
", SampledMediumCV:  ",CHAR(34),INDEX(DataColumns[Sampled Medium],$A440),CHAR(34),
", ValueCount:  ",NumDataValues,"}"))</f>
        <v/>
      </c>
      <c r="W440" s="111" t="str">
        <f>IF($A440&gt;NumDataColumns,"",
CONCATENATE("  - &amp;TimeSeriesResultID001",TEXT($A440,"0000"),
" {","ResultID: *ResultID",TEXT($A440,"0000"),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Statistic],$A440),CHAR(34),"}"))</f>
        <v/>
      </c>
      <c r="X440" s="111" t="str">
        <f>IF($A440-3&gt;NumDataColumns,"",
CONCATENATE("    - {ColumnNumber: ",TEXT($A440-1,"0000"),
", Label:  ",CHAR(34),INDEX(DataColumns[Column Label],$A440-3),CHAR(34),
", ODM2Field:  ",CHAR(34),"DataValue",CHAR(34),
", CensorCodeCV:  ",CHAR(34),INDEX(DataColumns[Censor Code],$A440-3),CHAR(34),
", QualiatyCodeCV:  ",CHAR(34),INDEX(DataColumns[Quality Code],$A440-3),CHAR(34),
", TimeAggregationInterval:  ",INDEX(DataColumns[Time Aggregation Interval],$A440-3),
", TimeAggregationIntervalUnitsID:  ",CHAR(34),INDEX(DataColumns[Time Aggregation Unit],$A440-3),CHAR(34),"}"))</f>
        <v/>
      </c>
      <c r="AA440" s="111" t="str">
        <f>IF($A440&gt;NumDataColumns,
"",
CONCATENATE(AA439,", ",INDEX(DataColumns[Column Label],$A440)))</f>
        <v/>
      </c>
    </row>
    <row r="441" spans="1:27" x14ac:dyDescent="0.25">
      <c r="A441">
        <v>438</v>
      </c>
      <c r="D441" s="111" t="str">
        <f>IF($A441&gt;NumPeople,"",
CONCATENATE("  - &amp;PersonID",TEXT($A441,"0000"),
" {","PersonFirstName:  ",CHAR(34),INDEX(People[First Name],$A441),CHAR(34),
", PersonMiddleName:  ",CHAR(34),INDEX(People[Middle Name],$A441),CHAR(34),
", PersonLastName:  ",CHAR(34),INDEX(People[Last Name],$A441),CHAR(34),"}"))</f>
        <v/>
      </c>
      <c r="E441" s="111" t="str">
        <f>IF($A441&gt;NumOrganizations,"",
CONCATENATE("  - &amp;OrganizationID",TEXT($A441,"0000"),
" {","OrganizationTypeCV:  ",CHAR(34),INDEX(Organizations[Organization Type '[CV']],$A441),CHAR(34),
", OrganizationCode:  ",CHAR(34),INDEX(Organizations[Organization Code],$A441),CHAR(34),
", OrganizationName:  ",CHAR(34),INDEX(Organizations[Organization Name],$A441),CHAR(34),
", OrganizationDescription:  ",CHAR(34),INDEX(Organizations[Organization Description],$A441),CHAR(34),
", OrganizationLink:  ",CHAR(34),INDEX(Organizations[Organization Link],$A441),CHAR(34),"}"))</f>
        <v/>
      </c>
      <c r="F441" s="111" t="str">
        <f>IF($A441&gt;NumPeople,"",
CONCATENATE("  - &amp;AffiliationID",TEXT($A441,"0000"),
" {PersonID: *PersonID",TEXT($A441,"0000"),
", OrganizationID: *OrganizationID",TEXT(MATCH(INDEX(People[Organization Name],$A441),Organizations[Organization Name],0),"0000"),
", IsPrimaryOrganizationContact: , AffiliationStartDate: , AffiliationEndDate: , PrimaryPhone: ",
", PrimaryEmail: ",CHAR(34),INDEX(People[Primary Email],$A441),CHAR(34),
", PrimaryAddress: ",CHAR(34),INDEX(People[Primary Address],$A441),CHAR(34),
", PersonLink: }"))</f>
        <v/>
      </c>
      <c r="H441" s="111" t="str">
        <f>IF(COUNTA(CitationInformation)=0,"",
IF($A441&gt;NumAuthors,"",
CONCATENATE("  - &amp;AuthorListID",TEXT($A441,"0000"),
"  {CitationID: *CitationID0001",
", PersonID: *PersonID",TEXT(MATCH(INDEX(AuthorList[Author Name],$A441),People[Full Name],0),"0000"),
", AuthorOrder: ",INDEX(AuthorList[Author Number],$A441),"}")))</f>
        <v/>
      </c>
      <c r="K441" s="111" t="str">
        <f>IF($A441&gt;NumSamplingFeatures,"",
CONCATENATE("  - &amp;SamplingFeatureID",TEXT($A441,"0000"),
" {","SamplingFeatureUUID:  ",CHAR(34),INDEX(SamplingFeatures[Sampling Feature UUID],$A441),CHAR(34),
", SamplingFeatureTypeCV:  ",CHAR(34),INDEX(SamplingFeatures[Sampling Feature Type],$A441),CHAR(34),
", SamplingFeatureCode:  ",CHAR(34),INDEX(SamplingFeatures[Feature Code],$A441),CHAR(34),
", SamplingFeatureName:  ",CHAR(34),INDEX(SamplingFeatures[Feature Name],$A441),CHAR(34),
", SamplingFeatureDescription:  ",CHAR(34),INDEX(SamplingFeatures[Feature Description],$A441),CHAR(34),
", SamplingFeatureGeotypeCV:  ",CHAR(34),INDEX(SamplingFeatures[Feature Geo Type],$A441),CHAR(34),
", FeatureGeometry:  ",CHAR(34),INDEX(SamplingFeatures[Feature Geometry],$A441),CHAR(34),
", Elevation_m:  ",CHAR(34),INDEX(SamplingFeatures[Elevation_m],$A441),CHAR(34),
", ElevationDatumCV:  ",CHAR(34),ElevationDatum,CHAR(34),"}"))</f>
        <v/>
      </c>
      <c r="L441" s="111" t="str">
        <f>IF(NumSites=0,"",
IF(NumSites&lt;$A441,"",
CONCATENATE("  - &amp;SiteID",TEXT($A441,"0000"),
" {","SamplingFeatureID:  *SamplingFeatureID",TEXT(MATCH($A441,Sites[SiteID],0),"0000"),
", SiteTypeCV:  ",CHAR(34),INDEX(Sites[Site Type],MATCH($A441,Sites[SiteID],0)),CHAR(34),
", Latitude:  ",INDEX(Sites[Latitude],MATCH($A441,Sites[SiteID],0)),
", Longitude:  ",INDEX(Sites[Longitude],MATCH($A441,Sites[SiteID],0)),
", SpatialReferenceID:  *SRSID0001}")))</f>
        <v/>
      </c>
      <c r="M441" s="111" t="str">
        <f>IF(NumSpecimens=0,"",
IF(NumSpecimens&lt;$A441,"",
CONCATENATE("  - &amp;SpecimenID",TEXT($A441,"0000"),
" {","SamplingFeatureID:  *SamplingFeatureID",TEXT(MATCH($A441,Specimens[SpecimenID],0),"0000"),
", SpecimenTypeCV:  ",CHAR(34),INDEX(Specimens[Specimen Type],MATCH($A441,Specimens[SpecimenID],0)),CHAR(34),
", SpecimenMediumCV:  ",INDEX(Specimens[Specimen Medium],MATCH($A441,Specimens[SpecimenID],0)),
", IsFieldSpecimen:  ",CHAR(34),INDEX(Specimens[Is Field Specimen?],MATCH($A441,Specimens[SpecimenID],0)),CHAR(34),"}")))</f>
        <v/>
      </c>
      <c r="N441" s="111" t="str">
        <f>IF(NumSpatialOffsets=0,"",
IF(NumSpatialOffsets&lt;$A441,"",
CONCATENATE("  - &amp;SpatialOffsetID",TEXT($A441,"0000"),
" {","SpatialOffsetTypeCV:  ",CHAR(34),INDEX(RelatedFeatures[Spatial Offset Type],MATCH($A441,RelatedFeatures[OffsetID],0)),CHAR(34),
", Offset1Value:  ",INDEX(RelatedFeatures[Offset 1 Value],MATCH($A441,RelatedFeatures[OffsetID],0)),
", Offset1UnitID:  ",CHAR(34),INDEX(RelatedFeatures[Offset 1 Unit],MATCH($A441,RelatedFeatures[OffsetID],0)),CHAR(34),
", Offset2Value:  ",IF(INDEX(RelatedFeatures[Offset 2 Value],MATCH($A441,RelatedFeatures[OffsetID],0))="","NULL",INDEX(RelatedFeatures[Offset 2 Value],MATCH($A441,RelatedFeatures[OffsetID],0))),
", Offset2UnitID:  ",CHAR(34),INDEX(RelatedFeatures[Offset 2 Unit],MATCH($A441,RelatedFeatures[OffsetID],0)),,CHAR(34),
", Offset3Value:  ",IF(INDEX(RelatedFeatures[Offset 3 Value],MATCH($A441,RelatedFeatures[OffsetID],0))="","NULL",INDEX(RelatedFeatures[Offset 3 Value],MATCH($A441,RelatedFeatures[OffsetID],0))),
", Offset3UnitID:  ",CHAR(34),INDEX(RelatedFeatures[Offset 3 Unit],MATCH($A441,RelatedFeatures[OffsetID],0)),CHAR(34),"}")))</f>
        <v/>
      </c>
      <c r="O441" s="111" t="str">
        <f>IF(NumRelatedFeatures=0,"",
IF($A441&gt;NumRelatedFeatures,"",
CONCATENATE("  - &amp;RelationID",TEXT($A441,"0000"),
" {","SamplingFeatureID:  *SamplingFeatureID",TEXT(MATCH(INDEX(RelatedFeatures[First Sampling Feature Code],$A441),SamplingFeatures[Feature Code],0),"0000"),
", RelationshipTypeCV:  ",CHAR(34),INDEX(RelatedFeatures[Relationship Type],$A441),CHAR(34),
", RelatedFeatureID: *SamplingFeatureID",TEXT(MATCH(INDEX(RelatedFeatures[Second Sampling Feature Code],$A441),SamplingFeatures[Feature Code],0),"0000"),
", SpatialOffsetID:  ",IF(INDEX(RelatedFeatures[OffsetID],$A441)="",CONCATENATE(CHAR(34),CHAR(34)),CONCATENATE("*SpatialOffsetID",TEXT(INDEX(RelatedFeatures[OffsetID],$A441),"0000"))),"}")))</f>
        <v/>
      </c>
      <c r="P441" s="111" t="str">
        <f>IF($A441&gt;NumMethods,"",
CONCATENATE("  - &amp;MethodID",TEXT($A441,"0000"),
" {","MethodTypeCV:  ",CHAR(34),INDEX(Methods[Method Type],$A441),CHAR(34),
", MethodCode:  ",CHAR(34),INDEX(Methods[Method Code],$A441),CHAR(34),
", MethodName:  ",CHAR(34),INDEX(Methods[Method Name],$A441),CHAR(34),
", MethodDescription:  ",CHAR(34),INDEX(Methods[Method Description],$A441),CHAR(34),
", MethodLink:  ",CHAR(34),INDEX(Methods[Method Link],$A441),CHAR(34),
", OrganizationID: *OrganizationID",TEXT(MATCH(INDEX(Methods[Organization Name],$A441),Organizations[Organization Name],0),"0000"),"}"))</f>
        <v/>
      </c>
      <c r="Q441" s="111" t="str">
        <f>IF($A441&gt;NumVariables,"",
CONCATENATE("  - &amp;VariableID",TEXT($A441,"0000"),
" {","VariableTypeCV:  ",CHAR(34),INDEX(Variables[Variable Type],$A441),CHAR(34),
", VariableCode:  ",CHAR(34),INDEX(Variables[Variable Code],$A441),CHAR(34),
", VariableNameCV:  ",CHAR(34),INDEX(Variables[Variable Name],$A441),CHAR(34),
", VariableDefinition:  ",CHAR(34),INDEX(Variables[Variable Definition],$A441),CHAR(34),
", SpecciationCV:  ",CHAR(34),INDEX(Variables[Speciation],$A441),CHAR(34),
", NoDataValue:  ",CHAR(34),INDEX(Variables[No Data Value],$A441),CHAR(34),"}"))</f>
        <v/>
      </c>
      <c r="S441" s="111" t="str">
        <f>IF($A441&gt;NumProcessingLevels,"",
CONCATENATE("  - &amp;ProcessingLevelID",TEXT($A441,"0000"),
" {","ProcessingLevelCode:  ",CHAR(34),INDEX(ProcessingLevels[Processing Level Code],$A441),CHAR(34),
", Definition:  ",CHAR(34),INDEX(ProcessingLevels[Definition],$A441),CHAR(34),
", Explanation:  ",CHAR(34),INDEX(ProcessingLevels[Explanation],$A441),CHAR(34),"}"))</f>
        <v/>
      </c>
      <c r="T441" s="111" t="str">
        <f>IF($A441&gt;NumDataColumns,"",
IF(INDEX(DataColumns[Method Code],$A441)="","PLEASE FILL IN A METHOD FOR EACH DATA COLUMN",
CONCATENATE("  - &amp;ActionID",TEXT($A441,"0000"),
" {","ActionTypeCV:  ",CHAR(34),"Observation",CHAR(34),
", MethodID: *MethodID",TEXT(MATCH(INDEX(DataColumns[Method Code],$A441),Methods[Method Code],0),"0000"),
", BeginDateTime:  NULL",
", BeginDateTimeUTCOffset:  NULL",
", EndDateTime:  NULL",
", EndDateTimeUTCOffset:  NULL",
", ActionDescription:  ",CHAR(34),"Generic observation action generated by YODA TimeSeries Template",CHAR(34),
", ActionFileLink:  ",CHAR(34),CHAR(34),"}")))</f>
        <v/>
      </c>
      <c r="U441" s="111" t="str">
        <f>IF($A441&gt;NumDataColumns,"",
IF(INDEX(DataColumns[Method Code],$A441)="","PLEASE FILL IN A SAMPLING FEATURE FOR EACH DATA COLUMN",
CONCATENATE("  - &amp;FeatureActionID",TEXT($A441,"0000"),
" {","SamplingFeatureID:  *SamplingFeatureID",TEXT(MATCH(INDEX(DataColumns[Sampling Feature Code],$A441),SamplingFeatures[Feature Code],0),"0000"),
", ActionID:  *ActionID",TEXT($A441,"0000"),"}")))</f>
        <v/>
      </c>
      <c r="V441" s="111" t="str">
        <f>IF($A441&gt;NumDataColumns,"",
CONCATENATE("  - &amp;ResultID",TEXT($A441,"0000"),
" {","ResultUUID:  ",CHAR(34),INDEX(DataColumns[ResultUUID],$A441),CHAR(34),
", FeatureActionID: *FeatureActionID",TEXT($A441,"0000"),
", ResultTypeCV:  ",CHAR(34),INDEX(DataColumns[Result Type],$A441),CHAR(34),
", VariableID:  *VariableID",TEXT(MATCH(INDEX(DataColumns[Variable Code],$A441),Variables[Variable Code],0),"0000"),
", UnitsID:  ",CHAR(34),INDEX(DataColumns[Unit Name],$A441),CHAR(34),
", TaxonomicClassifierID:  ",CHAR(34),CHAR(34),
", ProcessingLevelID:  *ProcessingLevelID",TEXT(MATCH(INDEX(DataColumns[Processing Level],$A441),ProcessingLevels[Processing Level Code],0),"0000"),
", ResultDateTime:  ",CHAR(34),CHAR(34),
", ResultDateTimeUTCOffset:  ",CHAR(34),CHAR(34),
", ValidDateTime:  ",CHAR(34),CHAR(34),
", ValidDateTimeUTCOffset:  ",CHAR(34),CHAR(34),
", StatusCV:  ",CHAR(34),CHAR(34),
", SampledMediumCV:  ",CHAR(34),INDEX(DataColumns[Sampled Medium],$A441),CHAR(34),
", ValueCount:  ",NumDataValues,"}"))</f>
        <v/>
      </c>
      <c r="W441" s="111" t="str">
        <f>IF($A441&gt;NumDataColumns,"",
CONCATENATE("  - &amp;TimeSeriesResultID001",TEXT($A441,"0000"),
" {","ResultID: *ResultID",TEXT($A441,"0000"),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Statistic],$A441),CHAR(34),"}"))</f>
        <v/>
      </c>
      <c r="X441" s="111" t="str">
        <f>IF($A441-3&gt;NumDataColumns,"",
CONCATENATE("    - {ColumnNumber: ",TEXT($A441-1,"0000"),
", Label:  ",CHAR(34),INDEX(DataColumns[Column Label],$A441-3),CHAR(34),
", ODM2Field:  ",CHAR(34),"DataValue",CHAR(34),
", CensorCodeCV:  ",CHAR(34),INDEX(DataColumns[Censor Code],$A441-3),CHAR(34),
", QualiatyCodeCV:  ",CHAR(34),INDEX(DataColumns[Quality Code],$A441-3),CHAR(34),
", TimeAggregationInterval:  ",INDEX(DataColumns[Time Aggregation Interval],$A441-3),
", TimeAggregationIntervalUnitsID:  ",CHAR(34),INDEX(DataColumns[Time Aggregation Unit],$A441-3),CHAR(34),"}"))</f>
        <v/>
      </c>
      <c r="AA441" s="111" t="str">
        <f>IF($A441&gt;NumDataColumns,
"",
CONCATENATE(AA440,", ",INDEX(DataColumns[Column Label],$A441)))</f>
        <v/>
      </c>
    </row>
    <row r="442" spans="1:27" x14ac:dyDescent="0.25">
      <c r="A442">
        <v>439</v>
      </c>
      <c r="D442" s="111" t="str">
        <f>IF($A442&gt;NumPeople,"",
CONCATENATE("  - &amp;PersonID",TEXT($A442,"0000"),
" {","PersonFirstName:  ",CHAR(34),INDEX(People[First Name],$A442),CHAR(34),
", PersonMiddleName:  ",CHAR(34),INDEX(People[Middle Name],$A442),CHAR(34),
", PersonLastName:  ",CHAR(34),INDEX(People[Last Name],$A442),CHAR(34),"}"))</f>
        <v/>
      </c>
      <c r="E442" s="111" t="str">
        <f>IF($A442&gt;NumOrganizations,"",
CONCATENATE("  - &amp;OrganizationID",TEXT($A442,"0000"),
" {","OrganizationTypeCV:  ",CHAR(34),INDEX(Organizations[Organization Type '[CV']],$A442),CHAR(34),
", OrganizationCode:  ",CHAR(34),INDEX(Organizations[Organization Code],$A442),CHAR(34),
", OrganizationName:  ",CHAR(34),INDEX(Organizations[Organization Name],$A442),CHAR(34),
", OrganizationDescription:  ",CHAR(34),INDEX(Organizations[Organization Description],$A442),CHAR(34),
", OrganizationLink:  ",CHAR(34),INDEX(Organizations[Organization Link],$A442),CHAR(34),"}"))</f>
        <v/>
      </c>
      <c r="F442" s="111" t="str">
        <f>IF($A442&gt;NumPeople,"",
CONCATENATE("  - &amp;AffiliationID",TEXT($A442,"0000"),
" {PersonID: *PersonID",TEXT($A442,"0000"),
", OrganizationID: *OrganizationID",TEXT(MATCH(INDEX(People[Organization Name],$A442),Organizations[Organization Name],0),"0000"),
", IsPrimaryOrganizationContact: , AffiliationStartDate: , AffiliationEndDate: , PrimaryPhone: ",
", PrimaryEmail: ",CHAR(34),INDEX(People[Primary Email],$A442),CHAR(34),
", PrimaryAddress: ",CHAR(34),INDEX(People[Primary Address],$A442),CHAR(34),
", PersonLink: }"))</f>
        <v/>
      </c>
      <c r="H442" s="111" t="str">
        <f>IF(COUNTA(CitationInformation)=0,"",
IF($A442&gt;NumAuthors,"",
CONCATENATE("  - &amp;AuthorListID",TEXT($A442,"0000"),
"  {CitationID: *CitationID0001",
", PersonID: *PersonID",TEXT(MATCH(INDEX(AuthorList[Author Name],$A442),People[Full Name],0),"0000"),
", AuthorOrder: ",INDEX(AuthorList[Author Number],$A442),"}")))</f>
        <v/>
      </c>
      <c r="K442" s="111" t="str">
        <f>IF($A442&gt;NumSamplingFeatures,"",
CONCATENATE("  - &amp;SamplingFeatureID",TEXT($A442,"0000"),
" {","SamplingFeatureUUID:  ",CHAR(34),INDEX(SamplingFeatures[Sampling Feature UUID],$A442),CHAR(34),
", SamplingFeatureTypeCV:  ",CHAR(34),INDEX(SamplingFeatures[Sampling Feature Type],$A442),CHAR(34),
", SamplingFeatureCode:  ",CHAR(34),INDEX(SamplingFeatures[Feature Code],$A442),CHAR(34),
", SamplingFeatureName:  ",CHAR(34),INDEX(SamplingFeatures[Feature Name],$A442),CHAR(34),
", SamplingFeatureDescription:  ",CHAR(34),INDEX(SamplingFeatures[Feature Description],$A442),CHAR(34),
", SamplingFeatureGeotypeCV:  ",CHAR(34),INDEX(SamplingFeatures[Feature Geo Type],$A442),CHAR(34),
", FeatureGeometry:  ",CHAR(34),INDEX(SamplingFeatures[Feature Geometry],$A442),CHAR(34),
", Elevation_m:  ",CHAR(34),INDEX(SamplingFeatures[Elevation_m],$A442),CHAR(34),
", ElevationDatumCV:  ",CHAR(34),ElevationDatum,CHAR(34),"}"))</f>
        <v/>
      </c>
      <c r="L442" s="111" t="str">
        <f>IF(NumSites=0,"",
IF(NumSites&lt;$A442,"",
CONCATENATE("  - &amp;SiteID",TEXT($A442,"0000"),
" {","SamplingFeatureID:  *SamplingFeatureID",TEXT(MATCH($A442,Sites[SiteID],0),"0000"),
", SiteTypeCV:  ",CHAR(34),INDEX(Sites[Site Type],MATCH($A442,Sites[SiteID],0)),CHAR(34),
", Latitude:  ",INDEX(Sites[Latitude],MATCH($A442,Sites[SiteID],0)),
", Longitude:  ",INDEX(Sites[Longitude],MATCH($A442,Sites[SiteID],0)),
", SpatialReferenceID:  *SRSID0001}")))</f>
        <v/>
      </c>
      <c r="M442" s="111" t="str">
        <f>IF(NumSpecimens=0,"",
IF(NumSpecimens&lt;$A442,"",
CONCATENATE("  - &amp;SpecimenID",TEXT($A442,"0000"),
" {","SamplingFeatureID:  *SamplingFeatureID",TEXT(MATCH($A442,Specimens[SpecimenID],0),"0000"),
", SpecimenTypeCV:  ",CHAR(34),INDEX(Specimens[Specimen Type],MATCH($A442,Specimens[SpecimenID],0)),CHAR(34),
", SpecimenMediumCV:  ",INDEX(Specimens[Specimen Medium],MATCH($A442,Specimens[SpecimenID],0)),
", IsFieldSpecimen:  ",CHAR(34),INDEX(Specimens[Is Field Specimen?],MATCH($A442,Specimens[SpecimenID],0)),CHAR(34),"}")))</f>
        <v/>
      </c>
      <c r="N442" s="111" t="str">
        <f>IF(NumSpatialOffsets=0,"",
IF(NumSpatialOffsets&lt;$A442,"",
CONCATENATE("  - &amp;SpatialOffsetID",TEXT($A442,"0000"),
" {","SpatialOffsetTypeCV:  ",CHAR(34),INDEX(RelatedFeatures[Spatial Offset Type],MATCH($A442,RelatedFeatures[OffsetID],0)),CHAR(34),
", Offset1Value:  ",INDEX(RelatedFeatures[Offset 1 Value],MATCH($A442,RelatedFeatures[OffsetID],0)),
", Offset1UnitID:  ",CHAR(34),INDEX(RelatedFeatures[Offset 1 Unit],MATCH($A442,RelatedFeatures[OffsetID],0)),CHAR(34),
", Offset2Value:  ",IF(INDEX(RelatedFeatures[Offset 2 Value],MATCH($A442,RelatedFeatures[OffsetID],0))="","NULL",INDEX(RelatedFeatures[Offset 2 Value],MATCH($A442,RelatedFeatures[OffsetID],0))),
", Offset2UnitID:  ",CHAR(34),INDEX(RelatedFeatures[Offset 2 Unit],MATCH($A442,RelatedFeatures[OffsetID],0)),,CHAR(34),
", Offset3Value:  ",IF(INDEX(RelatedFeatures[Offset 3 Value],MATCH($A442,RelatedFeatures[OffsetID],0))="","NULL",INDEX(RelatedFeatures[Offset 3 Value],MATCH($A442,RelatedFeatures[OffsetID],0))),
", Offset3UnitID:  ",CHAR(34),INDEX(RelatedFeatures[Offset 3 Unit],MATCH($A442,RelatedFeatures[OffsetID],0)),CHAR(34),"}")))</f>
        <v/>
      </c>
      <c r="O442" s="111" t="str">
        <f>IF(NumRelatedFeatures=0,"",
IF($A442&gt;NumRelatedFeatures,"",
CONCATENATE("  - &amp;RelationID",TEXT($A442,"0000"),
" {","SamplingFeatureID:  *SamplingFeatureID",TEXT(MATCH(INDEX(RelatedFeatures[First Sampling Feature Code],$A442),SamplingFeatures[Feature Code],0),"0000"),
", RelationshipTypeCV:  ",CHAR(34),INDEX(RelatedFeatures[Relationship Type],$A442),CHAR(34),
", RelatedFeatureID: *SamplingFeatureID",TEXT(MATCH(INDEX(RelatedFeatures[Second Sampling Feature Code],$A442),SamplingFeatures[Feature Code],0),"0000"),
", SpatialOffsetID:  ",IF(INDEX(RelatedFeatures[OffsetID],$A442)="",CONCATENATE(CHAR(34),CHAR(34)),CONCATENATE("*SpatialOffsetID",TEXT(INDEX(RelatedFeatures[OffsetID],$A442),"0000"))),"}")))</f>
        <v/>
      </c>
      <c r="P442" s="111" t="str">
        <f>IF($A442&gt;NumMethods,"",
CONCATENATE("  - &amp;MethodID",TEXT($A442,"0000"),
" {","MethodTypeCV:  ",CHAR(34),INDEX(Methods[Method Type],$A442),CHAR(34),
", MethodCode:  ",CHAR(34),INDEX(Methods[Method Code],$A442),CHAR(34),
", MethodName:  ",CHAR(34),INDEX(Methods[Method Name],$A442),CHAR(34),
", MethodDescription:  ",CHAR(34),INDEX(Methods[Method Description],$A442),CHAR(34),
", MethodLink:  ",CHAR(34),INDEX(Methods[Method Link],$A442),CHAR(34),
", OrganizationID: *OrganizationID",TEXT(MATCH(INDEX(Methods[Organization Name],$A442),Organizations[Organization Name],0),"0000"),"}"))</f>
        <v/>
      </c>
      <c r="Q442" s="111" t="str">
        <f>IF($A442&gt;NumVariables,"",
CONCATENATE("  - &amp;VariableID",TEXT($A442,"0000"),
" {","VariableTypeCV:  ",CHAR(34),INDEX(Variables[Variable Type],$A442),CHAR(34),
", VariableCode:  ",CHAR(34),INDEX(Variables[Variable Code],$A442),CHAR(34),
", VariableNameCV:  ",CHAR(34),INDEX(Variables[Variable Name],$A442),CHAR(34),
", VariableDefinition:  ",CHAR(34),INDEX(Variables[Variable Definition],$A442),CHAR(34),
", SpecciationCV:  ",CHAR(34),INDEX(Variables[Speciation],$A442),CHAR(34),
", NoDataValue:  ",CHAR(34),INDEX(Variables[No Data Value],$A442),CHAR(34),"}"))</f>
        <v/>
      </c>
      <c r="S442" s="111" t="str">
        <f>IF($A442&gt;NumProcessingLevels,"",
CONCATENATE("  - &amp;ProcessingLevelID",TEXT($A442,"0000"),
" {","ProcessingLevelCode:  ",CHAR(34),INDEX(ProcessingLevels[Processing Level Code],$A442),CHAR(34),
", Definition:  ",CHAR(34),INDEX(ProcessingLevels[Definition],$A442),CHAR(34),
", Explanation:  ",CHAR(34),INDEX(ProcessingLevels[Explanation],$A442),CHAR(34),"}"))</f>
        <v/>
      </c>
      <c r="T442" s="111" t="str">
        <f>IF($A442&gt;NumDataColumns,"",
IF(INDEX(DataColumns[Method Code],$A442)="","PLEASE FILL IN A METHOD FOR EACH DATA COLUMN",
CONCATENATE("  - &amp;ActionID",TEXT($A442,"0000"),
" {","ActionTypeCV:  ",CHAR(34),"Observation",CHAR(34),
", MethodID: *MethodID",TEXT(MATCH(INDEX(DataColumns[Method Code],$A442),Methods[Method Code],0),"0000"),
", BeginDateTime:  NULL",
", BeginDateTimeUTCOffset:  NULL",
", EndDateTime:  NULL",
", EndDateTimeUTCOffset:  NULL",
", ActionDescription:  ",CHAR(34),"Generic observation action generated by YODA TimeSeries Template",CHAR(34),
", ActionFileLink:  ",CHAR(34),CHAR(34),"}")))</f>
        <v/>
      </c>
      <c r="U442" s="111" t="str">
        <f>IF($A442&gt;NumDataColumns,"",
IF(INDEX(DataColumns[Method Code],$A442)="","PLEASE FILL IN A SAMPLING FEATURE FOR EACH DATA COLUMN",
CONCATENATE("  - &amp;FeatureActionID",TEXT($A442,"0000"),
" {","SamplingFeatureID:  *SamplingFeatureID",TEXT(MATCH(INDEX(DataColumns[Sampling Feature Code],$A442),SamplingFeatures[Feature Code],0),"0000"),
", ActionID:  *ActionID",TEXT($A442,"0000"),"}")))</f>
        <v/>
      </c>
      <c r="V442" s="111" t="str">
        <f>IF($A442&gt;NumDataColumns,"",
CONCATENATE("  - &amp;ResultID",TEXT($A442,"0000"),
" {","ResultUUID:  ",CHAR(34),INDEX(DataColumns[ResultUUID],$A442),CHAR(34),
", FeatureActionID: *FeatureActionID",TEXT($A442,"0000"),
", ResultTypeCV:  ",CHAR(34),INDEX(DataColumns[Result Type],$A442),CHAR(34),
", VariableID:  *VariableID",TEXT(MATCH(INDEX(DataColumns[Variable Code],$A442),Variables[Variable Code],0),"0000"),
", UnitsID:  ",CHAR(34),INDEX(DataColumns[Unit Name],$A442),CHAR(34),
", TaxonomicClassifierID:  ",CHAR(34),CHAR(34),
", ProcessingLevelID:  *ProcessingLevelID",TEXT(MATCH(INDEX(DataColumns[Processing Level],$A442),ProcessingLevels[Processing Level Code],0),"0000"),
", ResultDateTime:  ",CHAR(34),CHAR(34),
", ResultDateTimeUTCOffset:  ",CHAR(34),CHAR(34),
", ValidDateTime:  ",CHAR(34),CHAR(34),
", ValidDateTimeUTCOffset:  ",CHAR(34),CHAR(34),
", StatusCV:  ",CHAR(34),CHAR(34),
", SampledMediumCV:  ",CHAR(34),INDEX(DataColumns[Sampled Medium],$A442),CHAR(34),
", ValueCount:  ",NumDataValues,"}"))</f>
        <v/>
      </c>
      <c r="W442" s="111" t="str">
        <f>IF($A442&gt;NumDataColumns,"",
CONCATENATE("  - &amp;TimeSeriesResultID001",TEXT($A442,"0000"),
" {","ResultID: *ResultID",TEXT($A442,"0000"),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Statistic],$A442),CHAR(34),"}"))</f>
        <v/>
      </c>
      <c r="X442" s="111" t="str">
        <f>IF($A442-3&gt;NumDataColumns,"",
CONCATENATE("    - {ColumnNumber: ",TEXT($A442-1,"0000"),
", Label:  ",CHAR(34),INDEX(DataColumns[Column Label],$A442-3),CHAR(34),
", ODM2Field:  ",CHAR(34),"DataValue",CHAR(34),
", CensorCodeCV:  ",CHAR(34),INDEX(DataColumns[Censor Code],$A442-3),CHAR(34),
", QualiatyCodeCV:  ",CHAR(34),INDEX(DataColumns[Quality Code],$A442-3),CHAR(34),
", TimeAggregationInterval:  ",INDEX(DataColumns[Time Aggregation Interval],$A442-3),
", TimeAggregationIntervalUnitsID:  ",CHAR(34),INDEX(DataColumns[Time Aggregation Unit],$A442-3),CHAR(34),"}"))</f>
        <v/>
      </c>
      <c r="AA442" s="111" t="str">
        <f>IF($A442&gt;NumDataColumns,
"",
CONCATENATE(AA441,", ",INDEX(DataColumns[Column Label],$A442)))</f>
        <v/>
      </c>
    </row>
    <row r="443" spans="1:27" x14ac:dyDescent="0.25">
      <c r="A443">
        <v>440</v>
      </c>
      <c r="D443" s="111" t="str">
        <f>IF($A443&gt;NumPeople,"",
CONCATENATE("  - &amp;PersonID",TEXT($A443,"0000"),
" {","PersonFirstName:  ",CHAR(34),INDEX(People[First Name],$A443),CHAR(34),
", PersonMiddleName:  ",CHAR(34),INDEX(People[Middle Name],$A443),CHAR(34),
", PersonLastName:  ",CHAR(34),INDEX(People[Last Name],$A443),CHAR(34),"}"))</f>
        <v/>
      </c>
      <c r="E443" s="111" t="str">
        <f>IF($A443&gt;NumOrganizations,"",
CONCATENATE("  - &amp;OrganizationID",TEXT($A443,"0000"),
" {","OrganizationTypeCV:  ",CHAR(34),INDEX(Organizations[Organization Type '[CV']],$A443),CHAR(34),
", OrganizationCode:  ",CHAR(34),INDEX(Organizations[Organization Code],$A443),CHAR(34),
", OrganizationName:  ",CHAR(34),INDEX(Organizations[Organization Name],$A443),CHAR(34),
", OrganizationDescription:  ",CHAR(34),INDEX(Organizations[Organization Description],$A443),CHAR(34),
", OrganizationLink:  ",CHAR(34),INDEX(Organizations[Organization Link],$A443),CHAR(34),"}"))</f>
        <v/>
      </c>
      <c r="F443" s="111" t="str">
        <f>IF($A443&gt;NumPeople,"",
CONCATENATE("  - &amp;AffiliationID",TEXT($A443,"0000"),
" {PersonID: *PersonID",TEXT($A443,"0000"),
", OrganizationID: *OrganizationID",TEXT(MATCH(INDEX(People[Organization Name],$A443),Organizations[Organization Name],0),"0000"),
", IsPrimaryOrganizationContact: , AffiliationStartDate: , AffiliationEndDate: , PrimaryPhone: ",
", PrimaryEmail: ",CHAR(34),INDEX(People[Primary Email],$A443),CHAR(34),
", PrimaryAddress: ",CHAR(34),INDEX(People[Primary Address],$A443),CHAR(34),
", PersonLink: }"))</f>
        <v/>
      </c>
      <c r="H443" s="111" t="str">
        <f>IF(COUNTA(CitationInformation)=0,"",
IF($A443&gt;NumAuthors,"",
CONCATENATE("  - &amp;AuthorListID",TEXT($A443,"0000"),
"  {CitationID: *CitationID0001",
", PersonID: *PersonID",TEXT(MATCH(INDEX(AuthorList[Author Name],$A443),People[Full Name],0),"0000"),
", AuthorOrder: ",INDEX(AuthorList[Author Number],$A443),"}")))</f>
        <v/>
      </c>
      <c r="K443" s="111" t="str">
        <f>IF($A443&gt;NumSamplingFeatures,"",
CONCATENATE("  - &amp;SamplingFeatureID",TEXT($A443,"0000"),
" {","SamplingFeatureUUID:  ",CHAR(34),INDEX(SamplingFeatures[Sampling Feature UUID],$A443),CHAR(34),
", SamplingFeatureTypeCV:  ",CHAR(34),INDEX(SamplingFeatures[Sampling Feature Type],$A443),CHAR(34),
", SamplingFeatureCode:  ",CHAR(34),INDEX(SamplingFeatures[Feature Code],$A443),CHAR(34),
", SamplingFeatureName:  ",CHAR(34),INDEX(SamplingFeatures[Feature Name],$A443),CHAR(34),
", SamplingFeatureDescription:  ",CHAR(34),INDEX(SamplingFeatures[Feature Description],$A443),CHAR(34),
", SamplingFeatureGeotypeCV:  ",CHAR(34),INDEX(SamplingFeatures[Feature Geo Type],$A443),CHAR(34),
", FeatureGeometry:  ",CHAR(34),INDEX(SamplingFeatures[Feature Geometry],$A443),CHAR(34),
", Elevation_m:  ",CHAR(34),INDEX(SamplingFeatures[Elevation_m],$A443),CHAR(34),
", ElevationDatumCV:  ",CHAR(34),ElevationDatum,CHAR(34),"}"))</f>
        <v/>
      </c>
      <c r="L443" s="111" t="str">
        <f>IF(NumSites=0,"",
IF(NumSites&lt;$A443,"",
CONCATENATE("  - &amp;SiteID",TEXT($A443,"0000"),
" {","SamplingFeatureID:  *SamplingFeatureID",TEXT(MATCH($A443,Sites[SiteID],0),"0000"),
", SiteTypeCV:  ",CHAR(34),INDEX(Sites[Site Type],MATCH($A443,Sites[SiteID],0)),CHAR(34),
", Latitude:  ",INDEX(Sites[Latitude],MATCH($A443,Sites[SiteID],0)),
", Longitude:  ",INDEX(Sites[Longitude],MATCH($A443,Sites[SiteID],0)),
", SpatialReferenceID:  *SRSID0001}")))</f>
        <v/>
      </c>
      <c r="M443" s="111" t="str">
        <f>IF(NumSpecimens=0,"",
IF(NumSpecimens&lt;$A443,"",
CONCATENATE("  - &amp;SpecimenID",TEXT($A443,"0000"),
" {","SamplingFeatureID:  *SamplingFeatureID",TEXT(MATCH($A443,Specimens[SpecimenID],0),"0000"),
", SpecimenTypeCV:  ",CHAR(34),INDEX(Specimens[Specimen Type],MATCH($A443,Specimens[SpecimenID],0)),CHAR(34),
", SpecimenMediumCV:  ",INDEX(Specimens[Specimen Medium],MATCH($A443,Specimens[SpecimenID],0)),
", IsFieldSpecimen:  ",CHAR(34),INDEX(Specimens[Is Field Specimen?],MATCH($A443,Specimens[SpecimenID],0)),CHAR(34),"}")))</f>
        <v/>
      </c>
      <c r="N443" s="111" t="str">
        <f>IF(NumSpatialOffsets=0,"",
IF(NumSpatialOffsets&lt;$A443,"",
CONCATENATE("  - &amp;SpatialOffsetID",TEXT($A443,"0000"),
" {","SpatialOffsetTypeCV:  ",CHAR(34),INDEX(RelatedFeatures[Spatial Offset Type],MATCH($A443,RelatedFeatures[OffsetID],0)),CHAR(34),
", Offset1Value:  ",INDEX(RelatedFeatures[Offset 1 Value],MATCH($A443,RelatedFeatures[OffsetID],0)),
", Offset1UnitID:  ",CHAR(34),INDEX(RelatedFeatures[Offset 1 Unit],MATCH($A443,RelatedFeatures[OffsetID],0)),CHAR(34),
", Offset2Value:  ",IF(INDEX(RelatedFeatures[Offset 2 Value],MATCH($A443,RelatedFeatures[OffsetID],0))="","NULL",INDEX(RelatedFeatures[Offset 2 Value],MATCH($A443,RelatedFeatures[OffsetID],0))),
", Offset2UnitID:  ",CHAR(34),INDEX(RelatedFeatures[Offset 2 Unit],MATCH($A443,RelatedFeatures[OffsetID],0)),,CHAR(34),
", Offset3Value:  ",IF(INDEX(RelatedFeatures[Offset 3 Value],MATCH($A443,RelatedFeatures[OffsetID],0))="","NULL",INDEX(RelatedFeatures[Offset 3 Value],MATCH($A443,RelatedFeatures[OffsetID],0))),
", Offset3UnitID:  ",CHAR(34),INDEX(RelatedFeatures[Offset 3 Unit],MATCH($A443,RelatedFeatures[OffsetID],0)),CHAR(34),"}")))</f>
        <v/>
      </c>
      <c r="O443" s="111" t="str">
        <f>IF(NumRelatedFeatures=0,"",
IF($A443&gt;NumRelatedFeatures,"",
CONCATENATE("  - &amp;RelationID",TEXT($A443,"0000"),
" {","SamplingFeatureID:  *SamplingFeatureID",TEXT(MATCH(INDEX(RelatedFeatures[First Sampling Feature Code],$A443),SamplingFeatures[Feature Code],0),"0000"),
", RelationshipTypeCV:  ",CHAR(34),INDEX(RelatedFeatures[Relationship Type],$A443),CHAR(34),
", RelatedFeatureID: *SamplingFeatureID",TEXT(MATCH(INDEX(RelatedFeatures[Second Sampling Feature Code],$A443),SamplingFeatures[Feature Code],0),"0000"),
", SpatialOffsetID:  ",IF(INDEX(RelatedFeatures[OffsetID],$A443)="",CONCATENATE(CHAR(34),CHAR(34)),CONCATENATE("*SpatialOffsetID",TEXT(INDEX(RelatedFeatures[OffsetID],$A443),"0000"))),"}")))</f>
        <v/>
      </c>
      <c r="P443" s="111" t="str">
        <f>IF($A443&gt;NumMethods,"",
CONCATENATE("  - &amp;MethodID",TEXT($A443,"0000"),
" {","MethodTypeCV:  ",CHAR(34),INDEX(Methods[Method Type],$A443),CHAR(34),
", MethodCode:  ",CHAR(34),INDEX(Methods[Method Code],$A443),CHAR(34),
", MethodName:  ",CHAR(34),INDEX(Methods[Method Name],$A443),CHAR(34),
", MethodDescription:  ",CHAR(34),INDEX(Methods[Method Description],$A443),CHAR(34),
", MethodLink:  ",CHAR(34),INDEX(Methods[Method Link],$A443),CHAR(34),
", OrganizationID: *OrganizationID",TEXT(MATCH(INDEX(Methods[Organization Name],$A443),Organizations[Organization Name],0),"0000"),"}"))</f>
        <v/>
      </c>
      <c r="Q443" s="111" t="str">
        <f>IF($A443&gt;NumVariables,"",
CONCATENATE("  - &amp;VariableID",TEXT($A443,"0000"),
" {","VariableTypeCV:  ",CHAR(34),INDEX(Variables[Variable Type],$A443),CHAR(34),
", VariableCode:  ",CHAR(34),INDEX(Variables[Variable Code],$A443),CHAR(34),
", VariableNameCV:  ",CHAR(34),INDEX(Variables[Variable Name],$A443),CHAR(34),
", VariableDefinition:  ",CHAR(34),INDEX(Variables[Variable Definition],$A443),CHAR(34),
", SpecciationCV:  ",CHAR(34),INDEX(Variables[Speciation],$A443),CHAR(34),
", NoDataValue:  ",CHAR(34),INDEX(Variables[No Data Value],$A443),CHAR(34),"}"))</f>
        <v/>
      </c>
      <c r="S443" s="111" t="str">
        <f>IF($A443&gt;NumProcessingLevels,"",
CONCATENATE("  - &amp;ProcessingLevelID",TEXT($A443,"0000"),
" {","ProcessingLevelCode:  ",CHAR(34),INDEX(ProcessingLevels[Processing Level Code],$A443),CHAR(34),
", Definition:  ",CHAR(34),INDEX(ProcessingLevels[Definition],$A443),CHAR(34),
", Explanation:  ",CHAR(34),INDEX(ProcessingLevels[Explanation],$A443),CHAR(34),"}"))</f>
        <v/>
      </c>
      <c r="T443" s="111" t="str">
        <f>IF($A443&gt;NumDataColumns,"",
IF(INDEX(DataColumns[Method Code],$A443)="","PLEASE FILL IN A METHOD FOR EACH DATA COLUMN",
CONCATENATE("  - &amp;ActionID",TEXT($A443,"0000"),
" {","ActionTypeCV:  ",CHAR(34),"Observation",CHAR(34),
", MethodID: *MethodID",TEXT(MATCH(INDEX(DataColumns[Method Code],$A443),Methods[Method Code],0),"0000"),
", BeginDateTime:  NULL",
", BeginDateTimeUTCOffset:  NULL",
", EndDateTime:  NULL",
", EndDateTimeUTCOffset:  NULL",
", ActionDescription:  ",CHAR(34),"Generic observation action generated by YODA TimeSeries Template",CHAR(34),
", ActionFileLink:  ",CHAR(34),CHAR(34),"}")))</f>
        <v/>
      </c>
      <c r="U443" s="111" t="str">
        <f>IF($A443&gt;NumDataColumns,"",
IF(INDEX(DataColumns[Method Code],$A443)="","PLEASE FILL IN A SAMPLING FEATURE FOR EACH DATA COLUMN",
CONCATENATE("  - &amp;FeatureActionID",TEXT($A443,"0000"),
" {","SamplingFeatureID:  *SamplingFeatureID",TEXT(MATCH(INDEX(DataColumns[Sampling Feature Code],$A443),SamplingFeatures[Feature Code],0),"0000"),
", ActionID:  *ActionID",TEXT($A443,"0000"),"}")))</f>
        <v/>
      </c>
      <c r="V443" s="111" t="str">
        <f>IF($A443&gt;NumDataColumns,"",
CONCATENATE("  - &amp;ResultID",TEXT($A443,"0000"),
" {","ResultUUID:  ",CHAR(34),INDEX(DataColumns[ResultUUID],$A443),CHAR(34),
", FeatureActionID: *FeatureActionID",TEXT($A443,"0000"),
", ResultTypeCV:  ",CHAR(34),INDEX(DataColumns[Result Type],$A443),CHAR(34),
", VariableID:  *VariableID",TEXT(MATCH(INDEX(DataColumns[Variable Code],$A443),Variables[Variable Code],0),"0000"),
", UnitsID:  ",CHAR(34),INDEX(DataColumns[Unit Name],$A443),CHAR(34),
", TaxonomicClassifierID:  ",CHAR(34),CHAR(34),
", ProcessingLevelID:  *ProcessingLevelID",TEXT(MATCH(INDEX(DataColumns[Processing Level],$A443),ProcessingLevels[Processing Level Code],0),"0000"),
", ResultDateTime:  ",CHAR(34),CHAR(34),
", ResultDateTimeUTCOffset:  ",CHAR(34),CHAR(34),
", ValidDateTime:  ",CHAR(34),CHAR(34),
", ValidDateTimeUTCOffset:  ",CHAR(34),CHAR(34),
", StatusCV:  ",CHAR(34),CHAR(34),
", SampledMediumCV:  ",CHAR(34),INDEX(DataColumns[Sampled Medium],$A443),CHAR(34),
", ValueCount:  ",NumDataValues,"}"))</f>
        <v/>
      </c>
      <c r="W443" s="111" t="str">
        <f>IF($A443&gt;NumDataColumns,"",
CONCATENATE("  - &amp;TimeSeriesResultID001",TEXT($A443,"0000"),
" {","ResultID: *ResultID",TEXT($A443,"0000"),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Statistic],$A443),CHAR(34),"}"))</f>
        <v/>
      </c>
      <c r="X443" s="111" t="str">
        <f>IF($A443-3&gt;NumDataColumns,"",
CONCATENATE("    - {ColumnNumber: ",TEXT($A443-1,"0000"),
", Label:  ",CHAR(34),INDEX(DataColumns[Column Label],$A443-3),CHAR(34),
", ODM2Field:  ",CHAR(34),"DataValue",CHAR(34),
", CensorCodeCV:  ",CHAR(34),INDEX(DataColumns[Censor Code],$A443-3),CHAR(34),
", QualiatyCodeCV:  ",CHAR(34),INDEX(DataColumns[Quality Code],$A443-3),CHAR(34),
", TimeAggregationInterval:  ",INDEX(DataColumns[Time Aggregation Interval],$A443-3),
", TimeAggregationIntervalUnitsID:  ",CHAR(34),INDEX(DataColumns[Time Aggregation Unit],$A443-3),CHAR(34),"}"))</f>
        <v/>
      </c>
      <c r="AA443" s="111" t="str">
        <f>IF($A443&gt;NumDataColumns,
"",
CONCATENATE(AA442,", ",INDEX(DataColumns[Column Label],$A443)))</f>
        <v/>
      </c>
    </row>
    <row r="444" spans="1:27" x14ac:dyDescent="0.25">
      <c r="A444">
        <v>441</v>
      </c>
      <c r="D444" s="111" t="str">
        <f>IF($A444&gt;NumPeople,"",
CONCATENATE("  - &amp;PersonID",TEXT($A444,"0000"),
" {","PersonFirstName:  ",CHAR(34),INDEX(People[First Name],$A444),CHAR(34),
", PersonMiddleName:  ",CHAR(34),INDEX(People[Middle Name],$A444),CHAR(34),
", PersonLastName:  ",CHAR(34),INDEX(People[Last Name],$A444),CHAR(34),"}"))</f>
        <v/>
      </c>
      <c r="E444" s="111" t="str">
        <f>IF($A444&gt;NumOrganizations,"",
CONCATENATE("  - &amp;OrganizationID",TEXT($A444,"0000"),
" {","OrganizationTypeCV:  ",CHAR(34),INDEX(Organizations[Organization Type '[CV']],$A444),CHAR(34),
", OrganizationCode:  ",CHAR(34),INDEX(Organizations[Organization Code],$A444),CHAR(34),
", OrganizationName:  ",CHAR(34),INDEX(Organizations[Organization Name],$A444),CHAR(34),
", OrganizationDescription:  ",CHAR(34),INDEX(Organizations[Organization Description],$A444),CHAR(34),
", OrganizationLink:  ",CHAR(34),INDEX(Organizations[Organization Link],$A444),CHAR(34),"}"))</f>
        <v/>
      </c>
      <c r="F444" s="111" t="str">
        <f>IF($A444&gt;NumPeople,"",
CONCATENATE("  - &amp;AffiliationID",TEXT($A444,"0000"),
" {PersonID: *PersonID",TEXT($A444,"0000"),
", OrganizationID: *OrganizationID",TEXT(MATCH(INDEX(People[Organization Name],$A444),Organizations[Organization Name],0),"0000"),
", IsPrimaryOrganizationContact: , AffiliationStartDate: , AffiliationEndDate: , PrimaryPhone: ",
", PrimaryEmail: ",CHAR(34),INDEX(People[Primary Email],$A444),CHAR(34),
", PrimaryAddress: ",CHAR(34),INDEX(People[Primary Address],$A444),CHAR(34),
", PersonLink: }"))</f>
        <v/>
      </c>
      <c r="H444" s="111" t="str">
        <f>IF(COUNTA(CitationInformation)=0,"",
IF($A444&gt;NumAuthors,"",
CONCATENATE("  - &amp;AuthorListID",TEXT($A444,"0000"),
"  {CitationID: *CitationID0001",
", PersonID: *PersonID",TEXT(MATCH(INDEX(AuthorList[Author Name],$A444),People[Full Name],0),"0000"),
", AuthorOrder: ",INDEX(AuthorList[Author Number],$A444),"}")))</f>
        <v/>
      </c>
      <c r="K444" s="111" t="str">
        <f>IF($A444&gt;NumSamplingFeatures,"",
CONCATENATE("  - &amp;SamplingFeatureID",TEXT($A444,"0000"),
" {","SamplingFeatureUUID:  ",CHAR(34),INDEX(SamplingFeatures[Sampling Feature UUID],$A444),CHAR(34),
", SamplingFeatureTypeCV:  ",CHAR(34),INDEX(SamplingFeatures[Sampling Feature Type],$A444),CHAR(34),
", SamplingFeatureCode:  ",CHAR(34),INDEX(SamplingFeatures[Feature Code],$A444),CHAR(34),
", SamplingFeatureName:  ",CHAR(34),INDEX(SamplingFeatures[Feature Name],$A444),CHAR(34),
", SamplingFeatureDescription:  ",CHAR(34),INDEX(SamplingFeatures[Feature Description],$A444),CHAR(34),
", SamplingFeatureGeotypeCV:  ",CHAR(34),INDEX(SamplingFeatures[Feature Geo Type],$A444),CHAR(34),
", FeatureGeometry:  ",CHAR(34),INDEX(SamplingFeatures[Feature Geometry],$A444),CHAR(34),
", Elevation_m:  ",CHAR(34),INDEX(SamplingFeatures[Elevation_m],$A444),CHAR(34),
", ElevationDatumCV:  ",CHAR(34),ElevationDatum,CHAR(34),"}"))</f>
        <v/>
      </c>
      <c r="L444" s="111" t="str">
        <f>IF(NumSites=0,"",
IF(NumSites&lt;$A444,"",
CONCATENATE("  - &amp;SiteID",TEXT($A444,"0000"),
" {","SamplingFeatureID:  *SamplingFeatureID",TEXT(MATCH($A444,Sites[SiteID],0),"0000"),
", SiteTypeCV:  ",CHAR(34),INDEX(Sites[Site Type],MATCH($A444,Sites[SiteID],0)),CHAR(34),
", Latitude:  ",INDEX(Sites[Latitude],MATCH($A444,Sites[SiteID],0)),
", Longitude:  ",INDEX(Sites[Longitude],MATCH($A444,Sites[SiteID],0)),
", SpatialReferenceID:  *SRSID0001}")))</f>
        <v/>
      </c>
      <c r="M444" s="111" t="str">
        <f>IF(NumSpecimens=0,"",
IF(NumSpecimens&lt;$A444,"",
CONCATENATE("  - &amp;SpecimenID",TEXT($A444,"0000"),
" {","SamplingFeatureID:  *SamplingFeatureID",TEXT(MATCH($A444,Specimens[SpecimenID],0),"0000"),
", SpecimenTypeCV:  ",CHAR(34),INDEX(Specimens[Specimen Type],MATCH($A444,Specimens[SpecimenID],0)),CHAR(34),
", SpecimenMediumCV:  ",INDEX(Specimens[Specimen Medium],MATCH($A444,Specimens[SpecimenID],0)),
", IsFieldSpecimen:  ",CHAR(34),INDEX(Specimens[Is Field Specimen?],MATCH($A444,Specimens[SpecimenID],0)),CHAR(34),"}")))</f>
        <v/>
      </c>
      <c r="N444" s="111" t="str">
        <f>IF(NumSpatialOffsets=0,"",
IF(NumSpatialOffsets&lt;$A444,"",
CONCATENATE("  - &amp;SpatialOffsetID",TEXT($A444,"0000"),
" {","SpatialOffsetTypeCV:  ",CHAR(34),INDEX(RelatedFeatures[Spatial Offset Type],MATCH($A444,RelatedFeatures[OffsetID],0)),CHAR(34),
", Offset1Value:  ",INDEX(RelatedFeatures[Offset 1 Value],MATCH($A444,RelatedFeatures[OffsetID],0)),
", Offset1UnitID:  ",CHAR(34),INDEX(RelatedFeatures[Offset 1 Unit],MATCH($A444,RelatedFeatures[OffsetID],0)),CHAR(34),
", Offset2Value:  ",IF(INDEX(RelatedFeatures[Offset 2 Value],MATCH($A444,RelatedFeatures[OffsetID],0))="","NULL",INDEX(RelatedFeatures[Offset 2 Value],MATCH($A444,RelatedFeatures[OffsetID],0))),
", Offset2UnitID:  ",CHAR(34),INDEX(RelatedFeatures[Offset 2 Unit],MATCH($A444,RelatedFeatures[OffsetID],0)),,CHAR(34),
", Offset3Value:  ",IF(INDEX(RelatedFeatures[Offset 3 Value],MATCH($A444,RelatedFeatures[OffsetID],0))="","NULL",INDEX(RelatedFeatures[Offset 3 Value],MATCH($A444,RelatedFeatures[OffsetID],0))),
", Offset3UnitID:  ",CHAR(34),INDEX(RelatedFeatures[Offset 3 Unit],MATCH($A444,RelatedFeatures[OffsetID],0)),CHAR(34),"}")))</f>
        <v/>
      </c>
      <c r="O444" s="111" t="str">
        <f>IF(NumRelatedFeatures=0,"",
IF($A444&gt;NumRelatedFeatures,"",
CONCATENATE("  - &amp;RelationID",TEXT($A444,"0000"),
" {","SamplingFeatureID:  *SamplingFeatureID",TEXT(MATCH(INDEX(RelatedFeatures[First Sampling Feature Code],$A444),SamplingFeatures[Feature Code],0),"0000"),
", RelationshipTypeCV:  ",CHAR(34),INDEX(RelatedFeatures[Relationship Type],$A444),CHAR(34),
", RelatedFeatureID: *SamplingFeatureID",TEXT(MATCH(INDEX(RelatedFeatures[Second Sampling Feature Code],$A444),SamplingFeatures[Feature Code],0),"0000"),
", SpatialOffsetID:  ",IF(INDEX(RelatedFeatures[OffsetID],$A444)="",CONCATENATE(CHAR(34),CHAR(34)),CONCATENATE("*SpatialOffsetID",TEXT(INDEX(RelatedFeatures[OffsetID],$A444),"0000"))),"}")))</f>
        <v/>
      </c>
      <c r="P444" s="111" t="str">
        <f>IF($A444&gt;NumMethods,"",
CONCATENATE("  - &amp;MethodID",TEXT($A444,"0000"),
" {","MethodTypeCV:  ",CHAR(34),INDEX(Methods[Method Type],$A444),CHAR(34),
", MethodCode:  ",CHAR(34),INDEX(Methods[Method Code],$A444),CHAR(34),
", MethodName:  ",CHAR(34),INDEX(Methods[Method Name],$A444),CHAR(34),
", MethodDescription:  ",CHAR(34),INDEX(Methods[Method Description],$A444),CHAR(34),
", MethodLink:  ",CHAR(34),INDEX(Methods[Method Link],$A444),CHAR(34),
", OrganizationID: *OrganizationID",TEXT(MATCH(INDEX(Methods[Organization Name],$A444),Organizations[Organization Name],0),"0000"),"}"))</f>
        <v/>
      </c>
      <c r="Q444" s="111" t="str">
        <f>IF($A444&gt;NumVariables,"",
CONCATENATE("  - &amp;VariableID",TEXT($A444,"0000"),
" {","VariableTypeCV:  ",CHAR(34),INDEX(Variables[Variable Type],$A444),CHAR(34),
", VariableCode:  ",CHAR(34),INDEX(Variables[Variable Code],$A444),CHAR(34),
", VariableNameCV:  ",CHAR(34),INDEX(Variables[Variable Name],$A444),CHAR(34),
", VariableDefinition:  ",CHAR(34),INDEX(Variables[Variable Definition],$A444),CHAR(34),
", SpecciationCV:  ",CHAR(34),INDEX(Variables[Speciation],$A444),CHAR(34),
", NoDataValue:  ",CHAR(34),INDEX(Variables[No Data Value],$A444),CHAR(34),"}"))</f>
        <v/>
      </c>
      <c r="S444" s="111" t="str">
        <f>IF($A444&gt;NumProcessingLevels,"",
CONCATENATE("  - &amp;ProcessingLevelID",TEXT($A444,"0000"),
" {","ProcessingLevelCode:  ",CHAR(34),INDEX(ProcessingLevels[Processing Level Code],$A444),CHAR(34),
", Definition:  ",CHAR(34),INDEX(ProcessingLevels[Definition],$A444),CHAR(34),
", Explanation:  ",CHAR(34),INDEX(ProcessingLevels[Explanation],$A444),CHAR(34),"}"))</f>
        <v/>
      </c>
      <c r="T444" s="111" t="str">
        <f>IF($A444&gt;NumDataColumns,"",
IF(INDEX(DataColumns[Method Code],$A444)="","PLEASE FILL IN A METHOD FOR EACH DATA COLUMN",
CONCATENATE("  - &amp;ActionID",TEXT($A444,"0000"),
" {","ActionTypeCV:  ",CHAR(34),"Observation",CHAR(34),
", MethodID: *MethodID",TEXT(MATCH(INDEX(DataColumns[Method Code],$A444),Methods[Method Code],0),"0000"),
", BeginDateTime:  NULL",
", BeginDateTimeUTCOffset:  NULL",
", EndDateTime:  NULL",
", EndDateTimeUTCOffset:  NULL",
", ActionDescription:  ",CHAR(34),"Generic observation action generated by YODA TimeSeries Template",CHAR(34),
", ActionFileLink:  ",CHAR(34),CHAR(34),"}")))</f>
        <v/>
      </c>
      <c r="U444" s="111" t="str">
        <f>IF($A444&gt;NumDataColumns,"",
IF(INDEX(DataColumns[Method Code],$A444)="","PLEASE FILL IN A SAMPLING FEATURE FOR EACH DATA COLUMN",
CONCATENATE("  - &amp;FeatureActionID",TEXT($A444,"0000"),
" {","SamplingFeatureID:  *SamplingFeatureID",TEXT(MATCH(INDEX(DataColumns[Sampling Feature Code],$A444),SamplingFeatures[Feature Code],0),"0000"),
", ActionID:  *ActionID",TEXT($A444,"0000"),"}")))</f>
        <v/>
      </c>
      <c r="V444" s="111" t="str">
        <f>IF($A444&gt;NumDataColumns,"",
CONCATENATE("  - &amp;ResultID",TEXT($A444,"0000"),
" {","ResultUUID:  ",CHAR(34),INDEX(DataColumns[ResultUUID],$A444),CHAR(34),
", FeatureActionID: *FeatureActionID",TEXT($A444,"0000"),
", ResultTypeCV:  ",CHAR(34),INDEX(DataColumns[Result Type],$A444),CHAR(34),
", VariableID:  *VariableID",TEXT(MATCH(INDEX(DataColumns[Variable Code],$A444),Variables[Variable Code],0),"0000"),
", UnitsID:  ",CHAR(34),INDEX(DataColumns[Unit Name],$A444),CHAR(34),
", TaxonomicClassifierID:  ",CHAR(34),CHAR(34),
", ProcessingLevelID:  *ProcessingLevelID",TEXT(MATCH(INDEX(DataColumns[Processing Level],$A444),ProcessingLevels[Processing Level Code],0),"0000"),
", ResultDateTime:  ",CHAR(34),CHAR(34),
", ResultDateTimeUTCOffset:  ",CHAR(34),CHAR(34),
", ValidDateTime:  ",CHAR(34),CHAR(34),
", ValidDateTimeUTCOffset:  ",CHAR(34),CHAR(34),
", StatusCV:  ",CHAR(34),CHAR(34),
", SampledMediumCV:  ",CHAR(34),INDEX(DataColumns[Sampled Medium],$A444),CHAR(34),
", ValueCount:  ",NumDataValues,"}"))</f>
        <v/>
      </c>
      <c r="W444" s="111" t="str">
        <f>IF($A444&gt;NumDataColumns,"",
CONCATENATE("  - &amp;TimeSeriesResultID001",TEXT($A444,"0000"),
" {","ResultID: *ResultID",TEXT($A444,"0000"),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Statistic],$A444),CHAR(34),"}"))</f>
        <v/>
      </c>
      <c r="X444" s="111" t="str">
        <f>IF($A444-3&gt;NumDataColumns,"",
CONCATENATE("    - {ColumnNumber: ",TEXT($A444-1,"0000"),
", Label:  ",CHAR(34),INDEX(DataColumns[Column Label],$A444-3),CHAR(34),
", ODM2Field:  ",CHAR(34),"DataValue",CHAR(34),
", CensorCodeCV:  ",CHAR(34),INDEX(DataColumns[Censor Code],$A444-3),CHAR(34),
", QualiatyCodeCV:  ",CHAR(34),INDEX(DataColumns[Quality Code],$A444-3),CHAR(34),
", TimeAggregationInterval:  ",INDEX(DataColumns[Time Aggregation Interval],$A444-3),
", TimeAggregationIntervalUnitsID:  ",CHAR(34),INDEX(DataColumns[Time Aggregation Unit],$A444-3),CHAR(34),"}"))</f>
        <v/>
      </c>
      <c r="AA444" s="111" t="str">
        <f>IF($A444&gt;NumDataColumns,
"",
CONCATENATE(AA443,", ",INDEX(DataColumns[Column Label],$A444)))</f>
        <v/>
      </c>
    </row>
    <row r="445" spans="1:27" x14ac:dyDescent="0.25">
      <c r="A445">
        <v>442</v>
      </c>
      <c r="D445" s="111" t="str">
        <f>IF($A445&gt;NumPeople,"",
CONCATENATE("  - &amp;PersonID",TEXT($A445,"0000"),
" {","PersonFirstName:  ",CHAR(34),INDEX(People[First Name],$A445),CHAR(34),
", PersonMiddleName:  ",CHAR(34),INDEX(People[Middle Name],$A445),CHAR(34),
", PersonLastName:  ",CHAR(34),INDEX(People[Last Name],$A445),CHAR(34),"}"))</f>
        <v/>
      </c>
      <c r="E445" s="111" t="str">
        <f>IF($A445&gt;NumOrganizations,"",
CONCATENATE("  - &amp;OrganizationID",TEXT($A445,"0000"),
" {","OrganizationTypeCV:  ",CHAR(34),INDEX(Organizations[Organization Type '[CV']],$A445),CHAR(34),
", OrganizationCode:  ",CHAR(34),INDEX(Organizations[Organization Code],$A445),CHAR(34),
", OrganizationName:  ",CHAR(34),INDEX(Organizations[Organization Name],$A445),CHAR(34),
", OrganizationDescription:  ",CHAR(34),INDEX(Organizations[Organization Description],$A445),CHAR(34),
", OrganizationLink:  ",CHAR(34),INDEX(Organizations[Organization Link],$A445),CHAR(34),"}"))</f>
        <v/>
      </c>
      <c r="F445" s="111" t="str">
        <f>IF($A445&gt;NumPeople,"",
CONCATENATE("  - &amp;AffiliationID",TEXT($A445,"0000"),
" {PersonID: *PersonID",TEXT($A445,"0000"),
", OrganizationID: *OrganizationID",TEXT(MATCH(INDEX(People[Organization Name],$A445),Organizations[Organization Name],0),"0000"),
", IsPrimaryOrganizationContact: , AffiliationStartDate: , AffiliationEndDate: , PrimaryPhone: ",
", PrimaryEmail: ",CHAR(34),INDEX(People[Primary Email],$A445),CHAR(34),
", PrimaryAddress: ",CHAR(34),INDEX(People[Primary Address],$A445),CHAR(34),
", PersonLink: }"))</f>
        <v/>
      </c>
      <c r="H445" s="111" t="str">
        <f>IF(COUNTA(CitationInformation)=0,"",
IF($A445&gt;NumAuthors,"",
CONCATENATE("  - &amp;AuthorListID",TEXT($A445,"0000"),
"  {CitationID: *CitationID0001",
", PersonID: *PersonID",TEXT(MATCH(INDEX(AuthorList[Author Name],$A445),People[Full Name],0),"0000"),
", AuthorOrder: ",INDEX(AuthorList[Author Number],$A445),"}")))</f>
        <v/>
      </c>
      <c r="K445" s="111" t="str">
        <f>IF($A445&gt;NumSamplingFeatures,"",
CONCATENATE("  - &amp;SamplingFeatureID",TEXT($A445,"0000"),
" {","SamplingFeatureUUID:  ",CHAR(34),INDEX(SamplingFeatures[Sampling Feature UUID],$A445),CHAR(34),
", SamplingFeatureTypeCV:  ",CHAR(34),INDEX(SamplingFeatures[Sampling Feature Type],$A445),CHAR(34),
", SamplingFeatureCode:  ",CHAR(34),INDEX(SamplingFeatures[Feature Code],$A445),CHAR(34),
", SamplingFeatureName:  ",CHAR(34),INDEX(SamplingFeatures[Feature Name],$A445),CHAR(34),
", SamplingFeatureDescription:  ",CHAR(34),INDEX(SamplingFeatures[Feature Description],$A445),CHAR(34),
", SamplingFeatureGeotypeCV:  ",CHAR(34),INDEX(SamplingFeatures[Feature Geo Type],$A445),CHAR(34),
", FeatureGeometry:  ",CHAR(34),INDEX(SamplingFeatures[Feature Geometry],$A445),CHAR(34),
", Elevation_m:  ",CHAR(34),INDEX(SamplingFeatures[Elevation_m],$A445),CHAR(34),
", ElevationDatumCV:  ",CHAR(34),ElevationDatum,CHAR(34),"}"))</f>
        <v/>
      </c>
      <c r="L445" s="111" t="str">
        <f>IF(NumSites=0,"",
IF(NumSites&lt;$A445,"",
CONCATENATE("  - &amp;SiteID",TEXT($A445,"0000"),
" {","SamplingFeatureID:  *SamplingFeatureID",TEXT(MATCH($A445,Sites[SiteID],0),"0000"),
", SiteTypeCV:  ",CHAR(34),INDEX(Sites[Site Type],MATCH($A445,Sites[SiteID],0)),CHAR(34),
", Latitude:  ",INDEX(Sites[Latitude],MATCH($A445,Sites[SiteID],0)),
", Longitude:  ",INDEX(Sites[Longitude],MATCH($A445,Sites[SiteID],0)),
", SpatialReferenceID:  *SRSID0001}")))</f>
        <v/>
      </c>
      <c r="M445" s="111" t="str">
        <f>IF(NumSpecimens=0,"",
IF(NumSpecimens&lt;$A445,"",
CONCATENATE("  - &amp;SpecimenID",TEXT($A445,"0000"),
" {","SamplingFeatureID:  *SamplingFeatureID",TEXT(MATCH($A445,Specimens[SpecimenID],0),"0000"),
", SpecimenTypeCV:  ",CHAR(34),INDEX(Specimens[Specimen Type],MATCH($A445,Specimens[SpecimenID],0)),CHAR(34),
", SpecimenMediumCV:  ",INDEX(Specimens[Specimen Medium],MATCH($A445,Specimens[SpecimenID],0)),
", IsFieldSpecimen:  ",CHAR(34),INDEX(Specimens[Is Field Specimen?],MATCH($A445,Specimens[SpecimenID],0)),CHAR(34),"}")))</f>
        <v/>
      </c>
      <c r="N445" s="111" t="str">
        <f>IF(NumSpatialOffsets=0,"",
IF(NumSpatialOffsets&lt;$A445,"",
CONCATENATE("  - &amp;SpatialOffsetID",TEXT($A445,"0000"),
" {","SpatialOffsetTypeCV:  ",CHAR(34),INDEX(RelatedFeatures[Spatial Offset Type],MATCH($A445,RelatedFeatures[OffsetID],0)),CHAR(34),
", Offset1Value:  ",INDEX(RelatedFeatures[Offset 1 Value],MATCH($A445,RelatedFeatures[OffsetID],0)),
", Offset1UnitID:  ",CHAR(34),INDEX(RelatedFeatures[Offset 1 Unit],MATCH($A445,RelatedFeatures[OffsetID],0)),CHAR(34),
", Offset2Value:  ",IF(INDEX(RelatedFeatures[Offset 2 Value],MATCH($A445,RelatedFeatures[OffsetID],0))="","NULL",INDEX(RelatedFeatures[Offset 2 Value],MATCH($A445,RelatedFeatures[OffsetID],0))),
", Offset2UnitID:  ",CHAR(34),INDEX(RelatedFeatures[Offset 2 Unit],MATCH($A445,RelatedFeatures[OffsetID],0)),,CHAR(34),
", Offset3Value:  ",IF(INDEX(RelatedFeatures[Offset 3 Value],MATCH($A445,RelatedFeatures[OffsetID],0))="","NULL",INDEX(RelatedFeatures[Offset 3 Value],MATCH($A445,RelatedFeatures[OffsetID],0))),
", Offset3UnitID:  ",CHAR(34),INDEX(RelatedFeatures[Offset 3 Unit],MATCH($A445,RelatedFeatures[OffsetID],0)),CHAR(34),"}")))</f>
        <v/>
      </c>
      <c r="O445" s="111" t="str">
        <f>IF(NumRelatedFeatures=0,"",
IF($A445&gt;NumRelatedFeatures,"",
CONCATENATE("  - &amp;RelationID",TEXT($A445,"0000"),
" {","SamplingFeatureID:  *SamplingFeatureID",TEXT(MATCH(INDEX(RelatedFeatures[First Sampling Feature Code],$A445),SamplingFeatures[Feature Code],0),"0000"),
", RelationshipTypeCV:  ",CHAR(34),INDEX(RelatedFeatures[Relationship Type],$A445),CHAR(34),
", RelatedFeatureID: *SamplingFeatureID",TEXT(MATCH(INDEX(RelatedFeatures[Second Sampling Feature Code],$A445),SamplingFeatures[Feature Code],0),"0000"),
", SpatialOffsetID:  ",IF(INDEX(RelatedFeatures[OffsetID],$A445)="",CONCATENATE(CHAR(34),CHAR(34)),CONCATENATE("*SpatialOffsetID",TEXT(INDEX(RelatedFeatures[OffsetID],$A445),"0000"))),"}")))</f>
        <v/>
      </c>
      <c r="P445" s="111" t="str">
        <f>IF($A445&gt;NumMethods,"",
CONCATENATE("  - &amp;MethodID",TEXT($A445,"0000"),
" {","MethodTypeCV:  ",CHAR(34),INDEX(Methods[Method Type],$A445),CHAR(34),
", MethodCode:  ",CHAR(34),INDEX(Methods[Method Code],$A445),CHAR(34),
", MethodName:  ",CHAR(34),INDEX(Methods[Method Name],$A445),CHAR(34),
", MethodDescription:  ",CHAR(34),INDEX(Methods[Method Description],$A445),CHAR(34),
", MethodLink:  ",CHAR(34),INDEX(Methods[Method Link],$A445),CHAR(34),
", OrganizationID: *OrganizationID",TEXT(MATCH(INDEX(Methods[Organization Name],$A445),Organizations[Organization Name],0),"0000"),"}"))</f>
        <v/>
      </c>
      <c r="Q445" s="111" t="str">
        <f>IF($A445&gt;NumVariables,"",
CONCATENATE("  - &amp;VariableID",TEXT($A445,"0000"),
" {","VariableTypeCV:  ",CHAR(34),INDEX(Variables[Variable Type],$A445),CHAR(34),
", VariableCode:  ",CHAR(34),INDEX(Variables[Variable Code],$A445),CHAR(34),
", VariableNameCV:  ",CHAR(34),INDEX(Variables[Variable Name],$A445),CHAR(34),
", VariableDefinition:  ",CHAR(34),INDEX(Variables[Variable Definition],$A445),CHAR(34),
", SpecciationCV:  ",CHAR(34),INDEX(Variables[Speciation],$A445),CHAR(34),
", NoDataValue:  ",CHAR(34),INDEX(Variables[No Data Value],$A445),CHAR(34),"}"))</f>
        <v/>
      </c>
      <c r="S445" s="111" t="str">
        <f>IF($A445&gt;NumProcessingLevels,"",
CONCATENATE("  - &amp;ProcessingLevelID",TEXT($A445,"0000"),
" {","ProcessingLevelCode:  ",CHAR(34),INDEX(ProcessingLevels[Processing Level Code],$A445),CHAR(34),
", Definition:  ",CHAR(34),INDEX(ProcessingLevels[Definition],$A445),CHAR(34),
", Explanation:  ",CHAR(34),INDEX(ProcessingLevels[Explanation],$A445),CHAR(34),"}"))</f>
        <v/>
      </c>
      <c r="T445" s="111" t="str">
        <f>IF($A445&gt;NumDataColumns,"",
IF(INDEX(DataColumns[Method Code],$A445)="","PLEASE FILL IN A METHOD FOR EACH DATA COLUMN",
CONCATENATE("  - &amp;ActionID",TEXT($A445,"0000"),
" {","ActionTypeCV:  ",CHAR(34),"Observation",CHAR(34),
", MethodID: *MethodID",TEXT(MATCH(INDEX(DataColumns[Method Code],$A445),Methods[Method Code],0),"0000"),
", BeginDateTime:  NULL",
", BeginDateTimeUTCOffset:  NULL",
", EndDateTime:  NULL",
", EndDateTimeUTCOffset:  NULL",
", ActionDescription:  ",CHAR(34),"Generic observation action generated by YODA TimeSeries Template",CHAR(34),
", ActionFileLink:  ",CHAR(34),CHAR(34),"}")))</f>
        <v/>
      </c>
      <c r="U445" s="111" t="str">
        <f>IF($A445&gt;NumDataColumns,"",
IF(INDEX(DataColumns[Method Code],$A445)="","PLEASE FILL IN A SAMPLING FEATURE FOR EACH DATA COLUMN",
CONCATENATE("  - &amp;FeatureActionID",TEXT($A445,"0000"),
" {","SamplingFeatureID:  *SamplingFeatureID",TEXT(MATCH(INDEX(DataColumns[Sampling Feature Code],$A445),SamplingFeatures[Feature Code],0),"0000"),
", ActionID:  *ActionID",TEXT($A445,"0000"),"}")))</f>
        <v/>
      </c>
      <c r="V445" s="111" t="str">
        <f>IF($A445&gt;NumDataColumns,"",
CONCATENATE("  - &amp;ResultID",TEXT($A445,"0000"),
" {","ResultUUID:  ",CHAR(34),INDEX(DataColumns[ResultUUID],$A445),CHAR(34),
", FeatureActionID: *FeatureActionID",TEXT($A445,"0000"),
", ResultTypeCV:  ",CHAR(34),INDEX(DataColumns[Result Type],$A445),CHAR(34),
", VariableID:  *VariableID",TEXT(MATCH(INDEX(DataColumns[Variable Code],$A445),Variables[Variable Code],0),"0000"),
", UnitsID:  ",CHAR(34),INDEX(DataColumns[Unit Name],$A445),CHAR(34),
", TaxonomicClassifierID:  ",CHAR(34),CHAR(34),
", ProcessingLevelID:  *ProcessingLevelID",TEXT(MATCH(INDEX(DataColumns[Processing Level],$A445),ProcessingLevels[Processing Level Code],0),"0000"),
", ResultDateTime:  ",CHAR(34),CHAR(34),
", ResultDateTimeUTCOffset:  ",CHAR(34),CHAR(34),
", ValidDateTime:  ",CHAR(34),CHAR(34),
", ValidDateTimeUTCOffset:  ",CHAR(34),CHAR(34),
", StatusCV:  ",CHAR(34),CHAR(34),
", SampledMediumCV:  ",CHAR(34),INDEX(DataColumns[Sampled Medium],$A445),CHAR(34),
", ValueCount:  ",NumDataValues,"}"))</f>
        <v/>
      </c>
      <c r="W445" s="111" t="str">
        <f>IF($A445&gt;NumDataColumns,"",
CONCATENATE("  - &amp;TimeSeriesResultID001",TEXT($A445,"0000"),
" {","ResultID: *ResultID",TEXT($A445,"0000"),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Statistic],$A445),CHAR(34),"}"))</f>
        <v/>
      </c>
      <c r="X445" s="111" t="str">
        <f>IF($A445-3&gt;NumDataColumns,"",
CONCATENATE("    - {ColumnNumber: ",TEXT($A445-1,"0000"),
", Label:  ",CHAR(34),INDEX(DataColumns[Column Label],$A445-3),CHAR(34),
", ODM2Field:  ",CHAR(34),"DataValue",CHAR(34),
", CensorCodeCV:  ",CHAR(34),INDEX(DataColumns[Censor Code],$A445-3),CHAR(34),
", QualiatyCodeCV:  ",CHAR(34),INDEX(DataColumns[Quality Code],$A445-3),CHAR(34),
", TimeAggregationInterval:  ",INDEX(DataColumns[Time Aggregation Interval],$A445-3),
", TimeAggregationIntervalUnitsID:  ",CHAR(34),INDEX(DataColumns[Time Aggregation Unit],$A445-3),CHAR(34),"}"))</f>
        <v/>
      </c>
      <c r="AA445" s="111" t="str">
        <f>IF($A445&gt;NumDataColumns,
"",
CONCATENATE(AA444,", ",INDEX(DataColumns[Column Label],$A445)))</f>
        <v/>
      </c>
    </row>
    <row r="446" spans="1:27" x14ac:dyDescent="0.25">
      <c r="A446">
        <v>443</v>
      </c>
      <c r="D446" s="111" t="str">
        <f>IF($A446&gt;NumPeople,"",
CONCATENATE("  - &amp;PersonID",TEXT($A446,"0000"),
" {","PersonFirstName:  ",CHAR(34),INDEX(People[First Name],$A446),CHAR(34),
", PersonMiddleName:  ",CHAR(34),INDEX(People[Middle Name],$A446),CHAR(34),
", PersonLastName:  ",CHAR(34),INDEX(People[Last Name],$A446),CHAR(34),"}"))</f>
        <v/>
      </c>
      <c r="E446" s="111" t="str">
        <f>IF($A446&gt;NumOrganizations,"",
CONCATENATE("  - &amp;OrganizationID",TEXT($A446,"0000"),
" {","OrganizationTypeCV:  ",CHAR(34),INDEX(Organizations[Organization Type '[CV']],$A446),CHAR(34),
", OrganizationCode:  ",CHAR(34),INDEX(Organizations[Organization Code],$A446),CHAR(34),
", OrganizationName:  ",CHAR(34),INDEX(Organizations[Organization Name],$A446),CHAR(34),
", OrganizationDescription:  ",CHAR(34),INDEX(Organizations[Organization Description],$A446),CHAR(34),
", OrganizationLink:  ",CHAR(34),INDEX(Organizations[Organization Link],$A446),CHAR(34),"}"))</f>
        <v/>
      </c>
      <c r="F446" s="111" t="str">
        <f>IF($A446&gt;NumPeople,"",
CONCATENATE("  - &amp;AffiliationID",TEXT($A446,"0000"),
" {PersonID: *PersonID",TEXT($A446,"0000"),
", OrganizationID: *OrganizationID",TEXT(MATCH(INDEX(People[Organization Name],$A446),Organizations[Organization Name],0),"0000"),
", IsPrimaryOrganizationContact: , AffiliationStartDate: , AffiliationEndDate: , PrimaryPhone: ",
", PrimaryEmail: ",CHAR(34),INDEX(People[Primary Email],$A446),CHAR(34),
", PrimaryAddress: ",CHAR(34),INDEX(People[Primary Address],$A446),CHAR(34),
", PersonLink: }"))</f>
        <v/>
      </c>
      <c r="H446" s="111" t="str">
        <f>IF(COUNTA(CitationInformation)=0,"",
IF($A446&gt;NumAuthors,"",
CONCATENATE("  - &amp;AuthorListID",TEXT($A446,"0000"),
"  {CitationID: *CitationID0001",
", PersonID: *PersonID",TEXT(MATCH(INDEX(AuthorList[Author Name],$A446),People[Full Name],0),"0000"),
", AuthorOrder: ",INDEX(AuthorList[Author Number],$A446),"}")))</f>
        <v/>
      </c>
      <c r="K446" s="111" t="str">
        <f>IF($A446&gt;NumSamplingFeatures,"",
CONCATENATE("  - &amp;SamplingFeatureID",TEXT($A446,"0000"),
" {","SamplingFeatureUUID:  ",CHAR(34),INDEX(SamplingFeatures[Sampling Feature UUID],$A446),CHAR(34),
", SamplingFeatureTypeCV:  ",CHAR(34),INDEX(SamplingFeatures[Sampling Feature Type],$A446),CHAR(34),
", SamplingFeatureCode:  ",CHAR(34),INDEX(SamplingFeatures[Feature Code],$A446),CHAR(34),
", SamplingFeatureName:  ",CHAR(34),INDEX(SamplingFeatures[Feature Name],$A446),CHAR(34),
", SamplingFeatureDescription:  ",CHAR(34),INDEX(SamplingFeatures[Feature Description],$A446),CHAR(34),
", SamplingFeatureGeotypeCV:  ",CHAR(34),INDEX(SamplingFeatures[Feature Geo Type],$A446),CHAR(34),
", FeatureGeometry:  ",CHAR(34),INDEX(SamplingFeatures[Feature Geometry],$A446),CHAR(34),
", Elevation_m:  ",CHAR(34),INDEX(SamplingFeatures[Elevation_m],$A446),CHAR(34),
", ElevationDatumCV:  ",CHAR(34),ElevationDatum,CHAR(34),"}"))</f>
        <v/>
      </c>
      <c r="L446" s="111" t="str">
        <f>IF(NumSites=0,"",
IF(NumSites&lt;$A446,"",
CONCATENATE("  - &amp;SiteID",TEXT($A446,"0000"),
" {","SamplingFeatureID:  *SamplingFeatureID",TEXT(MATCH($A446,Sites[SiteID],0),"0000"),
", SiteTypeCV:  ",CHAR(34),INDEX(Sites[Site Type],MATCH($A446,Sites[SiteID],0)),CHAR(34),
", Latitude:  ",INDEX(Sites[Latitude],MATCH($A446,Sites[SiteID],0)),
", Longitude:  ",INDEX(Sites[Longitude],MATCH($A446,Sites[SiteID],0)),
", SpatialReferenceID:  *SRSID0001}")))</f>
        <v/>
      </c>
      <c r="M446" s="111" t="str">
        <f>IF(NumSpecimens=0,"",
IF(NumSpecimens&lt;$A446,"",
CONCATENATE("  - &amp;SpecimenID",TEXT($A446,"0000"),
" {","SamplingFeatureID:  *SamplingFeatureID",TEXT(MATCH($A446,Specimens[SpecimenID],0),"0000"),
", SpecimenTypeCV:  ",CHAR(34),INDEX(Specimens[Specimen Type],MATCH($A446,Specimens[SpecimenID],0)),CHAR(34),
", SpecimenMediumCV:  ",INDEX(Specimens[Specimen Medium],MATCH($A446,Specimens[SpecimenID],0)),
", IsFieldSpecimen:  ",CHAR(34),INDEX(Specimens[Is Field Specimen?],MATCH($A446,Specimens[SpecimenID],0)),CHAR(34),"}")))</f>
        <v/>
      </c>
      <c r="N446" s="111" t="str">
        <f>IF(NumSpatialOffsets=0,"",
IF(NumSpatialOffsets&lt;$A446,"",
CONCATENATE("  - &amp;SpatialOffsetID",TEXT($A446,"0000"),
" {","SpatialOffsetTypeCV:  ",CHAR(34),INDEX(RelatedFeatures[Spatial Offset Type],MATCH($A446,RelatedFeatures[OffsetID],0)),CHAR(34),
", Offset1Value:  ",INDEX(RelatedFeatures[Offset 1 Value],MATCH($A446,RelatedFeatures[OffsetID],0)),
", Offset1UnitID:  ",CHAR(34),INDEX(RelatedFeatures[Offset 1 Unit],MATCH($A446,RelatedFeatures[OffsetID],0)),CHAR(34),
", Offset2Value:  ",IF(INDEX(RelatedFeatures[Offset 2 Value],MATCH($A446,RelatedFeatures[OffsetID],0))="","NULL",INDEX(RelatedFeatures[Offset 2 Value],MATCH($A446,RelatedFeatures[OffsetID],0))),
", Offset2UnitID:  ",CHAR(34),INDEX(RelatedFeatures[Offset 2 Unit],MATCH($A446,RelatedFeatures[OffsetID],0)),,CHAR(34),
", Offset3Value:  ",IF(INDEX(RelatedFeatures[Offset 3 Value],MATCH($A446,RelatedFeatures[OffsetID],0))="","NULL",INDEX(RelatedFeatures[Offset 3 Value],MATCH($A446,RelatedFeatures[OffsetID],0))),
", Offset3UnitID:  ",CHAR(34),INDEX(RelatedFeatures[Offset 3 Unit],MATCH($A446,RelatedFeatures[OffsetID],0)),CHAR(34),"}")))</f>
        <v/>
      </c>
      <c r="O446" s="111" t="str">
        <f>IF(NumRelatedFeatures=0,"",
IF($A446&gt;NumRelatedFeatures,"",
CONCATENATE("  - &amp;RelationID",TEXT($A446,"0000"),
" {","SamplingFeatureID:  *SamplingFeatureID",TEXT(MATCH(INDEX(RelatedFeatures[First Sampling Feature Code],$A446),SamplingFeatures[Feature Code],0),"0000"),
", RelationshipTypeCV:  ",CHAR(34),INDEX(RelatedFeatures[Relationship Type],$A446),CHAR(34),
", RelatedFeatureID: *SamplingFeatureID",TEXT(MATCH(INDEX(RelatedFeatures[Second Sampling Feature Code],$A446),SamplingFeatures[Feature Code],0),"0000"),
", SpatialOffsetID:  ",IF(INDEX(RelatedFeatures[OffsetID],$A446)="",CONCATENATE(CHAR(34),CHAR(34)),CONCATENATE("*SpatialOffsetID",TEXT(INDEX(RelatedFeatures[OffsetID],$A446),"0000"))),"}")))</f>
        <v/>
      </c>
      <c r="P446" s="111" t="str">
        <f>IF($A446&gt;NumMethods,"",
CONCATENATE("  - &amp;MethodID",TEXT($A446,"0000"),
" {","MethodTypeCV:  ",CHAR(34),INDEX(Methods[Method Type],$A446),CHAR(34),
", MethodCode:  ",CHAR(34),INDEX(Methods[Method Code],$A446),CHAR(34),
", MethodName:  ",CHAR(34),INDEX(Methods[Method Name],$A446),CHAR(34),
", MethodDescription:  ",CHAR(34),INDEX(Methods[Method Description],$A446),CHAR(34),
", MethodLink:  ",CHAR(34),INDEX(Methods[Method Link],$A446),CHAR(34),
", OrganizationID: *OrganizationID",TEXT(MATCH(INDEX(Methods[Organization Name],$A446),Organizations[Organization Name],0),"0000"),"}"))</f>
        <v/>
      </c>
      <c r="Q446" s="111" t="str">
        <f>IF($A446&gt;NumVariables,"",
CONCATENATE("  - &amp;VariableID",TEXT($A446,"0000"),
" {","VariableTypeCV:  ",CHAR(34),INDEX(Variables[Variable Type],$A446),CHAR(34),
", VariableCode:  ",CHAR(34),INDEX(Variables[Variable Code],$A446),CHAR(34),
", VariableNameCV:  ",CHAR(34),INDEX(Variables[Variable Name],$A446),CHAR(34),
", VariableDefinition:  ",CHAR(34),INDEX(Variables[Variable Definition],$A446),CHAR(34),
", SpecciationCV:  ",CHAR(34),INDEX(Variables[Speciation],$A446),CHAR(34),
", NoDataValue:  ",CHAR(34),INDEX(Variables[No Data Value],$A446),CHAR(34),"}"))</f>
        <v/>
      </c>
      <c r="S446" s="111" t="str">
        <f>IF($A446&gt;NumProcessingLevels,"",
CONCATENATE("  - &amp;ProcessingLevelID",TEXT($A446,"0000"),
" {","ProcessingLevelCode:  ",CHAR(34),INDEX(ProcessingLevels[Processing Level Code],$A446),CHAR(34),
", Definition:  ",CHAR(34),INDEX(ProcessingLevels[Definition],$A446),CHAR(34),
", Explanation:  ",CHAR(34),INDEX(ProcessingLevels[Explanation],$A446),CHAR(34),"}"))</f>
        <v/>
      </c>
      <c r="T446" s="111" t="str">
        <f>IF($A446&gt;NumDataColumns,"",
IF(INDEX(DataColumns[Method Code],$A446)="","PLEASE FILL IN A METHOD FOR EACH DATA COLUMN",
CONCATENATE("  - &amp;ActionID",TEXT($A446,"0000"),
" {","ActionTypeCV:  ",CHAR(34),"Observation",CHAR(34),
", MethodID: *MethodID",TEXT(MATCH(INDEX(DataColumns[Method Code],$A446),Methods[Method Code],0),"0000"),
", BeginDateTime:  NULL",
", BeginDateTimeUTCOffset:  NULL",
", EndDateTime:  NULL",
", EndDateTimeUTCOffset:  NULL",
", ActionDescription:  ",CHAR(34),"Generic observation action generated by YODA TimeSeries Template",CHAR(34),
", ActionFileLink:  ",CHAR(34),CHAR(34),"}")))</f>
        <v/>
      </c>
      <c r="U446" s="111" t="str">
        <f>IF($A446&gt;NumDataColumns,"",
IF(INDEX(DataColumns[Method Code],$A446)="","PLEASE FILL IN A SAMPLING FEATURE FOR EACH DATA COLUMN",
CONCATENATE("  - &amp;FeatureActionID",TEXT($A446,"0000"),
" {","SamplingFeatureID:  *SamplingFeatureID",TEXT(MATCH(INDEX(DataColumns[Sampling Feature Code],$A446),SamplingFeatures[Feature Code],0),"0000"),
", ActionID:  *ActionID",TEXT($A446,"0000"),"}")))</f>
        <v/>
      </c>
      <c r="V446" s="111" t="str">
        <f>IF($A446&gt;NumDataColumns,"",
CONCATENATE("  - &amp;ResultID",TEXT($A446,"0000"),
" {","ResultUUID:  ",CHAR(34),INDEX(DataColumns[ResultUUID],$A446),CHAR(34),
", FeatureActionID: *FeatureActionID",TEXT($A446,"0000"),
", ResultTypeCV:  ",CHAR(34),INDEX(DataColumns[Result Type],$A446),CHAR(34),
", VariableID:  *VariableID",TEXT(MATCH(INDEX(DataColumns[Variable Code],$A446),Variables[Variable Code],0),"0000"),
", UnitsID:  ",CHAR(34),INDEX(DataColumns[Unit Name],$A446),CHAR(34),
", TaxonomicClassifierID:  ",CHAR(34),CHAR(34),
", ProcessingLevelID:  *ProcessingLevelID",TEXT(MATCH(INDEX(DataColumns[Processing Level],$A446),ProcessingLevels[Processing Level Code],0),"0000"),
", ResultDateTime:  ",CHAR(34),CHAR(34),
", ResultDateTimeUTCOffset:  ",CHAR(34),CHAR(34),
", ValidDateTime:  ",CHAR(34),CHAR(34),
", ValidDateTimeUTCOffset:  ",CHAR(34),CHAR(34),
", StatusCV:  ",CHAR(34),CHAR(34),
", SampledMediumCV:  ",CHAR(34),INDEX(DataColumns[Sampled Medium],$A446),CHAR(34),
", ValueCount:  ",NumDataValues,"}"))</f>
        <v/>
      </c>
      <c r="W446" s="111" t="str">
        <f>IF($A446&gt;NumDataColumns,"",
CONCATENATE("  - &amp;TimeSeriesResultID001",TEXT($A446,"0000"),
" {","ResultID: *ResultID",TEXT($A446,"0000"),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Statistic],$A446),CHAR(34),"}"))</f>
        <v/>
      </c>
      <c r="X446" s="111" t="str">
        <f>IF($A446-3&gt;NumDataColumns,"",
CONCATENATE("    - {ColumnNumber: ",TEXT($A446-1,"0000"),
", Label:  ",CHAR(34),INDEX(DataColumns[Column Label],$A446-3),CHAR(34),
", ODM2Field:  ",CHAR(34),"DataValue",CHAR(34),
", CensorCodeCV:  ",CHAR(34),INDEX(DataColumns[Censor Code],$A446-3),CHAR(34),
", QualiatyCodeCV:  ",CHAR(34),INDEX(DataColumns[Quality Code],$A446-3),CHAR(34),
", TimeAggregationInterval:  ",INDEX(DataColumns[Time Aggregation Interval],$A446-3),
", TimeAggregationIntervalUnitsID:  ",CHAR(34),INDEX(DataColumns[Time Aggregation Unit],$A446-3),CHAR(34),"}"))</f>
        <v/>
      </c>
      <c r="AA446" s="111" t="str">
        <f>IF($A446&gt;NumDataColumns,
"",
CONCATENATE(AA445,", ",INDEX(DataColumns[Column Label],$A446)))</f>
        <v/>
      </c>
    </row>
    <row r="447" spans="1:27" x14ac:dyDescent="0.25">
      <c r="A447">
        <v>444</v>
      </c>
      <c r="D447" s="111" t="str">
        <f>IF($A447&gt;NumPeople,"",
CONCATENATE("  - &amp;PersonID",TEXT($A447,"0000"),
" {","PersonFirstName:  ",CHAR(34),INDEX(People[First Name],$A447),CHAR(34),
", PersonMiddleName:  ",CHAR(34),INDEX(People[Middle Name],$A447),CHAR(34),
", PersonLastName:  ",CHAR(34),INDEX(People[Last Name],$A447),CHAR(34),"}"))</f>
        <v/>
      </c>
      <c r="E447" s="111" t="str">
        <f>IF($A447&gt;NumOrganizations,"",
CONCATENATE("  - &amp;OrganizationID",TEXT($A447,"0000"),
" {","OrganizationTypeCV:  ",CHAR(34),INDEX(Organizations[Organization Type '[CV']],$A447),CHAR(34),
", OrganizationCode:  ",CHAR(34),INDEX(Organizations[Organization Code],$A447),CHAR(34),
", OrganizationName:  ",CHAR(34),INDEX(Organizations[Organization Name],$A447),CHAR(34),
", OrganizationDescription:  ",CHAR(34),INDEX(Organizations[Organization Description],$A447),CHAR(34),
", OrganizationLink:  ",CHAR(34),INDEX(Organizations[Organization Link],$A447),CHAR(34),"}"))</f>
        <v/>
      </c>
      <c r="F447" s="111" t="str">
        <f>IF($A447&gt;NumPeople,"",
CONCATENATE("  - &amp;AffiliationID",TEXT($A447,"0000"),
" {PersonID: *PersonID",TEXT($A447,"0000"),
", OrganizationID: *OrganizationID",TEXT(MATCH(INDEX(People[Organization Name],$A447),Organizations[Organization Name],0),"0000"),
", IsPrimaryOrganizationContact: , AffiliationStartDate: , AffiliationEndDate: , PrimaryPhone: ",
", PrimaryEmail: ",CHAR(34),INDEX(People[Primary Email],$A447),CHAR(34),
", PrimaryAddress: ",CHAR(34),INDEX(People[Primary Address],$A447),CHAR(34),
", PersonLink: }"))</f>
        <v/>
      </c>
      <c r="H447" s="111" t="str">
        <f>IF(COUNTA(CitationInformation)=0,"",
IF($A447&gt;NumAuthors,"",
CONCATENATE("  - &amp;AuthorListID",TEXT($A447,"0000"),
"  {CitationID: *CitationID0001",
", PersonID: *PersonID",TEXT(MATCH(INDEX(AuthorList[Author Name],$A447),People[Full Name],0),"0000"),
", AuthorOrder: ",INDEX(AuthorList[Author Number],$A447),"}")))</f>
        <v/>
      </c>
      <c r="K447" s="111" t="str">
        <f>IF($A447&gt;NumSamplingFeatures,"",
CONCATENATE("  - &amp;SamplingFeatureID",TEXT($A447,"0000"),
" {","SamplingFeatureUUID:  ",CHAR(34),INDEX(SamplingFeatures[Sampling Feature UUID],$A447),CHAR(34),
", SamplingFeatureTypeCV:  ",CHAR(34),INDEX(SamplingFeatures[Sampling Feature Type],$A447),CHAR(34),
", SamplingFeatureCode:  ",CHAR(34),INDEX(SamplingFeatures[Feature Code],$A447),CHAR(34),
", SamplingFeatureName:  ",CHAR(34),INDEX(SamplingFeatures[Feature Name],$A447),CHAR(34),
", SamplingFeatureDescription:  ",CHAR(34),INDEX(SamplingFeatures[Feature Description],$A447),CHAR(34),
", SamplingFeatureGeotypeCV:  ",CHAR(34),INDEX(SamplingFeatures[Feature Geo Type],$A447),CHAR(34),
", FeatureGeometry:  ",CHAR(34),INDEX(SamplingFeatures[Feature Geometry],$A447),CHAR(34),
", Elevation_m:  ",CHAR(34),INDEX(SamplingFeatures[Elevation_m],$A447),CHAR(34),
", ElevationDatumCV:  ",CHAR(34),ElevationDatum,CHAR(34),"}"))</f>
        <v/>
      </c>
      <c r="L447" s="111" t="str">
        <f>IF(NumSites=0,"",
IF(NumSites&lt;$A447,"",
CONCATENATE("  - &amp;SiteID",TEXT($A447,"0000"),
" {","SamplingFeatureID:  *SamplingFeatureID",TEXT(MATCH($A447,Sites[SiteID],0),"0000"),
", SiteTypeCV:  ",CHAR(34),INDEX(Sites[Site Type],MATCH($A447,Sites[SiteID],0)),CHAR(34),
", Latitude:  ",INDEX(Sites[Latitude],MATCH($A447,Sites[SiteID],0)),
", Longitude:  ",INDEX(Sites[Longitude],MATCH($A447,Sites[SiteID],0)),
", SpatialReferenceID:  *SRSID0001}")))</f>
        <v/>
      </c>
      <c r="M447" s="111" t="str">
        <f>IF(NumSpecimens=0,"",
IF(NumSpecimens&lt;$A447,"",
CONCATENATE("  - &amp;SpecimenID",TEXT($A447,"0000"),
" {","SamplingFeatureID:  *SamplingFeatureID",TEXT(MATCH($A447,Specimens[SpecimenID],0),"0000"),
", SpecimenTypeCV:  ",CHAR(34),INDEX(Specimens[Specimen Type],MATCH($A447,Specimens[SpecimenID],0)),CHAR(34),
", SpecimenMediumCV:  ",INDEX(Specimens[Specimen Medium],MATCH($A447,Specimens[SpecimenID],0)),
", IsFieldSpecimen:  ",CHAR(34),INDEX(Specimens[Is Field Specimen?],MATCH($A447,Specimens[SpecimenID],0)),CHAR(34),"}")))</f>
        <v/>
      </c>
      <c r="N447" s="111" t="str">
        <f>IF(NumSpatialOffsets=0,"",
IF(NumSpatialOffsets&lt;$A447,"",
CONCATENATE("  - &amp;SpatialOffsetID",TEXT($A447,"0000"),
" {","SpatialOffsetTypeCV:  ",CHAR(34),INDEX(RelatedFeatures[Spatial Offset Type],MATCH($A447,RelatedFeatures[OffsetID],0)),CHAR(34),
", Offset1Value:  ",INDEX(RelatedFeatures[Offset 1 Value],MATCH($A447,RelatedFeatures[OffsetID],0)),
", Offset1UnitID:  ",CHAR(34),INDEX(RelatedFeatures[Offset 1 Unit],MATCH($A447,RelatedFeatures[OffsetID],0)),CHAR(34),
", Offset2Value:  ",IF(INDEX(RelatedFeatures[Offset 2 Value],MATCH($A447,RelatedFeatures[OffsetID],0))="","NULL",INDEX(RelatedFeatures[Offset 2 Value],MATCH($A447,RelatedFeatures[OffsetID],0))),
", Offset2UnitID:  ",CHAR(34),INDEX(RelatedFeatures[Offset 2 Unit],MATCH($A447,RelatedFeatures[OffsetID],0)),,CHAR(34),
", Offset3Value:  ",IF(INDEX(RelatedFeatures[Offset 3 Value],MATCH($A447,RelatedFeatures[OffsetID],0))="","NULL",INDEX(RelatedFeatures[Offset 3 Value],MATCH($A447,RelatedFeatures[OffsetID],0))),
", Offset3UnitID:  ",CHAR(34),INDEX(RelatedFeatures[Offset 3 Unit],MATCH($A447,RelatedFeatures[OffsetID],0)),CHAR(34),"}")))</f>
        <v/>
      </c>
      <c r="O447" s="111" t="str">
        <f>IF(NumRelatedFeatures=0,"",
IF($A447&gt;NumRelatedFeatures,"",
CONCATENATE("  - &amp;RelationID",TEXT($A447,"0000"),
" {","SamplingFeatureID:  *SamplingFeatureID",TEXT(MATCH(INDEX(RelatedFeatures[First Sampling Feature Code],$A447),SamplingFeatures[Feature Code],0),"0000"),
", RelationshipTypeCV:  ",CHAR(34),INDEX(RelatedFeatures[Relationship Type],$A447),CHAR(34),
", RelatedFeatureID: *SamplingFeatureID",TEXT(MATCH(INDEX(RelatedFeatures[Second Sampling Feature Code],$A447),SamplingFeatures[Feature Code],0),"0000"),
", SpatialOffsetID:  ",IF(INDEX(RelatedFeatures[OffsetID],$A447)="",CONCATENATE(CHAR(34),CHAR(34)),CONCATENATE("*SpatialOffsetID",TEXT(INDEX(RelatedFeatures[OffsetID],$A447),"0000"))),"}")))</f>
        <v/>
      </c>
      <c r="P447" s="111" t="str">
        <f>IF($A447&gt;NumMethods,"",
CONCATENATE("  - &amp;MethodID",TEXT($A447,"0000"),
" {","MethodTypeCV:  ",CHAR(34),INDEX(Methods[Method Type],$A447),CHAR(34),
", MethodCode:  ",CHAR(34),INDEX(Methods[Method Code],$A447),CHAR(34),
", MethodName:  ",CHAR(34),INDEX(Methods[Method Name],$A447),CHAR(34),
", MethodDescription:  ",CHAR(34),INDEX(Methods[Method Description],$A447),CHAR(34),
", MethodLink:  ",CHAR(34),INDEX(Methods[Method Link],$A447),CHAR(34),
", OrganizationID: *OrganizationID",TEXT(MATCH(INDEX(Methods[Organization Name],$A447),Organizations[Organization Name],0),"0000"),"}"))</f>
        <v/>
      </c>
      <c r="Q447" s="111" t="str">
        <f>IF($A447&gt;NumVariables,"",
CONCATENATE("  - &amp;VariableID",TEXT($A447,"0000"),
" {","VariableTypeCV:  ",CHAR(34),INDEX(Variables[Variable Type],$A447),CHAR(34),
", VariableCode:  ",CHAR(34),INDEX(Variables[Variable Code],$A447),CHAR(34),
", VariableNameCV:  ",CHAR(34),INDEX(Variables[Variable Name],$A447),CHAR(34),
", VariableDefinition:  ",CHAR(34),INDEX(Variables[Variable Definition],$A447),CHAR(34),
", SpecciationCV:  ",CHAR(34),INDEX(Variables[Speciation],$A447),CHAR(34),
", NoDataValue:  ",CHAR(34),INDEX(Variables[No Data Value],$A447),CHAR(34),"}"))</f>
        <v/>
      </c>
      <c r="S447" s="111" t="str">
        <f>IF($A447&gt;NumProcessingLevels,"",
CONCATENATE("  - &amp;ProcessingLevelID",TEXT($A447,"0000"),
" {","ProcessingLevelCode:  ",CHAR(34),INDEX(ProcessingLevels[Processing Level Code],$A447),CHAR(34),
", Definition:  ",CHAR(34),INDEX(ProcessingLevels[Definition],$A447),CHAR(34),
", Explanation:  ",CHAR(34),INDEX(ProcessingLevels[Explanation],$A447),CHAR(34),"}"))</f>
        <v/>
      </c>
      <c r="T447" s="111" t="str">
        <f>IF($A447&gt;NumDataColumns,"",
IF(INDEX(DataColumns[Method Code],$A447)="","PLEASE FILL IN A METHOD FOR EACH DATA COLUMN",
CONCATENATE("  - &amp;ActionID",TEXT($A447,"0000"),
" {","ActionTypeCV:  ",CHAR(34),"Observation",CHAR(34),
", MethodID: *MethodID",TEXT(MATCH(INDEX(DataColumns[Method Code],$A447),Methods[Method Code],0),"0000"),
", BeginDateTime:  NULL",
", BeginDateTimeUTCOffset:  NULL",
", EndDateTime:  NULL",
", EndDateTimeUTCOffset:  NULL",
", ActionDescription:  ",CHAR(34),"Generic observation action generated by YODA TimeSeries Template",CHAR(34),
", ActionFileLink:  ",CHAR(34),CHAR(34),"}")))</f>
        <v/>
      </c>
      <c r="U447" s="111" t="str">
        <f>IF($A447&gt;NumDataColumns,"",
IF(INDEX(DataColumns[Method Code],$A447)="","PLEASE FILL IN A SAMPLING FEATURE FOR EACH DATA COLUMN",
CONCATENATE("  - &amp;FeatureActionID",TEXT($A447,"0000"),
" {","SamplingFeatureID:  *SamplingFeatureID",TEXT(MATCH(INDEX(DataColumns[Sampling Feature Code],$A447),SamplingFeatures[Feature Code],0),"0000"),
", ActionID:  *ActionID",TEXT($A447,"0000"),"}")))</f>
        <v/>
      </c>
      <c r="V447" s="111" t="str">
        <f>IF($A447&gt;NumDataColumns,"",
CONCATENATE("  - &amp;ResultID",TEXT($A447,"0000"),
" {","ResultUUID:  ",CHAR(34),INDEX(DataColumns[ResultUUID],$A447),CHAR(34),
", FeatureActionID: *FeatureActionID",TEXT($A447,"0000"),
", ResultTypeCV:  ",CHAR(34),INDEX(DataColumns[Result Type],$A447),CHAR(34),
", VariableID:  *VariableID",TEXT(MATCH(INDEX(DataColumns[Variable Code],$A447),Variables[Variable Code],0),"0000"),
", UnitsID:  ",CHAR(34),INDEX(DataColumns[Unit Name],$A447),CHAR(34),
", TaxonomicClassifierID:  ",CHAR(34),CHAR(34),
", ProcessingLevelID:  *ProcessingLevelID",TEXT(MATCH(INDEX(DataColumns[Processing Level],$A447),ProcessingLevels[Processing Level Code],0),"0000"),
", ResultDateTime:  ",CHAR(34),CHAR(34),
", ResultDateTimeUTCOffset:  ",CHAR(34),CHAR(34),
", ValidDateTime:  ",CHAR(34),CHAR(34),
", ValidDateTimeUTCOffset:  ",CHAR(34),CHAR(34),
", StatusCV:  ",CHAR(34),CHAR(34),
", SampledMediumCV:  ",CHAR(34),INDEX(DataColumns[Sampled Medium],$A447),CHAR(34),
", ValueCount:  ",NumDataValues,"}"))</f>
        <v/>
      </c>
      <c r="W447" s="111" t="str">
        <f>IF($A447&gt;NumDataColumns,"",
CONCATENATE("  - &amp;TimeSeriesResultID001",TEXT($A447,"0000"),
" {","ResultID: *ResultID",TEXT($A447,"0000"),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Statistic],$A447),CHAR(34),"}"))</f>
        <v/>
      </c>
      <c r="X447" s="111" t="str">
        <f>IF($A447-3&gt;NumDataColumns,"",
CONCATENATE("    - {ColumnNumber: ",TEXT($A447-1,"0000"),
", Label:  ",CHAR(34),INDEX(DataColumns[Column Label],$A447-3),CHAR(34),
", ODM2Field:  ",CHAR(34),"DataValue",CHAR(34),
", CensorCodeCV:  ",CHAR(34),INDEX(DataColumns[Censor Code],$A447-3),CHAR(34),
", QualiatyCodeCV:  ",CHAR(34),INDEX(DataColumns[Quality Code],$A447-3),CHAR(34),
", TimeAggregationInterval:  ",INDEX(DataColumns[Time Aggregation Interval],$A447-3),
", TimeAggregationIntervalUnitsID:  ",CHAR(34),INDEX(DataColumns[Time Aggregation Unit],$A447-3),CHAR(34),"}"))</f>
        <v/>
      </c>
      <c r="AA447" s="111" t="str">
        <f>IF($A447&gt;NumDataColumns,
"",
CONCATENATE(AA446,", ",INDEX(DataColumns[Column Label],$A447)))</f>
        <v/>
      </c>
    </row>
    <row r="448" spans="1:27" x14ac:dyDescent="0.25">
      <c r="A448">
        <v>445</v>
      </c>
      <c r="D448" s="111" t="str">
        <f>IF($A448&gt;NumPeople,"",
CONCATENATE("  - &amp;PersonID",TEXT($A448,"0000"),
" {","PersonFirstName:  ",CHAR(34),INDEX(People[First Name],$A448),CHAR(34),
", PersonMiddleName:  ",CHAR(34),INDEX(People[Middle Name],$A448),CHAR(34),
", PersonLastName:  ",CHAR(34),INDEX(People[Last Name],$A448),CHAR(34),"}"))</f>
        <v/>
      </c>
      <c r="E448" s="111" t="str">
        <f>IF($A448&gt;NumOrganizations,"",
CONCATENATE("  - &amp;OrganizationID",TEXT($A448,"0000"),
" {","OrganizationTypeCV:  ",CHAR(34),INDEX(Organizations[Organization Type '[CV']],$A448),CHAR(34),
", OrganizationCode:  ",CHAR(34),INDEX(Organizations[Organization Code],$A448),CHAR(34),
", OrganizationName:  ",CHAR(34),INDEX(Organizations[Organization Name],$A448),CHAR(34),
", OrganizationDescription:  ",CHAR(34),INDEX(Organizations[Organization Description],$A448),CHAR(34),
", OrganizationLink:  ",CHAR(34),INDEX(Organizations[Organization Link],$A448),CHAR(34),"}"))</f>
        <v/>
      </c>
      <c r="F448" s="111" t="str">
        <f>IF($A448&gt;NumPeople,"",
CONCATENATE("  - &amp;AffiliationID",TEXT($A448,"0000"),
" {PersonID: *PersonID",TEXT($A448,"0000"),
", OrganizationID: *OrganizationID",TEXT(MATCH(INDEX(People[Organization Name],$A448),Organizations[Organization Name],0),"0000"),
", IsPrimaryOrganizationContact: , AffiliationStartDate: , AffiliationEndDate: , PrimaryPhone: ",
", PrimaryEmail: ",CHAR(34),INDEX(People[Primary Email],$A448),CHAR(34),
", PrimaryAddress: ",CHAR(34),INDEX(People[Primary Address],$A448),CHAR(34),
", PersonLink: }"))</f>
        <v/>
      </c>
      <c r="H448" s="111" t="str">
        <f>IF(COUNTA(CitationInformation)=0,"",
IF($A448&gt;NumAuthors,"",
CONCATENATE("  - &amp;AuthorListID",TEXT($A448,"0000"),
"  {CitationID: *CitationID0001",
", PersonID: *PersonID",TEXT(MATCH(INDEX(AuthorList[Author Name],$A448),People[Full Name],0),"0000"),
", AuthorOrder: ",INDEX(AuthorList[Author Number],$A448),"}")))</f>
        <v/>
      </c>
      <c r="K448" s="111" t="str">
        <f>IF($A448&gt;NumSamplingFeatures,"",
CONCATENATE("  - &amp;SamplingFeatureID",TEXT($A448,"0000"),
" {","SamplingFeatureUUID:  ",CHAR(34),INDEX(SamplingFeatures[Sampling Feature UUID],$A448),CHAR(34),
", SamplingFeatureTypeCV:  ",CHAR(34),INDEX(SamplingFeatures[Sampling Feature Type],$A448),CHAR(34),
", SamplingFeatureCode:  ",CHAR(34),INDEX(SamplingFeatures[Feature Code],$A448),CHAR(34),
", SamplingFeatureName:  ",CHAR(34),INDEX(SamplingFeatures[Feature Name],$A448),CHAR(34),
", SamplingFeatureDescription:  ",CHAR(34),INDEX(SamplingFeatures[Feature Description],$A448),CHAR(34),
", SamplingFeatureGeotypeCV:  ",CHAR(34),INDEX(SamplingFeatures[Feature Geo Type],$A448),CHAR(34),
", FeatureGeometry:  ",CHAR(34),INDEX(SamplingFeatures[Feature Geometry],$A448),CHAR(34),
", Elevation_m:  ",CHAR(34),INDEX(SamplingFeatures[Elevation_m],$A448),CHAR(34),
", ElevationDatumCV:  ",CHAR(34),ElevationDatum,CHAR(34),"}"))</f>
        <v/>
      </c>
      <c r="L448" s="111" t="str">
        <f>IF(NumSites=0,"",
IF(NumSites&lt;$A448,"",
CONCATENATE("  - &amp;SiteID",TEXT($A448,"0000"),
" {","SamplingFeatureID:  *SamplingFeatureID",TEXT(MATCH($A448,Sites[SiteID],0),"0000"),
", SiteTypeCV:  ",CHAR(34),INDEX(Sites[Site Type],MATCH($A448,Sites[SiteID],0)),CHAR(34),
", Latitude:  ",INDEX(Sites[Latitude],MATCH($A448,Sites[SiteID],0)),
", Longitude:  ",INDEX(Sites[Longitude],MATCH($A448,Sites[SiteID],0)),
", SpatialReferenceID:  *SRSID0001}")))</f>
        <v/>
      </c>
      <c r="M448" s="111" t="str">
        <f>IF(NumSpecimens=0,"",
IF(NumSpecimens&lt;$A448,"",
CONCATENATE("  - &amp;SpecimenID",TEXT($A448,"0000"),
" {","SamplingFeatureID:  *SamplingFeatureID",TEXT(MATCH($A448,Specimens[SpecimenID],0),"0000"),
", SpecimenTypeCV:  ",CHAR(34),INDEX(Specimens[Specimen Type],MATCH($A448,Specimens[SpecimenID],0)),CHAR(34),
", SpecimenMediumCV:  ",INDEX(Specimens[Specimen Medium],MATCH($A448,Specimens[SpecimenID],0)),
", IsFieldSpecimen:  ",CHAR(34),INDEX(Specimens[Is Field Specimen?],MATCH($A448,Specimens[SpecimenID],0)),CHAR(34),"}")))</f>
        <v/>
      </c>
      <c r="N448" s="111" t="str">
        <f>IF(NumSpatialOffsets=0,"",
IF(NumSpatialOffsets&lt;$A448,"",
CONCATENATE("  - &amp;SpatialOffsetID",TEXT($A448,"0000"),
" {","SpatialOffsetTypeCV:  ",CHAR(34),INDEX(RelatedFeatures[Spatial Offset Type],MATCH($A448,RelatedFeatures[OffsetID],0)),CHAR(34),
", Offset1Value:  ",INDEX(RelatedFeatures[Offset 1 Value],MATCH($A448,RelatedFeatures[OffsetID],0)),
", Offset1UnitID:  ",CHAR(34),INDEX(RelatedFeatures[Offset 1 Unit],MATCH($A448,RelatedFeatures[OffsetID],0)),CHAR(34),
", Offset2Value:  ",IF(INDEX(RelatedFeatures[Offset 2 Value],MATCH($A448,RelatedFeatures[OffsetID],0))="","NULL",INDEX(RelatedFeatures[Offset 2 Value],MATCH($A448,RelatedFeatures[OffsetID],0))),
", Offset2UnitID:  ",CHAR(34),INDEX(RelatedFeatures[Offset 2 Unit],MATCH($A448,RelatedFeatures[OffsetID],0)),,CHAR(34),
", Offset3Value:  ",IF(INDEX(RelatedFeatures[Offset 3 Value],MATCH($A448,RelatedFeatures[OffsetID],0))="","NULL",INDEX(RelatedFeatures[Offset 3 Value],MATCH($A448,RelatedFeatures[OffsetID],0))),
", Offset3UnitID:  ",CHAR(34),INDEX(RelatedFeatures[Offset 3 Unit],MATCH($A448,RelatedFeatures[OffsetID],0)),CHAR(34),"}")))</f>
        <v/>
      </c>
      <c r="O448" s="111" t="str">
        <f>IF(NumRelatedFeatures=0,"",
IF($A448&gt;NumRelatedFeatures,"",
CONCATENATE("  - &amp;RelationID",TEXT($A448,"0000"),
" {","SamplingFeatureID:  *SamplingFeatureID",TEXT(MATCH(INDEX(RelatedFeatures[First Sampling Feature Code],$A448),SamplingFeatures[Feature Code],0),"0000"),
", RelationshipTypeCV:  ",CHAR(34),INDEX(RelatedFeatures[Relationship Type],$A448),CHAR(34),
", RelatedFeatureID: *SamplingFeatureID",TEXT(MATCH(INDEX(RelatedFeatures[Second Sampling Feature Code],$A448),SamplingFeatures[Feature Code],0),"0000"),
", SpatialOffsetID:  ",IF(INDEX(RelatedFeatures[OffsetID],$A448)="",CONCATENATE(CHAR(34),CHAR(34)),CONCATENATE("*SpatialOffsetID",TEXT(INDEX(RelatedFeatures[OffsetID],$A448),"0000"))),"}")))</f>
        <v/>
      </c>
      <c r="P448" s="111" t="str">
        <f>IF($A448&gt;NumMethods,"",
CONCATENATE("  - &amp;MethodID",TEXT($A448,"0000"),
" {","MethodTypeCV:  ",CHAR(34),INDEX(Methods[Method Type],$A448),CHAR(34),
", MethodCode:  ",CHAR(34),INDEX(Methods[Method Code],$A448),CHAR(34),
", MethodName:  ",CHAR(34),INDEX(Methods[Method Name],$A448),CHAR(34),
", MethodDescription:  ",CHAR(34),INDEX(Methods[Method Description],$A448),CHAR(34),
", MethodLink:  ",CHAR(34),INDEX(Methods[Method Link],$A448),CHAR(34),
", OrganizationID: *OrganizationID",TEXT(MATCH(INDEX(Methods[Organization Name],$A448),Organizations[Organization Name],0),"0000"),"}"))</f>
        <v/>
      </c>
      <c r="Q448" s="111" t="str">
        <f>IF($A448&gt;NumVariables,"",
CONCATENATE("  - &amp;VariableID",TEXT($A448,"0000"),
" {","VariableTypeCV:  ",CHAR(34),INDEX(Variables[Variable Type],$A448),CHAR(34),
", VariableCode:  ",CHAR(34),INDEX(Variables[Variable Code],$A448),CHAR(34),
", VariableNameCV:  ",CHAR(34),INDEX(Variables[Variable Name],$A448),CHAR(34),
", VariableDefinition:  ",CHAR(34),INDEX(Variables[Variable Definition],$A448),CHAR(34),
", SpecciationCV:  ",CHAR(34),INDEX(Variables[Speciation],$A448),CHAR(34),
", NoDataValue:  ",CHAR(34),INDEX(Variables[No Data Value],$A448),CHAR(34),"}"))</f>
        <v/>
      </c>
      <c r="S448" s="111" t="str">
        <f>IF($A448&gt;NumProcessingLevels,"",
CONCATENATE("  - &amp;ProcessingLevelID",TEXT($A448,"0000"),
" {","ProcessingLevelCode:  ",CHAR(34),INDEX(ProcessingLevels[Processing Level Code],$A448),CHAR(34),
", Definition:  ",CHAR(34),INDEX(ProcessingLevels[Definition],$A448),CHAR(34),
", Explanation:  ",CHAR(34),INDEX(ProcessingLevels[Explanation],$A448),CHAR(34),"}"))</f>
        <v/>
      </c>
      <c r="T448" s="111" t="str">
        <f>IF($A448&gt;NumDataColumns,"",
IF(INDEX(DataColumns[Method Code],$A448)="","PLEASE FILL IN A METHOD FOR EACH DATA COLUMN",
CONCATENATE("  - &amp;ActionID",TEXT($A448,"0000"),
" {","ActionTypeCV:  ",CHAR(34),"Observation",CHAR(34),
", MethodID: *MethodID",TEXT(MATCH(INDEX(DataColumns[Method Code],$A448),Methods[Method Code],0),"0000"),
", BeginDateTime:  NULL",
", BeginDateTimeUTCOffset:  NULL",
", EndDateTime:  NULL",
", EndDateTimeUTCOffset:  NULL",
", ActionDescription:  ",CHAR(34),"Generic observation action generated by YODA TimeSeries Template",CHAR(34),
", ActionFileLink:  ",CHAR(34),CHAR(34),"}")))</f>
        <v/>
      </c>
      <c r="U448" s="111" t="str">
        <f>IF($A448&gt;NumDataColumns,"",
IF(INDEX(DataColumns[Method Code],$A448)="","PLEASE FILL IN A SAMPLING FEATURE FOR EACH DATA COLUMN",
CONCATENATE("  - &amp;FeatureActionID",TEXT($A448,"0000"),
" {","SamplingFeatureID:  *SamplingFeatureID",TEXT(MATCH(INDEX(DataColumns[Sampling Feature Code],$A448),SamplingFeatures[Feature Code],0),"0000"),
", ActionID:  *ActionID",TEXT($A448,"0000"),"}")))</f>
        <v/>
      </c>
      <c r="V448" s="111" t="str">
        <f>IF($A448&gt;NumDataColumns,"",
CONCATENATE("  - &amp;ResultID",TEXT($A448,"0000"),
" {","ResultUUID:  ",CHAR(34),INDEX(DataColumns[ResultUUID],$A448),CHAR(34),
", FeatureActionID: *FeatureActionID",TEXT($A448,"0000"),
", ResultTypeCV:  ",CHAR(34),INDEX(DataColumns[Result Type],$A448),CHAR(34),
", VariableID:  *VariableID",TEXT(MATCH(INDEX(DataColumns[Variable Code],$A448),Variables[Variable Code],0),"0000"),
", UnitsID:  ",CHAR(34),INDEX(DataColumns[Unit Name],$A448),CHAR(34),
", TaxonomicClassifierID:  ",CHAR(34),CHAR(34),
", ProcessingLevelID:  *ProcessingLevelID",TEXT(MATCH(INDEX(DataColumns[Processing Level],$A448),ProcessingLevels[Processing Level Code],0),"0000"),
", ResultDateTime:  ",CHAR(34),CHAR(34),
", ResultDateTimeUTCOffset:  ",CHAR(34),CHAR(34),
", ValidDateTime:  ",CHAR(34),CHAR(34),
", ValidDateTimeUTCOffset:  ",CHAR(34),CHAR(34),
", StatusCV:  ",CHAR(34),CHAR(34),
", SampledMediumCV:  ",CHAR(34),INDEX(DataColumns[Sampled Medium],$A448),CHAR(34),
", ValueCount:  ",NumDataValues,"}"))</f>
        <v/>
      </c>
      <c r="W448" s="111" t="str">
        <f>IF($A448&gt;NumDataColumns,"",
CONCATENATE("  - &amp;TimeSeriesResultID001",TEXT($A448,"0000"),
" {","ResultID: *ResultID",TEXT($A448,"0000"),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Statistic],$A448),CHAR(34),"}"))</f>
        <v/>
      </c>
      <c r="X448" s="111" t="str">
        <f>IF($A448-3&gt;NumDataColumns,"",
CONCATENATE("    - {ColumnNumber: ",TEXT($A448-1,"0000"),
", Label:  ",CHAR(34),INDEX(DataColumns[Column Label],$A448-3),CHAR(34),
", ODM2Field:  ",CHAR(34),"DataValue",CHAR(34),
", CensorCodeCV:  ",CHAR(34),INDEX(DataColumns[Censor Code],$A448-3),CHAR(34),
", QualiatyCodeCV:  ",CHAR(34),INDEX(DataColumns[Quality Code],$A448-3),CHAR(34),
", TimeAggregationInterval:  ",INDEX(DataColumns[Time Aggregation Interval],$A448-3),
", TimeAggregationIntervalUnitsID:  ",CHAR(34),INDEX(DataColumns[Time Aggregation Unit],$A448-3),CHAR(34),"}"))</f>
        <v/>
      </c>
      <c r="AA448" s="111" t="str">
        <f>IF($A448&gt;NumDataColumns,
"",
CONCATENATE(AA447,", ",INDEX(DataColumns[Column Label],$A448)))</f>
        <v/>
      </c>
    </row>
    <row r="449" spans="1:27" x14ac:dyDescent="0.25">
      <c r="A449">
        <v>446</v>
      </c>
      <c r="D449" s="111" t="str">
        <f>IF($A449&gt;NumPeople,"",
CONCATENATE("  - &amp;PersonID",TEXT($A449,"0000"),
" {","PersonFirstName:  ",CHAR(34),INDEX(People[First Name],$A449),CHAR(34),
", PersonMiddleName:  ",CHAR(34),INDEX(People[Middle Name],$A449),CHAR(34),
", PersonLastName:  ",CHAR(34),INDEX(People[Last Name],$A449),CHAR(34),"}"))</f>
        <v/>
      </c>
      <c r="E449" s="111" t="str">
        <f>IF($A449&gt;NumOrganizations,"",
CONCATENATE("  - &amp;OrganizationID",TEXT($A449,"0000"),
" {","OrganizationTypeCV:  ",CHAR(34),INDEX(Organizations[Organization Type '[CV']],$A449),CHAR(34),
", OrganizationCode:  ",CHAR(34),INDEX(Organizations[Organization Code],$A449),CHAR(34),
", OrganizationName:  ",CHAR(34),INDEX(Organizations[Organization Name],$A449),CHAR(34),
", OrganizationDescription:  ",CHAR(34),INDEX(Organizations[Organization Description],$A449),CHAR(34),
", OrganizationLink:  ",CHAR(34),INDEX(Organizations[Organization Link],$A449),CHAR(34),"}"))</f>
        <v/>
      </c>
      <c r="F449" s="111" t="str">
        <f>IF($A449&gt;NumPeople,"",
CONCATENATE("  - &amp;AffiliationID",TEXT($A449,"0000"),
" {PersonID: *PersonID",TEXT($A449,"0000"),
", OrganizationID: *OrganizationID",TEXT(MATCH(INDEX(People[Organization Name],$A449),Organizations[Organization Name],0),"0000"),
", IsPrimaryOrganizationContact: , AffiliationStartDate: , AffiliationEndDate: , PrimaryPhone: ",
", PrimaryEmail: ",CHAR(34),INDEX(People[Primary Email],$A449),CHAR(34),
", PrimaryAddress: ",CHAR(34),INDEX(People[Primary Address],$A449),CHAR(34),
", PersonLink: }"))</f>
        <v/>
      </c>
      <c r="H449" s="111" t="str">
        <f>IF(COUNTA(CitationInformation)=0,"",
IF($A449&gt;NumAuthors,"",
CONCATENATE("  - &amp;AuthorListID",TEXT($A449,"0000"),
"  {CitationID: *CitationID0001",
", PersonID: *PersonID",TEXT(MATCH(INDEX(AuthorList[Author Name],$A449),People[Full Name],0),"0000"),
", AuthorOrder: ",INDEX(AuthorList[Author Number],$A449),"}")))</f>
        <v/>
      </c>
      <c r="K449" s="111" t="str">
        <f>IF($A449&gt;NumSamplingFeatures,"",
CONCATENATE("  - &amp;SamplingFeatureID",TEXT($A449,"0000"),
" {","SamplingFeatureUUID:  ",CHAR(34),INDEX(SamplingFeatures[Sampling Feature UUID],$A449),CHAR(34),
", SamplingFeatureTypeCV:  ",CHAR(34),INDEX(SamplingFeatures[Sampling Feature Type],$A449),CHAR(34),
", SamplingFeatureCode:  ",CHAR(34),INDEX(SamplingFeatures[Feature Code],$A449),CHAR(34),
", SamplingFeatureName:  ",CHAR(34),INDEX(SamplingFeatures[Feature Name],$A449),CHAR(34),
", SamplingFeatureDescription:  ",CHAR(34),INDEX(SamplingFeatures[Feature Description],$A449),CHAR(34),
", SamplingFeatureGeotypeCV:  ",CHAR(34),INDEX(SamplingFeatures[Feature Geo Type],$A449),CHAR(34),
", FeatureGeometry:  ",CHAR(34),INDEX(SamplingFeatures[Feature Geometry],$A449),CHAR(34),
", Elevation_m:  ",CHAR(34),INDEX(SamplingFeatures[Elevation_m],$A449),CHAR(34),
", ElevationDatumCV:  ",CHAR(34),ElevationDatum,CHAR(34),"}"))</f>
        <v/>
      </c>
      <c r="L449" s="111" t="str">
        <f>IF(NumSites=0,"",
IF(NumSites&lt;$A449,"",
CONCATENATE("  - &amp;SiteID",TEXT($A449,"0000"),
" {","SamplingFeatureID:  *SamplingFeatureID",TEXT(MATCH($A449,Sites[SiteID],0),"0000"),
", SiteTypeCV:  ",CHAR(34),INDEX(Sites[Site Type],MATCH($A449,Sites[SiteID],0)),CHAR(34),
", Latitude:  ",INDEX(Sites[Latitude],MATCH($A449,Sites[SiteID],0)),
", Longitude:  ",INDEX(Sites[Longitude],MATCH($A449,Sites[SiteID],0)),
", SpatialReferenceID:  *SRSID0001}")))</f>
        <v/>
      </c>
      <c r="M449" s="111" t="str">
        <f>IF(NumSpecimens=0,"",
IF(NumSpecimens&lt;$A449,"",
CONCATENATE("  - &amp;SpecimenID",TEXT($A449,"0000"),
" {","SamplingFeatureID:  *SamplingFeatureID",TEXT(MATCH($A449,Specimens[SpecimenID],0),"0000"),
", SpecimenTypeCV:  ",CHAR(34),INDEX(Specimens[Specimen Type],MATCH($A449,Specimens[SpecimenID],0)),CHAR(34),
", SpecimenMediumCV:  ",INDEX(Specimens[Specimen Medium],MATCH($A449,Specimens[SpecimenID],0)),
", IsFieldSpecimen:  ",CHAR(34),INDEX(Specimens[Is Field Specimen?],MATCH($A449,Specimens[SpecimenID],0)),CHAR(34),"}")))</f>
        <v/>
      </c>
      <c r="N449" s="111" t="str">
        <f>IF(NumSpatialOffsets=0,"",
IF(NumSpatialOffsets&lt;$A449,"",
CONCATENATE("  - &amp;SpatialOffsetID",TEXT($A449,"0000"),
" {","SpatialOffsetTypeCV:  ",CHAR(34),INDEX(RelatedFeatures[Spatial Offset Type],MATCH($A449,RelatedFeatures[OffsetID],0)),CHAR(34),
", Offset1Value:  ",INDEX(RelatedFeatures[Offset 1 Value],MATCH($A449,RelatedFeatures[OffsetID],0)),
", Offset1UnitID:  ",CHAR(34),INDEX(RelatedFeatures[Offset 1 Unit],MATCH($A449,RelatedFeatures[OffsetID],0)),CHAR(34),
", Offset2Value:  ",IF(INDEX(RelatedFeatures[Offset 2 Value],MATCH($A449,RelatedFeatures[OffsetID],0))="","NULL",INDEX(RelatedFeatures[Offset 2 Value],MATCH($A449,RelatedFeatures[OffsetID],0))),
", Offset2UnitID:  ",CHAR(34),INDEX(RelatedFeatures[Offset 2 Unit],MATCH($A449,RelatedFeatures[OffsetID],0)),,CHAR(34),
", Offset3Value:  ",IF(INDEX(RelatedFeatures[Offset 3 Value],MATCH($A449,RelatedFeatures[OffsetID],0))="","NULL",INDEX(RelatedFeatures[Offset 3 Value],MATCH($A449,RelatedFeatures[OffsetID],0))),
", Offset3UnitID:  ",CHAR(34),INDEX(RelatedFeatures[Offset 3 Unit],MATCH($A449,RelatedFeatures[OffsetID],0)),CHAR(34),"}")))</f>
        <v/>
      </c>
      <c r="O449" s="111" t="str">
        <f>IF(NumRelatedFeatures=0,"",
IF($A449&gt;NumRelatedFeatures,"",
CONCATENATE("  - &amp;RelationID",TEXT($A449,"0000"),
" {","SamplingFeatureID:  *SamplingFeatureID",TEXT(MATCH(INDEX(RelatedFeatures[First Sampling Feature Code],$A449),SamplingFeatures[Feature Code],0),"0000"),
", RelationshipTypeCV:  ",CHAR(34),INDEX(RelatedFeatures[Relationship Type],$A449),CHAR(34),
", RelatedFeatureID: *SamplingFeatureID",TEXT(MATCH(INDEX(RelatedFeatures[Second Sampling Feature Code],$A449),SamplingFeatures[Feature Code],0),"0000"),
", SpatialOffsetID:  ",IF(INDEX(RelatedFeatures[OffsetID],$A449)="",CONCATENATE(CHAR(34),CHAR(34)),CONCATENATE("*SpatialOffsetID",TEXT(INDEX(RelatedFeatures[OffsetID],$A449),"0000"))),"}")))</f>
        <v/>
      </c>
      <c r="P449" s="111" t="str">
        <f>IF($A449&gt;NumMethods,"",
CONCATENATE("  - &amp;MethodID",TEXT($A449,"0000"),
" {","MethodTypeCV:  ",CHAR(34),INDEX(Methods[Method Type],$A449),CHAR(34),
", MethodCode:  ",CHAR(34),INDEX(Methods[Method Code],$A449),CHAR(34),
", MethodName:  ",CHAR(34),INDEX(Methods[Method Name],$A449),CHAR(34),
", MethodDescription:  ",CHAR(34),INDEX(Methods[Method Description],$A449),CHAR(34),
", MethodLink:  ",CHAR(34),INDEX(Methods[Method Link],$A449),CHAR(34),
", OrganizationID: *OrganizationID",TEXT(MATCH(INDEX(Methods[Organization Name],$A449),Organizations[Organization Name],0),"0000"),"}"))</f>
        <v/>
      </c>
      <c r="Q449" s="111" t="str">
        <f>IF($A449&gt;NumVariables,"",
CONCATENATE("  - &amp;VariableID",TEXT($A449,"0000"),
" {","VariableTypeCV:  ",CHAR(34),INDEX(Variables[Variable Type],$A449),CHAR(34),
", VariableCode:  ",CHAR(34),INDEX(Variables[Variable Code],$A449),CHAR(34),
", VariableNameCV:  ",CHAR(34),INDEX(Variables[Variable Name],$A449),CHAR(34),
", VariableDefinition:  ",CHAR(34),INDEX(Variables[Variable Definition],$A449),CHAR(34),
", SpecciationCV:  ",CHAR(34),INDEX(Variables[Speciation],$A449),CHAR(34),
", NoDataValue:  ",CHAR(34),INDEX(Variables[No Data Value],$A449),CHAR(34),"}"))</f>
        <v/>
      </c>
      <c r="S449" s="111" t="str">
        <f>IF($A449&gt;NumProcessingLevels,"",
CONCATENATE("  - &amp;ProcessingLevelID",TEXT($A449,"0000"),
" {","ProcessingLevelCode:  ",CHAR(34),INDEX(ProcessingLevels[Processing Level Code],$A449),CHAR(34),
", Definition:  ",CHAR(34),INDEX(ProcessingLevels[Definition],$A449),CHAR(34),
", Explanation:  ",CHAR(34),INDEX(ProcessingLevels[Explanation],$A449),CHAR(34),"}"))</f>
        <v/>
      </c>
      <c r="T449" s="111" t="str">
        <f>IF($A449&gt;NumDataColumns,"",
IF(INDEX(DataColumns[Method Code],$A449)="","PLEASE FILL IN A METHOD FOR EACH DATA COLUMN",
CONCATENATE("  - &amp;ActionID",TEXT($A449,"0000"),
" {","ActionTypeCV:  ",CHAR(34),"Observation",CHAR(34),
", MethodID: *MethodID",TEXT(MATCH(INDEX(DataColumns[Method Code],$A449),Methods[Method Code],0),"0000"),
", BeginDateTime:  NULL",
", BeginDateTimeUTCOffset:  NULL",
", EndDateTime:  NULL",
", EndDateTimeUTCOffset:  NULL",
", ActionDescription:  ",CHAR(34),"Generic observation action generated by YODA TimeSeries Template",CHAR(34),
", ActionFileLink:  ",CHAR(34),CHAR(34),"}")))</f>
        <v/>
      </c>
      <c r="U449" s="111" t="str">
        <f>IF($A449&gt;NumDataColumns,"",
IF(INDEX(DataColumns[Method Code],$A449)="","PLEASE FILL IN A SAMPLING FEATURE FOR EACH DATA COLUMN",
CONCATENATE("  - &amp;FeatureActionID",TEXT($A449,"0000"),
" {","SamplingFeatureID:  *SamplingFeatureID",TEXT(MATCH(INDEX(DataColumns[Sampling Feature Code],$A449),SamplingFeatures[Feature Code],0),"0000"),
", ActionID:  *ActionID",TEXT($A449,"0000"),"}")))</f>
        <v/>
      </c>
      <c r="V449" s="111" t="str">
        <f>IF($A449&gt;NumDataColumns,"",
CONCATENATE("  - &amp;ResultID",TEXT($A449,"0000"),
" {","ResultUUID:  ",CHAR(34),INDEX(DataColumns[ResultUUID],$A449),CHAR(34),
", FeatureActionID: *FeatureActionID",TEXT($A449,"0000"),
", ResultTypeCV:  ",CHAR(34),INDEX(DataColumns[Result Type],$A449),CHAR(34),
", VariableID:  *VariableID",TEXT(MATCH(INDEX(DataColumns[Variable Code],$A449),Variables[Variable Code],0),"0000"),
", UnitsID:  ",CHAR(34),INDEX(DataColumns[Unit Name],$A449),CHAR(34),
", TaxonomicClassifierID:  ",CHAR(34),CHAR(34),
", ProcessingLevelID:  *ProcessingLevelID",TEXT(MATCH(INDEX(DataColumns[Processing Level],$A449),ProcessingLevels[Processing Level Code],0),"0000"),
", ResultDateTime:  ",CHAR(34),CHAR(34),
", ResultDateTimeUTCOffset:  ",CHAR(34),CHAR(34),
", ValidDateTime:  ",CHAR(34),CHAR(34),
", ValidDateTimeUTCOffset:  ",CHAR(34),CHAR(34),
", StatusCV:  ",CHAR(34),CHAR(34),
", SampledMediumCV:  ",CHAR(34),INDEX(DataColumns[Sampled Medium],$A449),CHAR(34),
", ValueCount:  ",NumDataValues,"}"))</f>
        <v/>
      </c>
      <c r="W449" s="111" t="str">
        <f>IF($A449&gt;NumDataColumns,"",
CONCATENATE("  - &amp;TimeSeriesResultID001",TEXT($A449,"0000"),
" {","ResultID: *ResultID",TEXT($A449,"0000"),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Statistic],$A449),CHAR(34),"}"))</f>
        <v/>
      </c>
      <c r="X449" s="111" t="str">
        <f>IF($A449-3&gt;NumDataColumns,"",
CONCATENATE("    - {ColumnNumber: ",TEXT($A449-1,"0000"),
", Label:  ",CHAR(34),INDEX(DataColumns[Column Label],$A449-3),CHAR(34),
", ODM2Field:  ",CHAR(34),"DataValue",CHAR(34),
", CensorCodeCV:  ",CHAR(34),INDEX(DataColumns[Censor Code],$A449-3),CHAR(34),
", QualiatyCodeCV:  ",CHAR(34),INDEX(DataColumns[Quality Code],$A449-3),CHAR(34),
", TimeAggregationInterval:  ",INDEX(DataColumns[Time Aggregation Interval],$A449-3),
", TimeAggregationIntervalUnitsID:  ",CHAR(34),INDEX(DataColumns[Time Aggregation Unit],$A449-3),CHAR(34),"}"))</f>
        <v/>
      </c>
      <c r="AA449" s="111" t="str">
        <f>IF($A449&gt;NumDataColumns,
"",
CONCATENATE(AA448,", ",INDEX(DataColumns[Column Label],$A449)))</f>
        <v/>
      </c>
    </row>
    <row r="450" spans="1:27" x14ac:dyDescent="0.25">
      <c r="A450">
        <v>447</v>
      </c>
      <c r="D450" s="111" t="str">
        <f>IF($A450&gt;NumPeople,"",
CONCATENATE("  - &amp;PersonID",TEXT($A450,"0000"),
" {","PersonFirstName:  ",CHAR(34),INDEX(People[First Name],$A450),CHAR(34),
", PersonMiddleName:  ",CHAR(34),INDEX(People[Middle Name],$A450),CHAR(34),
", PersonLastName:  ",CHAR(34),INDEX(People[Last Name],$A450),CHAR(34),"}"))</f>
        <v/>
      </c>
      <c r="E450" s="111" t="str">
        <f>IF($A450&gt;NumOrganizations,"",
CONCATENATE("  - &amp;OrganizationID",TEXT($A450,"0000"),
" {","OrganizationTypeCV:  ",CHAR(34),INDEX(Organizations[Organization Type '[CV']],$A450),CHAR(34),
", OrganizationCode:  ",CHAR(34),INDEX(Organizations[Organization Code],$A450),CHAR(34),
", OrganizationName:  ",CHAR(34),INDEX(Organizations[Organization Name],$A450),CHAR(34),
", OrganizationDescription:  ",CHAR(34),INDEX(Organizations[Organization Description],$A450),CHAR(34),
", OrganizationLink:  ",CHAR(34),INDEX(Organizations[Organization Link],$A450),CHAR(34),"}"))</f>
        <v/>
      </c>
      <c r="F450" s="111" t="str">
        <f>IF($A450&gt;NumPeople,"",
CONCATENATE("  - &amp;AffiliationID",TEXT($A450,"0000"),
" {PersonID: *PersonID",TEXT($A450,"0000"),
", OrganizationID: *OrganizationID",TEXT(MATCH(INDEX(People[Organization Name],$A450),Organizations[Organization Name],0),"0000"),
", IsPrimaryOrganizationContact: , AffiliationStartDate: , AffiliationEndDate: , PrimaryPhone: ",
", PrimaryEmail: ",CHAR(34),INDEX(People[Primary Email],$A450),CHAR(34),
", PrimaryAddress: ",CHAR(34),INDEX(People[Primary Address],$A450),CHAR(34),
", PersonLink: }"))</f>
        <v/>
      </c>
      <c r="H450" s="111" t="str">
        <f>IF(COUNTA(CitationInformation)=0,"",
IF($A450&gt;NumAuthors,"",
CONCATENATE("  - &amp;AuthorListID",TEXT($A450,"0000"),
"  {CitationID: *CitationID0001",
", PersonID: *PersonID",TEXT(MATCH(INDEX(AuthorList[Author Name],$A450),People[Full Name],0),"0000"),
", AuthorOrder: ",INDEX(AuthorList[Author Number],$A450),"}")))</f>
        <v/>
      </c>
      <c r="K450" s="111" t="str">
        <f>IF($A450&gt;NumSamplingFeatures,"",
CONCATENATE("  - &amp;SamplingFeatureID",TEXT($A450,"0000"),
" {","SamplingFeatureUUID:  ",CHAR(34),INDEX(SamplingFeatures[Sampling Feature UUID],$A450),CHAR(34),
", SamplingFeatureTypeCV:  ",CHAR(34),INDEX(SamplingFeatures[Sampling Feature Type],$A450),CHAR(34),
", SamplingFeatureCode:  ",CHAR(34),INDEX(SamplingFeatures[Feature Code],$A450),CHAR(34),
", SamplingFeatureName:  ",CHAR(34),INDEX(SamplingFeatures[Feature Name],$A450),CHAR(34),
", SamplingFeatureDescription:  ",CHAR(34),INDEX(SamplingFeatures[Feature Description],$A450),CHAR(34),
", SamplingFeatureGeotypeCV:  ",CHAR(34),INDEX(SamplingFeatures[Feature Geo Type],$A450),CHAR(34),
", FeatureGeometry:  ",CHAR(34),INDEX(SamplingFeatures[Feature Geometry],$A450),CHAR(34),
", Elevation_m:  ",CHAR(34),INDEX(SamplingFeatures[Elevation_m],$A450),CHAR(34),
", ElevationDatumCV:  ",CHAR(34),ElevationDatum,CHAR(34),"}"))</f>
        <v/>
      </c>
      <c r="L450" s="111" t="str">
        <f>IF(NumSites=0,"",
IF(NumSites&lt;$A450,"",
CONCATENATE("  - &amp;SiteID",TEXT($A450,"0000"),
" {","SamplingFeatureID:  *SamplingFeatureID",TEXT(MATCH($A450,Sites[SiteID],0),"0000"),
", SiteTypeCV:  ",CHAR(34),INDEX(Sites[Site Type],MATCH($A450,Sites[SiteID],0)),CHAR(34),
", Latitude:  ",INDEX(Sites[Latitude],MATCH($A450,Sites[SiteID],0)),
", Longitude:  ",INDEX(Sites[Longitude],MATCH($A450,Sites[SiteID],0)),
", SpatialReferenceID:  *SRSID0001}")))</f>
        <v/>
      </c>
      <c r="M450" s="111" t="str">
        <f>IF(NumSpecimens=0,"",
IF(NumSpecimens&lt;$A450,"",
CONCATENATE("  - &amp;SpecimenID",TEXT($A450,"0000"),
" {","SamplingFeatureID:  *SamplingFeatureID",TEXT(MATCH($A450,Specimens[SpecimenID],0),"0000"),
", SpecimenTypeCV:  ",CHAR(34),INDEX(Specimens[Specimen Type],MATCH($A450,Specimens[SpecimenID],0)),CHAR(34),
", SpecimenMediumCV:  ",INDEX(Specimens[Specimen Medium],MATCH($A450,Specimens[SpecimenID],0)),
", IsFieldSpecimen:  ",CHAR(34),INDEX(Specimens[Is Field Specimen?],MATCH($A450,Specimens[SpecimenID],0)),CHAR(34),"}")))</f>
        <v/>
      </c>
      <c r="N450" s="111" t="str">
        <f>IF(NumSpatialOffsets=0,"",
IF(NumSpatialOffsets&lt;$A450,"",
CONCATENATE("  - &amp;SpatialOffsetID",TEXT($A450,"0000"),
" {","SpatialOffsetTypeCV:  ",CHAR(34),INDEX(RelatedFeatures[Spatial Offset Type],MATCH($A450,RelatedFeatures[OffsetID],0)),CHAR(34),
", Offset1Value:  ",INDEX(RelatedFeatures[Offset 1 Value],MATCH($A450,RelatedFeatures[OffsetID],0)),
", Offset1UnitID:  ",CHAR(34),INDEX(RelatedFeatures[Offset 1 Unit],MATCH($A450,RelatedFeatures[OffsetID],0)),CHAR(34),
", Offset2Value:  ",IF(INDEX(RelatedFeatures[Offset 2 Value],MATCH($A450,RelatedFeatures[OffsetID],0))="","NULL",INDEX(RelatedFeatures[Offset 2 Value],MATCH($A450,RelatedFeatures[OffsetID],0))),
", Offset2UnitID:  ",CHAR(34),INDEX(RelatedFeatures[Offset 2 Unit],MATCH($A450,RelatedFeatures[OffsetID],0)),,CHAR(34),
", Offset3Value:  ",IF(INDEX(RelatedFeatures[Offset 3 Value],MATCH($A450,RelatedFeatures[OffsetID],0))="","NULL",INDEX(RelatedFeatures[Offset 3 Value],MATCH($A450,RelatedFeatures[OffsetID],0))),
", Offset3UnitID:  ",CHAR(34),INDEX(RelatedFeatures[Offset 3 Unit],MATCH($A450,RelatedFeatures[OffsetID],0)),CHAR(34),"}")))</f>
        <v/>
      </c>
      <c r="O450" s="111" t="str">
        <f>IF(NumRelatedFeatures=0,"",
IF($A450&gt;NumRelatedFeatures,"",
CONCATENATE("  - &amp;RelationID",TEXT($A450,"0000"),
" {","SamplingFeatureID:  *SamplingFeatureID",TEXT(MATCH(INDEX(RelatedFeatures[First Sampling Feature Code],$A450),SamplingFeatures[Feature Code],0),"0000"),
", RelationshipTypeCV:  ",CHAR(34),INDEX(RelatedFeatures[Relationship Type],$A450),CHAR(34),
", RelatedFeatureID: *SamplingFeatureID",TEXT(MATCH(INDEX(RelatedFeatures[Second Sampling Feature Code],$A450),SamplingFeatures[Feature Code],0),"0000"),
", SpatialOffsetID:  ",IF(INDEX(RelatedFeatures[OffsetID],$A450)="",CONCATENATE(CHAR(34),CHAR(34)),CONCATENATE("*SpatialOffsetID",TEXT(INDEX(RelatedFeatures[OffsetID],$A450),"0000"))),"}")))</f>
        <v/>
      </c>
      <c r="P450" s="111" t="str">
        <f>IF($A450&gt;NumMethods,"",
CONCATENATE("  - &amp;MethodID",TEXT($A450,"0000"),
" {","MethodTypeCV:  ",CHAR(34),INDEX(Methods[Method Type],$A450),CHAR(34),
", MethodCode:  ",CHAR(34),INDEX(Methods[Method Code],$A450),CHAR(34),
", MethodName:  ",CHAR(34),INDEX(Methods[Method Name],$A450),CHAR(34),
", MethodDescription:  ",CHAR(34),INDEX(Methods[Method Description],$A450),CHAR(34),
", MethodLink:  ",CHAR(34),INDEX(Methods[Method Link],$A450),CHAR(34),
", OrganizationID: *OrganizationID",TEXT(MATCH(INDEX(Methods[Organization Name],$A450),Organizations[Organization Name],0),"0000"),"}"))</f>
        <v/>
      </c>
      <c r="Q450" s="111" t="str">
        <f>IF($A450&gt;NumVariables,"",
CONCATENATE("  - &amp;VariableID",TEXT($A450,"0000"),
" {","VariableTypeCV:  ",CHAR(34),INDEX(Variables[Variable Type],$A450),CHAR(34),
", VariableCode:  ",CHAR(34),INDEX(Variables[Variable Code],$A450),CHAR(34),
", VariableNameCV:  ",CHAR(34),INDEX(Variables[Variable Name],$A450),CHAR(34),
", VariableDefinition:  ",CHAR(34),INDEX(Variables[Variable Definition],$A450),CHAR(34),
", SpecciationCV:  ",CHAR(34),INDEX(Variables[Speciation],$A450),CHAR(34),
", NoDataValue:  ",CHAR(34),INDEX(Variables[No Data Value],$A450),CHAR(34),"}"))</f>
        <v/>
      </c>
      <c r="S450" s="111" t="str">
        <f>IF($A450&gt;NumProcessingLevels,"",
CONCATENATE("  - &amp;ProcessingLevelID",TEXT($A450,"0000"),
" {","ProcessingLevelCode:  ",CHAR(34),INDEX(ProcessingLevels[Processing Level Code],$A450),CHAR(34),
", Definition:  ",CHAR(34),INDEX(ProcessingLevels[Definition],$A450),CHAR(34),
", Explanation:  ",CHAR(34),INDEX(ProcessingLevels[Explanation],$A450),CHAR(34),"}"))</f>
        <v/>
      </c>
      <c r="T450" s="111" t="str">
        <f>IF($A450&gt;NumDataColumns,"",
IF(INDEX(DataColumns[Method Code],$A450)="","PLEASE FILL IN A METHOD FOR EACH DATA COLUMN",
CONCATENATE("  - &amp;ActionID",TEXT($A450,"0000"),
" {","ActionTypeCV:  ",CHAR(34),"Observation",CHAR(34),
", MethodID: *MethodID",TEXT(MATCH(INDEX(DataColumns[Method Code],$A450),Methods[Method Code],0),"0000"),
", BeginDateTime:  NULL",
", BeginDateTimeUTCOffset:  NULL",
", EndDateTime:  NULL",
", EndDateTimeUTCOffset:  NULL",
", ActionDescription:  ",CHAR(34),"Generic observation action generated by YODA TimeSeries Template",CHAR(34),
", ActionFileLink:  ",CHAR(34),CHAR(34),"}")))</f>
        <v/>
      </c>
      <c r="U450" s="111" t="str">
        <f>IF($A450&gt;NumDataColumns,"",
IF(INDEX(DataColumns[Method Code],$A450)="","PLEASE FILL IN A SAMPLING FEATURE FOR EACH DATA COLUMN",
CONCATENATE("  - &amp;FeatureActionID",TEXT($A450,"0000"),
" {","SamplingFeatureID:  *SamplingFeatureID",TEXT(MATCH(INDEX(DataColumns[Sampling Feature Code],$A450),SamplingFeatures[Feature Code],0),"0000"),
", ActionID:  *ActionID",TEXT($A450,"0000"),"}")))</f>
        <v/>
      </c>
      <c r="V450" s="111" t="str">
        <f>IF($A450&gt;NumDataColumns,"",
CONCATENATE("  - &amp;ResultID",TEXT($A450,"0000"),
" {","ResultUUID:  ",CHAR(34),INDEX(DataColumns[ResultUUID],$A450),CHAR(34),
", FeatureActionID: *FeatureActionID",TEXT($A450,"0000"),
", ResultTypeCV:  ",CHAR(34),INDEX(DataColumns[Result Type],$A450),CHAR(34),
", VariableID:  *VariableID",TEXT(MATCH(INDEX(DataColumns[Variable Code],$A450),Variables[Variable Code],0),"0000"),
", UnitsID:  ",CHAR(34),INDEX(DataColumns[Unit Name],$A450),CHAR(34),
", TaxonomicClassifierID:  ",CHAR(34),CHAR(34),
", ProcessingLevelID:  *ProcessingLevelID",TEXT(MATCH(INDEX(DataColumns[Processing Level],$A450),ProcessingLevels[Processing Level Code],0),"0000"),
", ResultDateTime:  ",CHAR(34),CHAR(34),
", ResultDateTimeUTCOffset:  ",CHAR(34),CHAR(34),
", ValidDateTime:  ",CHAR(34),CHAR(34),
", ValidDateTimeUTCOffset:  ",CHAR(34),CHAR(34),
", StatusCV:  ",CHAR(34),CHAR(34),
", SampledMediumCV:  ",CHAR(34),INDEX(DataColumns[Sampled Medium],$A450),CHAR(34),
", ValueCount:  ",NumDataValues,"}"))</f>
        <v/>
      </c>
      <c r="W450" s="111" t="str">
        <f>IF($A450&gt;NumDataColumns,"",
CONCATENATE("  - &amp;TimeSeriesResultID001",TEXT($A450,"0000"),
" {","ResultID: *ResultID",TEXT($A450,"0000"),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Statistic],$A450),CHAR(34),"}"))</f>
        <v/>
      </c>
      <c r="X450" s="111" t="str">
        <f>IF($A450-3&gt;NumDataColumns,"",
CONCATENATE("    - {ColumnNumber: ",TEXT($A450-1,"0000"),
", Label:  ",CHAR(34),INDEX(DataColumns[Column Label],$A450-3),CHAR(34),
", ODM2Field:  ",CHAR(34),"DataValue",CHAR(34),
", CensorCodeCV:  ",CHAR(34),INDEX(DataColumns[Censor Code],$A450-3),CHAR(34),
", QualiatyCodeCV:  ",CHAR(34),INDEX(DataColumns[Quality Code],$A450-3),CHAR(34),
", TimeAggregationInterval:  ",INDEX(DataColumns[Time Aggregation Interval],$A450-3),
", TimeAggregationIntervalUnitsID:  ",CHAR(34),INDEX(DataColumns[Time Aggregation Unit],$A450-3),CHAR(34),"}"))</f>
        <v/>
      </c>
      <c r="AA450" s="111" t="str">
        <f>IF($A450&gt;NumDataColumns,
"",
CONCATENATE(AA449,", ",INDEX(DataColumns[Column Label],$A450)))</f>
        <v/>
      </c>
    </row>
    <row r="451" spans="1:27" x14ac:dyDescent="0.25">
      <c r="A451">
        <v>448</v>
      </c>
      <c r="D451" s="111" t="str">
        <f>IF($A451&gt;NumPeople,"",
CONCATENATE("  - &amp;PersonID",TEXT($A451,"0000"),
" {","PersonFirstName:  ",CHAR(34),INDEX(People[First Name],$A451),CHAR(34),
", PersonMiddleName:  ",CHAR(34),INDEX(People[Middle Name],$A451),CHAR(34),
", PersonLastName:  ",CHAR(34),INDEX(People[Last Name],$A451),CHAR(34),"}"))</f>
        <v/>
      </c>
      <c r="E451" s="111" t="str">
        <f>IF($A451&gt;NumOrganizations,"",
CONCATENATE("  - &amp;OrganizationID",TEXT($A451,"0000"),
" {","OrganizationTypeCV:  ",CHAR(34),INDEX(Organizations[Organization Type '[CV']],$A451),CHAR(34),
", OrganizationCode:  ",CHAR(34),INDEX(Organizations[Organization Code],$A451),CHAR(34),
", OrganizationName:  ",CHAR(34),INDEX(Organizations[Organization Name],$A451),CHAR(34),
", OrganizationDescription:  ",CHAR(34),INDEX(Organizations[Organization Description],$A451),CHAR(34),
", OrganizationLink:  ",CHAR(34),INDEX(Organizations[Organization Link],$A451),CHAR(34),"}"))</f>
        <v/>
      </c>
      <c r="F451" s="111" t="str">
        <f>IF($A451&gt;NumPeople,"",
CONCATENATE("  - &amp;AffiliationID",TEXT($A451,"0000"),
" {PersonID: *PersonID",TEXT($A451,"0000"),
", OrganizationID: *OrganizationID",TEXT(MATCH(INDEX(People[Organization Name],$A451),Organizations[Organization Name],0),"0000"),
", IsPrimaryOrganizationContact: , AffiliationStartDate: , AffiliationEndDate: , PrimaryPhone: ",
", PrimaryEmail: ",CHAR(34),INDEX(People[Primary Email],$A451),CHAR(34),
", PrimaryAddress: ",CHAR(34),INDEX(People[Primary Address],$A451),CHAR(34),
", PersonLink: }"))</f>
        <v/>
      </c>
      <c r="H451" s="111" t="str">
        <f>IF(COUNTA(CitationInformation)=0,"",
IF($A451&gt;NumAuthors,"",
CONCATENATE("  - &amp;AuthorListID",TEXT($A451,"0000"),
"  {CitationID: *CitationID0001",
", PersonID: *PersonID",TEXT(MATCH(INDEX(AuthorList[Author Name],$A451),People[Full Name],0),"0000"),
", AuthorOrder: ",INDEX(AuthorList[Author Number],$A451),"}")))</f>
        <v/>
      </c>
      <c r="K451" s="111" t="str">
        <f>IF($A451&gt;NumSamplingFeatures,"",
CONCATENATE("  - &amp;SamplingFeatureID",TEXT($A451,"0000"),
" {","SamplingFeatureUUID:  ",CHAR(34),INDEX(SamplingFeatures[Sampling Feature UUID],$A451),CHAR(34),
", SamplingFeatureTypeCV:  ",CHAR(34),INDEX(SamplingFeatures[Sampling Feature Type],$A451),CHAR(34),
", SamplingFeatureCode:  ",CHAR(34),INDEX(SamplingFeatures[Feature Code],$A451),CHAR(34),
", SamplingFeatureName:  ",CHAR(34),INDEX(SamplingFeatures[Feature Name],$A451),CHAR(34),
", SamplingFeatureDescription:  ",CHAR(34),INDEX(SamplingFeatures[Feature Description],$A451),CHAR(34),
", SamplingFeatureGeotypeCV:  ",CHAR(34),INDEX(SamplingFeatures[Feature Geo Type],$A451),CHAR(34),
", FeatureGeometry:  ",CHAR(34),INDEX(SamplingFeatures[Feature Geometry],$A451),CHAR(34),
", Elevation_m:  ",CHAR(34),INDEX(SamplingFeatures[Elevation_m],$A451),CHAR(34),
", ElevationDatumCV:  ",CHAR(34),ElevationDatum,CHAR(34),"}"))</f>
        <v/>
      </c>
      <c r="L451" s="111" t="str">
        <f>IF(NumSites=0,"",
IF(NumSites&lt;$A451,"",
CONCATENATE("  - &amp;SiteID",TEXT($A451,"0000"),
" {","SamplingFeatureID:  *SamplingFeatureID",TEXT(MATCH($A451,Sites[SiteID],0),"0000"),
", SiteTypeCV:  ",CHAR(34),INDEX(Sites[Site Type],MATCH($A451,Sites[SiteID],0)),CHAR(34),
", Latitude:  ",INDEX(Sites[Latitude],MATCH($A451,Sites[SiteID],0)),
", Longitude:  ",INDEX(Sites[Longitude],MATCH($A451,Sites[SiteID],0)),
", SpatialReferenceID:  *SRSID0001}")))</f>
        <v/>
      </c>
      <c r="M451" s="111" t="str">
        <f>IF(NumSpecimens=0,"",
IF(NumSpecimens&lt;$A451,"",
CONCATENATE("  - &amp;SpecimenID",TEXT($A451,"0000"),
" {","SamplingFeatureID:  *SamplingFeatureID",TEXT(MATCH($A451,Specimens[SpecimenID],0),"0000"),
", SpecimenTypeCV:  ",CHAR(34),INDEX(Specimens[Specimen Type],MATCH($A451,Specimens[SpecimenID],0)),CHAR(34),
", SpecimenMediumCV:  ",INDEX(Specimens[Specimen Medium],MATCH($A451,Specimens[SpecimenID],0)),
", IsFieldSpecimen:  ",CHAR(34),INDEX(Specimens[Is Field Specimen?],MATCH($A451,Specimens[SpecimenID],0)),CHAR(34),"}")))</f>
        <v/>
      </c>
      <c r="N451" s="111" t="str">
        <f>IF(NumSpatialOffsets=0,"",
IF(NumSpatialOffsets&lt;$A451,"",
CONCATENATE("  - &amp;SpatialOffsetID",TEXT($A451,"0000"),
" {","SpatialOffsetTypeCV:  ",CHAR(34),INDEX(RelatedFeatures[Spatial Offset Type],MATCH($A451,RelatedFeatures[OffsetID],0)),CHAR(34),
", Offset1Value:  ",INDEX(RelatedFeatures[Offset 1 Value],MATCH($A451,RelatedFeatures[OffsetID],0)),
", Offset1UnitID:  ",CHAR(34),INDEX(RelatedFeatures[Offset 1 Unit],MATCH($A451,RelatedFeatures[OffsetID],0)),CHAR(34),
", Offset2Value:  ",IF(INDEX(RelatedFeatures[Offset 2 Value],MATCH($A451,RelatedFeatures[OffsetID],0))="","NULL",INDEX(RelatedFeatures[Offset 2 Value],MATCH($A451,RelatedFeatures[OffsetID],0))),
", Offset2UnitID:  ",CHAR(34),INDEX(RelatedFeatures[Offset 2 Unit],MATCH($A451,RelatedFeatures[OffsetID],0)),,CHAR(34),
", Offset3Value:  ",IF(INDEX(RelatedFeatures[Offset 3 Value],MATCH($A451,RelatedFeatures[OffsetID],0))="","NULL",INDEX(RelatedFeatures[Offset 3 Value],MATCH($A451,RelatedFeatures[OffsetID],0))),
", Offset3UnitID:  ",CHAR(34),INDEX(RelatedFeatures[Offset 3 Unit],MATCH($A451,RelatedFeatures[OffsetID],0)),CHAR(34),"}")))</f>
        <v/>
      </c>
      <c r="O451" s="111" t="str">
        <f>IF(NumRelatedFeatures=0,"",
IF($A451&gt;NumRelatedFeatures,"",
CONCATENATE("  - &amp;RelationID",TEXT($A451,"0000"),
" {","SamplingFeatureID:  *SamplingFeatureID",TEXT(MATCH(INDEX(RelatedFeatures[First Sampling Feature Code],$A451),SamplingFeatures[Feature Code],0),"0000"),
", RelationshipTypeCV:  ",CHAR(34),INDEX(RelatedFeatures[Relationship Type],$A451),CHAR(34),
", RelatedFeatureID: *SamplingFeatureID",TEXT(MATCH(INDEX(RelatedFeatures[Second Sampling Feature Code],$A451),SamplingFeatures[Feature Code],0),"0000"),
", SpatialOffsetID:  ",IF(INDEX(RelatedFeatures[OffsetID],$A451)="",CONCATENATE(CHAR(34),CHAR(34)),CONCATENATE("*SpatialOffsetID",TEXT(INDEX(RelatedFeatures[OffsetID],$A451),"0000"))),"}")))</f>
        <v/>
      </c>
      <c r="P451" s="111" t="str">
        <f>IF($A451&gt;NumMethods,"",
CONCATENATE("  - &amp;MethodID",TEXT($A451,"0000"),
" {","MethodTypeCV:  ",CHAR(34),INDEX(Methods[Method Type],$A451),CHAR(34),
", MethodCode:  ",CHAR(34),INDEX(Methods[Method Code],$A451),CHAR(34),
", MethodName:  ",CHAR(34),INDEX(Methods[Method Name],$A451),CHAR(34),
", MethodDescription:  ",CHAR(34),INDEX(Methods[Method Description],$A451),CHAR(34),
", MethodLink:  ",CHAR(34),INDEX(Methods[Method Link],$A451),CHAR(34),
", OrganizationID: *OrganizationID",TEXT(MATCH(INDEX(Methods[Organization Name],$A451),Organizations[Organization Name],0),"0000"),"}"))</f>
        <v/>
      </c>
      <c r="Q451" s="111" t="str">
        <f>IF($A451&gt;NumVariables,"",
CONCATENATE("  - &amp;VariableID",TEXT($A451,"0000"),
" {","VariableTypeCV:  ",CHAR(34),INDEX(Variables[Variable Type],$A451),CHAR(34),
", VariableCode:  ",CHAR(34),INDEX(Variables[Variable Code],$A451),CHAR(34),
", VariableNameCV:  ",CHAR(34),INDEX(Variables[Variable Name],$A451),CHAR(34),
", VariableDefinition:  ",CHAR(34),INDEX(Variables[Variable Definition],$A451),CHAR(34),
", SpecciationCV:  ",CHAR(34),INDEX(Variables[Speciation],$A451),CHAR(34),
", NoDataValue:  ",CHAR(34),INDEX(Variables[No Data Value],$A451),CHAR(34),"}"))</f>
        <v/>
      </c>
      <c r="S451" s="111" t="str">
        <f>IF($A451&gt;NumProcessingLevels,"",
CONCATENATE("  - &amp;ProcessingLevelID",TEXT($A451,"0000"),
" {","ProcessingLevelCode:  ",CHAR(34),INDEX(ProcessingLevels[Processing Level Code],$A451),CHAR(34),
", Definition:  ",CHAR(34),INDEX(ProcessingLevels[Definition],$A451),CHAR(34),
", Explanation:  ",CHAR(34),INDEX(ProcessingLevels[Explanation],$A451),CHAR(34),"}"))</f>
        <v/>
      </c>
      <c r="T451" s="111" t="str">
        <f>IF($A451&gt;NumDataColumns,"",
IF(INDEX(DataColumns[Method Code],$A451)="","PLEASE FILL IN A METHOD FOR EACH DATA COLUMN",
CONCATENATE("  - &amp;ActionID",TEXT($A451,"0000"),
" {","ActionTypeCV:  ",CHAR(34),"Observation",CHAR(34),
", MethodID: *MethodID",TEXT(MATCH(INDEX(DataColumns[Method Code],$A451),Methods[Method Code],0),"0000"),
", BeginDateTime:  NULL",
", BeginDateTimeUTCOffset:  NULL",
", EndDateTime:  NULL",
", EndDateTimeUTCOffset:  NULL",
", ActionDescription:  ",CHAR(34),"Generic observation action generated by YODA TimeSeries Template",CHAR(34),
", ActionFileLink:  ",CHAR(34),CHAR(34),"}")))</f>
        <v/>
      </c>
      <c r="U451" s="111" t="str">
        <f>IF($A451&gt;NumDataColumns,"",
IF(INDEX(DataColumns[Method Code],$A451)="","PLEASE FILL IN A SAMPLING FEATURE FOR EACH DATA COLUMN",
CONCATENATE("  - &amp;FeatureActionID",TEXT($A451,"0000"),
" {","SamplingFeatureID:  *SamplingFeatureID",TEXT(MATCH(INDEX(DataColumns[Sampling Feature Code],$A451),SamplingFeatures[Feature Code],0),"0000"),
", ActionID:  *ActionID",TEXT($A451,"0000"),"}")))</f>
        <v/>
      </c>
      <c r="V451" s="111" t="str">
        <f>IF($A451&gt;NumDataColumns,"",
CONCATENATE("  - &amp;ResultID",TEXT($A451,"0000"),
" {","ResultUUID:  ",CHAR(34),INDEX(DataColumns[ResultUUID],$A451),CHAR(34),
", FeatureActionID: *FeatureActionID",TEXT($A451,"0000"),
", ResultTypeCV:  ",CHAR(34),INDEX(DataColumns[Result Type],$A451),CHAR(34),
", VariableID:  *VariableID",TEXT(MATCH(INDEX(DataColumns[Variable Code],$A451),Variables[Variable Code],0),"0000"),
", UnitsID:  ",CHAR(34),INDEX(DataColumns[Unit Name],$A451),CHAR(34),
", TaxonomicClassifierID:  ",CHAR(34),CHAR(34),
", ProcessingLevelID:  *ProcessingLevelID",TEXT(MATCH(INDEX(DataColumns[Processing Level],$A451),ProcessingLevels[Processing Level Code],0),"0000"),
", ResultDateTime:  ",CHAR(34),CHAR(34),
", ResultDateTimeUTCOffset:  ",CHAR(34),CHAR(34),
", ValidDateTime:  ",CHAR(34),CHAR(34),
", ValidDateTimeUTCOffset:  ",CHAR(34),CHAR(34),
", StatusCV:  ",CHAR(34),CHAR(34),
", SampledMediumCV:  ",CHAR(34),INDEX(DataColumns[Sampled Medium],$A451),CHAR(34),
", ValueCount:  ",NumDataValues,"}"))</f>
        <v/>
      </c>
      <c r="W451" s="111" t="str">
        <f>IF($A451&gt;NumDataColumns,"",
CONCATENATE("  - &amp;TimeSeriesResultID001",TEXT($A451,"0000"),
" {","ResultID: *ResultID",TEXT($A451,"0000"),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Statistic],$A451),CHAR(34),"}"))</f>
        <v/>
      </c>
      <c r="X451" s="111" t="str">
        <f>IF($A451-3&gt;NumDataColumns,"",
CONCATENATE("    - {ColumnNumber: ",TEXT($A451-1,"0000"),
", Label:  ",CHAR(34),INDEX(DataColumns[Column Label],$A451-3),CHAR(34),
", ODM2Field:  ",CHAR(34),"DataValue",CHAR(34),
", CensorCodeCV:  ",CHAR(34),INDEX(DataColumns[Censor Code],$A451-3),CHAR(34),
", QualiatyCodeCV:  ",CHAR(34),INDEX(DataColumns[Quality Code],$A451-3),CHAR(34),
", TimeAggregationInterval:  ",INDEX(DataColumns[Time Aggregation Interval],$A451-3),
", TimeAggregationIntervalUnitsID:  ",CHAR(34),INDEX(DataColumns[Time Aggregation Unit],$A451-3),CHAR(34),"}"))</f>
        <v/>
      </c>
      <c r="AA451" s="111" t="str">
        <f>IF($A451&gt;NumDataColumns,
"",
CONCATENATE(AA450,", ",INDEX(DataColumns[Column Label],$A451)))</f>
        <v/>
      </c>
    </row>
    <row r="452" spans="1:27" x14ac:dyDescent="0.25">
      <c r="A452">
        <v>449</v>
      </c>
      <c r="D452" s="111" t="str">
        <f>IF($A452&gt;NumPeople,"",
CONCATENATE("  - &amp;PersonID",TEXT($A452,"0000"),
" {","PersonFirstName:  ",CHAR(34),INDEX(People[First Name],$A452),CHAR(34),
", PersonMiddleName:  ",CHAR(34),INDEX(People[Middle Name],$A452),CHAR(34),
", PersonLastName:  ",CHAR(34),INDEX(People[Last Name],$A452),CHAR(34),"}"))</f>
        <v/>
      </c>
      <c r="E452" s="111" t="str">
        <f>IF($A452&gt;NumOrganizations,"",
CONCATENATE("  - &amp;OrganizationID",TEXT($A452,"0000"),
" {","OrganizationTypeCV:  ",CHAR(34),INDEX(Organizations[Organization Type '[CV']],$A452),CHAR(34),
", OrganizationCode:  ",CHAR(34),INDEX(Organizations[Organization Code],$A452),CHAR(34),
", OrganizationName:  ",CHAR(34),INDEX(Organizations[Organization Name],$A452),CHAR(34),
", OrganizationDescription:  ",CHAR(34),INDEX(Organizations[Organization Description],$A452),CHAR(34),
", OrganizationLink:  ",CHAR(34),INDEX(Organizations[Organization Link],$A452),CHAR(34),"}"))</f>
        <v/>
      </c>
      <c r="F452" s="111" t="str">
        <f>IF($A452&gt;NumPeople,"",
CONCATENATE("  - &amp;AffiliationID",TEXT($A452,"0000"),
" {PersonID: *PersonID",TEXT($A452,"0000"),
", OrganizationID: *OrganizationID",TEXT(MATCH(INDEX(People[Organization Name],$A452),Organizations[Organization Name],0),"0000"),
", IsPrimaryOrganizationContact: , AffiliationStartDate: , AffiliationEndDate: , PrimaryPhone: ",
", PrimaryEmail: ",CHAR(34),INDEX(People[Primary Email],$A452),CHAR(34),
", PrimaryAddress: ",CHAR(34),INDEX(People[Primary Address],$A452),CHAR(34),
", PersonLink: }"))</f>
        <v/>
      </c>
      <c r="H452" s="111" t="str">
        <f>IF(COUNTA(CitationInformation)=0,"",
IF($A452&gt;NumAuthors,"",
CONCATENATE("  - &amp;AuthorListID",TEXT($A452,"0000"),
"  {CitationID: *CitationID0001",
", PersonID: *PersonID",TEXT(MATCH(INDEX(AuthorList[Author Name],$A452),People[Full Name],0),"0000"),
", AuthorOrder: ",INDEX(AuthorList[Author Number],$A452),"}")))</f>
        <v/>
      </c>
      <c r="K452" s="111" t="str">
        <f>IF($A452&gt;NumSamplingFeatures,"",
CONCATENATE("  - &amp;SamplingFeatureID",TEXT($A452,"0000"),
" {","SamplingFeatureUUID:  ",CHAR(34),INDEX(SamplingFeatures[Sampling Feature UUID],$A452),CHAR(34),
", SamplingFeatureTypeCV:  ",CHAR(34),INDEX(SamplingFeatures[Sampling Feature Type],$A452),CHAR(34),
", SamplingFeatureCode:  ",CHAR(34),INDEX(SamplingFeatures[Feature Code],$A452),CHAR(34),
", SamplingFeatureName:  ",CHAR(34),INDEX(SamplingFeatures[Feature Name],$A452),CHAR(34),
", SamplingFeatureDescription:  ",CHAR(34),INDEX(SamplingFeatures[Feature Description],$A452),CHAR(34),
", SamplingFeatureGeotypeCV:  ",CHAR(34),INDEX(SamplingFeatures[Feature Geo Type],$A452),CHAR(34),
", FeatureGeometry:  ",CHAR(34),INDEX(SamplingFeatures[Feature Geometry],$A452),CHAR(34),
", Elevation_m:  ",CHAR(34),INDEX(SamplingFeatures[Elevation_m],$A452),CHAR(34),
", ElevationDatumCV:  ",CHAR(34),ElevationDatum,CHAR(34),"}"))</f>
        <v/>
      </c>
      <c r="L452" s="111" t="str">
        <f>IF(NumSites=0,"",
IF(NumSites&lt;$A452,"",
CONCATENATE("  - &amp;SiteID",TEXT($A452,"0000"),
" {","SamplingFeatureID:  *SamplingFeatureID",TEXT(MATCH($A452,Sites[SiteID],0),"0000"),
", SiteTypeCV:  ",CHAR(34),INDEX(Sites[Site Type],MATCH($A452,Sites[SiteID],0)),CHAR(34),
", Latitude:  ",INDEX(Sites[Latitude],MATCH($A452,Sites[SiteID],0)),
", Longitude:  ",INDEX(Sites[Longitude],MATCH($A452,Sites[SiteID],0)),
", SpatialReferenceID:  *SRSID0001}")))</f>
        <v/>
      </c>
      <c r="M452" s="111" t="str">
        <f>IF(NumSpecimens=0,"",
IF(NumSpecimens&lt;$A452,"",
CONCATENATE("  - &amp;SpecimenID",TEXT($A452,"0000"),
" {","SamplingFeatureID:  *SamplingFeatureID",TEXT(MATCH($A452,Specimens[SpecimenID],0),"0000"),
", SpecimenTypeCV:  ",CHAR(34),INDEX(Specimens[Specimen Type],MATCH($A452,Specimens[SpecimenID],0)),CHAR(34),
", SpecimenMediumCV:  ",INDEX(Specimens[Specimen Medium],MATCH($A452,Specimens[SpecimenID],0)),
", IsFieldSpecimen:  ",CHAR(34),INDEX(Specimens[Is Field Specimen?],MATCH($A452,Specimens[SpecimenID],0)),CHAR(34),"}")))</f>
        <v/>
      </c>
      <c r="N452" s="111" t="str">
        <f>IF(NumSpatialOffsets=0,"",
IF(NumSpatialOffsets&lt;$A452,"",
CONCATENATE("  - &amp;SpatialOffsetID",TEXT($A452,"0000"),
" {","SpatialOffsetTypeCV:  ",CHAR(34),INDEX(RelatedFeatures[Spatial Offset Type],MATCH($A452,RelatedFeatures[OffsetID],0)),CHAR(34),
", Offset1Value:  ",INDEX(RelatedFeatures[Offset 1 Value],MATCH($A452,RelatedFeatures[OffsetID],0)),
", Offset1UnitID:  ",CHAR(34),INDEX(RelatedFeatures[Offset 1 Unit],MATCH($A452,RelatedFeatures[OffsetID],0)),CHAR(34),
", Offset2Value:  ",IF(INDEX(RelatedFeatures[Offset 2 Value],MATCH($A452,RelatedFeatures[OffsetID],0))="","NULL",INDEX(RelatedFeatures[Offset 2 Value],MATCH($A452,RelatedFeatures[OffsetID],0))),
", Offset2UnitID:  ",CHAR(34),INDEX(RelatedFeatures[Offset 2 Unit],MATCH($A452,RelatedFeatures[OffsetID],0)),,CHAR(34),
", Offset3Value:  ",IF(INDEX(RelatedFeatures[Offset 3 Value],MATCH($A452,RelatedFeatures[OffsetID],0))="","NULL",INDEX(RelatedFeatures[Offset 3 Value],MATCH($A452,RelatedFeatures[OffsetID],0))),
", Offset3UnitID:  ",CHAR(34),INDEX(RelatedFeatures[Offset 3 Unit],MATCH($A452,RelatedFeatures[OffsetID],0)),CHAR(34),"}")))</f>
        <v/>
      </c>
      <c r="O452" s="111" t="str">
        <f>IF(NumRelatedFeatures=0,"",
IF($A452&gt;NumRelatedFeatures,"",
CONCATENATE("  - &amp;RelationID",TEXT($A452,"0000"),
" {","SamplingFeatureID:  *SamplingFeatureID",TEXT(MATCH(INDEX(RelatedFeatures[First Sampling Feature Code],$A452),SamplingFeatures[Feature Code],0),"0000"),
", RelationshipTypeCV:  ",CHAR(34),INDEX(RelatedFeatures[Relationship Type],$A452),CHAR(34),
", RelatedFeatureID: *SamplingFeatureID",TEXT(MATCH(INDEX(RelatedFeatures[Second Sampling Feature Code],$A452),SamplingFeatures[Feature Code],0),"0000"),
", SpatialOffsetID:  ",IF(INDEX(RelatedFeatures[OffsetID],$A452)="",CONCATENATE(CHAR(34),CHAR(34)),CONCATENATE("*SpatialOffsetID",TEXT(INDEX(RelatedFeatures[OffsetID],$A452),"0000"))),"}")))</f>
        <v/>
      </c>
      <c r="P452" s="111" t="str">
        <f>IF($A452&gt;NumMethods,"",
CONCATENATE("  - &amp;MethodID",TEXT($A452,"0000"),
" {","MethodTypeCV:  ",CHAR(34),INDEX(Methods[Method Type],$A452),CHAR(34),
", MethodCode:  ",CHAR(34),INDEX(Methods[Method Code],$A452),CHAR(34),
", MethodName:  ",CHAR(34),INDEX(Methods[Method Name],$A452),CHAR(34),
", MethodDescription:  ",CHAR(34),INDEX(Methods[Method Description],$A452),CHAR(34),
", MethodLink:  ",CHAR(34),INDEX(Methods[Method Link],$A452),CHAR(34),
", OrganizationID: *OrganizationID",TEXT(MATCH(INDEX(Methods[Organization Name],$A452),Organizations[Organization Name],0),"0000"),"}"))</f>
        <v/>
      </c>
      <c r="Q452" s="111" t="str">
        <f>IF($A452&gt;NumVariables,"",
CONCATENATE("  - &amp;VariableID",TEXT($A452,"0000"),
" {","VariableTypeCV:  ",CHAR(34),INDEX(Variables[Variable Type],$A452),CHAR(34),
", VariableCode:  ",CHAR(34),INDEX(Variables[Variable Code],$A452),CHAR(34),
", VariableNameCV:  ",CHAR(34),INDEX(Variables[Variable Name],$A452),CHAR(34),
", VariableDefinition:  ",CHAR(34),INDEX(Variables[Variable Definition],$A452),CHAR(34),
", SpecciationCV:  ",CHAR(34),INDEX(Variables[Speciation],$A452),CHAR(34),
", NoDataValue:  ",CHAR(34),INDEX(Variables[No Data Value],$A452),CHAR(34),"}"))</f>
        <v/>
      </c>
      <c r="S452" s="111" t="str">
        <f>IF($A452&gt;NumProcessingLevels,"",
CONCATENATE("  - &amp;ProcessingLevelID",TEXT($A452,"0000"),
" {","ProcessingLevelCode:  ",CHAR(34),INDEX(ProcessingLevels[Processing Level Code],$A452),CHAR(34),
", Definition:  ",CHAR(34),INDEX(ProcessingLevels[Definition],$A452),CHAR(34),
", Explanation:  ",CHAR(34),INDEX(ProcessingLevels[Explanation],$A452),CHAR(34),"}"))</f>
        <v/>
      </c>
      <c r="T452" s="111" t="str">
        <f>IF($A452&gt;NumDataColumns,"",
IF(INDEX(DataColumns[Method Code],$A452)="","PLEASE FILL IN A METHOD FOR EACH DATA COLUMN",
CONCATENATE("  - &amp;ActionID",TEXT($A452,"0000"),
" {","ActionTypeCV:  ",CHAR(34),"Observation",CHAR(34),
", MethodID: *MethodID",TEXT(MATCH(INDEX(DataColumns[Method Code],$A452),Methods[Method Code],0),"0000"),
", BeginDateTime:  NULL",
", BeginDateTimeUTCOffset:  NULL",
", EndDateTime:  NULL",
", EndDateTimeUTCOffset:  NULL",
", ActionDescription:  ",CHAR(34),"Generic observation action generated by YODA TimeSeries Template",CHAR(34),
", ActionFileLink:  ",CHAR(34),CHAR(34),"}")))</f>
        <v/>
      </c>
      <c r="U452" s="111" t="str">
        <f>IF($A452&gt;NumDataColumns,"",
IF(INDEX(DataColumns[Method Code],$A452)="","PLEASE FILL IN A SAMPLING FEATURE FOR EACH DATA COLUMN",
CONCATENATE("  - &amp;FeatureActionID",TEXT($A452,"0000"),
" {","SamplingFeatureID:  *SamplingFeatureID",TEXT(MATCH(INDEX(DataColumns[Sampling Feature Code],$A452),SamplingFeatures[Feature Code],0),"0000"),
", ActionID:  *ActionID",TEXT($A452,"0000"),"}")))</f>
        <v/>
      </c>
      <c r="V452" s="111" t="str">
        <f>IF($A452&gt;NumDataColumns,"",
CONCATENATE("  - &amp;ResultID",TEXT($A452,"0000"),
" {","ResultUUID:  ",CHAR(34),INDEX(DataColumns[ResultUUID],$A452),CHAR(34),
", FeatureActionID: *FeatureActionID",TEXT($A452,"0000"),
", ResultTypeCV:  ",CHAR(34),INDEX(DataColumns[Result Type],$A452),CHAR(34),
", VariableID:  *VariableID",TEXT(MATCH(INDEX(DataColumns[Variable Code],$A452),Variables[Variable Code],0),"0000"),
", UnitsID:  ",CHAR(34),INDEX(DataColumns[Unit Name],$A452),CHAR(34),
", TaxonomicClassifierID:  ",CHAR(34),CHAR(34),
", ProcessingLevelID:  *ProcessingLevelID",TEXT(MATCH(INDEX(DataColumns[Processing Level],$A452),ProcessingLevels[Processing Level Code],0),"0000"),
", ResultDateTime:  ",CHAR(34),CHAR(34),
", ResultDateTimeUTCOffset:  ",CHAR(34),CHAR(34),
", ValidDateTime:  ",CHAR(34),CHAR(34),
", ValidDateTimeUTCOffset:  ",CHAR(34),CHAR(34),
", StatusCV:  ",CHAR(34),CHAR(34),
", SampledMediumCV:  ",CHAR(34),INDEX(DataColumns[Sampled Medium],$A452),CHAR(34),
", ValueCount:  ",NumDataValues,"}"))</f>
        <v/>
      </c>
      <c r="W452" s="111" t="str">
        <f>IF($A452&gt;NumDataColumns,"",
CONCATENATE("  - &amp;TimeSeriesResultID001",TEXT($A452,"0000"),
" {","ResultID: *ResultID",TEXT($A452,"0000"),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Statistic],$A452),CHAR(34),"}"))</f>
        <v/>
      </c>
      <c r="X452" s="111" t="str">
        <f>IF($A452-3&gt;NumDataColumns,"",
CONCATENATE("    - {ColumnNumber: ",TEXT($A452-1,"0000"),
", Label:  ",CHAR(34),INDEX(DataColumns[Column Label],$A452-3),CHAR(34),
", ODM2Field:  ",CHAR(34),"DataValue",CHAR(34),
", CensorCodeCV:  ",CHAR(34),INDEX(DataColumns[Censor Code],$A452-3),CHAR(34),
", QualiatyCodeCV:  ",CHAR(34),INDEX(DataColumns[Quality Code],$A452-3),CHAR(34),
", TimeAggregationInterval:  ",INDEX(DataColumns[Time Aggregation Interval],$A452-3),
", TimeAggregationIntervalUnitsID:  ",CHAR(34),INDEX(DataColumns[Time Aggregation Unit],$A452-3),CHAR(34),"}"))</f>
        <v/>
      </c>
      <c r="AA452" s="111" t="str">
        <f>IF($A452&gt;NumDataColumns,
"",
CONCATENATE(AA451,", ",INDEX(DataColumns[Column Label],$A452)))</f>
        <v/>
      </c>
    </row>
    <row r="453" spans="1:27" x14ac:dyDescent="0.25">
      <c r="A453">
        <v>450</v>
      </c>
      <c r="D453" s="111" t="str">
        <f>IF($A453&gt;NumPeople,"",
CONCATENATE("  - &amp;PersonID",TEXT($A453,"0000"),
" {","PersonFirstName:  ",CHAR(34),INDEX(People[First Name],$A453),CHAR(34),
", PersonMiddleName:  ",CHAR(34),INDEX(People[Middle Name],$A453),CHAR(34),
", PersonLastName:  ",CHAR(34),INDEX(People[Last Name],$A453),CHAR(34),"}"))</f>
        <v/>
      </c>
      <c r="E453" s="111" t="str">
        <f>IF($A453&gt;NumOrganizations,"",
CONCATENATE("  - &amp;OrganizationID",TEXT($A453,"0000"),
" {","OrganizationTypeCV:  ",CHAR(34),INDEX(Organizations[Organization Type '[CV']],$A453),CHAR(34),
", OrganizationCode:  ",CHAR(34),INDEX(Organizations[Organization Code],$A453),CHAR(34),
", OrganizationName:  ",CHAR(34),INDEX(Organizations[Organization Name],$A453),CHAR(34),
", OrganizationDescription:  ",CHAR(34),INDEX(Organizations[Organization Description],$A453),CHAR(34),
", OrganizationLink:  ",CHAR(34),INDEX(Organizations[Organization Link],$A453),CHAR(34),"}"))</f>
        <v/>
      </c>
      <c r="F453" s="111" t="str">
        <f>IF($A453&gt;NumPeople,"",
CONCATENATE("  - &amp;AffiliationID",TEXT($A453,"0000"),
" {PersonID: *PersonID",TEXT($A453,"0000"),
", OrganizationID: *OrganizationID",TEXT(MATCH(INDEX(People[Organization Name],$A453),Organizations[Organization Name],0),"0000"),
", IsPrimaryOrganizationContact: , AffiliationStartDate: , AffiliationEndDate: , PrimaryPhone: ",
", PrimaryEmail: ",CHAR(34),INDEX(People[Primary Email],$A453),CHAR(34),
", PrimaryAddress: ",CHAR(34),INDEX(People[Primary Address],$A453),CHAR(34),
", PersonLink: }"))</f>
        <v/>
      </c>
      <c r="H453" s="111" t="str">
        <f>IF(COUNTA(CitationInformation)=0,"",
IF($A453&gt;NumAuthors,"",
CONCATENATE("  - &amp;AuthorListID",TEXT($A453,"0000"),
"  {CitationID: *CitationID0001",
", PersonID: *PersonID",TEXT(MATCH(INDEX(AuthorList[Author Name],$A453),People[Full Name],0),"0000"),
", AuthorOrder: ",INDEX(AuthorList[Author Number],$A453),"}")))</f>
        <v/>
      </c>
      <c r="K453" s="111" t="str">
        <f>IF($A453&gt;NumSamplingFeatures,"",
CONCATENATE("  - &amp;SamplingFeatureID",TEXT($A453,"0000"),
" {","SamplingFeatureUUID:  ",CHAR(34),INDEX(SamplingFeatures[Sampling Feature UUID],$A453),CHAR(34),
", SamplingFeatureTypeCV:  ",CHAR(34),INDEX(SamplingFeatures[Sampling Feature Type],$A453),CHAR(34),
", SamplingFeatureCode:  ",CHAR(34),INDEX(SamplingFeatures[Feature Code],$A453),CHAR(34),
", SamplingFeatureName:  ",CHAR(34),INDEX(SamplingFeatures[Feature Name],$A453),CHAR(34),
", SamplingFeatureDescription:  ",CHAR(34),INDEX(SamplingFeatures[Feature Description],$A453),CHAR(34),
", SamplingFeatureGeotypeCV:  ",CHAR(34),INDEX(SamplingFeatures[Feature Geo Type],$A453),CHAR(34),
", FeatureGeometry:  ",CHAR(34),INDEX(SamplingFeatures[Feature Geometry],$A453),CHAR(34),
", Elevation_m:  ",CHAR(34),INDEX(SamplingFeatures[Elevation_m],$A453),CHAR(34),
", ElevationDatumCV:  ",CHAR(34),ElevationDatum,CHAR(34),"}"))</f>
        <v/>
      </c>
      <c r="L453" s="111" t="str">
        <f>IF(NumSites=0,"",
IF(NumSites&lt;$A453,"",
CONCATENATE("  - &amp;SiteID",TEXT($A453,"0000"),
" {","SamplingFeatureID:  *SamplingFeatureID",TEXT(MATCH($A453,Sites[SiteID],0),"0000"),
", SiteTypeCV:  ",CHAR(34),INDEX(Sites[Site Type],MATCH($A453,Sites[SiteID],0)),CHAR(34),
", Latitude:  ",INDEX(Sites[Latitude],MATCH($A453,Sites[SiteID],0)),
", Longitude:  ",INDEX(Sites[Longitude],MATCH($A453,Sites[SiteID],0)),
", SpatialReferenceID:  *SRSID0001}")))</f>
        <v/>
      </c>
      <c r="M453" s="111" t="str">
        <f>IF(NumSpecimens=0,"",
IF(NumSpecimens&lt;$A453,"",
CONCATENATE("  - &amp;SpecimenID",TEXT($A453,"0000"),
" {","SamplingFeatureID:  *SamplingFeatureID",TEXT(MATCH($A453,Specimens[SpecimenID],0),"0000"),
", SpecimenTypeCV:  ",CHAR(34),INDEX(Specimens[Specimen Type],MATCH($A453,Specimens[SpecimenID],0)),CHAR(34),
", SpecimenMediumCV:  ",INDEX(Specimens[Specimen Medium],MATCH($A453,Specimens[SpecimenID],0)),
", IsFieldSpecimen:  ",CHAR(34),INDEX(Specimens[Is Field Specimen?],MATCH($A453,Specimens[SpecimenID],0)),CHAR(34),"}")))</f>
        <v/>
      </c>
      <c r="N453" s="111" t="str">
        <f>IF(NumSpatialOffsets=0,"",
IF(NumSpatialOffsets&lt;$A453,"",
CONCATENATE("  - &amp;SpatialOffsetID",TEXT($A453,"0000"),
" {","SpatialOffsetTypeCV:  ",CHAR(34),INDEX(RelatedFeatures[Spatial Offset Type],MATCH($A453,RelatedFeatures[OffsetID],0)),CHAR(34),
", Offset1Value:  ",INDEX(RelatedFeatures[Offset 1 Value],MATCH($A453,RelatedFeatures[OffsetID],0)),
", Offset1UnitID:  ",CHAR(34),INDEX(RelatedFeatures[Offset 1 Unit],MATCH($A453,RelatedFeatures[OffsetID],0)),CHAR(34),
", Offset2Value:  ",IF(INDEX(RelatedFeatures[Offset 2 Value],MATCH($A453,RelatedFeatures[OffsetID],0))="","NULL",INDEX(RelatedFeatures[Offset 2 Value],MATCH($A453,RelatedFeatures[OffsetID],0))),
", Offset2UnitID:  ",CHAR(34),INDEX(RelatedFeatures[Offset 2 Unit],MATCH($A453,RelatedFeatures[OffsetID],0)),,CHAR(34),
", Offset3Value:  ",IF(INDEX(RelatedFeatures[Offset 3 Value],MATCH($A453,RelatedFeatures[OffsetID],0))="","NULL",INDEX(RelatedFeatures[Offset 3 Value],MATCH($A453,RelatedFeatures[OffsetID],0))),
", Offset3UnitID:  ",CHAR(34),INDEX(RelatedFeatures[Offset 3 Unit],MATCH($A453,RelatedFeatures[OffsetID],0)),CHAR(34),"}")))</f>
        <v/>
      </c>
      <c r="O453" s="111" t="str">
        <f>IF(NumRelatedFeatures=0,"",
IF($A453&gt;NumRelatedFeatures,"",
CONCATENATE("  - &amp;RelationID",TEXT($A453,"0000"),
" {","SamplingFeatureID:  *SamplingFeatureID",TEXT(MATCH(INDEX(RelatedFeatures[First Sampling Feature Code],$A453),SamplingFeatures[Feature Code],0),"0000"),
", RelationshipTypeCV:  ",CHAR(34),INDEX(RelatedFeatures[Relationship Type],$A453),CHAR(34),
", RelatedFeatureID: *SamplingFeatureID",TEXT(MATCH(INDEX(RelatedFeatures[Second Sampling Feature Code],$A453),SamplingFeatures[Feature Code],0),"0000"),
", SpatialOffsetID:  ",IF(INDEX(RelatedFeatures[OffsetID],$A453)="",CONCATENATE(CHAR(34),CHAR(34)),CONCATENATE("*SpatialOffsetID",TEXT(INDEX(RelatedFeatures[OffsetID],$A453),"0000"))),"}")))</f>
        <v/>
      </c>
      <c r="P453" s="111" t="str">
        <f>IF($A453&gt;NumMethods,"",
CONCATENATE("  - &amp;MethodID",TEXT($A453,"0000"),
" {","MethodTypeCV:  ",CHAR(34),INDEX(Methods[Method Type],$A453),CHAR(34),
", MethodCode:  ",CHAR(34),INDEX(Methods[Method Code],$A453),CHAR(34),
", MethodName:  ",CHAR(34),INDEX(Methods[Method Name],$A453),CHAR(34),
", MethodDescription:  ",CHAR(34),INDEX(Methods[Method Description],$A453),CHAR(34),
", MethodLink:  ",CHAR(34),INDEX(Methods[Method Link],$A453),CHAR(34),
", OrganizationID: *OrganizationID",TEXT(MATCH(INDEX(Methods[Organization Name],$A453),Organizations[Organization Name],0),"0000"),"}"))</f>
        <v/>
      </c>
      <c r="Q453" s="111" t="str">
        <f>IF($A453&gt;NumVariables,"",
CONCATENATE("  - &amp;VariableID",TEXT($A453,"0000"),
" {","VariableTypeCV:  ",CHAR(34),INDEX(Variables[Variable Type],$A453),CHAR(34),
", VariableCode:  ",CHAR(34),INDEX(Variables[Variable Code],$A453),CHAR(34),
", VariableNameCV:  ",CHAR(34),INDEX(Variables[Variable Name],$A453),CHAR(34),
", VariableDefinition:  ",CHAR(34),INDEX(Variables[Variable Definition],$A453),CHAR(34),
", SpecciationCV:  ",CHAR(34),INDEX(Variables[Speciation],$A453),CHAR(34),
", NoDataValue:  ",CHAR(34),INDEX(Variables[No Data Value],$A453),CHAR(34),"}"))</f>
        <v/>
      </c>
      <c r="S453" s="111" t="str">
        <f>IF($A453&gt;NumProcessingLevels,"",
CONCATENATE("  - &amp;ProcessingLevelID",TEXT($A453,"0000"),
" {","ProcessingLevelCode:  ",CHAR(34),INDEX(ProcessingLevels[Processing Level Code],$A453),CHAR(34),
", Definition:  ",CHAR(34),INDEX(ProcessingLevels[Definition],$A453),CHAR(34),
", Explanation:  ",CHAR(34),INDEX(ProcessingLevels[Explanation],$A453),CHAR(34),"}"))</f>
        <v/>
      </c>
      <c r="T453" s="111" t="str">
        <f>IF($A453&gt;NumDataColumns,"",
IF(INDEX(DataColumns[Method Code],$A453)="","PLEASE FILL IN A METHOD FOR EACH DATA COLUMN",
CONCATENATE("  - &amp;ActionID",TEXT($A453,"0000"),
" {","ActionTypeCV:  ",CHAR(34),"Observation",CHAR(34),
", MethodID: *MethodID",TEXT(MATCH(INDEX(DataColumns[Method Code],$A453),Methods[Method Code],0),"0000"),
", BeginDateTime:  NULL",
", BeginDateTimeUTCOffset:  NULL",
", EndDateTime:  NULL",
", EndDateTimeUTCOffset:  NULL",
", ActionDescription:  ",CHAR(34),"Generic observation action generated by YODA TimeSeries Template",CHAR(34),
", ActionFileLink:  ",CHAR(34),CHAR(34),"}")))</f>
        <v/>
      </c>
      <c r="U453" s="111" t="str">
        <f>IF($A453&gt;NumDataColumns,"",
IF(INDEX(DataColumns[Method Code],$A453)="","PLEASE FILL IN A SAMPLING FEATURE FOR EACH DATA COLUMN",
CONCATENATE("  - &amp;FeatureActionID",TEXT($A453,"0000"),
" {","SamplingFeatureID:  *SamplingFeatureID",TEXT(MATCH(INDEX(DataColumns[Sampling Feature Code],$A453),SamplingFeatures[Feature Code],0),"0000"),
", ActionID:  *ActionID",TEXT($A453,"0000"),"}")))</f>
        <v/>
      </c>
      <c r="V453" s="111" t="str">
        <f>IF($A453&gt;NumDataColumns,"",
CONCATENATE("  - &amp;ResultID",TEXT($A453,"0000"),
" {","ResultUUID:  ",CHAR(34),INDEX(DataColumns[ResultUUID],$A453),CHAR(34),
", FeatureActionID: *FeatureActionID",TEXT($A453,"0000"),
", ResultTypeCV:  ",CHAR(34),INDEX(DataColumns[Result Type],$A453),CHAR(34),
", VariableID:  *VariableID",TEXT(MATCH(INDEX(DataColumns[Variable Code],$A453),Variables[Variable Code],0),"0000"),
", UnitsID:  ",CHAR(34),INDEX(DataColumns[Unit Name],$A453),CHAR(34),
", TaxonomicClassifierID:  ",CHAR(34),CHAR(34),
", ProcessingLevelID:  *ProcessingLevelID",TEXT(MATCH(INDEX(DataColumns[Processing Level],$A453),ProcessingLevels[Processing Level Code],0),"0000"),
", ResultDateTime:  ",CHAR(34),CHAR(34),
", ResultDateTimeUTCOffset:  ",CHAR(34),CHAR(34),
", ValidDateTime:  ",CHAR(34),CHAR(34),
", ValidDateTimeUTCOffset:  ",CHAR(34),CHAR(34),
", StatusCV:  ",CHAR(34),CHAR(34),
", SampledMediumCV:  ",CHAR(34),INDEX(DataColumns[Sampled Medium],$A453),CHAR(34),
", ValueCount:  ",NumDataValues,"}"))</f>
        <v/>
      </c>
      <c r="W453" s="111" t="str">
        <f>IF($A453&gt;NumDataColumns,"",
CONCATENATE("  - &amp;TimeSeriesResultID001",TEXT($A453,"0000"),
" {","ResultID: *ResultID",TEXT($A453,"0000"),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Statistic],$A453),CHAR(34),"}"))</f>
        <v/>
      </c>
      <c r="X453" s="111" t="str">
        <f>IF($A453-3&gt;NumDataColumns,"",
CONCATENATE("    - {ColumnNumber: ",TEXT($A453-1,"0000"),
", Label:  ",CHAR(34),INDEX(DataColumns[Column Label],$A453-3),CHAR(34),
", ODM2Field:  ",CHAR(34),"DataValue",CHAR(34),
", CensorCodeCV:  ",CHAR(34),INDEX(DataColumns[Censor Code],$A453-3),CHAR(34),
", QualiatyCodeCV:  ",CHAR(34),INDEX(DataColumns[Quality Code],$A453-3),CHAR(34),
", TimeAggregationInterval:  ",INDEX(DataColumns[Time Aggregation Interval],$A453-3),
", TimeAggregationIntervalUnitsID:  ",CHAR(34),INDEX(DataColumns[Time Aggregation Unit],$A453-3),CHAR(34),"}"))</f>
        <v/>
      </c>
      <c r="AA453" s="111" t="str">
        <f>IF($A453&gt;NumDataColumns,
"",
CONCATENATE(AA452,", ",INDEX(DataColumns[Column Label],$A453)))</f>
        <v/>
      </c>
    </row>
    <row r="454" spans="1:27" x14ac:dyDescent="0.25">
      <c r="A454">
        <v>451</v>
      </c>
      <c r="D454" s="111" t="str">
        <f>IF($A454&gt;NumPeople,"",
CONCATENATE("  - &amp;PersonID",TEXT($A454,"0000"),
" {","PersonFirstName:  ",CHAR(34),INDEX(People[First Name],$A454),CHAR(34),
", PersonMiddleName:  ",CHAR(34),INDEX(People[Middle Name],$A454),CHAR(34),
", PersonLastName:  ",CHAR(34),INDEX(People[Last Name],$A454),CHAR(34),"}"))</f>
        <v/>
      </c>
      <c r="E454" s="111" t="str">
        <f>IF($A454&gt;NumOrganizations,"",
CONCATENATE("  - &amp;OrganizationID",TEXT($A454,"0000"),
" {","OrganizationTypeCV:  ",CHAR(34),INDEX(Organizations[Organization Type '[CV']],$A454),CHAR(34),
", OrganizationCode:  ",CHAR(34),INDEX(Organizations[Organization Code],$A454),CHAR(34),
", OrganizationName:  ",CHAR(34),INDEX(Organizations[Organization Name],$A454),CHAR(34),
", OrganizationDescription:  ",CHAR(34),INDEX(Organizations[Organization Description],$A454),CHAR(34),
", OrganizationLink:  ",CHAR(34),INDEX(Organizations[Organization Link],$A454),CHAR(34),"}"))</f>
        <v/>
      </c>
      <c r="F454" s="111" t="str">
        <f>IF($A454&gt;NumPeople,"",
CONCATENATE("  - &amp;AffiliationID",TEXT($A454,"0000"),
" {PersonID: *PersonID",TEXT($A454,"0000"),
", OrganizationID: *OrganizationID",TEXT(MATCH(INDEX(People[Organization Name],$A454),Organizations[Organization Name],0),"0000"),
", IsPrimaryOrganizationContact: , AffiliationStartDate: , AffiliationEndDate: , PrimaryPhone: ",
", PrimaryEmail: ",CHAR(34),INDEX(People[Primary Email],$A454),CHAR(34),
", PrimaryAddress: ",CHAR(34),INDEX(People[Primary Address],$A454),CHAR(34),
", PersonLink: }"))</f>
        <v/>
      </c>
      <c r="H454" s="111" t="str">
        <f>IF(COUNTA(CitationInformation)=0,"",
IF($A454&gt;NumAuthors,"",
CONCATENATE("  - &amp;AuthorListID",TEXT($A454,"0000"),
"  {CitationID: *CitationID0001",
", PersonID: *PersonID",TEXT(MATCH(INDEX(AuthorList[Author Name],$A454),People[Full Name],0),"0000"),
", AuthorOrder: ",INDEX(AuthorList[Author Number],$A454),"}")))</f>
        <v/>
      </c>
      <c r="K454" s="111" t="str">
        <f>IF($A454&gt;NumSamplingFeatures,"",
CONCATENATE("  - &amp;SamplingFeatureID",TEXT($A454,"0000"),
" {","SamplingFeatureUUID:  ",CHAR(34),INDEX(SamplingFeatures[Sampling Feature UUID],$A454),CHAR(34),
", SamplingFeatureTypeCV:  ",CHAR(34),INDEX(SamplingFeatures[Sampling Feature Type],$A454),CHAR(34),
", SamplingFeatureCode:  ",CHAR(34),INDEX(SamplingFeatures[Feature Code],$A454),CHAR(34),
", SamplingFeatureName:  ",CHAR(34),INDEX(SamplingFeatures[Feature Name],$A454),CHAR(34),
", SamplingFeatureDescription:  ",CHAR(34),INDEX(SamplingFeatures[Feature Description],$A454),CHAR(34),
", SamplingFeatureGeotypeCV:  ",CHAR(34),INDEX(SamplingFeatures[Feature Geo Type],$A454),CHAR(34),
", FeatureGeometry:  ",CHAR(34),INDEX(SamplingFeatures[Feature Geometry],$A454),CHAR(34),
", Elevation_m:  ",CHAR(34),INDEX(SamplingFeatures[Elevation_m],$A454),CHAR(34),
", ElevationDatumCV:  ",CHAR(34),ElevationDatum,CHAR(34),"}"))</f>
        <v/>
      </c>
      <c r="L454" s="111" t="str">
        <f>IF(NumSites=0,"",
IF(NumSites&lt;$A454,"",
CONCATENATE("  - &amp;SiteID",TEXT($A454,"0000"),
" {","SamplingFeatureID:  *SamplingFeatureID",TEXT(MATCH($A454,Sites[SiteID],0),"0000"),
", SiteTypeCV:  ",CHAR(34),INDEX(Sites[Site Type],MATCH($A454,Sites[SiteID],0)),CHAR(34),
", Latitude:  ",INDEX(Sites[Latitude],MATCH($A454,Sites[SiteID],0)),
", Longitude:  ",INDEX(Sites[Longitude],MATCH($A454,Sites[SiteID],0)),
", SpatialReferenceID:  *SRSID0001}")))</f>
        <v/>
      </c>
      <c r="M454" s="111" t="str">
        <f>IF(NumSpecimens=0,"",
IF(NumSpecimens&lt;$A454,"",
CONCATENATE("  - &amp;SpecimenID",TEXT($A454,"0000"),
" {","SamplingFeatureID:  *SamplingFeatureID",TEXT(MATCH($A454,Specimens[SpecimenID],0),"0000"),
", SpecimenTypeCV:  ",CHAR(34),INDEX(Specimens[Specimen Type],MATCH($A454,Specimens[SpecimenID],0)),CHAR(34),
", SpecimenMediumCV:  ",INDEX(Specimens[Specimen Medium],MATCH($A454,Specimens[SpecimenID],0)),
", IsFieldSpecimen:  ",CHAR(34),INDEX(Specimens[Is Field Specimen?],MATCH($A454,Specimens[SpecimenID],0)),CHAR(34),"}")))</f>
        <v/>
      </c>
      <c r="N454" s="111" t="str">
        <f>IF(NumSpatialOffsets=0,"",
IF(NumSpatialOffsets&lt;$A454,"",
CONCATENATE("  - &amp;SpatialOffsetID",TEXT($A454,"0000"),
" {","SpatialOffsetTypeCV:  ",CHAR(34),INDEX(RelatedFeatures[Spatial Offset Type],MATCH($A454,RelatedFeatures[OffsetID],0)),CHAR(34),
", Offset1Value:  ",INDEX(RelatedFeatures[Offset 1 Value],MATCH($A454,RelatedFeatures[OffsetID],0)),
", Offset1UnitID:  ",CHAR(34),INDEX(RelatedFeatures[Offset 1 Unit],MATCH($A454,RelatedFeatures[OffsetID],0)),CHAR(34),
", Offset2Value:  ",IF(INDEX(RelatedFeatures[Offset 2 Value],MATCH($A454,RelatedFeatures[OffsetID],0))="","NULL",INDEX(RelatedFeatures[Offset 2 Value],MATCH($A454,RelatedFeatures[OffsetID],0))),
", Offset2UnitID:  ",CHAR(34),INDEX(RelatedFeatures[Offset 2 Unit],MATCH($A454,RelatedFeatures[OffsetID],0)),,CHAR(34),
", Offset3Value:  ",IF(INDEX(RelatedFeatures[Offset 3 Value],MATCH($A454,RelatedFeatures[OffsetID],0))="","NULL",INDEX(RelatedFeatures[Offset 3 Value],MATCH($A454,RelatedFeatures[OffsetID],0))),
", Offset3UnitID:  ",CHAR(34),INDEX(RelatedFeatures[Offset 3 Unit],MATCH($A454,RelatedFeatures[OffsetID],0)),CHAR(34),"}")))</f>
        <v/>
      </c>
      <c r="O454" s="111" t="str">
        <f>IF(NumRelatedFeatures=0,"",
IF($A454&gt;NumRelatedFeatures,"",
CONCATENATE("  - &amp;RelationID",TEXT($A454,"0000"),
" {","SamplingFeatureID:  *SamplingFeatureID",TEXT(MATCH(INDEX(RelatedFeatures[First Sampling Feature Code],$A454),SamplingFeatures[Feature Code],0),"0000"),
", RelationshipTypeCV:  ",CHAR(34),INDEX(RelatedFeatures[Relationship Type],$A454),CHAR(34),
", RelatedFeatureID: *SamplingFeatureID",TEXT(MATCH(INDEX(RelatedFeatures[Second Sampling Feature Code],$A454),SamplingFeatures[Feature Code],0),"0000"),
", SpatialOffsetID:  ",IF(INDEX(RelatedFeatures[OffsetID],$A454)="",CONCATENATE(CHAR(34),CHAR(34)),CONCATENATE("*SpatialOffsetID",TEXT(INDEX(RelatedFeatures[OffsetID],$A454),"0000"))),"}")))</f>
        <v/>
      </c>
      <c r="P454" s="111" t="str">
        <f>IF($A454&gt;NumMethods,"",
CONCATENATE("  - &amp;MethodID",TEXT($A454,"0000"),
" {","MethodTypeCV:  ",CHAR(34),INDEX(Methods[Method Type],$A454),CHAR(34),
", MethodCode:  ",CHAR(34),INDEX(Methods[Method Code],$A454),CHAR(34),
", MethodName:  ",CHAR(34),INDEX(Methods[Method Name],$A454),CHAR(34),
", MethodDescription:  ",CHAR(34),INDEX(Methods[Method Description],$A454),CHAR(34),
", MethodLink:  ",CHAR(34),INDEX(Methods[Method Link],$A454),CHAR(34),
", OrganizationID: *OrganizationID",TEXT(MATCH(INDEX(Methods[Organization Name],$A454),Organizations[Organization Name],0),"0000"),"}"))</f>
        <v/>
      </c>
      <c r="Q454" s="111" t="str">
        <f>IF($A454&gt;NumVariables,"",
CONCATENATE("  - &amp;VariableID",TEXT($A454,"0000"),
" {","VariableTypeCV:  ",CHAR(34),INDEX(Variables[Variable Type],$A454),CHAR(34),
", VariableCode:  ",CHAR(34),INDEX(Variables[Variable Code],$A454),CHAR(34),
", VariableNameCV:  ",CHAR(34),INDEX(Variables[Variable Name],$A454),CHAR(34),
", VariableDefinition:  ",CHAR(34),INDEX(Variables[Variable Definition],$A454),CHAR(34),
", SpecciationCV:  ",CHAR(34),INDEX(Variables[Speciation],$A454),CHAR(34),
", NoDataValue:  ",CHAR(34),INDEX(Variables[No Data Value],$A454),CHAR(34),"}"))</f>
        <v/>
      </c>
      <c r="S454" s="111" t="str">
        <f>IF($A454&gt;NumProcessingLevels,"",
CONCATENATE("  - &amp;ProcessingLevelID",TEXT($A454,"0000"),
" {","ProcessingLevelCode:  ",CHAR(34),INDEX(ProcessingLevels[Processing Level Code],$A454),CHAR(34),
", Definition:  ",CHAR(34),INDEX(ProcessingLevels[Definition],$A454),CHAR(34),
", Explanation:  ",CHAR(34),INDEX(ProcessingLevels[Explanation],$A454),CHAR(34),"}"))</f>
        <v/>
      </c>
      <c r="T454" s="111" t="str">
        <f>IF($A454&gt;NumDataColumns,"",
IF(INDEX(DataColumns[Method Code],$A454)="","PLEASE FILL IN A METHOD FOR EACH DATA COLUMN",
CONCATENATE("  - &amp;ActionID",TEXT($A454,"0000"),
" {","ActionTypeCV:  ",CHAR(34),"Observation",CHAR(34),
", MethodID: *MethodID",TEXT(MATCH(INDEX(DataColumns[Method Code],$A454),Methods[Method Code],0),"0000"),
", BeginDateTime:  NULL",
", BeginDateTimeUTCOffset:  NULL",
", EndDateTime:  NULL",
", EndDateTimeUTCOffset:  NULL",
", ActionDescription:  ",CHAR(34),"Generic observation action generated by YODA TimeSeries Template",CHAR(34),
", ActionFileLink:  ",CHAR(34),CHAR(34),"}")))</f>
        <v/>
      </c>
      <c r="U454" s="111" t="str">
        <f>IF($A454&gt;NumDataColumns,"",
IF(INDEX(DataColumns[Method Code],$A454)="","PLEASE FILL IN A SAMPLING FEATURE FOR EACH DATA COLUMN",
CONCATENATE("  - &amp;FeatureActionID",TEXT($A454,"0000"),
" {","SamplingFeatureID:  *SamplingFeatureID",TEXT(MATCH(INDEX(DataColumns[Sampling Feature Code],$A454),SamplingFeatures[Feature Code],0),"0000"),
", ActionID:  *ActionID",TEXT($A454,"0000"),"}")))</f>
        <v/>
      </c>
      <c r="V454" s="111" t="str">
        <f>IF($A454&gt;NumDataColumns,"",
CONCATENATE("  - &amp;ResultID",TEXT($A454,"0000"),
" {","ResultUUID:  ",CHAR(34),INDEX(DataColumns[ResultUUID],$A454),CHAR(34),
", FeatureActionID: *FeatureActionID",TEXT($A454,"0000"),
", ResultTypeCV:  ",CHAR(34),INDEX(DataColumns[Result Type],$A454),CHAR(34),
", VariableID:  *VariableID",TEXT(MATCH(INDEX(DataColumns[Variable Code],$A454),Variables[Variable Code],0),"0000"),
", UnitsID:  ",CHAR(34),INDEX(DataColumns[Unit Name],$A454),CHAR(34),
", TaxonomicClassifierID:  ",CHAR(34),CHAR(34),
", ProcessingLevelID:  *ProcessingLevelID",TEXT(MATCH(INDEX(DataColumns[Processing Level],$A454),ProcessingLevels[Processing Level Code],0),"0000"),
", ResultDateTime:  ",CHAR(34),CHAR(34),
", ResultDateTimeUTCOffset:  ",CHAR(34),CHAR(34),
", ValidDateTime:  ",CHAR(34),CHAR(34),
", ValidDateTimeUTCOffset:  ",CHAR(34),CHAR(34),
", StatusCV:  ",CHAR(34),CHAR(34),
", SampledMediumCV:  ",CHAR(34),INDEX(DataColumns[Sampled Medium],$A454),CHAR(34),
", ValueCount:  ",NumDataValues,"}"))</f>
        <v/>
      </c>
      <c r="W454" s="111" t="str">
        <f>IF($A454&gt;NumDataColumns,"",
CONCATENATE("  - &amp;TimeSeriesResultID001",TEXT($A454,"0000"),
" {","ResultID: *ResultID",TEXT($A454,"0000"),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Statistic],$A454),CHAR(34),"}"))</f>
        <v/>
      </c>
      <c r="X454" s="111" t="str">
        <f>IF($A454-3&gt;NumDataColumns,"",
CONCATENATE("    - {ColumnNumber: ",TEXT($A454-1,"0000"),
", Label:  ",CHAR(34),INDEX(DataColumns[Column Label],$A454-3),CHAR(34),
", ODM2Field:  ",CHAR(34),"DataValue",CHAR(34),
", CensorCodeCV:  ",CHAR(34),INDEX(DataColumns[Censor Code],$A454-3),CHAR(34),
", QualiatyCodeCV:  ",CHAR(34),INDEX(DataColumns[Quality Code],$A454-3),CHAR(34),
", TimeAggregationInterval:  ",INDEX(DataColumns[Time Aggregation Interval],$A454-3),
", TimeAggregationIntervalUnitsID:  ",CHAR(34),INDEX(DataColumns[Time Aggregation Unit],$A454-3),CHAR(34),"}"))</f>
        <v/>
      </c>
      <c r="AA454" s="111" t="str">
        <f>IF($A454&gt;NumDataColumns,
"",
CONCATENATE(AA453,", ",INDEX(DataColumns[Column Label],$A454)))</f>
        <v/>
      </c>
    </row>
    <row r="455" spans="1:27" x14ac:dyDescent="0.25">
      <c r="A455">
        <v>452</v>
      </c>
      <c r="D455" s="111" t="str">
        <f>IF($A455&gt;NumPeople,"",
CONCATENATE("  - &amp;PersonID",TEXT($A455,"0000"),
" {","PersonFirstName:  ",CHAR(34),INDEX(People[First Name],$A455),CHAR(34),
", PersonMiddleName:  ",CHAR(34),INDEX(People[Middle Name],$A455),CHAR(34),
", PersonLastName:  ",CHAR(34),INDEX(People[Last Name],$A455),CHAR(34),"}"))</f>
        <v/>
      </c>
      <c r="E455" s="111" t="str">
        <f>IF($A455&gt;NumOrganizations,"",
CONCATENATE("  - &amp;OrganizationID",TEXT($A455,"0000"),
" {","OrganizationTypeCV:  ",CHAR(34),INDEX(Organizations[Organization Type '[CV']],$A455),CHAR(34),
", OrganizationCode:  ",CHAR(34),INDEX(Organizations[Organization Code],$A455),CHAR(34),
", OrganizationName:  ",CHAR(34),INDEX(Organizations[Organization Name],$A455),CHAR(34),
", OrganizationDescription:  ",CHAR(34),INDEX(Organizations[Organization Description],$A455),CHAR(34),
", OrganizationLink:  ",CHAR(34),INDEX(Organizations[Organization Link],$A455),CHAR(34),"}"))</f>
        <v/>
      </c>
      <c r="F455" s="111" t="str">
        <f>IF($A455&gt;NumPeople,"",
CONCATENATE("  - &amp;AffiliationID",TEXT($A455,"0000"),
" {PersonID: *PersonID",TEXT($A455,"0000"),
", OrganizationID: *OrganizationID",TEXT(MATCH(INDEX(People[Organization Name],$A455),Organizations[Organization Name],0),"0000"),
", IsPrimaryOrganizationContact: , AffiliationStartDate: , AffiliationEndDate: , PrimaryPhone: ",
", PrimaryEmail: ",CHAR(34),INDEX(People[Primary Email],$A455),CHAR(34),
", PrimaryAddress: ",CHAR(34),INDEX(People[Primary Address],$A455),CHAR(34),
", PersonLink: }"))</f>
        <v/>
      </c>
      <c r="H455" s="111" t="str">
        <f>IF(COUNTA(CitationInformation)=0,"",
IF($A455&gt;NumAuthors,"",
CONCATENATE("  - &amp;AuthorListID",TEXT($A455,"0000"),
"  {CitationID: *CitationID0001",
", PersonID: *PersonID",TEXT(MATCH(INDEX(AuthorList[Author Name],$A455),People[Full Name],0),"0000"),
", AuthorOrder: ",INDEX(AuthorList[Author Number],$A455),"}")))</f>
        <v/>
      </c>
      <c r="K455" s="111" t="str">
        <f>IF($A455&gt;NumSamplingFeatures,"",
CONCATENATE("  - &amp;SamplingFeatureID",TEXT($A455,"0000"),
" {","SamplingFeatureUUID:  ",CHAR(34),INDEX(SamplingFeatures[Sampling Feature UUID],$A455),CHAR(34),
", SamplingFeatureTypeCV:  ",CHAR(34),INDEX(SamplingFeatures[Sampling Feature Type],$A455),CHAR(34),
", SamplingFeatureCode:  ",CHAR(34),INDEX(SamplingFeatures[Feature Code],$A455),CHAR(34),
", SamplingFeatureName:  ",CHAR(34),INDEX(SamplingFeatures[Feature Name],$A455),CHAR(34),
", SamplingFeatureDescription:  ",CHAR(34),INDEX(SamplingFeatures[Feature Description],$A455),CHAR(34),
", SamplingFeatureGeotypeCV:  ",CHAR(34),INDEX(SamplingFeatures[Feature Geo Type],$A455),CHAR(34),
", FeatureGeometry:  ",CHAR(34),INDEX(SamplingFeatures[Feature Geometry],$A455),CHAR(34),
", Elevation_m:  ",CHAR(34),INDEX(SamplingFeatures[Elevation_m],$A455),CHAR(34),
", ElevationDatumCV:  ",CHAR(34),ElevationDatum,CHAR(34),"}"))</f>
        <v/>
      </c>
      <c r="L455" s="111" t="str">
        <f>IF(NumSites=0,"",
IF(NumSites&lt;$A455,"",
CONCATENATE("  - &amp;SiteID",TEXT($A455,"0000"),
" {","SamplingFeatureID:  *SamplingFeatureID",TEXT(MATCH($A455,Sites[SiteID],0),"0000"),
", SiteTypeCV:  ",CHAR(34),INDEX(Sites[Site Type],MATCH($A455,Sites[SiteID],0)),CHAR(34),
", Latitude:  ",INDEX(Sites[Latitude],MATCH($A455,Sites[SiteID],0)),
", Longitude:  ",INDEX(Sites[Longitude],MATCH($A455,Sites[SiteID],0)),
", SpatialReferenceID:  *SRSID0001}")))</f>
        <v/>
      </c>
      <c r="M455" s="111" t="str">
        <f>IF(NumSpecimens=0,"",
IF(NumSpecimens&lt;$A455,"",
CONCATENATE("  - &amp;SpecimenID",TEXT($A455,"0000"),
" {","SamplingFeatureID:  *SamplingFeatureID",TEXT(MATCH($A455,Specimens[SpecimenID],0),"0000"),
", SpecimenTypeCV:  ",CHAR(34),INDEX(Specimens[Specimen Type],MATCH($A455,Specimens[SpecimenID],0)),CHAR(34),
", SpecimenMediumCV:  ",INDEX(Specimens[Specimen Medium],MATCH($A455,Specimens[SpecimenID],0)),
", IsFieldSpecimen:  ",CHAR(34),INDEX(Specimens[Is Field Specimen?],MATCH($A455,Specimens[SpecimenID],0)),CHAR(34),"}")))</f>
        <v/>
      </c>
      <c r="N455" s="111" t="str">
        <f>IF(NumSpatialOffsets=0,"",
IF(NumSpatialOffsets&lt;$A455,"",
CONCATENATE("  - &amp;SpatialOffsetID",TEXT($A455,"0000"),
" {","SpatialOffsetTypeCV:  ",CHAR(34),INDEX(RelatedFeatures[Spatial Offset Type],MATCH($A455,RelatedFeatures[OffsetID],0)),CHAR(34),
", Offset1Value:  ",INDEX(RelatedFeatures[Offset 1 Value],MATCH($A455,RelatedFeatures[OffsetID],0)),
", Offset1UnitID:  ",CHAR(34),INDEX(RelatedFeatures[Offset 1 Unit],MATCH($A455,RelatedFeatures[OffsetID],0)),CHAR(34),
", Offset2Value:  ",IF(INDEX(RelatedFeatures[Offset 2 Value],MATCH($A455,RelatedFeatures[OffsetID],0))="","NULL",INDEX(RelatedFeatures[Offset 2 Value],MATCH($A455,RelatedFeatures[OffsetID],0))),
", Offset2UnitID:  ",CHAR(34),INDEX(RelatedFeatures[Offset 2 Unit],MATCH($A455,RelatedFeatures[OffsetID],0)),,CHAR(34),
", Offset3Value:  ",IF(INDEX(RelatedFeatures[Offset 3 Value],MATCH($A455,RelatedFeatures[OffsetID],0))="","NULL",INDEX(RelatedFeatures[Offset 3 Value],MATCH($A455,RelatedFeatures[OffsetID],0))),
", Offset3UnitID:  ",CHAR(34),INDEX(RelatedFeatures[Offset 3 Unit],MATCH($A455,RelatedFeatures[OffsetID],0)),CHAR(34),"}")))</f>
        <v/>
      </c>
      <c r="O455" s="111" t="str">
        <f>IF(NumRelatedFeatures=0,"",
IF($A455&gt;NumRelatedFeatures,"",
CONCATENATE("  - &amp;RelationID",TEXT($A455,"0000"),
" {","SamplingFeatureID:  *SamplingFeatureID",TEXT(MATCH(INDEX(RelatedFeatures[First Sampling Feature Code],$A455),SamplingFeatures[Feature Code],0),"0000"),
", RelationshipTypeCV:  ",CHAR(34),INDEX(RelatedFeatures[Relationship Type],$A455),CHAR(34),
", RelatedFeatureID: *SamplingFeatureID",TEXT(MATCH(INDEX(RelatedFeatures[Second Sampling Feature Code],$A455),SamplingFeatures[Feature Code],0),"0000"),
", SpatialOffsetID:  ",IF(INDEX(RelatedFeatures[OffsetID],$A455)="",CONCATENATE(CHAR(34),CHAR(34)),CONCATENATE("*SpatialOffsetID",TEXT(INDEX(RelatedFeatures[OffsetID],$A455),"0000"))),"}")))</f>
        <v/>
      </c>
      <c r="P455" s="111" t="str">
        <f>IF($A455&gt;NumMethods,"",
CONCATENATE("  - &amp;MethodID",TEXT($A455,"0000"),
" {","MethodTypeCV:  ",CHAR(34),INDEX(Methods[Method Type],$A455),CHAR(34),
", MethodCode:  ",CHAR(34),INDEX(Methods[Method Code],$A455),CHAR(34),
", MethodName:  ",CHAR(34),INDEX(Methods[Method Name],$A455),CHAR(34),
", MethodDescription:  ",CHAR(34),INDEX(Methods[Method Description],$A455),CHAR(34),
", MethodLink:  ",CHAR(34),INDEX(Methods[Method Link],$A455),CHAR(34),
", OrganizationID: *OrganizationID",TEXT(MATCH(INDEX(Methods[Organization Name],$A455),Organizations[Organization Name],0),"0000"),"}"))</f>
        <v/>
      </c>
      <c r="Q455" s="111" t="str">
        <f>IF($A455&gt;NumVariables,"",
CONCATENATE("  - &amp;VariableID",TEXT($A455,"0000"),
" {","VariableTypeCV:  ",CHAR(34),INDEX(Variables[Variable Type],$A455),CHAR(34),
", VariableCode:  ",CHAR(34),INDEX(Variables[Variable Code],$A455),CHAR(34),
", VariableNameCV:  ",CHAR(34),INDEX(Variables[Variable Name],$A455),CHAR(34),
", VariableDefinition:  ",CHAR(34),INDEX(Variables[Variable Definition],$A455),CHAR(34),
", SpecciationCV:  ",CHAR(34),INDEX(Variables[Speciation],$A455),CHAR(34),
", NoDataValue:  ",CHAR(34),INDEX(Variables[No Data Value],$A455),CHAR(34),"}"))</f>
        <v/>
      </c>
      <c r="S455" s="111" t="str">
        <f>IF($A455&gt;NumProcessingLevels,"",
CONCATENATE("  - &amp;ProcessingLevelID",TEXT($A455,"0000"),
" {","ProcessingLevelCode:  ",CHAR(34),INDEX(ProcessingLevels[Processing Level Code],$A455),CHAR(34),
", Definition:  ",CHAR(34),INDEX(ProcessingLevels[Definition],$A455),CHAR(34),
", Explanation:  ",CHAR(34),INDEX(ProcessingLevels[Explanation],$A455),CHAR(34),"}"))</f>
        <v/>
      </c>
      <c r="T455" s="111" t="str">
        <f>IF($A455&gt;NumDataColumns,"",
IF(INDEX(DataColumns[Method Code],$A455)="","PLEASE FILL IN A METHOD FOR EACH DATA COLUMN",
CONCATENATE("  - &amp;ActionID",TEXT($A455,"0000"),
" {","ActionTypeCV:  ",CHAR(34),"Observation",CHAR(34),
", MethodID: *MethodID",TEXT(MATCH(INDEX(DataColumns[Method Code],$A455),Methods[Method Code],0),"0000"),
", BeginDateTime:  NULL",
", BeginDateTimeUTCOffset:  NULL",
", EndDateTime:  NULL",
", EndDateTimeUTCOffset:  NULL",
", ActionDescription:  ",CHAR(34),"Generic observation action generated by YODA TimeSeries Template",CHAR(34),
", ActionFileLink:  ",CHAR(34),CHAR(34),"}")))</f>
        <v/>
      </c>
      <c r="U455" s="111" t="str">
        <f>IF($A455&gt;NumDataColumns,"",
IF(INDEX(DataColumns[Method Code],$A455)="","PLEASE FILL IN A SAMPLING FEATURE FOR EACH DATA COLUMN",
CONCATENATE("  - &amp;FeatureActionID",TEXT($A455,"0000"),
" {","SamplingFeatureID:  *SamplingFeatureID",TEXT(MATCH(INDEX(DataColumns[Sampling Feature Code],$A455),SamplingFeatures[Feature Code],0),"0000"),
", ActionID:  *ActionID",TEXT($A455,"0000"),"}")))</f>
        <v/>
      </c>
      <c r="V455" s="111" t="str">
        <f>IF($A455&gt;NumDataColumns,"",
CONCATENATE("  - &amp;ResultID",TEXT($A455,"0000"),
" {","ResultUUID:  ",CHAR(34),INDEX(DataColumns[ResultUUID],$A455),CHAR(34),
", FeatureActionID: *FeatureActionID",TEXT($A455,"0000"),
", ResultTypeCV:  ",CHAR(34),INDEX(DataColumns[Result Type],$A455),CHAR(34),
", VariableID:  *VariableID",TEXT(MATCH(INDEX(DataColumns[Variable Code],$A455),Variables[Variable Code],0),"0000"),
", UnitsID:  ",CHAR(34),INDEX(DataColumns[Unit Name],$A455),CHAR(34),
", TaxonomicClassifierID:  ",CHAR(34),CHAR(34),
", ProcessingLevelID:  *ProcessingLevelID",TEXT(MATCH(INDEX(DataColumns[Processing Level],$A455),ProcessingLevels[Processing Level Code],0),"0000"),
", ResultDateTime:  ",CHAR(34),CHAR(34),
", ResultDateTimeUTCOffset:  ",CHAR(34),CHAR(34),
", ValidDateTime:  ",CHAR(34),CHAR(34),
", ValidDateTimeUTCOffset:  ",CHAR(34),CHAR(34),
", StatusCV:  ",CHAR(34),CHAR(34),
", SampledMediumCV:  ",CHAR(34),INDEX(DataColumns[Sampled Medium],$A455),CHAR(34),
", ValueCount:  ",NumDataValues,"}"))</f>
        <v/>
      </c>
      <c r="W455" s="111" t="str">
        <f>IF($A455&gt;NumDataColumns,"",
CONCATENATE("  - &amp;TimeSeriesResultID001",TEXT($A455,"0000"),
" {","ResultID: *ResultID",TEXT($A455,"0000"),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Statistic],$A455),CHAR(34),"}"))</f>
        <v/>
      </c>
      <c r="X455" s="111" t="str">
        <f>IF($A455-3&gt;NumDataColumns,"",
CONCATENATE("    - {ColumnNumber: ",TEXT($A455-1,"0000"),
", Label:  ",CHAR(34),INDEX(DataColumns[Column Label],$A455-3),CHAR(34),
", ODM2Field:  ",CHAR(34),"DataValue",CHAR(34),
", CensorCodeCV:  ",CHAR(34),INDEX(DataColumns[Censor Code],$A455-3),CHAR(34),
", QualiatyCodeCV:  ",CHAR(34),INDEX(DataColumns[Quality Code],$A455-3),CHAR(34),
", TimeAggregationInterval:  ",INDEX(DataColumns[Time Aggregation Interval],$A455-3),
", TimeAggregationIntervalUnitsID:  ",CHAR(34),INDEX(DataColumns[Time Aggregation Unit],$A455-3),CHAR(34),"}"))</f>
        <v/>
      </c>
      <c r="AA455" s="111" t="str">
        <f>IF($A455&gt;NumDataColumns,
"",
CONCATENATE(AA454,", ",INDEX(DataColumns[Column Label],$A455)))</f>
        <v/>
      </c>
    </row>
    <row r="456" spans="1:27" x14ac:dyDescent="0.25">
      <c r="A456">
        <v>453</v>
      </c>
      <c r="D456" s="111" t="str">
        <f>IF($A456&gt;NumPeople,"",
CONCATENATE("  - &amp;PersonID",TEXT($A456,"0000"),
" {","PersonFirstName:  ",CHAR(34),INDEX(People[First Name],$A456),CHAR(34),
", PersonMiddleName:  ",CHAR(34),INDEX(People[Middle Name],$A456),CHAR(34),
", PersonLastName:  ",CHAR(34),INDEX(People[Last Name],$A456),CHAR(34),"}"))</f>
        <v/>
      </c>
      <c r="E456" s="111" t="str">
        <f>IF($A456&gt;NumOrganizations,"",
CONCATENATE("  - &amp;OrganizationID",TEXT($A456,"0000"),
" {","OrganizationTypeCV:  ",CHAR(34),INDEX(Organizations[Organization Type '[CV']],$A456),CHAR(34),
", OrganizationCode:  ",CHAR(34),INDEX(Organizations[Organization Code],$A456),CHAR(34),
", OrganizationName:  ",CHAR(34),INDEX(Organizations[Organization Name],$A456),CHAR(34),
", OrganizationDescription:  ",CHAR(34),INDEX(Organizations[Organization Description],$A456),CHAR(34),
", OrganizationLink:  ",CHAR(34),INDEX(Organizations[Organization Link],$A456),CHAR(34),"}"))</f>
        <v/>
      </c>
      <c r="F456" s="111" t="str">
        <f>IF($A456&gt;NumPeople,"",
CONCATENATE("  - &amp;AffiliationID",TEXT($A456,"0000"),
" {PersonID: *PersonID",TEXT($A456,"0000"),
", OrganizationID: *OrganizationID",TEXT(MATCH(INDEX(People[Organization Name],$A456),Organizations[Organization Name],0),"0000"),
", IsPrimaryOrganizationContact: , AffiliationStartDate: , AffiliationEndDate: , PrimaryPhone: ",
", PrimaryEmail: ",CHAR(34),INDEX(People[Primary Email],$A456),CHAR(34),
", PrimaryAddress: ",CHAR(34),INDEX(People[Primary Address],$A456),CHAR(34),
", PersonLink: }"))</f>
        <v/>
      </c>
      <c r="H456" s="111" t="str">
        <f>IF(COUNTA(CitationInformation)=0,"",
IF($A456&gt;NumAuthors,"",
CONCATENATE("  - &amp;AuthorListID",TEXT($A456,"0000"),
"  {CitationID: *CitationID0001",
", PersonID: *PersonID",TEXT(MATCH(INDEX(AuthorList[Author Name],$A456),People[Full Name],0),"0000"),
", AuthorOrder: ",INDEX(AuthorList[Author Number],$A456),"}")))</f>
        <v/>
      </c>
      <c r="K456" s="111" t="str">
        <f>IF($A456&gt;NumSamplingFeatures,"",
CONCATENATE("  - &amp;SamplingFeatureID",TEXT($A456,"0000"),
" {","SamplingFeatureUUID:  ",CHAR(34),INDEX(SamplingFeatures[Sampling Feature UUID],$A456),CHAR(34),
", SamplingFeatureTypeCV:  ",CHAR(34),INDEX(SamplingFeatures[Sampling Feature Type],$A456),CHAR(34),
", SamplingFeatureCode:  ",CHAR(34),INDEX(SamplingFeatures[Feature Code],$A456),CHAR(34),
", SamplingFeatureName:  ",CHAR(34),INDEX(SamplingFeatures[Feature Name],$A456),CHAR(34),
", SamplingFeatureDescription:  ",CHAR(34),INDEX(SamplingFeatures[Feature Description],$A456),CHAR(34),
", SamplingFeatureGeotypeCV:  ",CHAR(34),INDEX(SamplingFeatures[Feature Geo Type],$A456),CHAR(34),
", FeatureGeometry:  ",CHAR(34),INDEX(SamplingFeatures[Feature Geometry],$A456),CHAR(34),
", Elevation_m:  ",CHAR(34),INDEX(SamplingFeatures[Elevation_m],$A456),CHAR(34),
", ElevationDatumCV:  ",CHAR(34),ElevationDatum,CHAR(34),"}"))</f>
        <v/>
      </c>
      <c r="L456" s="111" t="str">
        <f>IF(NumSites=0,"",
IF(NumSites&lt;$A456,"",
CONCATENATE("  - &amp;SiteID",TEXT($A456,"0000"),
" {","SamplingFeatureID:  *SamplingFeatureID",TEXT(MATCH($A456,Sites[SiteID],0),"0000"),
", SiteTypeCV:  ",CHAR(34),INDEX(Sites[Site Type],MATCH($A456,Sites[SiteID],0)),CHAR(34),
", Latitude:  ",INDEX(Sites[Latitude],MATCH($A456,Sites[SiteID],0)),
", Longitude:  ",INDEX(Sites[Longitude],MATCH($A456,Sites[SiteID],0)),
", SpatialReferenceID:  *SRSID0001}")))</f>
        <v/>
      </c>
      <c r="M456" s="111" t="str">
        <f>IF(NumSpecimens=0,"",
IF(NumSpecimens&lt;$A456,"",
CONCATENATE("  - &amp;SpecimenID",TEXT($A456,"0000"),
" {","SamplingFeatureID:  *SamplingFeatureID",TEXT(MATCH($A456,Specimens[SpecimenID],0),"0000"),
", SpecimenTypeCV:  ",CHAR(34),INDEX(Specimens[Specimen Type],MATCH($A456,Specimens[SpecimenID],0)),CHAR(34),
", SpecimenMediumCV:  ",INDEX(Specimens[Specimen Medium],MATCH($A456,Specimens[SpecimenID],0)),
", IsFieldSpecimen:  ",CHAR(34),INDEX(Specimens[Is Field Specimen?],MATCH($A456,Specimens[SpecimenID],0)),CHAR(34),"}")))</f>
        <v/>
      </c>
      <c r="N456" s="111" t="str">
        <f>IF(NumSpatialOffsets=0,"",
IF(NumSpatialOffsets&lt;$A456,"",
CONCATENATE("  - &amp;SpatialOffsetID",TEXT($A456,"0000"),
" {","SpatialOffsetTypeCV:  ",CHAR(34),INDEX(RelatedFeatures[Spatial Offset Type],MATCH($A456,RelatedFeatures[OffsetID],0)),CHAR(34),
", Offset1Value:  ",INDEX(RelatedFeatures[Offset 1 Value],MATCH($A456,RelatedFeatures[OffsetID],0)),
", Offset1UnitID:  ",CHAR(34),INDEX(RelatedFeatures[Offset 1 Unit],MATCH($A456,RelatedFeatures[OffsetID],0)),CHAR(34),
", Offset2Value:  ",IF(INDEX(RelatedFeatures[Offset 2 Value],MATCH($A456,RelatedFeatures[OffsetID],0))="","NULL",INDEX(RelatedFeatures[Offset 2 Value],MATCH($A456,RelatedFeatures[OffsetID],0))),
", Offset2UnitID:  ",CHAR(34),INDEX(RelatedFeatures[Offset 2 Unit],MATCH($A456,RelatedFeatures[OffsetID],0)),,CHAR(34),
", Offset3Value:  ",IF(INDEX(RelatedFeatures[Offset 3 Value],MATCH($A456,RelatedFeatures[OffsetID],0))="","NULL",INDEX(RelatedFeatures[Offset 3 Value],MATCH($A456,RelatedFeatures[OffsetID],0))),
", Offset3UnitID:  ",CHAR(34),INDEX(RelatedFeatures[Offset 3 Unit],MATCH($A456,RelatedFeatures[OffsetID],0)),CHAR(34),"}")))</f>
        <v/>
      </c>
      <c r="O456" s="111" t="str">
        <f>IF(NumRelatedFeatures=0,"",
IF($A456&gt;NumRelatedFeatures,"",
CONCATENATE("  - &amp;RelationID",TEXT($A456,"0000"),
" {","SamplingFeatureID:  *SamplingFeatureID",TEXT(MATCH(INDEX(RelatedFeatures[First Sampling Feature Code],$A456),SamplingFeatures[Feature Code],0),"0000"),
", RelationshipTypeCV:  ",CHAR(34),INDEX(RelatedFeatures[Relationship Type],$A456),CHAR(34),
", RelatedFeatureID: *SamplingFeatureID",TEXT(MATCH(INDEX(RelatedFeatures[Second Sampling Feature Code],$A456),SamplingFeatures[Feature Code],0),"0000"),
", SpatialOffsetID:  ",IF(INDEX(RelatedFeatures[OffsetID],$A456)="",CONCATENATE(CHAR(34),CHAR(34)),CONCATENATE("*SpatialOffsetID",TEXT(INDEX(RelatedFeatures[OffsetID],$A456),"0000"))),"}")))</f>
        <v/>
      </c>
      <c r="P456" s="111" t="str">
        <f>IF($A456&gt;NumMethods,"",
CONCATENATE("  - &amp;MethodID",TEXT($A456,"0000"),
" {","MethodTypeCV:  ",CHAR(34),INDEX(Methods[Method Type],$A456),CHAR(34),
", MethodCode:  ",CHAR(34),INDEX(Methods[Method Code],$A456),CHAR(34),
", MethodName:  ",CHAR(34),INDEX(Methods[Method Name],$A456),CHAR(34),
", MethodDescription:  ",CHAR(34),INDEX(Methods[Method Description],$A456),CHAR(34),
", MethodLink:  ",CHAR(34),INDEX(Methods[Method Link],$A456),CHAR(34),
", OrganizationID: *OrganizationID",TEXT(MATCH(INDEX(Methods[Organization Name],$A456),Organizations[Organization Name],0),"0000"),"}"))</f>
        <v/>
      </c>
      <c r="Q456" s="111" t="str">
        <f>IF($A456&gt;NumVariables,"",
CONCATENATE("  - &amp;VariableID",TEXT($A456,"0000"),
" {","VariableTypeCV:  ",CHAR(34),INDEX(Variables[Variable Type],$A456),CHAR(34),
", VariableCode:  ",CHAR(34),INDEX(Variables[Variable Code],$A456),CHAR(34),
", VariableNameCV:  ",CHAR(34),INDEX(Variables[Variable Name],$A456),CHAR(34),
", VariableDefinition:  ",CHAR(34),INDEX(Variables[Variable Definition],$A456),CHAR(34),
", SpecciationCV:  ",CHAR(34),INDEX(Variables[Speciation],$A456),CHAR(34),
", NoDataValue:  ",CHAR(34),INDEX(Variables[No Data Value],$A456),CHAR(34),"}"))</f>
        <v/>
      </c>
      <c r="S456" s="111" t="str">
        <f>IF($A456&gt;NumProcessingLevels,"",
CONCATENATE("  - &amp;ProcessingLevelID",TEXT($A456,"0000"),
" {","ProcessingLevelCode:  ",CHAR(34),INDEX(ProcessingLevels[Processing Level Code],$A456),CHAR(34),
", Definition:  ",CHAR(34),INDEX(ProcessingLevels[Definition],$A456),CHAR(34),
", Explanation:  ",CHAR(34),INDEX(ProcessingLevels[Explanation],$A456),CHAR(34),"}"))</f>
        <v/>
      </c>
      <c r="T456" s="111" t="str">
        <f>IF($A456&gt;NumDataColumns,"",
IF(INDEX(DataColumns[Method Code],$A456)="","PLEASE FILL IN A METHOD FOR EACH DATA COLUMN",
CONCATENATE("  - &amp;ActionID",TEXT($A456,"0000"),
" {","ActionTypeCV:  ",CHAR(34),"Observation",CHAR(34),
", MethodID: *MethodID",TEXT(MATCH(INDEX(DataColumns[Method Code],$A456),Methods[Method Code],0),"0000"),
", BeginDateTime:  NULL",
", BeginDateTimeUTCOffset:  NULL",
", EndDateTime:  NULL",
", EndDateTimeUTCOffset:  NULL",
", ActionDescription:  ",CHAR(34),"Generic observation action generated by YODA TimeSeries Template",CHAR(34),
", ActionFileLink:  ",CHAR(34),CHAR(34),"}")))</f>
        <v/>
      </c>
      <c r="U456" s="111" t="str">
        <f>IF($A456&gt;NumDataColumns,"",
IF(INDEX(DataColumns[Method Code],$A456)="","PLEASE FILL IN A SAMPLING FEATURE FOR EACH DATA COLUMN",
CONCATENATE("  - &amp;FeatureActionID",TEXT($A456,"0000"),
" {","SamplingFeatureID:  *SamplingFeatureID",TEXT(MATCH(INDEX(DataColumns[Sampling Feature Code],$A456),SamplingFeatures[Feature Code],0),"0000"),
", ActionID:  *ActionID",TEXT($A456,"0000"),"}")))</f>
        <v/>
      </c>
      <c r="V456" s="111" t="str">
        <f>IF($A456&gt;NumDataColumns,"",
CONCATENATE("  - &amp;ResultID",TEXT($A456,"0000"),
" {","ResultUUID:  ",CHAR(34),INDEX(DataColumns[ResultUUID],$A456),CHAR(34),
", FeatureActionID: *FeatureActionID",TEXT($A456,"0000"),
", ResultTypeCV:  ",CHAR(34),INDEX(DataColumns[Result Type],$A456),CHAR(34),
", VariableID:  *VariableID",TEXT(MATCH(INDEX(DataColumns[Variable Code],$A456),Variables[Variable Code],0),"0000"),
", UnitsID:  ",CHAR(34),INDEX(DataColumns[Unit Name],$A456),CHAR(34),
", TaxonomicClassifierID:  ",CHAR(34),CHAR(34),
", ProcessingLevelID:  *ProcessingLevelID",TEXT(MATCH(INDEX(DataColumns[Processing Level],$A456),ProcessingLevels[Processing Level Code],0),"0000"),
", ResultDateTime:  ",CHAR(34),CHAR(34),
", ResultDateTimeUTCOffset:  ",CHAR(34),CHAR(34),
", ValidDateTime:  ",CHAR(34),CHAR(34),
", ValidDateTimeUTCOffset:  ",CHAR(34),CHAR(34),
", StatusCV:  ",CHAR(34),CHAR(34),
", SampledMediumCV:  ",CHAR(34),INDEX(DataColumns[Sampled Medium],$A456),CHAR(34),
", ValueCount:  ",NumDataValues,"}"))</f>
        <v/>
      </c>
      <c r="W456" s="111" t="str">
        <f>IF($A456&gt;NumDataColumns,"",
CONCATENATE("  - &amp;TimeSeriesResultID001",TEXT($A456,"0000"),
" {","ResultID: *ResultID",TEXT($A456,"0000"),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Statistic],$A456),CHAR(34),"}"))</f>
        <v/>
      </c>
      <c r="X456" s="111" t="str">
        <f>IF($A456-3&gt;NumDataColumns,"",
CONCATENATE("    - {ColumnNumber: ",TEXT($A456-1,"0000"),
", Label:  ",CHAR(34),INDEX(DataColumns[Column Label],$A456-3),CHAR(34),
", ODM2Field:  ",CHAR(34),"DataValue",CHAR(34),
", CensorCodeCV:  ",CHAR(34),INDEX(DataColumns[Censor Code],$A456-3),CHAR(34),
", QualiatyCodeCV:  ",CHAR(34),INDEX(DataColumns[Quality Code],$A456-3),CHAR(34),
", TimeAggregationInterval:  ",INDEX(DataColumns[Time Aggregation Interval],$A456-3),
", TimeAggregationIntervalUnitsID:  ",CHAR(34),INDEX(DataColumns[Time Aggregation Unit],$A456-3),CHAR(34),"}"))</f>
        <v/>
      </c>
      <c r="AA456" s="111" t="str">
        <f>IF($A456&gt;NumDataColumns,
"",
CONCATENATE(AA455,", ",INDEX(DataColumns[Column Label],$A456)))</f>
        <v/>
      </c>
    </row>
    <row r="457" spans="1:27" x14ac:dyDescent="0.25">
      <c r="A457">
        <v>454</v>
      </c>
      <c r="D457" s="111" t="str">
        <f>IF($A457&gt;NumPeople,"",
CONCATENATE("  - &amp;PersonID",TEXT($A457,"0000"),
" {","PersonFirstName:  ",CHAR(34),INDEX(People[First Name],$A457),CHAR(34),
", PersonMiddleName:  ",CHAR(34),INDEX(People[Middle Name],$A457),CHAR(34),
", PersonLastName:  ",CHAR(34),INDEX(People[Last Name],$A457),CHAR(34),"}"))</f>
        <v/>
      </c>
      <c r="E457" s="111" t="str">
        <f>IF($A457&gt;NumOrganizations,"",
CONCATENATE("  - &amp;OrganizationID",TEXT($A457,"0000"),
" {","OrganizationTypeCV:  ",CHAR(34),INDEX(Organizations[Organization Type '[CV']],$A457),CHAR(34),
", OrganizationCode:  ",CHAR(34),INDEX(Organizations[Organization Code],$A457),CHAR(34),
", OrganizationName:  ",CHAR(34),INDEX(Organizations[Organization Name],$A457),CHAR(34),
", OrganizationDescription:  ",CHAR(34),INDEX(Organizations[Organization Description],$A457),CHAR(34),
", OrganizationLink:  ",CHAR(34),INDEX(Organizations[Organization Link],$A457),CHAR(34),"}"))</f>
        <v/>
      </c>
      <c r="F457" s="111" t="str">
        <f>IF($A457&gt;NumPeople,"",
CONCATENATE("  - &amp;AffiliationID",TEXT($A457,"0000"),
" {PersonID: *PersonID",TEXT($A457,"0000"),
", OrganizationID: *OrganizationID",TEXT(MATCH(INDEX(People[Organization Name],$A457),Organizations[Organization Name],0),"0000"),
", IsPrimaryOrganizationContact: , AffiliationStartDate: , AffiliationEndDate: , PrimaryPhone: ",
", PrimaryEmail: ",CHAR(34),INDEX(People[Primary Email],$A457),CHAR(34),
", PrimaryAddress: ",CHAR(34),INDEX(People[Primary Address],$A457),CHAR(34),
", PersonLink: }"))</f>
        <v/>
      </c>
      <c r="H457" s="111" t="str">
        <f>IF(COUNTA(CitationInformation)=0,"",
IF($A457&gt;NumAuthors,"",
CONCATENATE("  - &amp;AuthorListID",TEXT($A457,"0000"),
"  {CitationID: *CitationID0001",
", PersonID: *PersonID",TEXT(MATCH(INDEX(AuthorList[Author Name],$A457),People[Full Name],0),"0000"),
", AuthorOrder: ",INDEX(AuthorList[Author Number],$A457),"}")))</f>
        <v/>
      </c>
      <c r="K457" s="111" t="str">
        <f>IF($A457&gt;NumSamplingFeatures,"",
CONCATENATE("  - &amp;SamplingFeatureID",TEXT($A457,"0000"),
" {","SamplingFeatureUUID:  ",CHAR(34),INDEX(SamplingFeatures[Sampling Feature UUID],$A457),CHAR(34),
", SamplingFeatureTypeCV:  ",CHAR(34),INDEX(SamplingFeatures[Sampling Feature Type],$A457),CHAR(34),
", SamplingFeatureCode:  ",CHAR(34),INDEX(SamplingFeatures[Feature Code],$A457),CHAR(34),
", SamplingFeatureName:  ",CHAR(34),INDEX(SamplingFeatures[Feature Name],$A457),CHAR(34),
", SamplingFeatureDescription:  ",CHAR(34),INDEX(SamplingFeatures[Feature Description],$A457),CHAR(34),
", SamplingFeatureGeotypeCV:  ",CHAR(34),INDEX(SamplingFeatures[Feature Geo Type],$A457),CHAR(34),
", FeatureGeometry:  ",CHAR(34),INDEX(SamplingFeatures[Feature Geometry],$A457),CHAR(34),
", Elevation_m:  ",CHAR(34),INDEX(SamplingFeatures[Elevation_m],$A457),CHAR(34),
", ElevationDatumCV:  ",CHAR(34),ElevationDatum,CHAR(34),"}"))</f>
        <v/>
      </c>
      <c r="L457" s="111" t="str">
        <f>IF(NumSites=0,"",
IF(NumSites&lt;$A457,"",
CONCATENATE("  - &amp;SiteID",TEXT($A457,"0000"),
" {","SamplingFeatureID:  *SamplingFeatureID",TEXT(MATCH($A457,Sites[SiteID],0),"0000"),
", SiteTypeCV:  ",CHAR(34),INDEX(Sites[Site Type],MATCH($A457,Sites[SiteID],0)),CHAR(34),
", Latitude:  ",INDEX(Sites[Latitude],MATCH($A457,Sites[SiteID],0)),
", Longitude:  ",INDEX(Sites[Longitude],MATCH($A457,Sites[SiteID],0)),
", SpatialReferenceID:  *SRSID0001}")))</f>
        <v/>
      </c>
      <c r="M457" s="111" t="str">
        <f>IF(NumSpecimens=0,"",
IF(NumSpecimens&lt;$A457,"",
CONCATENATE("  - &amp;SpecimenID",TEXT($A457,"0000"),
" {","SamplingFeatureID:  *SamplingFeatureID",TEXT(MATCH($A457,Specimens[SpecimenID],0),"0000"),
", SpecimenTypeCV:  ",CHAR(34),INDEX(Specimens[Specimen Type],MATCH($A457,Specimens[SpecimenID],0)),CHAR(34),
", SpecimenMediumCV:  ",INDEX(Specimens[Specimen Medium],MATCH($A457,Specimens[SpecimenID],0)),
", IsFieldSpecimen:  ",CHAR(34),INDEX(Specimens[Is Field Specimen?],MATCH($A457,Specimens[SpecimenID],0)),CHAR(34),"}")))</f>
        <v/>
      </c>
      <c r="N457" s="111" t="str">
        <f>IF(NumSpatialOffsets=0,"",
IF(NumSpatialOffsets&lt;$A457,"",
CONCATENATE("  - &amp;SpatialOffsetID",TEXT($A457,"0000"),
" {","SpatialOffsetTypeCV:  ",CHAR(34),INDEX(RelatedFeatures[Spatial Offset Type],MATCH($A457,RelatedFeatures[OffsetID],0)),CHAR(34),
", Offset1Value:  ",INDEX(RelatedFeatures[Offset 1 Value],MATCH($A457,RelatedFeatures[OffsetID],0)),
", Offset1UnitID:  ",CHAR(34),INDEX(RelatedFeatures[Offset 1 Unit],MATCH($A457,RelatedFeatures[OffsetID],0)),CHAR(34),
", Offset2Value:  ",IF(INDEX(RelatedFeatures[Offset 2 Value],MATCH($A457,RelatedFeatures[OffsetID],0))="","NULL",INDEX(RelatedFeatures[Offset 2 Value],MATCH($A457,RelatedFeatures[OffsetID],0))),
", Offset2UnitID:  ",CHAR(34),INDEX(RelatedFeatures[Offset 2 Unit],MATCH($A457,RelatedFeatures[OffsetID],0)),,CHAR(34),
", Offset3Value:  ",IF(INDEX(RelatedFeatures[Offset 3 Value],MATCH($A457,RelatedFeatures[OffsetID],0))="","NULL",INDEX(RelatedFeatures[Offset 3 Value],MATCH($A457,RelatedFeatures[OffsetID],0))),
", Offset3UnitID:  ",CHAR(34),INDEX(RelatedFeatures[Offset 3 Unit],MATCH($A457,RelatedFeatures[OffsetID],0)),CHAR(34),"}")))</f>
        <v/>
      </c>
      <c r="O457" s="111" t="str">
        <f>IF(NumRelatedFeatures=0,"",
IF($A457&gt;NumRelatedFeatures,"",
CONCATENATE("  - &amp;RelationID",TEXT($A457,"0000"),
" {","SamplingFeatureID:  *SamplingFeatureID",TEXT(MATCH(INDEX(RelatedFeatures[First Sampling Feature Code],$A457),SamplingFeatures[Feature Code],0),"0000"),
", RelationshipTypeCV:  ",CHAR(34),INDEX(RelatedFeatures[Relationship Type],$A457),CHAR(34),
", RelatedFeatureID: *SamplingFeatureID",TEXT(MATCH(INDEX(RelatedFeatures[Second Sampling Feature Code],$A457),SamplingFeatures[Feature Code],0),"0000"),
", SpatialOffsetID:  ",IF(INDEX(RelatedFeatures[OffsetID],$A457)="",CONCATENATE(CHAR(34),CHAR(34)),CONCATENATE("*SpatialOffsetID",TEXT(INDEX(RelatedFeatures[OffsetID],$A457),"0000"))),"}")))</f>
        <v/>
      </c>
      <c r="P457" s="111" t="str">
        <f>IF($A457&gt;NumMethods,"",
CONCATENATE("  - &amp;MethodID",TEXT($A457,"0000"),
" {","MethodTypeCV:  ",CHAR(34),INDEX(Methods[Method Type],$A457),CHAR(34),
", MethodCode:  ",CHAR(34),INDEX(Methods[Method Code],$A457),CHAR(34),
", MethodName:  ",CHAR(34),INDEX(Methods[Method Name],$A457),CHAR(34),
", MethodDescription:  ",CHAR(34),INDEX(Methods[Method Description],$A457),CHAR(34),
", MethodLink:  ",CHAR(34),INDEX(Methods[Method Link],$A457),CHAR(34),
", OrganizationID: *OrganizationID",TEXT(MATCH(INDEX(Methods[Organization Name],$A457),Organizations[Organization Name],0),"0000"),"}"))</f>
        <v/>
      </c>
      <c r="Q457" s="111" t="str">
        <f>IF($A457&gt;NumVariables,"",
CONCATENATE("  - &amp;VariableID",TEXT($A457,"0000"),
" {","VariableTypeCV:  ",CHAR(34),INDEX(Variables[Variable Type],$A457),CHAR(34),
", VariableCode:  ",CHAR(34),INDEX(Variables[Variable Code],$A457),CHAR(34),
", VariableNameCV:  ",CHAR(34),INDEX(Variables[Variable Name],$A457),CHAR(34),
", VariableDefinition:  ",CHAR(34),INDEX(Variables[Variable Definition],$A457),CHAR(34),
", SpecciationCV:  ",CHAR(34),INDEX(Variables[Speciation],$A457),CHAR(34),
", NoDataValue:  ",CHAR(34),INDEX(Variables[No Data Value],$A457),CHAR(34),"}"))</f>
        <v/>
      </c>
      <c r="S457" s="111" t="str">
        <f>IF($A457&gt;NumProcessingLevels,"",
CONCATENATE("  - &amp;ProcessingLevelID",TEXT($A457,"0000"),
" {","ProcessingLevelCode:  ",CHAR(34),INDEX(ProcessingLevels[Processing Level Code],$A457),CHAR(34),
", Definition:  ",CHAR(34),INDEX(ProcessingLevels[Definition],$A457),CHAR(34),
", Explanation:  ",CHAR(34),INDEX(ProcessingLevels[Explanation],$A457),CHAR(34),"}"))</f>
        <v/>
      </c>
      <c r="T457" s="111" t="str">
        <f>IF($A457&gt;NumDataColumns,"",
IF(INDEX(DataColumns[Method Code],$A457)="","PLEASE FILL IN A METHOD FOR EACH DATA COLUMN",
CONCATENATE("  - &amp;ActionID",TEXT($A457,"0000"),
" {","ActionTypeCV:  ",CHAR(34),"Observation",CHAR(34),
", MethodID: *MethodID",TEXT(MATCH(INDEX(DataColumns[Method Code],$A457),Methods[Method Code],0),"0000"),
", BeginDateTime:  NULL",
", BeginDateTimeUTCOffset:  NULL",
", EndDateTime:  NULL",
", EndDateTimeUTCOffset:  NULL",
", ActionDescription:  ",CHAR(34),"Generic observation action generated by YODA TimeSeries Template",CHAR(34),
", ActionFileLink:  ",CHAR(34),CHAR(34),"}")))</f>
        <v/>
      </c>
      <c r="U457" s="111" t="str">
        <f>IF($A457&gt;NumDataColumns,"",
IF(INDEX(DataColumns[Method Code],$A457)="","PLEASE FILL IN A SAMPLING FEATURE FOR EACH DATA COLUMN",
CONCATENATE("  - &amp;FeatureActionID",TEXT($A457,"0000"),
" {","SamplingFeatureID:  *SamplingFeatureID",TEXT(MATCH(INDEX(DataColumns[Sampling Feature Code],$A457),SamplingFeatures[Feature Code],0),"0000"),
", ActionID:  *ActionID",TEXT($A457,"0000"),"}")))</f>
        <v/>
      </c>
      <c r="V457" s="111" t="str">
        <f>IF($A457&gt;NumDataColumns,"",
CONCATENATE("  - &amp;ResultID",TEXT($A457,"0000"),
" {","ResultUUID:  ",CHAR(34),INDEX(DataColumns[ResultUUID],$A457),CHAR(34),
", FeatureActionID: *FeatureActionID",TEXT($A457,"0000"),
", ResultTypeCV:  ",CHAR(34),INDEX(DataColumns[Result Type],$A457),CHAR(34),
", VariableID:  *VariableID",TEXT(MATCH(INDEX(DataColumns[Variable Code],$A457),Variables[Variable Code],0),"0000"),
", UnitsID:  ",CHAR(34),INDEX(DataColumns[Unit Name],$A457),CHAR(34),
", TaxonomicClassifierID:  ",CHAR(34),CHAR(34),
", ProcessingLevelID:  *ProcessingLevelID",TEXT(MATCH(INDEX(DataColumns[Processing Level],$A457),ProcessingLevels[Processing Level Code],0),"0000"),
", ResultDateTime:  ",CHAR(34),CHAR(34),
", ResultDateTimeUTCOffset:  ",CHAR(34),CHAR(34),
", ValidDateTime:  ",CHAR(34),CHAR(34),
", ValidDateTimeUTCOffset:  ",CHAR(34),CHAR(34),
", StatusCV:  ",CHAR(34),CHAR(34),
", SampledMediumCV:  ",CHAR(34),INDEX(DataColumns[Sampled Medium],$A457),CHAR(34),
", ValueCount:  ",NumDataValues,"}"))</f>
        <v/>
      </c>
      <c r="W457" s="111" t="str">
        <f>IF($A457&gt;NumDataColumns,"",
CONCATENATE("  - &amp;TimeSeriesResultID001",TEXT($A457,"0000"),
" {","ResultID: *ResultID",TEXT($A457,"0000"),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Statistic],$A457),CHAR(34),"}"))</f>
        <v/>
      </c>
      <c r="X457" s="111" t="str">
        <f>IF($A457-3&gt;NumDataColumns,"",
CONCATENATE("    - {ColumnNumber: ",TEXT($A457-1,"0000"),
", Label:  ",CHAR(34),INDEX(DataColumns[Column Label],$A457-3),CHAR(34),
", ODM2Field:  ",CHAR(34),"DataValue",CHAR(34),
", CensorCodeCV:  ",CHAR(34),INDEX(DataColumns[Censor Code],$A457-3),CHAR(34),
", QualiatyCodeCV:  ",CHAR(34),INDEX(DataColumns[Quality Code],$A457-3),CHAR(34),
", TimeAggregationInterval:  ",INDEX(DataColumns[Time Aggregation Interval],$A457-3),
", TimeAggregationIntervalUnitsID:  ",CHAR(34),INDEX(DataColumns[Time Aggregation Unit],$A457-3),CHAR(34),"}"))</f>
        <v/>
      </c>
      <c r="AA457" s="111" t="str">
        <f>IF($A457&gt;NumDataColumns,
"",
CONCATENATE(AA456,", ",INDEX(DataColumns[Column Label],$A457)))</f>
        <v/>
      </c>
    </row>
    <row r="458" spans="1:27" x14ac:dyDescent="0.25">
      <c r="A458">
        <v>455</v>
      </c>
      <c r="D458" s="111" t="str">
        <f>IF($A458&gt;NumPeople,"",
CONCATENATE("  - &amp;PersonID",TEXT($A458,"0000"),
" {","PersonFirstName:  ",CHAR(34),INDEX(People[First Name],$A458),CHAR(34),
", PersonMiddleName:  ",CHAR(34),INDEX(People[Middle Name],$A458),CHAR(34),
", PersonLastName:  ",CHAR(34),INDEX(People[Last Name],$A458),CHAR(34),"}"))</f>
        <v/>
      </c>
      <c r="E458" s="111" t="str">
        <f>IF($A458&gt;NumOrganizations,"",
CONCATENATE("  - &amp;OrganizationID",TEXT($A458,"0000"),
" {","OrganizationTypeCV:  ",CHAR(34),INDEX(Organizations[Organization Type '[CV']],$A458),CHAR(34),
", OrganizationCode:  ",CHAR(34),INDEX(Organizations[Organization Code],$A458),CHAR(34),
", OrganizationName:  ",CHAR(34),INDEX(Organizations[Organization Name],$A458),CHAR(34),
", OrganizationDescription:  ",CHAR(34),INDEX(Organizations[Organization Description],$A458),CHAR(34),
", OrganizationLink:  ",CHAR(34),INDEX(Organizations[Organization Link],$A458),CHAR(34),"}"))</f>
        <v/>
      </c>
      <c r="F458" s="111" t="str">
        <f>IF($A458&gt;NumPeople,"",
CONCATENATE("  - &amp;AffiliationID",TEXT($A458,"0000"),
" {PersonID: *PersonID",TEXT($A458,"0000"),
", OrganizationID: *OrganizationID",TEXT(MATCH(INDEX(People[Organization Name],$A458),Organizations[Organization Name],0),"0000"),
", IsPrimaryOrganizationContact: , AffiliationStartDate: , AffiliationEndDate: , PrimaryPhone: ",
", PrimaryEmail: ",CHAR(34),INDEX(People[Primary Email],$A458),CHAR(34),
", PrimaryAddress: ",CHAR(34),INDEX(People[Primary Address],$A458),CHAR(34),
", PersonLink: }"))</f>
        <v/>
      </c>
      <c r="H458" s="111" t="str">
        <f>IF(COUNTA(CitationInformation)=0,"",
IF($A458&gt;NumAuthors,"",
CONCATENATE("  - &amp;AuthorListID",TEXT($A458,"0000"),
"  {CitationID: *CitationID0001",
", PersonID: *PersonID",TEXT(MATCH(INDEX(AuthorList[Author Name],$A458),People[Full Name],0),"0000"),
", AuthorOrder: ",INDEX(AuthorList[Author Number],$A458),"}")))</f>
        <v/>
      </c>
      <c r="K458" s="111" t="str">
        <f>IF($A458&gt;NumSamplingFeatures,"",
CONCATENATE("  - &amp;SamplingFeatureID",TEXT($A458,"0000"),
" {","SamplingFeatureUUID:  ",CHAR(34),INDEX(SamplingFeatures[Sampling Feature UUID],$A458),CHAR(34),
", SamplingFeatureTypeCV:  ",CHAR(34),INDEX(SamplingFeatures[Sampling Feature Type],$A458),CHAR(34),
", SamplingFeatureCode:  ",CHAR(34),INDEX(SamplingFeatures[Feature Code],$A458),CHAR(34),
", SamplingFeatureName:  ",CHAR(34),INDEX(SamplingFeatures[Feature Name],$A458),CHAR(34),
", SamplingFeatureDescription:  ",CHAR(34),INDEX(SamplingFeatures[Feature Description],$A458),CHAR(34),
", SamplingFeatureGeotypeCV:  ",CHAR(34),INDEX(SamplingFeatures[Feature Geo Type],$A458),CHAR(34),
", FeatureGeometry:  ",CHAR(34),INDEX(SamplingFeatures[Feature Geometry],$A458),CHAR(34),
", Elevation_m:  ",CHAR(34),INDEX(SamplingFeatures[Elevation_m],$A458),CHAR(34),
", ElevationDatumCV:  ",CHAR(34),ElevationDatum,CHAR(34),"}"))</f>
        <v/>
      </c>
      <c r="L458" s="111" t="str">
        <f>IF(NumSites=0,"",
IF(NumSites&lt;$A458,"",
CONCATENATE("  - &amp;SiteID",TEXT($A458,"0000"),
" {","SamplingFeatureID:  *SamplingFeatureID",TEXT(MATCH($A458,Sites[SiteID],0),"0000"),
", SiteTypeCV:  ",CHAR(34),INDEX(Sites[Site Type],MATCH($A458,Sites[SiteID],0)),CHAR(34),
", Latitude:  ",INDEX(Sites[Latitude],MATCH($A458,Sites[SiteID],0)),
", Longitude:  ",INDEX(Sites[Longitude],MATCH($A458,Sites[SiteID],0)),
", SpatialReferenceID:  *SRSID0001}")))</f>
        <v/>
      </c>
      <c r="M458" s="111" t="str">
        <f>IF(NumSpecimens=0,"",
IF(NumSpecimens&lt;$A458,"",
CONCATENATE("  - &amp;SpecimenID",TEXT($A458,"0000"),
" {","SamplingFeatureID:  *SamplingFeatureID",TEXT(MATCH($A458,Specimens[SpecimenID],0),"0000"),
", SpecimenTypeCV:  ",CHAR(34),INDEX(Specimens[Specimen Type],MATCH($A458,Specimens[SpecimenID],0)),CHAR(34),
", SpecimenMediumCV:  ",INDEX(Specimens[Specimen Medium],MATCH($A458,Specimens[SpecimenID],0)),
", IsFieldSpecimen:  ",CHAR(34),INDEX(Specimens[Is Field Specimen?],MATCH($A458,Specimens[SpecimenID],0)),CHAR(34),"}")))</f>
        <v/>
      </c>
      <c r="N458" s="111" t="str">
        <f>IF(NumSpatialOffsets=0,"",
IF(NumSpatialOffsets&lt;$A458,"",
CONCATENATE("  - &amp;SpatialOffsetID",TEXT($A458,"0000"),
" {","SpatialOffsetTypeCV:  ",CHAR(34),INDEX(RelatedFeatures[Spatial Offset Type],MATCH($A458,RelatedFeatures[OffsetID],0)),CHAR(34),
", Offset1Value:  ",INDEX(RelatedFeatures[Offset 1 Value],MATCH($A458,RelatedFeatures[OffsetID],0)),
", Offset1UnitID:  ",CHAR(34),INDEX(RelatedFeatures[Offset 1 Unit],MATCH($A458,RelatedFeatures[OffsetID],0)),CHAR(34),
", Offset2Value:  ",IF(INDEX(RelatedFeatures[Offset 2 Value],MATCH($A458,RelatedFeatures[OffsetID],0))="","NULL",INDEX(RelatedFeatures[Offset 2 Value],MATCH($A458,RelatedFeatures[OffsetID],0))),
", Offset2UnitID:  ",CHAR(34),INDEX(RelatedFeatures[Offset 2 Unit],MATCH($A458,RelatedFeatures[OffsetID],0)),,CHAR(34),
", Offset3Value:  ",IF(INDEX(RelatedFeatures[Offset 3 Value],MATCH($A458,RelatedFeatures[OffsetID],0))="","NULL",INDEX(RelatedFeatures[Offset 3 Value],MATCH($A458,RelatedFeatures[OffsetID],0))),
", Offset3UnitID:  ",CHAR(34),INDEX(RelatedFeatures[Offset 3 Unit],MATCH($A458,RelatedFeatures[OffsetID],0)),CHAR(34),"}")))</f>
        <v/>
      </c>
      <c r="O458" s="111" t="str">
        <f>IF(NumRelatedFeatures=0,"",
IF($A458&gt;NumRelatedFeatures,"",
CONCATENATE("  - &amp;RelationID",TEXT($A458,"0000"),
" {","SamplingFeatureID:  *SamplingFeatureID",TEXT(MATCH(INDEX(RelatedFeatures[First Sampling Feature Code],$A458),SamplingFeatures[Feature Code],0),"0000"),
", RelationshipTypeCV:  ",CHAR(34),INDEX(RelatedFeatures[Relationship Type],$A458),CHAR(34),
", RelatedFeatureID: *SamplingFeatureID",TEXT(MATCH(INDEX(RelatedFeatures[Second Sampling Feature Code],$A458),SamplingFeatures[Feature Code],0),"0000"),
", SpatialOffsetID:  ",IF(INDEX(RelatedFeatures[OffsetID],$A458)="",CONCATENATE(CHAR(34),CHAR(34)),CONCATENATE("*SpatialOffsetID",TEXT(INDEX(RelatedFeatures[OffsetID],$A458),"0000"))),"}")))</f>
        <v/>
      </c>
      <c r="P458" s="111" t="str">
        <f>IF($A458&gt;NumMethods,"",
CONCATENATE("  - &amp;MethodID",TEXT($A458,"0000"),
" {","MethodTypeCV:  ",CHAR(34),INDEX(Methods[Method Type],$A458),CHAR(34),
", MethodCode:  ",CHAR(34),INDEX(Methods[Method Code],$A458),CHAR(34),
", MethodName:  ",CHAR(34),INDEX(Methods[Method Name],$A458),CHAR(34),
", MethodDescription:  ",CHAR(34),INDEX(Methods[Method Description],$A458),CHAR(34),
", MethodLink:  ",CHAR(34),INDEX(Methods[Method Link],$A458),CHAR(34),
", OrganizationID: *OrganizationID",TEXT(MATCH(INDEX(Methods[Organization Name],$A458),Organizations[Organization Name],0),"0000"),"}"))</f>
        <v/>
      </c>
      <c r="Q458" s="111" t="str">
        <f>IF($A458&gt;NumVariables,"",
CONCATENATE("  - &amp;VariableID",TEXT($A458,"0000"),
" {","VariableTypeCV:  ",CHAR(34),INDEX(Variables[Variable Type],$A458),CHAR(34),
", VariableCode:  ",CHAR(34),INDEX(Variables[Variable Code],$A458),CHAR(34),
", VariableNameCV:  ",CHAR(34),INDEX(Variables[Variable Name],$A458),CHAR(34),
", VariableDefinition:  ",CHAR(34),INDEX(Variables[Variable Definition],$A458),CHAR(34),
", SpecciationCV:  ",CHAR(34),INDEX(Variables[Speciation],$A458),CHAR(34),
", NoDataValue:  ",CHAR(34),INDEX(Variables[No Data Value],$A458),CHAR(34),"}"))</f>
        <v/>
      </c>
      <c r="S458" s="111" t="str">
        <f>IF($A458&gt;NumProcessingLevels,"",
CONCATENATE("  - &amp;ProcessingLevelID",TEXT($A458,"0000"),
" {","ProcessingLevelCode:  ",CHAR(34),INDEX(ProcessingLevels[Processing Level Code],$A458),CHAR(34),
", Definition:  ",CHAR(34),INDEX(ProcessingLevels[Definition],$A458),CHAR(34),
", Explanation:  ",CHAR(34),INDEX(ProcessingLevels[Explanation],$A458),CHAR(34),"}"))</f>
        <v/>
      </c>
      <c r="T458" s="111" t="str">
        <f>IF($A458&gt;NumDataColumns,"",
IF(INDEX(DataColumns[Method Code],$A458)="","PLEASE FILL IN A METHOD FOR EACH DATA COLUMN",
CONCATENATE("  - &amp;ActionID",TEXT($A458,"0000"),
" {","ActionTypeCV:  ",CHAR(34),"Observation",CHAR(34),
", MethodID: *MethodID",TEXT(MATCH(INDEX(DataColumns[Method Code],$A458),Methods[Method Code],0),"0000"),
", BeginDateTime:  NULL",
", BeginDateTimeUTCOffset:  NULL",
", EndDateTime:  NULL",
", EndDateTimeUTCOffset:  NULL",
", ActionDescription:  ",CHAR(34),"Generic observation action generated by YODA TimeSeries Template",CHAR(34),
", ActionFileLink:  ",CHAR(34),CHAR(34),"}")))</f>
        <v/>
      </c>
      <c r="U458" s="111" t="str">
        <f>IF($A458&gt;NumDataColumns,"",
IF(INDEX(DataColumns[Method Code],$A458)="","PLEASE FILL IN A SAMPLING FEATURE FOR EACH DATA COLUMN",
CONCATENATE("  - &amp;FeatureActionID",TEXT($A458,"0000"),
" {","SamplingFeatureID:  *SamplingFeatureID",TEXT(MATCH(INDEX(DataColumns[Sampling Feature Code],$A458),SamplingFeatures[Feature Code],0),"0000"),
", ActionID:  *ActionID",TEXT($A458,"0000"),"}")))</f>
        <v/>
      </c>
      <c r="V458" s="111" t="str">
        <f>IF($A458&gt;NumDataColumns,"",
CONCATENATE("  - &amp;ResultID",TEXT($A458,"0000"),
" {","ResultUUID:  ",CHAR(34),INDEX(DataColumns[ResultUUID],$A458),CHAR(34),
", FeatureActionID: *FeatureActionID",TEXT($A458,"0000"),
", ResultTypeCV:  ",CHAR(34),INDEX(DataColumns[Result Type],$A458),CHAR(34),
", VariableID:  *VariableID",TEXT(MATCH(INDEX(DataColumns[Variable Code],$A458),Variables[Variable Code],0),"0000"),
", UnitsID:  ",CHAR(34),INDEX(DataColumns[Unit Name],$A458),CHAR(34),
", TaxonomicClassifierID:  ",CHAR(34),CHAR(34),
", ProcessingLevelID:  *ProcessingLevelID",TEXT(MATCH(INDEX(DataColumns[Processing Level],$A458),ProcessingLevels[Processing Level Code],0),"0000"),
", ResultDateTime:  ",CHAR(34),CHAR(34),
", ResultDateTimeUTCOffset:  ",CHAR(34),CHAR(34),
", ValidDateTime:  ",CHAR(34),CHAR(34),
", ValidDateTimeUTCOffset:  ",CHAR(34),CHAR(34),
", StatusCV:  ",CHAR(34),CHAR(34),
", SampledMediumCV:  ",CHAR(34),INDEX(DataColumns[Sampled Medium],$A458),CHAR(34),
", ValueCount:  ",NumDataValues,"}"))</f>
        <v/>
      </c>
      <c r="W458" s="111" t="str">
        <f>IF($A458&gt;NumDataColumns,"",
CONCATENATE("  - &amp;TimeSeriesResultID001",TEXT($A458,"0000"),
" {","ResultID: *ResultID",TEXT($A458,"0000"),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Statistic],$A458),CHAR(34),"}"))</f>
        <v/>
      </c>
      <c r="X458" s="111" t="str">
        <f>IF($A458-3&gt;NumDataColumns,"",
CONCATENATE("    - {ColumnNumber: ",TEXT($A458-1,"0000"),
", Label:  ",CHAR(34),INDEX(DataColumns[Column Label],$A458-3),CHAR(34),
", ODM2Field:  ",CHAR(34),"DataValue",CHAR(34),
", CensorCodeCV:  ",CHAR(34),INDEX(DataColumns[Censor Code],$A458-3),CHAR(34),
", QualiatyCodeCV:  ",CHAR(34),INDEX(DataColumns[Quality Code],$A458-3),CHAR(34),
", TimeAggregationInterval:  ",INDEX(DataColumns[Time Aggregation Interval],$A458-3),
", TimeAggregationIntervalUnitsID:  ",CHAR(34),INDEX(DataColumns[Time Aggregation Unit],$A458-3),CHAR(34),"}"))</f>
        <v/>
      </c>
      <c r="AA458" s="111" t="str">
        <f>IF($A458&gt;NumDataColumns,
"",
CONCATENATE(AA457,", ",INDEX(DataColumns[Column Label],$A458)))</f>
        <v/>
      </c>
    </row>
    <row r="459" spans="1:27" x14ac:dyDescent="0.25">
      <c r="A459">
        <v>456</v>
      </c>
      <c r="D459" s="111" t="str">
        <f>IF($A459&gt;NumPeople,"",
CONCATENATE("  - &amp;PersonID",TEXT($A459,"0000"),
" {","PersonFirstName:  ",CHAR(34),INDEX(People[First Name],$A459),CHAR(34),
", PersonMiddleName:  ",CHAR(34),INDEX(People[Middle Name],$A459),CHAR(34),
", PersonLastName:  ",CHAR(34),INDEX(People[Last Name],$A459),CHAR(34),"}"))</f>
        <v/>
      </c>
      <c r="E459" s="111" t="str">
        <f>IF($A459&gt;NumOrganizations,"",
CONCATENATE("  - &amp;OrganizationID",TEXT($A459,"0000"),
" {","OrganizationTypeCV:  ",CHAR(34),INDEX(Organizations[Organization Type '[CV']],$A459),CHAR(34),
", OrganizationCode:  ",CHAR(34),INDEX(Organizations[Organization Code],$A459),CHAR(34),
", OrganizationName:  ",CHAR(34),INDEX(Organizations[Organization Name],$A459),CHAR(34),
", OrganizationDescription:  ",CHAR(34),INDEX(Organizations[Organization Description],$A459),CHAR(34),
", OrganizationLink:  ",CHAR(34),INDEX(Organizations[Organization Link],$A459),CHAR(34),"}"))</f>
        <v/>
      </c>
      <c r="F459" s="111" t="str">
        <f>IF($A459&gt;NumPeople,"",
CONCATENATE("  - &amp;AffiliationID",TEXT($A459,"0000"),
" {PersonID: *PersonID",TEXT($A459,"0000"),
", OrganizationID: *OrganizationID",TEXT(MATCH(INDEX(People[Organization Name],$A459),Organizations[Organization Name],0),"0000"),
", IsPrimaryOrganizationContact: , AffiliationStartDate: , AffiliationEndDate: , PrimaryPhone: ",
", PrimaryEmail: ",CHAR(34),INDEX(People[Primary Email],$A459),CHAR(34),
", PrimaryAddress: ",CHAR(34),INDEX(People[Primary Address],$A459),CHAR(34),
", PersonLink: }"))</f>
        <v/>
      </c>
      <c r="H459" s="111" t="str">
        <f>IF(COUNTA(CitationInformation)=0,"",
IF($A459&gt;NumAuthors,"",
CONCATENATE("  - &amp;AuthorListID",TEXT($A459,"0000"),
"  {CitationID: *CitationID0001",
", PersonID: *PersonID",TEXT(MATCH(INDEX(AuthorList[Author Name],$A459),People[Full Name],0),"0000"),
", AuthorOrder: ",INDEX(AuthorList[Author Number],$A459),"}")))</f>
        <v/>
      </c>
      <c r="K459" s="111" t="str">
        <f>IF($A459&gt;NumSamplingFeatures,"",
CONCATENATE("  - &amp;SamplingFeatureID",TEXT($A459,"0000"),
" {","SamplingFeatureUUID:  ",CHAR(34),INDEX(SamplingFeatures[Sampling Feature UUID],$A459),CHAR(34),
", SamplingFeatureTypeCV:  ",CHAR(34),INDEX(SamplingFeatures[Sampling Feature Type],$A459),CHAR(34),
", SamplingFeatureCode:  ",CHAR(34),INDEX(SamplingFeatures[Feature Code],$A459),CHAR(34),
", SamplingFeatureName:  ",CHAR(34),INDEX(SamplingFeatures[Feature Name],$A459),CHAR(34),
", SamplingFeatureDescription:  ",CHAR(34),INDEX(SamplingFeatures[Feature Description],$A459),CHAR(34),
", SamplingFeatureGeotypeCV:  ",CHAR(34),INDEX(SamplingFeatures[Feature Geo Type],$A459),CHAR(34),
", FeatureGeometry:  ",CHAR(34),INDEX(SamplingFeatures[Feature Geometry],$A459),CHAR(34),
", Elevation_m:  ",CHAR(34),INDEX(SamplingFeatures[Elevation_m],$A459),CHAR(34),
", ElevationDatumCV:  ",CHAR(34),ElevationDatum,CHAR(34),"}"))</f>
        <v/>
      </c>
      <c r="L459" s="111" t="str">
        <f>IF(NumSites=0,"",
IF(NumSites&lt;$A459,"",
CONCATENATE("  - &amp;SiteID",TEXT($A459,"0000"),
" {","SamplingFeatureID:  *SamplingFeatureID",TEXT(MATCH($A459,Sites[SiteID],0),"0000"),
", SiteTypeCV:  ",CHAR(34),INDEX(Sites[Site Type],MATCH($A459,Sites[SiteID],0)),CHAR(34),
", Latitude:  ",INDEX(Sites[Latitude],MATCH($A459,Sites[SiteID],0)),
", Longitude:  ",INDEX(Sites[Longitude],MATCH($A459,Sites[SiteID],0)),
", SpatialReferenceID:  *SRSID0001}")))</f>
        <v/>
      </c>
      <c r="M459" s="111" t="str">
        <f>IF(NumSpecimens=0,"",
IF(NumSpecimens&lt;$A459,"",
CONCATENATE("  - &amp;SpecimenID",TEXT($A459,"0000"),
" {","SamplingFeatureID:  *SamplingFeatureID",TEXT(MATCH($A459,Specimens[SpecimenID],0),"0000"),
", SpecimenTypeCV:  ",CHAR(34),INDEX(Specimens[Specimen Type],MATCH($A459,Specimens[SpecimenID],0)),CHAR(34),
", SpecimenMediumCV:  ",INDEX(Specimens[Specimen Medium],MATCH($A459,Specimens[SpecimenID],0)),
", IsFieldSpecimen:  ",CHAR(34),INDEX(Specimens[Is Field Specimen?],MATCH($A459,Specimens[SpecimenID],0)),CHAR(34),"}")))</f>
        <v/>
      </c>
      <c r="N459" s="111" t="str">
        <f>IF(NumSpatialOffsets=0,"",
IF(NumSpatialOffsets&lt;$A459,"",
CONCATENATE("  - &amp;SpatialOffsetID",TEXT($A459,"0000"),
" {","SpatialOffsetTypeCV:  ",CHAR(34),INDEX(RelatedFeatures[Spatial Offset Type],MATCH($A459,RelatedFeatures[OffsetID],0)),CHAR(34),
", Offset1Value:  ",INDEX(RelatedFeatures[Offset 1 Value],MATCH($A459,RelatedFeatures[OffsetID],0)),
", Offset1UnitID:  ",CHAR(34),INDEX(RelatedFeatures[Offset 1 Unit],MATCH($A459,RelatedFeatures[OffsetID],0)),CHAR(34),
", Offset2Value:  ",IF(INDEX(RelatedFeatures[Offset 2 Value],MATCH($A459,RelatedFeatures[OffsetID],0))="","NULL",INDEX(RelatedFeatures[Offset 2 Value],MATCH($A459,RelatedFeatures[OffsetID],0))),
", Offset2UnitID:  ",CHAR(34),INDEX(RelatedFeatures[Offset 2 Unit],MATCH($A459,RelatedFeatures[OffsetID],0)),,CHAR(34),
", Offset3Value:  ",IF(INDEX(RelatedFeatures[Offset 3 Value],MATCH($A459,RelatedFeatures[OffsetID],0))="","NULL",INDEX(RelatedFeatures[Offset 3 Value],MATCH($A459,RelatedFeatures[OffsetID],0))),
", Offset3UnitID:  ",CHAR(34),INDEX(RelatedFeatures[Offset 3 Unit],MATCH($A459,RelatedFeatures[OffsetID],0)),CHAR(34),"}")))</f>
        <v/>
      </c>
      <c r="O459" s="111" t="str">
        <f>IF(NumRelatedFeatures=0,"",
IF($A459&gt;NumRelatedFeatures,"",
CONCATENATE("  - &amp;RelationID",TEXT($A459,"0000"),
" {","SamplingFeatureID:  *SamplingFeatureID",TEXT(MATCH(INDEX(RelatedFeatures[First Sampling Feature Code],$A459),SamplingFeatures[Feature Code],0),"0000"),
", RelationshipTypeCV:  ",CHAR(34),INDEX(RelatedFeatures[Relationship Type],$A459),CHAR(34),
", RelatedFeatureID: *SamplingFeatureID",TEXT(MATCH(INDEX(RelatedFeatures[Second Sampling Feature Code],$A459),SamplingFeatures[Feature Code],0),"0000"),
", SpatialOffsetID:  ",IF(INDEX(RelatedFeatures[OffsetID],$A459)="",CONCATENATE(CHAR(34),CHAR(34)),CONCATENATE("*SpatialOffsetID",TEXT(INDEX(RelatedFeatures[OffsetID],$A459),"0000"))),"}")))</f>
        <v/>
      </c>
      <c r="P459" s="111" t="str">
        <f>IF($A459&gt;NumMethods,"",
CONCATENATE("  - &amp;MethodID",TEXT($A459,"0000"),
" {","MethodTypeCV:  ",CHAR(34),INDEX(Methods[Method Type],$A459),CHAR(34),
", MethodCode:  ",CHAR(34),INDEX(Methods[Method Code],$A459),CHAR(34),
", MethodName:  ",CHAR(34),INDEX(Methods[Method Name],$A459),CHAR(34),
", MethodDescription:  ",CHAR(34),INDEX(Methods[Method Description],$A459),CHAR(34),
", MethodLink:  ",CHAR(34),INDEX(Methods[Method Link],$A459),CHAR(34),
", OrganizationID: *OrganizationID",TEXT(MATCH(INDEX(Methods[Organization Name],$A459),Organizations[Organization Name],0),"0000"),"}"))</f>
        <v/>
      </c>
      <c r="Q459" s="111" t="str">
        <f>IF($A459&gt;NumVariables,"",
CONCATENATE("  - &amp;VariableID",TEXT($A459,"0000"),
" {","VariableTypeCV:  ",CHAR(34),INDEX(Variables[Variable Type],$A459),CHAR(34),
", VariableCode:  ",CHAR(34),INDEX(Variables[Variable Code],$A459),CHAR(34),
", VariableNameCV:  ",CHAR(34),INDEX(Variables[Variable Name],$A459),CHAR(34),
", VariableDefinition:  ",CHAR(34),INDEX(Variables[Variable Definition],$A459),CHAR(34),
", SpecciationCV:  ",CHAR(34),INDEX(Variables[Speciation],$A459),CHAR(34),
", NoDataValue:  ",CHAR(34),INDEX(Variables[No Data Value],$A459),CHAR(34),"}"))</f>
        <v/>
      </c>
      <c r="S459" s="111" t="str">
        <f>IF($A459&gt;NumProcessingLevels,"",
CONCATENATE("  - &amp;ProcessingLevelID",TEXT($A459,"0000"),
" {","ProcessingLevelCode:  ",CHAR(34),INDEX(ProcessingLevels[Processing Level Code],$A459),CHAR(34),
", Definition:  ",CHAR(34),INDEX(ProcessingLevels[Definition],$A459),CHAR(34),
", Explanation:  ",CHAR(34),INDEX(ProcessingLevels[Explanation],$A459),CHAR(34),"}"))</f>
        <v/>
      </c>
      <c r="T459" s="111" t="str">
        <f>IF($A459&gt;NumDataColumns,"",
IF(INDEX(DataColumns[Method Code],$A459)="","PLEASE FILL IN A METHOD FOR EACH DATA COLUMN",
CONCATENATE("  - &amp;ActionID",TEXT($A459,"0000"),
" {","ActionTypeCV:  ",CHAR(34),"Observation",CHAR(34),
", MethodID: *MethodID",TEXT(MATCH(INDEX(DataColumns[Method Code],$A459),Methods[Method Code],0),"0000"),
", BeginDateTime:  NULL",
", BeginDateTimeUTCOffset:  NULL",
", EndDateTime:  NULL",
", EndDateTimeUTCOffset:  NULL",
", ActionDescription:  ",CHAR(34),"Generic observation action generated by YODA TimeSeries Template",CHAR(34),
", ActionFileLink:  ",CHAR(34),CHAR(34),"}")))</f>
        <v/>
      </c>
      <c r="U459" s="111" t="str">
        <f>IF($A459&gt;NumDataColumns,"",
IF(INDEX(DataColumns[Method Code],$A459)="","PLEASE FILL IN A SAMPLING FEATURE FOR EACH DATA COLUMN",
CONCATENATE("  - &amp;FeatureActionID",TEXT($A459,"0000"),
" {","SamplingFeatureID:  *SamplingFeatureID",TEXT(MATCH(INDEX(DataColumns[Sampling Feature Code],$A459),SamplingFeatures[Feature Code],0),"0000"),
", ActionID:  *ActionID",TEXT($A459,"0000"),"}")))</f>
        <v/>
      </c>
      <c r="V459" s="111" t="str">
        <f>IF($A459&gt;NumDataColumns,"",
CONCATENATE("  - &amp;ResultID",TEXT($A459,"0000"),
" {","ResultUUID:  ",CHAR(34),INDEX(DataColumns[ResultUUID],$A459),CHAR(34),
", FeatureActionID: *FeatureActionID",TEXT($A459,"0000"),
", ResultTypeCV:  ",CHAR(34),INDEX(DataColumns[Result Type],$A459),CHAR(34),
", VariableID:  *VariableID",TEXT(MATCH(INDEX(DataColumns[Variable Code],$A459),Variables[Variable Code],0),"0000"),
", UnitsID:  ",CHAR(34),INDEX(DataColumns[Unit Name],$A459),CHAR(34),
", TaxonomicClassifierID:  ",CHAR(34),CHAR(34),
", ProcessingLevelID:  *ProcessingLevelID",TEXT(MATCH(INDEX(DataColumns[Processing Level],$A459),ProcessingLevels[Processing Level Code],0),"0000"),
", ResultDateTime:  ",CHAR(34),CHAR(34),
", ResultDateTimeUTCOffset:  ",CHAR(34),CHAR(34),
", ValidDateTime:  ",CHAR(34),CHAR(34),
", ValidDateTimeUTCOffset:  ",CHAR(34),CHAR(34),
", StatusCV:  ",CHAR(34),CHAR(34),
", SampledMediumCV:  ",CHAR(34),INDEX(DataColumns[Sampled Medium],$A459),CHAR(34),
", ValueCount:  ",NumDataValues,"}"))</f>
        <v/>
      </c>
      <c r="W459" s="111" t="str">
        <f>IF($A459&gt;NumDataColumns,"",
CONCATENATE("  - &amp;TimeSeriesResultID001",TEXT($A459,"0000"),
" {","ResultID: *ResultID",TEXT($A459,"0000"),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Statistic],$A459),CHAR(34),"}"))</f>
        <v/>
      </c>
      <c r="X459" s="111" t="str">
        <f>IF($A459-3&gt;NumDataColumns,"",
CONCATENATE("    - {ColumnNumber: ",TEXT($A459-1,"0000"),
", Label:  ",CHAR(34),INDEX(DataColumns[Column Label],$A459-3),CHAR(34),
", ODM2Field:  ",CHAR(34),"DataValue",CHAR(34),
", CensorCodeCV:  ",CHAR(34),INDEX(DataColumns[Censor Code],$A459-3),CHAR(34),
", QualiatyCodeCV:  ",CHAR(34),INDEX(DataColumns[Quality Code],$A459-3),CHAR(34),
", TimeAggregationInterval:  ",INDEX(DataColumns[Time Aggregation Interval],$A459-3),
", TimeAggregationIntervalUnitsID:  ",CHAR(34),INDEX(DataColumns[Time Aggregation Unit],$A459-3),CHAR(34),"}"))</f>
        <v/>
      </c>
      <c r="AA459" s="111" t="str">
        <f>IF($A459&gt;NumDataColumns,
"",
CONCATENATE(AA458,", ",INDEX(DataColumns[Column Label],$A459)))</f>
        <v/>
      </c>
    </row>
    <row r="460" spans="1:27" x14ac:dyDescent="0.25">
      <c r="A460">
        <v>457</v>
      </c>
      <c r="D460" s="111" t="str">
        <f>IF($A460&gt;NumPeople,"",
CONCATENATE("  - &amp;PersonID",TEXT($A460,"0000"),
" {","PersonFirstName:  ",CHAR(34),INDEX(People[First Name],$A460),CHAR(34),
", PersonMiddleName:  ",CHAR(34),INDEX(People[Middle Name],$A460),CHAR(34),
", PersonLastName:  ",CHAR(34),INDEX(People[Last Name],$A460),CHAR(34),"}"))</f>
        <v/>
      </c>
      <c r="E460" s="111" t="str">
        <f>IF($A460&gt;NumOrganizations,"",
CONCATENATE("  - &amp;OrganizationID",TEXT($A460,"0000"),
" {","OrganizationTypeCV:  ",CHAR(34),INDEX(Organizations[Organization Type '[CV']],$A460),CHAR(34),
", OrganizationCode:  ",CHAR(34),INDEX(Organizations[Organization Code],$A460),CHAR(34),
", OrganizationName:  ",CHAR(34),INDEX(Organizations[Organization Name],$A460),CHAR(34),
", OrganizationDescription:  ",CHAR(34),INDEX(Organizations[Organization Description],$A460),CHAR(34),
", OrganizationLink:  ",CHAR(34),INDEX(Organizations[Organization Link],$A460),CHAR(34),"}"))</f>
        <v/>
      </c>
      <c r="F460" s="111" t="str">
        <f>IF($A460&gt;NumPeople,"",
CONCATENATE("  - &amp;AffiliationID",TEXT($A460,"0000"),
" {PersonID: *PersonID",TEXT($A460,"0000"),
", OrganizationID: *OrganizationID",TEXT(MATCH(INDEX(People[Organization Name],$A460),Organizations[Organization Name],0),"0000"),
", IsPrimaryOrganizationContact: , AffiliationStartDate: , AffiliationEndDate: , PrimaryPhone: ",
", PrimaryEmail: ",CHAR(34),INDEX(People[Primary Email],$A460),CHAR(34),
", PrimaryAddress: ",CHAR(34),INDEX(People[Primary Address],$A460),CHAR(34),
", PersonLink: }"))</f>
        <v/>
      </c>
      <c r="H460" s="111" t="str">
        <f>IF(COUNTA(CitationInformation)=0,"",
IF($A460&gt;NumAuthors,"",
CONCATENATE("  - &amp;AuthorListID",TEXT($A460,"0000"),
"  {CitationID: *CitationID0001",
", PersonID: *PersonID",TEXT(MATCH(INDEX(AuthorList[Author Name],$A460),People[Full Name],0),"0000"),
", AuthorOrder: ",INDEX(AuthorList[Author Number],$A460),"}")))</f>
        <v/>
      </c>
      <c r="K460" s="111" t="str">
        <f>IF($A460&gt;NumSamplingFeatures,"",
CONCATENATE("  - &amp;SamplingFeatureID",TEXT($A460,"0000"),
" {","SamplingFeatureUUID:  ",CHAR(34),INDEX(SamplingFeatures[Sampling Feature UUID],$A460),CHAR(34),
", SamplingFeatureTypeCV:  ",CHAR(34),INDEX(SamplingFeatures[Sampling Feature Type],$A460),CHAR(34),
", SamplingFeatureCode:  ",CHAR(34),INDEX(SamplingFeatures[Feature Code],$A460),CHAR(34),
", SamplingFeatureName:  ",CHAR(34),INDEX(SamplingFeatures[Feature Name],$A460),CHAR(34),
", SamplingFeatureDescription:  ",CHAR(34),INDEX(SamplingFeatures[Feature Description],$A460),CHAR(34),
", SamplingFeatureGeotypeCV:  ",CHAR(34),INDEX(SamplingFeatures[Feature Geo Type],$A460),CHAR(34),
", FeatureGeometry:  ",CHAR(34),INDEX(SamplingFeatures[Feature Geometry],$A460),CHAR(34),
", Elevation_m:  ",CHAR(34),INDEX(SamplingFeatures[Elevation_m],$A460),CHAR(34),
", ElevationDatumCV:  ",CHAR(34),ElevationDatum,CHAR(34),"}"))</f>
        <v/>
      </c>
      <c r="L460" s="111" t="str">
        <f>IF(NumSites=0,"",
IF(NumSites&lt;$A460,"",
CONCATENATE("  - &amp;SiteID",TEXT($A460,"0000"),
" {","SamplingFeatureID:  *SamplingFeatureID",TEXT(MATCH($A460,Sites[SiteID],0),"0000"),
", SiteTypeCV:  ",CHAR(34),INDEX(Sites[Site Type],MATCH($A460,Sites[SiteID],0)),CHAR(34),
", Latitude:  ",INDEX(Sites[Latitude],MATCH($A460,Sites[SiteID],0)),
", Longitude:  ",INDEX(Sites[Longitude],MATCH($A460,Sites[SiteID],0)),
", SpatialReferenceID:  *SRSID0001}")))</f>
        <v/>
      </c>
      <c r="M460" s="111" t="str">
        <f>IF(NumSpecimens=0,"",
IF(NumSpecimens&lt;$A460,"",
CONCATENATE("  - &amp;SpecimenID",TEXT($A460,"0000"),
" {","SamplingFeatureID:  *SamplingFeatureID",TEXT(MATCH($A460,Specimens[SpecimenID],0),"0000"),
", SpecimenTypeCV:  ",CHAR(34),INDEX(Specimens[Specimen Type],MATCH($A460,Specimens[SpecimenID],0)),CHAR(34),
", SpecimenMediumCV:  ",INDEX(Specimens[Specimen Medium],MATCH($A460,Specimens[SpecimenID],0)),
", IsFieldSpecimen:  ",CHAR(34),INDEX(Specimens[Is Field Specimen?],MATCH($A460,Specimens[SpecimenID],0)),CHAR(34),"}")))</f>
        <v/>
      </c>
      <c r="N460" s="111" t="str">
        <f>IF(NumSpatialOffsets=0,"",
IF(NumSpatialOffsets&lt;$A460,"",
CONCATENATE("  - &amp;SpatialOffsetID",TEXT($A460,"0000"),
" {","SpatialOffsetTypeCV:  ",CHAR(34),INDEX(RelatedFeatures[Spatial Offset Type],MATCH($A460,RelatedFeatures[OffsetID],0)),CHAR(34),
", Offset1Value:  ",INDEX(RelatedFeatures[Offset 1 Value],MATCH($A460,RelatedFeatures[OffsetID],0)),
", Offset1UnitID:  ",CHAR(34),INDEX(RelatedFeatures[Offset 1 Unit],MATCH($A460,RelatedFeatures[OffsetID],0)),CHAR(34),
", Offset2Value:  ",IF(INDEX(RelatedFeatures[Offset 2 Value],MATCH($A460,RelatedFeatures[OffsetID],0))="","NULL",INDEX(RelatedFeatures[Offset 2 Value],MATCH($A460,RelatedFeatures[OffsetID],0))),
", Offset2UnitID:  ",CHAR(34),INDEX(RelatedFeatures[Offset 2 Unit],MATCH($A460,RelatedFeatures[OffsetID],0)),,CHAR(34),
", Offset3Value:  ",IF(INDEX(RelatedFeatures[Offset 3 Value],MATCH($A460,RelatedFeatures[OffsetID],0))="","NULL",INDEX(RelatedFeatures[Offset 3 Value],MATCH($A460,RelatedFeatures[OffsetID],0))),
", Offset3UnitID:  ",CHAR(34),INDEX(RelatedFeatures[Offset 3 Unit],MATCH($A460,RelatedFeatures[OffsetID],0)),CHAR(34),"}")))</f>
        <v/>
      </c>
      <c r="O460" s="111" t="str">
        <f>IF(NumRelatedFeatures=0,"",
IF($A460&gt;NumRelatedFeatures,"",
CONCATENATE("  - &amp;RelationID",TEXT($A460,"0000"),
" {","SamplingFeatureID:  *SamplingFeatureID",TEXT(MATCH(INDEX(RelatedFeatures[First Sampling Feature Code],$A460),SamplingFeatures[Feature Code],0),"0000"),
", RelationshipTypeCV:  ",CHAR(34),INDEX(RelatedFeatures[Relationship Type],$A460),CHAR(34),
", RelatedFeatureID: *SamplingFeatureID",TEXT(MATCH(INDEX(RelatedFeatures[Second Sampling Feature Code],$A460),SamplingFeatures[Feature Code],0),"0000"),
", SpatialOffsetID:  ",IF(INDEX(RelatedFeatures[OffsetID],$A460)="",CONCATENATE(CHAR(34),CHAR(34)),CONCATENATE("*SpatialOffsetID",TEXT(INDEX(RelatedFeatures[OffsetID],$A460),"0000"))),"}")))</f>
        <v/>
      </c>
      <c r="P460" s="111" t="str">
        <f>IF($A460&gt;NumMethods,"",
CONCATENATE("  - &amp;MethodID",TEXT($A460,"0000"),
" {","MethodTypeCV:  ",CHAR(34),INDEX(Methods[Method Type],$A460),CHAR(34),
", MethodCode:  ",CHAR(34),INDEX(Methods[Method Code],$A460),CHAR(34),
", MethodName:  ",CHAR(34),INDEX(Methods[Method Name],$A460),CHAR(34),
", MethodDescription:  ",CHAR(34),INDEX(Methods[Method Description],$A460),CHAR(34),
", MethodLink:  ",CHAR(34),INDEX(Methods[Method Link],$A460),CHAR(34),
", OrganizationID: *OrganizationID",TEXT(MATCH(INDEX(Methods[Organization Name],$A460),Organizations[Organization Name],0),"0000"),"}"))</f>
        <v/>
      </c>
      <c r="Q460" s="111" t="str">
        <f>IF($A460&gt;NumVariables,"",
CONCATENATE("  - &amp;VariableID",TEXT($A460,"0000"),
" {","VariableTypeCV:  ",CHAR(34),INDEX(Variables[Variable Type],$A460),CHAR(34),
", VariableCode:  ",CHAR(34),INDEX(Variables[Variable Code],$A460),CHAR(34),
", VariableNameCV:  ",CHAR(34),INDEX(Variables[Variable Name],$A460),CHAR(34),
", VariableDefinition:  ",CHAR(34),INDEX(Variables[Variable Definition],$A460),CHAR(34),
", SpecciationCV:  ",CHAR(34),INDEX(Variables[Speciation],$A460),CHAR(34),
", NoDataValue:  ",CHAR(34),INDEX(Variables[No Data Value],$A460),CHAR(34),"}"))</f>
        <v/>
      </c>
      <c r="S460" s="111" t="str">
        <f>IF($A460&gt;NumProcessingLevels,"",
CONCATENATE("  - &amp;ProcessingLevelID",TEXT($A460,"0000"),
" {","ProcessingLevelCode:  ",CHAR(34),INDEX(ProcessingLevels[Processing Level Code],$A460),CHAR(34),
", Definition:  ",CHAR(34),INDEX(ProcessingLevels[Definition],$A460),CHAR(34),
", Explanation:  ",CHAR(34),INDEX(ProcessingLevels[Explanation],$A460),CHAR(34),"}"))</f>
        <v/>
      </c>
      <c r="T460" s="111" t="str">
        <f>IF($A460&gt;NumDataColumns,"",
IF(INDEX(DataColumns[Method Code],$A460)="","PLEASE FILL IN A METHOD FOR EACH DATA COLUMN",
CONCATENATE("  - &amp;ActionID",TEXT($A460,"0000"),
" {","ActionTypeCV:  ",CHAR(34),"Observation",CHAR(34),
", MethodID: *MethodID",TEXT(MATCH(INDEX(DataColumns[Method Code],$A460),Methods[Method Code],0),"0000"),
", BeginDateTime:  NULL",
", BeginDateTimeUTCOffset:  NULL",
", EndDateTime:  NULL",
", EndDateTimeUTCOffset:  NULL",
", ActionDescription:  ",CHAR(34),"Generic observation action generated by YODA TimeSeries Template",CHAR(34),
", ActionFileLink:  ",CHAR(34),CHAR(34),"}")))</f>
        <v/>
      </c>
      <c r="U460" s="111" t="str">
        <f>IF($A460&gt;NumDataColumns,"",
IF(INDEX(DataColumns[Method Code],$A460)="","PLEASE FILL IN A SAMPLING FEATURE FOR EACH DATA COLUMN",
CONCATENATE("  - &amp;FeatureActionID",TEXT($A460,"0000"),
" {","SamplingFeatureID:  *SamplingFeatureID",TEXT(MATCH(INDEX(DataColumns[Sampling Feature Code],$A460),SamplingFeatures[Feature Code],0),"0000"),
", ActionID:  *ActionID",TEXT($A460,"0000"),"}")))</f>
        <v/>
      </c>
      <c r="V460" s="111" t="str">
        <f>IF($A460&gt;NumDataColumns,"",
CONCATENATE("  - &amp;ResultID",TEXT($A460,"0000"),
" {","ResultUUID:  ",CHAR(34),INDEX(DataColumns[ResultUUID],$A460),CHAR(34),
", FeatureActionID: *FeatureActionID",TEXT($A460,"0000"),
", ResultTypeCV:  ",CHAR(34),INDEX(DataColumns[Result Type],$A460),CHAR(34),
", VariableID:  *VariableID",TEXT(MATCH(INDEX(DataColumns[Variable Code],$A460),Variables[Variable Code],0),"0000"),
", UnitsID:  ",CHAR(34),INDEX(DataColumns[Unit Name],$A460),CHAR(34),
", TaxonomicClassifierID:  ",CHAR(34),CHAR(34),
", ProcessingLevelID:  *ProcessingLevelID",TEXT(MATCH(INDEX(DataColumns[Processing Level],$A460),ProcessingLevels[Processing Level Code],0),"0000"),
", ResultDateTime:  ",CHAR(34),CHAR(34),
", ResultDateTimeUTCOffset:  ",CHAR(34),CHAR(34),
", ValidDateTime:  ",CHAR(34),CHAR(34),
", ValidDateTimeUTCOffset:  ",CHAR(34),CHAR(34),
", StatusCV:  ",CHAR(34),CHAR(34),
", SampledMediumCV:  ",CHAR(34),INDEX(DataColumns[Sampled Medium],$A460),CHAR(34),
", ValueCount:  ",NumDataValues,"}"))</f>
        <v/>
      </c>
      <c r="W460" s="111" t="str">
        <f>IF($A460&gt;NumDataColumns,"",
CONCATENATE("  - &amp;TimeSeriesResultID001",TEXT($A460,"0000"),
" {","ResultID: *ResultID",TEXT($A460,"0000"),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Statistic],$A460),CHAR(34),"}"))</f>
        <v/>
      </c>
      <c r="X460" s="111" t="str">
        <f>IF($A460-3&gt;NumDataColumns,"",
CONCATENATE("    - {ColumnNumber: ",TEXT($A460-1,"0000"),
", Label:  ",CHAR(34),INDEX(DataColumns[Column Label],$A460-3),CHAR(34),
", ODM2Field:  ",CHAR(34),"DataValue",CHAR(34),
", CensorCodeCV:  ",CHAR(34),INDEX(DataColumns[Censor Code],$A460-3),CHAR(34),
", QualiatyCodeCV:  ",CHAR(34),INDEX(DataColumns[Quality Code],$A460-3),CHAR(34),
", TimeAggregationInterval:  ",INDEX(DataColumns[Time Aggregation Interval],$A460-3),
", TimeAggregationIntervalUnitsID:  ",CHAR(34),INDEX(DataColumns[Time Aggregation Unit],$A460-3),CHAR(34),"}"))</f>
        <v/>
      </c>
      <c r="AA460" s="111" t="str">
        <f>IF($A460&gt;NumDataColumns,
"",
CONCATENATE(AA459,", ",INDEX(DataColumns[Column Label],$A460)))</f>
        <v/>
      </c>
    </row>
    <row r="461" spans="1:27" x14ac:dyDescent="0.25">
      <c r="A461">
        <v>458</v>
      </c>
      <c r="D461" s="111" t="str">
        <f>IF($A461&gt;NumPeople,"",
CONCATENATE("  - &amp;PersonID",TEXT($A461,"0000"),
" {","PersonFirstName:  ",CHAR(34),INDEX(People[First Name],$A461),CHAR(34),
", PersonMiddleName:  ",CHAR(34),INDEX(People[Middle Name],$A461),CHAR(34),
", PersonLastName:  ",CHAR(34),INDEX(People[Last Name],$A461),CHAR(34),"}"))</f>
        <v/>
      </c>
      <c r="E461" s="111" t="str">
        <f>IF($A461&gt;NumOrganizations,"",
CONCATENATE("  - &amp;OrganizationID",TEXT($A461,"0000"),
" {","OrganizationTypeCV:  ",CHAR(34),INDEX(Organizations[Organization Type '[CV']],$A461),CHAR(34),
", OrganizationCode:  ",CHAR(34),INDEX(Organizations[Organization Code],$A461),CHAR(34),
", OrganizationName:  ",CHAR(34),INDEX(Organizations[Organization Name],$A461),CHAR(34),
", OrganizationDescription:  ",CHAR(34),INDEX(Organizations[Organization Description],$A461),CHAR(34),
", OrganizationLink:  ",CHAR(34),INDEX(Organizations[Organization Link],$A461),CHAR(34),"}"))</f>
        <v/>
      </c>
      <c r="F461" s="111" t="str">
        <f>IF($A461&gt;NumPeople,"",
CONCATENATE("  - &amp;AffiliationID",TEXT($A461,"0000"),
" {PersonID: *PersonID",TEXT($A461,"0000"),
", OrganizationID: *OrganizationID",TEXT(MATCH(INDEX(People[Organization Name],$A461),Organizations[Organization Name],0),"0000"),
", IsPrimaryOrganizationContact: , AffiliationStartDate: , AffiliationEndDate: , PrimaryPhone: ",
", PrimaryEmail: ",CHAR(34),INDEX(People[Primary Email],$A461),CHAR(34),
", PrimaryAddress: ",CHAR(34),INDEX(People[Primary Address],$A461),CHAR(34),
", PersonLink: }"))</f>
        <v/>
      </c>
      <c r="H461" s="111" t="str">
        <f>IF(COUNTA(CitationInformation)=0,"",
IF($A461&gt;NumAuthors,"",
CONCATENATE("  - &amp;AuthorListID",TEXT($A461,"0000"),
"  {CitationID: *CitationID0001",
", PersonID: *PersonID",TEXT(MATCH(INDEX(AuthorList[Author Name],$A461),People[Full Name],0),"0000"),
", AuthorOrder: ",INDEX(AuthorList[Author Number],$A461),"}")))</f>
        <v/>
      </c>
      <c r="K461" s="111" t="str">
        <f>IF($A461&gt;NumSamplingFeatures,"",
CONCATENATE("  - &amp;SamplingFeatureID",TEXT($A461,"0000"),
" {","SamplingFeatureUUID:  ",CHAR(34),INDEX(SamplingFeatures[Sampling Feature UUID],$A461),CHAR(34),
", SamplingFeatureTypeCV:  ",CHAR(34),INDEX(SamplingFeatures[Sampling Feature Type],$A461),CHAR(34),
", SamplingFeatureCode:  ",CHAR(34),INDEX(SamplingFeatures[Feature Code],$A461),CHAR(34),
", SamplingFeatureName:  ",CHAR(34),INDEX(SamplingFeatures[Feature Name],$A461),CHAR(34),
", SamplingFeatureDescription:  ",CHAR(34),INDEX(SamplingFeatures[Feature Description],$A461),CHAR(34),
", SamplingFeatureGeotypeCV:  ",CHAR(34),INDEX(SamplingFeatures[Feature Geo Type],$A461),CHAR(34),
", FeatureGeometry:  ",CHAR(34),INDEX(SamplingFeatures[Feature Geometry],$A461),CHAR(34),
", Elevation_m:  ",CHAR(34),INDEX(SamplingFeatures[Elevation_m],$A461),CHAR(34),
", ElevationDatumCV:  ",CHAR(34),ElevationDatum,CHAR(34),"}"))</f>
        <v/>
      </c>
      <c r="L461" s="111" t="str">
        <f>IF(NumSites=0,"",
IF(NumSites&lt;$A461,"",
CONCATENATE("  - &amp;SiteID",TEXT($A461,"0000"),
" {","SamplingFeatureID:  *SamplingFeatureID",TEXT(MATCH($A461,Sites[SiteID],0),"0000"),
", SiteTypeCV:  ",CHAR(34),INDEX(Sites[Site Type],MATCH($A461,Sites[SiteID],0)),CHAR(34),
", Latitude:  ",INDEX(Sites[Latitude],MATCH($A461,Sites[SiteID],0)),
", Longitude:  ",INDEX(Sites[Longitude],MATCH($A461,Sites[SiteID],0)),
", SpatialReferenceID:  *SRSID0001}")))</f>
        <v/>
      </c>
      <c r="M461" s="111" t="str">
        <f>IF(NumSpecimens=0,"",
IF(NumSpecimens&lt;$A461,"",
CONCATENATE("  - &amp;SpecimenID",TEXT($A461,"0000"),
" {","SamplingFeatureID:  *SamplingFeatureID",TEXT(MATCH($A461,Specimens[SpecimenID],0),"0000"),
", SpecimenTypeCV:  ",CHAR(34),INDEX(Specimens[Specimen Type],MATCH($A461,Specimens[SpecimenID],0)),CHAR(34),
", SpecimenMediumCV:  ",INDEX(Specimens[Specimen Medium],MATCH($A461,Specimens[SpecimenID],0)),
", IsFieldSpecimen:  ",CHAR(34),INDEX(Specimens[Is Field Specimen?],MATCH($A461,Specimens[SpecimenID],0)),CHAR(34),"}")))</f>
        <v/>
      </c>
      <c r="N461" s="111" t="str">
        <f>IF(NumSpatialOffsets=0,"",
IF(NumSpatialOffsets&lt;$A461,"",
CONCATENATE("  - &amp;SpatialOffsetID",TEXT($A461,"0000"),
" {","SpatialOffsetTypeCV:  ",CHAR(34),INDEX(RelatedFeatures[Spatial Offset Type],MATCH($A461,RelatedFeatures[OffsetID],0)),CHAR(34),
", Offset1Value:  ",INDEX(RelatedFeatures[Offset 1 Value],MATCH($A461,RelatedFeatures[OffsetID],0)),
", Offset1UnitID:  ",CHAR(34),INDEX(RelatedFeatures[Offset 1 Unit],MATCH($A461,RelatedFeatures[OffsetID],0)),CHAR(34),
", Offset2Value:  ",IF(INDEX(RelatedFeatures[Offset 2 Value],MATCH($A461,RelatedFeatures[OffsetID],0))="","NULL",INDEX(RelatedFeatures[Offset 2 Value],MATCH($A461,RelatedFeatures[OffsetID],0))),
", Offset2UnitID:  ",CHAR(34),INDEX(RelatedFeatures[Offset 2 Unit],MATCH($A461,RelatedFeatures[OffsetID],0)),,CHAR(34),
", Offset3Value:  ",IF(INDEX(RelatedFeatures[Offset 3 Value],MATCH($A461,RelatedFeatures[OffsetID],0))="","NULL",INDEX(RelatedFeatures[Offset 3 Value],MATCH($A461,RelatedFeatures[OffsetID],0))),
", Offset3UnitID:  ",CHAR(34),INDEX(RelatedFeatures[Offset 3 Unit],MATCH($A461,RelatedFeatures[OffsetID],0)),CHAR(34),"}")))</f>
        <v/>
      </c>
      <c r="O461" s="111" t="str">
        <f>IF(NumRelatedFeatures=0,"",
IF($A461&gt;NumRelatedFeatures,"",
CONCATENATE("  - &amp;RelationID",TEXT($A461,"0000"),
" {","SamplingFeatureID:  *SamplingFeatureID",TEXT(MATCH(INDEX(RelatedFeatures[First Sampling Feature Code],$A461),SamplingFeatures[Feature Code],0),"0000"),
", RelationshipTypeCV:  ",CHAR(34),INDEX(RelatedFeatures[Relationship Type],$A461),CHAR(34),
", RelatedFeatureID: *SamplingFeatureID",TEXT(MATCH(INDEX(RelatedFeatures[Second Sampling Feature Code],$A461),SamplingFeatures[Feature Code],0),"0000"),
", SpatialOffsetID:  ",IF(INDEX(RelatedFeatures[OffsetID],$A461)="",CONCATENATE(CHAR(34),CHAR(34)),CONCATENATE("*SpatialOffsetID",TEXT(INDEX(RelatedFeatures[OffsetID],$A461),"0000"))),"}")))</f>
        <v/>
      </c>
      <c r="P461" s="111" t="str">
        <f>IF($A461&gt;NumMethods,"",
CONCATENATE("  - &amp;MethodID",TEXT($A461,"0000"),
" {","MethodTypeCV:  ",CHAR(34),INDEX(Methods[Method Type],$A461),CHAR(34),
", MethodCode:  ",CHAR(34),INDEX(Methods[Method Code],$A461),CHAR(34),
", MethodName:  ",CHAR(34),INDEX(Methods[Method Name],$A461),CHAR(34),
", MethodDescription:  ",CHAR(34),INDEX(Methods[Method Description],$A461),CHAR(34),
", MethodLink:  ",CHAR(34),INDEX(Methods[Method Link],$A461),CHAR(34),
", OrganizationID: *OrganizationID",TEXT(MATCH(INDEX(Methods[Organization Name],$A461),Organizations[Organization Name],0),"0000"),"}"))</f>
        <v/>
      </c>
      <c r="Q461" s="111" t="str">
        <f>IF($A461&gt;NumVariables,"",
CONCATENATE("  - &amp;VariableID",TEXT($A461,"0000"),
" {","VariableTypeCV:  ",CHAR(34),INDEX(Variables[Variable Type],$A461),CHAR(34),
", VariableCode:  ",CHAR(34),INDEX(Variables[Variable Code],$A461),CHAR(34),
", VariableNameCV:  ",CHAR(34),INDEX(Variables[Variable Name],$A461),CHAR(34),
", VariableDefinition:  ",CHAR(34),INDEX(Variables[Variable Definition],$A461),CHAR(34),
", SpecciationCV:  ",CHAR(34),INDEX(Variables[Speciation],$A461),CHAR(34),
", NoDataValue:  ",CHAR(34),INDEX(Variables[No Data Value],$A461),CHAR(34),"}"))</f>
        <v/>
      </c>
      <c r="S461" s="111" t="str">
        <f>IF($A461&gt;NumProcessingLevels,"",
CONCATENATE("  - &amp;ProcessingLevelID",TEXT($A461,"0000"),
" {","ProcessingLevelCode:  ",CHAR(34),INDEX(ProcessingLevels[Processing Level Code],$A461),CHAR(34),
", Definition:  ",CHAR(34),INDEX(ProcessingLevels[Definition],$A461),CHAR(34),
", Explanation:  ",CHAR(34),INDEX(ProcessingLevels[Explanation],$A461),CHAR(34),"}"))</f>
        <v/>
      </c>
      <c r="T461" s="111" t="str">
        <f>IF($A461&gt;NumDataColumns,"",
IF(INDEX(DataColumns[Method Code],$A461)="","PLEASE FILL IN A METHOD FOR EACH DATA COLUMN",
CONCATENATE("  - &amp;ActionID",TEXT($A461,"0000"),
" {","ActionTypeCV:  ",CHAR(34),"Observation",CHAR(34),
", MethodID: *MethodID",TEXT(MATCH(INDEX(DataColumns[Method Code],$A461),Methods[Method Code],0),"0000"),
", BeginDateTime:  NULL",
", BeginDateTimeUTCOffset:  NULL",
", EndDateTime:  NULL",
", EndDateTimeUTCOffset:  NULL",
", ActionDescription:  ",CHAR(34),"Generic observation action generated by YODA TimeSeries Template",CHAR(34),
", ActionFileLink:  ",CHAR(34),CHAR(34),"}")))</f>
        <v/>
      </c>
      <c r="U461" s="111" t="str">
        <f>IF($A461&gt;NumDataColumns,"",
IF(INDEX(DataColumns[Method Code],$A461)="","PLEASE FILL IN A SAMPLING FEATURE FOR EACH DATA COLUMN",
CONCATENATE("  - &amp;FeatureActionID",TEXT($A461,"0000"),
" {","SamplingFeatureID:  *SamplingFeatureID",TEXT(MATCH(INDEX(DataColumns[Sampling Feature Code],$A461),SamplingFeatures[Feature Code],0),"0000"),
", ActionID:  *ActionID",TEXT($A461,"0000"),"}")))</f>
        <v/>
      </c>
      <c r="V461" s="111" t="str">
        <f>IF($A461&gt;NumDataColumns,"",
CONCATENATE("  - &amp;ResultID",TEXT($A461,"0000"),
" {","ResultUUID:  ",CHAR(34),INDEX(DataColumns[ResultUUID],$A461),CHAR(34),
", FeatureActionID: *FeatureActionID",TEXT($A461,"0000"),
", ResultTypeCV:  ",CHAR(34),INDEX(DataColumns[Result Type],$A461),CHAR(34),
", VariableID:  *VariableID",TEXT(MATCH(INDEX(DataColumns[Variable Code],$A461),Variables[Variable Code],0),"0000"),
", UnitsID:  ",CHAR(34),INDEX(DataColumns[Unit Name],$A461),CHAR(34),
", TaxonomicClassifierID:  ",CHAR(34),CHAR(34),
", ProcessingLevelID:  *ProcessingLevelID",TEXT(MATCH(INDEX(DataColumns[Processing Level],$A461),ProcessingLevels[Processing Level Code],0),"0000"),
", ResultDateTime:  ",CHAR(34),CHAR(34),
", ResultDateTimeUTCOffset:  ",CHAR(34),CHAR(34),
", ValidDateTime:  ",CHAR(34),CHAR(34),
", ValidDateTimeUTCOffset:  ",CHAR(34),CHAR(34),
", StatusCV:  ",CHAR(34),CHAR(34),
", SampledMediumCV:  ",CHAR(34),INDEX(DataColumns[Sampled Medium],$A461),CHAR(34),
", ValueCount:  ",NumDataValues,"}"))</f>
        <v/>
      </c>
      <c r="W461" s="111" t="str">
        <f>IF($A461&gt;NumDataColumns,"",
CONCATENATE("  - &amp;TimeSeriesResultID001",TEXT($A461,"0000"),
" {","ResultID: *ResultID",TEXT($A461,"0000"),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Statistic],$A461),CHAR(34),"}"))</f>
        <v/>
      </c>
      <c r="X461" s="111" t="str">
        <f>IF($A461-3&gt;NumDataColumns,"",
CONCATENATE("    - {ColumnNumber: ",TEXT($A461-1,"0000"),
", Label:  ",CHAR(34),INDEX(DataColumns[Column Label],$A461-3),CHAR(34),
", ODM2Field:  ",CHAR(34),"DataValue",CHAR(34),
", CensorCodeCV:  ",CHAR(34),INDEX(DataColumns[Censor Code],$A461-3),CHAR(34),
", QualiatyCodeCV:  ",CHAR(34),INDEX(DataColumns[Quality Code],$A461-3),CHAR(34),
", TimeAggregationInterval:  ",INDEX(DataColumns[Time Aggregation Interval],$A461-3),
", TimeAggregationIntervalUnitsID:  ",CHAR(34),INDEX(DataColumns[Time Aggregation Unit],$A461-3),CHAR(34),"}"))</f>
        <v/>
      </c>
      <c r="AA461" s="111" t="str">
        <f>IF($A461&gt;NumDataColumns,
"",
CONCATENATE(AA460,", ",INDEX(DataColumns[Column Label],$A461)))</f>
        <v/>
      </c>
    </row>
    <row r="462" spans="1:27" x14ac:dyDescent="0.25">
      <c r="A462">
        <v>459</v>
      </c>
      <c r="D462" s="111" t="str">
        <f>IF($A462&gt;NumPeople,"",
CONCATENATE("  - &amp;PersonID",TEXT($A462,"0000"),
" {","PersonFirstName:  ",CHAR(34),INDEX(People[First Name],$A462),CHAR(34),
", PersonMiddleName:  ",CHAR(34),INDEX(People[Middle Name],$A462),CHAR(34),
", PersonLastName:  ",CHAR(34),INDEX(People[Last Name],$A462),CHAR(34),"}"))</f>
        <v/>
      </c>
      <c r="E462" s="111" t="str">
        <f>IF($A462&gt;NumOrganizations,"",
CONCATENATE("  - &amp;OrganizationID",TEXT($A462,"0000"),
" {","OrganizationTypeCV:  ",CHAR(34),INDEX(Organizations[Organization Type '[CV']],$A462),CHAR(34),
", OrganizationCode:  ",CHAR(34),INDEX(Organizations[Organization Code],$A462),CHAR(34),
", OrganizationName:  ",CHAR(34),INDEX(Organizations[Organization Name],$A462),CHAR(34),
", OrganizationDescription:  ",CHAR(34),INDEX(Organizations[Organization Description],$A462),CHAR(34),
", OrganizationLink:  ",CHAR(34),INDEX(Organizations[Organization Link],$A462),CHAR(34),"}"))</f>
        <v/>
      </c>
      <c r="F462" s="111" t="str">
        <f>IF($A462&gt;NumPeople,"",
CONCATENATE("  - &amp;AffiliationID",TEXT($A462,"0000"),
" {PersonID: *PersonID",TEXT($A462,"0000"),
", OrganizationID: *OrganizationID",TEXT(MATCH(INDEX(People[Organization Name],$A462),Organizations[Organization Name],0),"0000"),
", IsPrimaryOrganizationContact: , AffiliationStartDate: , AffiliationEndDate: , PrimaryPhone: ",
", PrimaryEmail: ",CHAR(34),INDEX(People[Primary Email],$A462),CHAR(34),
", PrimaryAddress: ",CHAR(34),INDEX(People[Primary Address],$A462),CHAR(34),
", PersonLink: }"))</f>
        <v/>
      </c>
      <c r="H462" s="111" t="str">
        <f>IF(COUNTA(CitationInformation)=0,"",
IF($A462&gt;NumAuthors,"",
CONCATENATE("  - &amp;AuthorListID",TEXT($A462,"0000"),
"  {CitationID: *CitationID0001",
", PersonID: *PersonID",TEXT(MATCH(INDEX(AuthorList[Author Name],$A462),People[Full Name],0),"0000"),
", AuthorOrder: ",INDEX(AuthorList[Author Number],$A462),"}")))</f>
        <v/>
      </c>
      <c r="K462" s="111" t="str">
        <f>IF($A462&gt;NumSamplingFeatures,"",
CONCATENATE("  - &amp;SamplingFeatureID",TEXT($A462,"0000"),
" {","SamplingFeatureUUID:  ",CHAR(34),INDEX(SamplingFeatures[Sampling Feature UUID],$A462),CHAR(34),
", SamplingFeatureTypeCV:  ",CHAR(34),INDEX(SamplingFeatures[Sampling Feature Type],$A462),CHAR(34),
", SamplingFeatureCode:  ",CHAR(34),INDEX(SamplingFeatures[Feature Code],$A462),CHAR(34),
", SamplingFeatureName:  ",CHAR(34),INDEX(SamplingFeatures[Feature Name],$A462),CHAR(34),
", SamplingFeatureDescription:  ",CHAR(34),INDEX(SamplingFeatures[Feature Description],$A462),CHAR(34),
", SamplingFeatureGeotypeCV:  ",CHAR(34),INDEX(SamplingFeatures[Feature Geo Type],$A462),CHAR(34),
", FeatureGeometry:  ",CHAR(34),INDEX(SamplingFeatures[Feature Geometry],$A462),CHAR(34),
", Elevation_m:  ",CHAR(34),INDEX(SamplingFeatures[Elevation_m],$A462),CHAR(34),
", ElevationDatumCV:  ",CHAR(34),ElevationDatum,CHAR(34),"}"))</f>
        <v/>
      </c>
      <c r="L462" s="111" t="str">
        <f>IF(NumSites=0,"",
IF(NumSites&lt;$A462,"",
CONCATENATE("  - &amp;SiteID",TEXT($A462,"0000"),
" {","SamplingFeatureID:  *SamplingFeatureID",TEXT(MATCH($A462,Sites[SiteID],0),"0000"),
", SiteTypeCV:  ",CHAR(34),INDEX(Sites[Site Type],MATCH($A462,Sites[SiteID],0)),CHAR(34),
", Latitude:  ",INDEX(Sites[Latitude],MATCH($A462,Sites[SiteID],0)),
", Longitude:  ",INDEX(Sites[Longitude],MATCH($A462,Sites[SiteID],0)),
", SpatialReferenceID:  *SRSID0001}")))</f>
        <v/>
      </c>
      <c r="M462" s="111" t="str">
        <f>IF(NumSpecimens=0,"",
IF(NumSpecimens&lt;$A462,"",
CONCATENATE("  - &amp;SpecimenID",TEXT($A462,"0000"),
" {","SamplingFeatureID:  *SamplingFeatureID",TEXT(MATCH($A462,Specimens[SpecimenID],0),"0000"),
", SpecimenTypeCV:  ",CHAR(34),INDEX(Specimens[Specimen Type],MATCH($A462,Specimens[SpecimenID],0)),CHAR(34),
", SpecimenMediumCV:  ",INDEX(Specimens[Specimen Medium],MATCH($A462,Specimens[SpecimenID],0)),
", IsFieldSpecimen:  ",CHAR(34),INDEX(Specimens[Is Field Specimen?],MATCH($A462,Specimens[SpecimenID],0)),CHAR(34),"}")))</f>
        <v/>
      </c>
      <c r="N462" s="111" t="str">
        <f>IF(NumSpatialOffsets=0,"",
IF(NumSpatialOffsets&lt;$A462,"",
CONCATENATE("  - &amp;SpatialOffsetID",TEXT($A462,"0000"),
" {","SpatialOffsetTypeCV:  ",CHAR(34),INDEX(RelatedFeatures[Spatial Offset Type],MATCH($A462,RelatedFeatures[OffsetID],0)),CHAR(34),
", Offset1Value:  ",INDEX(RelatedFeatures[Offset 1 Value],MATCH($A462,RelatedFeatures[OffsetID],0)),
", Offset1UnitID:  ",CHAR(34),INDEX(RelatedFeatures[Offset 1 Unit],MATCH($A462,RelatedFeatures[OffsetID],0)),CHAR(34),
", Offset2Value:  ",IF(INDEX(RelatedFeatures[Offset 2 Value],MATCH($A462,RelatedFeatures[OffsetID],0))="","NULL",INDEX(RelatedFeatures[Offset 2 Value],MATCH($A462,RelatedFeatures[OffsetID],0))),
", Offset2UnitID:  ",CHAR(34),INDEX(RelatedFeatures[Offset 2 Unit],MATCH($A462,RelatedFeatures[OffsetID],0)),,CHAR(34),
", Offset3Value:  ",IF(INDEX(RelatedFeatures[Offset 3 Value],MATCH($A462,RelatedFeatures[OffsetID],0))="","NULL",INDEX(RelatedFeatures[Offset 3 Value],MATCH($A462,RelatedFeatures[OffsetID],0))),
", Offset3UnitID:  ",CHAR(34),INDEX(RelatedFeatures[Offset 3 Unit],MATCH($A462,RelatedFeatures[OffsetID],0)),CHAR(34),"}")))</f>
        <v/>
      </c>
      <c r="O462" s="111" t="str">
        <f>IF(NumRelatedFeatures=0,"",
IF($A462&gt;NumRelatedFeatures,"",
CONCATENATE("  - &amp;RelationID",TEXT($A462,"0000"),
" {","SamplingFeatureID:  *SamplingFeatureID",TEXT(MATCH(INDEX(RelatedFeatures[First Sampling Feature Code],$A462),SamplingFeatures[Feature Code],0),"0000"),
", RelationshipTypeCV:  ",CHAR(34),INDEX(RelatedFeatures[Relationship Type],$A462),CHAR(34),
", RelatedFeatureID: *SamplingFeatureID",TEXT(MATCH(INDEX(RelatedFeatures[Second Sampling Feature Code],$A462),SamplingFeatures[Feature Code],0),"0000"),
", SpatialOffsetID:  ",IF(INDEX(RelatedFeatures[OffsetID],$A462)="",CONCATENATE(CHAR(34),CHAR(34)),CONCATENATE("*SpatialOffsetID",TEXT(INDEX(RelatedFeatures[OffsetID],$A462),"0000"))),"}")))</f>
        <v/>
      </c>
      <c r="P462" s="111" t="str">
        <f>IF($A462&gt;NumMethods,"",
CONCATENATE("  - &amp;MethodID",TEXT($A462,"0000"),
" {","MethodTypeCV:  ",CHAR(34),INDEX(Methods[Method Type],$A462),CHAR(34),
", MethodCode:  ",CHAR(34),INDEX(Methods[Method Code],$A462),CHAR(34),
", MethodName:  ",CHAR(34),INDEX(Methods[Method Name],$A462),CHAR(34),
", MethodDescription:  ",CHAR(34),INDEX(Methods[Method Description],$A462),CHAR(34),
", MethodLink:  ",CHAR(34),INDEX(Methods[Method Link],$A462),CHAR(34),
", OrganizationID: *OrganizationID",TEXT(MATCH(INDEX(Methods[Organization Name],$A462),Organizations[Organization Name],0),"0000"),"}"))</f>
        <v/>
      </c>
      <c r="Q462" s="111" t="str">
        <f>IF($A462&gt;NumVariables,"",
CONCATENATE("  - &amp;VariableID",TEXT($A462,"0000"),
" {","VariableTypeCV:  ",CHAR(34),INDEX(Variables[Variable Type],$A462),CHAR(34),
", VariableCode:  ",CHAR(34),INDEX(Variables[Variable Code],$A462),CHAR(34),
", VariableNameCV:  ",CHAR(34),INDEX(Variables[Variable Name],$A462),CHAR(34),
", VariableDefinition:  ",CHAR(34),INDEX(Variables[Variable Definition],$A462),CHAR(34),
", SpecciationCV:  ",CHAR(34),INDEX(Variables[Speciation],$A462),CHAR(34),
", NoDataValue:  ",CHAR(34),INDEX(Variables[No Data Value],$A462),CHAR(34),"}"))</f>
        <v/>
      </c>
      <c r="S462" s="111" t="str">
        <f>IF($A462&gt;NumProcessingLevels,"",
CONCATENATE("  - &amp;ProcessingLevelID",TEXT($A462,"0000"),
" {","ProcessingLevelCode:  ",CHAR(34),INDEX(ProcessingLevels[Processing Level Code],$A462),CHAR(34),
", Definition:  ",CHAR(34),INDEX(ProcessingLevels[Definition],$A462),CHAR(34),
", Explanation:  ",CHAR(34),INDEX(ProcessingLevels[Explanation],$A462),CHAR(34),"}"))</f>
        <v/>
      </c>
      <c r="T462" s="111" t="str">
        <f>IF($A462&gt;NumDataColumns,"",
IF(INDEX(DataColumns[Method Code],$A462)="","PLEASE FILL IN A METHOD FOR EACH DATA COLUMN",
CONCATENATE("  - &amp;ActionID",TEXT($A462,"0000"),
" {","ActionTypeCV:  ",CHAR(34),"Observation",CHAR(34),
", MethodID: *MethodID",TEXT(MATCH(INDEX(DataColumns[Method Code],$A462),Methods[Method Code],0),"0000"),
", BeginDateTime:  NULL",
", BeginDateTimeUTCOffset:  NULL",
", EndDateTime:  NULL",
", EndDateTimeUTCOffset:  NULL",
", ActionDescription:  ",CHAR(34),"Generic observation action generated by YODA TimeSeries Template",CHAR(34),
", ActionFileLink:  ",CHAR(34),CHAR(34),"}")))</f>
        <v/>
      </c>
      <c r="U462" s="111" t="str">
        <f>IF($A462&gt;NumDataColumns,"",
IF(INDEX(DataColumns[Method Code],$A462)="","PLEASE FILL IN A SAMPLING FEATURE FOR EACH DATA COLUMN",
CONCATENATE("  - &amp;FeatureActionID",TEXT($A462,"0000"),
" {","SamplingFeatureID:  *SamplingFeatureID",TEXT(MATCH(INDEX(DataColumns[Sampling Feature Code],$A462),SamplingFeatures[Feature Code],0),"0000"),
", ActionID:  *ActionID",TEXT($A462,"0000"),"}")))</f>
        <v/>
      </c>
      <c r="V462" s="111" t="str">
        <f>IF($A462&gt;NumDataColumns,"",
CONCATENATE("  - &amp;ResultID",TEXT($A462,"0000"),
" {","ResultUUID:  ",CHAR(34),INDEX(DataColumns[ResultUUID],$A462),CHAR(34),
", FeatureActionID: *FeatureActionID",TEXT($A462,"0000"),
", ResultTypeCV:  ",CHAR(34),INDEX(DataColumns[Result Type],$A462),CHAR(34),
", VariableID:  *VariableID",TEXT(MATCH(INDEX(DataColumns[Variable Code],$A462),Variables[Variable Code],0),"0000"),
", UnitsID:  ",CHAR(34),INDEX(DataColumns[Unit Name],$A462),CHAR(34),
", TaxonomicClassifierID:  ",CHAR(34),CHAR(34),
", ProcessingLevelID:  *ProcessingLevelID",TEXT(MATCH(INDEX(DataColumns[Processing Level],$A462),ProcessingLevels[Processing Level Code],0),"0000"),
", ResultDateTime:  ",CHAR(34),CHAR(34),
", ResultDateTimeUTCOffset:  ",CHAR(34),CHAR(34),
", ValidDateTime:  ",CHAR(34),CHAR(34),
", ValidDateTimeUTCOffset:  ",CHAR(34),CHAR(34),
", StatusCV:  ",CHAR(34),CHAR(34),
", SampledMediumCV:  ",CHAR(34),INDEX(DataColumns[Sampled Medium],$A462),CHAR(34),
", ValueCount:  ",NumDataValues,"}"))</f>
        <v/>
      </c>
      <c r="W462" s="111" t="str">
        <f>IF($A462&gt;NumDataColumns,"",
CONCATENATE("  - &amp;TimeSeriesResultID001",TEXT($A462,"0000"),
" {","ResultID: *ResultID",TEXT($A462,"0000"),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Statistic],$A462),CHAR(34),"}"))</f>
        <v/>
      </c>
      <c r="X462" s="111" t="str">
        <f>IF($A462-3&gt;NumDataColumns,"",
CONCATENATE("    - {ColumnNumber: ",TEXT($A462-1,"0000"),
", Label:  ",CHAR(34),INDEX(DataColumns[Column Label],$A462-3),CHAR(34),
", ODM2Field:  ",CHAR(34),"DataValue",CHAR(34),
", CensorCodeCV:  ",CHAR(34),INDEX(DataColumns[Censor Code],$A462-3),CHAR(34),
", QualiatyCodeCV:  ",CHAR(34),INDEX(DataColumns[Quality Code],$A462-3),CHAR(34),
", TimeAggregationInterval:  ",INDEX(DataColumns[Time Aggregation Interval],$A462-3),
", TimeAggregationIntervalUnitsID:  ",CHAR(34),INDEX(DataColumns[Time Aggregation Unit],$A462-3),CHAR(34),"}"))</f>
        <v/>
      </c>
      <c r="AA462" s="111" t="str">
        <f>IF($A462&gt;NumDataColumns,
"",
CONCATENATE(AA461,", ",INDEX(DataColumns[Column Label],$A462)))</f>
        <v/>
      </c>
    </row>
    <row r="463" spans="1:27" x14ac:dyDescent="0.25">
      <c r="A463">
        <v>460</v>
      </c>
      <c r="D463" s="111" t="str">
        <f>IF($A463&gt;NumPeople,"",
CONCATENATE("  - &amp;PersonID",TEXT($A463,"0000"),
" {","PersonFirstName:  ",CHAR(34),INDEX(People[First Name],$A463),CHAR(34),
", PersonMiddleName:  ",CHAR(34),INDEX(People[Middle Name],$A463),CHAR(34),
", PersonLastName:  ",CHAR(34),INDEX(People[Last Name],$A463),CHAR(34),"}"))</f>
        <v/>
      </c>
      <c r="E463" s="111" t="str">
        <f>IF($A463&gt;NumOrganizations,"",
CONCATENATE("  - &amp;OrganizationID",TEXT($A463,"0000"),
" {","OrganizationTypeCV:  ",CHAR(34),INDEX(Organizations[Organization Type '[CV']],$A463),CHAR(34),
", OrganizationCode:  ",CHAR(34),INDEX(Organizations[Organization Code],$A463),CHAR(34),
", OrganizationName:  ",CHAR(34),INDEX(Organizations[Organization Name],$A463),CHAR(34),
", OrganizationDescription:  ",CHAR(34),INDEX(Organizations[Organization Description],$A463),CHAR(34),
", OrganizationLink:  ",CHAR(34),INDEX(Organizations[Organization Link],$A463),CHAR(34),"}"))</f>
        <v/>
      </c>
      <c r="F463" s="111" t="str">
        <f>IF($A463&gt;NumPeople,"",
CONCATENATE("  - &amp;AffiliationID",TEXT($A463,"0000"),
" {PersonID: *PersonID",TEXT($A463,"0000"),
", OrganizationID: *OrganizationID",TEXT(MATCH(INDEX(People[Organization Name],$A463),Organizations[Organization Name],0),"0000"),
", IsPrimaryOrganizationContact: , AffiliationStartDate: , AffiliationEndDate: , PrimaryPhone: ",
", PrimaryEmail: ",CHAR(34),INDEX(People[Primary Email],$A463),CHAR(34),
", PrimaryAddress: ",CHAR(34),INDEX(People[Primary Address],$A463),CHAR(34),
", PersonLink: }"))</f>
        <v/>
      </c>
      <c r="H463" s="111" t="str">
        <f>IF(COUNTA(CitationInformation)=0,"",
IF($A463&gt;NumAuthors,"",
CONCATENATE("  - &amp;AuthorListID",TEXT($A463,"0000"),
"  {CitationID: *CitationID0001",
", PersonID: *PersonID",TEXT(MATCH(INDEX(AuthorList[Author Name],$A463),People[Full Name],0),"0000"),
", AuthorOrder: ",INDEX(AuthorList[Author Number],$A463),"}")))</f>
        <v/>
      </c>
      <c r="K463" s="111" t="str">
        <f>IF($A463&gt;NumSamplingFeatures,"",
CONCATENATE("  - &amp;SamplingFeatureID",TEXT($A463,"0000"),
" {","SamplingFeatureUUID:  ",CHAR(34),INDEX(SamplingFeatures[Sampling Feature UUID],$A463),CHAR(34),
", SamplingFeatureTypeCV:  ",CHAR(34),INDEX(SamplingFeatures[Sampling Feature Type],$A463),CHAR(34),
", SamplingFeatureCode:  ",CHAR(34),INDEX(SamplingFeatures[Feature Code],$A463),CHAR(34),
", SamplingFeatureName:  ",CHAR(34),INDEX(SamplingFeatures[Feature Name],$A463),CHAR(34),
", SamplingFeatureDescription:  ",CHAR(34),INDEX(SamplingFeatures[Feature Description],$A463),CHAR(34),
", SamplingFeatureGeotypeCV:  ",CHAR(34),INDEX(SamplingFeatures[Feature Geo Type],$A463),CHAR(34),
", FeatureGeometry:  ",CHAR(34),INDEX(SamplingFeatures[Feature Geometry],$A463),CHAR(34),
", Elevation_m:  ",CHAR(34),INDEX(SamplingFeatures[Elevation_m],$A463),CHAR(34),
", ElevationDatumCV:  ",CHAR(34),ElevationDatum,CHAR(34),"}"))</f>
        <v/>
      </c>
      <c r="L463" s="111" t="str">
        <f>IF(NumSites=0,"",
IF(NumSites&lt;$A463,"",
CONCATENATE("  - &amp;SiteID",TEXT($A463,"0000"),
" {","SamplingFeatureID:  *SamplingFeatureID",TEXT(MATCH($A463,Sites[SiteID],0),"0000"),
", SiteTypeCV:  ",CHAR(34),INDEX(Sites[Site Type],MATCH($A463,Sites[SiteID],0)),CHAR(34),
", Latitude:  ",INDEX(Sites[Latitude],MATCH($A463,Sites[SiteID],0)),
", Longitude:  ",INDEX(Sites[Longitude],MATCH($A463,Sites[SiteID],0)),
", SpatialReferenceID:  *SRSID0001}")))</f>
        <v/>
      </c>
      <c r="M463" s="111" t="str">
        <f>IF(NumSpecimens=0,"",
IF(NumSpecimens&lt;$A463,"",
CONCATENATE("  - &amp;SpecimenID",TEXT($A463,"0000"),
" {","SamplingFeatureID:  *SamplingFeatureID",TEXT(MATCH($A463,Specimens[SpecimenID],0),"0000"),
", SpecimenTypeCV:  ",CHAR(34),INDEX(Specimens[Specimen Type],MATCH($A463,Specimens[SpecimenID],0)),CHAR(34),
", SpecimenMediumCV:  ",INDEX(Specimens[Specimen Medium],MATCH($A463,Specimens[SpecimenID],0)),
", IsFieldSpecimen:  ",CHAR(34),INDEX(Specimens[Is Field Specimen?],MATCH($A463,Specimens[SpecimenID],0)),CHAR(34),"}")))</f>
        <v/>
      </c>
      <c r="N463" s="111" t="str">
        <f>IF(NumSpatialOffsets=0,"",
IF(NumSpatialOffsets&lt;$A463,"",
CONCATENATE("  - &amp;SpatialOffsetID",TEXT($A463,"0000"),
" {","SpatialOffsetTypeCV:  ",CHAR(34),INDEX(RelatedFeatures[Spatial Offset Type],MATCH($A463,RelatedFeatures[OffsetID],0)),CHAR(34),
", Offset1Value:  ",INDEX(RelatedFeatures[Offset 1 Value],MATCH($A463,RelatedFeatures[OffsetID],0)),
", Offset1UnitID:  ",CHAR(34),INDEX(RelatedFeatures[Offset 1 Unit],MATCH($A463,RelatedFeatures[OffsetID],0)),CHAR(34),
", Offset2Value:  ",IF(INDEX(RelatedFeatures[Offset 2 Value],MATCH($A463,RelatedFeatures[OffsetID],0))="","NULL",INDEX(RelatedFeatures[Offset 2 Value],MATCH($A463,RelatedFeatures[OffsetID],0))),
", Offset2UnitID:  ",CHAR(34),INDEX(RelatedFeatures[Offset 2 Unit],MATCH($A463,RelatedFeatures[OffsetID],0)),,CHAR(34),
", Offset3Value:  ",IF(INDEX(RelatedFeatures[Offset 3 Value],MATCH($A463,RelatedFeatures[OffsetID],0))="","NULL",INDEX(RelatedFeatures[Offset 3 Value],MATCH($A463,RelatedFeatures[OffsetID],0))),
", Offset3UnitID:  ",CHAR(34),INDEX(RelatedFeatures[Offset 3 Unit],MATCH($A463,RelatedFeatures[OffsetID],0)),CHAR(34),"}")))</f>
        <v/>
      </c>
      <c r="O463" s="111" t="str">
        <f>IF(NumRelatedFeatures=0,"",
IF($A463&gt;NumRelatedFeatures,"",
CONCATENATE("  - &amp;RelationID",TEXT($A463,"0000"),
" {","SamplingFeatureID:  *SamplingFeatureID",TEXT(MATCH(INDEX(RelatedFeatures[First Sampling Feature Code],$A463),SamplingFeatures[Feature Code],0),"0000"),
", RelationshipTypeCV:  ",CHAR(34),INDEX(RelatedFeatures[Relationship Type],$A463),CHAR(34),
", RelatedFeatureID: *SamplingFeatureID",TEXT(MATCH(INDEX(RelatedFeatures[Second Sampling Feature Code],$A463),SamplingFeatures[Feature Code],0),"0000"),
", SpatialOffsetID:  ",IF(INDEX(RelatedFeatures[OffsetID],$A463)="",CONCATENATE(CHAR(34),CHAR(34)),CONCATENATE("*SpatialOffsetID",TEXT(INDEX(RelatedFeatures[OffsetID],$A463),"0000"))),"}")))</f>
        <v/>
      </c>
      <c r="P463" s="111" t="str">
        <f>IF($A463&gt;NumMethods,"",
CONCATENATE("  - &amp;MethodID",TEXT($A463,"0000"),
" {","MethodTypeCV:  ",CHAR(34),INDEX(Methods[Method Type],$A463),CHAR(34),
", MethodCode:  ",CHAR(34),INDEX(Methods[Method Code],$A463),CHAR(34),
", MethodName:  ",CHAR(34),INDEX(Methods[Method Name],$A463),CHAR(34),
", MethodDescription:  ",CHAR(34),INDEX(Methods[Method Description],$A463),CHAR(34),
", MethodLink:  ",CHAR(34),INDEX(Methods[Method Link],$A463),CHAR(34),
", OrganizationID: *OrganizationID",TEXT(MATCH(INDEX(Methods[Organization Name],$A463),Organizations[Organization Name],0),"0000"),"}"))</f>
        <v/>
      </c>
      <c r="Q463" s="111" t="str">
        <f>IF($A463&gt;NumVariables,"",
CONCATENATE("  - &amp;VariableID",TEXT($A463,"0000"),
" {","VariableTypeCV:  ",CHAR(34),INDEX(Variables[Variable Type],$A463),CHAR(34),
", VariableCode:  ",CHAR(34),INDEX(Variables[Variable Code],$A463),CHAR(34),
", VariableNameCV:  ",CHAR(34),INDEX(Variables[Variable Name],$A463),CHAR(34),
", VariableDefinition:  ",CHAR(34),INDEX(Variables[Variable Definition],$A463),CHAR(34),
", SpecciationCV:  ",CHAR(34),INDEX(Variables[Speciation],$A463),CHAR(34),
", NoDataValue:  ",CHAR(34),INDEX(Variables[No Data Value],$A463),CHAR(34),"}"))</f>
        <v/>
      </c>
      <c r="S463" s="111" t="str">
        <f>IF($A463&gt;NumProcessingLevels,"",
CONCATENATE("  - &amp;ProcessingLevelID",TEXT($A463,"0000"),
" {","ProcessingLevelCode:  ",CHAR(34),INDEX(ProcessingLevels[Processing Level Code],$A463),CHAR(34),
", Definition:  ",CHAR(34),INDEX(ProcessingLevels[Definition],$A463),CHAR(34),
", Explanation:  ",CHAR(34),INDEX(ProcessingLevels[Explanation],$A463),CHAR(34),"}"))</f>
        <v/>
      </c>
      <c r="T463" s="111" t="str">
        <f>IF($A463&gt;NumDataColumns,"",
IF(INDEX(DataColumns[Method Code],$A463)="","PLEASE FILL IN A METHOD FOR EACH DATA COLUMN",
CONCATENATE("  - &amp;ActionID",TEXT($A463,"0000"),
" {","ActionTypeCV:  ",CHAR(34),"Observation",CHAR(34),
", MethodID: *MethodID",TEXT(MATCH(INDEX(DataColumns[Method Code],$A463),Methods[Method Code],0),"0000"),
", BeginDateTime:  NULL",
", BeginDateTimeUTCOffset:  NULL",
", EndDateTime:  NULL",
", EndDateTimeUTCOffset:  NULL",
", ActionDescription:  ",CHAR(34),"Generic observation action generated by YODA TimeSeries Template",CHAR(34),
", ActionFileLink:  ",CHAR(34),CHAR(34),"}")))</f>
        <v/>
      </c>
      <c r="U463" s="111" t="str">
        <f>IF($A463&gt;NumDataColumns,"",
IF(INDEX(DataColumns[Method Code],$A463)="","PLEASE FILL IN A SAMPLING FEATURE FOR EACH DATA COLUMN",
CONCATENATE("  - &amp;FeatureActionID",TEXT($A463,"0000"),
" {","SamplingFeatureID:  *SamplingFeatureID",TEXT(MATCH(INDEX(DataColumns[Sampling Feature Code],$A463),SamplingFeatures[Feature Code],0),"0000"),
", ActionID:  *ActionID",TEXT($A463,"0000"),"}")))</f>
        <v/>
      </c>
      <c r="V463" s="111" t="str">
        <f>IF($A463&gt;NumDataColumns,"",
CONCATENATE("  - &amp;ResultID",TEXT($A463,"0000"),
" {","ResultUUID:  ",CHAR(34),INDEX(DataColumns[ResultUUID],$A463),CHAR(34),
", FeatureActionID: *FeatureActionID",TEXT($A463,"0000"),
", ResultTypeCV:  ",CHAR(34),INDEX(DataColumns[Result Type],$A463),CHAR(34),
", VariableID:  *VariableID",TEXT(MATCH(INDEX(DataColumns[Variable Code],$A463),Variables[Variable Code],0),"0000"),
", UnitsID:  ",CHAR(34),INDEX(DataColumns[Unit Name],$A463),CHAR(34),
", TaxonomicClassifierID:  ",CHAR(34),CHAR(34),
", ProcessingLevelID:  *ProcessingLevelID",TEXT(MATCH(INDEX(DataColumns[Processing Level],$A463),ProcessingLevels[Processing Level Code],0),"0000"),
", ResultDateTime:  ",CHAR(34),CHAR(34),
", ResultDateTimeUTCOffset:  ",CHAR(34),CHAR(34),
", ValidDateTime:  ",CHAR(34),CHAR(34),
", ValidDateTimeUTCOffset:  ",CHAR(34),CHAR(34),
", StatusCV:  ",CHAR(34),CHAR(34),
", SampledMediumCV:  ",CHAR(34),INDEX(DataColumns[Sampled Medium],$A463),CHAR(34),
", ValueCount:  ",NumDataValues,"}"))</f>
        <v/>
      </c>
      <c r="W463" s="111" t="str">
        <f>IF($A463&gt;NumDataColumns,"",
CONCATENATE("  - &amp;TimeSeriesResultID001",TEXT($A463,"0000"),
" {","ResultID: *ResultID",TEXT($A463,"0000"),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Statistic],$A463),CHAR(34),"}"))</f>
        <v/>
      </c>
      <c r="X463" s="111" t="str">
        <f>IF($A463-3&gt;NumDataColumns,"",
CONCATENATE("    - {ColumnNumber: ",TEXT($A463-1,"0000"),
", Label:  ",CHAR(34),INDEX(DataColumns[Column Label],$A463-3),CHAR(34),
", ODM2Field:  ",CHAR(34),"DataValue",CHAR(34),
", CensorCodeCV:  ",CHAR(34),INDEX(DataColumns[Censor Code],$A463-3),CHAR(34),
", QualiatyCodeCV:  ",CHAR(34),INDEX(DataColumns[Quality Code],$A463-3),CHAR(34),
", TimeAggregationInterval:  ",INDEX(DataColumns[Time Aggregation Interval],$A463-3),
", TimeAggregationIntervalUnitsID:  ",CHAR(34),INDEX(DataColumns[Time Aggregation Unit],$A463-3),CHAR(34),"}"))</f>
        <v/>
      </c>
      <c r="AA463" s="111" t="str">
        <f>IF($A463&gt;NumDataColumns,
"",
CONCATENATE(AA462,", ",INDEX(DataColumns[Column Label],$A463)))</f>
        <v/>
      </c>
    </row>
    <row r="464" spans="1:27" x14ac:dyDescent="0.25">
      <c r="A464">
        <v>461</v>
      </c>
      <c r="D464" s="111" t="str">
        <f>IF($A464&gt;NumPeople,"",
CONCATENATE("  - &amp;PersonID",TEXT($A464,"0000"),
" {","PersonFirstName:  ",CHAR(34),INDEX(People[First Name],$A464),CHAR(34),
", PersonMiddleName:  ",CHAR(34),INDEX(People[Middle Name],$A464),CHAR(34),
", PersonLastName:  ",CHAR(34),INDEX(People[Last Name],$A464),CHAR(34),"}"))</f>
        <v/>
      </c>
      <c r="E464" s="111" t="str">
        <f>IF($A464&gt;NumOrganizations,"",
CONCATENATE("  - &amp;OrganizationID",TEXT($A464,"0000"),
" {","OrganizationTypeCV:  ",CHAR(34),INDEX(Organizations[Organization Type '[CV']],$A464),CHAR(34),
", OrganizationCode:  ",CHAR(34),INDEX(Organizations[Organization Code],$A464),CHAR(34),
", OrganizationName:  ",CHAR(34),INDEX(Organizations[Organization Name],$A464),CHAR(34),
", OrganizationDescription:  ",CHAR(34),INDEX(Organizations[Organization Description],$A464),CHAR(34),
", OrganizationLink:  ",CHAR(34),INDEX(Organizations[Organization Link],$A464),CHAR(34),"}"))</f>
        <v/>
      </c>
      <c r="F464" s="111" t="str">
        <f>IF($A464&gt;NumPeople,"",
CONCATENATE("  - &amp;AffiliationID",TEXT($A464,"0000"),
" {PersonID: *PersonID",TEXT($A464,"0000"),
", OrganizationID: *OrganizationID",TEXT(MATCH(INDEX(People[Organization Name],$A464),Organizations[Organization Name],0),"0000"),
", IsPrimaryOrganizationContact: , AffiliationStartDate: , AffiliationEndDate: , PrimaryPhone: ",
", PrimaryEmail: ",CHAR(34),INDEX(People[Primary Email],$A464),CHAR(34),
", PrimaryAddress: ",CHAR(34),INDEX(People[Primary Address],$A464),CHAR(34),
", PersonLink: }"))</f>
        <v/>
      </c>
      <c r="H464" s="111" t="str">
        <f>IF(COUNTA(CitationInformation)=0,"",
IF($A464&gt;NumAuthors,"",
CONCATENATE("  - &amp;AuthorListID",TEXT($A464,"0000"),
"  {CitationID: *CitationID0001",
", PersonID: *PersonID",TEXT(MATCH(INDEX(AuthorList[Author Name],$A464),People[Full Name],0),"0000"),
", AuthorOrder: ",INDEX(AuthorList[Author Number],$A464),"}")))</f>
        <v/>
      </c>
      <c r="K464" s="111" t="str">
        <f>IF($A464&gt;NumSamplingFeatures,"",
CONCATENATE("  - &amp;SamplingFeatureID",TEXT($A464,"0000"),
" {","SamplingFeatureUUID:  ",CHAR(34),INDEX(SamplingFeatures[Sampling Feature UUID],$A464),CHAR(34),
", SamplingFeatureTypeCV:  ",CHAR(34),INDEX(SamplingFeatures[Sampling Feature Type],$A464),CHAR(34),
", SamplingFeatureCode:  ",CHAR(34),INDEX(SamplingFeatures[Feature Code],$A464),CHAR(34),
", SamplingFeatureName:  ",CHAR(34),INDEX(SamplingFeatures[Feature Name],$A464),CHAR(34),
", SamplingFeatureDescription:  ",CHAR(34),INDEX(SamplingFeatures[Feature Description],$A464),CHAR(34),
", SamplingFeatureGeotypeCV:  ",CHAR(34),INDEX(SamplingFeatures[Feature Geo Type],$A464),CHAR(34),
", FeatureGeometry:  ",CHAR(34),INDEX(SamplingFeatures[Feature Geometry],$A464),CHAR(34),
", Elevation_m:  ",CHAR(34),INDEX(SamplingFeatures[Elevation_m],$A464),CHAR(34),
", ElevationDatumCV:  ",CHAR(34),ElevationDatum,CHAR(34),"}"))</f>
        <v/>
      </c>
      <c r="L464" s="111" t="str">
        <f>IF(NumSites=0,"",
IF(NumSites&lt;$A464,"",
CONCATENATE("  - &amp;SiteID",TEXT($A464,"0000"),
" {","SamplingFeatureID:  *SamplingFeatureID",TEXT(MATCH($A464,Sites[SiteID],0),"0000"),
", SiteTypeCV:  ",CHAR(34),INDEX(Sites[Site Type],MATCH($A464,Sites[SiteID],0)),CHAR(34),
", Latitude:  ",INDEX(Sites[Latitude],MATCH($A464,Sites[SiteID],0)),
", Longitude:  ",INDEX(Sites[Longitude],MATCH($A464,Sites[SiteID],0)),
", SpatialReferenceID:  *SRSID0001}")))</f>
        <v/>
      </c>
      <c r="M464" s="111" t="str">
        <f>IF(NumSpecimens=0,"",
IF(NumSpecimens&lt;$A464,"",
CONCATENATE("  - &amp;SpecimenID",TEXT($A464,"0000"),
" {","SamplingFeatureID:  *SamplingFeatureID",TEXT(MATCH($A464,Specimens[SpecimenID],0),"0000"),
", SpecimenTypeCV:  ",CHAR(34),INDEX(Specimens[Specimen Type],MATCH($A464,Specimens[SpecimenID],0)),CHAR(34),
", SpecimenMediumCV:  ",INDEX(Specimens[Specimen Medium],MATCH($A464,Specimens[SpecimenID],0)),
", IsFieldSpecimen:  ",CHAR(34),INDEX(Specimens[Is Field Specimen?],MATCH($A464,Specimens[SpecimenID],0)),CHAR(34),"}")))</f>
        <v/>
      </c>
      <c r="N464" s="111" t="str">
        <f>IF(NumSpatialOffsets=0,"",
IF(NumSpatialOffsets&lt;$A464,"",
CONCATENATE("  - &amp;SpatialOffsetID",TEXT($A464,"0000"),
" {","SpatialOffsetTypeCV:  ",CHAR(34),INDEX(RelatedFeatures[Spatial Offset Type],MATCH($A464,RelatedFeatures[OffsetID],0)),CHAR(34),
", Offset1Value:  ",INDEX(RelatedFeatures[Offset 1 Value],MATCH($A464,RelatedFeatures[OffsetID],0)),
", Offset1UnitID:  ",CHAR(34),INDEX(RelatedFeatures[Offset 1 Unit],MATCH($A464,RelatedFeatures[OffsetID],0)),CHAR(34),
", Offset2Value:  ",IF(INDEX(RelatedFeatures[Offset 2 Value],MATCH($A464,RelatedFeatures[OffsetID],0))="","NULL",INDEX(RelatedFeatures[Offset 2 Value],MATCH($A464,RelatedFeatures[OffsetID],0))),
", Offset2UnitID:  ",CHAR(34),INDEX(RelatedFeatures[Offset 2 Unit],MATCH($A464,RelatedFeatures[OffsetID],0)),,CHAR(34),
", Offset3Value:  ",IF(INDEX(RelatedFeatures[Offset 3 Value],MATCH($A464,RelatedFeatures[OffsetID],0))="","NULL",INDEX(RelatedFeatures[Offset 3 Value],MATCH($A464,RelatedFeatures[OffsetID],0))),
", Offset3UnitID:  ",CHAR(34),INDEX(RelatedFeatures[Offset 3 Unit],MATCH($A464,RelatedFeatures[OffsetID],0)),CHAR(34),"}")))</f>
        <v/>
      </c>
      <c r="O464" s="111" t="str">
        <f>IF(NumRelatedFeatures=0,"",
IF($A464&gt;NumRelatedFeatures,"",
CONCATENATE("  - &amp;RelationID",TEXT($A464,"0000"),
" {","SamplingFeatureID:  *SamplingFeatureID",TEXT(MATCH(INDEX(RelatedFeatures[First Sampling Feature Code],$A464),SamplingFeatures[Feature Code],0),"0000"),
", RelationshipTypeCV:  ",CHAR(34),INDEX(RelatedFeatures[Relationship Type],$A464),CHAR(34),
", RelatedFeatureID: *SamplingFeatureID",TEXT(MATCH(INDEX(RelatedFeatures[Second Sampling Feature Code],$A464),SamplingFeatures[Feature Code],0),"0000"),
", SpatialOffsetID:  ",IF(INDEX(RelatedFeatures[OffsetID],$A464)="",CONCATENATE(CHAR(34),CHAR(34)),CONCATENATE("*SpatialOffsetID",TEXT(INDEX(RelatedFeatures[OffsetID],$A464),"0000"))),"}")))</f>
        <v/>
      </c>
      <c r="P464" s="111" t="str">
        <f>IF($A464&gt;NumMethods,"",
CONCATENATE("  - &amp;MethodID",TEXT($A464,"0000"),
" {","MethodTypeCV:  ",CHAR(34),INDEX(Methods[Method Type],$A464),CHAR(34),
", MethodCode:  ",CHAR(34),INDEX(Methods[Method Code],$A464),CHAR(34),
", MethodName:  ",CHAR(34),INDEX(Methods[Method Name],$A464),CHAR(34),
", MethodDescription:  ",CHAR(34),INDEX(Methods[Method Description],$A464),CHAR(34),
", MethodLink:  ",CHAR(34),INDEX(Methods[Method Link],$A464),CHAR(34),
", OrganizationID: *OrganizationID",TEXT(MATCH(INDEX(Methods[Organization Name],$A464),Organizations[Organization Name],0),"0000"),"}"))</f>
        <v/>
      </c>
      <c r="Q464" s="111" t="str">
        <f>IF($A464&gt;NumVariables,"",
CONCATENATE("  - &amp;VariableID",TEXT($A464,"0000"),
" {","VariableTypeCV:  ",CHAR(34),INDEX(Variables[Variable Type],$A464),CHAR(34),
", VariableCode:  ",CHAR(34),INDEX(Variables[Variable Code],$A464),CHAR(34),
", VariableNameCV:  ",CHAR(34),INDEX(Variables[Variable Name],$A464),CHAR(34),
", VariableDefinition:  ",CHAR(34),INDEX(Variables[Variable Definition],$A464),CHAR(34),
", SpecciationCV:  ",CHAR(34),INDEX(Variables[Speciation],$A464),CHAR(34),
", NoDataValue:  ",CHAR(34),INDEX(Variables[No Data Value],$A464),CHAR(34),"}"))</f>
        <v/>
      </c>
      <c r="S464" s="111" t="str">
        <f>IF($A464&gt;NumProcessingLevels,"",
CONCATENATE("  - &amp;ProcessingLevelID",TEXT($A464,"0000"),
" {","ProcessingLevelCode:  ",CHAR(34),INDEX(ProcessingLevels[Processing Level Code],$A464),CHAR(34),
", Definition:  ",CHAR(34),INDEX(ProcessingLevels[Definition],$A464),CHAR(34),
", Explanation:  ",CHAR(34),INDEX(ProcessingLevels[Explanation],$A464),CHAR(34),"}"))</f>
        <v/>
      </c>
      <c r="T464" s="111" t="str">
        <f>IF($A464&gt;NumDataColumns,"",
IF(INDEX(DataColumns[Method Code],$A464)="","PLEASE FILL IN A METHOD FOR EACH DATA COLUMN",
CONCATENATE("  - &amp;ActionID",TEXT($A464,"0000"),
" {","ActionTypeCV:  ",CHAR(34),"Observation",CHAR(34),
", MethodID: *MethodID",TEXT(MATCH(INDEX(DataColumns[Method Code],$A464),Methods[Method Code],0),"0000"),
", BeginDateTime:  NULL",
", BeginDateTimeUTCOffset:  NULL",
", EndDateTime:  NULL",
", EndDateTimeUTCOffset:  NULL",
", ActionDescription:  ",CHAR(34),"Generic observation action generated by YODA TimeSeries Template",CHAR(34),
", ActionFileLink:  ",CHAR(34),CHAR(34),"}")))</f>
        <v/>
      </c>
      <c r="U464" s="111" t="str">
        <f>IF($A464&gt;NumDataColumns,"",
IF(INDEX(DataColumns[Method Code],$A464)="","PLEASE FILL IN A SAMPLING FEATURE FOR EACH DATA COLUMN",
CONCATENATE("  - &amp;FeatureActionID",TEXT($A464,"0000"),
" {","SamplingFeatureID:  *SamplingFeatureID",TEXT(MATCH(INDEX(DataColumns[Sampling Feature Code],$A464),SamplingFeatures[Feature Code],0),"0000"),
", ActionID:  *ActionID",TEXT($A464,"0000"),"}")))</f>
        <v/>
      </c>
      <c r="V464" s="111" t="str">
        <f>IF($A464&gt;NumDataColumns,"",
CONCATENATE("  - &amp;ResultID",TEXT($A464,"0000"),
" {","ResultUUID:  ",CHAR(34),INDEX(DataColumns[ResultUUID],$A464),CHAR(34),
", FeatureActionID: *FeatureActionID",TEXT($A464,"0000"),
", ResultTypeCV:  ",CHAR(34),INDEX(DataColumns[Result Type],$A464),CHAR(34),
", VariableID:  *VariableID",TEXT(MATCH(INDEX(DataColumns[Variable Code],$A464),Variables[Variable Code],0),"0000"),
", UnitsID:  ",CHAR(34),INDEX(DataColumns[Unit Name],$A464),CHAR(34),
", TaxonomicClassifierID:  ",CHAR(34),CHAR(34),
", ProcessingLevelID:  *ProcessingLevelID",TEXT(MATCH(INDEX(DataColumns[Processing Level],$A464),ProcessingLevels[Processing Level Code],0),"0000"),
", ResultDateTime:  ",CHAR(34),CHAR(34),
", ResultDateTimeUTCOffset:  ",CHAR(34),CHAR(34),
", ValidDateTime:  ",CHAR(34),CHAR(34),
", ValidDateTimeUTCOffset:  ",CHAR(34),CHAR(34),
", StatusCV:  ",CHAR(34),CHAR(34),
", SampledMediumCV:  ",CHAR(34),INDEX(DataColumns[Sampled Medium],$A464),CHAR(34),
", ValueCount:  ",NumDataValues,"}"))</f>
        <v/>
      </c>
      <c r="W464" s="111" t="str">
        <f>IF($A464&gt;NumDataColumns,"",
CONCATENATE("  - &amp;TimeSeriesResultID001",TEXT($A464,"0000"),
" {","ResultID: *ResultID",TEXT($A464,"0000"),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Statistic],$A464),CHAR(34),"}"))</f>
        <v/>
      </c>
      <c r="X464" s="111" t="str">
        <f>IF($A464-3&gt;NumDataColumns,"",
CONCATENATE("    - {ColumnNumber: ",TEXT($A464-1,"0000"),
", Label:  ",CHAR(34),INDEX(DataColumns[Column Label],$A464-3),CHAR(34),
", ODM2Field:  ",CHAR(34),"DataValue",CHAR(34),
", CensorCodeCV:  ",CHAR(34),INDEX(DataColumns[Censor Code],$A464-3),CHAR(34),
", QualiatyCodeCV:  ",CHAR(34),INDEX(DataColumns[Quality Code],$A464-3),CHAR(34),
", TimeAggregationInterval:  ",INDEX(DataColumns[Time Aggregation Interval],$A464-3),
", TimeAggregationIntervalUnitsID:  ",CHAR(34),INDEX(DataColumns[Time Aggregation Unit],$A464-3),CHAR(34),"}"))</f>
        <v/>
      </c>
      <c r="AA464" s="111" t="str">
        <f>IF($A464&gt;NumDataColumns,
"",
CONCATENATE(AA463,", ",INDEX(DataColumns[Column Label],$A464)))</f>
        <v/>
      </c>
    </row>
    <row r="465" spans="1:27" x14ac:dyDescent="0.25">
      <c r="A465">
        <v>462</v>
      </c>
      <c r="D465" s="111" t="str">
        <f>IF($A465&gt;NumPeople,"",
CONCATENATE("  - &amp;PersonID",TEXT($A465,"0000"),
" {","PersonFirstName:  ",CHAR(34),INDEX(People[First Name],$A465),CHAR(34),
", PersonMiddleName:  ",CHAR(34),INDEX(People[Middle Name],$A465),CHAR(34),
", PersonLastName:  ",CHAR(34),INDEX(People[Last Name],$A465),CHAR(34),"}"))</f>
        <v/>
      </c>
      <c r="E465" s="111" t="str">
        <f>IF($A465&gt;NumOrganizations,"",
CONCATENATE("  - &amp;OrganizationID",TEXT($A465,"0000"),
" {","OrganizationTypeCV:  ",CHAR(34),INDEX(Organizations[Organization Type '[CV']],$A465),CHAR(34),
", OrganizationCode:  ",CHAR(34),INDEX(Organizations[Organization Code],$A465),CHAR(34),
", OrganizationName:  ",CHAR(34),INDEX(Organizations[Organization Name],$A465),CHAR(34),
", OrganizationDescription:  ",CHAR(34),INDEX(Organizations[Organization Description],$A465),CHAR(34),
", OrganizationLink:  ",CHAR(34),INDEX(Organizations[Organization Link],$A465),CHAR(34),"}"))</f>
        <v/>
      </c>
      <c r="F465" s="111" t="str">
        <f>IF($A465&gt;NumPeople,"",
CONCATENATE("  - &amp;AffiliationID",TEXT($A465,"0000"),
" {PersonID: *PersonID",TEXT($A465,"0000"),
", OrganizationID: *OrganizationID",TEXT(MATCH(INDEX(People[Organization Name],$A465),Organizations[Organization Name],0),"0000"),
", IsPrimaryOrganizationContact: , AffiliationStartDate: , AffiliationEndDate: , PrimaryPhone: ",
", PrimaryEmail: ",CHAR(34),INDEX(People[Primary Email],$A465),CHAR(34),
", PrimaryAddress: ",CHAR(34),INDEX(People[Primary Address],$A465),CHAR(34),
", PersonLink: }"))</f>
        <v/>
      </c>
      <c r="H465" s="111" t="str">
        <f>IF(COUNTA(CitationInformation)=0,"",
IF($A465&gt;NumAuthors,"",
CONCATENATE("  - &amp;AuthorListID",TEXT($A465,"0000"),
"  {CitationID: *CitationID0001",
", PersonID: *PersonID",TEXT(MATCH(INDEX(AuthorList[Author Name],$A465),People[Full Name],0),"0000"),
", AuthorOrder: ",INDEX(AuthorList[Author Number],$A465),"}")))</f>
        <v/>
      </c>
      <c r="K465" s="111" t="str">
        <f>IF($A465&gt;NumSamplingFeatures,"",
CONCATENATE("  - &amp;SamplingFeatureID",TEXT($A465,"0000"),
" {","SamplingFeatureUUID:  ",CHAR(34),INDEX(SamplingFeatures[Sampling Feature UUID],$A465),CHAR(34),
", SamplingFeatureTypeCV:  ",CHAR(34),INDEX(SamplingFeatures[Sampling Feature Type],$A465),CHAR(34),
", SamplingFeatureCode:  ",CHAR(34),INDEX(SamplingFeatures[Feature Code],$A465),CHAR(34),
", SamplingFeatureName:  ",CHAR(34),INDEX(SamplingFeatures[Feature Name],$A465),CHAR(34),
", SamplingFeatureDescription:  ",CHAR(34),INDEX(SamplingFeatures[Feature Description],$A465),CHAR(34),
", SamplingFeatureGeotypeCV:  ",CHAR(34),INDEX(SamplingFeatures[Feature Geo Type],$A465),CHAR(34),
", FeatureGeometry:  ",CHAR(34),INDEX(SamplingFeatures[Feature Geometry],$A465),CHAR(34),
", Elevation_m:  ",CHAR(34),INDEX(SamplingFeatures[Elevation_m],$A465),CHAR(34),
", ElevationDatumCV:  ",CHAR(34),ElevationDatum,CHAR(34),"}"))</f>
        <v/>
      </c>
      <c r="L465" s="111" t="str">
        <f>IF(NumSites=0,"",
IF(NumSites&lt;$A465,"",
CONCATENATE("  - &amp;SiteID",TEXT($A465,"0000"),
" {","SamplingFeatureID:  *SamplingFeatureID",TEXT(MATCH($A465,Sites[SiteID],0),"0000"),
", SiteTypeCV:  ",CHAR(34),INDEX(Sites[Site Type],MATCH($A465,Sites[SiteID],0)),CHAR(34),
", Latitude:  ",INDEX(Sites[Latitude],MATCH($A465,Sites[SiteID],0)),
", Longitude:  ",INDEX(Sites[Longitude],MATCH($A465,Sites[SiteID],0)),
", SpatialReferenceID:  *SRSID0001}")))</f>
        <v/>
      </c>
      <c r="M465" s="111" t="str">
        <f>IF(NumSpecimens=0,"",
IF(NumSpecimens&lt;$A465,"",
CONCATENATE("  - &amp;SpecimenID",TEXT($A465,"0000"),
" {","SamplingFeatureID:  *SamplingFeatureID",TEXT(MATCH($A465,Specimens[SpecimenID],0),"0000"),
", SpecimenTypeCV:  ",CHAR(34),INDEX(Specimens[Specimen Type],MATCH($A465,Specimens[SpecimenID],0)),CHAR(34),
", SpecimenMediumCV:  ",INDEX(Specimens[Specimen Medium],MATCH($A465,Specimens[SpecimenID],0)),
", IsFieldSpecimen:  ",CHAR(34),INDEX(Specimens[Is Field Specimen?],MATCH($A465,Specimens[SpecimenID],0)),CHAR(34),"}")))</f>
        <v/>
      </c>
      <c r="N465" s="111" t="str">
        <f>IF(NumSpatialOffsets=0,"",
IF(NumSpatialOffsets&lt;$A465,"",
CONCATENATE("  - &amp;SpatialOffsetID",TEXT($A465,"0000"),
" {","SpatialOffsetTypeCV:  ",CHAR(34),INDEX(RelatedFeatures[Spatial Offset Type],MATCH($A465,RelatedFeatures[OffsetID],0)),CHAR(34),
", Offset1Value:  ",INDEX(RelatedFeatures[Offset 1 Value],MATCH($A465,RelatedFeatures[OffsetID],0)),
", Offset1UnitID:  ",CHAR(34),INDEX(RelatedFeatures[Offset 1 Unit],MATCH($A465,RelatedFeatures[OffsetID],0)),CHAR(34),
", Offset2Value:  ",IF(INDEX(RelatedFeatures[Offset 2 Value],MATCH($A465,RelatedFeatures[OffsetID],0))="","NULL",INDEX(RelatedFeatures[Offset 2 Value],MATCH($A465,RelatedFeatures[OffsetID],0))),
", Offset2UnitID:  ",CHAR(34),INDEX(RelatedFeatures[Offset 2 Unit],MATCH($A465,RelatedFeatures[OffsetID],0)),,CHAR(34),
", Offset3Value:  ",IF(INDEX(RelatedFeatures[Offset 3 Value],MATCH($A465,RelatedFeatures[OffsetID],0))="","NULL",INDEX(RelatedFeatures[Offset 3 Value],MATCH($A465,RelatedFeatures[OffsetID],0))),
", Offset3UnitID:  ",CHAR(34),INDEX(RelatedFeatures[Offset 3 Unit],MATCH($A465,RelatedFeatures[OffsetID],0)),CHAR(34),"}")))</f>
        <v/>
      </c>
      <c r="O465" s="111" t="str">
        <f>IF(NumRelatedFeatures=0,"",
IF($A465&gt;NumRelatedFeatures,"",
CONCATENATE("  - &amp;RelationID",TEXT($A465,"0000"),
" {","SamplingFeatureID:  *SamplingFeatureID",TEXT(MATCH(INDEX(RelatedFeatures[First Sampling Feature Code],$A465),SamplingFeatures[Feature Code],0),"0000"),
", RelationshipTypeCV:  ",CHAR(34),INDEX(RelatedFeatures[Relationship Type],$A465),CHAR(34),
", RelatedFeatureID: *SamplingFeatureID",TEXT(MATCH(INDEX(RelatedFeatures[Second Sampling Feature Code],$A465),SamplingFeatures[Feature Code],0),"0000"),
", SpatialOffsetID:  ",IF(INDEX(RelatedFeatures[OffsetID],$A465)="",CONCATENATE(CHAR(34),CHAR(34)),CONCATENATE("*SpatialOffsetID",TEXT(INDEX(RelatedFeatures[OffsetID],$A465),"0000"))),"}")))</f>
        <v/>
      </c>
      <c r="P465" s="111" t="str">
        <f>IF($A465&gt;NumMethods,"",
CONCATENATE("  - &amp;MethodID",TEXT($A465,"0000"),
" {","MethodTypeCV:  ",CHAR(34),INDEX(Methods[Method Type],$A465),CHAR(34),
", MethodCode:  ",CHAR(34),INDEX(Methods[Method Code],$A465),CHAR(34),
", MethodName:  ",CHAR(34),INDEX(Methods[Method Name],$A465),CHAR(34),
", MethodDescription:  ",CHAR(34),INDEX(Methods[Method Description],$A465),CHAR(34),
", MethodLink:  ",CHAR(34),INDEX(Methods[Method Link],$A465),CHAR(34),
", OrganizationID: *OrganizationID",TEXT(MATCH(INDEX(Methods[Organization Name],$A465),Organizations[Organization Name],0),"0000"),"}"))</f>
        <v/>
      </c>
      <c r="Q465" s="111" t="str">
        <f>IF($A465&gt;NumVariables,"",
CONCATENATE("  - &amp;VariableID",TEXT($A465,"0000"),
" {","VariableTypeCV:  ",CHAR(34),INDEX(Variables[Variable Type],$A465),CHAR(34),
", VariableCode:  ",CHAR(34),INDEX(Variables[Variable Code],$A465),CHAR(34),
", VariableNameCV:  ",CHAR(34),INDEX(Variables[Variable Name],$A465),CHAR(34),
", VariableDefinition:  ",CHAR(34),INDEX(Variables[Variable Definition],$A465),CHAR(34),
", SpecciationCV:  ",CHAR(34),INDEX(Variables[Speciation],$A465),CHAR(34),
", NoDataValue:  ",CHAR(34),INDEX(Variables[No Data Value],$A465),CHAR(34),"}"))</f>
        <v/>
      </c>
      <c r="S465" s="111" t="str">
        <f>IF($A465&gt;NumProcessingLevels,"",
CONCATENATE("  - &amp;ProcessingLevelID",TEXT($A465,"0000"),
" {","ProcessingLevelCode:  ",CHAR(34),INDEX(ProcessingLevels[Processing Level Code],$A465),CHAR(34),
", Definition:  ",CHAR(34),INDEX(ProcessingLevels[Definition],$A465),CHAR(34),
", Explanation:  ",CHAR(34),INDEX(ProcessingLevels[Explanation],$A465),CHAR(34),"}"))</f>
        <v/>
      </c>
      <c r="T465" s="111" t="str">
        <f>IF($A465&gt;NumDataColumns,"",
IF(INDEX(DataColumns[Method Code],$A465)="","PLEASE FILL IN A METHOD FOR EACH DATA COLUMN",
CONCATENATE("  - &amp;ActionID",TEXT($A465,"0000"),
" {","ActionTypeCV:  ",CHAR(34),"Observation",CHAR(34),
", MethodID: *MethodID",TEXT(MATCH(INDEX(DataColumns[Method Code],$A465),Methods[Method Code],0),"0000"),
", BeginDateTime:  NULL",
", BeginDateTimeUTCOffset:  NULL",
", EndDateTime:  NULL",
", EndDateTimeUTCOffset:  NULL",
", ActionDescription:  ",CHAR(34),"Generic observation action generated by YODA TimeSeries Template",CHAR(34),
", ActionFileLink:  ",CHAR(34),CHAR(34),"}")))</f>
        <v/>
      </c>
      <c r="U465" s="111" t="str">
        <f>IF($A465&gt;NumDataColumns,"",
IF(INDEX(DataColumns[Method Code],$A465)="","PLEASE FILL IN A SAMPLING FEATURE FOR EACH DATA COLUMN",
CONCATENATE("  - &amp;FeatureActionID",TEXT($A465,"0000"),
" {","SamplingFeatureID:  *SamplingFeatureID",TEXT(MATCH(INDEX(DataColumns[Sampling Feature Code],$A465),SamplingFeatures[Feature Code],0),"0000"),
", ActionID:  *ActionID",TEXT($A465,"0000"),"}")))</f>
        <v/>
      </c>
      <c r="V465" s="111" t="str">
        <f>IF($A465&gt;NumDataColumns,"",
CONCATENATE("  - &amp;ResultID",TEXT($A465,"0000"),
" {","ResultUUID:  ",CHAR(34),INDEX(DataColumns[ResultUUID],$A465),CHAR(34),
", FeatureActionID: *FeatureActionID",TEXT($A465,"0000"),
", ResultTypeCV:  ",CHAR(34),INDEX(DataColumns[Result Type],$A465),CHAR(34),
", VariableID:  *VariableID",TEXT(MATCH(INDEX(DataColumns[Variable Code],$A465),Variables[Variable Code],0),"0000"),
", UnitsID:  ",CHAR(34),INDEX(DataColumns[Unit Name],$A465),CHAR(34),
", TaxonomicClassifierID:  ",CHAR(34),CHAR(34),
", ProcessingLevelID:  *ProcessingLevelID",TEXT(MATCH(INDEX(DataColumns[Processing Level],$A465),ProcessingLevels[Processing Level Code],0),"0000"),
", ResultDateTime:  ",CHAR(34),CHAR(34),
", ResultDateTimeUTCOffset:  ",CHAR(34),CHAR(34),
", ValidDateTime:  ",CHAR(34),CHAR(34),
", ValidDateTimeUTCOffset:  ",CHAR(34),CHAR(34),
", StatusCV:  ",CHAR(34),CHAR(34),
", SampledMediumCV:  ",CHAR(34),INDEX(DataColumns[Sampled Medium],$A465),CHAR(34),
", ValueCount:  ",NumDataValues,"}"))</f>
        <v/>
      </c>
      <c r="W465" s="111" t="str">
        <f>IF($A465&gt;NumDataColumns,"",
CONCATENATE("  - &amp;TimeSeriesResultID001",TEXT($A465,"0000"),
" {","ResultID: *ResultID",TEXT($A465,"0000"),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Statistic],$A465),CHAR(34),"}"))</f>
        <v/>
      </c>
      <c r="X465" s="111" t="str">
        <f>IF($A465-3&gt;NumDataColumns,"",
CONCATENATE("    - {ColumnNumber: ",TEXT($A465-1,"0000"),
", Label:  ",CHAR(34),INDEX(DataColumns[Column Label],$A465-3),CHAR(34),
", ODM2Field:  ",CHAR(34),"DataValue",CHAR(34),
", CensorCodeCV:  ",CHAR(34),INDEX(DataColumns[Censor Code],$A465-3),CHAR(34),
", QualiatyCodeCV:  ",CHAR(34),INDEX(DataColumns[Quality Code],$A465-3),CHAR(34),
", TimeAggregationInterval:  ",INDEX(DataColumns[Time Aggregation Interval],$A465-3),
", TimeAggregationIntervalUnitsID:  ",CHAR(34),INDEX(DataColumns[Time Aggregation Unit],$A465-3),CHAR(34),"}"))</f>
        <v/>
      </c>
      <c r="AA465" s="111" t="str">
        <f>IF($A465&gt;NumDataColumns,
"",
CONCATENATE(AA464,", ",INDEX(DataColumns[Column Label],$A465)))</f>
        <v/>
      </c>
    </row>
    <row r="466" spans="1:27" x14ac:dyDescent="0.25">
      <c r="A466">
        <v>463</v>
      </c>
      <c r="D466" s="111" t="str">
        <f>IF($A466&gt;NumPeople,"",
CONCATENATE("  - &amp;PersonID",TEXT($A466,"0000"),
" {","PersonFirstName:  ",CHAR(34),INDEX(People[First Name],$A466),CHAR(34),
", PersonMiddleName:  ",CHAR(34),INDEX(People[Middle Name],$A466),CHAR(34),
", PersonLastName:  ",CHAR(34),INDEX(People[Last Name],$A466),CHAR(34),"}"))</f>
        <v/>
      </c>
      <c r="E466" s="111" t="str">
        <f>IF($A466&gt;NumOrganizations,"",
CONCATENATE("  - &amp;OrganizationID",TEXT($A466,"0000"),
" {","OrganizationTypeCV:  ",CHAR(34),INDEX(Organizations[Organization Type '[CV']],$A466),CHAR(34),
", OrganizationCode:  ",CHAR(34),INDEX(Organizations[Organization Code],$A466),CHAR(34),
", OrganizationName:  ",CHAR(34),INDEX(Organizations[Organization Name],$A466),CHAR(34),
", OrganizationDescription:  ",CHAR(34),INDEX(Organizations[Organization Description],$A466),CHAR(34),
", OrganizationLink:  ",CHAR(34),INDEX(Organizations[Organization Link],$A466),CHAR(34),"}"))</f>
        <v/>
      </c>
      <c r="F466" s="111" t="str">
        <f>IF($A466&gt;NumPeople,"",
CONCATENATE("  - &amp;AffiliationID",TEXT($A466,"0000"),
" {PersonID: *PersonID",TEXT($A466,"0000"),
", OrganizationID: *OrganizationID",TEXT(MATCH(INDEX(People[Organization Name],$A466),Organizations[Organization Name],0),"0000"),
", IsPrimaryOrganizationContact: , AffiliationStartDate: , AffiliationEndDate: , PrimaryPhone: ",
", PrimaryEmail: ",CHAR(34),INDEX(People[Primary Email],$A466),CHAR(34),
", PrimaryAddress: ",CHAR(34),INDEX(People[Primary Address],$A466),CHAR(34),
", PersonLink: }"))</f>
        <v/>
      </c>
      <c r="H466" s="111" t="str">
        <f>IF(COUNTA(CitationInformation)=0,"",
IF($A466&gt;NumAuthors,"",
CONCATENATE("  - &amp;AuthorListID",TEXT($A466,"0000"),
"  {CitationID: *CitationID0001",
", PersonID: *PersonID",TEXT(MATCH(INDEX(AuthorList[Author Name],$A466),People[Full Name],0),"0000"),
", AuthorOrder: ",INDEX(AuthorList[Author Number],$A466),"}")))</f>
        <v/>
      </c>
      <c r="K466" s="111" t="str">
        <f>IF($A466&gt;NumSamplingFeatures,"",
CONCATENATE("  - &amp;SamplingFeatureID",TEXT($A466,"0000"),
" {","SamplingFeatureUUID:  ",CHAR(34),INDEX(SamplingFeatures[Sampling Feature UUID],$A466),CHAR(34),
", SamplingFeatureTypeCV:  ",CHAR(34),INDEX(SamplingFeatures[Sampling Feature Type],$A466),CHAR(34),
", SamplingFeatureCode:  ",CHAR(34),INDEX(SamplingFeatures[Feature Code],$A466),CHAR(34),
", SamplingFeatureName:  ",CHAR(34),INDEX(SamplingFeatures[Feature Name],$A466),CHAR(34),
", SamplingFeatureDescription:  ",CHAR(34),INDEX(SamplingFeatures[Feature Description],$A466),CHAR(34),
", SamplingFeatureGeotypeCV:  ",CHAR(34),INDEX(SamplingFeatures[Feature Geo Type],$A466),CHAR(34),
", FeatureGeometry:  ",CHAR(34),INDEX(SamplingFeatures[Feature Geometry],$A466),CHAR(34),
", Elevation_m:  ",CHAR(34),INDEX(SamplingFeatures[Elevation_m],$A466),CHAR(34),
", ElevationDatumCV:  ",CHAR(34),ElevationDatum,CHAR(34),"}"))</f>
        <v/>
      </c>
      <c r="L466" s="111" t="str">
        <f>IF(NumSites=0,"",
IF(NumSites&lt;$A466,"",
CONCATENATE("  - &amp;SiteID",TEXT($A466,"0000"),
" {","SamplingFeatureID:  *SamplingFeatureID",TEXT(MATCH($A466,Sites[SiteID],0),"0000"),
", SiteTypeCV:  ",CHAR(34),INDEX(Sites[Site Type],MATCH($A466,Sites[SiteID],0)),CHAR(34),
", Latitude:  ",INDEX(Sites[Latitude],MATCH($A466,Sites[SiteID],0)),
", Longitude:  ",INDEX(Sites[Longitude],MATCH($A466,Sites[SiteID],0)),
", SpatialReferenceID:  *SRSID0001}")))</f>
        <v/>
      </c>
      <c r="M466" s="111" t="str">
        <f>IF(NumSpecimens=0,"",
IF(NumSpecimens&lt;$A466,"",
CONCATENATE("  - &amp;SpecimenID",TEXT($A466,"0000"),
" {","SamplingFeatureID:  *SamplingFeatureID",TEXT(MATCH($A466,Specimens[SpecimenID],0),"0000"),
", SpecimenTypeCV:  ",CHAR(34),INDEX(Specimens[Specimen Type],MATCH($A466,Specimens[SpecimenID],0)),CHAR(34),
", SpecimenMediumCV:  ",INDEX(Specimens[Specimen Medium],MATCH($A466,Specimens[SpecimenID],0)),
", IsFieldSpecimen:  ",CHAR(34),INDEX(Specimens[Is Field Specimen?],MATCH($A466,Specimens[SpecimenID],0)),CHAR(34),"}")))</f>
        <v/>
      </c>
      <c r="N466" s="111" t="str">
        <f>IF(NumSpatialOffsets=0,"",
IF(NumSpatialOffsets&lt;$A466,"",
CONCATENATE("  - &amp;SpatialOffsetID",TEXT($A466,"0000"),
" {","SpatialOffsetTypeCV:  ",CHAR(34),INDEX(RelatedFeatures[Spatial Offset Type],MATCH($A466,RelatedFeatures[OffsetID],0)),CHAR(34),
", Offset1Value:  ",INDEX(RelatedFeatures[Offset 1 Value],MATCH($A466,RelatedFeatures[OffsetID],0)),
", Offset1UnitID:  ",CHAR(34),INDEX(RelatedFeatures[Offset 1 Unit],MATCH($A466,RelatedFeatures[OffsetID],0)),CHAR(34),
", Offset2Value:  ",IF(INDEX(RelatedFeatures[Offset 2 Value],MATCH($A466,RelatedFeatures[OffsetID],0))="","NULL",INDEX(RelatedFeatures[Offset 2 Value],MATCH($A466,RelatedFeatures[OffsetID],0))),
", Offset2UnitID:  ",CHAR(34),INDEX(RelatedFeatures[Offset 2 Unit],MATCH($A466,RelatedFeatures[OffsetID],0)),,CHAR(34),
", Offset3Value:  ",IF(INDEX(RelatedFeatures[Offset 3 Value],MATCH($A466,RelatedFeatures[OffsetID],0))="","NULL",INDEX(RelatedFeatures[Offset 3 Value],MATCH($A466,RelatedFeatures[OffsetID],0))),
", Offset3UnitID:  ",CHAR(34),INDEX(RelatedFeatures[Offset 3 Unit],MATCH($A466,RelatedFeatures[OffsetID],0)),CHAR(34),"}")))</f>
        <v/>
      </c>
      <c r="O466" s="111" t="str">
        <f>IF(NumRelatedFeatures=0,"",
IF($A466&gt;NumRelatedFeatures,"",
CONCATENATE("  - &amp;RelationID",TEXT($A466,"0000"),
" {","SamplingFeatureID:  *SamplingFeatureID",TEXT(MATCH(INDEX(RelatedFeatures[First Sampling Feature Code],$A466),SamplingFeatures[Feature Code],0),"0000"),
", RelationshipTypeCV:  ",CHAR(34),INDEX(RelatedFeatures[Relationship Type],$A466),CHAR(34),
", RelatedFeatureID: *SamplingFeatureID",TEXT(MATCH(INDEX(RelatedFeatures[Second Sampling Feature Code],$A466),SamplingFeatures[Feature Code],0),"0000"),
", SpatialOffsetID:  ",IF(INDEX(RelatedFeatures[OffsetID],$A466)="",CONCATENATE(CHAR(34),CHAR(34)),CONCATENATE("*SpatialOffsetID",TEXT(INDEX(RelatedFeatures[OffsetID],$A466),"0000"))),"}")))</f>
        <v/>
      </c>
      <c r="P466" s="111" t="str">
        <f>IF($A466&gt;NumMethods,"",
CONCATENATE("  - &amp;MethodID",TEXT($A466,"0000"),
" {","MethodTypeCV:  ",CHAR(34),INDEX(Methods[Method Type],$A466),CHAR(34),
", MethodCode:  ",CHAR(34),INDEX(Methods[Method Code],$A466),CHAR(34),
", MethodName:  ",CHAR(34),INDEX(Methods[Method Name],$A466),CHAR(34),
", MethodDescription:  ",CHAR(34),INDEX(Methods[Method Description],$A466),CHAR(34),
", MethodLink:  ",CHAR(34),INDEX(Methods[Method Link],$A466),CHAR(34),
", OrganizationID: *OrganizationID",TEXT(MATCH(INDEX(Methods[Organization Name],$A466),Organizations[Organization Name],0),"0000"),"}"))</f>
        <v/>
      </c>
      <c r="Q466" s="111" t="str">
        <f>IF($A466&gt;NumVariables,"",
CONCATENATE("  - &amp;VariableID",TEXT($A466,"0000"),
" {","VariableTypeCV:  ",CHAR(34),INDEX(Variables[Variable Type],$A466),CHAR(34),
", VariableCode:  ",CHAR(34),INDEX(Variables[Variable Code],$A466),CHAR(34),
", VariableNameCV:  ",CHAR(34),INDEX(Variables[Variable Name],$A466),CHAR(34),
", VariableDefinition:  ",CHAR(34),INDEX(Variables[Variable Definition],$A466),CHAR(34),
", SpecciationCV:  ",CHAR(34),INDEX(Variables[Speciation],$A466),CHAR(34),
", NoDataValue:  ",CHAR(34),INDEX(Variables[No Data Value],$A466),CHAR(34),"}"))</f>
        <v/>
      </c>
      <c r="S466" s="111" t="str">
        <f>IF($A466&gt;NumProcessingLevels,"",
CONCATENATE("  - &amp;ProcessingLevelID",TEXT($A466,"0000"),
" {","ProcessingLevelCode:  ",CHAR(34),INDEX(ProcessingLevels[Processing Level Code],$A466),CHAR(34),
", Definition:  ",CHAR(34),INDEX(ProcessingLevels[Definition],$A466),CHAR(34),
", Explanation:  ",CHAR(34),INDEX(ProcessingLevels[Explanation],$A466),CHAR(34),"}"))</f>
        <v/>
      </c>
      <c r="T466" s="111" t="str">
        <f>IF($A466&gt;NumDataColumns,"",
IF(INDEX(DataColumns[Method Code],$A466)="","PLEASE FILL IN A METHOD FOR EACH DATA COLUMN",
CONCATENATE("  - &amp;ActionID",TEXT($A466,"0000"),
" {","ActionTypeCV:  ",CHAR(34),"Observation",CHAR(34),
", MethodID: *MethodID",TEXT(MATCH(INDEX(DataColumns[Method Code],$A466),Methods[Method Code],0),"0000"),
", BeginDateTime:  NULL",
", BeginDateTimeUTCOffset:  NULL",
", EndDateTime:  NULL",
", EndDateTimeUTCOffset:  NULL",
", ActionDescription:  ",CHAR(34),"Generic observation action generated by YODA TimeSeries Template",CHAR(34),
", ActionFileLink:  ",CHAR(34),CHAR(34),"}")))</f>
        <v/>
      </c>
      <c r="U466" s="111" t="str">
        <f>IF($A466&gt;NumDataColumns,"",
IF(INDEX(DataColumns[Method Code],$A466)="","PLEASE FILL IN A SAMPLING FEATURE FOR EACH DATA COLUMN",
CONCATENATE("  - &amp;FeatureActionID",TEXT($A466,"0000"),
" {","SamplingFeatureID:  *SamplingFeatureID",TEXT(MATCH(INDEX(DataColumns[Sampling Feature Code],$A466),SamplingFeatures[Feature Code],0),"0000"),
", ActionID:  *ActionID",TEXT($A466,"0000"),"}")))</f>
        <v/>
      </c>
      <c r="V466" s="111" t="str">
        <f>IF($A466&gt;NumDataColumns,"",
CONCATENATE("  - &amp;ResultID",TEXT($A466,"0000"),
" {","ResultUUID:  ",CHAR(34),INDEX(DataColumns[ResultUUID],$A466),CHAR(34),
", FeatureActionID: *FeatureActionID",TEXT($A466,"0000"),
", ResultTypeCV:  ",CHAR(34),INDEX(DataColumns[Result Type],$A466),CHAR(34),
", VariableID:  *VariableID",TEXT(MATCH(INDEX(DataColumns[Variable Code],$A466),Variables[Variable Code],0),"0000"),
", UnitsID:  ",CHAR(34),INDEX(DataColumns[Unit Name],$A466),CHAR(34),
", TaxonomicClassifierID:  ",CHAR(34),CHAR(34),
", ProcessingLevelID:  *ProcessingLevelID",TEXT(MATCH(INDEX(DataColumns[Processing Level],$A466),ProcessingLevels[Processing Level Code],0),"0000"),
", ResultDateTime:  ",CHAR(34),CHAR(34),
", ResultDateTimeUTCOffset:  ",CHAR(34),CHAR(34),
", ValidDateTime:  ",CHAR(34),CHAR(34),
", ValidDateTimeUTCOffset:  ",CHAR(34),CHAR(34),
", StatusCV:  ",CHAR(34),CHAR(34),
", SampledMediumCV:  ",CHAR(34),INDEX(DataColumns[Sampled Medium],$A466),CHAR(34),
", ValueCount:  ",NumDataValues,"}"))</f>
        <v/>
      </c>
      <c r="W466" s="111" t="str">
        <f>IF($A466&gt;NumDataColumns,"",
CONCATENATE("  - &amp;TimeSeriesResultID001",TEXT($A466,"0000"),
" {","ResultID: *ResultID",TEXT($A466,"0000"),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Statistic],$A466),CHAR(34),"}"))</f>
        <v/>
      </c>
      <c r="X466" s="111" t="str">
        <f>IF($A466-3&gt;NumDataColumns,"",
CONCATENATE("    - {ColumnNumber: ",TEXT($A466-1,"0000"),
", Label:  ",CHAR(34),INDEX(DataColumns[Column Label],$A466-3),CHAR(34),
", ODM2Field:  ",CHAR(34),"DataValue",CHAR(34),
", CensorCodeCV:  ",CHAR(34),INDEX(DataColumns[Censor Code],$A466-3),CHAR(34),
", QualiatyCodeCV:  ",CHAR(34),INDEX(DataColumns[Quality Code],$A466-3),CHAR(34),
", TimeAggregationInterval:  ",INDEX(DataColumns[Time Aggregation Interval],$A466-3),
", TimeAggregationIntervalUnitsID:  ",CHAR(34),INDEX(DataColumns[Time Aggregation Unit],$A466-3),CHAR(34),"}"))</f>
        <v/>
      </c>
      <c r="AA466" s="111" t="str">
        <f>IF($A466&gt;NumDataColumns,
"",
CONCATENATE(AA465,", ",INDEX(DataColumns[Column Label],$A466)))</f>
        <v/>
      </c>
    </row>
    <row r="467" spans="1:27" x14ac:dyDescent="0.25">
      <c r="A467">
        <v>464</v>
      </c>
      <c r="D467" s="111" t="str">
        <f>IF($A467&gt;NumPeople,"",
CONCATENATE("  - &amp;PersonID",TEXT($A467,"0000"),
" {","PersonFirstName:  ",CHAR(34),INDEX(People[First Name],$A467),CHAR(34),
", PersonMiddleName:  ",CHAR(34),INDEX(People[Middle Name],$A467),CHAR(34),
", PersonLastName:  ",CHAR(34),INDEX(People[Last Name],$A467),CHAR(34),"}"))</f>
        <v/>
      </c>
      <c r="E467" s="111" t="str">
        <f>IF($A467&gt;NumOrganizations,"",
CONCATENATE("  - &amp;OrganizationID",TEXT($A467,"0000"),
" {","OrganizationTypeCV:  ",CHAR(34),INDEX(Organizations[Organization Type '[CV']],$A467),CHAR(34),
", OrganizationCode:  ",CHAR(34),INDEX(Organizations[Organization Code],$A467),CHAR(34),
", OrganizationName:  ",CHAR(34),INDEX(Organizations[Organization Name],$A467),CHAR(34),
", OrganizationDescription:  ",CHAR(34),INDEX(Organizations[Organization Description],$A467),CHAR(34),
", OrganizationLink:  ",CHAR(34),INDEX(Organizations[Organization Link],$A467),CHAR(34),"}"))</f>
        <v/>
      </c>
      <c r="F467" s="111" t="str">
        <f>IF($A467&gt;NumPeople,"",
CONCATENATE("  - &amp;AffiliationID",TEXT($A467,"0000"),
" {PersonID: *PersonID",TEXT($A467,"0000"),
", OrganizationID: *OrganizationID",TEXT(MATCH(INDEX(People[Organization Name],$A467),Organizations[Organization Name],0),"0000"),
", IsPrimaryOrganizationContact: , AffiliationStartDate: , AffiliationEndDate: , PrimaryPhone: ",
", PrimaryEmail: ",CHAR(34),INDEX(People[Primary Email],$A467),CHAR(34),
", PrimaryAddress: ",CHAR(34),INDEX(People[Primary Address],$A467),CHAR(34),
", PersonLink: }"))</f>
        <v/>
      </c>
      <c r="H467" s="111" t="str">
        <f>IF(COUNTA(CitationInformation)=0,"",
IF($A467&gt;NumAuthors,"",
CONCATENATE("  - &amp;AuthorListID",TEXT($A467,"0000"),
"  {CitationID: *CitationID0001",
", PersonID: *PersonID",TEXT(MATCH(INDEX(AuthorList[Author Name],$A467),People[Full Name],0),"0000"),
", AuthorOrder: ",INDEX(AuthorList[Author Number],$A467),"}")))</f>
        <v/>
      </c>
      <c r="K467" s="111" t="str">
        <f>IF($A467&gt;NumSamplingFeatures,"",
CONCATENATE("  - &amp;SamplingFeatureID",TEXT($A467,"0000"),
" {","SamplingFeatureUUID:  ",CHAR(34),INDEX(SamplingFeatures[Sampling Feature UUID],$A467),CHAR(34),
", SamplingFeatureTypeCV:  ",CHAR(34),INDEX(SamplingFeatures[Sampling Feature Type],$A467),CHAR(34),
", SamplingFeatureCode:  ",CHAR(34),INDEX(SamplingFeatures[Feature Code],$A467),CHAR(34),
", SamplingFeatureName:  ",CHAR(34),INDEX(SamplingFeatures[Feature Name],$A467),CHAR(34),
", SamplingFeatureDescription:  ",CHAR(34),INDEX(SamplingFeatures[Feature Description],$A467),CHAR(34),
", SamplingFeatureGeotypeCV:  ",CHAR(34),INDEX(SamplingFeatures[Feature Geo Type],$A467),CHAR(34),
", FeatureGeometry:  ",CHAR(34),INDEX(SamplingFeatures[Feature Geometry],$A467),CHAR(34),
", Elevation_m:  ",CHAR(34),INDEX(SamplingFeatures[Elevation_m],$A467),CHAR(34),
", ElevationDatumCV:  ",CHAR(34),ElevationDatum,CHAR(34),"}"))</f>
        <v/>
      </c>
      <c r="L467" s="111" t="str">
        <f>IF(NumSites=0,"",
IF(NumSites&lt;$A467,"",
CONCATENATE("  - &amp;SiteID",TEXT($A467,"0000"),
" {","SamplingFeatureID:  *SamplingFeatureID",TEXT(MATCH($A467,Sites[SiteID],0),"0000"),
", SiteTypeCV:  ",CHAR(34),INDEX(Sites[Site Type],MATCH($A467,Sites[SiteID],0)),CHAR(34),
", Latitude:  ",INDEX(Sites[Latitude],MATCH($A467,Sites[SiteID],0)),
", Longitude:  ",INDEX(Sites[Longitude],MATCH($A467,Sites[SiteID],0)),
", SpatialReferenceID:  *SRSID0001}")))</f>
        <v/>
      </c>
      <c r="M467" s="111" t="str">
        <f>IF(NumSpecimens=0,"",
IF(NumSpecimens&lt;$A467,"",
CONCATENATE("  - &amp;SpecimenID",TEXT($A467,"0000"),
" {","SamplingFeatureID:  *SamplingFeatureID",TEXT(MATCH($A467,Specimens[SpecimenID],0),"0000"),
", SpecimenTypeCV:  ",CHAR(34),INDEX(Specimens[Specimen Type],MATCH($A467,Specimens[SpecimenID],0)),CHAR(34),
", SpecimenMediumCV:  ",INDEX(Specimens[Specimen Medium],MATCH($A467,Specimens[SpecimenID],0)),
", IsFieldSpecimen:  ",CHAR(34),INDEX(Specimens[Is Field Specimen?],MATCH($A467,Specimens[SpecimenID],0)),CHAR(34),"}")))</f>
        <v/>
      </c>
      <c r="N467" s="111" t="str">
        <f>IF(NumSpatialOffsets=0,"",
IF(NumSpatialOffsets&lt;$A467,"",
CONCATENATE("  - &amp;SpatialOffsetID",TEXT($A467,"0000"),
" {","SpatialOffsetTypeCV:  ",CHAR(34),INDEX(RelatedFeatures[Spatial Offset Type],MATCH($A467,RelatedFeatures[OffsetID],0)),CHAR(34),
", Offset1Value:  ",INDEX(RelatedFeatures[Offset 1 Value],MATCH($A467,RelatedFeatures[OffsetID],0)),
", Offset1UnitID:  ",CHAR(34),INDEX(RelatedFeatures[Offset 1 Unit],MATCH($A467,RelatedFeatures[OffsetID],0)),CHAR(34),
", Offset2Value:  ",IF(INDEX(RelatedFeatures[Offset 2 Value],MATCH($A467,RelatedFeatures[OffsetID],0))="","NULL",INDEX(RelatedFeatures[Offset 2 Value],MATCH($A467,RelatedFeatures[OffsetID],0))),
", Offset2UnitID:  ",CHAR(34),INDEX(RelatedFeatures[Offset 2 Unit],MATCH($A467,RelatedFeatures[OffsetID],0)),,CHAR(34),
", Offset3Value:  ",IF(INDEX(RelatedFeatures[Offset 3 Value],MATCH($A467,RelatedFeatures[OffsetID],0))="","NULL",INDEX(RelatedFeatures[Offset 3 Value],MATCH($A467,RelatedFeatures[OffsetID],0))),
", Offset3UnitID:  ",CHAR(34),INDEX(RelatedFeatures[Offset 3 Unit],MATCH($A467,RelatedFeatures[OffsetID],0)),CHAR(34),"}")))</f>
        <v/>
      </c>
      <c r="O467" s="111" t="str">
        <f>IF(NumRelatedFeatures=0,"",
IF($A467&gt;NumRelatedFeatures,"",
CONCATENATE("  - &amp;RelationID",TEXT($A467,"0000"),
" {","SamplingFeatureID:  *SamplingFeatureID",TEXT(MATCH(INDEX(RelatedFeatures[First Sampling Feature Code],$A467),SamplingFeatures[Feature Code],0),"0000"),
", RelationshipTypeCV:  ",CHAR(34),INDEX(RelatedFeatures[Relationship Type],$A467),CHAR(34),
", RelatedFeatureID: *SamplingFeatureID",TEXT(MATCH(INDEX(RelatedFeatures[Second Sampling Feature Code],$A467),SamplingFeatures[Feature Code],0),"0000"),
", SpatialOffsetID:  ",IF(INDEX(RelatedFeatures[OffsetID],$A467)="",CONCATENATE(CHAR(34),CHAR(34)),CONCATENATE("*SpatialOffsetID",TEXT(INDEX(RelatedFeatures[OffsetID],$A467),"0000"))),"}")))</f>
        <v/>
      </c>
      <c r="P467" s="111" t="str">
        <f>IF($A467&gt;NumMethods,"",
CONCATENATE("  - &amp;MethodID",TEXT($A467,"0000"),
" {","MethodTypeCV:  ",CHAR(34),INDEX(Methods[Method Type],$A467),CHAR(34),
", MethodCode:  ",CHAR(34),INDEX(Methods[Method Code],$A467),CHAR(34),
", MethodName:  ",CHAR(34),INDEX(Methods[Method Name],$A467),CHAR(34),
", MethodDescription:  ",CHAR(34),INDEX(Methods[Method Description],$A467),CHAR(34),
", MethodLink:  ",CHAR(34),INDEX(Methods[Method Link],$A467),CHAR(34),
", OrganizationID: *OrganizationID",TEXT(MATCH(INDEX(Methods[Organization Name],$A467),Organizations[Organization Name],0),"0000"),"}"))</f>
        <v/>
      </c>
      <c r="Q467" s="111" t="str">
        <f>IF($A467&gt;NumVariables,"",
CONCATENATE("  - &amp;VariableID",TEXT($A467,"0000"),
" {","VariableTypeCV:  ",CHAR(34),INDEX(Variables[Variable Type],$A467),CHAR(34),
", VariableCode:  ",CHAR(34),INDEX(Variables[Variable Code],$A467),CHAR(34),
", VariableNameCV:  ",CHAR(34),INDEX(Variables[Variable Name],$A467),CHAR(34),
", VariableDefinition:  ",CHAR(34),INDEX(Variables[Variable Definition],$A467),CHAR(34),
", SpecciationCV:  ",CHAR(34),INDEX(Variables[Speciation],$A467),CHAR(34),
", NoDataValue:  ",CHAR(34),INDEX(Variables[No Data Value],$A467),CHAR(34),"}"))</f>
        <v/>
      </c>
      <c r="S467" s="111" t="str">
        <f>IF($A467&gt;NumProcessingLevels,"",
CONCATENATE("  - &amp;ProcessingLevelID",TEXT($A467,"0000"),
" {","ProcessingLevelCode:  ",CHAR(34),INDEX(ProcessingLevels[Processing Level Code],$A467),CHAR(34),
", Definition:  ",CHAR(34),INDEX(ProcessingLevels[Definition],$A467),CHAR(34),
", Explanation:  ",CHAR(34),INDEX(ProcessingLevels[Explanation],$A467),CHAR(34),"}"))</f>
        <v/>
      </c>
      <c r="T467" s="111" t="str">
        <f>IF($A467&gt;NumDataColumns,"",
IF(INDEX(DataColumns[Method Code],$A467)="","PLEASE FILL IN A METHOD FOR EACH DATA COLUMN",
CONCATENATE("  - &amp;ActionID",TEXT($A467,"0000"),
" {","ActionTypeCV:  ",CHAR(34),"Observation",CHAR(34),
", MethodID: *MethodID",TEXT(MATCH(INDEX(DataColumns[Method Code],$A467),Methods[Method Code],0),"0000"),
", BeginDateTime:  NULL",
", BeginDateTimeUTCOffset:  NULL",
", EndDateTime:  NULL",
", EndDateTimeUTCOffset:  NULL",
", ActionDescription:  ",CHAR(34),"Generic observation action generated by YODA TimeSeries Template",CHAR(34),
", ActionFileLink:  ",CHAR(34),CHAR(34),"}")))</f>
        <v/>
      </c>
      <c r="U467" s="111" t="str">
        <f>IF($A467&gt;NumDataColumns,"",
IF(INDEX(DataColumns[Method Code],$A467)="","PLEASE FILL IN A SAMPLING FEATURE FOR EACH DATA COLUMN",
CONCATENATE("  - &amp;FeatureActionID",TEXT($A467,"0000"),
" {","SamplingFeatureID:  *SamplingFeatureID",TEXT(MATCH(INDEX(DataColumns[Sampling Feature Code],$A467),SamplingFeatures[Feature Code],0),"0000"),
", ActionID:  *ActionID",TEXT($A467,"0000"),"}")))</f>
        <v/>
      </c>
      <c r="V467" s="111" t="str">
        <f>IF($A467&gt;NumDataColumns,"",
CONCATENATE("  - &amp;ResultID",TEXT($A467,"0000"),
" {","ResultUUID:  ",CHAR(34),INDEX(DataColumns[ResultUUID],$A467),CHAR(34),
", FeatureActionID: *FeatureActionID",TEXT($A467,"0000"),
", ResultTypeCV:  ",CHAR(34),INDEX(DataColumns[Result Type],$A467),CHAR(34),
", VariableID:  *VariableID",TEXT(MATCH(INDEX(DataColumns[Variable Code],$A467),Variables[Variable Code],0),"0000"),
", UnitsID:  ",CHAR(34),INDEX(DataColumns[Unit Name],$A467),CHAR(34),
", TaxonomicClassifierID:  ",CHAR(34),CHAR(34),
", ProcessingLevelID:  *ProcessingLevelID",TEXT(MATCH(INDEX(DataColumns[Processing Level],$A467),ProcessingLevels[Processing Level Code],0),"0000"),
", ResultDateTime:  ",CHAR(34),CHAR(34),
", ResultDateTimeUTCOffset:  ",CHAR(34),CHAR(34),
", ValidDateTime:  ",CHAR(34),CHAR(34),
", ValidDateTimeUTCOffset:  ",CHAR(34),CHAR(34),
", StatusCV:  ",CHAR(34),CHAR(34),
", SampledMediumCV:  ",CHAR(34),INDEX(DataColumns[Sampled Medium],$A467),CHAR(34),
", ValueCount:  ",NumDataValues,"}"))</f>
        <v/>
      </c>
      <c r="W467" s="111" t="str">
        <f>IF($A467&gt;NumDataColumns,"",
CONCATENATE("  - &amp;TimeSeriesResultID001",TEXT($A467,"0000"),
" {","ResultID: *ResultID",TEXT($A467,"0000"),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Statistic],$A467),CHAR(34),"}"))</f>
        <v/>
      </c>
      <c r="X467" s="111" t="str">
        <f>IF($A467-3&gt;NumDataColumns,"",
CONCATENATE("    - {ColumnNumber: ",TEXT($A467-1,"0000"),
", Label:  ",CHAR(34),INDEX(DataColumns[Column Label],$A467-3),CHAR(34),
", ODM2Field:  ",CHAR(34),"DataValue",CHAR(34),
", CensorCodeCV:  ",CHAR(34),INDEX(DataColumns[Censor Code],$A467-3),CHAR(34),
", QualiatyCodeCV:  ",CHAR(34),INDEX(DataColumns[Quality Code],$A467-3),CHAR(34),
", TimeAggregationInterval:  ",INDEX(DataColumns[Time Aggregation Interval],$A467-3),
", TimeAggregationIntervalUnitsID:  ",CHAR(34),INDEX(DataColumns[Time Aggregation Unit],$A467-3),CHAR(34),"}"))</f>
        <v/>
      </c>
      <c r="AA467" s="111" t="str">
        <f>IF($A467&gt;NumDataColumns,
"",
CONCATENATE(AA466,", ",INDEX(DataColumns[Column Label],$A467)))</f>
        <v/>
      </c>
    </row>
    <row r="468" spans="1:27" x14ac:dyDescent="0.25">
      <c r="A468">
        <v>465</v>
      </c>
      <c r="D468" s="111" t="str">
        <f>IF($A468&gt;NumPeople,"",
CONCATENATE("  - &amp;PersonID",TEXT($A468,"0000"),
" {","PersonFirstName:  ",CHAR(34),INDEX(People[First Name],$A468),CHAR(34),
", PersonMiddleName:  ",CHAR(34),INDEX(People[Middle Name],$A468),CHAR(34),
", PersonLastName:  ",CHAR(34),INDEX(People[Last Name],$A468),CHAR(34),"}"))</f>
        <v/>
      </c>
      <c r="E468" s="111" t="str">
        <f>IF($A468&gt;NumOrganizations,"",
CONCATENATE("  - &amp;OrganizationID",TEXT($A468,"0000"),
" {","OrganizationTypeCV:  ",CHAR(34),INDEX(Organizations[Organization Type '[CV']],$A468),CHAR(34),
", OrganizationCode:  ",CHAR(34),INDEX(Organizations[Organization Code],$A468),CHAR(34),
", OrganizationName:  ",CHAR(34),INDEX(Organizations[Organization Name],$A468),CHAR(34),
", OrganizationDescription:  ",CHAR(34),INDEX(Organizations[Organization Description],$A468),CHAR(34),
", OrganizationLink:  ",CHAR(34),INDEX(Organizations[Organization Link],$A468),CHAR(34),"}"))</f>
        <v/>
      </c>
      <c r="F468" s="111" t="str">
        <f>IF($A468&gt;NumPeople,"",
CONCATENATE("  - &amp;AffiliationID",TEXT($A468,"0000"),
" {PersonID: *PersonID",TEXT($A468,"0000"),
", OrganizationID: *OrganizationID",TEXT(MATCH(INDEX(People[Organization Name],$A468),Organizations[Organization Name],0),"0000"),
", IsPrimaryOrganizationContact: , AffiliationStartDate: , AffiliationEndDate: , PrimaryPhone: ",
", PrimaryEmail: ",CHAR(34),INDEX(People[Primary Email],$A468),CHAR(34),
", PrimaryAddress: ",CHAR(34),INDEX(People[Primary Address],$A468),CHAR(34),
", PersonLink: }"))</f>
        <v/>
      </c>
      <c r="H468" s="111" t="str">
        <f>IF(COUNTA(CitationInformation)=0,"",
IF($A468&gt;NumAuthors,"",
CONCATENATE("  - &amp;AuthorListID",TEXT($A468,"0000"),
"  {CitationID: *CitationID0001",
", PersonID: *PersonID",TEXT(MATCH(INDEX(AuthorList[Author Name],$A468),People[Full Name],0),"0000"),
", AuthorOrder: ",INDEX(AuthorList[Author Number],$A468),"}")))</f>
        <v/>
      </c>
      <c r="K468" s="111" t="str">
        <f>IF($A468&gt;NumSamplingFeatures,"",
CONCATENATE("  - &amp;SamplingFeatureID",TEXT($A468,"0000"),
" {","SamplingFeatureUUID:  ",CHAR(34),INDEX(SamplingFeatures[Sampling Feature UUID],$A468),CHAR(34),
", SamplingFeatureTypeCV:  ",CHAR(34),INDEX(SamplingFeatures[Sampling Feature Type],$A468),CHAR(34),
", SamplingFeatureCode:  ",CHAR(34),INDEX(SamplingFeatures[Feature Code],$A468),CHAR(34),
", SamplingFeatureName:  ",CHAR(34),INDEX(SamplingFeatures[Feature Name],$A468),CHAR(34),
", SamplingFeatureDescription:  ",CHAR(34),INDEX(SamplingFeatures[Feature Description],$A468),CHAR(34),
", SamplingFeatureGeotypeCV:  ",CHAR(34),INDEX(SamplingFeatures[Feature Geo Type],$A468),CHAR(34),
", FeatureGeometry:  ",CHAR(34),INDEX(SamplingFeatures[Feature Geometry],$A468),CHAR(34),
", Elevation_m:  ",CHAR(34),INDEX(SamplingFeatures[Elevation_m],$A468),CHAR(34),
", ElevationDatumCV:  ",CHAR(34),ElevationDatum,CHAR(34),"}"))</f>
        <v/>
      </c>
      <c r="L468" s="111" t="str">
        <f>IF(NumSites=0,"",
IF(NumSites&lt;$A468,"",
CONCATENATE("  - &amp;SiteID",TEXT($A468,"0000"),
" {","SamplingFeatureID:  *SamplingFeatureID",TEXT(MATCH($A468,Sites[SiteID],0),"0000"),
", SiteTypeCV:  ",CHAR(34),INDEX(Sites[Site Type],MATCH($A468,Sites[SiteID],0)),CHAR(34),
", Latitude:  ",INDEX(Sites[Latitude],MATCH($A468,Sites[SiteID],0)),
", Longitude:  ",INDEX(Sites[Longitude],MATCH($A468,Sites[SiteID],0)),
", SpatialReferenceID:  *SRSID0001}")))</f>
        <v/>
      </c>
      <c r="M468" s="111" t="str">
        <f>IF(NumSpecimens=0,"",
IF(NumSpecimens&lt;$A468,"",
CONCATENATE("  - &amp;SpecimenID",TEXT($A468,"0000"),
" {","SamplingFeatureID:  *SamplingFeatureID",TEXT(MATCH($A468,Specimens[SpecimenID],0),"0000"),
", SpecimenTypeCV:  ",CHAR(34),INDEX(Specimens[Specimen Type],MATCH($A468,Specimens[SpecimenID],0)),CHAR(34),
", SpecimenMediumCV:  ",INDEX(Specimens[Specimen Medium],MATCH($A468,Specimens[SpecimenID],0)),
", IsFieldSpecimen:  ",CHAR(34),INDEX(Specimens[Is Field Specimen?],MATCH($A468,Specimens[SpecimenID],0)),CHAR(34),"}")))</f>
        <v/>
      </c>
      <c r="N468" s="111" t="str">
        <f>IF(NumSpatialOffsets=0,"",
IF(NumSpatialOffsets&lt;$A468,"",
CONCATENATE("  - &amp;SpatialOffsetID",TEXT($A468,"0000"),
" {","SpatialOffsetTypeCV:  ",CHAR(34),INDEX(RelatedFeatures[Spatial Offset Type],MATCH($A468,RelatedFeatures[OffsetID],0)),CHAR(34),
", Offset1Value:  ",INDEX(RelatedFeatures[Offset 1 Value],MATCH($A468,RelatedFeatures[OffsetID],0)),
", Offset1UnitID:  ",CHAR(34),INDEX(RelatedFeatures[Offset 1 Unit],MATCH($A468,RelatedFeatures[OffsetID],0)),CHAR(34),
", Offset2Value:  ",IF(INDEX(RelatedFeatures[Offset 2 Value],MATCH($A468,RelatedFeatures[OffsetID],0))="","NULL",INDEX(RelatedFeatures[Offset 2 Value],MATCH($A468,RelatedFeatures[OffsetID],0))),
", Offset2UnitID:  ",CHAR(34),INDEX(RelatedFeatures[Offset 2 Unit],MATCH($A468,RelatedFeatures[OffsetID],0)),,CHAR(34),
", Offset3Value:  ",IF(INDEX(RelatedFeatures[Offset 3 Value],MATCH($A468,RelatedFeatures[OffsetID],0))="","NULL",INDEX(RelatedFeatures[Offset 3 Value],MATCH($A468,RelatedFeatures[OffsetID],0))),
", Offset3UnitID:  ",CHAR(34),INDEX(RelatedFeatures[Offset 3 Unit],MATCH($A468,RelatedFeatures[OffsetID],0)),CHAR(34),"}")))</f>
        <v/>
      </c>
      <c r="O468" s="111" t="str">
        <f>IF(NumRelatedFeatures=0,"",
IF($A468&gt;NumRelatedFeatures,"",
CONCATENATE("  - &amp;RelationID",TEXT($A468,"0000"),
" {","SamplingFeatureID:  *SamplingFeatureID",TEXT(MATCH(INDEX(RelatedFeatures[First Sampling Feature Code],$A468),SamplingFeatures[Feature Code],0),"0000"),
", RelationshipTypeCV:  ",CHAR(34),INDEX(RelatedFeatures[Relationship Type],$A468),CHAR(34),
", RelatedFeatureID: *SamplingFeatureID",TEXT(MATCH(INDEX(RelatedFeatures[Second Sampling Feature Code],$A468),SamplingFeatures[Feature Code],0),"0000"),
", SpatialOffsetID:  ",IF(INDEX(RelatedFeatures[OffsetID],$A468)="",CONCATENATE(CHAR(34),CHAR(34)),CONCATENATE("*SpatialOffsetID",TEXT(INDEX(RelatedFeatures[OffsetID],$A468),"0000"))),"}")))</f>
        <v/>
      </c>
      <c r="P468" s="111" t="str">
        <f>IF($A468&gt;NumMethods,"",
CONCATENATE("  - &amp;MethodID",TEXT($A468,"0000"),
" {","MethodTypeCV:  ",CHAR(34),INDEX(Methods[Method Type],$A468),CHAR(34),
", MethodCode:  ",CHAR(34),INDEX(Methods[Method Code],$A468),CHAR(34),
", MethodName:  ",CHAR(34),INDEX(Methods[Method Name],$A468),CHAR(34),
", MethodDescription:  ",CHAR(34),INDEX(Methods[Method Description],$A468),CHAR(34),
", MethodLink:  ",CHAR(34),INDEX(Methods[Method Link],$A468),CHAR(34),
", OrganizationID: *OrganizationID",TEXT(MATCH(INDEX(Methods[Organization Name],$A468),Organizations[Organization Name],0),"0000"),"}"))</f>
        <v/>
      </c>
      <c r="Q468" s="111" t="str">
        <f>IF($A468&gt;NumVariables,"",
CONCATENATE("  - &amp;VariableID",TEXT($A468,"0000"),
" {","VariableTypeCV:  ",CHAR(34),INDEX(Variables[Variable Type],$A468),CHAR(34),
", VariableCode:  ",CHAR(34),INDEX(Variables[Variable Code],$A468),CHAR(34),
", VariableNameCV:  ",CHAR(34),INDEX(Variables[Variable Name],$A468),CHAR(34),
", VariableDefinition:  ",CHAR(34),INDEX(Variables[Variable Definition],$A468),CHAR(34),
", SpecciationCV:  ",CHAR(34),INDEX(Variables[Speciation],$A468),CHAR(34),
", NoDataValue:  ",CHAR(34),INDEX(Variables[No Data Value],$A468),CHAR(34),"}"))</f>
        <v/>
      </c>
      <c r="S468" s="111" t="str">
        <f>IF($A468&gt;NumProcessingLevels,"",
CONCATENATE("  - &amp;ProcessingLevelID",TEXT($A468,"0000"),
" {","ProcessingLevelCode:  ",CHAR(34),INDEX(ProcessingLevels[Processing Level Code],$A468),CHAR(34),
", Definition:  ",CHAR(34),INDEX(ProcessingLevels[Definition],$A468),CHAR(34),
", Explanation:  ",CHAR(34),INDEX(ProcessingLevels[Explanation],$A468),CHAR(34),"}"))</f>
        <v/>
      </c>
      <c r="T468" s="111" t="str">
        <f>IF($A468&gt;NumDataColumns,"",
IF(INDEX(DataColumns[Method Code],$A468)="","PLEASE FILL IN A METHOD FOR EACH DATA COLUMN",
CONCATENATE("  - &amp;ActionID",TEXT($A468,"0000"),
" {","ActionTypeCV:  ",CHAR(34),"Observation",CHAR(34),
", MethodID: *MethodID",TEXT(MATCH(INDEX(DataColumns[Method Code],$A468),Methods[Method Code],0),"0000"),
", BeginDateTime:  NULL",
", BeginDateTimeUTCOffset:  NULL",
", EndDateTime:  NULL",
", EndDateTimeUTCOffset:  NULL",
", ActionDescription:  ",CHAR(34),"Generic observation action generated by YODA TimeSeries Template",CHAR(34),
", ActionFileLink:  ",CHAR(34),CHAR(34),"}")))</f>
        <v/>
      </c>
      <c r="U468" s="111" t="str">
        <f>IF($A468&gt;NumDataColumns,"",
IF(INDEX(DataColumns[Method Code],$A468)="","PLEASE FILL IN A SAMPLING FEATURE FOR EACH DATA COLUMN",
CONCATENATE("  - &amp;FeatureActionID",TEXT($A468,"0000"),
" {","SamplingFeatureID:  *SamplingFeatureID",TEXT(MATCH(INDEX(DataColumns[Sampling Feature Code],$A468),SamplingFeatures[Feature Code],0),"0000"),
", ActionID:  *ActionID",TEXT($A468,"0000"),"}")))</f>
        <v/>
      </c>
      <c r="V468" s="111" t="str">
        <f>IF($A468&gt;NumDataColumns,"",
CONCATENATE("  - &amp;ResultID",TEXT($A468,"0000"),
" {","ResultUUID:  ",CHAR(34),INDEX(DataColumns[ResultUUID],$A468),CHAR(34),
", FeatureActionID: *FeatureActionID",TEXT($A468,"0000"),
", ResultTypeCV:  ",CHAR(34),INDEX(DataColumns[Result Type],$A468),CHAR(34),
", VariableID:  *VariableID",TEXT(MATCH(INDEX(DataColumns[Variable Code],$A468),Variables[Variable Code],0),"0000"),
", UnitsID:  ",CHAR(34),INDEX(DataColumns[Unit Name],$A468),CHAR(34),
", TaxonomicClassifierID:  ",CHAR(34),CHAR(34),
", ProcessingLevelID:  *ProcessingLevelID",TEXT(MATCH(INDEX(DataColumns[Processing Level],$A468),ProcessingLevels[Processing Level Code],0),"0000"),
", ResultDateTime:  ",CHAR(34),CHAR(34),
", ResultDateTimeUTCOffset:  ",CHAR(34),CHAR(34),
", ValidDateTime:  ",CHAR(34),CHAR(34),
", ValidDateTimeUTCOffset:  ",CHAR(34),CHAR(34),
", StatusCV:  ",CHAR(34),CHAR(34),
", SampledMediumCV:  ",CHAR(34),INDEX(DataColumns[Sampled Medium],$A468),CHAR(34),
", ValueCount:  ",NumDataValues,"}"))</f>
        <v/>
      </c>
      <c r="W468" s="111" t="str">
        <f>IF($A468&gt;NumDataColumns,"",
CONCATENATE("  - &amp;TimeSeriesResultID001",TEXT($A468,"0000"),
" {","ResultID: *ResultID",TEXT($A468,"0000"),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Statistic],$A468),CHAR(34),"}"))</f>
        <v/>
      </c>
      <c r="X468" s="111" t="str">
        <f>IF($A468-3&gt;NumDataColumns,"",
CONCATENATE("    - {ColumnNumber: ",TEXT($A468-1,"0000"),
", Label:  ",CHAR(34),INDEX(DataColumns[Column Label],$A468-3),CHAR(34),
", ODM2Field:  ",CHAR(34),"DataValue",CHAR(34),
", CensorCodeCV:  ",CHAR(34),INDEX(DataColumns[Censor Code],$A468-3),CHAR(34),
", QualiatyCodeCV:  ",CHAR(34),INDEX(DataColumns[Quality Code],$A468-3),CHAR(34),
", TimeAggregationInterval:  ",INDEX(DataColumns[Time Aggregation Interval],$A468-3),
", TimeAggregationIntervalUnitsID:  ",CHAR(34),INDEX(DataColumns[Time Aggregation Unit],$A468-3),CHAR(34),"}"))</f>
        <v/>
      </c>
      <c r="AA468" s="111" t="str">
        <f>IF($A468&gt;NumDataColumns,
"",
CONCATENATE(AA467,", ",INDEX(DataColumns[Column Label],$A468)))</f>
        <v/>
      </c>
    </row>
    <row r="469" spans="1:27" x14ac:dyDescent="0.25">
      <c r="A469">
        <v>466</v>
      </c>
      <c r="D469" s="111" t="str">
        <f>IF($A469&gt;NumPeople,"",
CONCATENATE("  - &amp;PersonID",TEXT($A469,"0000"),
" {","PersonFirstName:  ",CHAR(34),INDEX(People[First Name],$A469),CHAR(34),
", PersonMiddleName:  ",CHAR(34),INDEX(People[Middle Name],$A469),CHAR(34),
", PersonLastName:  ",CHAR(34),INDEX(People[Last Name],$A469),CHAR(34),"}"))</f>
        <v/>
      </c>
      <c r="E469" s="111" t="str">
        <f>IF($A469&gt;NumOrganizations,"",
CONCATENATE("  - &amp;OrganizationID",TEXT($A469,"0000"),
" {","OrganizationTypeCV:  ",CHAR(34),INDEX(Organizations[Organization Type '[CV']],$A469),CHAR(34),
", OrganizationCode:  ",CHAR(34),INDEX(Organizations[Organization Code],$A469),CHAR(34),
", OrganizationName:  ",CHAR(34),INDEX(Organizations[Organization Name],$A469),CHAR(34),
", OrganizationDescription:  ",CHAR(34),INDEX(Organizations[Organization Description],$A469),CHAR(34),
", OrganizationLink:  ",CHAR(34),INDEX(Organizations[Organization Link],$A469),CHAR(34),"}"))</f>
        <v/>
      </c>
      <c r="F469" s="111" t="str">
        <f>IF($A469&gt;NumPeople,"",
CONCATENATE("  - &amp;AffiliationID",TEXT($A469,"0000"),
" {PersonID: *PersonID",TEXT($A469,"0000"),
", OrganizationID: *OrganizationID",TEXT(MATCH(INDEX(People[Organization Name],$A469),Organizations[Organization Name],0),"0000"),
", IsPrimaryOrganizationContact: , AffiliationStartDate: , AffiliationEndDate: , PrimaryPhone: ",
", PrimaryEmail: ",CHAR(34),INDEX(People[Primary Email],$A469),CHAR(34),
", PrimaryAddress: ",CHAR(34),INDEX(People[Primary Address],$A469),CHAR(34),
", PersonLink: }"))</f>
        <v/>
      </c>
      <c r="H469" s="111" t="str">
        <f>IF(COUNTA(CitationInformation)=0,"",
IF($A469&gt;NumAuthors,"",
CONCATENATE("  - &amp;AuthorListID",TEXT($A469,"0000"),
"  {CitationID: *CitationID0001",
", PersonID: *PersonID",TEXT(MATCH(INDEX(AuthorList[Author Name],$A469),People[Full Name],0),"0000"),
", AuthorOrder: ",INDEX(AuthorList[Author Number],$A469),"}")))</f>
        <v/>
      </c>
      <c r="K469" s="111" t="str">
        <f>IF($A469&gt;NumSamplingFeatures,"",
CONCATENATE("  - &amp;SamplingFeatureID",TEXT($A469,"0000"),
" {","SamplingFeatureUUID:  ",CHAR(34),INDEX(SamplingFeatures[Sampling Feature UUID],$A469),CHAR(34),
", SamplingFeatureTypeCV:  ",CHAR(34),INDEX(SamplingFeatures[Sampling Feature Type],$A469),CHAR(34),
", SamplingFeatureCode:  ",CHAR(34),INDEX(SamplingFeatures[Feature Code],$A469),CHAR(34),
", SamplingFeatureName:  ",CHAR(34),INDEX(SamplingFeatures[Feature Name],$A469),CHAR(34),
", SamplingFeatureDescription:  ",CHAR(34),INDEX(SamplingFeatures[Feature Description],$A469),CHAR(34),
", SamplingFeatureGeotypeCV:  ",CHAR(34),INDEX(SamplingFeatures[Feature Geo Type],$A469),CHAR(34),
", FeatureGeometry:  ",CHAR(34),INDEX(SamplingFeatures[Feature Geometry],$A469),CHAR(34),
", Elevation_m:  ",CHAR(34),INDEX(SamplingFeatures[Elevation_m],$A469),CHAR(34),
", ElevationDatumCV:  ",CHAR(34),ElevationDatum,CHAR(34),"}"))</f>
        <v/>
      </c>
      <c r="L469" s="111" t="str">
        <f>IF(NumSites=0,"",
IF(NumSites&lt;$A469,"",
CONCATENATE("  - &amp;SiteID",TEXT($A469,"0000"),
" {","SamplingFeatureID:  *SamplingFeatureID",TEXT(MATCH($A469,Sites[SiteID],0),"0000"),
", SiteTypeCV:  ",CHAR(34),INDEX(Sites[Site Type],MATCH($A469,Sites[SiteID],0)),CHAR(34),
", Latitude:  ",INDEX(Sites[Latitude],MATCH($A469,Sites[SiteID],0)),
", Longitude:  ",INDEX(Sites[Longitude],MATCH($A469,Sites[SiteID],0)),
", SpatialReferenceID:  *SRSID0001}")))</f>
        <v/>
      </c>
      <c r="M469" s="111" t="str">
        <f>IF(NumSpecimens=0,"",
IF(NumSpecimens&lt;$A469,"",
CONCATENATE("  - &amp;SpecimenID",TEXT($A469,"0000"),
" {","SamplingFeatureID:  *SamplingFeatureID",TEXT(MATCH($A469,Specimens[SpecimenID],0),"0000"),
", SpecimenTypeCV:  ",CHAR(34),INDEX(Specimens[Specimen Type],MATCH($A469,Specimens[SpecimenID],0)),CHAR(34),
", SpecimenMediumCV:  ",INDEX(Specimens[Specimen Medium],MATCH($A469,Specimens[SpecimenID],0)),
", IsFieldSpecimen:  ",CHAR(34),INDEX(Specimens[Is Field Specimen?],MATCH($A469,Specimens[SpecimenID],0)),CHAR(34),"}")))</f>
        <v/>
      </c>
      <c r="N469" s="111" t="str">
        <f>IF(NumSpatialOffsets=0,"",
IF(NumSpatialOffsets&lt;$A469,"",
CONCATENATE("  - &amp;SpatialOffsetID",TEXT($A469,"0000"),
" {","SpatialOffsetTypeCV:  ",CHAR(34),INDEX(RelatedFeatures[Spatial Offset Type],MATCH($A469,RelatedFeatures[OffsetID],0)),CHAR(34),
", Offset1Value:  ",INDEX(RelatedFeatures[Offset 1 Value],MATCH($A469,RelatedFeatures[OffsetID],0)),
", Offset1UnitID:  ",CHAR(34),INDEX(RelatedFeatures[Offset 1 Unit],MATCH($A469,RelatedFeatures[OffsetID],0)),CHAR(34),
", Offset2Value:  ",IF(INDEX(RelatedFeatures[Offset 2 Value],MATCH($A469,RelatedFeatures[OffsetID],0))="","NULL",INDEX(RelatedFeatures[Offset 2 Value],MATCH($A469,RelatedFeatures[OffsetID],0))),
", Offset2UnitID:  ",CHAR(34),INDEX(RelatedFeatures[Offset 2 Unit],MATCH($A469,RelatedFeatures[OffsetID],0)),,CHAR(34),
", Offset3Value:  ",IF(INDEX(RelatedFeatures[Offset 3 Value],MATCH($A469,RelatedFeatures[OffsetID],0))="","NULL",INDEX(RelatedFeatures[Offset 3 Value],MATCH($A469,RelatedFeatures[OffsetID],0))),
", Offset3UnitID:  ",CHAR(34),INDEX(RelatedFeatures[Offset 3 Unit],MATCH($A469,RelatedFeatures[OffsetID],0)),CHAR(34),"}")))</f>
        <v/>
      </c>
      <c r="O469" s="111" t="str">
        <f>IF(NumRelatedFeatures=0,"",
IF($A469&gt;NumRelatedFeatures,"",
CONCATENATE("  - &amp;RelationID",TEXT($A469,"0000"),
" {","SamplingFeatureID:  *SamplingFeatureID",TEXT(MATCH(INDEX(RelatedFeatures[First Sampling Feature Code],$A469),SamplingFeatures[Feature Code],0),"0000"),
", RelationshipTypeCV:  ",CHAR(34),INDEX(RelatedFeatures[Relationship Type],$A469),CHAR(34),
", RelatedFeatureID: *SamplingFeatureID",TEXT(MATCH(INDEX(RelatedFeatures[Second Sampling Feature Code],$A469),SamplingFeatures[Feature Code],0),"0000"),
", SpatialOffsetID:  ",IF(INDEX(RelatedFeatures[OffsetID],$A469)="",CONCATENATE(CHAR(34),CHAR(34)),CONCATENATE("*SpatialOffsetID",TEXT(INDEX(RelatedFeatures[OffsetID],$A469),"0000"))),"}")))</f>
        <v/>
      </c>
      <c r="P469" s="111" t="str">
        <f>IF($A469&gt;NumMethods,"",
CONCATENATE("  - &amp;MethodID",TEXT($A469,"0000"),
" {","MethodTypeCV:  ",CHAR(34),INDEX(Methods[Method Type],$A469),CHAR(34),
", MethodCode:  ",CHAR(34),INDEX(Methods[Method Code],$A469),CHAR(34),
", MethodName:  ",CHAR(34),INDEX(Methods[Method Name],$A469),CHAR(34),
", MethodDescription:  ",CHAR(34),INDEX(Methods[Method Description],$A469),CHAR(34),
", MethodLink:  ",CHAR(34),INDEX(Methods[Method Link],$A469),CHAR(34),
", OrganizationID: *OrganizationID",TEXT(MATCH(INDEX(Methods[Organization Name],$A469),Organizations[Organization Name],0),"0000"),"}"))</f>
        <v/>
      </c>
      <c r="Q469" s="111" t="str">
        <f>IF($A469&gt;NumVariables,"",
CONCATENATE("  - &amp;VariableID",TEXT($A469,"0000"),
" {","VariableTypeCV:  ",CHAR(34),INDEX(Variables[Variable Type],$A469),CHAR(34),
", VariableCode:  ",CHAR(34),INDEX(Variables[Variable Code],$A469),CHAR(34),
", VariableNameCV:  ",CHAR(34),INDEX(Variables[Variable Name],$A469),CHAR(34),
", VariableDefinition:  ",CHAR(34),INDEX(Variables[Variable Definition],$A469),CHAR(34),
", SpecciationCV:  ",CHAR(34),INDEX(Variables[Speciation],$A469),CHAR(34),
", NoDataValue:  ",CHAR(34),INDEX(Variables[No Data Value],$A469),CHAR(34),"}"))</f>
        <v/>
      </c>
      <c r="S469" s="111" t="str">
        <f>IF($A469&gt;NumProcessingLevels,"",
CONCATENATE("  - &amp;ProcessingLevelID",TEXT($A469,"0000"),
" {","ProcessingLevelCode:  ",CHAR(34),INDEX(ProcessingLevels[Processing Level Code],$A469),CHAR(34),
", Definition:  ",CHAR(34),INDEX(ProcessingLevels[Definition],$A469),CHAR(34),
", Explanation:  ",CHAR(34),INDEX(ProcessingLevels[Explanation],$A469),CHAR(34),"}"))</f>
        <v/>
      </c>
      <c r="T469" s="111" t="str">
        <f>IF($A469&gt;NumDataColumns,"",
IF(INDEX(DataColumns[Method Code],$A469)="","PLEASE FILL IN A METHOD FOR EACH DATA COLUMN",
CONCATENATE("  - &amp;ActionID",TEXT($A469,"0000"),
" {","ActionTypeCV:  ",CHAR(34),"Observation",CHAR(34),
", MethodID: *MethodID",TEXT(MATCH(INDEX(DataColumns[Method Code],$A469),Methods[Method Code],0),"0000"),
", BeginDateTime:  NULL",
", BeginDateTimeUTCOffset:  NULL",
", EndDateTime:  NULL",
", EndDateTimeUTCOffset:  NULL",
", ActionDescription:  ",CHAR(34),"Generic observation action generated by YODA TimeSeries Template",CHAR(34),
", ActionFileLink:  ",CHAR(34),CHAR(34),"}")))</f>
        <v/>
      </c>
      <c r="U469" s="111" t="str">
        <f>IF($A469&gt;NumDataColumns,"",
IF(INDEX(DataColumns[Method Code],$A469)="","PLEASE FILL IN A SAMPLING FEATURE FOR EACH DATA COLUMN",
CONCATENATE("  - &amp;FeatureActionID",TEXT($A469,"0000"),
" {","SamplingFeatureID:  *SamplingFeatureID",TEXT(MATCH(INDEX(DataColumns[Sampling Feature Code],$A469),SamplingFeatures[Feature Code],0),"0000"),
", ActionID:  *ActionID",TEXT($A469,"0000"),"}")))</f>
        <v/>
      </c>
      <c r="V469" s="111" t="str">
        <f>IF($A469&gt;NumDataColumns,"",
CONCATENATE("  - &amp;ResultID",TEXT($A469,"0000"),
" {","ResultUUID:  ",CHAR(34),INDEX(DataColumns[ResultUUID],$A469),CHAR(34),
", FeatureActionID: *FeatureActionID",TEXT($A469,"0000"),
", ResultTypeCV:  ",CHAR(34),INDEX(DataColumns[Result Type],$A469),CHAR(34),
", VariableID:  *VariableID",TEXT(MATCH(INDEX(DataColumns[Variable Code],$A469),Variables[Variable Code],0),"0000"),
", UnitsID:  ",CHAR(34),INDEX(DataColumns[Unit Name],$A469),CHAR(34),
", TaxonomicClassifierID:  ",CHAR(34),CHAR(34),
", ProcessingLevelID:  *ProcessingLevelID",TEXT(MATCH(INDEX(DataColumns[Processing Level],$A469),ProcessingLevels[Processing Level Code],0),"0000"),
", ResultDateTime:  ",CHAR(34),CHAR(34),
", ResultDateTimeUTCOffset:  ",CHAR(34),CHAR(34),
", ValidDateTime:  ",CHAR(34),CHAR(34),
", ValidDateTimeUTCOffset:  ",CHAR(34),CHAR(34),
", StatusCV:  ",CHAR(34),CHAR(34),
", SampledMediumCV:  ",CHAR(34),INDEX(DataColumns[Sampled Medium],$A469),CHAR(34),
", ValueCount:  ",NumDataValues,"}"))</f>
        <v/>
      </c>
      <c r="W469" s="111" t="str">
        <f>IF($A469&gt;NumDataColumns,"",
CONCATENATE("  - &amp;TimeSeriesResultID001",TEXT($A469,"0000"),
" {","ResultID: *ResultID",TEXT($A469,"0000"),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Statistic],$A469),CHAR(34),"}"))</f>
        <v/>
      </c>
      <c r="X469" s="111" t="str">
        <f>IF($A469-3&gt;NumDataColumns,"",
CONCATENATE("    - {ColumnNumber: ",TEXT($A469-1,"0000"),
", Label:  ",CHAR(34),INDEX(DataColumns[Column Label],$A469-3),CHAR(34),
", ODM2Field:  ",CHAR(34),"DataValue",CHAR(34),
", CensorCodeCV:  ",CHAR(34),INDEX(DataColumns[Censor Code],$A469-3),CHAR(34),
", QualiatyCodeCV:  ",CHAR(34),INDEX(DataColumns[Quality Code],$A469-3),CHAR(34),
", TimeAggregationInterval:  ",INDEX(DataColumns[Time Aggregation Interval],$A469-3),
", TimeAggregationIntervalUnitsID:  ",CHAR(34),INDEX(DataColumns[Time Aggregation Unit],$A469-3),CHAR(34),"}"))</f>
        <v/>
      </c>
      <c r="AA469" s="111" t="str">
        <f>IF($A469&gt;NumDataColumns,
"",
CONCATENATE(AA468,", ",INDEX(DataColumns[Column Label],$A469)))</f>
        <v/>
      </c>
    </row>
    <row r="470" spans="1:27" x14ac:dyDescent="0.25">
      <c r="A470">
        <v>467</v>
      </c>
      <c r="D470" s="111" t="str">
        <f>IF($A470&gt;NumPeople,"",
CONCATENATE("  - &amp;PersonID",TEXT($A470,"0000"),
" {","PersonFirstName:  ",CHAR(34),INDEX(People[First Name],$A470),CHAR(34),
", PersonMiddleName:  ",CHAR(34),INDEX(People[Middle Name],$A470),CHAR(34),
", PersonLastName:  ",CHAR(34),INDEX(People[Last Name],$A470),CHAR(34),"}"))</f>
        <v/>
      </c>
      <c r="E470" s="111" t="str">
        <f>IF($A470&gt;NumOrganizations,"",
CONCATENATE("  - &amp;OrganizationID",TEXT($A470,"0000"),
" {","OrganizationTypeCV:  ",CHAR(34),INDEX(Organizations[Organization Type '[CV']],$A470),CHAR(34),
", OrganizationCode:  ",CHAR(34),INDEX(Organizations[Organization Code],$A470),CHAR(34),
", OrganizationName:  ",CHAR(34),INDEX(Organizations[Organization Name],$A470),CHAR(34),
", OrganizationDescription:  ",CHAR(34),INDEX(Organizations[Organization Description],$A470),CHAR(34),
", OrganizationLink:  ",CHAR(34),INDEX(Organizations[Organization Link],$A470),CHAR(34),"}"))</f>
        <v/>
      </c>
      <c r="F470" s="111" t="str">
        <f>IF($A470&gt;NumPeople,"",
CONCATENATE("  - &amp;AffiliationID",TEXT($A470,"0000"),
" {PersonID: *PersonID",TEXT($A470,"0000"),
", OrganizationID: *OrganizationID",TEXT(MATCH(INDEX(People[Organization Name],$A470),Organizations[Organization Name],0),"0000"),
", IsPrimaryOrganizationContact: , AffiliationStartDate: , AffiliationEndDate: , PrimaryPhone: ",
", PrimaryEmail: ",CHAR(34),INDEX(People[Primary Email],$A470),CHAR(34),
", PrimaryAddress: ",CHAR(34),INDEX(People[Primary Address],$A470),CHAR(34),
", PersonLink: }"))</f>
        <v/>
      </c>
      <c r="H470" s="111" t="str">
        <f>IF(COUNTA(CitationInformation)=0,"",
IF($A470&gt;NumAuthors,"",
CONCATENATE("  - &amp;AuthorListID",TEXT($A470,"0000"),
"  {CitationID: *CitationID0001",
", PersonID: *PersonID",TEXT(MATCH(INDEX(AuthorList[Author Name],$A470),People[Full Name],0),"0000"),
", AuthorOrder: ",INDEX(AuthorList[Author Number],$A470),"}")))</f>
        <v/>
      </c>
      <c r="K470" s="111" t="str">
        <f>IF($A470&gt;NumSamplingFeatures,"",
CONCATENATE("  - &amp;SamplingFeatureID",TEXT($A470,"0000"),
" {","SamplingFeatureUUID:  ",CHAR(34),INDEX(SamplingFeatures[Sampling Feature UUID],$A470),CHAR(34),
", SamplingFeatureTypeCV:  ",CHAR(34),INDEX(SamplingFeatures[Sampling Feature Type],$A470),CHAR(34),
", SamplingFeatureCode:  ",CHAR(34),INDEX(SamplingFeatures[Feature Code],$A470),CHAR(34),
", SamplingFeatureName:  ",CHAR(34),INDEX(SamplingFeatures[Feature Name],$A470),CHAR(34),
", SamplingFeatureDescription:  ",CHAR(34),INDEX(SamplingFeatures[Feature Description],$A470),CHAR(34),
", SamplingFeatureGeotypeCV:  ",CHAR(34),INDEX(SamplingFeatures[Feature Geo Type],$A470),CHAR(34),
", FeatureGeometry:  ",CHAR(34),INDEX(SamplingFeatures[Feature Geometry],$A470),CHAR(34),
", Elevation_m:  ",CHAR(34),INDEX(SamplingFeatures[Elevation_m],$A470),CHAR(34),
", ElevationDatumCV:  ",CHAR(34),ElevationDatum,CHAR(34),"}"))</f>
        <v/>
      </c>
      <c r="L470" s="111" t="str">
        <f>IF(NumSites=0,"",
IF(NumSites&lt;$A470,"",
CONCATENATE("  - &amp;SiteID",TEXT($A470,"0000"),
" {","SamplingFeatureID:  *SamplingFeatureID",TEXT(MATCH($A470,Sites[SiteID],0),"0000"),
", SiteTypeCV:  ",CHAR(34),INDEX(Sites[Site Type],MATCH($A470,Sites[SiteID],0)),CHAR(34),
", Latitude:  ",INDEX(Sites[Latitude],MATCH($A470,Sites[SiteID],0)),
", Longitude:  ",INDEX(Sites[Longitude],MATCH($A470,Sites[SiteID],0)),
", SpatialReferenceID:  *SRSID0001}")))</f>
        <v/>
      </c>
      <c r="M470" s="111" t="str">
        <f>IF(NumSpecimens=0,"",
IF(NumSpecimens&lt;$A470,"",
CONCATENATE("  - &amp;SpecimenID",TEXT($A470,"0000"),
" {","SamplingFeatureID:  *SamplingFeatureID",TEXT(MATCH($A470,Specimens[SpecimenID],0),"0000"),
", SpecimenTypeCV:  ",CHAR(34),INDEX(Specimens[Specimen Type],MATCH($A470,Specimens[SpecimenID],0)),CHAR(34),
", SpecimenMediumCV:  ",INDEX(Specimens[Specimen Medium],MATCH($A470,Specimens[SpecimenID],0)),
", IsFieldSpecimen:  ",CHAR(34),INDEX(Specimens[Is Field Specimen?],MATCH($A470,Specimens[SpecimenID],0)),CHAR(34),"}")))</f>
        <v/>
      </c>
      <c r="N470" s="111" t="str">
        <f>IF(NumSpatialOffsets=0,"",
IF(NumSpatialOffsets&lt;$A470,"",
CONCATENATE("  - &amp;SpatialOffsetID",TEXT($A470,"0000"),
" {","SpatialOffsetTypeCV:  ",CHAR(34),INDEX(RelatedFeatures[Spatial Offset Type],MATCH($A470,RelatedFeatures[OffsetID],0)),CHAR(34),
", Offset1Value:  ",INDEX(RelatedFeatures[Offset 1 Value],MATCH($A470,RelatedFeatures[OffsetID],0)),
", Offset1UnitID:  ",CHAR(34),INDEX(RelatedFeatures[Offset 1 Unit],MATCH($A470,RelatedFeatures[OffsetID],0)),CHAR(34),
", Offset2Value:  ",IF(INDEX(RelatedFeatures[Offset 2 Value],MATCH($A470,RelatedFeatures[OffsetID],0))="","NULL",INDEX(RelatedFeatures[Offset 2 Value],MATCH($A470,RelatedFeatures[OffsetID],0))),
", Offset2UnitID:  ",CHAR(34),INDEX(RelatedFeatures[Offset 2 Unit],MATCH($A470,RelatedFeatures[OffsetID],0)),,CHAR(34),
", Offset3Value:  ",IF(INDEX(RelatedFeatures[Offset 3 Value],MATCH($A470,RelatedFeatures[OffsetID],0))="","NULL",INDEX(RelatedFeatures[Offset 3 Value],MATCH($A470,RelatedFeatures[OffsetID],0))),
", Offset3UnitID:  ",CHAR(34),INDEX(RelatedFeatures[Offset 3 Unit],MATCH($A470,RelatedFeatures[OffsetID],0)),CHAR(34),"}")))</f>
        <v/>
      </c>
      <c r="O470" s="111" t="str">
        <f>IF(NumRelatedFeatures=0,"",
IF($A470&gt;NumRelatedFeatures,"",
CONCATENATE("  - &amp;RelationID",TEXT($A470,"0000"),
" {","SamplingFeatureID:  *SamplingFeatureID",TEXT(MATCH(INDEX(RelatedFeatures[First Sampling Feature Code],$A470),SamplingFeatures[Feature Code],0),"0000"),
", RelationshipTypeCV:  ",CHAR(34),INDEX(RelatedFeatures[Relationship Type],$A470),CHAR(34),
", RelatedFeatureID: *SamplingFeatureID",TEXT(MATCH(INDEX(RelatedFeatures[Second Sampling Feature Code],$A470),SamplingFeatures[Feature Code],0),"0000"),
", SpatialOffsetID:  ",IF(INDEX(RelatedFeatures[OffsetID],$A470)="",CONCATENATE(CHAR(34),CHAR(34)),CONCATENATE("*SpatialOffsetID",TEXT(INDEX(RelatedFeatures[OffsetID],$A470),"0000"))),"}")))</f>
        <v/>
      </c>
      <c r="P470" s="111" t="str">
        <f>IF($A470&gt;NumMethods,"",
CONCATENATE("  - &amp;MethodID",TEXT($A470,"0000"),
" {","MethodTypeCV:  ",CHAR(34),INDEX(Methods[Method Type],$A470),CHAR(34),
", MethodCode:  ",CHAR(34),INDEX(Methods[Method Code],$A470),CHAR(34),
", MethodName:  ",CHAR(34),INDEX(Methods[Method Name],$A470),CHAR(34),
", MethodDescription:  ",CHAR(34),INDEX(Methods[Method Description],$A470),CHAR(34),
", MethodLink:  ",CHAR(34),INDEX(Methods[Method Link],$A470),CHAR(34),
", OrganizationID: *OrganizationID",TEXT(MATCH(INDEX(Methods[Organization Name],$A470),Organizations[Organization Name],0),"0000"),"}"))</f>
        <v/>
      </c>
      <c r="Q470" s="111" t="str">
        <f>IF($A470&gt;NumVariables,"",
CONCATENATE("  - &amp;VariableID",TEXT($A470,"0000"),
" {","VariableTypeCV:  ",CHAR(34),INDEX(Variables[Variable Type],$A470),CHAR(34),
", VariableCode:  ",CHAR(34),INDEX(Variables[Variable Code],$A470),CHAR(34),
", VariableNameCV:  ",CHAR(34),INDEX(Variables[Variable Name],$A470),CHAR(34),
", VariableDefinition:  ",CHAR(34),INDEX(Variables[Variable Definition],$A470),CHAR(34),
", SpecciationCV:  ",CHAR(34),INDEX(Variables[Speciation],$A470),CHAR(34),
", NoDataValue:  ",CHAR(34),INDEX(Variables[No Data Value],$A470),CHAR(34),"}"))</f>
        <v/>
      </c>
      <c r="S470" s="111" t="str">
        <f>IF($A470&gt;NumProcessingLevels,"",
CONCATENATE("  - &amp;ProcessingLevelID",TEXT($A470,"0000"),
" {","ProcessingLevelCode:  ",CHAR(34),INDEX(ProcessingLevels[Processing Level Code],$A470),CHAR(34),
", Definition:  ",CHAR(34),INDEX(ProcessingLevels[Definition],$A470),CHAR(34),
", Explanation:  ",CHAR(34),INDEX(ProcessingLevels[Explanation],$A470),CHAR(34),"}"))</f>
        <v/>
      </c>
      <c r="T470" s="111" t="str">
        <f>IF($A470&gt;NumDataColumns,"",
IF(INDEX(DataColumns[Method Code],$A470)="","PLEASE FILL IN A METHOD FOR EACH DATA COLUMN",
CONCATENATE("  - &amp;ActionID",TEXT($A470,"0000"),
" {","ActionTypeCV:  ",CHAR(34),"Observation",CHAR(34),
", MethodID: *MethodID",TEXT(MATCH(INDEX(DataColumns[Method Code],$A470),Methods[Method Code],0),"0000"),
", BeginDateTime:  NULL",
", BeginDateTimeUTCOffset:  NULL",
", EndDateTime:  NULL",
", EndDateTimeUTCOffset:  NULL",
", ActionDescription:  ",CHAR(34),"Generic observation action generated by YODA TimeSeries Template",CHAR(34),
", ActionFileLink:  ",CHAR(34),CHAR(34),"}")))</f>
        <v/>
      </c>
      <c r="U470" s="111" t="str">
        <f>IF($A470&gt;NumDataColumns,"",
IF(INDEX(DataColumns[Method Code],$A470)="","PLEASE FILL IN A SAMPLING FEATURE FOR EACH DATA COLUMN",
CONCATENATE("  - &amp;FeatureActionID",TEXT($A470,"0000"),
" {","SamplingFeatureID:  *SamplingFeatureID",TEXT(MATCH(INDEX(DataColumns[Sampling Feature Code],$A470),SamplingFeatures[Feature Code],0),"0000"),
", ActionID:  *ActionID",TEXT($A470,"0000"),"}")))</f>
        <v/>
      </c>
      <c r="V470" s="111" t="str">
        <f>IF($A470&gt;NumDataColumns,"",
CONCATENATE("  - &amp;ResultID",TEXT($A470,"0000"),
" {","ResultUUID:  ",CHAR(34),INDEX(DataColumns[ResultUUID],$A470),CHAR(34),
", FeatureActionID: *FeatureActionID",TEXT($A470,"0000"),
", ResultTypeCV:  ",CHAR(34),INDEX(DataColumns[Result Type],$A470),CHAR(34),
", VariableID:  *VariableID",TEXT(MATCH(INDEX(DataColumns[Variable Code],$A470),Variables[Variable Code],0),"0000"),
", UnitsID:  ",CHAR(34),INDEX(DataColumns[Unit Name],$A470),CHAR(34),
", TaxonomicClassifierID:  ",CHAR(34),CHAR(34),
", ProcessingLevelID:  *ProcessingLevelID",TEXT(MATCH(INDEX(DataColumns[Processing Level],$A470),ProcessingLevels[Processing Level Code],0),"0000"),
", ResultDateTime:  ",CHAR(34),CHAR(34),
", ResultDateTimeUTCOffset:  ",CHAR(34),CHAR(34),
", ValidDateTime:  ",CHAR(34),CHAR(34),
", ValidDateTimeUTCOffset:  ",CHAR(34),CHAR(34),
", StatusCV:  ",CHAR(34),CHAR(34),
", SampledMediumCV:  ",CHAR(34),INDEX(DataColumns[Sampled Medium],$A470),CHAR(34),
", ValueCount:  ",NumDataValues,"}"))</f>
        <v/>
      </c>
      <c r="W470" s="111" t="str">
        <f>IF($A470&gt;NumDataColumns,"",
CONCATENATE("  - &amp;TimeSeriesResultID001",TEXT($A470,"0000"),
" {","ResultID: *ResultID",TEXT($A470,"0000"),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Statistic],$A470),CHAR(34),"}"))</f>
        <v/>
      </c>
      <c r="X470" s="111" t="str">
        <f>IF($A470-3&gt;NumDataColumns,"",
CONCATENATE("    - {ColumnNumber: ",TEXT($A470-1,"0000"),
", Label:  ",CHAR(34),INDEX(DataColumns[Column Label],$A470-3),CHAR(34),
", ODM2Field:  ",CHAR(34),"DataValue",CHAR(34),
", CensorCodeCV:  ",CHAR(34),INDEX(DataColumns[Censor Code],$A470-3),CHAR(34),
", QualiatyCodeCV:  ",CHAR(34),INDEX(DataColumns[Quality Code],$A470-3),CHAR(34),
", TimeAggregationInterval:  ",INDEX(DataColumns[Time Aggregation Interval],$A470-3),
", TimeAggregationIntervalUnitsID:  ",CHAR(34),INDEX(DataColumns[Time Aggregation Unit],$A470-3),CHAR(34),"}"))</f>
        <v/>
      </c>
      <c r="AA470" s="111" t="str">
        <f>IF($A470&gt;NumDataColumns,
"",
CONCATENATE(AA469,", ",INDEX(DataColumns[Column Label],$A470)))</f>
        <v/>
      </c>
    </row>
    <row r="471" spans="1:27" x14ac:dyDescent="0.25">
      <c r="A471">
        <v>468</v>
      </c>
      <c r="D471" s="111" t="str">
        <f>IF($A471&gt;NumPeople,"",
CONCATENATE("  - &amp;PersonID",TEXT($A471,"0000"),
" {","PersonFirstName:  ",CHAR(34),INDEX(People[First Name],$A471),CHAR(34),
", PersonMiddleName:  ",CHAR(34),INDEX(People[Middle Name],$A471),CHAR(34),
", PersonLastName:  ",CHAR(34),INDEX(People[Last Name],$A471),CHAR(34),"}"))</f>
        <v/>
      </c>
      <c r="E471" s="111" t="str">
        <f>IF($A471&gt;NumOrganizations,"",
CONCATENATE("  - &amp;OrganizationID",TEXT($A471,"0000"),
" {","OrganizationTypeCV:  ",CHAR(34),INDEX(Organizations[Organization Type '[CV']],$A471),CHAR(34),
", OrganizationCode:  ",CHAR(34),INDEX(Organizations[Organization Code],$A471),CHAR(34),
", OrganizationName:  ",CHAR(34),INDEX(Organizations[Organization Name],$A471),CHAR(34),
", OrganizationDescription:  ",CHAR(34),INDEX(Organizations[Organization Description],$A471),CHAR(34),
", OrganizationLink:  ",CHAR(34),INDEX(Organizations[Organization Link],$A471),CHAR(34),"}"))</f>
        <v/>
      </c>
      <c r="F471" s="111" t="str">
        <f>IF($A471&gt;NumPeople,"",
CONCATENATE("  - &amp;AffiliationID",TEXT($A471,"0000"),
" {PersonID: *PersonID",TEXT($A471,"0000"),
", OrganizationID: *OrganizationID",TEXT(MATCH(INDEX(People[Organization Name],$A471),Organizations[Organization Name],0),"0000"),
", IsPrimaryOrganizationContact: , AffiliationStartDate: , AffiliationEndDate: , PrimaryPhone: ",
", PrimaryEmail: ",CHAR(34),INDEX(People[Primary Email],$A471),CHAR(34),
", PrimaryAddress: ",CHAR(34),INDEX(People[Primary Address],$A471),CHAR(34),
", PersonLink: }"))</f>
        <v/>
      </c>
      <c r="H471" s="111" t="str">
        <f>IF(COUNTA(CitationInformation)=0,"",
IF($A471&gt;NumAuthors,"",
CONCATENATE("  - &amp;AuthorListID",TEXT($A471,"0000"),
"  {CitationID: *CitationID0001",
", PersonID: *PersonID",TEXT(MATCH(INDEX(AuthorList[Author Name],$A471),People[Full Name],0),"0000"),
", AuthorOrder: ",INDEX(AuthorList[Author Number],$A471),"}")))</f>
        <v/>
      </c>
      <c r="K471" s="111" t="str">
        <f>IF($A471&gt;NumSamplingFeatures,"",
CONCATENATE("  - &amp;SamplingFeatureID",TEXT($A471,"0000"),
" {","SamplingFeatureUUID:  ",CHAR(34),INDEX(SamplingFeatures[Sampling Feature UUID],$A471),CHAR(34),
", SamplingFeatureTypeCV:  ",CHAR(34),INDEX(SamplingFeatures[Sampling Feature Type],$A471),CHAR(34),
", SamplingFeatureCode:  ",CHAR(34),INDEX(SamplingFeatures[Feature Code],$A471),CHAR(34),
", SamplingFeatureName:  ",CHAR(34),INDEX(SamplingFeatures[Feature Name],$A471),CHAR(34),
", SamplingFeatureDescription:  ",CHAR(34),INDEX(SamplingFeatures[Feature Description],$A471),CHAR(34),
", SamplingFeatureGeotypeCV:  ",CHAR(34),INDEX(SamplingFeatures[Feature Geo Type],$A471),CHAR(34),
", FeatureGeometry:  ",CHAR(34),INDEX(SamplingFeatures[Feature Geometry],$A471),CHAR(34),
", Elevation_m:  ",CHAR(34),INDEX(SamplingFeatures[Elevation_m],$A471),CHAR(34),
", ElevationDatumCV:  ",CHAR(34),ElevationDatum,CHAR(34),"}"))</f>
        <v/>
      </c>
      <c r="L471" s="111" t="str">
        <f>IF(NumSites=0,"",
IF(NumSites&lt;$A471,"",
CONCATENATE("  - &amp;SiteID",TEXT($A471,"0000"),
" {","SamplingFeatureID:  *SamplingFeatureID",TEXT(MATCH($A471,Sites[SiteID],0),"0000"),
", SiteTypeCV:  ",CHAR(34),INDEX(Sites[Site Type],MATCH($A471,Sites[SiteID],0)),CHAR(34),
", Latitude:  ",INDEX(Sites[Latitude],MATCH($A471,Sites[SiteID],0)),
", Longitude:  ",INDEX(Sites[Longitude],MATCH($A471,Sites[SiteID],0)),
", SpatialReferenceID:  *SRSID0001}")))</f>
        <v/>
      </c>
      <c r="M471" s="111" t="str">
        <f>IF(NumSpecimens=0,"",
IF(NumSpecimens&lt;$A471,"",
CONCATENATE("  - &amp;SpecimenID",TEXT($A471,"0000"),
" {","SamplingFeatureID:  *SamplingFeatureID",TEXT(MATCH($A471,Specimens[SpecimenID],0),"0000"),
", SpecimenTypeCV:  ",CHAR(34),INDEX(Specimens[Specimen Type],MATCH($A471,Specimens[SpecimenID],0)),CHAR(34),
", SpecimenMediumCV:  ",INDEX(Specimens[Specimen Medium],MATCH($A471,Specimens[SpecimenID],0)),
", IsFieldSpecimen:  ",CHAR(34),INDEX(Specimens[Is Field Specimen?],MATCH($A471,Specimens[SpecimenID],0)),CHAR(34),"}")))</f>
        <v/>
      </c>
      <c r="N471" s="111" t="str">
        <f>IF(NumSpatialOffsets=0,"",
IF(NumSpatialOffsets&lt;$A471,"",
CONCATENATE("  - &amp;SpatialOffsetID",TEXT($A471,"0000"),
" {","SpatialOffsetTypeCV:  ",CHAR(34),INDEX(RelatedFeatures[Spatial Offset Type],MATCH($A471,RelatedFeatures[OffsetID],0)),CHAR(34),
", Offset1Value:  ",INDEX(RelatedFeatures[Offset 1 Value],MATCH($A471,RelatedFeatures[OffsetID],0)),
", Offset1UnitID:  ",CHAR(34),INDEX(RelatedFeatures[Offset 1 Unit],MATCH($A471,RelatedFeatures[OffsetID],0)),CHAR(34),
", Offset2Value:  ",IF(INDEX(RelatedFeatures[Offset 2 Value],MATCH($A471,RelatedFeatures[OffsetID],0))="","NULL",INDEX(RelatedFeatures[Offset 2 Value],MATCH($A471,RelatedFeatures[OffsetID],0))),
", Offset2UnitID:  ",CHAR(34),INDEX(RelatedFeatures[Offset 2 Unit],MATCH($A471,RelatedFeatures[OffsetID],0)),,CHAR(34),
", Offset3Value:  ",IF(INDEX(RelatedFeatures[Offset 3 Value],MATCH($A471,RelatedFeatures[OffsetID],0))="","NULL",INDEX(RelatedFeatures[Offset 3 Value],MATCH($A471,RelatedFeatures[OffsetID],0))),
", Offset3UnitID:  ",CHAR(34),INDEX(RelatedFeatures[Offset 3 Unit],MATCH($A471,RelatedFeatures[OffsetID],0)),CHAR(34),"}")))</f>
        <v/>
      </c>
      <c r="O471" s="111" t="str">
        <f>IF(NumRelatedFeatures=0,"",
IF($A471&gt;NumRelatedFeatures,"",
CONCATENATE("  - &amp;RelationID",TEXT($A471,"0000"),
" {","SamplingFeatureID:  *SamplingFeatureID",TEXT(MATCH(INDEX(RelatedFeatures[First Sampling Feature Code],$A471),SamplingFeatures[Feature Code],0),"0000"),
", RelationshipTypeCV:  ",CHAR(34),INDEX(RelatedFeatures[Relationship Type],$A471),CHAR(34),
", RelatedFeatureID: *SamplingFeatureID",TEXT(MATCH(INDEX(RelatedFeatures[Second Sampling Feature Code],$A471),SamplingFeatures[Feature Code],0),"0000"),
", SpatialOffsetID:  ",IF(INDEX(RelatedFeatures[OffsetID],$A471)="",CONCATENATE(CHAR(34),CHAR(34)),CONCATENATE("*SpatialOffsetID",TEXT(INDEX(RelatedFeatures[OffsetID],$A471),"0000"))),"}")))</f>
        <v/>
      </c>
      <c r="P471" s="111" t="str">
        <f>IF($A471&gt;NumMethods,"",
CONCATENATE("  - &amp;MethodID",TEXT($A471,"0000"),
" {","MethodTypeCV:  ",CHAR(34),INDEX(Methods[Method Type],$A471),CHAR(34),
", MethodCode:  ",CHAR(34),INDEX(Methods[Method Code],$A471),CHAR(34),
", MethodName:  ",CHAR(34),INDEX(Methods[Method Name],$A471),CHAR(34),
", MethodDescription:  ",CHAR(34),INDEX(Methods[Method Description],$A471),CHAR(34),
", MethodLink:  ",CHAR(34),INDEX(Methods[Method Link],$A471),CHAR(34),
", OrganizationID: *OrganizationID",TEXT(MATCH(INDEX(Methods[Organization Name],$A471),Organizations[Organization Name],0),"0000"),"}"))</f>
        <v/>
      </c>
      <c r="Q471" s="111" t="str">
        <f>IF($A471&gt;NumVariables,"",
CONCATENATE("  - &amp;VariableID",TEXT($A471,"0000"),
" {","VariableTypeCV:  ",CHAR(34),INDEX(Variables[Variable Type],$A471),CHAR(34),
", VariableCode:  ",CHAR(34),INDEX(Variables[Variable Code],$A471),CHAR(34),
", VariableNameCV:  ",CHAR(34),INDEX(Variables[Variable Name],$A471),CHAR(34),
", VariableDefinition:  ",CHAR(34),INDEX(Variables[Variable Definition],$A471),CHAR(34),
", SpecciationCV:  ",CHAR(34),INDEX(Variables[Speciation],$A471),CHAR(34),
", NoDataValue:  ",CHAR(34),INDEX(Variables[No Data Value],$A471),CHAR(34),"}"))</f>
        <v/>
      </c>
      <c r="S471" s="111" t="str">
        <f>IF($A471&gt;NumProcessingLevels,"",
CONCATENATE("  - &amp;ProcessingLevelID",TEXT($A471,"0000"),
" {","ProcessingLevelCode:  ",CHAR(34),INDEX(ProcessingLevels[Processing Level Code],$A471),CHAR(34),
", Definition:  ",CHAR(34),INDEX(ProcessingLevels[Definition],$A471),CHAR(34),
", Explanation:  ",CHAR(34),INDEX(ProcessingLevels[Explanation],$A471),CHAR(34),"}"))</f>
        <v/>
      </c>
      <c r="T471" s="111" t="str">
        <f>IF($A471&gt;NumDataColumns,"",
IF(INDEX(DataColumns[Method Code],$A471)="","PLEASE FILL IN A METHOD FOR EACH DATA COLUMN",
CONCATENATE("  - &amp;ActionID",TEXT($A471,"0000"),
" {","ActionTypeCV:  ",CHAR(34),"Observation",CHAR(34),
", MethodID: *MethodID",TEXT(MATCH(INDEX(DataColumns[Method Code],$A471),Methods[Method Code],0),"0000"),
", BeginDateTime:  NULL",
", BeginDateTimeUTCOffset:  NULL",
", EndDateTime:  NULL",
", EndDateTimeUTCOffset:  NULL",
", ActionDescription:  ",CHAR(34),"Generic observation action generated by YODA TimeSeries Template",CHAR(34),
", ActionFileLink:  ",CHAR(34),CHAR(34),"}")))</f>
        <v/>
      </c>
      <c r="U471" s="111" t="str">
        <f>IF($A471&gt;NumDataColumns,"",
IF(INDEX(DataColumns[Method Code],$A471)="","PLEASE FILL IN A SAMPLING FEATURE FOR EACH DATA COLUMN",
CONCATENATE("  - &amp;FeatureActionID",TEXT($A471,"0000"),
" {","SamplingFeatureID:  *SamplingFeatureID",TEXT(MATCH(INDEX(DataColumns[Sampling Feature Code],$A471),SamplingFeatures[Feature Code],0),"0000"),
", ActionID:  *ActionID",TEXT($A471,"0000"),"}")))</f>
        <v/>
      </c>
      <c r="V471" s="111" t="str">
        <f>IF($A471&gt;NumDataColumns,"",
CONCATENATE("  - &amp;ResultID",TEXT($A471,"0000"),
" {","ResultUUID:  ",CHAR(34),INDEX(DataColumns[ResultUUID],$A471),CHAR(34),
", FeatureActionID: *FeatureActionID",TEXT($A471,"0000"),
", ResultTypeCV:  ",CHAR(34),INDEX(DataColumns[Result Type],$A471),CHAR(34),
", VariableID:  *VariableID",TEXT(MATCH(INDEX(DataColumns[Variable Code],$A471),Variables[Variable Code],0),"0000"),
", UnitsID:  ",CHAR(34),INDEX(DataColumns[Unit Name],$A471),CHAR(34),
", TaxonomicClassifierID:  ",CHAR(34),CHAR(34),
", ProcessingLevelID:  *ProcessingLevelID",TEXT(MATCH(INDEX(DataColumns[Processing Level],$A471),ProcessingLevels[Processing Level Code],0),"0000"),
", ResultDateTime:  ",CHAR(34),CHAR(34),
", ResultDateTimeUTCOffset:  ",CHAR(34),CHAR(34),
", ValidDateTime:  ",CHAR(34),CHAR(34),
", ValidDateTimeUTCOffset:  ",CHAR(34),CHAR(34),
", StatusCV:  ",CHAR(34),CHAR(34),
", SampledMediumCV:  ",CHAR(34),INDEX(DataColumns[Sampled Medium],$A471),CHAR(34),
", ValueCount:  ",NumDataValues,"}"))</f>
        <v/>
      </c>
      <c r="W471" s="111" t="str">
        <f>IF($A471&gt;NumDataColumns,"",
CONCATENATE("  - &amp;TimeSeriesResultID001",TEXT($A471,"0000"),
" {","ResultID: *ResultID",TEXT($A471,"0000"),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Statistic],$A471),CHAR(34),"}"))</f>
        <v/>
      </c>
      <c r="X471" s="111" t="str">
        <f>IF($A471-3&gt;NumDataColumns,"",
CONCATENATE("    - {ColumnNumber: ",TEXT($A471-1,"0000"),
", Label:  ",CHAR(34),INDEX(DataColumns[Column Label],$A471-3),CHAR(34),
", ODM2Field:  ",CHAR(34),"DataValue",CHAR(34),
", CensorCodeCV:  ",CHAR(34),INDEX(DataColumns[Censor Code],$A471-3),CHAR(34),
", QualiatyCodeCV:  ",CHAR(34),INDEX(DataColumns[Quality Code],$A471-3),CHAR(34),
", TimeAggregationInterval:  ",INDEX(DataColumns[Time Aggregation Interval],$A471-3),
", TimeAggregationIntervalUnitsID:  ",CHAR(34),INDEX(DataColumns[Time Aggregation Unit],$A471-3),CHAR(34),"}"))</f>
        <v/>
      </c>
      <c r="AA471" s="111" t="str">
        <f>IF($A471&gt;NumDataColumns,
"",
CONCATENATE(AA470,", ",INDEX(DataColumns[Column Label],$A471)))</f>
        <v/>
      </c>
    </row>
    <row r="472" spans="1:27" x14ac:dyDescent="0.25">
      <c r="A472">
        <v>469</v>
      </c>
      <c r="D472" s="111" t="str">
        <f>IF($A472&gt;NumPeople,"",
CONCATENATE("  - &amp;PersonID",TEXT($A472,"0000"),
" {","PersonFirstName:  ",CHAR(34),INDEX(People[First Name],$A472),CHAR(34),
", PersonMiddleName:  ",CHAR(34),INDEX(People[Middle Name],$A472),CHAR(34),
", PersonLastName:  ",CHAR(34),INDEX(People[Last Name],$A472),CHAR(34),"}"))</f>
        <v/>
      </c>
      <c r="E472" s="111" t="str">
        <f>IF($A472&gt;NumOrganizations,"",
CONCATENATE("  - &amp;OrganizationID",TEXT($A472,"0000"),
" {","OrganizationTypeCV:  ",CHAR(34),INDEX(Organizations[Organization Type '[CV']],$A472),CHAR(34),
", OrganizationCode:  ",CHAR(34),INDEX(Organizations[Organization Code],$A472),CHAR(34),
", OrganizationName:  ",CHAR(34),INDEX(Organizations[Organization Name],$A472),CHAR(34),
", OrganizationDescription:  ",CHAR(34),INDEX(Organizations[Organization Description],$A472),CHAR(34),
", OrganizationLink:  ",CHAR(34),INDEX(Organizations[Organization Link],$A472),CHAR(34),"}"))</f>
        <v/>
      </c>
      <c r="F472" s="111" t="str">
        <f>IF($A472&gt;NumPeople,"",
CONCATENATE("  - &amp;AffiliationID",TEXT($A472,"0000"),
" {PersonID: *PersonID",TEXT($A472,"0000"),
", OrganizationID: *OrganizationID",TEXT(MATCH(INDEX(People[Organization Name],$A472),Organizations[Organization Name],0),"0000"),
", IsPrimaryOrganizationContact: , AffiliationStartDate: , AffiliationEndDate: , PrimaryPhone: ",
", PrimaryEmail: ",CHAR(34),INDEX(People[Primary Email],$A472),CHAR(34),
", PrimaryAddress: ",CHAR(34),INDEX(People[Primary Address],$A472),CHAR(34),
", PersonLink: }"))</f>
        <v/>
      </c>
      <c r="H472" s="111" t="str">
        <f>IF(COUNTA(CitationInformation)=0,"",
IF($A472&gt;NumAuthors,"",
CONCATENATE("  - &amp;AuthorListID",TEXT($A472,"0000"),
"  {CitationID: *CitationID0001",
", PersonID: *PersonID",TEXT(MATCH(INDEX(AuthorList[Author Name],$A472),People[Full Name],0),"0000"),
", AuthorOrder: ",INDEX(AuthorList[Author Number],$A472),"}")))</f>
        <v/>
      </c>
      <c r="K472" s="111" t="str">
        <f>IF($A472&gt;NumSamplingFeatures,"",
CONCATENATE("  - &amp;SamplingFeatureID",TEXT($A472,"0000"),
" {","SamplingFeatureUUID:  ",CHAR(34),INDEX(SamplingFeatures[Sampling Feature UUID],$A472),CHAR(34),
", SamplingFeatureTypeCV:  ",CHAR(34),INDEX(SamplingFeatures[Sampling Feature Type],$A472),CHAR(34),
", SamplingFeatureCode:  ",CHAR(34),INDEX(SamplingFeatures[Feature Code],$A472),CHAR(34),
", SamplingFeatureName:  ",CHAR(34),INDEX(SamplingFeatures[Feature Name],$A472),CHAR(34),
", SamplingFeatureDescription:  ",CHAR(34),INDEX(SamplingFeatures[Feature Description],$A472),CHAR(34),
", SamplingFeatureGeotypeCV:  ",CHAR(34),INDEX(SamplingFeatures[Feature Geo Type],$A472),CHAR(34),
", FeatureGeometry:  ",CHAR(34),INDEX(SamplingFeatures[Feature Geometry],$A472),CHAR(34),
", Elevation_m:  ",CHAR(34),INDEX(SamplingFeatures[Elevation_m],$A472),CHAR(34),
", ElevationDatumCV:  ",CHAR(34),ElevationDatum,CHAR(34),"}"))</f>
        <v/>
      </c>
      <c r="L472" s="111" t="str">
        <f>IF(NumSites=0,"",
IF(NumSites&lt;$A472,"",
CONCATENATE("  - &amp;SiteID",TEXT($A472,"0000"),
" {","SamplingFeatureID:  *SamplingFeatureID",TEXT(MATCH($A472,Sites[SiteID],0),"0000"),
", SiteTypeCV:  ",CHAR(34),INDEX(Sites[Site Type],MATCH($A472,Sites[SiteID],0)),CHAR(34),
", Latitude:  ",INDEX(Sites[Latitude],MATCH($A472,Sites[SiteID],0)),
", Longitude:  ",INDEX(Sites[Longitude],MATCH($A472,Sites[SiteID],0)),
", SpatialReferenceID:  *SRSID0001}")))</f>
        <v/>
      </c>
      <c r="M472" s="111" t="str">
        <f>IF(NumSpecimens=0,"",
IF(NumSpecimens&lt;$A472,"",
CONCATENATE("  - &amp;SpecimenID",TEXT($A472,"0000"),
" {","SamplingFeatureID:  *SamplingFeatureID",TEXT(MATCH($A472,Specimens[SpecimenID],0),"0000"),
", SpecimenTypeCV:  ",CHAR(34),INDEX(Specimens[Specimen Type],MATCH($A472,Specimens[SpecimenID],0)),CHAR(34),
", SpecimenMediumCV:  ",INDEX(Specimens[Specimen Medium],MATCH($A472,Specimens[SpecimenID],0)),
", IsFieldSpecimen:  ",CHAR(34),INDEX(Specimens[Is Field Specimen?],MATCH($A472,Specimens[SpecimenID],0)),CHAR(34),"}")))</f>
        <v/>
      </c>
      <c r="N472" s="111" t="str">
        <f>IF(NumSpatialOffsets=0,"",
IF(NumSpatialOffsets&lt;$A472,"",
CONCATENATE("  - &amp;SpatialOffsetID",TEXT($A472,"0000"),
" {","SpatialOffsetTypeCV:  ",CHAR(34),INDEX(RelatedFeatures[Spatial Offset Type],MATCH($A472,RelatedFeatures[OffsetID],0)),CHAR(34),
", Offset1Value:  ",INDEX(RelatedFeatures[Offset 1 Value],MATCH($A472,RelatedFeatures[OffsetID],0)),
", Offset1UnitID:  ",CHAR(34),INDEX(RelatedFeatures[Offset 1 Unit],MATCH($A472,RelatedFeatures[OffsetID],0)),CHAR(34),
", Offset2Value:  ",IF(INDEX(RelatedFeatures[Offset 2 Value],MATCH($A472,RelatedFeatures[OffsetID],0))="","NULL",INDEX(RelatedFeatures[Offset 2 Value],MATCH($A472,RelatedFeatures[OffsetID],0))),
", Offset2UnitID:  ",CHAR(34),INDEX(RelatedFeatures[Offset 2 Unit],MATCH($A472,RelatedFeatures[OffsetID],0)),,CHAR(34),
", Offset3Value:  ",IF(INDEX(RelatedFeatures[Offset 3 Value],MATCH($A472,RelatedFeatures[OffsetID],0))="","NULL",INDEX(RelatedFeatures[Offset 3 Value],MATCH($A472,RelatedFeatures[OffsetID],0))),
", Offset3UnitID:  ",CHAR(34),INDEX(RelatedFeatures[Offset 3 Unit],MATCH($A472,RelatedFeatures[OffsetID],0)),CHAR(34),"}")))</f>
        <v/>
      </c>
      <c r="O472" s="111" t="str">
        <f>IF(NumRelatedFeatures=0,"",
IF($A472&gt;NumRelatedFeatures,"",
CONCATENATE("  - &amp;RelationID",TEXT($A472,"0000"),
" {","SamplingFeatureID:  *SamplingFeatureID",TEXT(MATCH(INDEX(RelatedFeatures[First Sampling Feature Code],$A472),SamplingFeatures[Feature Code],0),"0000"),
", RelationshipTypeCV:  ",CHAR(34),INDEX(RelatedFeatures[Relationship Type],$A472),CHAR(34),
", RelatedFeatureID: *SamplingFeatureID",TEXT(MATCH(INDEX(RelatedFeatures[Second Sampling Feature Code],$A472),SamplingFeatures[Feature Code],0),"0000"),
", SpatialOffsetID:  ",IF(INDEX(RelatedFeatures[OffsetID],$A472)="",CONCATENATE(CHAR(34),CHAR(34)),CONCATENATE("*SpatialOffsetID",TEXT(INDEX(RelatedFeatures[OffsetID],$A472),"0000"))),"}")))</f>
        <v/>
      </c>
      <c r="P472" s="111" t="str">
        <f>IF($A472&gt;NumMethods,"",
CONCATENATE("  - &amp;MethodID",TEXT($A472,"0000"),
" {","MethodTypeCV:  ",CHAR(34),INDEX(Methods[Method Type],$A472),CHAR(34),
", MethodCode:  ",CHAR(34),INDEX(Methods[Method Code],$A472),CHAR(34),
", MethodName:  ",CHAR(34),INDEX(Methods[Method Name],$A472),CHAR(34),
", MethodDescription:  ",CHAR(34),INDEX(Methods[Method Description],$A472),CHAR(34),
", MethodLink:  ",CHAR(34),INDEX(Methods[Method Link],$A472),CHAR(34),
", OrganizationID: *OrganizationID",TEXT(MATCH(INDEX(Methods[Organization Name],$A472),Organizations[Organization Name],0),"0000"),"}"))</f>
        <v/>
      </c>
      <c r="Q472" s="111" t="str">
        <f>IF($A472&gt;NumVariables,"",
CONCATENATE("  - &amp;VariableID",TEXT($A472,"0000"),
" {","VariableTypeCV:  ",CHAR(34),INDEX(Variables[Variable Type],$A472),CHAR(34),
", VariableCode:  ",CHAR(34),INDEX(Variables[Variable Code],$A472),CHAR(34),
", VariableNameCV:  ",CHAR(34),INDEX(Variables[Variable Name],$A472),CHAR(34),
", VariableDefinition:  ",CHAR(34),INDEX(Variables[Variable Definition],$A472),CHAR(34),
", SpecciationCV:  ",CHAR(34),INDEX(Variables[Speciation],$A472),CHAR(34),
", NoDataValue:  ",CHAR(34),INDEX(Variables[No Data Value],$A472),CHAR(34),"}"))</f>
        <v/>
      </c>
      <c r="S472" s="111" t="str">
        <f>IF($A472&gt;NumProcessingLevels,"",
CONCATENATE("  - &amp;ProcessingLevelID",TEXT($A472,"0000"),
" {","ProcessingLevelCode:  ",CHAR(34),INDEX(ProcessingLevels[Processing Level Code],$A472),CHAR(34),
", Definition:  ",CHAR(34),INDEX(ProcessingLevels[Definition],$A472),CHAR(34),
", Explanation:  ",CHAR(34),INDEX(ProcessingLevels[Explanation],$A472),CHAR(34),"}"))</f>
        <v/>
      </c>
      <c r="T472" s="111" t="str">
        <f>IF($A472&gt;NumDataColumns,"",
IF(INDEX(DataColumns[Method Code],$A472)="","PLEASE FILL IN A METHOD FOR EACH DATA COLUMN",
CONCATENATE("  - &amp;ActionID",TEXT($A472,"0000"),
" {","ActionTypeCV:  ",CHAR(34),"Observation",CHAR(34),
", MethodID: *MethodID",TEXT(MATCH(INDEX(DataColumns[Method Code],$A472),Methods[Method Code],0),"0000"),
", BeginDateTime:  NULL",
", BeginDateTimeUTCOffset:  NULL",
", EndDateTime:  NULL",
", EndDateTimeUTCOffset:  NULL",
", ActionDescription:  ",CHAR(34),"Generic observation action generated by YODA TimeSeries Template",CHAR(34),
", ActionFileLink:  ",CHAR(34),CHAR(34),"}")))</f>
        <v/>
      </c>
      <c r="U472" s="111" t="str">
        <f>IF($A472&gt;NumDataColumns,"",
IF(INDEX(DataColumns[Method Code],$A472)="","PLEASE FILL IN A SAMPLING FEATURE FOR EACH DATA COLUMN",
CONCATENATE("  - &amp;FeatureActionID",TEXT($A472,"0000"),
" {","SamplingFeatureID:  *SamplingFeatureID",TEXT(MATCH(INDEX(DataColumns[Sampling Feature Code],$A472),SamplingFeatures[Feature Code],0),"0000"),
", ActionID:  *ActionID",TEXT($A472,"0000"),"}")))</f>
        <v/>
      </c>
      <c r="V472" s="111" t="str">
        <f>IF($A472&gt;NumDataColumns,"",
CONCATENATE("  - &amp;ResultID",TEXT($A472,"0000"),
" {","ResultUUID:  ",CHAR(34),INDEX(DataColumns[ResultUUID],$A472),CHAR(34),
", FeatureActionID: *FeatureActionID",TEXT($A472,"0000"),
", ResultTypeCV:  ",CHAR(34),INDEX(DataColumns[Result Type],$A472),CHAR(34),
", VariableID:  *VariableID",TEXT(MATCH(INDEX(DataColumns[Variable Code],$A472),Variables[Variable Code],0),"0000"),
", UnitsID:  ",CHAR(34),INDEX(DataColumns[Unit Name],$A472),CHAR(34),
", TaxonomicClassifierID:  ",CHAR(34),CHAR(34),
", ProcessingLevelID:  *ProcessingLevelID",TEXT(MATCH(INDEX(DataColumns[Processing Level],$A472),ProcessingLevels[Processing Level Code],0),"0000"),
", ResultDateTime:  ",CHAR(34),CHAR(34),
", ResultDateTimeUTCOffset:  ",CHAR(34),CHAR(34),
", ValidDateTime:  ",CHAR(34),CHAR(34),
", ValidDateTimeUTCOffset:  ",CHAR(34),CHAR(34),
", StatusCV:  ",CHAR(34),CHAR(34),
", SampledMediumCV:  ",CHAR(34),INDEX(DataColumns[Sampled Medium],$A472),CHAR(34),
", ValueCount:  ",NumDataValues,"}"))</f>
        <v/>
      </c>
      <c r="W472" s="111" t="str">
        <f>IF($A472&gt;NumDataColumns,"",
CONCATENATE("  - &amp;TimeSeriesResultID001",TEXT($A472,"0000"),
" {","ResultID: *ResultID",TEXT($A472,"0000"),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Statistic],$A472),CHAR(34),"}"))</f>
        <v/>
      </c>
      <c r="X472" s="111" t="str">
        <f>IF($A472-3&gt;NumDataColumns,"",
CONCATENATE("    - {ColumnNumber: ",TEXT($A472-1,"0000"),
", Label:  ",CHAR(34),INDEX(DataColumns[Column Label],$A472-3),CHAR(34),
", ODM2Field:  ",CHAR(34),"DataValue",CHAR(34),
", CensorCodeCV:  ",CHAR(34),INDEX(DataColumns[Censor Code],$A472-3),CHAR(34),
", QualiatyCodeCV:  ",CHAR(34),INDEX(DataColumns[Quality Code],$A472-3),CHAR(34),
", TimeAggregationInterval:  ",INDEX(DataColumns[Time Aggregation Interval],$A472-3),
", TimeAggregationIntervalUnitsID:  ",CHAR(34),INDEX(DataColumns[Time Aggregation Unit],$A472-3),CHAR(34),"}"))</f>
        <v/>
      </c>
      <c r="AA472" s="111" t="str">
        <f>IF($A472&gt;NumDataColumns,
"",
CONCATENATE(AA471,", ",INDEX(DataColumns[Column Label],$A472)))</f>
        <v/>
      </c>
    </row>
    <row r="473" spans="1:27" x14ac:dyDescent="0.25">
      <c r="A473">
        <v>470</v>
      </c>
      <c r="D473" s="111" t="str">
        <f>IF($A473&gt;NumPeople,"",
CONCATENATE("  - &amp;PersonID",TEXT($A473,"0000"),
" {","PersonFirstName:  ",CHAR(34),INDEX(People[First Name],$A473),CHAR(34),
", PersonMiddleName:  ",CHAR(34),INDEX(People[Middle Name],$A473),CHAR(34),
", PersonLastName:  ",CHAR(34),INDEX(People[Last Name],$A473),CHAR(34),"}"))</f>
        <v/>
      </c>
      <c r="E473" s="111" t="str">
        <f>IF($A473&gt;NumOrganizations,"",
CONCATENATE("  - &amp;OrganizationID",TEXT($A473,"0000"),
" {","OrganizationTypeCV:  ",CHAR(34),INDEX(Organizations[Organization Type '[CV']],$A473),CHAR(34),
", OrganizationCode:  ",CHAR(34),INDEX(Organizations[Organization Code],$A473),CHAR(34),
", OrganizationName:  ",CHAR(34),INDEX(Organizations[Organization Name],$A473),CHAR(34),
", OrganizationDescription:  ",CHAR(34),INDEX(Organizations[Organization Description],$A473),CHAR(34),
", OrganizationLink:  ",CHAR(34),INDEX(Organizations[Organization Link],$A473),CHAR(34),"}"))</f>
        <v/>
      </c>
      <c r="F473" s="111" t="str">
        <f>IF($A473&gt;NumPeople,"",
CONCATENATE("  - &amp;AffiliationID",TEXT($A473,"0000"),
" {PersonID: *PersonID",TEXT($A473,"0000"),
", OrganizationID: *OrganizationID",TEXT(MATCH(INDEX(People[Organization Name],$A473),Organizations[Organization Name],0),"0000"),
", IsPrimaryOrganizationContact: , AffiliationStartDate: , AffiliationEndDate: , PrimaryPhone: ",
", PrimaryEmail: ",CHAR(34),INDEX(People[Primary Email],$A473),CHAR(34),
", PrimaryAddress: ",CHAR(34),INDEX(People[Primary Address],$A473),CHAR(34),
", PersonLink: }"))</f>
        <v/>
      </c>
      <c r="H473" s="111" t="str">
        <f>IF(COUNTA(CitationInformation)=0,"",
IF($A473&gt;NumAuthors,"",
CONCATENATE("  - &amp;AuthorListID",TEXT($A473,"0000"),
"  {CitationID: *CitationID0001",
", PersonID: *PersonID",TEXT(MATCH(INDEX(AuthorList[Author Name],$A473),People[Full Name],0),"0000"),
", AuthorOrder: ",INDEX(AuthorList[Author Number],$A473),"}")))</f>
        <v/>
      </c>
      <c r="K473" s="111" t="str">
        <f>IF($A473&gt;NumSamplingFeatures,"",
CONCATENATE("  - &amp;SamplingFeatureID",TEXT($A473,"0000"),
" {","SamplingFeatureUUID:  ",CHAR(34),INDEX(SamplingFeatures[Sampling Feature UUID],$A473),CHAR(34),
", SamplingFeatureTypeCV:  ",CHAR(34),INDEX(SamplingFeatures[Sampling Feature Type],$A473),CHAR(34),
", SamplingFeatureCode:  ",CHAR(34),INDEX(SamplingFeatures[Feature Code],$A473),CHAR(34),
", SamplingFeatureName:  ",CHAR(34),INDEX(SamplingFeatures[Feature Name],$A473),CHAR(34),
", SamplingFeatureDescription:  ",CHAR(34),INDEX(SamplingFeatures[Feature Description],$A473),CHAR(34),
", SamplingFeatureGeotypeCV:  ",CHAR(34),INDEX(SamplingFeatures[Feature Geo Type],$A473),CHAR(34),
", FeatureGeometry:  ",CHAR(34),INDEX(SamplingFeatures[Feature Geometry],$A473),CHAR(34),
", Elevation_m:  ",CHAR(34),INDEX(SamplingFeatures[Elevation_m],$A473),CHAR(34),
", ElevationDatumCV:  ",CHAR(34),ElevationDatum,CHAR(34),"}"))</f>
        <v/>
      </c>
      <c r="L473" s="111" t="str">
        <f>IF(NumSites=0,"",
IF(NumSites&lt;$A473,"",
CONCATENATE("  - &amp;SiteID",TEXT($A473,"0000"),
" {","SamplingFeatureID:  *SamplingFeatureID",TEXT(MATCH($A473,Sites[SiteID],0),"0000"),
", SiteTypeCV:  ",CHAR(34),INDEX(Sites[Site Type],MATCH($A473,Sites[SiteID],0)),CHAR(34),
", Latitude:  ",INDEX(Sites[Latitude],MATCH($A473,Sites[SiteID],0)),
", Longitude:  ",INDEX(Sites[Longitude],MATCH($A473,Sites[SiteID],0)),
", SpatialReferenceID:  *SRSID0001}")))</f>
        <v/>
      </c>
      <c r="M473" s="111" t="str">
        <f>IF(NumSpecimens=0,"",
IF(NumSpecimens&lt;$A473,"",
CONCATENATE("  - &amp;SpecimenID",TEXT($A473,"0000"),
" {","SamplingFeatureID:  *SamplingFeatureID",TEXT(MATCH($A473,Specimens[SpecimenID],0),"0000"),
", SpecimenTypeCV:  ",CHAR(34),INDEX(Specimens[Specimen Type],MATCH($A473,Specimens[SpecimenID],0)),CHAR(34),
", SpecimenMediumCV:  ",INDEX(Specimens[Specimen Medium],MATCH($A473,Specimens[SpecimenID],0)),
", IsFieldSpecimen:  ",CHAR(34),INDEX(Specimens[Is Field Specimen?],MATCH($A473,Specimens[SpecimenID],0)),CHAR(34),"}")))</f>
        <v/>
      </c>
      <c r="N473" s="111" t="str">
        <f>IF(NumSpatialOffsets=0,"",
IF(NumSpatialOffsets&lt;$A473,"",
CONCATENATE("  - &amp;SpatialOffsetID",TEXT($A473,"0000"),
" {","SpatialOffsetTypeCV:  ",CHAR(34),INDEX(RelatedFeatures[Spatial Offset Type],MATCH($A473,RelatedFeatures[OffsetID],0)),CHAR(34),
", Offset1Value:  ",INDEX(RelatedFeatures[Offset 1 Value],MATCH($A473,RelatedFeatures[OffsetID],0)),
", Offset1UnitID:  ",CHAR(34),INDEX(RelatedFeatures[Offset 1 Unit],MATCH($A473,RelatedFeatures[OffsetID],0)),CHAR(34),
", Offset2Value:  ",IF(INDEX(RelatedFeatures[Offset 2 Value],MATCH($A473,RelatedFeatures[OffsetID],0))="","NULL",INDEX(RelatedFeatures[Offset 2 Value],MATCH($A473,RelatedFeatures[OffsetID],0))),
", Offset2UnitID:  ",CHAR(34),INDEX(RelatedFeatures[Offset 2 Unit],MATCH($A473,RelatedFeatures[OffsetID],0)),,CHAR(34),
", Offset3Value:  ",IF(INDEX(RelatedFeatures[Offset 3 Value],MATCH($A473,RelatedFeatures[OffsetID],0))="","NULL",INDEX(RelatedFeatures[Offset 3 Value],MATCH($A473,RelatedFeatures[OffsetID],0))),
", Offset3UnitID:  ",CHAR(34),INDEX(RelatedFeatures[Offset 3 Unit],MATCH($A473,RelatedFeatures[OffsetID],0)),CHAR(34),"}")))</f>
        <v/>
      </c>
      <c r="O473" s="111" t="str">
        <f>IF(NumRelatedFeatures=0,"",
IF($A473&gt;NumRelatedFeatures,"",
CONCATENATE("  - &amp;RelationID",TEXT($A473,"0000"),
" {","SamplingFeatureID:  *SamplingFeatureID",TEXT(MATCH(INDEX(RelatedFeatures[First Sampling Feature Code],$A473),SamplingFeatures[Feature Code],0),"0000"),
", RelationshipTypeCV:  ",CHAR(34),INDEX(RelatedFeatures[Relationship Type],$A473),CHAR(34),
", RelatedFeatureID: *SamplingFeatureID",TEXT(MATCH(INDEX(RelatedFeatures[Second Sampling Feature Code],$A473),SamplingFeatures[Feature Code],0),"0000"),
", SpatialOffsetID:  ",IF(INDEX(RelatedFeatures[OffsetID],$A473)="",CONCATENATE(CHAR(34),CHAR(34)),CONCATENATE("*SpatialOffsetID",TEXT(INDEX(RelatedFeatures[OffsetID],$A473),"0000"))),"}")))</f>
        <v/>
      </c>
      <c r="P473" s="111" t="str">
        <f>IF($A473&gt;NumMethods,"",
CONCATENATE("  - &amp;MethodID",TEXT($A473,"0000"),
" {","MethodTypeCV:  ",CHAR(34),INDEX(Methods[Method Type],$A473),CHAR(34),
", MethodCode:  ",CHAR(34),INDEX(Methods[Method Code],$A473),CHAR(34),
", MethodName:  ",CHAR(34),INDEX(Methods[Method Name],$A473),CHAR(34),
", MethodDescription:  ",CHAR(34),INDEX(Methods[Method Description],$A473),CHAR(34),
", MethodLink:  ",CHAR(34),INDEX(Methods[Method Link],$A473),CHAR(34),
", OrganizationID: *OrganizationID",TEXT(MATCH(INDEX(Methods[Organization Name],$A473),Organizations[Organization Name],0),"0000"),"}"))</f>
        <v/>
      </c>
      <c r="Q473" s="111" t="str">
        <f>IF($A473&gt;NumVariables,"",
CONCATENATE("  - &amp;VariableID",TEXT($A473,"0000"),
" {","VariableTypeCV:  ",CHAR(34),INDEX(Variables[Variable Type],$A473),CHAR(34),
", VariableCode:  ",CHAR(34),INDEX(Variables[Variable Code],$A473),CHAR(34),
", VariableNameCV:  ",CHAR(34),INDEX(Variables[Variable Name],$A473),CHAR(34),
", VariableDefinition:  ",CHAR(34),INDEX(Variables[Variable Definition],$A473),CHAR(34),
", SpecciationCV:  ",CHAR(34),INDEX(Variables[Speciation],$A473),CHAR(34),
", NoDataValue:  ",CHAR(34),INDEX(Variables[No Data Value],$A473),CHAR(34),"}"))</f>
        <v/>
      </c>
      <c r="S473" s="111" t="str">
        <f>IF($A473&gt;NumProcessingLevels,"",
CONCATENATE("  - &amp;ProcessingLevelID",TEXT($A473,"0000"),
" {","ProcessingLevelCode:  ",CHAR(34),INDEX(ProcessingLevels[Processing Level Code],$A473),CHAR(34),
", Definition:  ",CHAR(34),INDEX(ProcessingLevels[Definition],$A473),CHAR(34),
", Explanation:  ",CHAR(34),INDEX(ProcessingLevels[Explanation],$A473),CHAR(34),"}"))</f>
        <v/>
      </c>
      <c r="T473" s="111" t="str">
        <f>IF($A473&gt;NumDataColumns,"",
IF(INDEX(DataColumns[Method Code],$A473)="","PLEASE FILL IN A METHOD FOR EACH DATA COLUMN",
CONCATENATE("  - &amp;ActionID",TEXT($A473,"0000"),
" {","ActionTypeCV:  ",CHAR(34),"Observation",CHAR(34),
", MethodID: *MethodID",TEXT(MATCH(INDEX(DataColumns[Method Code],$A473),Methods[Method Code],0),"0000"),
", BeginDateTime:  NULL",
", BeginDateTimeUTCOffset:  NULL",
", EndDateTime:  NULL",
", EndDateTimeUTCOffset:  NULL",
", ActionDescription:  ",CHAR(34),"Generic observation action generated by YODA TimeSeries Template",CHAR(34),
", ActionFileLink:  ",CHAR(34),CHAR(34),"}")))</f>
        <v/>
      </c>
      <c r="U473" s="111" t="str">
        <f>IF($A473&gt;NumDataColumns,"",
IF(INDEX(DataColumns[Method Code],$A473)="","PLEASE FILL IN A SAMPLING FEATURE FOR EACH DATA COLUMN",
CONCATENATE("  - &amp;FeatureActionID",TEXT($A473,"0000"),
" {","SamplingFeatureID:  *SamplingFeatureID",TEXT(MATCH(INDEX(DataColumns[Sampling Feature Code],$A473),SamplingFeatures[Feature Code],0),"0000"),
", ActionID:  *ActionID",TEXT($A473,"0000"),"}")))</f>
        <v/>
      </c>
      <c r="V473" s="111" t="str">
        <f>IF($A473&gt;NumDataColumns,"",
CONCATENATE("  - &amp;ResultID",TEXT($A473,"0000"),
" {","ResultUUID:  ",CHAR(34),INDEX(DataColumns[ResultUUID],$A473),CHAR(34),
", FeatureActionID: *FeatureActionID",TEXT($A473,"0000"),
", ResultTypeCV:  ",CHAR(34),INDEX(DataColumns[Result Type],$A473),CHAR(34),
", VariableID:  *VariableID",TEXT(MATCH(INDEX(DataColumns[Variable Code],$A473),Variables[Variable Code],0),"0000"),
", UnitsID:  ",CHAR(34),INDEX(DataColumns[Unit Name],$A473),CHAR(34),
", TaxonomicClassifierID:  ",CHAR(34),CHAR(34),
", ProcessingLevelID:  *ProcessingLevelID",TEXT(MATCH(INDEX(DataColumns[Processing Level],$A473),ProcessingLevels[Processing Level Code],0),"0000"),
", ResultDateTime:  ",CHAR(34),CHAR(34),
", ResultDateTimeUTCOffset:  ",CHAR(34),CHAR(34),
", ValidDateTime:  ",CHAR(34),CHAR(34),
", ValidDateTimeUTCOffset:  ",CHAR(34),CHAR(34),
", StatusCV:  ",CHAR(34),CHAR(34),
", SampledMediumCV:  ",CHAR(34),INDEX(DataColumns[Sampled Medium],$A473),CHAR(34),
", ValueCount:  ",NumDataValues,"}"))</f>
        <v/>
      </c>
      <c r="W473" s="111" t="str">
        <f>IF($A473&gt;NumDataColumns,"",
CONCATENATE("  - &amp;TimeSeriesResultID001",TEXT($A473,"0000"),
" {","ResultID: *ResultID",TEXT($A473,"0000"),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Statistic],$A473),CHAR(34),"}"))</f>
        <v/>
      </c>
      <c r="X473" s="111" t="str">
        <f>IF($A473-3&gt;NumDataColumns,"",
CONCATENATE("    - {ColumnNumber: ",TEXT($A473-1,"0000"),
", Label:  ",CHAR(34),INDEX(DataColumns[Column Label],$A473-3),CHAR(34),
", ODM2Field:  ",CHAR(34),"DataValue",CHAR(34),
", CensorCodeCV:  ",CHAR(34),INDEX(DataColumns[Censor Code],$A473-3),CHAR(34),
", QualiatyCodeCV:  ",CHAR(34),INDEX(DataColumns[Quality Code],$A473-3),CHAR(34),
", TimeAggregationInterval:  ",INDEX(DataColumns[Time Aggregation Interval],$A473-3),
", TimeAggregationIntervalUnitsID:  ",CHAR(34),INDEX(DataColumns[Time Aggregation Unit],$A473-3),CHAR(34),"}"))</f>
        <v/>
      </c>
      <c r="AA473" s="111" t="str">
        <f>IF($A473&gt;NumDataColumns,
"",
CONCATENATE(AA472,", ",INDEX(DataColumns[Column Label],$A473)))</f>
        <v/>
      </c>
    </row>
    <row r="474" spans="1:27" x14ac:dyDescent="0.25">
      <c r="A474">
        <v>471</v>
      </c>
      <c r="D474" s="111" t="str">
        <f>IF($A474&gt;NumPeople,"",
CONCATENATE("  - &amp;PersonID",TEXT($A474,"0000"),
" {","PersonFirstName:  ",CHAR(34),INDEX(People[First Name],$A474),CHAR(34),
", PersonMiddleName:  ",CHAR(34),INDEX(People[Middle Name],$A474),CHAR(34),
", PersonLastName:  ",CHAR(34),INDEX(People[Last Name],$A474),CHAR(34),"}"))</f>
        <v/>
      </c>
      <c r="E474" s="111" t="str">
        <f>IF($A474&gt;NumOrganizations,"",
CONCATENATE("  - &amp;OrganizationID",TEXT($A474,"0000"),
" {","OrganizationTypeCV:  ",CHAR(34),INDEX(Organizations[Organization Type '[CV']],$A474),CHAR(34),
", OrganizationCode:  ",CHAR(34),INDEX(Organizations[Organization Code],$A474),CHAR(34),
", OrganizationName:  ",CHAR(34),INDEX(Organizations[Organization Name],$A474),CHAR(34),
", OrganizationDescription:  ",CHAR(34),INDEX(Organizations[Organization Description],$A474),CHAR(34),
", OrganizationLink:  ",CHAR(34),INDEX(Organizations[Organization Link],$A474),CHAR(34),"}"))</f>
        <v/>
      </c>
      <c r="F474" s="111" t="str">
        <f>IF($A474&gt;NumPeople,"",
CONCATENATE("  - &amp;AffiliationID",TEXT($A474,"0000"),
" {PersonID: *PersonID",TEXT($A474,"0000"),
", OrganizationID: *OrganizationID",TEXT(MATCH(INDEX(People[Organization Name],$A474),Organizations[Organization Name],0),"0000"),
", IsPrimaryOrganizationContact: , AffiliationStartDate: , AffiliationEndDate: , PrimaryPhone: ",
", PrimaryEmail: ",CHAR(34),INDEX(People[Primary Email],$A474),CHAR(34),
", PrimaryAddress: ",CHAR(34),INDEX(People[Primary Address],$A474),CHAR(34),
", PersonLink: }"))</f>
        <v/>
      </c>
      <c r="H474" s="111" t="str">
        <f>IF(COUNTA(CitationInformation)=0,"",
IF($A474&gt;NumAuthors,"",
CONCATENATE("  - &amp;AuthorListID",TEXT($A474,"0000"),
"  {CitationID: *CitationID0001",
", PersonID: *PersonID",TEXT(MATCH(INDEX(AuthorList[Author Name],$A474),People[Full Name],0),"0000"),
", AuthorOrder: ",INDEX(AuthorList[Author Number],$A474),"}")))</f>
        <v/>
      </c>
      <c r="K474" s="111" t="str">
        <f>IF($A474&gt;NumSamplingFeatures,"",
CONCATENATE("  - &amp;SamplingFeatureID",TEXT($A474,"0000"),
" {","SamplingFeatureUUID:  ",CHAR(34),INDEX(SamplingFeatures[Sampling Feature UUID],$A474),CHAR(34),
", SamplingFeatureTypeCV:  ",CHAR(34),INDEX(SamplingFeatures[Sampling Feature Type],$A474),CHAR(34),
", SamplingFeatureCode:  ",CHAR(34),INDEX(SamplingFeatures[Feature Code],$A474),CHAR(34),
", SamplingFeatureName:  ",CHAR(34),INDEX(SamplingFeatures[Feature Name],$A474),CHAR(34),
", SamplingFeatureDescription:  ",CHAR(34),INDEX(SamplingFeatures[Feature Description],$A474),CHAR(34),
", SamplingFeatureGeotypeCV:  ",CHAR(34),INDEX(SamplingFeatures[Feature Geo Type],$A474),CHAR(34),
", FeatureGeometry:  ",CHAR(34),INDEX(SamplingFeatures[Feature Geometry],$A474),CHAR(34),
", Elevation_m:  ",CHAR(34),INDEX(SamplingFeatures[Elevation_m],$A474),CHAR(34),
", ElevationDatumCV:  ",CHAR(34),ElevationDatum,CHAR(34),"}"))</f>
        <v/>
      </c>
      <c r="L474" s="111" t="str">
        <f>IF(NumSites=0,"",
IF(NumSites&lt;$A474,"",
CONCATENATE("  - &amp;SiteID",TEXT($A474,"0000"),
" {","SamplingFeatureID:  *SamplingFeatureID",TEXT(MATCH($A474,Sites[SiteID],0),"0000"),
", SiteTypeCV:  ",CHAR(34),INDEX(Sites[Site Type],MATCH($A474,Sites[SiteID],0)),CHAR(34),
", Latitude:  ",INDEX(Sites[Latitude],MATCH($A474,Sites[SiteID],0)),
", Longitude:  ",INDEX(Sites[Longitude],MATCH($A474,Sites[SiteID],0)),
", SpatialReferenceID:  *SRSID0001}")))</f>
        <v/>
      </c>
      <c r="M474" s="111" t="str">
        <f>IF(NumSpecimens=0,"",
IF(NumSpecimens&lt;$A474,"",
CONCATENATE("  - &amp;SpecimenID",TEXT($A474,"0000"),
" {","SamplingFeatureID:  *SamplingFeatureID",TEXT(MATCH($A474,Specimens[SpecimenID],0),"0000"),
", SpecimenTypeCV:  ",CHAR(34),INDEX(Specimens[Specimen Type],MATCH($A474,Specimens[SpecimenID],0)),CHAR(34),
", SpecimenMediumCV:  ",INDEX(Specimens[Specimen Medium],MATCH($A474,Specimens[SpecimenID],0)),
", IsFieldSpecimen:  ",CHAR(34),INDEX(Specimens[Is Field Specimen?],MATCH($A474,Specimens[SpecimenID],0)),CHAR(34),"}")))</f>
        <v/>
      </c>
      <c r="N474" s="111" t="str">
        <f>IF(NumSpatialOffsets=0,"",
IF(NumSpatialOffsets&lt;$A474,"",
CONCATENATE("  - &amp;SpatialOffsetID",TEXT($A474,"0000"),
" {","SpatialOffsetTypeCV:  ",CHAR(34),INDEX(RelatedFeatures[Spatial Offset Type],MATCH($A474,RelatedFeatures[OffsetID],0)),CHAR(34),
", Offset1Value:  ",INDEX(RelatedFeatures[Offset 1 Value],MATCH($A474,RelatedFeatures[OffsetID],0)),
", Offset1UnitID:  ",CHAR(34),INDEX(RelatedFeatures[Offset 1 Unit],MATCH($A474,RelatedFeatures[OffsetID],0)),CHAR(34),
", Offset2Value:  ",IF(INDEX(RelatedFeatures[Offset 2 Value],MATCH($A474,RelatedFeatures[OffsetID],0))="","NULL",INDEX(RelatedFeatures[Offset 2 Value],MATCH($A474,RelatedFeatures[OffsetID],0))),
", Offset2UnitID:  ",CHAR(34),INDEX(RelatedFeatures[Offset 2 Unit],MATCH($A474,RelatedFeatures[OffsetID],0)),,CHAR(34),
", Offset3Value:  ",IF(INDEX(RelatedFeatures[Offset 3 Value],MATCH($A474,RelatedFeatures[OffsetID],0))="","NULL",INDEX(RelatedFeatures[Offset 3 Value],MATCH($A474,RelatedFeatures[OffsetID],0))),
", Offset3UnitID:  ",CHAR(34),INDEX(RelatedFeatures[Offset 3 Unit],MATCH($A474,RelatedFeatures[OffsetID],0)),CHAR(34),"}")))</f>
        <v/>
      </c>
      <c r="O474" s="111" t="str">
        <f>IF(NumRelatedFeatures=0,"",
IF($A474&gt;NumRelatedFeatures,"",
CONCATENATE("  - &amp;RelationID",TEXT($A474,"0000"),
" {","SamplingFeatureID:  *SamplingFeatureID",TEXT(MATCH(INDEX(RelatedFeatures[First Sampling Feature Code],$A474),SamplingFeatures[Feature Code],0),"0000"),
", RelationshipTypeCV:  ",CHAR(34),INDEX(RelatedFeatures[Relationship Type],$A474),CHAR(34),
", RelatedFeatureID: *SamplingFeatureID",TEXT(MATCH(INDEX(RelatedFeatures[Second Sampling Feature Code],$A474),SamplingFeatures[Feature Code],0),"0000"),
", SpatialOffsetID:  ",IF(INDEX(RelatedFeatures[OffsetID],$A474)="",CONCATENATE(CHAR(34),CHAR(34)),CONCATENATE("*SpatialOffsetID",TEXT(INDEX(RelatedFeatures[OffsetID],$A474),"0000"))),"}")))</f>
        <v/>
      </c>
      <c r="P474" s="111" t="str">
        <f>IF($A474&gt;NumMethods,"",
CONCATENATE("  - &amp;MethodID",TEXT($A474,"0000"),
" {","MethodTypeCV:  ",CHAR(34),INDEX(Methods[Method Type],$A474),CHAR(34),
", MethodCode:  ",CHAR(34),INDEX(Methods[Method Code],$A474),CHAR(34),
", MethodName:  ",CHAR(34),INDEX(Methods[Method Name],$A474),CHAR(34),
", MethodDescription:  ",CHAR(34),INDEX(Methods[Method Description],$A474),CHAR(34),
", MethodLink:  ",CHAR(34),INDEX(Methods[Method Link],$A474),CHAR(34),
", OrganizationID: *OrganizationID",TEXT(MATCH(INDEX(Methods[Organization Name],$A474),Organizations[Organization Name],0),"0000"),"}"))</f>
        <v/>
      </c>
      <c r="Q474" s="111" t="str">
        <f>IF($A474&gt;NumVariables,"",
CONCATENATE("  - &amp;VariableID",TEXT($A474,"0000"),
" {","VariableTypeCV:  ",CHAR(34),INDEX(Variables[Variable Type],$A474),CHAR(34),
", VariableCode:  ",CHAR(34),INDEX(Variables[Variable Code],$A474),CHAR(34),
", VariableNameCV:  ",CHAR(34),INDEX(Variables[Variable Name],$A474),CHAR(34),
", VariableDefinition:  ",CHAR(34),INDEX(Variables[Variable Definition],$A474),CHAR(34),
", SpecciationCV:  ",CHAR(34),INDEX(Variables[Speciation],$A474),CHAR(34),
", NoDataValue:  ",CHAR(34),INDEX(Variables[No Data Value],$A474),CHAR(34),"}"))</f>
        <v/>
      </c>
      <c r="S474" s="111" t="str">
        <f>IF($A474&gt;NumProcessingLevels,"",
CONCATENATE("  - &amp;ProcessingLevelID",TEXT($A474,"0000"),
" {","ProcessingLevelCode:  ",CHAR(34),INDEX(ProcessingLevels[Processing Level Code],$A474),CHAR(34),
", Definition:  ",CHAR(34),INDEX(ProcessingLevels[Definition],$A474),CHAR(34),
", Explanation:  ",CHAR(34),INDEX(ProcessingLevels[Explanation],$A474),CHAR(34),"}"))</f>
        <v/>
      </c>
      <c r="T474" s="111" t="str">
        <f>IF($A474&gt;NumDataColumns,"",
IF(INDEX(DataColumns[Method Code],$A474)="","PLEASE FILL IN A METHOD FOR EACH DATA COLUMN",
CONCATENATE("  - &amp;ActionID",TEXT($A474,"0000"),
" {","ActionTypeCV:  ",CHAR(34),"Observation",CHAR(34),
", MethodID: *MethodID",TEXT(MATCH(INDEX(DataColumns[Method Code],$A474),Methods[Method Code],0),"0000"),
", BeginDateTime:  NULL",
", BeginDateTimeUTCOffset:  NULL",
", EndDateTime:  NULL",
", EndDateTimeUTCOffset:  NULL",
", ActionDescription:  ",CHAR(34),"Generic observation action generated by YODA TimeSeries Template",CHAR(34),
", ActionFileLink:  ",CHAR(34),CHAR(34),"}")))</f>
        <v/>
      </c>
      <c r="U474" s="111" t="str">
        <f>IF($A474&gt;NumDataColumns,"",
IF(INDEX(DataColumns[Method Code],$A474)="","PLEASE FILL IN A SAMPLING FEATURE FOR EACH DATA COLUMN",
CONCATENATE("  - &amp;FeatureActionID",TEXT($A474,"0000"),
" {","SamplingFeatureID:  *SamplingFeatureID",TEXT(MATCH(INDEX(DataColumns[Sampling Feature Code],$A474),SamplingFeatures[Feature Code],0),"0000"),
", ActionID:  *ActionID",TEXT($A474,"0000"),"}")))</f>
        <v/>
      </c>
      <c r="V474" s="111" t="str">
        <f>IF($A474&gt;NumDataColumns,"",
CONCATENATE("  - &amp;ResultID",TEXT($A474,"0000"),
" {","ResultUUID:  ",CHAR(34),INDEX(DataColumns[ResultUUID],$A474),CHAR(34),
", FeatureActionID: *FeatureActionID",TEXT($A474,"0000"),
", ResultTypeCV:  ",CHAR(34),INDEX(DataColumns[Result Type],$A474),CHAR(34),
", VariableID:  *VariableID",TEXT(MATCH(INDEX(DataColumns[Variable Code],$A474),Variables[Variable Code],0),"0000"),
", UnitsID:  ",CHAR(34),INDEX(DataColumns[Unit Name],$A474),CHAR(34),
", TaxonomicClassifierID:  ",CHAR(34),CHAR(34),
", ProcessingLevelID:  *ProcessingLevelID",TEXT(MATCH(INDEX(DataColumns[Processing Level],$A474),ProcessingLevels[Processing Level Code],0),"0000"),
", ResultDateTime:  ",CHAR(34),CHAR(34),
", ResultDateTimeUTCOffset:  ",CHAR(34),CHAR(34),
", ValidDateTime:  ",CHAR(34),CHAR(34),
", ValidDateTimeUTCOffset:  ",CHAR(34),CHAR(34),
", StatusCV:  ",CHAR(34),CHAR(34),
", SampledMediumCV:  ",CHAR(34),INDEX(DataColumns[Sampled Medium],$A474),CHAR(34),
", ValueCount:  ",NumDataValues,"}"))</f>
        <v/>
      </c>
      <c r="W474" s="111" t="str">
        <f>IF($A474&gt;NumDataColumns,"",
CONCATENATE("  - &amp;TimeSeriesResultID001",TEXT($A474,"0000"),
" {","ResultID: *ResultID",TEXT($A474,"0000"),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Statistic],$A474),CHAR(34),"}"))</f>
        <v/>
      </c>
      <c r="X474" s="111" t="str">
        <f>IF($A474-3&gt;NumDataColumns,"",
CONCATENATE("    - {ColumnNumber: ",TEXT($A474-1,"0000"),
", Label:  ",CHAR(34),INDEX(DataColumns[Column Label],$A474-3),CHAR(34),
", ODM2Field:  ",CHAR(34),"DataValue",CHAR(34),
", CensorCodeCV:  ",CHAR(34),INDEX(DataColumns[Censor Code],$A474-3),CHAR(34),
", QualiatyCodeCV:  ",CHAR(34),INDEX(DataColumns[Quality Code],$A474-3),CHAR(34),
", TimeAggregationInterval:  ",INDEX(DataColumns[Time Aggregation Interval],$A474-3),
", TimeAggregationIntervalUnitsID:  ",CHAR(34),INDEX(DataColumns[Time Aggregation Unit],$A474-3),CHAR(34),"}"))</f>
        <v/>
      </c>
      <c r="AA474" s="111" t="str">
        <f>IF($A474&gt;NumDataColumns,
"",
CONCATENATE(AA473,", ",INDEX(DataColumns[Column Label],$A474)))</f>
        <v/>
      </c>
    </row>
    <row r="475" spans="1:27" x14ac:dyDescent="0.25">
      <c r="A475">
        <v>472</v>
      </c>
      <c r="D475" s="111" t="str">
        <f>IF($A475&gt;NumPeople,"",
CONCATENATE("  - &amp;PersonID",TEXT($A475,"0000"),
" {","PersonFirstName:  ",CHAR(34),INDEX(People[First Name],$A475),CHAR(34),
", PersonMiddleName:  ",CHAR(34),INDEX(People[Middle Name],$A475),CHAR(34),
", PersonLastName:  ",CHAR(34),INDEX(People[Last Name],$A475),CHAR(34),"}"))</f>
        <v/>
      </c>
      <c r="E475" s="111" t="str">
        <f>IF($A475&gt;NumOrganizations,"",
CONCATENATE("  - &amp;OrganizationID",TEXT($A475,"0000"),
" {","OrganizationTypeCV:  ",CHAR(34),INDEX(Organizations[Organization Type '[CV']],$A475),CHAR(34),
", OrganizationCode:  ",CHAR(34),INDEX(Organizations[Organization Code],$A475),CHAR(34),
", OrganizationName:  ",CHAR(34),INDEX(Organizations[Organization Name],$A475),CHAR(34),
", OrganizationDescription:  ",CHAR(34),INDEX(Organizations[Organization Description],$A475),CHAR(34),
", OrganizationLink:  ",CHAR(34),INDEX(Organizations[Organization Link],$A475),CHAR(34),"}"))</f>
        <v/>
      </c>
      <c r="F475" s="111" t="str">
        <f>IF($A475&gt;NumPeople,"",
CONCATENATE("  - &amp;AffiliationID",TEXT($A475,"0000"),
" {PersonID: *PersonID",TEXT($A475,"0000"),
", OrganizationID: *OrganizationID",TEXT(MATCH(INDEX(People[Organization Name],$A475),Organizations[Organization Name],0),"0000"),
", IsPrimaryOrganizationContact: , AffiliationStartDate: , AffiliationEndDate: , PrimaryPhone: ",
", PrimaryEmail: ",CHAR(34),INDEX(People[Primary Email],$A475),CHAR(34),
", PrimaryAddress: ",CHAR(34),INDEX(People[Primary Address],$A475),CHAR(34),
", PersonLink: }"))</f>
        <v/>
      </c>
      <c r="H475" s="111" t="str">
        <f>IF(COUNTA(CitationInformation)=0,"",
IF($A475&gt;NumAuthors,"",
CONCATENATE("  - &amp;AuthorListID",TEXT($A475,"0000"),
"  {CitationID: *CitationID0001",
", PersonID: *PersonID",TEXT(MATCH(INDEX(AuthorList[Author Name],$A475),People[Full Name],0),"0000"),
", AuthorOrder: ",INDEX(AuthorList[Author Number],$A475),"}")))</f>
        <v/>
      </c>
      <c r="K475" s="111" t="str">
        <f>IF($A475&gt;NumSamplingFeatures,"",
CONCATENATE("  - &amp;SamplingFeatureID",TEXT($A475,"0000"),
" {","SamplingFeatureUUID:  ",CHAR(34),INDEX(SamplingFeatures[Sampling Feature UUID],$A475),CHAR(34),
", SamplingFeatureTypeCV:  ",CHAR(34),INDEX(SamplingFeatures[Sampling Feature Type],$A475),CHAR(34),
", SamplingFeatureCode:  ",CHAR(34),INDEX(SamplingFeatures[Feature Code],$A475),CHAR(34),
", SamplingFeatureName:  ",CHAR(34),INDEX(SamplingFeatures[Feature Name],$A475),CHAR(34),
", SamplingFeatureDescription:  ",CHAR(34),INDEX(SamplingFeatures[Feature Description],$A475),CHAR(34),
", SamplingFeatureGeotypeCV:  ",CHAR(34),INDEX(SamplingFeatures[Feature Geo Type],$A475),CHAR(34),
", FeatureGeometry:  ",CHAR(34),INDEX(SamplingFeatures[Feature Geometry],$A475),CHAR(34),
", Elevation_m:  ",CHAR(34),INDEX(SamplingFeatures[Elevation_m],$A475),CHAR(34),
", ElevationDatumCV:  ",CHAR(34),ElevationDatum,CHAR(34),"}"))</f>
        <v/>
      </c>
      <c r="L475" s="111" t="str">
        <f>IF(NumSites=0,"",
IF(NumSites&lt;$A475,"",
CONCATENATE("  - &amp;SiteID",TEXT($A475,"0000"),
" {","SamplingFeatureID:  *SamplingFeatureID",TEXT(MATCH($A475,Sites[SiteID],0),"0000"),
", SiteTypeCV:  ",CHAR(34),INDEX(Sites[Site Type],MATCH($A475,Sites[SiteID],0)),CHAR(34),
", Latitude:  ",INDEX(Sites[Latitude],MATCH($A475,Sites[SiteID],0)),
", Longitude:  ",INDEX(Sites[Longitude],MATCH($A475,Sites[SiteID],0)),
", SpatialReferenceID:  *SRSID0001}")))</f>
        <v/>
      </c>
      <c r="M475" s="111" t="str">
        <f>IF(NumSpecimens=0,"",
IF(NumSpecimens&lt;$A475,"",
CONCATENATE("  - &amp;SpecimenID",TEXT($A475,"0000"),
" {","SamplingFeatureID:  *SamplingFeatureID",TEXT(MATCH($A475,Specimens[SpecimenID],0),"0000"),
", SpecimenTypeCV:  ",CHAR(34),INDEX(Specimens[Specimen Type],MATCH($A475,Specimens[SpecimenID],0)),CHAR(34),
", SpecimenMediumCV:  ",INDEX(Specimens[Specimen Medium],MATCH($A475,Specimens[SpecimenID],0)),
", IsFieldSpecimen:  ",CHAR(34),INDEX(Specimens[Is Field Specimen?],MATCH($A475,Specimens[SpecimenID],0)),CHAR(34),"}")))</f>
        <v/>
      </c>
      <c r="N475" s="111" t="str">
        <f>IF(NumSpatialOffsets=0,"",
IF(NumSpatialOffsets&lt;$A475,"",
CONCATENATE("  - &amp;SpatialOffsetID",TEXT($A475,"0000"),
" {","SpatialOffsetTypeCV:  ",CHAR(34),INDEX(RelatedFeatures[Spatial Offset Type],MATCH($A475,RelatedFeatures[OffsetID],0)),CHAR(34),
", Offset1Value:  ",INDEX(RelatedFeatures[Offset 1 Value],MATCH($A475,RelatedFeatures[OffsetID],0)),
", Offset1UnitID:  ",CHAR(34),INDEX(RelatedFeatures[Offset 1 Unit],MATCH($A475,RelatedFeatures[OffsetID],0)),CHAR(34),
", Offset2Value:  ",IF(INDEX(RelatedFeatures[Offset 2 Value],MATCH($A475,RelatedFeatures[OffsetID],0))="","NULL",INDEX(RelatedFeatures[Offset 2 Value],MATCH($A475,RelatedFeatures[OffsetID],0))),
", Offset2UnitID:  ",CHAR(34),INDEX(RelatedFeatures[Offset 2 Unit],MATCH($A475,RelatedFeatures[OffsetID],0)),,CHAR(34),
", Offset3Value:  ",IF(INDEX(RelatedFeatures[Offset 3 Value],MATCH($A475,RelatedFeatures[OffsetID],0))="","NULL",INDEX(RelatedFeatures[Offset 3 Value],MATCH($A475,RelatedFeatures[OffsetID],0))),
", Offset3UnitID:  ",CHAR(34),INDEX(RelatedFeatures[Offset 3 Unit],MATCH($A475,RelatedFeatures[OffsetID],0)),CHAR(34),"}")))</f>
        <v/>
      </c>
      <c r="O475" s="111" t="str">
        <f>IF(NumRelatedFeatures=0,"",
IF($A475&gt;NumRelatedFeatures,"",
CONCATENATE("  - &amp;RelationID",TEXT($A475,"0000"),
" {","SamplingFeatureID:  *SamplingFeatureID",TEXT(MATCH(INDEX(RelatedFeatures[First Sampling Feature Code],$A475),SamplingFeatures[Feature Code],0),"0000"),
", RelationshipTypeCV:  ",CHAR(34),INDEX(RelatedFeatures[Relationship Type],$A475),CHAR(34),
", RelatedFeatureID: *SamplingFeatureID",TEXT(MATCH(INDEX(RelatedFeatures[Second Sampling Feature Code],$A475),SamplingFeatures[Feature Code],0),"0000"),
", SpatialOffsetID:  ",IF(INDEX(RelatedFeatures[OffsetID],$A475)="",CONCATENATE(CHAR(34),CHAR(34)),CONCATENATE("*SpatialOffsetID",TEXT(INDEX(RelatedFeatures[OffsetID],$A475),"0000"))),"}")))</f>
        <v/>
      </c>
      <c r="P475" s="111" t="str">
        <f>IF($A475&gt;NumMethods,"",
CONCATENATE("  - &amp;MethodID",TEXT($A475,"0000"),
" {","MethodTypeCV:  ",CHAR(34),INDEX(Methods[Method Type],$A475),CHAR(34),
", MethodCode:  ",CHAR(34),INDEX(Methods[Method Code],$A475),CHAR(34),
", MethodName:  ",CHAR(34),INDEX(Methods[Method Name],$A475),CHAR(34),
", MethodDescription:  ",CHAR(34),INDEX(Methods[Method Description],$A475),CHAR(34),
", MethodLink:  ",CHAR(34),INDEX(Methods[Method Link],$A475),CHAR(34),
", OrganizationID: *OrganizationID",TEXT(MATCH(INDEX(Methods[Organization Name],$A475),Organizations[Organization Name],0),"0000"),"}"))</f>
        <v/>
      </c>
      <c r="Q475" s="111" t="str">
        <f>IF($A475&gt;NumVariables,"",
CONCATENATE("  - &amp;VariableID",TEXT($A475,"0000"),
" {","VariableTypeCV:  ",CHAR(34),INDEX(Variables[Variable Type],$A475),CHAR(34),
", VariableCode:  ",CHAR(34),INDEX(Variables[Variable Code],$A475),CHAR(34),
", VariableNameCV:  ",CHAR(34),INDEX(Variables[Variable Name],$A475),CHAR(34),
", VariableDefinition:  ",CHAR(34),INDEX(Variables[Variable Definition],$A475),CHAR(34),
", SpecciationCV:  ",CHAR(34),INDEX(Variables[Speciation],$A475),CHAR(34),
", NoDataValue:  ",CHAR(34),INDEX(Variables[No Data Value],$A475),CHAR(34),"}"))</f>
        <v/>
      </c>
      <c r="S475" s="111" t="str">
        <f>IF($A475&gt;NumProcessingLevels,"",
CONCATENATE("  - &amp;ProcessingLevelID",TEXT($A475,"0000"),
" {","ProcessingLevelCode:  ",CHAR(34),INDEX(ProcessingLevels[Processing Level Code],$A475),CHAR(34),
", Definition:  ",CHAR(34),INDEX(ProcessingLevels[Definition],$A475),CHAR(34),
", Explanation:  ",CHAR(34),INDEX(ProcessingLevels[Explanation],$A475),CHAR(34),"}"))</f>
        <v/>
      </c>
      <c r="T475" s="111" t="str">
        <f>IF($A475&gt;NumDataColumns,"",
IF(INDEX(DataColumns[Method Code],$A475)="","PLEASE FILL IN A METHOD FOR EACH DATA COLUMN",
CONCATENATE("  - &amp;ActionID",TEXT($A475,"0000"),
" {","ActionTypeCV:  ",CHAR(34),"Observation",CHAR(34),
", MethodID: *MethodID",TEXT(MATCH(INDEX(DataColumns[Method Code],$A475),Methods[Method Code],0),"0000"),
", BeginDateTime:  NULL",
", BeginDateTimeUTCOffset:  NULL",
", EndDateTime:  NULL",
", EndDateTimeUTCOffset:  NULL",
", ActionDescription:  ",CHAR(34),"Generic observation action generated by YODA TimeSeries Template",CHAR(34),
", ActionFileLink:  ",CHAR(34),CHAR(34),"}")))</f>
        <v/>
      </c>
      <c r="U475" s="111" t="str">
        <f>IF($A475&gt;NumDataColumns,"",
IF(INDEX(DataColumns[Method Code],$A475)="","PLEASE FILL IN A SAMPLING FEATURE FOR EACH DATA COLUMN",
CONCATENATE("  - &amp;FeatureActionID",TEXT($A475,"0000"),
" {","SamplingFeatureID:  *SamplingFeatureID",TEXT(MATCH(INDEX(DataColumns[Sampling Feature Code],$A475),SamplingFeatures[Feature Code],0),"0000"),
", ActionID:  *ActionID",TEXT($A475,"0000"),"}")))</f>
        <v/>
      </c>
      <c r="V475" s="111" t="str">
        <f>IF($A475&gt;NumDataColumns,"",
CONCATENATE("  - &amp;ResultID",TEXT($A475,"0000"),
" {","ResultUUID:  ",CHAR(34),INDEX(DataColumns[ResultUUID],$A475),CHAR(34),
", FeatureActionID: *FeatureActionID",TEXT($A475,"0000"),
", ResultTypeCV:  ",CHAR(34),INDEX(DataColumns[Result Type],$A475),CHAR(34),
", VariableID:  *VariableID",TEXT(MATCH(INDEX(DataColumns[Variable Code],$A475),Variables[Variable Code],0),"0000"),
", UnitsID:  ",CHAR(34),INDEX(DataColumns[Unit Name],$A475),CHAR(34),
", TaxonomicClassifierID:  ",CHAR(34),CHAR(34),
", ProcessingLevelID:  *ProcessingLevelID",TEXT(MATCH(INDEX(DataColumns[Processing Level],$A475),ProcessingLevels[Processing Level Code],0),"0000"),
", ResultDateTime:  ",CHAR(34),CHAR(34),
", ResultDateTimeUTCOffset:  ",CHAR(34),CHAR(34),
", ValidDateTime:  ",CHAR(34),CHAR(34),
", ValidDateTimeUTCOffset:  ",CHAR(34),CHAR(34),
", StatusCV:  ",CHAR(34),CHAR(34),
", SampledMediumCV:  ",CHAR(34),INDEX(DataColumns[Sampled Medium],$A475),CHAR(34),
", ValueCount:  ",NumDataValues,"}"))</f>
        <v/>
      </c>
      <c r="W475" s="111" t="str">
        <f>IF($A475&gt;NumDataColumns,"",
CONCATENATE("  - &amp;TimeSeriesResultID001",TEXT($A475,"0000"),
" {","ResultID: *ResultID",TEXT($A475,"0000"),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Statistic],$A475),CHAR(34),"}"))</f>
        <v/>
      </c>
      <c r="X475" s="111" t="str">
        <f>IF($A475-3&gt;NumDataColumns,"",
CONCATENATE("    - {ColumnNumber: ",TEXT($A475-1,"0000"),
", Label:  ",CHAR(34),INDEX(DataColumns[Column Label],$A475-3),CHAR(34),
", ODM2Field:  ",CHAR(34),"DataValue",CHAR(34),
", CensorCodeCV:  ",CHAR(34),INDEX(DataColumns[Censor Code],$A475-3),CHAR(34),
", QualiatyCodeCV:  ",CHAR(34),INDEX(DataColumns[Quality Code],$A475-3),CHAR(34),
", TimeAggregationInterval:  ",INDEX(DataColumns[Time Aggregation Interval],$A475-3),
", TimeAggregationIntervalUnitsID:  ",CHAR(34),INDEX(DataColumns[Time Aggregation Unit],$A475-3),CHAR(34),"}"))</f>
        <v/>
      </c>
      <c r="AA475" s="111" t="str">
        <f>IF($A475&gt;NumDataColumns,
"",
CONCATENATE(AA474,", ",INDEX(DataColumns[Column Label],$A475)))</f>
        <v/>
      </c>
    </row>
    <row r="476" spans="1:27" x14ac:dyDescent="0.25">
      <c r="A476">
        <v>473</v>
      </c>
      <c r="D476" s="111" t="str">
        <f>IF($A476&gt;NumPeople,"",
CONCATENATE("  - &amp;PersonID",TEXT($A476,"0000"),
" {","PersonFirstName:  ",CHAR(34),INDEX(People[First Name],$A476),CHAR(34),
", PersonMiddleName:  ",CHAR(34),INDEX(People[Middle Name],$A476),CHAR(34),
", PersonLastName:  ",CHAR(34),INDEX(People[Last Name],$A476),CHAR(34),"}"))</f>
        <v/>
      </c>
      <c r="E476" s="111" t="str">
        <f>IF($A476&gt;NumOrganizations,"",
CONCATENATE("  - &amp;OrganizationID",TEXT($A476,"0000"),
" {","OrganizationTypeCV:  ",CHAR(34),INDEX(Organizations[Organization Type '[CV']],$A476),CHAR(34),
", OrganizationCode:  ",CHAR(34),INDEX(Organizations[Organization Code],$A476),CHAR(34),
", OrganizationName:  ",CHAR(34),INDEX(Organizations[Organization Name],$A476),CHAR(34),
", OrganizationDescription:  ",CHAR(34),INDEX(Organizations[Organization Description],$A476),CHAR(34),
", OrganizationLink:  ",CHAR(34),INDEX(Organizations[Organization Link],$A476),CHAR(34),"}"))</f>
        <v/>
      </c>
      <c r="F476" s="111" t="str">
        <f>IF($A476&gt;NumPeople,"",
CONCATENATE("  - &amp;AffiliationID",TEXT($A476,"0000"),
" {PersonID: *PersonID",TEXT($A476,"0000"),
", OrganizationID: *OrganizationID",TEXT(MATCH(INDEX(People[Organization Name],$A476),Organizations[Organization Name],0),"0000"),
", IsPrimaryOrganizationContact: , AffiliationStartDate: , AffiliationEndDate: , PrimaryPhone: ",
", PrimaryEmail: ",CHAR(34),INDEX(People[Primary Email],$A476),CHAR(34),
", PrimaryAddress: ",CHAR(34),INDEX(People[Primary Address],$A476),CHAR(34),
", PersonLink: }"))</f>
        <v/>
      </c>
      <c r="H476" s="111" t="str">
        <f>IF(COUNTA(CitationInformation)=0,"",
IF($A476&gt;NumAuthors,"",
CONCATENATE("  - &amp;AuthorListID",TEXT($A476,"0000"),
"  {CitationID: *CitationID0001",
", PersonID: *PersonID",TEXT(MATCH(INDEX(AuthorList[Author Name],$A476),People[Full Name],0),"0000"),
", AuthorOrder: ",INDEX(AuthorList[Author Number],$A476),"}")))</f>
        <v/>
      </c>
      <c r="K476" s="111" t="str">
        <f>IF($A476&gt;NumSamplingFeatures,"",
CONCATENATE("  - &amp;SamplingFeatureID",TEXT($A476,"0000"),
" {","SamplingFeatureUUID:  ",CHAR(34),INDEX(SamplingFeatures[Sampling Feature UUID],$A476),CHAR(34),
", SamplingFeatureTypeCV:  ",CHAR(34),INDEX(SamplingFeatures[Sampling Feature Type],$A476),CHAR(34),
", SamplingFeatureCode:  ",CHAR(34),INDEX(SamplingFeatures[Feature Code],$A476),CHAR(34),
", SamplingFeatureName:  ",CHAR(34),INDEX(SamplingFeatures[Feature Name],$A476),CHAR(34),
", SamplingFeatureDescription:  ",CHAR(34),INDEX(SamplingFeatures[Feature Description],$A476),CHAR(34),
", SamplingFeatureGeotypeCV:  ",CHAR(34),INDEX(SamplingFeatures[Feature Geo Type],$A476),CHAR(34),
", FeatureGeometry:  ",CHAR(34),INDEX(SamplingFeatures[Feature Geometry],$A476),CHAR(34),
", Elevation_m:  ",CHAR(34),INDEX(SamplingFeatures[Elevation_m],$A476),CHAR(34),
", ElevationDatumCV:  ",CHAR(34),ElevationDatum,CHAR(34),"}"))</f>
        <v/>
      </c>
      <c r="L476" s="111" t="str">
        <f>IF(NumSites=0,"",
IF(NumSites&lt;$A476,"",
CONCATENATE("  - &amp;SiteID",TEXT($A476,"0000"),
" {","SamplingFeatureID:  *SamplingFeatureID",TEXT(MATCH($A476,Sites[SiteID],0),"0000"),
", SiteTypeCV:  ",CHAR(34),INDEX(Sites[Site Type],MATCH($A476,Sites[SiteID],0)),CHAR(34),
", Latitude:  ",INDEX(Sites[Latitude],MATCH($A476,Sites[SiteID],0)),
", Longitude:  ",INDEX(Sites[Longitude],MATCH($A476,Sites[SiteID],0)),
", SpatialReferenceID:  *SRSID0001}")))</f>
        <v/>
      </c>
      <c r="M476" s="111" t="str">
        <f>IF(NumSpecimens=0,"",
IF(NumSpecimens&lt;$A476,"",
CONCATENATE("  - &amp;SpecimenID",TEXT($A476,"0000"),
" {","SamplingFeatureID:  *SamplingFeatureID",TEXT(MATCH($A476,Specimens[SpecimenID],0),"0000"),
", SpecimenTypeCV:  ",CHAR(34),INDEX(Specimens[Specimen Type],MATCH($A476,Specimens[SpecimenID],0)),CHAR(34),
", SpecimenMediumCV:  ",INDEX(Specimens[Specimen Medium],MATCH($A476,Specimens[SpecimenID],0)),
", IsFieldSpecimen:  ",CHAR(34),INDEX(Specimens[Is Field Specimen?],MATCH($A476,Specimens[SpecimenID],0)),CHAR(34),"}")))</f>
        <v/>
      </c>
      <c r="N476" s="111" t="str">
        <f>IF(NumSpatialOffsets=0,"",
IF(NumSpatialOffsets&lt;$A476,"",
CONCATENATE("  - &amp;SpatialOffsetID",TEXT($A476,"0000"),
" {","SpatialOffsetTypeCV:  ",CHAR(34),INDEX(RelatedFeatures[Spatial Offset Type],MATCH($A476,RelatedFeatures[OffsetID],0)),CHAR(34),
", Offset1Value:  ",INDEX(RelatedFeatures[Offset 1 Value],MATCH($A476,RelatedFeatures[OffsetID],0)),
", Offset1UnitID:  ",CHAR(34),INDEX(RelatedFeatures[Offset 1 Unit],MATCH($A476,RelatedFeatures[OffsetID],0)),CHAR(34),
", Offset2Value:  ",IF(INDEX(RelatedFeatures[Offset 2 Value],MATCH($A476,RelatedFeatures[OffsetID],0))="","NULL",INDEX(RelatedFeatures[Offset 2 Value],MATCH($A476,RelatedFeatures[OffsetID],0))),
", Offset2UnitID:  ",CHAR(34),INDEX(RelatedFeatures[Offset 2 Unit],MATCH($A476,RelatedFeatures[OffsetID],0)),,CHAR(34),
", Offset3Value:  ",IF(INDEX(RelatedFeatures[Offset 3 Value],MATCH($A476,RelatedFeatures[OffsetID],0))="","NULL",INDEX(RelatedFeatures[Offset 3 Value],MATCH($A476,RelatedFeatures[OffsetID],0))),
", Offset3UnitID:  ",CHAR(34),INDEX(RelatedFeatures[Offset 3 Unit],MATCH($A476,RelatedFeatures[OffsetID],0)),CHAR(34),"}")))</f>
        <v/>
      </c>
      <c r="O476" s="111" t="str">
        <f>IF(NumRelatedFeatures=0,"",
IF($A476&gt;NumRelatedFeatures,"",
CONCATENATE("  - &amp;RelationID",TEXT($A476,"0000"),
" {","SamplingFeatureID:  *SamplingFeatureID",TEXT(MATCH(INDEX(RelatedFeatures[First Sampling Feature Code],$A476),SamplingFeatures[Feature Code],0),"0000"),
", RelationshipTypeCV:  ",CHAR(34),INDEX(RelatedFeatures[Relationship Type],$A476),CHAR(34),
", RelatedFeatureID: *SamplingFeatureID",TEXT(MATCH(INDEX(RelatedFeatures[Second Sampling Feature Code],$A476),SamplingFeatures[Feature Code],0),"0000"),
", SpatialOffsetID:  ",IF(INDEX(RelatedFeatures[OffsetID],$A476)="",CONCATENATE(CHAR(34),CHAR(34)),CONCATENATE("*SpatialOffsetID",TEXT(INDEX(RelatedFeatures[OffsetID],$A476),"0000"))),"}")))</f>
        <v/>
      </c>
      <c r="P476" s="111" t="str">
        <f>IF($A476&gt;NumMethods,"",
CONCATENATE("  - &amp;MethodID",TEXT($A476,"0000"),
" {","MethodTypeCV:  ",CHAR(34),INDEX(Methods[Method Type],$A476),CHAR(34),
", MethodCode:  ",CHAR(34),INDEX(Methods[Method Code],$A476),CHAR(34),
", MethodName:  ",CHAR(34),INDEX(Methods[Method Name],$A476),CHAR(34),
", MethodDescription:  ",CHAR(34),INDEX(Methods[Method Description],$A476),CHAR(34),
", MethodLink:  ",CHAR(34),INDEX(Methods[Method Link],$A476),CHAR(34),
", OrganizationID: *OrganizationID",TEXT(MATCH(INDEX(Methods[Organization Name],$A476),Organizations[Organization Name],0),"0000"),"}"))</f>
        <v/>
      </c>
      <c r="Q476" s="111" t="str">
        <f>IF($A476&gt;NumVariables,"",
CONCATENATE("  - &amp;VariableID",TEXT($A476,"0000"),
" {","VariableTypeCV:  ",CHAR(34),INDEX(Variables[Variable Type],$A476),CHAR(34),
", VariableCode:  ",CHAR(34),INDEX(Variables[Variable Code],$A476),CHAR(34),
", VariableNameCV:  ",CHAR(34),INDEX(Variables[Variable Name],$A476),CHAR(34),
", VariableDefinition:  ",CHAR(34),INDEX(Variables[Variable Definition],$A476),CHAR(34),
", SpecciationCV:  ",CHAR(34),INDEX(Variables[Speciation],$A476),CHAR(34),
", NoDataValue:  ",CHAR(34),INDEX(Variables[No Data Value],$A476),CHAR(34),"}"))</f>
        <v/>
      </c>
      <c r="S476" s="111" t="str">
        <f>IF($A476&gt;NumProcessingLevels,"",
CONCATENATE("  - &amp;ProcessingLevelID",TEXT($A476,"0000"),
" {","ProcessingLevelCode:  ",CHAR(34),INDEX(ProcessingLevels[Processing Level Code],$A476),CHAR(34),
", Definition:  ",CHAR(34),INDEX(ProcessingLevels[Definition],$A476),CHAR(34),
", Explanation:  ",CHAR(34),INDEX(ProcessingLevels[Explanation],$A476),CHAR(34),"}"))</f>
        <v/>
      </c>
      <c r="T476" s="111" t="str">
        <f>IF($A476&gt;NumDataColumns,"",
IF(INDEX(DataColumns[Method Code],$A476)="","PLEASE FILL IN A METHOD FOR EACH DATA COLUMN",
CONCATENATE("  - &amp;ActionID",TEXT($A476,"0000"),
" {","ActionTypeCV:  ",CHAR(34),"Observation",CHAR(34),
", MethodID: *MethodID",TEXT(MATCH(INDEX(DataColumns[Method Code],$A476),Methods[Method Code],0),"0000"),
", BeginDateTime:  NULL",
", BeginDateTimeUTCOffset:  NULL",
", EndDateTime:  NULL",
", EndDateTimeUTCOffset:  NULL",
", ActionDescription:  ",CHAR(34),"Generic observation action generated by YODA TimeSeries Template",CHAR(34),
", ActionFileLink:  ",CHAR(34),CHAR(34),"}")))</f>
        <v/>
      </c>
      <c r="U476" s="111" t="str">
        <f>IF($A476&gt;NumDataColumns,"",
IF(INDEX(DataColumns[Method Code],$A476)="","PLEASE FILL IN A SAMPLING FEATURE FOR EACH DATA COLUMN",
CONCATENATE("  - &amp;FeatureActionID",TEXT($A476,"0000"),
" {","SamplingFeatureID:  *SamplingFeatureID",TEXT(MATCH(INDEX(DataColumns[Sampling Feature Code],$A476),SamplingFeatures[Feature Code],0),"0000"),
", ActionID:  *ActionID",TEXT($A476,"0000"),"}")))</f>
        <v/>
      </c>
      <c r="V476" s="111" t="str">
        <f>IF($A476&gt;NumDataColumns,"",
CONCATENATE("  - &amp;ResultID",TEXT($A476,"0000"),
" {","ResultUUID:  ",CHAR(34),INDEX(DataColumns[ResultUUID],$A476),CHAR(34),
", FeatureActionID: *FeatureActionID",TEXT($A476,"0000"),
", ResultTypeCV:  ",CHAR(34),INDEX(DataColumns[Result Type],$A476),CHAR(34),
", VariableID:  *VariableID",TEXT(MATCH(INDEX(DataColumns[Variable Code],$A476),Variables[Variable Code],0),"0000"),
", UnitsID:  ",CHAR(34),INDEX(DataColumns[Unit Name],$A476),CHAR(34),
", TaxonomicClassifierID:  ",CHAR(34),CHAR(34),
", ProcessingLevelID:  *ProcessingLevelID",TEXT(MATCH(INDEX(DataColumns[Processing Level],$A476),ProcessingLevels[Processing Level Code],0),"0000"),
", ResultDateTime:  ",CHAR(34),CHAR(34),
", ResultDateTimeUTCOffset:  ",CHAR(34),CHAR(34),
", ValidDateTime:  ",CHAR(34),CHAR(34),
", ValidDateTimeUTCOffset:  ",CHAR(34),CHAR(34),
", StatusCV:  ",CHAR(34),CHAR(34),
", SampledMediumCV:  ",CHAR(34),INDEX(DataColumns[Sampled Medium],$A476),CHAR(34),
", ValueCount:  ",NumDataValues,"}"))</f>
        <v/>
      </c>
      <c r="W476" s="111" t="str">
        <f>IF($A476&gt;NumDataColumns,"",
CONCATENATE("  - &amp;TimeSeriesResultID001",TEXT($A476,"0000"),
" {","ResultID: *ResultID",TEXT($A476,"0000"),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Statistic],$A476),CHAR(34),"}"))</f>
        <v/>
      </c>
      <c r="X476" s="111" t="str">
        <f>IF($A476-3&gt;NumDataColumns,"",
CONCATENATE("    - {ColumnNumber: ",TEXT($A476-1,"0000"),
", Label:  ",CHAR(34),INDEX(DataColumns[Column Label],$A476-3),CHAR(34),
", ODM2Field:  ",CHAR(34),"DataValue",CHAR(34),
", CensorCodeCV:  ",CHAR(34),INDEX(DataColumns[Censor Code],$A476-3),CHAR(34),
", QualiatyCodeCV:  ",CHAR(34),INDEX(DataColumns[Quality Code],$A476-3),CHAR(34),
", TimeAggregationInterval:  ",INDEX(DataColumns[Time Aggregation Interval],$A476-3),
", TimeAggregationIntervalUnitsID:  ",CHAR(34),INDEX(DataColumns[Time Aggregation Unit],$A476-3),CHAR(34),"}"))</f>
        <v/>
      </c>
      <c r="AA476" s="111" t="str">
        <f>IF($A476&gt;NumDataColumns,
"",
CONCATENATE(AA475,", ",INDEX(DataColumns[Column Label],$A476)))</f>
        <v/>
      </c>
    </row>
    <row r="477" spans="1:27" x14ac:dyDescent="0.25">
      <c r="A477">
        <v>474</v>
      </c>
      <c r="D477" s="111" t="str">
        <f>IF($A477&gt;NumPeople,"",
CONCATENATE("  - &amp;PersonID",TEXT($A477,"0000"),
" {","PersonFirstName:  ",CHAR(34),INDEX(People[First Name],$A477),CHAR(34),
", PersonMiddleName:  ",CHAR(34),INDEX(People[Middle Name],$A477),CHAR(34),
", PersonLastName:  ",CHAR(34),INDEX(People[Last Name],$A477),CHAR(34),"}"))</f>
        <v/>
      </c>
      <c r="E477" s="111" t="str">
        <f>IF($A477&gt;NumOrganizations,"",
CONCATENATE("  - &amp;OrganizationID",TEXT($A477,"0000"),
" {","OrganizationTypeCV:  ",CHAR(34),INDEX(Organizations[Organization Type '[CV']],$A477),CHAR(34),
", OrganizationCode:  ",CHAR(34),INDEX(Organizations[Organization Code],$A477),CHAR(34),
", OrganizationName:  ",CHAR(34),INDEX(Organizations[Organization Name],$A477),CHAR(34),
", OrganizationDescription:  ",CHAR(34),INDEX(Organizations[Organization Description],$A477),CHAR(34),
", OrganizationLink:  ",CHAR(34),INDEX(Organizations[Organization Link],$A477),CHAR(34),"}"))</f>
        <v/>
      </c>
      <c r="F477" s="111" t="str">
        <f>IF($A477&gt;NumPeople,"",
CONCATENATE("  - &amp;AffiliationID",TEXT($A477,"0000"),
" {PersonID: *PersonID",TEXT($A477,"0000"),
", OrganizationID: *OrganizationID",TEXT(MATCH(INDEX(People[Organization Name],$A477),Organizations[Organization Name],0),"0000"),
", IsPrimaryOrganizationContact: , AffiliationStartDate: , AffiliationEndDate: , PrimaryPhone: ",
", PrimaryEmail: ",CHAR(34),INDEX(People[Primary Email],$A477),CHAR(34),
", PrimaryAddress: ",CHAR(34),INDEX(People[Primary Address],$A477),CHAR(34),
", PersonLink: }"))</f>
        <v/>
      </c>
      <c r="H477" s="111" t="str">
        <f>IF(COUNTA(CitationInformation)=0,"",
IF($A477&gt;NumAuthors,"",
CONCATENATE("  - &amp;AuthorListID",TEXT($A477,"0000"),
"  {CitationID: *CitationID0001",
", PersonID: *PersonID",TEXT(MATCH(INDEX(AuthorList[Author Name],$A477),People[Full Name],0),"0000"),
", AuthorOrder: ",INDEX(AuthorList[Author Number],$A477),"}")))</f>
        <v/>
      </c>
      <c r="K477" s="111" t="str">
        <f>IF($A477&gt;NumSamplingFeatures,"",
CONCATENATE("  - &amp;SamplingFeatureID",TEXT($A477,"0000"),
" {","SamplingFeatureUUID:  ",CHAR(34),INDEX(SamplingFeatures[Sampling Feature UUID],$A477),CHAR(34),
", SamplingFeatureTypeCV:  ",CHAR(34),INDEX(SamplingFeatures[Sampling Feature Type],$A477),CHAR(34),
", SamplingFeatureCode:  ",CHAR(34),INDEX(SamplingFeatures[Feature Code],$A477),CHAR(34),
", SamplingFeatureName:  ",CHAR(34),INDEX(SamplingFeatures[Feature Name],$A477),CHAR(34),
", SamplingFeatureDescription:  ",CHAR(34),INDEX(SamplingFeatures[Feature Description],$A477),CHAR(34),
", SamplingFeatureGeotypeCV:  ",CHAR(34),INDEX(SamplingFeatures[Feature Geo Type],$A477),CHAR(34),
", FeatureGeometry:  ",CHAR(34),INDEX(SamplingFeatures[Feature Geometry],$A477),CHAR(34),
", Elevation_m:  ",CHAR(34),INDEX(SamplingFeatures[Elevation_m],$A477),CHAR(34),
", ElevationDatumCV:  ",CHAR(34),ElevationDatum,CHAR(34),"}"))</f>
        <v/>
      </c>
      <c r="L477" s="111" t="str">
        <f>IF(NumSites=0,"",
IF(NumSites&lt;$A477,"",
CONCATENATE("  - &amp;SiteID",TEXT($A477,"0000"),
" {","SamplingFeatureID:  *SamplingFeatureID",TEXT(MATCH($A477,Sites[SiteID],0),"0000"),
", SiteTypeCV:  ",CHAR(34),INDEX(Sites[Site Type],MATCH($A477,Sites[SiteID],0)),CHAR(34),
", Latitude:  ",INDEX(Sites[Latitude],MATCH($A477,Sites[SiteID],0)),
", Longitude:  ",INDEX(Sites[Longitude],MATCH($A477,Sites[SiteID],0)),
", SpatialReferenceID:  *SRSID0001}")))</f>
        <v/>
      </c>
      <c r="M477" s="111" t="str">
        <f>IF(NumSpecimens=0,"",
IF(NumSpecimens&lt;$A477,"",
CONCATENATE("  - &amp;SpecimenID",TEXT($A477,"0000"),
" {","SamplingFeatureID:  *SamplingFeatureID",TEXT(MATCH($A477,Specimens[SpecimenID],0),"0000"),
", SpecimenTypeCV:  ",CHAR(34),INDEX(Specimens[Specimen Type],MATCH($A477,Specimens[SpecimenID],0)),CHAR(34),
", SpecimenMediumCV:  ",INDEX(Specimens[Specimen Medium],MATCH($A477,Specimens[SpecimenID],0)),
", IsFieldSpecimen:  ",CHAR(34),INDEX(Specimens[Is Field Specimen?],MATCH($A477,Specimens[SpecimenID],0)),CHAR(34),"}")))</f>
        <v/>
      </c>
      <c r="N477" s="111" t="str">
        <f>IF(NumSpatialOffsets=0,"",
IF(NumSpatialOffsets&lt;$A477,"",
CONCATENATE("  - &amp;SpatialOffsetID",TEXT($A477,"0000"),
" {","SpatialOffsetTypeCV:  ",CHAR(34),INDEX(RelatedFeatures[Spatial Offset Type],MATCH($A477,RelatedFeatures[OffsetID],0)),CHAR(34),
", Offset1Value:  ",INDEX(RelatedFeatures[Offset 1 Value],MATCH($A477,RelatedFeatures[OffsetID],0)),
", Offset1UnitID:  ",CHAR(34),INDEX(RelatedFeatures[Offset 1 Unit],MATCH($A477,RelatedFeatures[OffsetID],0)),CHAR(34),
", Offset2Value:  ",IF(INDEX(RelatedFeatures[Offset 2 Value],MATCH($A477,RelatedFeatures[OffsetID],0))="","NULL",INDEX(RelatedFeatures[Offset 2 Value],MATCH($A477,RelatedFeatures[OffsetID],0))),
", Offset2UnitID:  ",CHAR(34),INDEX(RelatedFeatures[Offset 2 Unit],MATCH($A477,RelatedFeatures[OffsetID],0)),,CHAR(34),
", Offset3Value:  ",IF(INDEX(RelatedFeatures[Offset 3 Value],MATCH($A477,RelatedFeatures[OffsetID],0))="","NULL",INDEX(RelatedFeatures[Offset 3 Value],MATCH($A477,RelatedFeatures[OffsetID],0))),
", Offset3UnitID:  ",CHAR(34),INDEX(RelatedFeatures[Offset 3 Unit],MATCH($A477,RelatedFeatures[OffsetID],0)),CHAR(34),"}")))</f>
        <v/>
      </c>
      <c r="O477" s="111" t="str">
        <f>IF(NumRelatedFeatures=0,"",
IF($A477&gt;NumRelatedFeatures,"",
CONCATENATE("  - &amp;RelationID",TEXT($A477,"0000"),
" {","SamplingFeatureID:  *SamplingFeatureID",TEXT(MATCH(INDEX(RelatedFeatures[First Sampling Feature Code],$A477),SamplingFeatures[Feature Code],0),"0000"),
", RelationshipTypeCV:  ",CHAR(34),INDEX(RelatedFeatures[Relationship Type],$A477),CHAR(34),
", RelatedFeatureID: *SamplingFeatureID",TEXT(MATCH(INDEX(RelatedFeatures[Second Sampling Feature Code],$A477),SamplingFeatures[Feature Code],0),"0000"),
", SpatialOffsetID:  ",IF(INDEX(RelatedFeatures[OffsetID],$A477)="",CONCATENATE(CHAR(34),CHAR(34)),CONCATENATE("*SpatialOffsetID",TEXT(INDEX(RelatedFeatures[OffsetID],$A477),"0000"))),"}")))</f>
        <v/>
      </c>
      <c r="P477" s="111" t="str">
        <f>IF($A477&gt;NumMethods,"",
CONCATENATE("  - &amp;MethodID",TEXT($A477,"0000"),
" {","MethodTypeCV:  ",CHAR(34),INDEX(Methods[Method Type],$A477),CHAR(34),
", MethodCode:  ",CHAR(34),INDEX(Methods[Method Code],$A477),CHAR(34),
", MethodName:  ",CHAR(34),INDEX(Methods[Method Name],$A477),CHAR(34),
", MethodDescription:  ",CHAR(34),INDEX(Methods[Method Description],$A477),CHAR(34),
", MethodLink:  ",CHAR(34),INDEX(Methods[Method Link],$A477),CHAR(34),
", OrganizationID: *OrganizationID",TEXT(MATCH(INDEX(Methods[Organization Name],$A477),Organizations[Organization Name],0),"0000"),"}"))</f>
        <v/>
      </c>
      <c r="Q477" s="111" t="str">
        <f>IF($A477&gt;NumVariables,"",
CONCATENATE("  - &amp;VariableID",TEXT($A477,"0000"),
" {","VariableTypeCV:  ",CHAR(34),INDEX(Variables[Variable Type],$A477),CHAR(34),
", VariableCode:  ",CHAR(34),INDEX(Variables[Variable Code],$A477),CHAR(34),
", VariableNameCV:  ",CHAR(34),INDEX(Variables[Variable Name],$A477),CHAR(34),
", VariableDefinition:  ",CHAR(34),INDEX(Variables[Variable Definition],$A477),CHAR(34),
", SpecciationCV:  ",CHAR(34),INDEX(Variables[Speciation],$A477),CHAR(34),
", NoDataValue:  ",CHAR(34),INDEX(Variables[No Data Value],$A477),CHAR(34),"}"))</f>
        <v/>
      </c>
      <c r="S477" s="111" t="str">
        <f>IF($A477&gt;NumProcessingLevels,"",
CONCATENATE("  - &amp;ProcessingLevelID",TEXT($A477,"0000"),
" {","ProcessingLevelCode:  ",CHAR(34),INDEX(ProcessingLevels[Processing Level Code],$A477),CHAR(34),
", Definition:  ",CHAR(34),INDEX(ProcessingLevels[Definition],$A477),CHAR(34),
", Explanation:  ",CHAR(34),INDEX(ProcessingLevels[Explanation],$A477),CHAR(34),"}"))</f>
        <v/>
      </c>
      <c r="T477" s="111" t="str">
        <f>IF($A477&gt;NumDataColumns,"",
IF(INDEX(DataColumns[Method Code],$A477)="","PLEASE FILL IN A METHOD FOR EACH DATA COLUMN",
CONCATENATE("  - &amp;ActionID",TEXT($A477,"0000"),
" {","ActionTypeCV:  ",CHAR(34),"Observation",CHAR(34),
", MethodID: *MethodID",TEXT(MATCH(INDEX(DataColumns[Method Code],$A477),Methods[Method Code],0),"0000"),
", BeginDateTime:  NULL",
", BeginDateTimeUTCOffset:  NULL",
", EndDateTime:  NULL",
", EndDateTimeUTCOffset:  NULL",
", ActionDescription:  ",CHAR(34),"Generic observation action generated by YODA TimeSeries Template",CHAR(34),
", ActionFileLink:  ",CHAR(34),CHAR(34),"}")))</f>
        <v/>
      </c>
      <c r="U477" s="111" t="str">
        <f>IF($A477&gt;NumDataColumns,"",
IF(INDEX(DataColumns[Method Code],$A477)="","PLEASE FILL IN A SAMPLING FEATURE FOR EACH DATA COLUMN",
CONCATENATE("  - &amp;FeatureActionID",TEXT($A477,"0000"),
" {","SamplingFeatureID:  *SamplingFeatureID",TEXT(MATCH(INDEX(DataColumns[Sampling Feature Code],$A477),SamplingFeatures[Feature Code],0),"0000"),
", ActionID:  *ActionID",TEXT($A477,"0000"),"}")))</f>
        <v/>
      </c>
      <c r="V477" s="111" t="str">
        <f>IF($A477&gt;NumDataColumns,"",
CONCATENATE("  - &amp;ResultID",TEXT($A477,"0000"),
" {","ResultUUID:  ",CHAR(34),INDEX(DataColumns[ResultUUID],$A477),CHAR(34),
", FeatureActionID: *FeatureActionID",TEXT($A477,"0000"),
", ResultTypeCV:  ",CHAR(34),INDEX(DataColumns[Result Type],$A477),CHAR(34),
", VariableID:  *VariableID",TEXT(MATCH(INDEX(DataColumns[Variable Code],$A477),Variables[Variable Code],0),"0000"),
", UnitsID:  ",CHAR(34),INDEX(DataColumns[Unit Name],$A477),CHAR(34),
", TaxonomicClassifierID:  ",CHAR(34),CHAR(34),
", ProcessingLevelID:  *ProcessingLevelID",TEXT(MATCH(INDEX(DataColumns[Processing Level],$A477),ProcessingLevels[Processing Level Code],0),"0000"),
", ResultDateTime:  ",CHAR(34),CHAR(34),
", ResultDateTimeUTCOffset:  ",CHAR(34),CHAR(34),
", ValidDateTime:  ",CHAR(34),CHAR(34),
", ValidDateTimeUTCOffset:  ",CHAR(34),CHAR(34),
", StatusCV:  ",CHAR(34),CHAR(34),
", SampledMediumCV:  ",CHAR(34),INDEX(DataColumns[Sampled Medium],$A477),CHAR(34),
", ValueCount:  ",NumDataValues,"}"))</f>
        <v/>
      </c>
      <c r="W477" s="111" t="str">
        <f>IF($A477&gt;NumDataColumns,"",
CONCATENATE("  - &amp;TimeSeriesResultID001",TEXT($A477,"0000"),
" {","ResultID: *ResultID",TEXT($A477,"0000"),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Statistic],$A477),CHAR(34),"}"))</f>
        <v/>
      </c>
      <c r="X477" s="111" t="str">
        <f>IF($A477-3&gt;NumDataColumns,"",
CONCATENATE("    - {ColumnNumber: ",TEXT($A477-1,"0000"),
", Label:  ",CHAR(34),INDEX(DataColumns[Column Label],$A477-3),CHAR(34),
", ODM2Field:  ",CHAR(34),"DataValue",CHAR(34),
", CensorCodeCV:  ",CHAR(34),INDEX(DataColumns[Censor Code],$A477-3),CHAR(34),
", QualiatyCodeCV:  ",CHAR(34),INDEX(DataColumns[Quality Code],$A477-3),CHAR(34),
", TimeAggregationInterval:  ",INDEX(DataColumns[Time Aggregation Interval],$A477-3),
", TimeAggregationIntervalUnitsID:  ",CHAR(34),INDEX(DataColumns[Time Aggregation Unit],$A477-3),CHAR(34),"}"))</f>
        <v/>
      </c>
      <c r="AA477" s="111" t="str">
        <f>IF($A477&gt;NumDataColumns,
"",
CONCATENATE(AA476,", ",INDEX(DataColumns[Column Label],$A477)))</f>
        <v/>
      </c>
    </row>
    <row r="478" spans="1:27" x14ac:dyDescent="0.25">
      <c r="A478">
        <v>475</v>
      </c>
      <c r="D478" s="111" t="str">
        <f>IF($A478&gt;NumPeople,"",
CONCATENATE("  - &amp;PersonID",TEXT($A478,"0000"),
" {","PersonFirstName:  ",CHAR(34),INDEX(People[First Name],$A478),CHAR(34),
", PersonMiddleName:  ",CHAR(34),INDEX(People[Middle Name],$A478),CHAR(34),
", PersonLastName:  ",CHAR(34),INDEX(People[Last Name],$A478),CHAR(34),"}"))</f>
        <v/>
      </c>
      <c r="E478" s="111" t="str">
        <f>IF($A478&gt;NumOrganizations,"",
CONCATENATE("  - &amp;OrganizationID",TEXT($A478,"0000"),
" {","OrganizationTypeCV:  ",CHAR(34),INDEX(Organizations[Organization Type '[CV']],$A478),CHAR(34),
", OrganizationCode:  ",CHAR(34),INDEX(Organizations[Organization Code],$A478),CHAR(34),
", OrganizationName:  ",CHAR(34),INDEX(Organizations[Organization Name],$A478),CHAR(34),
", OrganizationDescription:  ",CHAR(34),INDEX(Organizations[Organization Description],$A478),CHAR(34),
", OrganizationLink:  ",CHAR(34),INDEX(Organizations[Organization Link],$A478),CHAR(34),"}"))</f>
        <v/>
      </c>
      <c r="F478" s="111" t="str">
        <f>IF($A478&gt;NumPeople,"",
CONCATENATE("  - &amp;AffiliationID",TEXT($A478,"0000"),
" {PersonID: *PersonID",TEXT($A478,"0000"),
", OrganizationID: *OrganizationID",TEXT(MATCH(INDEX(People[Organization Name],$A478),Organizations[Organization Name],0),"0000"),
", IsPrimaryOrganizationContact: , AffiliationStartDate: , AffiliationEndDate: , PrimaryPhone: ",
", PrimaryEmail: ",CHAR(34),INDEX(People[Primary Email],$A478),CHAR(34),
", PrimaryAddress: ",CHAR(34),INDEX(People[Primary Address],$A478),CHAR(34),
", PersonLink: }"))</f>
        <v/>
      </c>
      <c r="H478" s="111" t="str">
        <f>IF(COUNTA(CitationInformation)=0,"",
IF($A478&gt;NumAuthors,"",
CONCATENATE("  - &amp;AuthorListID",TEXT($A478,"0000"),
"  {CitationID: *CitationID0001",
", PersonID: *PersonID",TEXT(MATCH(INDEX(AuthorList[Author Name],$A478),People[Full Name],0),"0000"),
", AuthorOrder: ",INDEX(AuthorList[Author Number],$A478),"}")))</f>
        <v/>
      </c>
      <c r="K478" s="111" t="str">
        <f>IF($A478&gt;NumSamplingFeatures,"",
CONCATENATE("  - &amp;SamplingFeatureID",TEXT($A478,"0000"),
" {","SamplingFeatureUUID:  ",CHAR(34),INDEX(SamplingFeatures[Sampling Feature UUID],$A478),CHAR(34),
", SamplingFeatureTypeCV:  ",CHAR(34),INDEX(SamplingFeatures[Sampling Feature Type],$A478),CHAR(34),
", SamplingFeatureCode:  ",CHAR(34),INDEX(SamplingFeatures[Feature Code],$A478),CHAR(34),
", SamplingFeatureName:  ",CHAR(34),INDEX(SamplingFeatures[Feature Name],$A478),CHAR(34),
", SamplingFeatureDescription:  ",CHAR(34),INDEX(SamplingFeatures[Feature Description],$A478),CHAR(34),
", SamplingFeatureGeotypeCV:  ",CHAR(34),INDEX(SamplingFeatures[Feature Geo Type],$A478),CHAR(34),
", FeatureGeometry:  ",CHAR(34),INDEX(SamplingFeatures[Feature Geometry],$A478),CHAR(34),
", Elevation_m:  ",CHAR(34),INDEX(SamplingFeatures[Elevation_m],$A478),CHAR(34),
", ElevationDatumCV:  ",CHAR(34),ElevationDatum,CHAR(34),"}"))</f>
        <v/>
      </c>
      <c r="L478" s="111" t="str">
        <f>IF(NumSites=0,"",
IF(NumSites&lt;$A478,"",
CONCATENATE("  - &amp;SiteID",TEXT($A478,"0000"),
" {","SamplingFeatureID:  *SamplingFeatureID",TEXT(MATCH($A478,Sites[SiteID],0),"0000"),
", SiteTypeCV:  ",CHAR(34),INDEX(Sites[Site Type],MATCH($A478,Sites[SiteID],0)),CHAR(34),
", Latitude:  ",INDEX(Sites[Latitude],MATCH($A478,Sites[SiteID],0)),
", Longitude:  ",INDEX(Sites[Longitude],MATCH($A478,Sites[SiteID],0)),
", SpatialReferenceID:  *SRSID0001}")))</f>
        <v/>
      </c>
      <c r="M478" s="111" t="str">
        <f>IF(NumSpecimens=0,"",
IF(NumSpecimens&lt;$A478,"",
CONCATENATE("  - &amp;SpecimenID",TEXT($A478,"0000"),
" {","SamplingFeatureID:  *SamplingFeatureID",TEXT(MATCH($A478,Specimens[SpecimenID],0),"0000"),
", SpecimenTypeCV:  ",CHAR(34),INDEX(Specimens[Specimen Type],MATCH($A478,Specimens[SpecimenID],0)),CHAR(34),
", SpecimenMediumCV:  ",INDEX(Specimens[Specimen Medium],MATCH($A478,Specimens[SpecimenID],0)),
", IsFieldSpecimen:  ",CHAR(34),INDEX(Specimens[Is Field Specimen?],MATCH($A478,Specimens[SpecimenID],0)),CHAR(34),"}")))</f>
        <v/>
      </c>
      <c r="N478" s="111" t="str">
        <f>IF(NumSpatialOffsets=0,"",
IF(NumSpatialOffsets&lt;$A478,"",
CONCATENATE("  - &amp;SpatialOffsetID",TEXT($A478,"0000"),
" {","SpatialOffsetTypeCV:  ",CHAR(34),INDEX(RelatedFeatures[Spatial Offset Type],MATCH($A478,RelatedFeatures[OffsetID],0)),CHAR(34),
", Offset1Value:  ",INDEX(RelatedFeatures[Offset 1 Value],MATCH($A478,RelatedFeatures[OffsetID],0)),
", Offset1UnitID:  ",CHAR(34),INDEX(RelatedFeatures[Offset 1 Unit],MATCH($A478,RelatedFeatures[OffsetID],0)),CHAR(34),
", Offset2Value:  ",IF(INDEX(RelatedFeatures[Offset 2 Value],MATCH($A478,RelatedFeatures[OffsetID],0))="","NULL",INDEX(RelatedFeatures[Offset 2 Value],MATCH($A478,RelatedFeatures[OffsetID],0))),
", Offset2UnitID:  ",CHAR(34),INDEX(RelatedFeatures[Offset 2 Unit],MATCH($A478,RelatedFeatures[OffsetID],0)),,CHAR(34),
", Offset3Value:  ",IF(INDEX(RelatedFeatures[Offset 3 Value],MATCH($A478,RelatedFeatures[OffsetID],0))="","NULL",INDEX(RelatedFeatures[Offset 3 Value],MATCH($A478,RelatedFeatures[OffsetID],0))),
", Offset3UnitID:  ",CHAR(34),INDEX(RelatedFeatures[Offset 3 Unit],MATCH($A478,RelatedFeatures[OffsetID],0)),CHAR(34),"}")))</f>
        <v/>
      </c>
      <c r="O478" s="111" t="str">
        <f>IF(NumRelatedFeatures=0,"",
IF($A478&gt;NumRelatedFeatures,"",
CONCATENATE("  - &amp;RelationID",TEXT($A478,"0000"),
" {","SamplingFeatureID:  *SamplingFeatureID",TEXT(MATCH(INDEX(RelatedFeatures[First Sampling Feature Code],$A478),SamplingFeatures[Feature Code],0),"0000"),
", RelationshipTypeCV:  ",CHAR(34),INDEX(RelatedFeatures[Relationship Type],$A478),CHAR(34),
", RelatedFeatureID: *SamplingFeatureID",TEXT(MATCH(INDEX(RelatedFeatures[Second Sampling Feature Code],$A478),SamplingFeatures[Feature Code],0),"0000"),
", SpatialOffsetID:  ",IF(INDEX(RelatedFeatures[OffsetID],$A478)="",CONCATENATE(CHAR(34),CHAR(34)),CONCATENATE("*SpatialOffsetID",TEXT(INDEX(RelatedFeatures[OffsetID],$A478),"0000"))),"}")))</f>
        <v/>
      </c>
      <c r="P478" s="111" t="str">
        <f>IF($A478&gt;NumMethods,"",
CONCATENATE("  - &amp;MethodID",TEXT($A478,"0000"),
" {","MethodTypeCV:  ",CHAR(34),INDEX(Methods[Method Type],$A478),CHAR(34),
", MethodCode:  ",CHAR(34),INDEX(Methods[Method Code],$A478),CHAR(34),
", MethodName:  ",CHAR(34),INDEX(Methods[Method Name],$A478),CHAR(34),
", MethodDescription:  ",CHAR(34),INDEX(Methods[Method Description],$A478),CHAR(34),
", MethodLink:  ",CHAR(34),INDEX(Methods[Method Link],$A478),CHAR(34),
", OrganizationID: *OrganizationID",TEXT(MATCH(INDEX(Methods[Organization Name],$A478),Organizations[Organization Name],0),"0000"),"}"))</f>
        <v/>
      </c>
      <c r="Q478" s="111" t="str">
        <f>IF($A478&gt;NumVariables,"",
CONCATENATE("  - &amp;VariableID",TEXT($A478,"0000"),
" {","VariableTypeCV:  ",CHAR(34),INDEX(Variables[Variable Type],$A478),CHAR(34),
", VariableCode:  ",CHAR(34),INDEX(Variables[Variable Code],$A478),CHAR(34),
", VariableNameCV:  ",CHAR(34),INDEX(Variables[Variable Name],$A478),CHAR(34),
", VariableDefinition:  ",CHAR(34),INDEX(Variables[Variable Definition],$A478),CHAR(34),
", SpecciationCV:  ",CHAR(34),INDEX(Variables[Speciation],$A478),CHAR(34),
", NoDataValue:  ",CHAR(34),INDEX(Variables[No Data Value],$A478),CHAR(34),"}"))</f>
        <v/>
      </c>
      <c r="S478" s="111" t="str">
        <f>IF($A478&gt;NumProcessingLevels,"",
CONCATENATE("  - &amp;ProcessingLevelID",TEXT($A478,"0000"),
" {","ProcessingLevelCode:  ",CHAR(34),INDEX(ProcessingLevels[Processing Level Code],$A478),CHAR(34),
", Definition:  ",CHAR(34),INDEX(ProcessingLevels[Definition],$A478),CHAR(34),
", Explanation:  ",CHAR(34),INDEX(ProcessingLevels[Explanation],$A478),CHAR(34),"}"))</f>
        <v/>
      </c>
      <c r="T478" s="111" t="str">
        <f>IF($A478&gt;NumDataColumns,"",
IF(INDEX(DataColumns[Method Code],$A478)="","PLEASE FILL IN A METHOD FOR EACH DATA COLUMN",
CONCATENATE("  - &amp;ActionID",TEXT($A478,"0000"),
" {","ActionTypeCV:  ",CHAR(34),"Observation",CHAR(34),
", MethodID: *MethodID",TEXT(MATCH(INDEX(DataColumns[Method Code],$A478),Methods[Method Code],0),"0000"),
", BeginDateTime:  NULL",
", BeginDateTimeUTCOffset:  NULL",
", EndDateTime:  NULL",
", EndDateTimeUTCOffset:  NULL",
", ActionDescription:  ",CHAR(34),"Generic observation action generated by YODA TimeSeries Template",CHAR(34),
", ActionFileLink:  ",CHAR(34),CHAR(34),"}")))</f>
        <v/>
      </c>
      <c r="U478" s="111" t="str">
        <f>IF($A478&gt;NumDataColumns,"",
IF(INDEX(DataColumns[Method Code],$A478)="","PLEASE FILL IN A SAMPLING FEATURE FOR EACH DATA COLUMN",
CONCATENATE("  - &amp;FeatureActionID",TEXT($A478,"0000"),
" {","SamplingFeatureID:  *SamplingFeatureID",TEXT(MATCH(INDEX(DataColumns[Sampling Feature Code],$A478),SamplingFeatures[Feature Code],0),"0000"),
", ActionID:  *ActionID",TEXT($A478,"0000"),"}")))</f>
        <v/>
      </c>
      <c r="V478" s="111" t="str">
        <f>IF($A478&gt;NumDataColumns,"",
CONCATENATE("  - &amp;ResultID",TEXT($A478,"0000"),
" {","ResultUUID:  ",CHAR(34),INDEX(DataColumns[ResultUUID],$A478),CHAR(34),
", FeatureActionID: *FeatureActionID",TEXT($A478,"0000"),
", ResultTypeCV:  ",CHAR(34),INDEX(DataColumns[Result Type],$A478),CHAR(34),
", VariableID:  *VariableID",TEXT(MATCH(INDEX(DataColumns[Variable Code],$A478),Variables[Variable Code],0),"0000"),
", UnitsID:  ",CHAR(34),INDEX(DataColumns[Unit Name],$A478),CHAR(34),
", TaxonomicClassifierID:  ",CHAR(34),CHAR(34),
", ProcessingLevelID:  *ProcessingLevelID",TEXT(MATCH(INDEX(DataColumns[Processing Level],$A478),ProcessingLevels[Processing Level Code],0),"0000"),
", ResultDateTime:  ",CHAR(34),CHAR(34),
", ResultDateTimeUTCOffset:  ",CHAR(34),CHAR(34),
", ValidDateTime:  ",CHAR(34),CHAR(34),
", ValidDateTimeUTCOffset:  ",CHAR(34),CHAR(34),
", StatusCV:  ",CHAR(34),CHAR(34),
", SampledMediumCV:  ",CHAR(34),INDEX(DataColumns[Sampled Medium],$A478),CHAR(34),
", ValueCount:  ",NumDataValues,"}"))</f>
        <v/>
      </c>
      <c r="W478" s="111" t="str">
        <f>IF($A478&gt;NumDataColumns,"",
CONCATENATE("  - &amp;TimeSeriesResultID001",TEXT($A478,"0000"),
" {","ResultID: *ResultID",TEXT($A478,"0000"),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Statistic],$A478),CHAR(34),"}"))</f>
        <v/>
      </c>
      <c r="X478" s="111" t="str">
        <f>IF($A478-3&gt;NumDataColumns,"",
CONCATENATE("    - {ColumnNumber: ",TEXT($A478-1,"0000"),
", Label:  ",CHAR(34),INDEX(DataColumns[Column Label],$A478-3),CHAR(34),
", ODM2Field:  ",CHAR(34),"DataValue",CHAR(34),
", CensorCodeCV:  ",CHAR(34),INDEX(DataColumns[Censor Code],$A478-3),CHAR(34),
", QualiatyCodeCV:  ",CHAR(34),INDEX(DataColumns[Quality Code],$A478-3),CHAR(34),
", TimeAggregationInterval:  ",INDEX(DataColumns[Time Aggregation Interval],$A478-3),
", TimeAggregationIntervalUnitsID:  ",CHAR(34),INDEX(DataColumns[Time Aggregation Unit],$A478-3),CHAR(34),"}"))</f>
        <v/>
      </c>
      <c r="AA478" s="111" t="str">
        <f>IF($A478&gt;NumDataColumns,
"",
CONCATENATE(AA477,", ",INDEX(DataColumns[Column Label],$A478)))</f>
        <v/>
      </c>
    </row>
    <row r="479" spans="1:27" x14ac:dyDescent="0.25">
      <c r="A479">
        <v>476</v>
      </c>
      <c r="D479" s="111" t="str">
        <f>IF($A479&gt;NumPeople,"",
CONCATENATE("  - &amp;PersonID",TEXT($A479,"0000"),
" {","PersonFirstName:  ",CHAR(34),INDEX(People[First Name],$A479),CHAR(34),
", PersonMiddleName:  ",CHAR(34),INDEX(People[Middle Name],$A479),CHAR(34),
", PersonLastName:  ",CHAR(34),INDEX(People[Last Name],$A479),CHAR(34),"}"))</f>
        <v/>
      </c>
      <c r="E479" s="111" t="str">
        <f>IF($A479&gt;NumOrganizations,"",
CONCATENATE("  - &amp;OrganizationID",TEXT($A479,"0000"),
" {","OrganizationTypeCV:  ",CHAR(34),INDEX(Organizations[Organization Type '[CV']],$A479),CHAR(34),
", OrganizationCode:  ",CHAR(34),INDEX(Organizations[Organization Code],$A479),CHAR(34),
", OrganizationName:  ",CHAR(34),INDEX(Organizations[Organization Name],$A479),CHAR(34),
", OrganizationDescription:  ",CHAR(34),INDEX(Organizations[Organization Description],$A479),CHAR(34),
", OrganizationLink:  ",CHAR(34),INDEX(Organizations[Organization Link],$A479),CHAR(34),"}"))</f>
        <v/>
      </c>
      <c r="F479" s="111" t="str">
        <f>IF($A479&gt;NumPeople,"",
CONCATENATE("  - &amp;AffiliationID",TEXT($A479,"0000"),
" {PersonID: *PersonID",TEXT($A479,"0000"),
", OrganizationID: *OrganizationID",TEXT(MATCH(INDEX(People[Organization Name],$A479),Organizations[Organization Name],0),"0000"),
", IsPrimaryOrganizationContact: , AffiliationStartDate: , AffiliationEndDate: , PrimaryPhone: ",
", PrimaryEmail: ",CHAR(34),INDEX(People[Primary Email],$A479),CHAR(34),
", PrimaryAddress: ",CHAR(34),INDEX(People[Primary Address],$A479),CHAR(34),
", PersonLink: }"))</f>
        <v/>
      </c>
      <c r="H479" s="111" t="str">
        <f>IF(COUNTA(CitationInformation)=0,"",
IF($A479&gt;NumAuthors,"",
CONCATENATE("  - &amp;AuthorListID",TEXT($A479,"0000"),
"  {CitationID: *CitationID0001",
", PersonID: *PersonID",TEXT(MATCH(INDEX(AuthorList[Author Name],$A479),People[Full Name],0),"0000"),
", AuthorOrder: ",INDEX(AuthorList[Author Number],$A479),"}")))</f>
        <v/>
      </c>
      <c r="K479" s="111" t="str">
        <f>IF($A479&gt;NumSamplingFeatures,"",
CONCATENATE("  - &amp;SamplingFeatureID",TEXT($A479,"0000"),
" {","SamplingFeatureUUID:  ",CHAR(34),INDEX(SamplingFeatures[Sampling Feature UUID],$A479),CHAR(34),
", SamplingFeatureTypeCV:  ",CHAR(34),INDEX(SamplingFeatures[Sampling Feature Type],$A479),CHAR(34),
", SamplingFeatureCode:  ",CHAR(34),INDEX(SamplingFeatures[Feature Code],$A479),CHAR(34),
", SamplingFeatureName:  ",CHAR(34),INDEX(SamplingFeatures[Feature Name],$A479),CHAR(34),
", SamplingFeatureDescription:  ",CHAR(34),INDEX(SamplingFeatures[Feature Description],$A479),CHAR(34),
", SamplingFeatureGeotypeCV:  ",CHAR(34),INDEX(SamplingFeatures[Feature Geo Type],$A479),CHAR(34),
", FeatureGeometry:  ",CHAR(34),INDEX(SamplingFeatures[Feature Geometry],$A479),CHAR(34),
", Elevation_m:  ",CHAR(34),INDEX(SamplingFeatures[Elevation_m],$A479),CHAR(34),
", ElevationDatumCV:  ",CHAR(34),ElevationDatum,CHAR(34),"}"))</f>
        <v/>
      </c>
      <c r="L479" s="111" t="str">
        <f>IF(NumSites=0,"",
IF(NumSites&lt;$A479,"",
CONCATENATE("  - &amp;SiteID",TEXT($A479,"0000"),
" {","SamplingFeatureID:  *SamplingFeatureID",TEXT(MATCH($A479,Sites[SiteID],0),"0000"),
", SiteTypeCV:  ",CHAR(34),INDEX(Sites[Site Type],MATCH($A479,Sites[SiteID],0)),CHAR(34),
", Latitude:  ",INDEX(Sites[Latitude],MATCH($A479,Sites[SiteID],0)),
", Longitude:  ",INDEX(Sites[Longitude],MATCH($A479,Sites[SiteID],0)),
", SpatialReferenceID:  *SRSID0001}")))</f>
        <v/>
      </c>
      <c r="M479" s="111" t="str">
        <f>IF(NumSpecimens=0,"",
IF(NumSpecimens&lt;$A479,"",
CONCATENATE("  - &amp;SpecimenID",TEXT($A479,"0000"),
" {","SamplingFeatureID:  *SamplingFeatureID",TEXT(MATCH($A479,Specimens[SpecimenID],0),"0000"),
", SpecimenTypeCV:  ",CHAR(34),INDEX(Specimens[Specimen Type],MATCH($A479,Specimens[SpecimenID],0)),CHAR(34),
", SpecimenMediumCV:  ",INDEX(Specimens[Specimen Medium],MATCH($A479,Specimens[SpecimenID],0)),
", IsFieldSpecimen:  ",CHAR(34),INDEX(Specimens[Is Field Specimen?],MATCH($A479,Specimens[SpecimenID],0)),CHAR(34),"}")))</f>
        <v/>
      </c>
      <c r="N479" s="111" t="str">
        <f>IF(NumSpatialOffsets=0,"",
IF(NumSpatialOffsets&lt;$A479,"",
CONCATENATE("  - &amp;SpatialOffsetID",TEXT($A479,"0000"),
" {","SpatialOffsetTypeCV:  ",CHAR(34),INDEX(RelatedFeatures[Spatial Offset Type],MATCH($A479,RelatedFeatures[OffsetID],0)),CHAR(34),
", Offset1Value:  ",INDEX(RelatedFeatures[Offset 1 Value],MATCH($A479,RelatedFeatures[OffsetID],0)),
", Offset1UnitID:  ",CHAR(34),INDEX(RelatedFeatures[Offset 1 Unit],MATCH($A479,RelatedFeatures[OffsetID],0)),CHAR(34),
", Offset2Value:  ",IF(INDEX(RelatedFeatures[Offset 2 Value],MATCH($A479,RelatedFeatures[OffsetID],0))="","NULL",INDEX(RelatedFeatures[Offset 2 Value],MATCH($A479,RelatedFeatures[OffsetID],0))),
", Offset2UnitID:  ",CHAR(34),INDEX(RelatedFeatures[Offset 2 Unit],MATCH($A479,RelatedFeatures[OffsetID],0)),,CHAR(34),
", Offset3Value:  ",IF(INDEX(RelatedFeatures[Offset 3 Value],MATCH($A479,RelatedFeatures[OffsetID],0))="","NULL",INDEX(RelatedFeatures[Offset 3 Value],MATCH($A479,RelatedFeatures[OffsetID],0))),
", Offset3UnitID:  ",CHAR(34),INDEX(RelatedFeatures[Offset 3 Unit],MATCH($A479,RelatedFeatures[OffsetID],0)),CHAR(34),"}")))</f>
        <v/>
      </c>
      <c r="O479" s="111" t="str">
        <f>IF(NumRelatedFeatures=0,"",
IF($A479&gt;NumRelatedFeatures,"",
CONCATENATE("  - &amp;RelationID",TEXT($A479,"0000"),
" {","SamplingFeatureID:  *SamplingFeatureID",TEXT(MATCH(INDEX(RelatedFeatures[First Sampling Feature Code],$A479),SamplingFeatures[Feature Code],0),"0000"),
", RelationshipTypeCV:  ",CHAR(34),INDEX(RelatedFeatures[Relationship Type],$A479),CHAR(34),
", RelatedFeatureID: *SamplingFeatureID",TEXT(MATCH(INDEX(RelatedFeatures[Second Sampling Feature Code],$A479),SamplingFeatures[Feature Code],0),"0000"),
", SpatialOffsetID:  ",IF(INDEX(RelatedFeatures[OffsetID],$A479)="",CONCATENATE(CHAR(34),CHAR(34)),CONCATENATE("*SpatialOffsetID",TEXT(INDEX(RelatedFeatures[OffsetID],$A479),"0000"))),"}")))</f>
        <v/>
      </c>
      <c r="P479" s="111" t="str">
        <f>IF($A479&gt;NumMethods,"",
CONCATENATE("  - &amp;MethodID",TEXT($A479,"0000"),
" {","MethodTypeCV:  ",CHAR(34),INDEX(Methods[Method Type],$A479),CHAR(34),
", MethodCode:  ",CHAR(34),INDEX(Methods[Method Code],$A479),CHAR(34),
", MethodName:  ",CHAR(34),INDEX(Methods[Method Name],$A479),CHAR(34),
", MethodDescription:  ",CHAR(34),INDEX(Methods[Method Description],$A479),CHAR(34),
", MethodLink:  ",CHAR(34),INDEX(Methods[Method Link],$A479),CHAR(34),
", OrganizationID: *OrganizationID",TEXT(MATCH(INDEX(Methods[Organization Name],$A479),Organizations[Organization Name],0),"0000"),"}"))</f>
        <v/>
      </c>
      <c r="Q479" s="111" t="str">
        <f>IF($A479&gt;NumVariables,"",
CONCATENATE("  - &amp;VariableID",TEXT($A479,"0000"),
" {","VariableTypeCV:  ",CHAR(34),INDEX(Variables[Variable Type],$A479),CHAR(34),
", VariableCode:  ",CHAR(34),INDEX(Variables[Variable Code],$A479),CHAR(34),
", VariableNameCV:  ",CHAR(34),INDEX(Variables[Variable Name],$A479),CHAR(34),
", VariableDefinition:  ",CHAR(34),INDEX(Variables[Variable Definition],$A479),CHAR(34),
", SpecciationCV:  ",CHAR(34),INDEX(Variables[Speciation],$A479),CHAR(34),
", NoDataValue:  ",CHAR(34),INDEX(Variables[No Data Value],$A479),CHAR(34),"}"))</f>
        <v/>
      </c>
      <c r="S479" s="111" t="str">
        <f>IF($A479&gt;NumProcessingLevels,"",
CONCATENATE("  - &amp;ProcessingLevelID",TEXT($A479,"0000"),
" {","ProcessingLevelCode:  ",CHAR(34),INDEX(ProcessingLevels[Processing Level Code],$A479),CHAR(34),
", Definition:  ",CHAR(34),INDEX(ProcessingLevels[Definition],$A479),CHAR(34),
", Explanation:  ",CHAR(34),INDEX(ProcessingLevels[Explanation],$A479),CHAR(34),"}"))</f>
        <v/>
      </c>
      <c r="T479" s="111" t="str">
        <f>IF($A479&gt;NumDataColumns,"",
IF(INDEX(DataColumns[Method Code],$A479)="","PLEASE FILL IN A METHOD FOR EACH DATA COLUMN",
CONCATENATE("  - &amp;ActionID",TEXT($A479,"0000"),
" {","ActionTypeCV:  ",CHAR(34),"Observation",CHAR(34),
", MethodID: *MethodID",TEXT(MATCH(INDEX(DataColumns[Method Code],$A479),Methods[Method Code],0),"0000"),
", BeginDateTime:  NULL",
", BeginDateTimeUTCOffset:  NULL",
", EndDateTime:  NULL",
", EndDateTimeUTCOffset:  NULL",
", ActionDescription:  ",CHAR(34),"Generic observation action generated by YODA TimeSeries Template",CHAR(34),
", ActionFileLink:  ",CHAR(34),CHAR(34),"}")))</f>
        <v/>
      </c>
      <c r="U479" s="111" t="str">
        <f>IF($A479&gt;NumDataColumns,"",
IF(INDEX(DataColumns[Method Code],$A479)="","PLEASE FILL IN A SAMPLING FEATURE FOR EACH DATA COLUMN",
CONCATENATE("  - &amp;FeatureActionID",TEXT($A479,"0000"),
" {","SamplingFeatureID:  *SamplingFeatureID",TEXT(MATCH(INDEX(DataColumns[Sampling Feature Code],$A479),SamplingFeatures[Feature Code],0),"0000"),
", ActionID:  *ActionID",TEXT($A479,"0000"),"}")))</f>
        <v/>
      </c>
      <c r="V479" s="111" t="str">
        <f>IF($A479&gt;NumDataColumns,"",
CONCATENATE("  - &amp;ResultID",TEXT($A479,"0000"),
" {","ResultUUID:  ",CHAR(34),INDEX(DataColumns[ResultUUID],$A479),CHAR(34),
", FeatureActionID: *FeatureActionID",TEXT($A479,"0000"),
", ResultTypeCV:  ",CHAR(34),INDEX(DataColumns[Result Type],$A479),CHAR(34),
", VariableID:  *VariableID",TEXT(MATCH(INDEX(DataColumns[Variable Code],$A479),Variables[Variable Code],0),"0000"),
", UnitsID:  ",CHAR(34),INDEX(DataColumns[Unit Name],$A479),CHAR(34),
", TaxonomicClassifierID:  ",CHAR(34),CHAR(34),
", ProcessingLevelID:  *ProcessingLevelID",TEXT(MATCH(INDEX(DataColumns[Processing Level],$A479),ProcessingLevels[Processing Level Code],0),"0000"),
", ResultDateTime:  ",CHAR(34),CHAR(34),
", ResultDateTimeUTCOffset:  ",CHAR(34),CHAR(34),
", ValidDateTime:  ",CHAR(34),CHAR(34),
", ValidDateTimeUTCOffset:  ",CHAR(34),CHAR(34),
", StatusCV:  ",CHAR(34),CHAR(34),
", SampledMediumCV:  ",CHAR(34),INDEX(DataColumns[Sampled Medium],$A479),CHAR(34),
", ValueCount:  ",NumDataValues,"}"))</f>
        <v/>
      </c>
      <c r="W479" s="111" t="str">
        <f>IF($A479&gt;NumDataColumns,"",
CONCATENATE("  - &amp;TimeSeriesResultID001",TEXT($A479,"0000"),
" {","ResultID: *ResultID",TEXT($A479,"0000"),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Statistic],$A479),CHAR(34),"}"))</f>
        <v/>
      </c>
      <c r="X479" s="111" t="str">
        <f>IF($A479-3&gt;NumDataColumns,"",
CONCATENATE("    - {ColumnNumber: ",TEXT($A479-1,"0000"),
", Label:  ",CHAR(34),INDEX(DataColumns[Column Label],$A479-3),CHAR(34),
", ODM2Field:  ",CHAR(34),"DataValue",CHAR(34),
", CensorCodeCV:  ",CHAR(34),INDEX(DataColumns[Censor Code],$A479-3),CHAR(34),
", QualiatyCodeCV:  ",CHAR(34),INDEX(DataColumns[Quality Code],$A479-3),CHAR(34),
", TimeAggregationInterval:  ",INDEX(DataColumns[Time Aggregation Interval],$A479-3),
", TimeAggregationIntervalUnitsID:  ",CHAR(34),INDEX(DataColumns[Time Aggregation Unit],$A479-3),CHAR(34),"}"))</f>
        <v/>
      </c>
      <c r="AA479" s="111" t="str">
        <f>IF($A479&gt;NumDataColumns,
"",
CONCATENATE(AA478,", ",INDEX(DataColumns[Column Label],$A479)))</f>
        <v/>
      </c>
    </row>
    <row r="480" spans="1:27" x14ac:dyDescent="0.25">
      <c r="A480">
        <v>477</v>
      </c>
      <c r="D480" s="111" t="str">
        <f>IF($A480&gt;NumPeople,"",
CONCATENATE("  - &amp;PersonID",TEXT($A480,"0000"),
" {","PersonFirstName:  ",CHAR(34),INDEX(People[First Name],$A480),CHAR(34),
", PersonMiddleName:  ",CHAR(34),INDEX(People[Middle Name],$A480),CHAR(34),
", PersonLastName:  ",CHAR(34),INDEX(People[Last Name],$A480),CHAR(34),"}"))</f>
        <v/>
      </c>
      <c r="E480" s="111" t="str">
        <f>IF($A480&gt;NumOrganizations,"",
CONCATENATE("  - &amp;OrganizationID",TEXT($A480,"0000"),
" {","OrganizationTypeCV:  ",CHAR(34),INDEX(Organizations[Organization Type '[CV']],$A480),CHAR(34),
", OrganizationCode:  ",CHAR(34),INDEX(Organizations[Organization Code],$A480),CHAR(34),
", OrganizationName:  ",CHAR(34),INDEX(Organizations[Organization Name],$A480),CHAR(34),
", OrganizationDescription:  ",CHAR(34),INDEX(Organizations[Organization Description],$A480),CHAR(34),
", OrganizationLink:  ",CHAR(34),INDEX(Organizations[Organization Link],$A480),CHAR(34),"}"))</f>
        <v/>
      </c>
      <c r="F480" s="111" t="str">
        <f>IF($A480&gt;NumPeople,"",
CONCATENATE("  - &amp;AffiliationID",TEXT($A480,"0000"),
" {PersonID: *PersonID",TEXT($A480,"0000"),
", OrganizationID: *OrganizationID",TEXT(MATCH(INDEX(People[Organization Name],$A480),Organizations[Organization Name],0),"0000"),
", IsPrimaryOrganizationContact: , AffiliationStartDate: , AffiliationEndDate: , PrimaryPhone: ",
", PrimaryEmail: ",CHAR(34),INDEX(People[Primary Email],$A480),CHAR(34),
", PrimaryAddress: ",CHAR(34),INDEX(People[Primary Address],$A480),CHAR(34),
", PersonLink: }"))</f>
        <v/>
      </c>
      <c r="H480" s="111" t="str">
        <f>IF(COUNTA(CitationInformation)=0,"",
IF($A480&gt;NumAuthors,"",
CONCATENATE("  - &amp;AuthorListID",TEXT($A480,"0000"),
"  {CitationID: *CitationID0001",
", PersonID: *PersonID",TEXT(MATCH(INDEX(AuthorList[Author Name],$A480),People[Full Name],0),"0000"),
", AuthorOrder: ",INDEX(AuthorList[Author Number],$A480),"}")))</f>
        <v/>
      </c>
      <c r="K480" s="111" t="str">
        <f>IF($A480&gt;NumSamplingFeatures,"",
CONCATENATE("  - &amp;SamplingFeatureID",TEXT($A480,"0000"),
" {","SamplingFeatureUUID:  ",CHAR(34),INDEX(SamplingFeatures[Sampling Feature UUID],$A480),CHAR(34),
", SamplingFeatureTypeCV:  ",CHAR(34),INDEX(SamplingFeatures[Sampling Feature Type],$A480),CHAR(34),
", SamplingFeatureCode:  ",CHAR(34),INDEX(SamplingFeatures[Feature Code],$A480),CHAR(34),
", SamplingFeatureName:  ",CHAR(34),INDEX(SamplingFeatures[Feature Name],$A480),CHAR(34),
", SamplingFeatureDescription:  ",CHAR(34),INDEX(SamplingFeatures[Feature Description],$A480),CHAR(34),
", SamplingFeatureGeotypeCV:  ",CHAR(34),INDEX(SamplingFeatures[Feature Geo Type],$A480),CHAR(34),
", FeatureGeometry:  ",CHAR(34),INDEX(SamplingFeatures[Feature Geometry],$A480),CHAR(34),
", Elevation_m:  ",CHAR(34),INDEX(SamplingFeatures[Elevation_m],$A480),CHAR(34),
", ElevationDatumCV:  ",CHAR(34),ElevationDatum,CHAR(34),"}"))</f>
        <v/>
      </c>
      <c r="L480" s="111" t="str">
        <f>IF(NumSites=0,"",
IF(NumSites&lt;$A480,"",
CONCATENATE("  - &amp;SiteID",TEXT($A480,"0000"),
" {","SamplingFeatureID:  *SamplingFeatureID",TEXT(MATCH($A480,Sites[SiteID],0),"0000"),
", SiteTypeCV:  ",CHAR(34),INDEX(Sites[Site Type],MATCH($A480,Sites[SiteID],0)),CHAR(34),
", Latitude:  ",INDEX(Sites[Latitude],MATCH($A480,Sites[SiteID],0)),
", Longitude:  ",INDEX(Sites[Longitude],MATCH($A480,Sites[SiteID],0)),
", SpatialReferenceID:  *SRSID0001}")))</f>
        <v/>
      </c>
      <c r="M480" s="111" t="str">
        <f>IF(NumSpecimens=0,"",
IF(NumSpecimens&lt;$A480,"",
CONCATENATE("  - &amp;SpecimenID",TEXT($A480,"0000"),
" {","SamplingFeatureID:  *SamplingFeatureID",TEXT(MATCH($A480,Specimens[SpecimenID],0),"0000"),
", SpecimenTypeCV:  ",CHAR(34),INDEX(Specimens[Specimen Type],MATCH($A480,Specimens[SpecimenID],0)),CHAR(34),
", SpecimenMediumCV:  ",INDEX(Specimens[Specimen Medium],MATCH($A480,Specimens[SpecimenID],0)),
", IsFieldSpecimen:  ",CHAR(34),INDEX(Specimens[Is Field Specimen?],MATCH($A480,Specimens[SpecimenID],0)),CHAR(34),"}")))</f>
        <v/>
      </c>
      <c r="N480" s="111" t="str">
        <f>IF(NumSpatialOffsets=0,"",
IF(NumSpatialOffsets&lt;$A480,"",
CONCATENATE("  - &amp;SpatialOffsetID",TEXT($A480,"0000"),
" {","SpatialOffsetTypeCV:  ",CHAR(34),INDEX(RelatedFeatures[Spatial Offset Type],MATCH($A480,RelatedFeatures[OffsetID],0)),CHAR(34),
", Offset1Value:  ",INDEX(RelatedFeatures[Offset 1 Value],MATCH($A480,RelatedFeatures[OffsetID],0)),
", Offset1UnitID:  ",CHAR(34),INDEX(RelatedFeatures[Offset 1 Unit],MATCH($A480,RelatedFeatures[OffsetID],0)),CHAR(34),
", Offset2Value:  ",IF(INDEX(RelatedFeatures[Offset 2 Value],MATCH($A480,RelatedFeatures[OffsetID],0))="","NULL",INDEX(RelatedFeatures[Offset 2 Value],MATCH($A480,RelatedFeatures[OffsetID],0))),
", Offset2UnitID:  ",CHAR(34),INDEX(RelatedFeatures[Offset 2 Unit],MATCH($A480,RelatedFeatures[OffsetID],0)),,CHAR(34),
", Offset3Value:  ",IF(INDEX(RelatedFeatures[Offset 3 Value],MATCH($A480,RelatedFeatures[OffsetID],0))="","NULL",INDEX(RelatedFeatures[Offset 3 Value],MATCH($A480,RelatedFeatures[OffsetID],0))),
", Offset3UnitID:  ",CHAR(34),INDEX(RelatedFeatures[Offset 3 Unit],MATCH($A480,RelatedFeatures[OffsetID],0)),CHAR(34),"}")))</f>
        <v/>
      </c>
      <c r="O480" s="111" t="str">
        <f>IF(NumRelatedFeatures=0,"",
IF($A480&gt;NumRelatedFeatures,"",
CONCATENATE("  - &amp;RelationID",TEXT($A480,"0000"),
" {","SamplingFeatureID:  *SamplingFeatureID",TEXT(MATCH(INDEX(RelatedFeatures[First Sampling Feature Code],$A480),SamplingFeatures[Feature Code],0),"0000"),
", RelationshipTypeCV:  ",CHAR(34),INDEX(RelatedFeatures[Relationship Type],$A480),CHAR(34),
", RelatedFeatureID: *SamplingFeatureID",TEXT(MATCH(INDEX(RelatedFeatures[Second Sampling Feature Code],$A480),SamplingFeatures[Feature Code],0),"0000"),
", SpatialOffsetID:  ",IF(INDEX(RelatedFeatures[OffsetID],$A480)="",CONCATENATE(CHAR(34),CHAR(34)),CONCATENATE("*SpatialOffsetID",TEXT(INDEX(RelatedFeatures[OffsetID],$A480),"0000"))),"}")))</f>
        <v/>
      </c>
      <c r="P480" s="111" t="str">
        <f>IF($A480&gt;NumMethods,"",
CONCATENATE("  - &amp;MethodID",TEXT($A480,"0000"),
" {","MethodTypeCV:  ",CHAR(34),INDEX(Methods[Method Type],$A480),CHAR(34),
", MethodCode:  ",CHAR(34),INDEX(Methods[Method Code],$A480),CHAR(34),
", MethodName:  ",CHAR(34),INDEX(Methods[Method Name],$A480),CHAR(34),
", MethodDescription:  ",CHAR(34),INDEX(Methods[Method Description],$A480),CHAR(34),
", MethodLink:  ",CHAR(34),INDEX(Methods[Method Link],$A480),CHAR(34),
", OrganizationID: *OrganizationID",TEXT(MATCH(INDEX(Methods[Organization Name],$A480),Organizations[Organization Name],0),"0000"),"}"))</f>
        <v/>
      </c>
      <c r="Q480" s="111" t="str">
        <f>IF($A480&gt;NumVariables,"",
CONCATENATE("  - &amp;VariableID",TEXT($A480,"0000"),
" {","VariableTypeCV:  ",CHAR(34),INDEX(Variables[Variable Type],$A480),CHAR(34),
", VariableCode:  ",CHAR(34),INDEX(Variables[Variable Code],$A480),CHAR(34),
", VariableNameCV:  ",CHAR(34),INDEX(Variables[Variable Name],$A480),CHAR(34),
", VariableDefinition:  ",CHAR(34),INDEX(Variables[Variable Definition],$A480),CHAR(34),
", SpecciationCV:  ",CHAR(34),INDEX(Variables[Speciation],$A480),CHAR(34),
", NoDataValue:  ",CHAR(34),INDEX(Variables[No Data Value],$A480),CHAR(34),"}"))</f>
        <v/>
      </c>
      <c r="S480" s="111" t="str">
        <f>IF($A480&gt;NumProcessingLevels,"",
CONCATENATE("  - &amp;ProcessingLevelID",TEXT($A480,"0000"),
" {","ProcessingLevelCode:  ",CHAR(34),INDEX(ProcessingLevels[Processing Level Code],$A480),CHAR(34),
", Definition:  ",CHAR(34),INDEX(ProcessingLevels[Definition],$A480),CHAR(34),
", Explanation:  ",CHAR(34),INDEX(ProcessingLevels[Explanation],$A480),CHAR(34),"}"))</f>
        <v/>
      </c>
      <c r="T480" s="111" t="str">
        <f>IF($A480&gt;NumDataColumns,"",
IF(INDEX(DataColumns[Method Code],$A480)="","PLEASE FILL IN A METHOD FOR EACH DATA COLUMN",
CONCATENATE("  - &amp;ActionID",TEXT($A480,"0000"),
" {","ActionTypeCV:  ",CHAR(34),"Observation",CHAR(34),
", MethodID: *MethodID",TEXT(MATCH(INDEX(DataColumns[Method Code],$A480),Methods[Method Code],0),"0000"),
", BeginDateTime:  NULL",
", BeginDateTimeUTCOffset:  NULL",
", EndDateTime:  NULL",
", EndDateTimeUTCOffset:  NULL",
", ActionDescription:  ",CHAR(34),"Generic observation action generated by YODA TimeSeries Template",CHAR(34),
", ActionFileLink:  ",CHAR(34),CHAR(34),"}")))</f>
        <v/>
      </c>
      <c r="U480" s="111" t="str">
        <f>IF($A480&gt;NumDataColumns,"",
IF(INDEX(DataColumns[Method Code],$A480)="","PLEASE FILL IN A SAMPLING FEATURE FOR EACH DATA COLUMN",
CONCATENATE("  - &amp;FeatureActionID",TEXT($A480,"0000"),
" {","SamplingFeatureID:  *SamplingFeatureID",TEXT(MATCH(INDEX(DataColumns[Sampling Feature Code],$A480),SamplingFeatures[Feature Code],0),"0000"),
", ActionID:  *ActionID",TEXT($A480,"0000"),"}")))</f>
        <v/>
      </c>
      <c r="V480" s="111" t="str">
        <f>IF($A480&gt;NumDataColumns,"",
CONCATENATE("  - &amp;ResultID",TEXT($A480,"0000"),
" {","ResultUUID:  ",CHAR(34),INDEX(DataColumns[ResultUUID],$A480),CHAR(34),
", FeatureActionID: *FeatureActionID",TEXT($A480,"0000"),
", ResultTypeCV:  ",CHAR(34),INDEX(DataColumns[Result Type],$A480),CHAR(34),
", VariableID:  *VariableID",TEXT(MATCH(INDEX(DataColumns[Variable Code],$A480),Variables[Variable Code],0),"0000"),
", UnitsID:  ",CHAR(34),INDEX(DataColumns[Unit Name],$A480),CHAR(34),
", TaxonomicClassifierID:  ",CHAR(34),CHAR(34),
", ProcessingLevelID:  *ProcessingLevelID",TEXT(MATCH(INDEX(DataColumns[Processing Level],$A480),ProcessingLevels[Processing Level Code],0),"0000"),
", ResultDateTime:  ",CHAR(34),CHAR(34),
", ResultDateTimeUTCOffset:  ",CHAR(34),CHAR(34),
", ValidDateTime:  ",CHAR(34),CHAR(34),
", ValidDateTimeUTCOffset:  ",CHAR(34),CHAR(34),
", StatusCV:  ",CHAR(34),CHAR(34),
", SampledMediumCV:  ",CHAR(34),INDEX(DataColumns[Sampled Medium],$A480),CHAR(34),
", ValueCount:  ",NumDataValues,"}"))</f>
        <v/>
      </c>
      <c r="W480" s="111" t="str">
        <f>IF($A480&gt;NumDataColumns,"",
CONCATENATE("  - &amp;TimeSeriesResultID001",TEXT($A480,"0000"),
" {","ResultID: *ResultID",TEXT($A480,"0000"),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Statistic],$A480),CHAR(34),"}"))</f>
        <v/>
      </c>
      <c r="X480" s="111" t="str">
        <f>IF($A480-3&gt;NumDataColumns,"",
CONCATENATE("    - {ColumnNumber: ",TEXT($A480-1,"0000"),
", Label:  ",CHAR(34),INDEX(DataColumns[Column Label],$A480-3),CHAR(34),
", ODM2Field:  ",CHAR(34),"DataValue",CHAR(34),
", CensorCodeCV:  ",CHAR(34),INDEX(DataColumns[Censor Code],$A480-3),CHAR(34),
", QualiatyCodeCV:  ",CHAR(34),INDEX(DataColumns[Quality Code],$A480-3),CHAR(34),
", TimeAggregationInterval:  ",INDEX(DataColumns[Time Aggregation Interval],$A480-3),
", TimeAggregationIntervalUnitsID:  ",CHAR(34),INDEX(DataColumns[Time Aggregation Unit],$A480-3),CHAR(34),"}"))</f>
        <v/>
      </c>
      <c r="AA480" s="111" t="str">
        <f>IF($A480&gt;NumDataColumns,
"",
CONCATENATE(AA479,", ",INDEX(DataColumns[Column Label],$A480)))</f>
        <v/>
      </c>
    </row>
    <row r="481" spans="1:27" x14ac:dyDescent="0.25">
      <c r="A481">
        <v>478</v>
      </c>
      <c r="D481" s="111" t="str">
        <f>IF($A481&gt;NumPeople,"",
CONCATENATE("  - &amp;PersonID",TEXT($A481,"0000"),
" {","PersonFirstName:  ",CHAR(34),INDEX(People[First Name],$A481),CHAR(34),
", PersonMiddleName:  ",CHAR(34),INDEX(People[Middle Name],$A481),CHAR(34),
", PersonLastName:  ",CHAR(34),INDEX(People[Last Name],$A481),CHAR(34),"}"))</f>
        <v/>
      </c>
      <c r="E481" s="111" t="str">
        <f>IF($A481&gt;NumOrganizations,"",
CONCATENATE("  - &amp;OrganizationID",TEXT($A481,"0000"),
" {","OrganizationTypeCV:  ",CHAR(34),INDEX(Organizations[Organization Type '[CV']],$A481),CHAR(34),
", OrganizationCode:  ",CHAR(34),INDEX(Organizations[Organization Code],$A481),CHAR(34),
", OrganizationName:  ",CHAR(34),INDEX(Organizations[Organization Name],$A481),CHAR(34),
", OrganizationDescription:  ",CHAR(34),INDEX(Organizations[Organization Description],$A481),CHAR(34),
", OrganizationLink:  ",CHAR(34),INDEX(Organizations[Organization Link],$A481),CHAR(34),"}"))</f>
        <v/>
      </c>
      <c r="F481" s="111" t="str">
        <f>IF($A481&gt;NumPeople,"",
CONCATENATE("  - &amp;AffiliationID",TEXT($A481,"0000"),
" {PersonID: *PersonID",TEXT($A481,"0000"),
", OrganizationID: *OrganizationID",TEXT(MATCH(INDEX(People[Organization Name],$A481),Organizations[Organization Name],0),"0000"),
", IsPrimaryOrganizationContact: , AffiliationStartDate: , AffiliationEndDate: , PrimaryPhone: ",
", PrimaryEmail: ",CHAR(34),INDEX(People[Primary Email],$A481),CHAR(34),
", PrimaryAddress: ",CHAR(34),INDEX(People[Primary Address],$A481),CHAR(34),
", PersonLink: }"))</f>
        <v/>
      </c>
      <c r="H481" s="111" t="str">
        <f>IF(COUNTA(CitationInformation)=0,"",
IF($A481&gt;NumAuthors,"",
CONCATENATE("  - &amp;AuthorListID",TEXT($A481,"0000"),
"  {CitationID: *CitationID0001",
", PersonID: *PersonID",TEXT(MATCH(INDEX(AuthorList[Author Name],$A481),People[Full Name],0),"0000"),
", AuthorOrder: ",INDEX(AuthorList[Author Number],$A481),"}")))</f>
        <v/>
      </c>
      <c r="K481" s="111" t="str">
        <f>IF($A481&gt;NumSamplingFeatures,"",
CONCATENATE("  - &amp;SamplingFeatureID",TEXT($A481,"0000"),
" {","SamplingFeatureUUID:  ",CHAR(34),INDEX(SamplingFeatures[Sampling Feature UUID],$A481),CHAR(34),
", SamplingFeatureTypeCV:  ",CHAR(34),INDEX(SamplingFeatures[Sampling Feature Type],$A481),CHAR(34),
", SamplingFeatureCode:  ",CHAR(34),INDEX(SamplingFeatures[Feature Code],$A481),CHAR(34),
", SamplingFeatureName:  ",CHAR(34),INDEX(SamplingFeatures[Feature Name],$A481),CHAR(34),
", SamplingFeatureDescription:  ",CHAR(34),INDEX(SamplingFeatures[Feature Description],$A481),CHAR(34),
", SamplingFeatureGeotypeCV:  ",CHAR(34),INDEX(SamplingFeatures[Feature Geo Type],$A481),CHAR(34),
", FeatureGeometry:  ",CHAR(34),INDEX(SamplingFeatures[Feature Geometry],$A481),CHAR(34),
", Elevation_m:  ",CHAR(34),INDEX(SamplingFeatures[Elevation_m],$A481),CHAR(34),
", ElevationDatumCV:  ",CHAR(34),ElevationDatum,CHAR(34),"}"))</f>
        <v/>
      </c>
      <c r="L481" s="111" t="str">
        <f>IF(NumSites=0,"",
IF(NumSites&lt;$A481,"",
CONCATENATE("  - &amp;SiteID",TEXT($A481,"0000"),
" {","SamplingFeatureID:  *SamplingFeatureID",TEXT(MATCH($A481,Sites[SiteID],0),"0000"),
", SiteTypeCV:  ",CHAR(34),INDEX(Sites[Site Type],MATCH($A481,Sites[SiteID],0)),CHAR(34),
", Latitude:  ",INDEX(Sites[Latitude],MATCH($A481,Sites[SiteID],0)),
", Longitude:  ",INDEX(Sites[Longitude],MATCH($A481,Sites[SiteID],0)),
", SpatialReferenceID:  *SRSID0001}")))</f>
        <v/>
      </c>
      <c r="M481" s="111" t="str">
        <f>IF(NumSpecimens=0,"",
IF(NumSpecimens&lt;$A481,"",
CONCATENATE("  - &amp;SpecimenID",TEXT($A481,"0000"),
" {","SamplingFeatureID:  *SamplingFeatureID",TEXT(MATCH($A481,Specimens[SpecimenID],0),"0000"),
", SpecimenTypeCV:  ",CHAR(34),INDEX(Specimens[Specimen Type],MATCH($A481,Specimens[SpecimenID],0)),CHAR(34),
", SpecimenMediumCV:  ",INDEX(Specimens[Specimen Medium],MATCH($A481,Specimens[SpecimenID],0)),
", IsFieldSpecimen:  ",CHAR(34),INDEX(Specimens[Is Field Specimen?],MATCH($A481,Specimens[SpecimenID],0)),CHAR(34),"}")))</f>
        <v/>
      </c>
      <c r="N481" s="111" t="str">
        <f>IF(NumSpatialOffsets=0,"",
IF(NumSpatialOffsets&lt;$A481,"",
CONCATENATE("  - &amp;SpatialOffsetID",TEXT($A481,"0000"),
" {","SpatialOffsetTypeCV:  ",CHAR(34),INDEX(RelatedFeatures[Spatial Offset Type],MATCH($A481,RelatedFeatures[OffsetID],0)),CHAR(34),
", Offset1Value:  ",INDEX(RelatedFeatures[Offset 1 Value],MATCH($A481,RelatedFeatures[OffsetID],0)),
", Offset1UnitID:  ",CHAR(34),INDEX(RelatedFeatures[Offset 1 Unit],MATCH($A481,RelatedFeatures[OffsetID],0)),CHAR(34),
", Offset2Value:  ",IF(INDEX(RelatedFeatures[Offset 2 Value],MATCH($A481,RelatedFeatures[OffsetID],0))="","NULL",INDEX(RelatedFeatures[Offset 2 Value],MATCH($A481,RelatedFeatures[OffsetID],0))),
", Offset2UnitID:  ",CHAR(34),INDEX(RelatedFeatures[Offset 2 Unit],MATCH($A481,RelatedFeatures[OffsetID],0)),,CHAR(34),
", Offset3Value:  ",IF(INDEX(RelatedFeatures[Offset 3 Value],MATCH($A481,RelatedFeatures[OffsetID],0))="","NULL",INDEX(RelatedFeatures[Offset 3 Value],MATCH($A481,RelatedFeatures[OffsetID],0))),
", Offset3UnitID:  ",CHAR(34),INDEX(RelatedFeatures[Offset 3 Unit],MATCH($A481,RelatedFeatures[OffsetID],0)),CHAR(34),"}")))</f>
        <v/>
      </c>
      <c r="O481" s="111" t="str">
        <f>IF(NumRelatedFeatures=0,"",
IF($A481&gt;NumRelatedFeatures,"",
CONCATENATE("  - &amp;RelationID",TEXT($A481,"0000"),
" {","SamplingFeatureID:  *SamplingFeatureID",TEXT(MATCH(INDEX(RelatedFeatures[First Sampling Feature Code],$A481),SamplingFeatures[Feature Code],0),"0000"),
", RelationshipTypeCV:  ",CHAR(34),INDEX(RelatedFeatures[Relationship Type],$A481),CHAR(34),
", RelatedFeatureID: *SamplingFeatureID",TEXT(MATCH(INDEX(RelatedFeatures[Second Sampling Feature Code],$A481),SamplingFeatures[Feature Code],0),"0000"),
", SpatialOffsetID:  ",IF(INDEX(RelatedFeatures[OffsetID],$A481)="",CONCATENATE(CHAR(34),CHAR(34)),CONCATENATE("*SpatialOffsetID",TEXT(INDEX(RelatedFeatures[OffsetID],$A481),"0000"))),"}")))</f>
        <v/>
      </c>
      <c r="P481" s="111" t="str">
        <f>IF($A481&gt;NumMethods,"",
CONCATENATE("  - &amp;MethodID",TEXT($A481,"0000"),
" {","MethodTypeCV:  ",CHAR(34),INDEX(Methods[Method Type],$A481),CHAR(34),
", MethodCode:  ",CHAR(34),INDEX(Methods[Method Code],$A481),CHAR(34),
", MethodName:  ",CHAR(34),INDEX(Methods[Method Name],$A481),CHAR(34),
", MethodDescription:  ",CHAR(34),INDEX(Methods[Method Description],$A481),CHAR(34),
", MethodLink:  ",CHAR(34),INDEX(Methods[Method Link],$A481),CHAR(34),
", OrganizationID: *OrganizationID",TEXT(MATCH(INDEX(Methods[Organization Name],$A481),Organizations[Organization Name],0),"0000"),"}"))</f>
        <v/>
      </c>
      <c r="Q481" s="111" t="str">
        <f>IF($A481&gt;NumVariables,"",
CONCATENATE("  - &amp;VariableID",TEXT($A481,"0000"),
" {","VariableTypeCV:  ",CHAR(34),INDEX(Variables[Variable Type],$A481),CHAR(34),
", VariableCode:  ",CHAR(34),INDEX(Variables[Variable Code],$A481),CHAR(34),
", VariableNameCV:  ",CHAR(34),INDEX(Variables[Variable Name],$A481),CHAR(34),
", VariableDefinition:  ",CHAR(34),INDEX(Variables[Variable Definition],$A481),CHAR(34),
", SpecciationCV:  ",CHAR(34),INDEX(Variables[Speciation],$A481),CHAR(34),
", NoDataValue:  ",CHAR(34),INDEX(Variables[No Data Value],$A481),CHAR(34),"}"))</f>
        <v/>
      </c>
      <c r="S481" s="111" t="str">
        <f>IF($A481&gt;NumProcessingLevels,"",
CONCATENATE("  - &amp;ProcessingLevelID",TEXT($A481,"0000"),
" {","ProcessingLevelCode:  ",CHAR(34),INDEX(ProcessingLevels[Processing Level Code],$A481),CHAR(34),
", Definition:  ",CHAR(34),INDEX(ProcessingLevels[Definition],$A481),CHAR(34),
", Explanation:  ",CHAR(34),INDEX(ProcessingLevels[Explanation],$A481),CHAR(34),"}"))</f>
        <v/>
      </c>
      <c r="T481" s="111" t="str">
        <f>IF($A481&gt;NumDataColumns,"",
IF(INDEX(DataColumns[Method Code],$A481)="","PLEASE FILL IN A METHOD FOR EACH DATA COLUMN",
CONCATENATE("  - &amp;ActionID",TEXT($A481,"0000"),
" {","ActionTypeCV:  ",CHAR(34),"Observation",CHAR(34),
", MethodID: *MethodID",TEXT(MATCH(INDEX(DataColumns[Method Code],$A481),Methods[Method Code],0),"0000"),
", BeginDateTime:  NULL",
", BeginDateTimeUTCOffset:  NULL",
", EndDateTime:  NULL",
", EndDateTimeUTCOffset:  NULL",
", ActionDescription:  ",CHAR(34),"Generic observation action generated by YODA TimeSeries Template",CHAR(34),
", ActionFileLink:  ",CHAR(34),CHAR(34),"}")))</f>
        <v/>
      </c>
      <c r="U481" s="111" t="str">
        <f>IF($A481&gt;NumDataColumns,"",
IF(INDEX(DataColumns[Method Code],$A481)="","PLEASE FILL IN A SAMPLING FEATURE FOR EACH DATA COLUMN",
CONCATENATE("  - &amp;FeatureActionID",TEXT($A481,"0000"),
" {","SamplingFeatureID:  *SamplingFeatureID",TEXT(MATCH(INDEX(DataColumns[Sampling Feature Code],$A481),SamplingFeatures[Feature Code],0),"0000"),
", ActionID:  *ActionID",TEXT($A481,"0000"),"}")))</f>
        <v/>
      </c>
      <c r="V481" s="111" t="str">
        <f>IF($A481&gt;NumDataColumns,"",
CONCATENATE("  - &amp;ResultID",TEXT($A481,"0000"),
" {","ResultUUID:  ",CHAR(34),INDEX(DataColumns[ResultUUID],$A481),CHAR(34),
", FeatureActionID: *FeatureActionID",TEXT($A481,"0000"),
", ResultTypeCV:  ",CHAR(34),INDEX(DataColumns[Result Type],$A481),CHAR(34),
", VariableID:  *VariableID",TEXT(MATCH(INDEX(DataColumns[Variable Code],$A481),Variables[Variable Code],0),"0000"),
", UnitsID:  ",CHAR(34),INDEX(DataColumns[Unit Name],$A481),CHAR(34),
", TaxonomicClassifierID:  ",CHAR(34),CHAR(34),
", ProcessingLevelID:  *ProcessingLevelID",TEXT(MATCH(INDEX(DataColumns[Processing Level],$A481),ProcessingLevels[Processing Level Code],0),"0000"),
", ResultDateTime:  ",CHAR(34),CHAR(34),
", ResultDateTimeUTCOffset:  ",CHAR(34),CHAR(34),
", ValidDateTime:  ",CHAR(34),CHAR(34),
", ValidDateTimeUTCOffset:  ",CHAR(34),CHAR(34),
", StatusCV:  ",CHAR(34),CHAR(34),
", SampledMediumCV:  ",CHAR(34),INDEX(DataColumns[Sampled Medium],$A481),CHAR(34),
", ValueCount:  ",NumDataValues,"}"))</f>
        <v/>
      </c>
      <c r="W481" s="111" t="str">
        <f>IF($A481&gt;NumDataColumns,"",
CONCATENATE("  - &amp;TimeSeriesResultID001",TEXT($A481,"0000"),
" {","ResultID: *ResultID",TEXT($A481,"0000"),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Statistic],$A481),CHAR(34),"}"))</f>
        <v/>
      </c>
      <c r="X481" s="111" t="str">
        <f>IF($A481-3&gt;NumDataColumns,"",
CONCATENATE("    - {ColumnNumber: ",TEXT($A481-1,"0000"),
", Label:  ",CHAR(34),INDEX(DataColumns[Column Label],$A481-3),CHAR(34),
", ODM2Field:  ",CHAR(34),"DataValue",CHAR(34),
", CensorCodeCV:  ",CHAR(34),INDEX(DataColumns[Censor Code],$A481-3),CHAR(34),
", QualiatyCodeCV:  ",CHAR(34),INDEX(DataColumns[Quality Code],$A481-3),CHAR(34),
", TimeAggregationInterval:  ",INDEX(DataColumns[Time Aggregation Interval],$A481-3),
", TimeAggregationIntervalUnitsID:  ",CHAR(34),INDEX(DataColumns[Time Aggregation Unit],$A481-3),CHAR(34),"}"))</f>
        <v/>
      </c>
      <c r="AA481" s="111" t="str">
        <f>IF($A481&gt;NumDataColumns,
"",
CONCATENATE(AA480,", ",INDEX(DataColumns[Column Label],$A481)))</f>
        <v/>
      </c>
    </row>
    <row r="482" spans="1:27" x14ac:dyDescent="0.25">
      <c r="A482">
        <v>479</v>
      </c>
      <c r="D482" s="111" t="str">
        <f>IF($A482&gt;NumPeople,"",
CONCATENATE("  - &amp;PersonID",TEXT($A482,"0000"),
" {","PersonFirstName:  ",CHAR(34),INDEX(People[First Name],$A482),CHAR(34),
", PersonMiddleName:  ",CHAR(34),INDEX(People[Middle Name],$A482),CHAR(34),
", PersonLastName:  ",CHAR(34),INDEX(People[Last Name],$A482),CHAR(34),"}"))</f>
        <v/>
      </c>
      <c r="E482" s="111" t="str">
        <f>IF($A482&gt;NumOrganizations,"",
CONCATENATE("  - &amp;OrganizationID",TEXT($A482,"0000"),
" {","OrganizationTypeCV:  ",CHAR(34),INDEX(Organizations[Organization Type '[CV']],$A482),CHAR(34),
", OrganizationCode:  ",CHAR(34),INDEX(Organizations[Organization Code],$A482),CHAR(34),
", OrganizationName:  ",CHAR(34),INDEX(Organizations[Organization Name],$A482),CHAR(34),
", OrganizationDescription:  ",CHAR(34),INDEX(Organizations[Organization Description],$A482),CHAR(34),
", OrganizationLink:  ",CHAR(34),INDEX(Organizations[Organization Link],$A482),CHAR(34),"}"))</f>
        <v/>
      </c>
      <c r="F482" s="111" t="str">
        <f>IF($A482&gt;NumPeople,"",
CONCATENATE("  - &amp;AffiliationID",TEXT($A482,"0000"),
" {PersonID: *PersonID",TEXT($A482,"0000"),
", OrganizationID: *OrganizationID",TEXT(MATCH(INDEX(People[Organization Name],$A482),Organizations[Organization Name],0),"0000"),
", IsPrimaryOrganizationContact: , AffiliationStartDate: , AffiliationEndDate: , PrimaryPhone: ",
", PrimaryEmail: ",CHAR(34),INDEX(People[Primary Email],$A482),CHAR(34),
", PrimaryAddress: ",CHAR(34),INDEX(People[Primary Address],$A482),CHAR(34),
", PersonLink: }"))</f>
        <v/>
      </c>
      <c r="H482" s="111" t="str">
        <f>IF(COUNTA(CitationInformation)=0,"",
IF($A482&gt;NumAuthors,"",
CONCATENATE("  - &amp;AuthorListID",TEXT($A482,"0000"),
"  {CitationID: *CitationID0001",
", PersonID: *PersonID",TEXT(MATCH(INDEX(AuthorList[Author Name],$A482),People[Full Name],0),"0000"),
", AuthorOrder: ",INDEX(AuthorList[Author Number],$A482),"}")))</f>
        <v/>
      </c>
      <c r="K482" s="111" t="str">
        <f>IF($A482&gt;NumSamplingFeatures,"",
CONCATENATE("  - &amp;SamplingFeatureID",TEXT($A482,"0000"),
" {","SamplingFeatureUUID:  ",CHAR(34),INDEX(SamplingFeatures[Sampling Feature UUID],$A482),CHAR(34),
", SamplingFeatureTypeCV:  ",CHAR(34),INDEX(SamplingFeatures[Sampling Feature Type],$A482),CHAR(34),
", SamplingFeatureCode:  ",CHAR(34),INDEX(SamplingFeatures[Feature Code],$A482),CHAR(34),
", SamplingFeatureName:  ",CHAR(34),INDEX(SamplingFeatures[Feature Name],$A482),CHAR(34),
", SamplingFeatureDescription:  ",CHAR(34),INDEX(SamplingFeatures[Feature Description],$A482),CHAR(34),
", SamplingFeatureGeotypeCV:  ",CHAR(34),INDEX(SamplingFeatures[Feature Geo Type],$A482),CHAR(34),
", FeatureGeometry:  ",CHAR(34),INDEX(SamplingFeatures[Feature Geometry],$A482),CHAR(34),
", Elevation_m:  ",CHAR(34),INDEX(SamplingFeatures[Elevation_m],$A482),CHAR(34),
", ElevationDatumCV:  ",CHAR(34),ElevationDatum,CHAR(34),"}"))</f>
        <v/>
      </c>
      <c r="L482" s="111" t="str">
        <f>IF(NumSites=0,"",
IF(NumSites&lt;$A482,"",
CONCATENATE("  - &amp;SiteID",TEXT($A482,"0000"),
" {","SamplingFeatureID:  *SamplingFeatureID",TEXT(MATCH($A482,Sites[SiteID],0),"0000"),
", SiteTypeCV:  ",CHAR(34),INDEX(Sites[Site Type],MATCH($A482,Sites[SiteID],0)),CHAR(34),
", Latitude:  ",INDEX(Sites[Latitude],MATCH($A482,Sites[SiteID],0)),
", Longitude:  ",INDEX(Sites[Longitude],MATCH($A482,Sites[SiteID],0)),
", SpatialReferenceID:  *SRSID0001}")))</f>
        <v/>
      </c>
      <c r="M482" s="111" t="str">
        <f>IF(NumSpecimens=0,"",
IF(NumSpecimens&lt;$A482,"",
CONCATENATE("  - &amp;SpecimenID",TEXT($A482,"0000"),
" {","SamplingFeatureID:  *SamplingFeatureID",TEXT(MATCH($A482,Specimens[SpecimenID],0),"0000"),
", SpecimenTypeCV:  ",CHAR(34),INDEX(Specimens[Specimen Type],MATCH($A482,Specimens[SpecimenID],0)),CHAR(34),
", SpecimenMediumCV:  ",INDEX(Specimens[Specimen Medium],MATCH($A482,Specimens[SpecimenID],0)),
", IsFieldSpecimen:  ",CHAR(34),INDEX(Specimens[Is Field Specimen?],MATCH($A482,Specimens[SpecimenID],0)),CHAR(34),"}")))</f>
        <v/>
      </c>
      <c r="N482" s="111" t="str">
        <f>IF(NumSpatialOffsets=0,"",
IF(NumSpatialOffsets&lt;$A482,"",
CONCATENATE("  - &amp;SpatialOffsetID",TEXT($A482,"0000"),
" {","SpatialOffsetTypeCV:  ",CHAR(34),INDEX(RelatedFeatures[Spatial Offset Type],MATCH($A482,RelatedFeatures[OffsetID],0)),CHAR(34),
", Offset1Value:  ",INDEX(RelatedFeatures[Offset 1 Value],MATCH($A482,RelatedFeatures[OffsetID],0)),
", Offset1UnitID:  ",CHAR(34),INDEX(RelatedFeatures[Offset 1 Unit],MATCH($A482,RelatedFeatures[OffsetID],0)),CHAR(34),
", Offset2Value:  ",IF(INDEX(RelatedFeatures[Offset 2 Value],MATCH($A482,RelatedFeatures[OffsetID],0))="","NULL",INDEX(RelatedFeatures[Offset 2 Value],MATCH($A482,RelatedFeatures[OffsetID],0))),
", Offset2UnitID:  ",CHAR(34),INDEX(RelatedFeatures[Offset 2 Unit],MATCH($A482,RelatedFeatures[OffsetID],0)),,CHAR(34),
", Offset3Value:  ",IF(INDEX(RelatedFeatures[Offset 3 Value],MATCH($A482,RelatedFeatures[OffsetID],0))="","NULL",INDEX(RelatedFeatures[Offset 3 Value],MATCH($A482,RelatedFeatures[OffsetID],0))),
", Offset3UnitID:  ",CHAR(34),INDEX(RelatedFeatures[Offset 3 Unit],MATCH($A482,RelatedFeatures[OffsetID],0)),CHAR(34),"}")))</f>
        <v/>
      </c>
      <c r="O482" s="111" t="str">
        <f>IF(NumRelatedFeatures=0,"",
IF($A482&gt;NumRelatedFeatures,"",
CONCATENATE("  - &amp;RelationID",TEXT($A482,"0000"),
" {","SamplingFeatureID:  *SamplingFeatureID",TEXT(MATCH(INDEX(RelatedFeatures[First Sampling Feature Code],$A482),SamplingFeatures[Feature Code],0),"0000"),
", RelationshipTypeCV:  ",CHAR(34),INDEX(RelatedFeatures[Relationship Type],$A482),CHAR(34),
", RelatedFeatureID: *SamplingFeatureID",TEXT(MATCH(INDEX(RelatedFeatures[Second Sampling Feature Code],$A482),SamplingFeatures[Feature Code],0),"0000"),
", SpatialOffsetID:  ",IF(INDEX(RelatedFeatures[OffsetID],$A482)="",CONCATENATE(CHAR(34),CHAR(34)),CONCATENATE("*SpatialOffsetID",TEXT(INDEX(RelatedFeatures[OffsetID],$A482),"0000"))),"}")))</f>
        <v/>
      </c>
      <c r="P482" s="111" t="str">
        <f>IF($A482&gt;NumMethods,"",
CONCATENATE("  - &amp;MethodID",TEXT($A482,"0000"),
" {","MethodTypeCV:  ",CHAR(34),INDEX(Methods[Method Type],$A482),CHAR(34),
", MethodCode:  ",CHAR(34),INDEX(Methods[Method Code],$A482),CHAR(34),
", MethodName:  ",CHAR(34),INDEX(Methods[Method Name],$A482),CHAR(34),
", MethodDescription:  ",CHAR(34),INDEX(Methods[Method Description],$A482),CHAR(34),
", MethodLink:  ",CHAR(34),INDEX(Methods[Method Link],$A482),CHAR(34),
", OrganizationID: *OrganizationID",TEXT(MATCH(INDEX(Methods[Organization Name],$A482),Organizations[Organization Name],0),"0000"),"}"))</f>
        <v/>
      </c>
      <c r="Q482" s="111" t="str">
        <f>IF($A482&gt;NumVariables,"",
CONCATENATE("  - &amp;VariableID",TEXT($A482,"0000"),
" {","VariableTypeCV:  ",CHAR(34),INDEX(Variables[Variable Type],$A482),CHAR(34),
", VariableCode:  ",CHAR(34),INDEX(Variables[Variable Code],$A482),CHAR(34),
", VariableNameCV:  ",CHAR(34),INDEX(Variables[Variable Name],$A482),CHAR(34),
", VariableDefinition:  ",CHAR(34),INDEX(Variables[Variable Definition],$A482),CHAR(34),
", SpecciationCV:  ",CHAR(34),INDEX(Variables[Speciation],$A482),CHAR(34),
", NoDataValue:  ",CHAR(34),INDEX(Variables[No Data Value],$A482),CHAR(34),"}"))</f>
        <v/>
      </c>
      <c r="S482" s="111" t="str">
        <f>IF($A482&gt;NumProcessingLevels,"",
CONCATENATE("  - &amp;ProcessingLevelID",TEXT($A482,"0000"),
" {","ProcessingLevelCode:  ",CHAR(34),INDEX(ProcessingLevels[Processing Level Code],$A482),CHAR(34),
", Definition:  ",CHAR(34),INDEX(ProcessingLevels[Definition],$A482),CHAR(34),
", Explanation:  ",CHAR(34),INDEX(ProcessingLevels[Explanation],$A482),CHAR(34),"}"))</f>
        <v/>
      </c>
      <c r="T482" s="111" t="str">
        <f>IF($A482&gt;NumDataColumns,"",
IF(INDEX(DataColumns[Method Code],$A482)="","PLEASE FILL IN A METHOD FOR EACH DATA COLUMN",
CONCATENATE("  - &amp;ActionID",TEXT($A482,"0000"),
" {","ActionTypeCV:  ",CHAR(34),"Observation",CHAR(34),
", MethodID: *MethodID",TEXT(MATCH(INDEX(DataColumns[Method Code],$A482),Methods[Method Code],0),"0000"),
", BeginDateTime:  NULL",
", BeginDateTimeUTCOffset:  NULL",
", EndDateTime:  NULL",
", EndDateTimeUTCOffset:  NULL",
", ActionDescription:  ",CHAR(34),"Generic observation action generated by YODA TimeSeries Template",CHAR(34),
", ActionFileLink:  ",CHAR(34),CHAR(34),"}")))</f>
        <v/>
      </c>
      <c r="U482" s="111" t="str">
        <f>IF($A482&gt;NumDataColumns,"",
IF(INDEX(DataColumns[Method Code],$A482)="","PLEASE FILL IN A SAMPLING FEATURE FOR EACH DATA COLUMN",
CONCATENATE("  - &amp;FeatureActionID",TEXT($A482,"0000"),
" {","SamplingFeatureID:  *SamplingFeatureID",TEXT(MATCH(INDEX(DataColumns[Sampling Feature Code],$A482),SamplingFeatures[Feature Code],0),"0000"),
", ActionID:  *ActionID",TEXT($A482,"0000"),"}")))</f>
        <v/>
      </c>
      <c r="V482" s="111" t="str">
        <f>IF($A482&gt;NumDataColumns,"",
CONCATENATE("  - &amp;ResultID",TEXT($A482,"0000"),
" {","ResultUUID:  ",CHAR(34),INDEX(DataColumns[ResultUUID],$A482),CHAR(34),
", FeatureActionID: *FeatureActionID",TEXT($A482,"0000"),
", ResultTypeCV:  ",CHAR(34),INDEX(DataColumns[Result Type],$A482),CHAR(34),
", VariableID:  *VariableID",TEXT(MATCH(INDEX(DataColumns[Variable Code],$A482),Variables[Variable Code],0),"0000"),
", UnitsID:  ",CHAR(34),INDEX(DataColumns[Unit Name],$A482),CHAR(34),
", TaxonomicClassifierID:  ",CHAR(34),CHAR(34),
", ProcessingLevelID:  *ProcessingLevelID",TEXT(MATCH(INDEX(DataColumns[Processing Level],$A482),ProcessingLevels[Processing Level Code],0),"0000"),
", ResultDateTime:  ",CHAR(34),CHAR(34),
", ResultDateTimeUTCOffset:  ",CHAR(34),CHAR(34),
", ValidDateTime:  ",CHAR(34),CHAR(34),
", ValidDateTimeUTCOffset:  ",CHAR(34),CHAR(34),
", StatusCV:  ",CHAR(34),CHAR(34),
", SampledMediumCV:  ",CHAR(34),INDEX(DataColumns[Sampled Medium],$A482),CHAR(34),
", ValueCount:  ",NumDataValues,"}"))</f>
        <v/>
      </c>
      <c r="W482" s="111" t="str">
        <f>IF($A482&gt;NumDataColumns,"",
CONCATENATE("  - &amp;TimeSeriesResultID001",TEXT($A482,"0000"),
" {","ResultID: *ResultID",TEXT($A482,"0000"),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Statistic],$A482),CHAR(34),"}"))</f>
        <v/>
      </c>
      <c r="X482" s="111" t="str">
        <f>IF($A482-3&gt;NumDataColumns,"",
CONCATENATE("    - {ColumnNumber: ",TEXT($A482-1,"0000"),
", Label:  ",CHAR(34),INDEX(DataColumns[Column Label],$A482-3),CHAR(34),
", ODM2Field:  ",CHAR(34),"DataValue",CHAR(34),
", CensorCodeCV:  ",CHAR(34),INDEX(DataColumns[Censor Code],$A482-3),CHAR(34),
", QualiatyCodeCV:  ",CHAR(34),INDEX(DataColumns[Quality Code],$A482-3),CHAR(34),
", TimeAggregationInterval:  ",INDEX(DataColumns[Time Aggregation Interval],$A482-3),
", TimeAggregationIntervalUnitsID:  ",CHAR(34),INDEX(DataColumns[Time Aggregation Unit],$A482-3),CHAR(34),"}"))</f>
        <v/>
      </c>
      <c r="AA482" s="111" t="str">
        <f>IF($A482&gt;NumDataColumns,
"",
CONCATENATE(AA481,", ",INDEX(DataColumns[Column Label],$A482)))</f>
        <v/>
      </c>
    </row>
    <row r="483" spans="1:27" x14ac:dyDescent="0.25">
      <c r="A483">
        <v>480</v>
      </c>
      <c r="D483" s="111" t="str">
        <f>IF($A483&gt;NumPeople,"",
CONCATENATE("  - &amp;PersonID",TEXT($A483,"0000"),
" {","PersonFirstName:  ",CHAR(34),INDEX(People[First Name],$A483),CHAR(34),
", PersonMiddleName:  ",CHAR(34),INDEX(People[Middle Name],$A483),CHAR(34),
", PersonLastName:  ",CHAR(34),INDEX(People[Last Name],$A483),CHAR(34),"}"))</f>
        <v/>
      </c>
      <c r="E483" s="111" t="str">
        <f>IF($A483&gt;NumOrganizations,"",
CONCATENATE("  - &amp;OrganizationID",TEXT($A483,"0000"),
" {","OrganizationTypeCV:  ",CHAR(34),INDEX(Organizations[Organization Type '[CV']],$A483),CHAR(34),
", OrganizationCode:  ",CHAR(34),INDEX(Organizations[Organization Code],$A483),CHAR(34),
", OrganizationName:  ",CHAR(34),INDEX(Organizations[Organization Name],$A483),CHAR(34),
", OrganizationDescription:  ",CHAR(34),INDEX(Organizations[Organization Description],$A483),CHAR(34),
", OrganizationLink:  ",CHAR(34),INDEX(Organizations[Organization Link],$A483),CHAR(34),"}"))</f>
        <v/>
      </c>
      <c r="F483" s="111" t="str">
        <f>IF($A483&gt;NumPeople,"",
CONCATENATE("  - &amp;AffiliationID",TEXT($A483,"0000"),
" {PersonID: *PersonID",TEXT($A483,"0000"),
", OrganizationID: *OrganizationID",TEXT(MATCH(INDEX(People[Organization Name],$A483),Organizations[Organization Name],0),"0000"),
", IsPrimaryOrganizationContact: , AffiliationStartDate: , AffiliationEndDate: , PrimaryPhone: ",
", PrimaryEmail: ",CHAR(34),INDEX(People[Primary Email],$A483),CHAR(34),
", PrimaryAddress: ",CHAR(34),INDEX(People[Primary Address],$A483),CHAR(34),
", PersonLink: }"))</f>
        <v/>
      </c>
      <c r="H483" s="111" t="str">
        <f>IF(COUNTA(CitationInformation)=0,"",
IF($A483&gt;NumAuthors,"",
CONCATENATE("  - &amp;AuthorListID",TEXT($A483,"0000"),
"  {CitationID: *CitationID0001",
", PersonID: *PersonID",TEXT(MATCH(INDEX(AuthorList[Author Name],$A483),People[Full Name],0),"0000"),
", AuthorOrder: ",INDEX(AuthorList[Author Number],$A483),"}")))</f>
        <v/>
      </c>
      <c r="K483" s="111" t="str">
        <f>IF($A483&gt;NumSamplingFeatures,"",
CONCATENATE("  - &amp;SamplingFeatureID",TEXT($A483,"0000"),
" {","SamplingFeatureUUID:  ",CHAR(34),INDEX(SamplingFeatures[Sampling Feature UUID],$A483),CHAR(34),
", SamplingFeatureTypeCV:  ",CHAR(34),INDEX(SamplingFeatures[Sampling Feature Type],$A483),CHAR(34),
", SamplingFeatureCode:  ",CHAR(34),INDEX(SamplingFeatures[Feature Code],$A483),CHAR(34),
", SamplingFeatureName:  ",CHAR(34),INDEX(SamplingFeatures[Feature Name],$A483),CHAR(34),
", SamplingFeatureDescription:  ",CHAR(34),INDEX(SamplingFeatures[Feature Description],$A483),CHAR(34),
", SamplingFeatureGeotypeCV:  ",CHAR(34),INDEX(SamplingFeatures[Feature Geo Type],$A483),CHAR(34),
", FeatureGeometry:  ",CHAR(34),INDEX(SamplingFeatures[Feature Geometry],$A483),CHAR(34),
", Elevation_m:  ",CHAR(34),INDEX(SamplingFeatures[Elevation_m],$A483),CHAR(34),
", ElevationDatumCV:  ",CHAR(34),ElevationDatum,CHAR(34),"}"))</f>
        <v/>
      </c>
      <c r="L483" s="111" t="str">
        <f>IF(NumSites=0,"",
IF(NumSites&lt;$A483,"",
CONCATENATE("  - &amp;SiteID",TEXT($A483,"0000"),
" {","SamplingFeatureID:  *SamplingFeatureID",TEXT(MATCH($A483,Sites[SiteID],0),"0000"),
", SiteTypeCV:  ",CHAR(34),INDEX(Sites[Site Type],MATCH($A483,Sites[SiteID],0)),CHAR(34),
", Latitude:  ",INDEX(Sites[Latitude],MATCH($A483,Sites[SiteID],0)),
", Longitude:  ",INDEX(Sites[Longitude],MATCH($A483,Sites[SiteID],0)),
", SpatialReferenceID:  *SRSID0001}")))</f>
        <v/>
      </c>
      <c r="M483" s="111" t="str">
        <f>IF(NumSpecimens=0,"",
IF(NumSpecimens&lt;$A483,"",
CONCATENATE("  - &amp;SpecimenID",TEXT($A483,"0000"),
" {","SamplingFeatureID:  *SamplingFeatureID",TEXT(MATCH($A483,Specimens[SpecimenID],0),"0000"),
", SpecimenTypeCV:  ",CHAR(34),INDEX(Specimens[Specimen Type],MATCH($A483,Specimens[SpecimenID],0)),CHAR(34),
", SpecimenMediumCV:  ",INDEX(Specimens[Specimen Medium],MATCH($A483,Specimens[SpecimenID],0)),
", IsFieldSpecimen:  ",CHAR(34),INDEX(Specimens[Is Field Specimen?],MATCH($A483,Specimens[SpecimenID],0)),CHAR(34),"}")))</f>
        <v/>
      </c>
      <c r="N483" s="111" t="str">
        <f>IF(NumSpatialOffsets=0,"",
IF(NumSpatialOffsets&lt;$A483,"",
CONCATENATE("  - &amp;SpatialOffsetID",TEXT($A483,"0000"),
" {","SpatialOffsetTypeCV:  ",CHAR(34),INDEX(RelatedFeatures[Spatial Offset Type],MATCH($A483,RelatedFeatures[OffsetID],0)),CHAR(34),
", Offset1Value:  ",INDEX(RelatedFeatures[Offset 1 Value],MATCH($A483,RelatedFeatures[OffsetID],0)),
", Offset1UnitID:  ",CHAR(34),INDEX(RelatedFeatures[Offset 1 Unit],MATCH($A483,RelatedFeatures[OffsetID],0)),CHAR(34),
", Offset2Value:  ",IF(INDEX(RelatedFeatures[Offset 2 Value],MATCH($A483,RelatedFeatures[OffsetID],0))="","NULL",INDEX(RelatedFeatures[Offset 2 Value],MATCH($A483,RelatedFeatures[OffsetID],0))),
", Offset2UnitID:  ",CHAR(34),INDEX(RelatedFeatures[Offset 2 Unit],MATCH($A483,RelatedFeatures[OffsetID],0)),,CHAR(34),
", Offset3Value:  ",IF(INDEX(RelatedFeatures[Offset 3 Value],MATCH($A483,RelatedFeatures[OffsetID],0))="","NULL",INDEX(RelatedFeatures[Offset 3 Value],MATCH($A483,RelatedFeatures[OffsetID],0))),
", Offset3UnitID:  ",CHAR(34),INDEX(RelatedFeatures[Offset 3 Unit],MATCH($A483,RelatedFeatures[OffsetID],0)),CHAR(34),"}")))</f>
        <v/>
      </c>
      <c r="O483" s="111" t="str">
        <f>IF(NumRelatedFeatures=0,"",
IF($A483&gt;NumRelatedFeatures,"",
CONCATENATE("  - &amp;RelationID",TEXT($A483,"0000"),
" {","SamplingFeatureID:  *SamplingFeatureID",TEXT(MATCH(INDEX(RelatedFeatures[First Sampling Feature Code],$A483),SamplingFeatures[Feature Code],0),"0000"),
", RelationshipTypeCV:  ",CHAR(34),INDEX(RelatedFeatures[Relationship Type],$A483),CHAR(34),
", RelatedFeatureID: *SamplingFeatureID",TEXT(MATCH(INDEX(RelatedFeatures[Second Sampling Feature Code],$A483),SamplingFeatures[Feature Code],0),"0000"),
", SpatialOffsetID:  ",IF(INDEX(RelatedFeatures[OffsetID],$A483)="",CONCATENATE(CHAR(34),CHAR(34)),CONCATENATE("*SpatialOffsetID",TEXT(INDEX(RelatedFeatures[OffsetID],$A483),"0000"))),"}")))</f>
        <v/>
      </c>
      <c r="P483" s="111" t="str">
        <f>IF($A483&gt;NumMethods,"",
CONCATENATE("  - &amp;MethodID",TEXT($A483,"0000"),
" {","MethodTypeCV:  ",CHAR(34),INDEX(Methods[Method Type],$A483),CHAR(34),
", MethodCode:  ",CHAR(34),INDEX(Methods[Method Code],$A483),CHAR(34),
", MethodName:  ",CHAR(34),INDEX(Methods[Method Name],$A483),CHAR(34),
", MethodDescription:  ",CHAR(34),INDEX(Methods[Method Description],$A483),CHAR(34),
", MethodLink:  ",CHAR(34),INDEX(Methods[Method Link],$A483),CHAR(34),
", OrganizationID: *OrganizationID",TEXT(MATCH(INDEX(Methods[Organization Name],$A483),Organizations[Organization Name],0),"0000"),"}"))</f>
        <v/>
      </c>
      <c r="Q483" s="111" t="str">
        <f>IF($A483&gt;NumVariables,"",
CONCATENATE("  - &amp;VariableID",TEXT($A483,"0000"),
" {","VariableTypeCV:  ",CHAR(34),INDEX(Variables[Variable Type],$A483),CHAR(34),
", VariableCode:  ",CHAR(34),INDEX(Variables[Variable Code],$A483),CHAR(34),
", VariableNameCV:  ",CHAR(34),INDEX(Variables[Variable Name],$A483),CHAR(34),
", VariableDefinition:  ",CHAR(34),INDEX(Variables[Variable Definition],$A483),CHAR(34),
", SpecciationCV:  ",CHAR(34),INDEX(Variables[Speciation],$A483),CHAR(34),
", NoDataValue:  ",CHAR(34),INDEX(Variables[No Data Value],$A483),CHAR(34),"}"))</f>
        <v/>
      </c>
      <c r="S483" s="111" t="str">
        <f>IF($A483&gt;NumProcessingLevels,"",
CONCATENATE("  - &amp;ProcessingLevelID",TEXT($A483,"0000"),
" {","ProcessingLevelCode:  ",CHAR(34),INDEX(ProcessingLevels[Processing Level Code],$A483),CHAR(34),
", Definition:  ",CHAR(34),INDEX(ProcessingLevels[Definition],$A483),CHAR(34),
", Explanation:  ",CHAR(34),INDEX(ProcessingLevels[Explanation],$A483),CHAR(34),"}"))</f>
        <v/>
      </c>
      <c r="T483" s="111" t="str">
        <f>IF($A483&gt;NumDataColumns,"",
IF(INDEX(DataColumns[Method Code],$A483)="","PLEASE FILL IN A METHOD FOR EACH DATA COLUMN",
CONCATENATE("  - &amp;ActionID",TEXT($A483,"0000"),
" {","ActionTypeCV:  ",CHAR(34),"Observation",CHAR(34),
", MethodID: *MethodID",TEXT(MATCH(INDEX(DataColumns[Method Code],$A483),Methods[Method Code],0),"0000"),
", BeginDateTime:  NULL",
", BeginDateTimeUTCOffset:  NULL",
", EndDateTime:  NULL",
", EndDateTimeUTCOffset:  NULL",
", ActionDescription:  ",CHAR(34),"Generic observation action generated by YODA TimeSeries Template",CHAR(34),
", ActionFileLink:  ",CHAR(34),CHAR(34),"}")))</f>
        <v/>
      </c>
      <c r="U483" s="111" t="str">
        <f>IF($A483&gt;NumDataColumns,"",
IF(INDEX(DataColumns[Method Code],$A483)="","PLEASE FILL IN A SAMPLING FEATURE FOR EACH DATA COLUMN",
CONCATENATE("  - &amp;FeatureActionID",TEXT($A483,"0000"),
" {","SamplingFeatureID:  *SamplingFeatureID",TEXT(MATCH(INDEX(DataColumns[Sampling Feature Code],$A483),SamplingFeatures[Feature Code],0),"0000"),
", ActionID:  *ActionID",TEXT($A483,"0000"),"}")))</f>
        <v/>
      </c>
      <c r="V483" s="111" t="str">
        <f>IF($A483&gt;NumDataColumns,"",
CONCATENATE("  - &amp;ResultID",TEXT($A483,"0000"),
" {","ResultUUID:  ",CHAR(34),INDEX(DataColumns[ResultUUID],$A483),CHAR(34),
", FeatureActionID: *FeatureActionID",TEXT($A483,"0000"),
", ResultTypeCV:  ",CHAR(34),INDEX(DataColumns[Result Type],$A483),CHAR(34),
", VariableID:  *VariableID",TEXT(MATCH(INDEX(DataColumns[Variable Code],$A483),Variables[Variable Code],0),"0000"),
", UnitsID:  ",CHAR(34),INDEX(DataColumns[Unit Name],$A483),CHAR(34),
", TaxonomicClassifierID:  ",CHAR(34),CHAR(34),
", ProcessingLevelID:  *ProcessingLevelID",TEXT(MATCH(INDEX(DataColumns[Processing Level],$A483),ProcessingLevels[Processing Level Code],0),"0000"),
", ResultDateTime:  ",CHAR(34),CHAR(34),
", ResultDateTimeUTCOffset:  ",CHAR(34),CHAR(34),
", ValidDateTime:  ",CHAR(34),CHAR(34),
", ValidDateTimeUTCOffset:  ",CHAR(34),CHAR(34),
", StatusCV:  ",CHAR(34),CHAR(34),
", SampledMediumCV:  ",CHAR(34),INDEX(DataColumns[Sampled Medium],$A483),CHAR(34),
", ValueCount:  ",NumDataValues,"}"))</f>
        <v/>
      </c>
      <c r="W483" s="111" t="str">
        <f>IF($A483&gt;NumDataColumns,"",
CONCATENATE("  - &amp;TimeSeriesResultID001",TEXT($A483,"0000"),
" {","ResultID: *ResultID",TEXT($A483,"0000"),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Statistic],$A483),CHAR(34),"}"))</f>
        <v/>
      </c>
      <c r="X483" s="111" t="str">
        <f>IF($A483-3&gt;NumDataColumns,"",
CONCATENATE("    - {ColumnNumber: ",TEXT($A483-1,"0000"),
", Label:  ",CHAR(34),INDEX(DataColumns[Column Label],$A483-3),CHAR(34),
", ODM2Field:  ",CHAR(34),"DataValue",CHAR(34),
", CensorCodeCV:  ",CHAR(34),INDEX(DataColumns[Censor Code],$A483-3),CHAR(34),
", QualiatyCodeCV:  ",CHAR(34),INDEX(DataColumns[Quality Code],$A483-3),CHAR(34),
", TimeAggregationInterval:  ",INDEX(DataColumns[Time Aggregation Interval],$A483-3),
", TimeAggregationIntervalUnitsID:  ",CHAR(34),INDEX(DataColumns[Time Aggregation Unit],$A483-3),CHAR(34),"}"))</f>
        <v/>
      </c>
      <c r="AA483" s="111" t="str">
        <f>IF($A483&gt;NumDataColumns,
"",
CONCATENATE(AA482,", ",INDEX(DataColumns[Column Label],$A483)))</f>
        <v/>
      </c>
    </row>
    <row r="484" spans="1:27" x14ac:dyDescent="0.25">
      <c r="A484">
        <v>481</v>
      </c>
      <c r="D484" s="111" t="str">
        <f>IF($A484&gt;NumPeople,"",
CONCATENATE("  - &amp;PersonID",TEXT($A484,"0000"),
" {","PersonFirstName:  ",CHAR(34),INDEX(People[First Name],$A484),CHAR(34),
", PersonMiddleName:  ",CHAR(34),INDEX(People[Middle Name],$A484),CHAR(34),
", PersonLastName:  ",CHAR(34),INDEX(People[Last Name],$A484),CHAR(34),"}"))</f>
        <v/>
      </c>
      <c r="E484" s="111" t="str">
        <f>IF($A484&gt;NumOrganizations,"",
CONCATENATE("  - &amp;OrganizationID",TEXT($A484,"0000"),
" {","OrganizationTypeCV:  ",CHAR(34),INDEX(Organizations[Organization Type '[CV']],$A484),CHAR(34),
", OrganizationCode:  ",CHAR(34),INDEX(Organizations[Organization Code],$A484),CHAR(34),
", OrganizationName:  ",CHAR(34),INDEX(Organizations[Organization Name],$A484),CHAR(34),
", OrganizationDescription:  ",CHAR(34),INDEX(Organizations[Organization Description],$A484),CHAR(34),
", OrganizationLink:  ",CHAR(34),INDEX(Organizations[Organization Link],$A484),CHAR(34),"}"))</f>
        <v/>
      </c>
      <c r="F484" s="111" t="str">
        <f>IF($A484&gt;NumPeople,"",
CONCATENATE("  - &amp;AffiliationID",TEXT($A484,"0000"),
" {PersonID: *PersonID",TEXT($A484,"0000"),
", OrganizationID: *OrganizationID",TEXT(MATCH(INDEX(People[Organization Name],$A484),Organizations[Organization Name],0),"0000"),
", IsPrimaryOrganizationContact: , AffiliationStartDate: , AffiliationEndDate: , PrimaryPhone: ",
", PrimaryEmail: ",CHAR(34),INDEX(People[Primary Email],$A484),CHAR(34),
", PrimaryAddress: ",CHAR(34),INDEX(People[Primary Address],$A484),CHAR(34),
", PersonLink: }"))</f>
        <v/>
      </c>
      <c r="H484" s="111" t="str">
        <f>IF(COUNTA(CitationInformation)=0,"",
IF($A484&gt;NumAuthors,"",
CONCATENATE("  - &amp;AuthorListID",TEXT($A484,"0000"),
"  {CitationID: *CitationID0001",
", PersonID: *PersonID",TEXT(MATCH(INDEX(AuthorList[Author Name],$A484),People[Full Name],0),"0000"),
", AuthorOrder: ",INDEX(AuthorList[Author Number],$A484),"}")))</f>
        <v/>
      </c>
      <c r="K484" s="111" t="str">
        <f>IF($A484&gt;NumSamplingFeatures,"",
CONCATENATE("  - &amp;SamplingFeatureID",TEXT($A484,"0000"),
" {","SamplingFeatureUUID:  ",CHAR(34),INDEX(SamplingFeatures[Sampling Feature UUID],$A484),CHAR(34),
", SamplingFeatureTypeCV:  ",CHAR(34),INDEX(SamplingFeatures[Sampling Feature Type],$A484),CHAR(34),
", SamplingFeatureCode:  ",CHAR(34),INDEX(SamplingFeatures[Feature Code],$A484),CHAR(34),
", SamplingFeatureName:  ",CHAR(34),INDEX(SamplingFeatures[Feature Name],$A484),CHAR(34),
", SamplingFeatureDescription:  ",CHAR(34),INDEX(SamplingFeatures[Feature Description],$A484),CHAR(34),
", SamplingFeatureGeotypeCV:  ",CHAR(34),INDEX(SamplingFeatures[Feature Geo Type],$A484),CHAR(34),
", FeatureGeometry:  ",CHAR(34),INDEX(SamplingFeatures[Feature Geometry],$A484),CHAR(34),
", Elevation_m:  ",CHAR(34),INDEX(SamplingFeatures[Elevation_m],$A484),CHAR(34),
", ElevationDatumCV:  ",CHAR(34),ElevationDatum,CHAR(34),"}"))</f>
        <v/>
      </c>
      <c r="L484" s="111" t="str">
        <f>IF(NumSites=0,"",
IF(NumSites&lt;$A484,"",
CONCATENATE("  - &amp;SiteID",TEXT($A484,"0000"),
" {","SamplingFeatureID:  *SamplingFeatureID",TEXT(MATCH($A484,Sites[SiteID],0),"0000"),
", SiteTypeCV:  ",CHAR(34),INDEX(Sites[Site Type],MATCH($A484,Sites[SiteID],0)),CHAR(34),
", Latitude:  ",INDEX(Sites[Latitude],MATCH($A484,Sites[SiteID],0)),
", Longitude:  ",INDEX(Sites[Longitude],MATCH($A484,Sites[SiteID],0)),
", SpatialReferenceID:  *SRSID0001}")))</f>
        <v/>
      </c>
      <c r="M484" s="111" t="str">
        <f>IF(NumSpecimens=0,"",
IF(NumSpecimens&lt;$A484,"",
CONCATENATE("  - &amp;SpecimenID",TEXT($A484,"0000"),
" {","SamplingFeatureID:  *SamplingFeatureID",TEXT(MATCH($A484,Specimens[SpecimenID],0),"0000"),
", SpecimenTypeCV:  ",CHAR(34),INDEX(Specimens[Specimen Type],MATCH($A484,Specimens[SpecimenID],0)),CHAR(34),
", SpecimenMediumCV:  ",INDEX(Specimens[Specimen Medium],MATCH($A484,Specimens[SpecimenID],0)),
", IsFieldSpecimen:  ",CHAR(34),INDEX(Specimens[Is Field Specimen?],MATCH($A484,Specimens[SpecimenID],0)),CHAR(34),"}")))</f>
        <v/>
      </c>
      <c r="N484" s="111" t="str">
        <f>IF(NumSpatialOffsets=0,"",
IF(NumSpatialOffsets&lt;$A484,"",
CONCATENATE("  - &amp;SpatialOffsetID",TEXT($A484,"0000"),
" {","SpatialOffsetTypeCV:  ",CHAR(34),INDEX(RelatedFeatures[Spatial Offset Type],MATCH($A484,RelatedFeatures[OffsetID],0)),CHAR(34),
", Offset1Value:  ",INDEX(RelatedFeatures[Offset 1 Value],MATCH($A484,RelatedFeatures[OffsetID],0)),
", Offset1UnitID:  ",CHAR(34),INDEX(RelatedFeatures[Offset 1 Unit],MATCH($A484,RelatedFeatures[OffsetID],0)),CHAR(34),
", Offset2Value:  ",IF(INDEX(RelatedFeatures[Offset 2 Value],MATCH($A484,RelatedFeatures[OffsetID],0))="","NULL",INDEX(RelatedFeatures[Offset 2 Value],MATCH($A484,RelatedFeatures[OffsetID],0))),
", Offset2UnitID:  ",CHAR(34),INDEX(RelatedFeatures[Offset 2 Unit],MATCH($A484,RelatedFeatures[OffsetID],0)),,CHAR(34),
", Offset3Value:  ",IF(INDEX(RelatedFeatures[Offset 3 Value],MATCH($A484,RelatedFeatures[OffsetID],0))="","NULL",INDEX(RelatedFeatures[Offset 3 Value],MATCH($A484,RelatedFeatures[OffsetID],0))),
", Offset3UnitID:  ",CHAR(34),INDEX(RelatedFeatures[Offset 3 Unit],MATCH($A484,RelatedFeatures[OffsetID],0)),CHAR(34),"}")))</f>
        <v/>
      </c>
      <c r="O484" s="111" t="str">
        <f>IF(NumRelatedFeatures=0,"",
IF($A484&gt;NumRelatedFeatures,"",
CONCATENATE("  - &amp;RelationID",TEXT($A484,"0000"),
" {","SamplingFeatureID:  *SamplingFeatureID",TEXT(MATCH(INDEX(RelatedFeatures[First Sampling Feature Code],$A484),SamplingFeatures[Feature Code],0),"0000"),
", RelationshipTypeCV:  ",CHAR(34),INDEX(RelatedFeatures[Relationship Type],$A484),CHAR(34),
", RelatedFeatureID: *SamplingFeatureID",TEXT(MATCH(INDEX(RelatedFeatures[Second Sampling Feature Code],$A484),SamplingFeatures[Feature Code],0),"0000"),
", SpatialOffsetID:  ",IF(INDEX(RelatedFeatures[OffsetID],$A484)="",CONCATENATE(CHAR(34),CHAR(34)),CONCATENATE("*SpatialOffsetID",TEXT(INDEX(RelatedFeatures[OffsetID],$A484),"0000"))),"}")))</f>
        <v/>
      </c>
      <c r="P484" s="111" t="str">
        <f>IF($A484&gt;NumMethods,"",
CONCATENATE("  - &amp;MethodID",TEXT($A484,"0000"),
" {","MethodTypeCV:  ",CHAR(34),INDEX(Methods[Method Type],$A484),CHAR(34),
", MethodCode:  ",CHAR(34),INDEX(Methods[Method Code],$A484),CHAR(34),
", MethodName:  ",CHAR(34),INDEX(Methods[Method Name],$A484),CHAR(34),
", MethodDescription:  ",CHAR(34),INDEX(Methods[Method Description],$A484),CHAR(34),
", MethodLink:  ",CHAR(34),INDEX(Methods[Method Link],$A484),CHAR(34),
", OrganizationID: *OrganizationID",TEXT(MATCH(INDEX(Methods[Organization Name],$A484),Organizations[Organization Name],0),"0000"),"}"))</f>
        <v/>
      </c>
      <c r="Q484" s="111" t="str">
        <f>IF($A484&gt;NumVariables,"",
CONCATENATE("  - &amp;VariableID",TEXT($A484,"0000"),
" {","VariableTypeCV:  ",CHAR(34),INDEX(Variables[Variable Type],$A484),CHAR(34),
", VariableCode:  ",CHAR(34),INDEX(Variables[Variable Code],$A484),CHAR(34),
", VariableNameCV:  ",CHAR(34),INDEX(Variables[Variable Name],$A484),CHAR(34),
", VariableDefinition:  ",CHAR(34),INDEX(Variables[Variable Definition],$A484),CHAR(34),
", SpecciationCV:  ",CHAR(34),INDEX(Variables[Speciation],$A484),CHAR(34),
", NoDataValue:  ",CHAR(34),INDEX(Variables[No Data Value],$A484),CHAR(34),"}"))</f>
        <v/>
      </c>
      <c r="S484" s="111" t="str">
        <f>IF($A484&gt;NumProcessingLevels,"",
CONCATENATE("  - &amp;ProcessingLevelID",TEXT($A484,"0000"),
" {","ProcessingLevelCode:  ",CHAR(34),INDEX(ProcessingLevels[Processing Level Code],$A484),CHAR(34),
", Definition:  ",CHAR(34),INDEX(ProcessingLevels[Definition],$A484),CHAR(34),
", Explanation:  ",CHAR(34),INDEX(ProcessingLevels[Explanation],$A484),CHAR(34),"}"))</f>
        <v/>
      </c>
      <c r="T484" s="111" t="str">
        <f>IF($A484&gt;NumDataColumns,"",
IF(INDEX(DataColumns[Method Code],$A484)="","PLEASE FILL IN A METHOD FOR EACH DATA COLUMN",
CONCATENATE("  - &amp;ActionID",TEXT($A484,"0000"),
" {","ActionTypeCV:  ",CHAR(34),"Observation",CHAR(34),
", MethodID: *MethodID",TEXT(MATCH(INDEX(DataColumns[Method Code],$A484),Methods[Method Code],0),"0000"),
", BeginDateTime:  NULL",
", BeginDateTimeUTCOffset:  NULL",
", EndDateTime:  NULL",
", EndDateTimeUTCOffset:  NULL",
", ActionDescription:  ",CHAR(34),"Generic observation action generated by YODA TimeSeries Template",CHAR(34),
", ActionFileLink:  ",CHAR(34),CHAR(34),"}")))</f>
        <v/>
      </c>
      <c r="U484" s="111" t="str">
        <f>IF($A484&gt;NumDataColumns,"",
IF(INDEX(DataColumns[Method Code],$A484)="","PLEASE FILL IN A SAMPLING FEATURE FOR EACH DATA COLUMN",
CONCATENATE("  - &amp;FeatureActionID",TEXT($A484,"0000"),
" {","SamplingFeatureID:  *SamplingFeatureID",TEXT(MATCH(INDEX(DataColumns[Sampling Feature Code],$A484),SamplingFeatures[Feature Code],0),"0000"),
", ActionID:  *ActionID",TEXT($A484,"0000"),"}")))</f>
        <v/>
      </c>
      <c r="V484" s="111" t="str">
        <f>IF($A484&gt;NumDataColumns,"",
CONCATENATE("  - &amp;ResultID",TEXT($A484,"0000"),
" {","ResultUUID:  ",CHAR(34),INDEX(DataColumns[ResultUUID],$A484),CHAR(34),
", FeatureActionID: *FeatureActionID",TEXT($A484,"0000"),
", ResultTypeCV:  ",CHAR(34),INDEX(DataColumns[Result Type],$A484),CHAR(34),
", VariableID:  *VariableID",TEXT(MATCH(INDEX(DataColumns[Variable Code],$A484),Variables[Variable Code],0),"0000"),
", UnitsID:  ",CHAR(34),INDEX(DataColumns[Unit Name],$A484),CHAR(34),
", TaxonomicClassifierID:  ",CHAR(34),CHAR(34),
", ProcessingLevelID:  *ProcessingLevelID",TEXT(MATCH(INDEX(DataColumns[Processing Level],$A484),ProcessingLevels[Processing Level Code],0),"0000"),
", ResultDateTime:  ",CHAR(34),CHAR(34),
", ResultDateTimeUTCOffset:  ",CHAR(34),CHAR(34),
", ValidDateTime:  ",CHAR(34),CHAR(34),
", ValidDateTimeUTCOffset:  ",CHAR(34),CHAR(34),
", StatusCV:  ",CHAR(34),CHAR(34),
", SampledMediumCV:  ",CHAR(34),INDEX(DataColumns[Sampled Medium],$A484),CHAR(34),
", ValueCount:  ",NumDataValues,"}"))</f>
        <v/>
      </c>
      <c r="W484" s="111" t="str">
        <f>IF($A484&gt;NumDataColumns,"",
CONCATENATE("  - &amp;TimeSeriesResultID001",TEXT($A484,"0000"),
" {","ResultID: *ResultID",TEXT($A484,"0000"),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Statistic],$A484),CHAR(34),"}"))</f>
        <v/>
      </c>
      <c r="X484" s="111" t="str">
        <f>IF($A484-3&gt;NumDataColumns,"",
CONCATENATE("    - {ColumnNumber: ",TEXT($A484-1,"0000"),
", Label:  ",CHAR(34),INDEX(DataColumns[Column Label],$A484-3),CHAR(34),
", ODM2Field:  ",CHAR(34),"DataValue",CHAR(34),
", CensorCodeCV:  ",CHAR(34),INDEX(DataColumns[Censor Code],$A484-3),CHAR(34),
", QualiatyCodeCV:  ",CHAR(34),INDEX(DataColumns[Quality Code],$A484-3),CHAR(34),
", TimeAggregationInterval:  ",INDEX(DataColumns[Time Aggregation Interval],$A484-3),
", TimeAggregationIntervalUnitsID:  ",CHAR(34),INDEX(DataColumns[Time Aggregation Unit],$A484-3),CHAR(34),"}"))</f>
        <v/>
      </c>
      <c r="AA484" s="111" t="str">
        <f>IF($A484&gt;NumDataColumns,
"",
CONCATENATE(AA483,", ",INDEX(DataColumns[Column Label],$A484)))</f>
        <v/>
      </c>
    </row>
    <row r="485" spans="1:27" x14ac:dyDescent="0.25">
      <c r="A485">
        <v>482</v>
      </c>
      <c r="D485" s="111" t="str">
        <f>IF($A485&gt;NumPeople,"",
CONCATENATE("  - &amp;PersonID",TEXT($A485,"0000"),
" {","PersonFirstName:  ",CHAR(34),INDEX(People[First Name],$A485),CHAR(34),
", PersonMiddleName:  ",CHAR(34),INDEX(People[Middle Name],$A485),CHAR(34),
", PersonLastName:  ",CHAR(34),INDEX(People[Last Name],$A485),CHAR(34),"}"))</f>
        <v/>
      </c>
      <c r="E485" s="111" t="str">
        <f>IF($A485&gt;NumOrganizations,"",
CONCATENATE("  - &amp;OrganizationID",TEXT($A485,"0000"),
" {","OrganizationTypeCV:  ",CHAR(34),INDEX(Organizations[Organization Type '[CV']],$A485),CHAR(34),
", OrganizationCode:  ",CHAR(34),INDEX(Organizations[Organization Code],$A485),CHAR(34),
", OrganizationName:  ",CHAR(34),INDEX(Organizations[Organization Name],$A485),CHAR(34),
", OrganizationDescription:  ",CHAR(34),INDEX(Organizations[Organization Description],$A485),CHAR(34),
", OrganizationLink:  ",CHAR(34),INDEX(Organizations[Organization Link],$A485),CHAR(34),"}"))</f>
        <v/>
      </c>
      <c r="F485" s="111" t="str">
        <f>IF($A485&gt;NumPeople,"",
CONCATENATE("  - &amp;AffiliationID",TEXT($A485,"0000"),
" {PersonID: *PersonID",TEXT($A485,"0000"),
", OrganizationID: *OrganizationID",TEXT(MATCH(INDEX(People[Organization Name],$A485),Organizations[Organization Name],0),"0000"),
", IsPrimaryOrganizationContact: , AffiliationStartDate: , AffiliationEndDate: , PrimaryPhone: ",
", PrimaryEmail: ",CHAR(34),INDEX(People[Primary Email],$A485),CHAR(34),
", PrimaryAddress: ",CHAR(34),INDEX(People[Primary Address],$A485),CHAR(34),
", PersonLink: }"))</f>
        <v/>
      </c>
      <c r="H485" s="111" t="str">
        <f>IF(COUNTA(CitationInformation)=0,"",
IF($A485&gt;NumAuthors,"",
CONCATENATE("  - &amp;AuthorListID",TEXT($A485,"0000"),
"  {CitationID: *CitationID0001",
", PersonID: *PersonID",TEXT(MATCH(INDEX(AuthorList[Author Name],$A485),People[Full Name],0),"0000"),
", AuthorOrder: ",INDEX(AuthorList[Author Number],$A485),"}")))</f>
        <v/>
      </c>
      <c r="K485" s="111" t="str">
        <f>IF($A485&gt;NumSamplingFeatures,"",
CONCATENATE("  - &amp;SamplingFeatureID",TEXT($A485,"0000"),
" {","SamplingFeatureUUID:  ",CHAR(34),INDEX(SamplingFeatures[Sampling Feature UUID],$A485),CHAR(34),
", SamplingFeatureTypeCV:  ",CHAR(34),INDEX(SamplingFeatures[Sampling Feature Type],$A485),CHAR(34),
", SamplingFeatureCode:  ",CHAR(34),INDEX(SamplingFeatures[Feature Code],$A485),CHAR(34),
", SamplingFeatureName:  ",CHAR(34),INDEX(SamplingFeatures[Feature Name],$A485),CHAR(34),
", SamplingFeatureDescription:  ",CHAR(34),INDEX(SamplingFeatures[Feature Description],$A485),CHAR(34),
", SamplingFeatureGeotypeCV:  ",CHAR(34),INDEX(SamplingFeatures[Feature Geo Type],$A485),CHAR(34),
", FeatureGeometry:  ",CHAR(34),INDEX(SamplingFeatures[Feature Geometry],$A485),CHAR(34),
", Elevation_m:  ",CHAR(34),INDEX(SamplingFeatures[Elevation_m],$A485),CHAR(34),
", ElevationDatumCV:  ",CHAR(34),ElevationDatum,CHAR(34),"}"))</f>
        <v/>
      </c>
      <c r="L485" s="111" t="str">
        <f>IF(NumSites=0,"",
IF(NumSites&lt;$A485,"",
CONCATENATE("  - &amp;SiteID",TEXT($A485,"0000"),
" {","SamplingFeatureID:  *SamplingFeatureID",TEXT(MATCH($A485,Sites[SiteID],0),"0000"),
", SiteTypeCV:  ",CHAR(34),INDEX(Sites[Site Type],MATCH($A485,Sites[SiteID],0)),CHAR(34),
", Latitude:  ",INDEX(Sites[Latitude],MATCH($A485,Sites[SiteID],0)),
", Longitude:  ",INDEX(Sites[Longitude],MATCH($A485,Sites[SiteID],0)),
", SpatialReferenceID:  *SRSID0001}")))</f>
        <v/>
      </c>
      <c r="M485" s="111" t="str">
        <f>IF(NumSpecimens=0,"",
IF(NumSpecimens&lt;$A485,"",
CONCATENATE("  - &amp;SpecimenID",TEXT($A485,"0000"),
" {","SamplingFeatureID:  *SamplingFeatureID",TEXT(MATCH($A485,Specimens[SpecimenID],0),"0000"),
", SpecimenTypeCV:  ",CHAR(34),INDEX(Specimens[Specimen Type],MATCH($A485,Specimens[SpecimenID],0)),CHAR(34),
", SpecimenMediumCV:  ",INDEX(Specimens[Specimen Medium],MATCH($A485,Specimens[SpecimenID],0)),
", IsFieldSpecimen:  ",CHAR(34),INDEX(Specimens[Is Field Specimen?],MATCH($A485,Specimens[SpecimenID],0)),CHAR(34),"}")))</f>
        <v/>
      </c>
      <c r="N485" s="111" t="str">
        <f>IF(NumSpatialOffsets=0,"",
IF(NumSpatialOffsets&lt;$A485,"",
CONCATENATE("  - &amp;SpatialOffsetID",TEXT($A485,"0000"),
" {","SpatialOffsetTypeCV:  ",CHAR(34),INDEX(RelatedFeatures[Spatial Offset Type],MATCH($A485,RelatedFeatures[OffsetID],0)),CHAR(34),
", Offset1Value:  ",INDEX(RelatedFeatures[Offset 1 Value],MATCH($A485,RelatedFeatures[OffsetID],0)),
", Offset1UnitID:  ",CHAR(34),INDEX(RelatedFeatures[Offset 1 Unit],MATCH($A485,RelatedFeatures[OffsetID],0)),CHAR(34),
", Offset2Value:  ",IF(INDEX(RelatedFeatures[Offset 2 Value],MATCH($A485,RelatedFeatures[OffsetID],0))="","NULL",INDEX(RelatedFeatures[Offset 2 Value],MATCH($A485,RelatedFeatures[OffsetID],0))),
", Offset2UnitID:  ",CHAR(34),INDEX(RelatedFeatures[Offset 2 Unit],MATCH($A485,RelatedFeatures[OffsetID],0)),,CHAR(34),
", Offset3Value:  ",IF(INDEX(RelatedFeatures[Offset 3 Value],MATCH($A485,RelatedFeatures[OffsetID],0))="","NULL",INDEX(RelatedFeatures[Offset 3 Value],MATCH($A485,RelatedFeatures[OffsetID],0))),
", Offset3UnitID:  ",CHAR(34),INDEX(RelatedFeatures[Offset 3 Unit],MATCH($A485,RelatedFeatures[OffsetID],0)),CHAR(34),"}")))</f>
        <v/>
      </c>
      <c r="O485" s="111" t="str">
        <f>IF(NumRelatedFeatures=0,"",
IF($A485&gt;NumRelatedFeatures,"",
CONCATENATE("  - &amp;RelationID",TEXT($A485,"0000"),
" {","SamplingFeatureID:  *SamplingFeatureID",TEXT(MATCH(INDEX(RelatedFeatures[First Sampling Feature Code],$A485),SamplingFeatures[Feature Code],0),"0000"),
", RelationshipTypeCV:  ",CHAR(34),INDEX(RelatedFeatures[Relationship Type],$A485),CHAR(34),
", RelatedFeatureID: *SamplingFeatureID",TEXT(MATCH(INDEX(RelatedFeatures[Second Sampling Feature Code],$A485),SamplingFeatures[Feature Code],0),"0000"),
", SpatialOffsetID:  ",IF(INDEX(RelatedFeatures[OffsetID],$A485)="",CONCATENATE(CHAR(34),CHAR(34)),CONCATENATE("*SpatialOffsetID",TEXT(INDEX(RelatedFeatures[OffsetID],$A485),"0000"))),"}")))</f>
        <v/>
      </c>
      <c r="P485" s="111" t="str">
        <f>IF($A485&gt;NumMethods,"",
CONCATENATE("  - &amp;MethodID",TEXT($A485,"0000"),
" {","MethodTypeCV:  ",CHAR(34),INDEX(Methods[Method Type],$A485),CHAR(34),
", MethodCode:  ",CHAR(34),INDEX(Methods[Method Code],$A485),CHAR(34),
", MethodName:  ",CHAR(34),INDEX(Methods[Method Name],$A485),CHAR(34),
", MethodDescription:  ",CHAR(34),INDEX(Methods[Method Description],$A485),CHAR(34),
", MethodLink:  ",CHAR(34),INDEX(Methods[Method Link],$A485),CHAR(34),
", OrganizationID: *OrganizationID",TEXT(MATCH(INDEX(Methods[Organization Name],$A485),Organizations[Organization Name],0),"0000"),"}"))</f>
        <v/>
      </c>
      <c r="Q485" s="111" t="str">
        <f>IF($A485&gt;NumVariables,"",
CONCATENATE("  - &amp;VariableID",TEXT($A485,"0000"),
" {","VariableTypeCV:  ",CHAR(34),INDEX(Variables[Variable Type],$A485),CHAR(34),
", VariableCode:  ",CHAR(34),INDEX(Variables[Variable Code],$A485),CHAR(34),
", VariableNameCV:  ",CHAR(34),INDEX(Variables[Variable Name],$A485),CHAR(34),
", VariableDefinition:  ",CHAR(34),INDEX(Variables[Variable Definition],$A485),CHAR(34),
", SpecciationCV:  ",CHAR(34),INDEX(Variables[Speciation],$A485),CHAR(34),
", NoDataValue:  ",CHAR(34),INDEX(Variables[No Data Value],$A485),CHAR(34),"}"))</f>
        <v/>
      </c>
      <c r="S485" s="111" t="str">
        <f>IF($A485&gt;NumProcessingLevels,"",
CONCATENATE("  - &amp;ProcessingLevelID",TEXT($A485,"0000"),
" {","ProcessingLevelCode:  ",CHAR(34),INDEX(ProcessingLevels[Processing Level Code],$A485),CHAR(34),
", Definition:  ",CHAR(34),INDEX(ProcessingLevels[Definition],$A485),CHAR(34),
", Explanation:  ",CHAR(34),INDEX(ProcessingLevels[Explanation],$A485),CHAR(34),"}"))</f>
        <v/>
      </c>
      <c r="T485" s="111" t="str">
        <f>IF($A485&gt;NumDataColumns,"",
IF(INDEX(DataColumns[Method Code],$A485)="","PLEASE FILL IN A METHOD FOR EACH DATA COLUMN",
CONCATENATE("  - &amp;ActionID",TEXT($A485,"0000"),
" {","ActionTypeCV:  ",CHAR(34),"Observation",CHAR(34),
", MethodID: *MethodID",TEXT(MATCH(INDEX(DataColumns[Method Code],$A485),Methods[Method Code],0),"0000"),
", BeginDateTime:  NULL",
", BeginDateTimeUTCOffset:  NULL",
", EndDateTime:  NULL",
", EndDateTimeUTCOffset:  NULL",
", ActionDescription:  ",CHAR(34),"Generic observation action generated by YODA TimeSeries Template",CHAR(34),
", ActionFileLink:  ",CHAR(34),CHAR(34),"}")))</f>
        <v/>
      </c>
      <c r="U485" s="111" t="str">
        <f>IF($A485&gt;NumDataColumns,"",
IF(INDEX(DataColumns[Method Code],$A485)="","PLEASE FILL IN A SAMPLING FEATURE FOR EACH DATA COLUMN",
CONCATENATE("  - &amp;FeatureActionID",TEXT($A485,"0000"),
" {","SamplingFeatureID:  *SamplingFeatureID",TEXT(MATCH(INDEX(DataColumns[Sampling Feature Code],$A485),SamplingFeatures[Feature Code],0),"0000"),
", ActionID:  *ActionID",TEXT($A485,"0000"),"}")))</f>
        <v/>
      </c>
      <c r="V485" s="111" t="str">
        <f>IF($A485&gt;NumDataColumns,"",
CONCATENATE("  - &amp;ResultID",TEXT($A485,"0000"),
" {","ResultUUID:  ",CHAR(34),INDEX(DataColumns[ResultUUID],$A485),CHAR(34),
", FeatureActionID: *FeatureActionID",TEXT($A485,"0000"),
", ResultTypeCV:  ",CHAR(34),INDEX(DataColumns[Result Type],$A485),CHAR(34),
", VariableID:  *VariableID",TEXT(MATCH(INDEX(DataColumns[Variable Code],$A485),Variables[Variable Code],0),"0000"),
", UnitsID:  ",CHAR(34),INDEX(DataColumns[Unit Name],$A485),CHAR(34),
", TaxonomicClassifierID:  ",CHAR(34),CHAR(34),
", ProcessingLevelID:  *ProcessingLevelID",TEXT(MATCH(INDEX(DataColumns[Processing Level],$A485),ProcessingLevels[Processing Level Code],0),"0000"),
", ResultDateTime:  ",CHAR(34),CHAR(34),
", ResultDateTimeUTCOffset:  ",CHAR(34),CHAR(34),
", ValidDateTime:  ",CHAR(34),CHAR(34),
", ValidDateTimeUTCOffset:  ",CHAR(34),CHAR(34),
", StatusCV:  ",CHAR(34),CHAR(34),
", SampledMediumCV:  ",CHAR(34),INDEX(DataColumns[Sampled Medium],$A485),CHAR(34),
", ValueCount:  ",NumDataValues,"}"))</f>
        <v/>
      </c>
      <c r="W485" s="111" t="str">
        <f>IF($A485&gt;NumDataColumns,"",
CONCATENATE("  - &amp;TimeSeriesResultID001",TEXT($A485,"0000"),
" {","ResultID: *ResultID",TEXT($A485,"0000"),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Statistic],$A485),CHAR(34),"}"))</f>
        <v/>
      </c>
      <c r="X485" s="111" t="str">
        <f>IF($A485-3&gt;NumDataColumns,"",
CONCATENATE("    - {ColumnNumber: ",TEXT($A485-1,"0000"),
", Label:  ",CHAR(34),INDEX(DataColumns[Column Label],$A485-3),CHAR(34),
", ODM2Field:  ",CHAR(34),"DataValue",CHAR(34),
", CensorCodeCV:  ",CHAR(34),INDEX(DataColumns[Censor Code],$A485-3),CHAR(34),
", QualiatyCodeCV:  ",CHAR(34),INDEX(DataColumns[Quality Code],$A485-3),CHAR(34),
", TimeAggregationInterval:  ",INDEX(DataColumns[Time Aggregation Interval],$A485-3),
", TimeAggregationIntervalUnitsID:  ",CHAR(34),INDEX(DataColumns[Time Aggregation Unit],$A485-3),CHAR(34),"}"))</f>
        <v/>
      </c>
      <c r="AA485" s="111" t="str">
        <f>IF($A485&gt;NumDataColumns,
"",
CONCATENATE(AA484,", ",INDEX(DataColumns[Column Label],$A485)))</f>
        <v/>
      </c>
    </row>
    <row r="486" spans="1:27" x14ac:dyDescent="0.25">
      <c r="A486">
        <v>483</v>
      </c>
      <c r="D486" s="111" t="str">
        <f>IF($A486&gt;NumPeople,"",
CONCATENATE("  - &amp;PersonID",TEXT($A486,"0000"),
" {","PersonFirstName:  ",CHAR(34),INDEX(People[First Name],$A486),CHAR(34),
", PersonMiddleName:  ",CHAR(34),INDEX(People[Middle Name],$A486),CHAR(34),
", PersonLastName:  ",CHAR(34),INDEX(People[Last Name],$A486),CHAR(34),"}"))</f>
        <v/>
      </c>
      <c r="E486" s="111" t="str">
        <f>IF($A486&gt;NumOrganizations,"",
CONCATENATE("  - &amp;OrganizationID",TEXT($A486,"0000"),
" {","OrganizationTypeCV:  ",CHAR(34),INDEX(Organizations[Organization Type '[CV']],$A486),CHAR(34),
", OrganizationCode:  ",CHAR(34),INDEX(Organizations[Organization Code],$A486),CHAR(34),
", OrganizationName:  ",CHAR(34),INDEX(Organizations[Organization Name],$A486),CHAR(34),
", OrganizationDescription:  ",CHAR(34),INDEX(Organizations[Organization Description],$A486),CHAR(34),
", OrganizationLink:  ",CHAR(34),INDEX(Organizations[Organization Link],$A486),CHAR(34),"}"))</f>
        <v/>
      </c>
      <c r="F486" s="111" t="str">
        <f>IF($A486&gt;NumPeople,"",
CONCATENATE("  - &amp;AffiliationID",TEXT($A486,"0000"),
" {PersonID: *PersonID",TEXT($A486,"0000"),
", OrganizationID: *OrganizationID",TEXT(MATCH(INDEX(People[Organization Name],$A486),Organizations[Organization Name],0),"0000"),
", IsPrimaryOrganizationContact: , AffiliationStartDate: , AffiliationEndDate: , PrimaryPhone: ",
", PrimaryEmail: ",CHAR(34),INDEX(People[Primary Email],$A486),CHAR(34),
", PrimaryAddress: ",CHAR(34),INDEX(People[Primary Address],$A486),CHAR(34),
", PersonLink: }"))</f>
        <v/>
      </c>
      <c r="H486" s="111" t="str">
        <f>IF(COUNTA(CitationInformation)=0,"",
IF($A486&gt;NumAuthors,"",
CONCATENATE("  - &amp;AuthorListID",TEXT($A486,"0000"),
"  {CitationID: *CitationID0001",
", PersonID: *PersonID",TEXT(MATCH(INDEX(AuthorList[Author Name],$A486),People[Full Name],0),"0000"),
", AuthorOrder: ",INDEX(AuthorList[Author Number],$A486),"}")))</f>
        <v/>
      </c>
      <c r="K486" s="111" t="str">
        <f>IF($A486&gt;NumSamplingFeatures,"",
CONCATENATE("  - &amp;SamplingFeatureID",TEXT($A486,"0000"),
" {","SamplingFeatureUUID:  ",CHAR(34),INDEX(SamplingFeatures[Sampling Feature UUID],$A486),CHAR(34),
", SamplingFeatureTypeCV:  ",CHAR(34),INDEX(SamplingFeatures[Sampling Feature Type],$A486),CHAR(34),
", SamplingFeatureCode:  ",CHAR(34),INDEX(SamplingFeatures[Feature Code],$A486),CHAR(34),
", SamplingFeatureName:  ",CHAR(34),INDEX(SamplingFeatures[Feature Name],$A486),CHAR(34),
", SamplingFeatureDescription:  ",CHAR(34),INDEX(SamplingFeatures[Feature Description],$A486),CHAR(34),
", SamplingFeatureGeotypeCV:  ",CHAR(34),INDEX(SamplingFeatures[Feature Geo Type],$A486),CHAR(34),
", FeatureGeometry:  ",CHAR(34),INDEX(SamplingFeatures[Feature Geometry],$A486),CHAR(34),
", Elevation_m:  ",CHAR(34),INDEX(SamplingFeatures[Elevation_m],$A486),CHAR(34),
", ElevationDatumCV:  ",CHAR(34),ElevationDatum,CHAR(34),"}"))</f>
        <v/>
      </c>
      <c r="L486" s="111" t="str">
        <f>IF(NumSites=0,"",
IF(NumSites&lt;$A486,"",
CONCATENATE("  - &amp;SiteID",TEXT($A486,"0000"),
" {","SamplingFeatureID:  *SamplingFeatureID",TEXT(MATCH($A486,Sites[SiteID],0),"0000"),
", SiteTypeCV:  ",CHAR(34),INDEX(Sites[Site Type],MATCH($A486,Sites[SiteID],0)),CHAR(34),
", Latitude:  ",INDEX(Sites[Latitude],MATCH($A486,Sites[SiteID],0)),
", Longitude:  ",INDEX(Sites[Longitude],MATCH($A486,Sites[SiteID],0)),
", SpatialReferenceID:  *SRSID0001}")))</f>
        <v/>
      </c>
      <c r="M486" s="111" t="str">
        <f>IF(NumSpecimens=0,"",
IF(NumSpecimens&lt;$A486,"",
CONCATENATE("  - &amp;SpecimenID",TEXT($A486,"0000"),
" {","SamplingFeatureID:  *SamplingFeatureID",TEXT(MATCH($A486,Specimens[SpecimenID],0),"0000"),
", SpecimenTypeCV:  ",CHAR(34),INDEX(Specimens[Specimen Type],MATCH($A486,Specimens[SpecimenID],0)),CHAR(34),
", SpecimenMediumCV:  ",INDEX(Specimens[Specimen Medium],MATCH($A486,Specimens[SpecimenID],0)),
", IsFieldSpecimen:  ",CHAR(34),INDEX(Specimens[Is Field Specimen?],MATCH($A486,Specimens[SpecimenID],0)),CHAR(34),"}")))</f>
        <v/>
      </c>
      <c r="N486" s="111" t="str">
        <f>IF(NumSpatialOffsets=0,"",
IF(NumSpatialOffsets&lt;$A486,"",
CONCATENATE("  - &amp;SpatialOffsetID",TEXT($A486,"0000"),
" {","SpatialOffsetTypeCV:  ",CHAR(34),INDEX(RelatedFeatures[Spatial Offset Type],MATCH($A486,RelatedFeatures[OffsetID],0)),CHAR(34),
", Offset1Value:  ",INDEX(RelatedFeatures[Offset 1 Value],MATCH($A486,RelatedFeatures[OffsetID],0)),
", Offset1UnitID:  ",CHAR(34),INDEX(RelatedFeatures[Offset 1 Unit],MATCH($A486,RelatedFeatures[OffsetID],0)),CHAR(34),
", Offset2Value:  ",IF(INDEX(RelatedFeatures[Offset 2 Value],MATCH($A486,RelatedFeatures[OffsetID],0))="","NULL",INDEX(RelatedFeatures[Offset 2 Value],MATCH($A486,RelatedFeatures[OffsetID],0))),
", Offset2UnitID:  ",CHAR(34),INDEX(RelatedFeatures[Offset 2 Unit],MATCH($A486,RelatedFeatures[OffsetID],0)),,CHAR(34),
", Offset3Value:  ",IF(INDEX(RelatedFeatures[Offset 3 Value],MATCH($A486,RelatedFeatures[OffsetID],0))="","NULL",INDEX(RelatedFeatures[Offset 3 Value],MATCH($A486,RelatedFeatures[OffsetID],0))),
", Offset3UnitID:  ",CHAR(34),INDEX(RelatedFeatures[Offset 3 Unit],MATCH($A486,RelatedFeatures[OffsetID],0)),CHAR(34),"}")))</f>
        <v/>
      </c>
      <c r="O486" s="111" t="str">
        <f>IF(NumRelatedFeatures=0,"",
IF($A486&gt;NumRelatedFeatures,"",
CONCATENATE("  - &amp;RelationID",TEXT($A486,"0000"),
" {","SamplingFeatureID:  *SamplingFeatureID",TEXT(MATCH(INDEX(RelatedFeatures[First Sampling Feature Code],$A486),SamplingFeatures[Feature Code],0),"0000"),
", RelationshipTypeCV:  ",CHAR(34),INDEX(RelatedFeatures[Relationship Type],$A486),CHAR(34),
", RelatedFeatureID: *SamplingFeatureID",TEXT(MATCH(INDEX(RelatedFeatures[Second Sampling Feature Code],$A486),SamplingFeatures[Feature Code],0),"0000"),
", SpatialOffsetID:  ",IF(INDEX(RelatedFeatures[OffsetID],$A486)="",CONCATENATE(CHAR(34),CHAR(34)),CONCATENATE("*SpatialOffsetID",TEXT(INDEX(RelatedFeatures[OffsetID],$A486),"0000"))),"}")))</f>
        <v/>
      </c>
      <c r="P486" s="111" t="str">
        <f>IF($A486&gt;NumMethods,"",
CONCATENATE("  - &amp;MethodID",TEXT($A486,"0000"),
" {","MethodTypeCV:  ",CHAR(34),INDEX(Methods[Method Type],$A486),CHAR(34),
", MethodCode:  ",CHAR(34),INDEX(Methods[Method Code],$A486),CHAR(34),
", MethodName:  ",CHAR(34),INDEX(Methods[Method Name],$A486),CHAR(34),
", MethodDescription:  ",CHAR(34),INDEX(Methods[Method Description],$A486),CHAR(34),
", MethodLink:  ",CHAR(34),INDEX(Methods[Method Link],$A486),CHAR(34),
", OrganizationID: *OrganizationID",TEXT(MATCH(INDEX(Methods[Organization Name],$A486),Organizations[Organization Name],0),"0000"),"}"))</f>
        <v/>
      </c>
      <c r="Q486" s="111" t="str">
        <f>IF($A486&gt;NumVariables,"",
CONCATENATE("  - &amp;VariableID",TEXT($A486,"0000"),
" {","VariableTypeCV:  ",CHAR(34),INDEX(Variables[Variable Type],$A486),CHAR(34),
", VariableCode:  ",CHAR(34),INDEX(Variables[Variable Code],$A486),CHAR(34),
", VariableNameCV:  ",CHAR(34),INDEX(Variables[Variable Name],$A486),CHAR(34),
", VariableDefinition:  ",CHAR(34),INDEX(Variables[Variable Definition],$A486),CHAR(34),
", SpecciationCV:  ",CHAR(34),INDEX(Variables[Speciation],$A486),CHAR(34),
", NoDataValue:  ",CHAR(34),INDEX(Variables[No Data Value],$A486),CHAR(34),"}"))</f>
        <v/>
      </c>
      <c r="S486" s="111" t="str">
        <f>IF($A486&gt;NumProcessingLevels,"",
CONCATENATE("  - &amp;ProcessingLevelID",TEXT($A486,"0000"),
" {","ProcessingLevelCode:  ",CHAR(34),INDEX(ProcessingLevels[Processing Level Code],$A486),CHAR(34),
", Definition:  ",CHAR(34),INDEX(ProcessingLevels[Definition],$A486),CHAR(34),
", Explanation:  ",CHAR(34),INDEX(ProcessingLevels[Explanation],$A486),CHAR(34),"}"))</f>
        <v/>
      </c>
      <c r="T486" s="111" t="str">
        <f>IF($A486&gt;NumDataColumns,"",
IF(INDEX(DataColumns[Method Code],$A486)="","PLEASE FILL IN A METHOD FOR EACH DATA COLUMN",
CONCATENATE("  - &amp;ActionID",TEXT($A486,"0000"),
" {","ActionTypeCV:  ",CHAR(34),"Observation",CHAR(34),
", MethodID: *MethodID",TEXT(MATCH(INDEX(DataColumns[Method Code],$A486),Methods[Method Code],0),"0000"),
", BeginDateTime:  NULL",
", BeginDateTimeUTCOffset:  NULL",
", EndDateTime:  NULL",
", EndDateTimeUTCOffset:  NULL",
", ActionDescription:  ",CHAR(34),"Generic observation action generated by YODA TimeSeries Template",CHAR(34),
", ActionFileLink:  ",CHAR(34),CHAR(34),"}")))</f>
        <v/>
      </c>
      <c r="U486" s="111" t="str">
        <f>IF($A486&gt;NumDataColumns,"",
IF(INDEX(DataColumns[Method Code],$A486)="","PLEASE FILL IN A SAMPLING FEATURE FOR EACH DATA COLUMN",
CONCATENATE("  - &amp;FeatureActionID",TEXT($A486,"0000"),
" {","SamplingFeatureID:  *SamplingFeatureID",TEXT(MATCH(INDEX(DataColumns[Sampling Feature Code],$A486),SamplingFeatures[Feature Code],0),"0000"),
", ActionID:  *ActionID",TEXT($A486,"0000"),"}")))</f>
        <v/>
      </c>
      <c r="V486" s="111" t="str">
        <f>IF($A486&gt;NumDataColumns,"",
CONCATENATE("  - &amp;ResultID",TEXT($A486,"0000"),
" {","ResultUUID:  ",CHAR(34),INDEX(DataColumns[ResultUUID],$A486),CHAR(34),
", FeatureActionID: *FeatureActionID",TEXT($A486,"0000"),
", ResultTypeCV:  ",CHAR(34),INDEX(DataColumns[Result Type],$A486),CHAR(34),
", VariableID:  *VariableID",TEXT(MATCH(INDEX(DataColumns[Variable Code],$A486),Variables[Variable Code],0),"0000"),
", UnitsID:  ",CHAR(34),INDEX(DataColumns[Unit Name],$A486),CHAR(34),
", TaxonomicClassifierID:  ",CHAR(34),CHAR(34),
", ProcessingLevelID:  *ProcessingLevelID",TEXT(MATCH(INDEX(DataColumns[Processing Level],$A486),ProcessingLevels[Processing Level Code],0),"0000"),
", ResultDateTime:  ",CHAR(34),CHAR(34),
", ResultDateTimeUTCOffset:  ",CHAR(34),CHAR(34),
", ValidDateTime:  ",CHAR(34),CHAR(34),
", ValidDateTimeUTCOffset:  ",CHAR(34),CHAR(34),
", StatusCV:  ",CHAR(34),CHAR(34),
", SampledMediumCV:  ",CHAR(34),INDEX(DataColumns[Sampled Medium],$A486),CHAR(34),
", ValueCount:  ",NumDataValues,"}"))</f>
        <v/>
      </c>
      <c r="W486" s="111" t="str">
        <f>IF($A486&gt;NumDataColumns,"",
CONCATENATE("  - &amp;TimeSeriesResultID001",TEXT($A486,"0000"),
" {","ResultID: *ResultID",TEXT($A486,"0000"),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Statistic],$A486),CHAR(34),"}"))</f>
        <v/>
      </c>
      <c r="X486" s="111" t="str">
        <f>IF($A486-3&gt;NumDataColumns,"",
CONCATENATE("    - {ColumnNumber: ",TEXT($A486-1,"0000"),
", Label:  ",CHAR(34),INDEX(DataColumns[Column Label],$A486-3),CHAR(34),
", ODM2Field:  ",CHAR(34),"DataValue",CHAR(34),
", CensorCodeCV:  ",CHAR(34),INDEX(DataColumns[Censor Code],$A486-3),CHAR(34),
", QualiatyCodeCV:  ",CHAR(34),INDEX(DataColumns[Quality Code],$A486-3),CHAR(34),
", TimeAggregationInterval:  ",INDEX(DataColumns[Time Aggregation Interval],$A486-3),
", TimeAggregationIntervalUnitsID:  ",CHAR(34),INDEX(DataColumns[Time Aggregation Unit],$A486-3),CHAR(34),"}"))</f>
        <v/>
      </c>
      <c r="AA486" s="111" t="str">
        <f>IF($A486&gt;NumDataColumns,
"",
CONCATENATE(AA485,", ",INDEX(DataColumns[Column Label],$A486)))</f>
        <v/>
      </c>
    </row>
    <row r="487" spans="1:27" x14ac:dyDescent="0.25">
      <c r="A487">
        <v>484</v>
      </c>
      <c r="D487" s="111" t="str">
        <f>IF($A487&gt;NumPeople,"",
CONCATENATE("  - &amp;PersonID",TEXT($A487,"0000"),
" {","PersonFirstName:  ",CHAR(34),INDEX(People[First Name],$A487),CHAR(34),
", PersonMiddleName:  ",CHAR(34),INDEX(People[Middle Name],$A487),CHAR(34),
", PersonLastName:  ",CHAR(34),INDEX(People[Last Name],$A487),CHAR(34),"}"))</f>
        <v/>
      </c>
      <c r="E487" s="111" t="str">
        <f>IF($A487&gt;NumOrganizations,"",
CONCATENATE("  - &amp;OrganizationID",TEXT($A487,"0000"),
" {","OrganizationTypeCV:  ",CHAR(34),INDEX(Organizations[Organization Type '[CV']],$A487),CHAR(34),
", OrganizationCode:  ",CHAR(34),INDEX(Organizations[Organization Code],$A487),CHAR(34),
", OrganizationName:  ",CHAR(34),INDEX(Organizations[Organization Name],$A487),CHAR(34),
", OrganizationDescription:  ",CHAR(34),INDEX(Organizations[Organization Description],$A487),CHAR(34),
", OrganizationLink:  ",CHAR(34),INDEX(Organizations[Organization Link],$A487),CHAR(34),"}"))</f>
        <v/>
      </c>
      <c r="F487" s="111" t="str">
        <f>IF($A487&gt;NumPeople,"",
CONCATENATE("  - &amp;AffiliationID",TEXT($A487,"0000"),
" {PersonID: *PersonID",TEXT($A487,"0000"),
", OrganizationID: *OrganizationID",TEXT(MATCH(INDEX(People[Organization Name],$A487),Organizations[Organization Name],0),"0000"),
", IsPrimaryOrganizationContact: , AffiliationStartDate: , AffiliationEndDate: , PrimaryPhone: ",
", PrimaryEmail: ",CHAR(34),INDEX(People[Primary Email],$A487),CHAR(34),
", PrimaryAddress: ",CHAR(34),INDEX(People[Primary Address],$A487),CHAR(34),
", PersonLink: }"))</f>
        <v/>
      </c>
      <c r="H487" s="111" t="str">
        <f>IF(COUNTA(CitationInformation)=0,"",
IF($A487&gt;NumAuthors,"",
CONCATENATE("  - &amp;AuthorListID",TEXT($A487,"0000"),
"  {CitationID: *CitationID0001",
", PersonID: *PersonID",TEXT(MATCH(INDEX(AuthorList[Author Name],$A487),People[Full Name],0),"0000"),
", AuthorOrder: ",INDEX(AuthorList[Author Number],$A487),"}")))</f>
        <v/>
      </c>
      <c r="K487" s="111" t="str">
        <f>IF($A487&gt;NumSamplingFeatures,"",
CONCATENATE("  - &amp;SamplingFeatureID",TEXT($A487,"0000"),
" {","SamplingFeatureUUID:  ",CHAR(34),INDEX(SamplingFeatures[Sampling Feature UUID],$A487),CHAR(34),
", SamplingFeatureTypeCV:  ",CHAR(34),INDEX(SamplingFeatures[Sampling Feature Type],$A487),CHAR(34),
", SamplingFeatureCode:  ",CHAR(34),INDEX(SamplingFeatures[Feature Code],$A487),CHAR(34),
", SamplingFeatureName:  ",CHAR(34),INDEX(SamplingFeatures[Feature Name],$A487),CHAR(34),
", SamplingFeatureDescription:  ",CHAR(34),INDEX(SamplingFeatures[Feature Description],$A487),CHAR(34),
", SamplingFeatureGeotypeCV:  ",CHAR(34),INDEX(SamplingFeatures[Feature Geo Type],$A487),CHAR(34),
", FeatureGeometry:  ",CHAR(34),INDEX(SamplingFeatures[Feature Geometry],$A487),CHAR(34),
", Elevation_m:  ",CHAR(34),INDEX(SamplingFeatures[Elevation_m],$A487),CHAR(34),
", ElevationDatumCV:  ",CHAR(34),ElevationDatum,CHAR(34),"}"))</f>
        <v/>
      </c>
      <c r="L487" s="111" t="str">
        <f>IF(NumSites=0,"",
IF(NumSites&lt;$A487,"",
CONCATENATE("  - &amp;SiteID",TEXT($A487,"0000"),
" {","SamplingFeatureID:  *SamplingFeatureID",TEXT(MATCH($A487,Sites[SiteID],0),"0000"),
", SiteTypeCV:  ",CHAR(34),INDEX(Sites[Site Type],MATCH($A487,Sites[SiteID],0)),CHAR(34),
", Latitude:  ",INDEX(Sites[Latitude],MATCH($A487,Sites[SiteID],0)),
", Longitude:  ",INDEX(Sites[Longitude],MATCH($A487,Sites[SiteID],0)),
", SpatialReferenceID:  *SRSID0001}")))</f>
        <v/>
      </c>
      <c r="M487" s="111" t="str">
        <f>IF(NumSpecimens=0,"",
IF(NumSpecimens&lt;$A487,"",
CONCATENATE("  - &amp;SpecimenID",TEXT($A487,"0000"),
" {","SamplingFeatureID:  *SamplingFeatureID",TEXT(MATCH($A487,Specimens[SpecimenID],0),"0000"),
", SpecimenTypeCV:  ",CHAR(34),INDEX(Specimens[Specimen Type],MATCH($A487,Specimens[SpecimenID],0)),CHAR(34),
", SpecimenMediumCV:  ",INDEX(Specimens[Specimen Medium],MATCH($A487,Specimens[SpecimenID],0)),
", IsFieldSpecimen:  ",CHAR(34),INDEX(Specimens[Is Field Specimen?],MATCH($A487,Specimens[SpecimenID],0)),CHAR(34),"}")))</f>
        <v/>
      </c>
      <c r="N487" s="111" t="str">
        <f>IF(NumSpatialOffsets=0,"",
IF(NumSpatialOffsets&lt;$A487,"",
CONCATENATE("  - &amp;SpatialOffsetID",TEXT($A487,"0000"),
" {","SpatialOffsetTypeCV:  ",CHAR(34),INDEX(RelatedFeatures[Spatial Offset Type],MATCH($A487,RelatedFeatures[OffsetID],0)),CHAR(34),
", Offset1Value:  ",INDEX(RelatedFeatures[Offset 1 Value],MATCH($A487,RelatedFeatures[OffsetID],0)),
", Offset1UnitID:  ",CHAR(34),INDEX(RelatedFeatures[Offset 1 Unit],MATCH($A487,RelatedFeatures[OffsetID],0)),CHAR(34),
", Offset2Value:  ",IF(INDEX(RelatedFeatures[Offset 2 Value],MATCH($A487,RelatedFeatures[OffsetID],0))="","NULL",INDEX(RelatedFeatures[Offset 2 Value],MATCH($A487,RelatedFeatures[OffsetID],0))),
", Offset2UnitID:  ",CHAR(34),INDEX(RelatedFeatures[Offset 2 Unit],MATCH($A487,RelatedFeatures[OffsetID],0)),,CHAR(34),
", Offset3Value:  ",IF(INDEX(RelatedFeatures[Offset 3 Value],MATCH($A487,RelatedFeatures[OffsetID],0))="","NULL",INDEX(RelatedFeatures[Offset 3 Value],MATCH($A487,RelatedFeatures[OffsetID],0))),
", Offset3UnitID:  ",CHAR(34),INDEX(RelatedFeatures[Offset 3 Unit],MATCH($A487,RelatedFeatures[OffsetID],0)),CHAR(34),"}")))</f>
        <v/>
      </c>
      <c r="O487" s="111" t="str">
        <f>IF(NumRelatedFeatures=0,"",
IF($A487&gt;NumRelatedFeatures,"",
CONCATENATE("  - &amp;RelationID",TEXT($A487,"0000"),
" {","SamplingFeatureID:  *SamplingFeatureID",TEXT(MATCH(INDEX(RelatedFeatures[First Sampling Feature Code],$A487),SamplingFeatures[Feature Code],0),"0000"),
", RelationshipTypeCV:  ",CHAR(34),INDEX(RelatedFeatures[Relationship Type],$A487),CHAR(34),
", RelatedFeatureID: *SamplingFeatureID",TEXT(MATCH(INDEX(RelatedFeatures[Second Sampling Feature Code],$A487),SamplingFeatures[Feature Code],0),"0000"),
", SpatialOffsetID:  ",IF(INDEX(RelatedFeatures[OffsetID],$A487)="",CONCATENATE(CHAR(34),CHAR(34)),CONCATENATE("*SpatialOffsetID",TEXT(INDEX(RelatedFeatures[OffsetID],$A487),"0000"))),"}")))</f>
        <v/>
      </c>
      <c r="P487" s="111" t="str">
        <f>IF($A487&gt;NumMethods,"",
CONCATENATE("  - &amp;MethodID",TEXT($A487,"0000"),
" {","MethodTypeCV:  ",CHAR(34),INDEX(Methods[Method Type],$A487),CHAR(34),
", MethodCode:  ",CHAR(34),INDEX(Methods[Method Code],$A487),CHAR(34),
", MethodName:  ",CHAR(34),INDEX(Methods[Method Name],$A487),CHAR(34),
", MethodDescription:  ",CHAR(34),INDEX(Methods[Method Description],$A487),CHAR(34),
", MethodLink:  ",CHAR(34),INDEX(Methods[Method Link],$A487),CHAR(34),
", OrganizationID: *OrganizationID",TEXT(MATCH(INDEX(Methods[Organization Name],$A487),Organizations[Organization Name],0),"0000"),"}"))</f>
        <v/>
      </c>
      <c r="Q487" s="111" t="str">
        <f>IF($A487&gt;NumVariables,"",
CONCATENATE("  - &amp;VariableID",TEXT($A487,"0000"),
" {","VariableTypeCV:  ",CHAR(34),INDEX(Variables[Variable Type],$A487),CHAR(34),
", VariableCode:  ",CHAR(34),INDEX(Variables[Variable Code],$A487),CHAR(34),
", VariableNameCV:  ",CHAR(34),INDEX(Variables[Variable Name],$A487),CHAR(34),
", VariableDefinition:  ",CHAR(34),INDEX(Variables[Variable Definition],$A487),CHAR(34),
", SpecciationCV:  ",CHAR(34),INDEX(Variables[Speciation],$A487),CHAR(34),
", NoDataValue:  ",CHAR(34),INDEX(Variables[No Data Value],$A487),CHAR(34),"}"))</f>
        <v/>
      </c>
      <c r="S487" s="111" t="str">
        <f>IF($A487&gt;NumProcessingLevels,"",
CONCATENATE("  - &amp;ProcessingLevelID",TEXT($A487,"0000"),
" {","ProcessingLevelCode:  ",CHAR(34),INDEX(ProcessingLevels[Processing Level Code],$A487),CHAR(34),
", Definition:  ",CHAR(34),INDEX(ProcessingLevels[Definition],$A487),CHAR(34),
", Explanation:  ",CHAR(34),INDEX(ProcessingLevels[Explanation],$A487),CHAR(34),"}"))</f>
        <v/>
      </c>
      <c r="T487" s="111" t="str">
        <f>IF($A487&gt;NumDataColumns,"",
IF(INDEX(DataColumns[Method Code],$A487)="","PLEASE FILL IN A METHOD FOR EACH DATA COLUMN",
CONCATENATE("  - &amp;ActionID",TEXT($A487,"0000"),
" {","ActionTypeCV:  ",CHAR(34),"Observation",CHAR(34),
", MethodID: *MethodID",TEXT(MATCH(INDEX(DataColumns[Method Code],$A487),Methods[Method Code],0),"0000"),
", BeginDateTime:  NULL",
", BeginDateTimeUTCOffset:  NULL",
", EndDateTime:  NULL",
", EndDateTimeUTCOffset:  NULL",
", ActionDescription:  ",CHAR(34),"Generic observation action generated by YODA TimeSeries Template",CHAR(34),
", ActionFileLink:  ",CHAR(34),CHAR(34),"}")))</f>
        <v/>
      </c>
      <c r="U487" s="111" t="str">
        <f>IF($A487&gt;NumDataColumns,"",
IF(INDEX(DataColumns[Method Code],$A487)="","PLEASE FILL IN A SAMPLING FEATURE FOR EACH DATA COLUMN",
CONCATENATE("  - &amp;FeatureActionID",TEXT($A487,"0000"),
" {","SamplingFeatureID:  *SamplingFeatureID",TEXT(MATCH(INDEX(DataColumns[Sampling Feature Code],$A487),SamplingFeatures[Feature Code],0),"0000"),
", ActionID:  *ActionID",TEXT($A487,"0000"),"}")))</f>
        <v/>
      </c>
      <c r="V487" s="111" t="str">
        <f>IF($A487&gt;NumDataColumns,"",
CONCATENATE("  - &amp;ResultID",TEXT($A487,"0000"),
" {","ResultUUID:  ",CHAR(34),INDEX(DataColumns[ResultUUID],$A487),CHAR(34),
", FeatureActionID: *FeatureActionID",TEXT($A487,"0000"),
", ResultTypeCV:  ",CHAR(34),INDEX(DataColumns[Result Type],$A487),CHAR(34),
", VariableID:  *VariableID",TEXT(MATCH(INDEX(DataColumns[Variable Code],$A487),Variables[Variable Code],0),"0000"),
", UnitsID:  ",CHAR(34),INDEX(DataColumns[Unit Name],$A487),CHAR(34),
", TaxonomicClassifierID:  ",CHAR(34),CHAR(34),
", ProcessingLevelID:  *ProcessingLevelID",TEXT(MATCH(INDEX(DataColumns[Processing Level],$A487),ProcessingLevels[Processing Level Code],0),"0000"),
", ResultDateTime:  ",CHAR(34),CHAR(34),
", ResultDateTimeUTCOffset:  ",CHAR(34),CHAR(34),
", ValidDateTime:  ",CHAR(34),CHAR(34),
", ValidDateTimeUTCOffset:  ",CHAR(34),CHAR(34),
", StatusCV:  ",CHAR(34),CHAR(34),
", SampledMediumCV:  ",CHAR(34),INDEX(DataColumns[Sampled Medium],$A487),CHAR(34),
", ValueCount:  ",NumDataValues,"}"))</f>
        <v/>
      </c>
      <c r="W487" s="111" t="str">
        <f>IF($A487&gt;NumDataColumns,"",
CONCATENATE("  - &amp;TimeSeriesResultID001",TEXT($A487,"0000"),
" {","ResultID: *ResultID",TEXT($A487,"0000"),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Statistic],$A487),CHAR(34),"}"))</f>
        <v/>
      </c>
      <c r="X487" s="111" t="str">
        <f>IF($A487-3&gt;NumDataColumns,"",
CONCATENATE("    - {ColumnNumber: ",TEXT($A487-1,"0000"),
", Label:  ",CHAR(34),INDEX(DataColumns[Column Label],$A487-3),CHAR(34),
", ODM2Field:  ",CHAR(34),"DataValue",CHAR(34),
", CensorCodeCV:  ",CHAR(34),INDEX(DataColumns[Censor Code],$A487-3),CHAR(34),
", QualiatyCodeCV:  ",CHAR(34),INDEX(DataColumns[Quality Code],$A487-3),CHAR(34),
", TimeAggregationInterval:  ",INDEX(DataColumns[Time Aggregation Interval],$A487-3),
", TimeAggregationIntervalUnitsID:  ",CHAR(34),INDEX(DataColumns[Time Aggregation Unit],$A487-3),CHAR(34),"}"))</f>
        <v/>
      </c>
      <c r="AA487" s="111" t="str">
        <f>IF($A487&gt;NumDataColumns,
"",
CONCATENATE(AA486,", ",INDEX(DataColumns[Column Label],$A487)))</f>
        <v/>
      </c>
    </row>
    <row r="488" spans="1:27" x14ac:dyDescent="0.25">
      <c r="A488">
        <v>485</v>
      </c>
      <c r="D488" s="111" t="str">
        <f>IF($A488&gt;NumPeople,"",
CONCATENATE("  - &amp;PersonID",TEXT($A488,"0000"),
" {","PersonFirstName:  ",CHAR(34),INDEX(People[First Name],$A488),CHAR(34),
", PersonMiddleName:  ",CHAR(34),INDEX(People[Middle Name],$A488),CHAR(34),
", PersonLastName:  ",CHAR(34),INDEX(People[Last Name],$A488),CHAR(34),"}"))</f>
        <v/>
      </c>
      <c r="E488" s="111" t="str">
        <f>IF($A488&gt;NumOrganizations,"",
CONCATENATE("  - &amp;OrganizationID",TEXT($A488,"0000"),
" {","OrganizationTypeCV:  ",CHAR(34),INDEX(Organizations[Organization Type '[CV']],$A488),CHAR(34),
", OrganizationCode:  ",CHAR(34),INDEX(Organizations[Organization Code],$A488),CHAR(34),
", OrganizationName:  ",CHAR(34),INDEX(Organizations[Organization Name],$A488),CHAR(34),
", OrganizationDescription:  ",CHAR(34),INDEX(Organizations[Organization Description],$A488),CHAR(34),
", OrganizationLink:  ",CHAR(34),INDEX(Organizations[Organization Link],$A488),CHAR(34),"}"))</f>
        <v/>
      </c>
      <c r="F488" s="111" t="str">
        <f>IF($A488&gt;NumPeople,"",
CONCATENATE("  - &amp;AffiliationID",TEXT($A488,"0000"),
" {PersonID: *PersonID",TEXT($A488,"0000"),
", OrganizationID: *OrganizationID",TEXT(MATCH(INDEX(People[Organization Name],$A488),Organizations[Organization Name],0),"0000"),
", IsPrimaryOrganizationContact: , AffiliationStartDate: , AffiliationEndDate: , PrimaryPhone: ",
", PrimaryEmail: ",CHAR(34),INDEX(People[Primary Email],$A488),CHAR(34),
", PrimaryAddress: ",CHAR(34),INDEX(People[Primary Address],$A488),CHAR(34),
", PersonLink: }"))</f>
        <v/>
      </c>
      <c r="H488" s="111" t="str">
        <f>IF(COUNTA(CitationInformation)=0,"",
IF($A488&gt;NumAuthors,"",
CONCATENATE("  - &amp;AuthorListID",TEXT($A488,"0000"),
"  {CitationID: *CitationID0001",
", PersonID: *PersonID",TEXT(MATCH(INDEX(AuthorList[Author Name],$A488),People[Full Name],0),"0000"),
", AuthorOrder: ",INDEX(AuthorList[Author Number],$A488),"}")))</f>
        <v/>
      </c>
      <c r="K488" s="111" t="str">
        <f>IF($A488&gt;NumSamplingFeatures,"",
CONCATENATE("  - &amp;SamplingFeatureID",TEXT($A488,"0000"),
" {","SamplingFeatureUUID:  ",CHAR(34),INDEX(SamplingFeatures[Sampling Feature UUID],$A488),CHAR(34),
", SamplingFeatureTypeCV:  ",CHAR(34),INDEX(SamplingFeatures[Sampling Feature Type],$A488),CHAR(34),
", SamplingFeatureCode:  ",CHAR(34),INDEX(SamplingFeatures[Feature Code],$A488),CHAR(34),
", SamplingFeatureName:  ",CHAR(34),INDEX(SamplingFeatures[Feature Name],$A488),CHAR(34),
", SamplingFeatureDescription:  ",CHAR(34),INDEX(SamplingFeatures[Feature Description],$A488),CHAR(34),
", SamplingFeatureGeotypeCV:  ",CHAR(34),INDEX(SamplingFeatures[Feature Geo Type],$A488),CHAR(34),
", FeatureGeometry:  ",CHAR(34),INDEX(SamplingFeatures[Feature Geometry],$A488),CHAR(34),
", Elevation_m:  ",CHAR(34),INDEX(SamplingFeatures[Elevation_m],$A488),CHAR(34),
", ElevationDatumCV:  ",CHAR(34),ElevationDatum,CHAR(34),"}"))</f>
        <v/>
      </c>
      <c r="L488" s="111" t="str">
        <f>IF(NumSites=0,"",
IF(NumSites&lt;$A488,"",
CONCATENATE("  - &amp;SiteID",TEXT($A488,"0000"),
" {","SamplingFeatureID:  *SamplingFeatureID",TEXT(MATCH($A488,Sites[SiteID],0),"0000"),
", SiteTypeCV:  ",CHAR(34),INDEX(Sites[Site Type],MATCH($A488,Sites[SiteID],0)),CHAR(34),
", Latitude:  ",INDEX(Sites[Latitude],MATCH($A488,Sites[SiteID],0)),
", Longitude:  ",INDEX(Sites[Longitude],MATCH($A488,Sites[SiteID],0)),
", SpatialReferenceID:  *SRSID0001}")))</f>
        <v/>
      </c>
      <c r="M488" s="111" t="str">
        <f>IF(NumSpecimens=0,"",
IF(NumSpecimens&lt;$A488,"",
CONCATENATE("  - &amp;SpecimenID",TEXT($A488,"0000"),
" {","SamplingFeatureID:  *SamplingFeatureID",TEXT(MATCH($A488,Specimens[SpecimenID],0),"0000"),
", SpecimenTypeCV:  ",CHAR(34),INDEX(Specimens[Specimen Type],MATCH($A488,Specimens[SpecimenID],0)),CHAR(34),
", SpecimenMediumCV:  ",INDEX(Specimens[Specimen Medium],MATCH($A488,Specimens[SpecimenID],0)),
", IsFieldSpecimen:  ",CHAR(34),INDEX(Specimens[Is Field Specimen?],MATCH($A488,Specimens[SpecimenID],0)),CHAR(34),"}")))</f>
        <v/>
      </c>
      <c r="N488" s="111" t="str">
        <f>IF(NumSpatialOffsets=0,"",
IF(NumSpatialOffsets&lt;$A488,"",
CONCATENATE("  - &amp;SpatialOffsetID",TEXT($A488,"0000"),
" {","SpatialOffsetTypeCV:  ",CHAR(34),INDEX(RelatedFeatures[Spatial Offset Type],MATCH($A488,RelatedFeatures[OffsetID],0)),CHAR(34),
", Offset1Value:  ",INDEX(RelatedFeatures[Offset 1 Value],MATCH($A488,RelatedFeatures[OffsetID],0)),
", Offset1UnitID:  ",CHAR(34),INDEX(RelatedFeatures[Offset 1 Unit],MATCH($A488,RelatedFeatures[OffsetID],0)),CHAR(34),
", Offset2Value:  ",IF(INDEX(RelatedFeatures[Offset 2 Value],MATCH($A488,RelatedFeatures[OffsetID],0))="","NULL",INDEX(RelatedFeatures[Offset 2 Value],MATCH($A488,RelatedFeatures[OffsetID],0))),
", Offset2UnitID:  ",CHAR(34),INDEX(RelatedFeatures[Offset 2 Unit],MATCH($A488,RelatedFeatures[OffsetID],0)),,CHAR(34),
", Offset3Value:  ",IF(INDEX(RelatedFeatures[Offset 3 Value],MATCH($A488,RelatedFeatures[OffsetID],0))="","NULL",INDEX(RelatedFeatures[Offset 3 Value],MATCH($A488,RelatedFeatures[OffsetID],0))),
", Offset3UnitID:  ",CHAR(34),INDEX(RelatedFeatures[Offset 3 Unit],MATCH($A488,RelatedFeatures[OffsetID],0)),CHAR(34),"}")))</f>
        <v/>
      </c>
      <c r="O488" s="111" t="str">
        <f>IF(NumRelatedFeatures=0,"",
IF($A488&gt;NumRelatedFeatures,"",
CONCATENATE("  - &amp;RelationID",TEXT($A488,"0000"),
" {","SamplingFeatureID:  *SamplingFeatureID",TEXT(MATCH(INDEX(RelatedFeatures[First Sampling Feature Code],$A488),SamplingFeatures[Feature Code],0),"0000"),
", RelationshipTypeCV:  ",CHAR(34),INDEX(RelatedFeatures[Relationship Type],$A488),CHAR(34),
", RelatedFeatureID: *SamplingFeatureID",TEXT(MATCH(INDEX(RelatedFeatures[Second Sampling Feature Code],$A488),SamplingFeatures[Feature Code],0),"0000"),
", SpatialOffsetID:  ",IF(INDEX(RelatedFeatures[OffsetID],$A488)="",CONCATENATE(CHAR(34),CHAR(34)),CONCATENATE("*SpatialOffsetID",TEXT(INDEX(RelatedFeatures[OffsetID],$A488),"0000"))),"}")))</f>
        <v/>
      </c>
      <c r="P488" s="111" t="str">
        <f>IF($A488&gt;NumMethods,"",
CONCATENATE("  - &amp;MethodID",TEXT($A488,"0000"),
" {","MethodTypeCV:  ",CHAR(34),INDEX(Methods[Method Type],$A488),CHAR(34),
", MethodCode:  ",CHAR(34),INDEX(Methods[Method Code],$A488),CHAR(34),
", MethodName:  ",CHAR(34),INDEX(Methods[Method Name],$A488),CHAR(34),
", MethodDescription:  ",CHAR(34),INDEX(Methods[Method Description],$A488),CHAR(34),
", MethodLink:  ",CHAR(34),INDEX(Methods[Method Link],$A488),CHAR(34),
", OrganizationID: *OrganizationID",TEXT(MATCH(INDEX(Methods[Organization Name],$A488),Organizations[Organization Name],0),"0000"),"}"))</f>
        <v/>
      </c>
      <c r="Q488" s="111" t="str">
        <f>IF($A488&gt;NumVariables,"",
CONCATENATE("  - &amp;VariableID",TEXT($A488,"0000"),
" {","VariableTypeCV:  ",CHAR(34),INDEX(Variables[Variable Type],$A488),CHAR(34),
", VariableCode:  ",CHAR(34),INDEX(Variables[Variable Code],$A488),CHAR(34),
", VariableNameCV:  ",CHAR(34),INDEX(Variables[Variable Name],$A488),CHAR(34),
", VariableDefinition:  ",CHAR(34),INDEX(Variables[Variable Definition],$A488),CHAR(34),
", SpecciationCV:  ",CHAR(34),INDEX(Variables[Speciation],$A488),CHAR(34),
", NoDataValue:  ",CHAR(34),INDEX(Variables[No Data Value],$A488),CHAR(34),"}"))</f>
        <v/>
      </c>
      <c r="S488" s="111" t="str">
        <f>IF($A488&gt;NumProcessingLevels,"",
CONCATENATE("  - &amp;ProcessingLevelID",TEXT($A488,"0000"),
" {","ProcessingLevelCode:  ",CHAR(34),INDEX(ProcessingLevels[Processing Level Code],$A488),CHAR(34),
", Definition:  ",CHAR(34),INDEX(ProcessingLevels[Definition],$A488),CHAR(34),
", Explanation:  ",CHAR(34),INDEX(ProcessingLevels[Explanation],$A488),CHAR(34),"}"))</f>
        <v/>
      </c>
      <c r="T488" s="111" t="str">
        <f>IF($A488&gt;NumDataColumns,"",
IF(INDEX(DataColumns[Method Code],$A488)="","PLEASE FILL IN A METHOD FOR EACH DATA COLUMN",
CONCATENATE("  - &amp;ActionID",TEXT($A488,"0000"),
" {","ActionTypeCV:  ",CHAR(34),"Observation",CHAR(34),
", MethodID: *MethodID",TEXT(MATCH(INDEX(DataColumns[Method Code],$A488),Methods[Method Code],0),"0000"),
", BeginDateTime:  NULL",
", BeginDateTimeUTCOffset:  NULL",
", EndDateTime:  NULL",
", EndDateTimeUTCOffset:  NULL",
", ActionDescription:  ",CHAR(34),"Generic observation action generated by YODA TimeSeries Template",CHAR(34),
", ActionFileLink:  ",CHAR(34),CHAR(34),"}")))</f>
        <v/>
      </c>
      <c r="U488" s="111" t="str">
        <f>IF($A488&gt;NumDataColumns,"",
IF(INDEX(DataColumns[Method Code],$A488)="","PLEASE FILL IN A SAMPLING FEATURE FOR EACH DATA COLUMN",
CONCATENATE("  - &amp;FeatureActionID",TEXT($A488,"0000"),
" {","SamplingFeatureID:  *SamplingFeatureID",TEXT(MATCH(INDEX(DataColumns[Sampling Feature Code],$A488),SamplingFeatures[Feature Code],0),"0000"),
", ActionID:  *ActionID",TEXT($A488,"0000"),"}")))</f>
        <v/>
      </c>
      <c r="V488" s="111" t="str">
        <f>IF($A488&gt;NumDataColumns,"",
CONCATENATE("  - &amp;ResultID",TEXT($A488,"0000"),
" {","ResultUUID:  ",CHAR(34),INDEX(DataColumns[ResultUUID],$A488),CHAR(34),
", FeatureActionID: *FeatureActionID",TEXT($A488,"0000"),
", ResultTypeCV:  ",CHAR(34),INDEX(DataColumns[Result Type],$A488),CHAR(34),
", VariableID:  *VariableID",TEXT(MATCH(INDEX(DataColumns[Variable Code],$A488),Variables[Variable Code],0),"0000"),
", UnitsID:  ",CHAR(34),INDEX(DataColumns[Unit Name],$A488),CHAR(34),
", TaxonomicClassifierID:  ",CHAR(34),CHAR(34),
", ProcessingLevelID:  *ProcessingLevelID",TEXT(MATCH(INDEX(DataColumns[Processing Level],$A488),ProcessingLevels[Processing Level Code],0),"0000"),
", ResultDateTime:  ",CHAR(34),CHAR(34),
", ResultDateTimeUTCOffset:  ",CHAR(34),CHAR(34),
", ValidDateTime:  ",CHAR(34),CHAR(34),
", ValidDateTimeUTCOffset:  ",CHAR(34),CHAR(34),
", StatusCV:  ",CHAR(34),CHAR(34),
", SampledMediumCV:  ",CHAR(34),INDEX(DataColumns[Sampled Medium],$A488),CHAR(34),
", ValueCount:  ",NumDataValues,"}"))</f>
        <v/>
      </c>
      <c r="W488" s="111" t="str">
        <f>IF($A488&gt;NumDataColumns,"",
CONCATENATE("  - &amp;TimeSeriesResultID001",TEXT($A488,"0000"),
" {","ResultID: *ResultID",TEXT($A488,"0000"),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Statistic],$A488),CHAR(34),"}"))</f>
        <v/>
      </c>
      <c r="X488" s="111" t="str">
        <f>IF($A488-3&gt;NumDataColumns,"",
CONCATENATE("    - {ColumnNumber: ",TEXT($A488-1,"0000"),
", Label:  ",CHAR(34),INDEX(DataColumns[Column Label],$A488-3),CHAR(34),
", ODM2Field:  ",CHAR(34),"DataValue",CHAR(34),
", CensorCodeCV:  ",CHAR(34),INDEX(DataColumns[Censor Code],$A488-3),CHAR(34),
", QualiatyCodeCV:  ",CHAR(34),INDEX(DataColumns[Quality Code],$A488-3),CHAR(34),
", TimeAggregationInterval:  ",INDEX(DataColumns[Time Aggregation Interval],$A488-3),
", TimeAggregationIntervalUnitsID:  ",CHAR(34),INDEX(DataColumns[Time Aggregation Unit],$A488-3),CHAR(34),"}"))</f>
        <v/>
      </c>
      <c r="AA488" s="111" t="str">
        <f>IF($A488&gt;NumDataColumns,
"",
CONCATENATE(AA487,", ",INDEX(DataColumns[Column Label],$A488)))</f>
        <v/>
      </c>
    </row>
    <row r="489" spans="1:27" x14ac:dyDescent="0.25">
      <c r="A489">
        <v>486</v>
      </c>
      <c r="D489" s="111" t="str">
        <f>IF($A489&gt;NumPeople,"",
CONCATENATE("  - &amp;PersonID",TEXT($A489,"0000"),
" {","PersonFirstName:  ",CHAR(34),INDEX(People[First Name],$A489),CHAR(34),
", PersonMiddleName:  ",CHAR(34),INDEX(People[Middle Name],$A489),CHAR(34),
", PersonLastName:  ",CHAR(34),INDEX(People[Last Name],$A489),CHAR(34),"}"))</f>
        <v/>
      </c>
      <c r="E489" s="111" t="str">
        <f>IF($A489&gt;NumOrganizations,"",
CONCATENATE("  - &amp;OrganizationID",TEXT($A489,"0000"),
" {","OrganizationTypeCV:  ",CHAR(34),INDEX(Organizations[Organization Type '[CV']],$A489),CHAR(34),
", OrganizationCode:  ",CHAR(34),INDEX(Organizations[Organization Code],$A489),CHAR(34),
", OrganizationName:  ",CHAR(34),INDEX(Organizations[Organization Name],$A489),CHAR(34),
", OrganizationDescription:  ",CHAR(34),INDEX(Organizations[Organization Description],$A489),CHAR(34),
", OrganizationLink:  ",CHAR(34),INDEX(Organizations[Organization Link],$A489),CHAR(34),"}"))</f>
        <v/>
      </c>
      <c r="F489" s="111" t="str">
        <f>IF($A489&gt;NumPeople,"",
CONCATENATE("  - &amp;AffiliationID",TEXT($A489,"0000"),
" {PersonID: *PersonID",TEXT($A489,"0000"),
", OrganizationID: *OrganizationID",TEXT(MATCH(INDEX(People[Organization Name],$A489),Organizations[Organization Name],0),"0000"),
", IsPrimaryOrganizationContact: , AffiliationStartDate: , AffiliationEndDate: , PrimaryPhone: ",
", PrimaryEmail: ",CHAR(34),INDEX(People[Primary Email],$A489),CHAR(34),
", PrimaryAddress: ",CHAR(34),INDEX(People[Primary Address],$A489),CHAR(34),
", PersonLink: }"))</f>
        <v/>
      </c>
      <c r="H489" s="111" t="str">
        <f>IF(COUNTA(CitationInformation)=0,"",
IF($A489&gt;NumAuthors,"",
CONCATENATE("  - &amp;AuthorListID",TEXT($A489,"0000"),
"  {CitationID: *CitationID0001",
", PersonID: *PersonID",TEXT(MATCH(INDEX(AuthorList[Author Name],$A489),People[Full Name],0),"0000"),
", AuthorOrder: ",INDEX(AuthorList[Author Number],$A489),"}")))</f>
        <v/>
      </c>
      <c r="K489" s="111" t="str">
        <f>IF($A489&gt;NumSamplingFeatures,"",
CONCATENATE("  - &amp;SamplingFeatureID",TEXT($A489,"0000"),
" {","SamplingFeatureUUID:  ",CHAR(34),INDEX(SamplingFeatures[Sampling Feature UUID],$A489),CHAR(34),
", SamplingFeatureTypeCV:  ",CHAR(34),INDEX(SamplingFeatures[Sampling Feature Type],$A489),CHAR(34),
", SamplingFeatureCode:  ",CHAR(34),INDEX(SamplingFeatures[Feature Code],$A489),CHAR(34),
", SamplingFeatureName:  ",CHAR(34),INDEX(SamplingFeatures[Feature Name],$A489),CHAR(34),
", SamplingFeatureDescription:  ",CHAR(34),INDEX(SamplingFeatures[Feature Description],$A489),CHAR(34),
", SamplingFeatureGeotypeCV:  ",CHAR(34),INDEX(SamplingFeatures[Feature Geo Type],$A489),CHAR(34),
", FeatureGeometry:  ",CHAR(34),INDEX(SamplingFeatures[Feature Geometry],$A489),CHAR(34),
", Elevation_m:  ",CHAR(34),INDEX(SamplingFeatures[Elevation_m],$A489),CHAR(34),
", ElevationDatumCV:  ",CHAR(34),ElevationDatum,CHAR(34),"}"))</f>
        <v/>
      </c>
      <c r="L489" s="111" t="str">
        <f>IF(NumSites=0,"",
IF(NumSites&lt;$A489,"",
CONCATENATE("  - &amp;SiteID",TEXT($A489,"0000"),
" {","SamplingFeatureID:  *SamplingFeatureID",TEXT(MATCH($A489,Sites[SiteID],0),"0000"),
", SiteTypeCV:  ",CHAR(34),INDEX(Sites[Site Type],MATCH($A489,Sites[SiteID],0)),CHAR(34),
", Latitude:  ",INDEX(Sites[Latitude],MATCH($A489,Sites[SiteID],0)),
", Longitude:  ",INDEX(Sites[Longitude],MATCH($A489,Sites[SiteID],0)),
", SpatialReferenceID:  *SRSID0001}")))</f>
        <v/>
      </c>
      <c r="M489" s="111" t="str">
        <f>IF(NumSpecimens=0,"",
IF(NumSpecimens&lt;$A489,"",
CONCATENATE("  - &amp;SpecimenID",TEXT($A489,"0000"),
" {","SamplingFeatureID:  *SamplingFeatureID",TEXT(MATCH($A489,Specimens[SpecimenID],0),"0000"),
", SpecimenTypeCV:  ",CHAR(34),INDEX(Specimens[Specimen Type],MATCH($A489,Specimens[SpecimenID],0)),CHAR(34),
", SpecimenMediumCV:  ",INDEX(Specimens[Specimen Medium],MATCH($A489,Specimens[SpecimenID],0)),
", IsFieldSpecimen:  ",CHAR(34),INDEX(Specimens[Is Field Specimen?],MATCH($A489,Specimens[SpecimenID],0)),CHAR(34),"}")))</f>
        <v/>
      </c>
      <c r="N489" s="111" t="str">
        <f>IF(NumSpatialOffsets=0,"",
IF(NumSpatialOffsets&lt;$A489,"",
CONCATENATE("  - &amp;SpatialOffsetID",TEXT($A489,"0000"),
" {","SpatialOffsetTypeCV:  ",CHAR(34),INDEX(RelatedFeatures[Spatial Offset Type],MATCH($A489,RelatedFeatures[OffsetID],0)),CHAR(34),
", Offset1Value:  ",INDEX(RelatedFeatures[Offset 1 Value],MATCH($A489,RelatedFeatures[OffsetID],0)),
", Offset1UnitID:  ",CHAR(34),INDEX(RelatedFeatures[Offset 1 Unit],MATCH($A489,RelatedFeatures[OffsetID],0)),CHAR(34),
", Offset2Value:  ",IF(INDEX(RelatedFeatures[Offset 2 Value],MATCH($A489,RelatedFeatures[OffsetID],0))="","NULL",INDEX(RelatedFeatures[Offset 2 Value],MATCH($A489,RelatedFeatures[OffsetID],0))),
", Offset2UnitID:  ",CHAR(34),INDEX(RelatedFeatures[Offset 2 Unit],MATCH($A489,RelatedFeatures[OffsetID],0)),,CHAR(34),
", Offset3Value:  ",IF(INDEX(RelatedFeatures[Offset 3 Value],MATCH($A489,RelatedFeatures[OffsetID],0))="","NULL",INDEX(RelatedFeatures[Offset 3 Value],MATCH($A489,RelatedFeatures[OffsetID],0))),
", Offset3UnitID:  ",CHAR(34),INDEX(RelatedFeatures[Offset 3 Unit],MATCH($A489,RelatedFeatures[OffsetID],0)),CHAR(34),"}")))</f>
        <v/>
      </c>
      <c r="O489" s="111" t="str">
        <f>IF(NumRelatedFeatures=0,"",
IF($A489&gt;NumRelatedFeatures,"",
CONCATENATE("  - &amp;RelationID",TEXT($A489,"0000"),
" {","SamplingFeatureID:  *SamplingFeatureID",TEXT(MATCH(INDEX(RelatedFeatures[First Sampling Feature Code],$A489),SamplingFeatures[Feature Code],0),"0000"),
", RelationshipTypeCV:  ",CHAR(34),INDEX(RelatedFeatures[Relationship Type],$A489),CHAR(34),
", RelatedFeatureID: *SamplingFeatureID",TEXT(MATCH(INDEX(RelatedFeatures[Second Sampling Feature Code],$A489),SamplingFeatures[Feature Code],0),"0000"),
", SpatialOffsetID:  ",IF(INDEX(RelatedFeatures[OffsetID],$A489)="",CONCATENATE(CHAR(34),CHAR(34)),CONCATENATE("*SpatialOffsetID",TEXT(INDEX(RelatedFeatures[OffsetID],$A489),"0000"))),"}")))</f>
        <v/>
      </c>
      <c r="P489" s="111" t="str">
        <f>IF($A489&gt;NumMethods,"",
CONCATENATE("  - &amp;MethodID",TEXT($A489,"0000"),
" {","MethodTypeCV:  ",CHAR(34),INDEX(Methods[Method Type],$A489),CHAR(34),
", MethodCode:  ",CHAR(34),INDEX(Methods[Method Code],$A489),CHAR(34),
", MethodName:  ",CHAR(34),INDEX(Methods[Method Name],$A489),CHAR(34),
", MethodDescription:  ",CHAR(34),INDEX(Methods[Method Description],$A489),CHAR(34),
", MethodLink:  ",CHAR(34),INDEX(Methods[Method Link],$A489),CHAR(34),
", OrganizationID: *OrganizationID",TEXT(MATCH(INDEX(Methods[Organization Name],$A489),Organizations[Organization Name],0),"0000"),"}"))</f>
        <v/>
      </c>
      <c r="Q489" s="111" t="str">
        <f>IF($A489&gt;NumVariables,"",
CONCATENATE("  - &amp;VariableID",TEXT($A489,"0000"),
" {","VariableTypeCV:  ",CHAR(34),INDEX(Variables[Variable Type],$A489),CHAR(34),
", VariableCode:  ",CHAR(34),INDEX(Variables[Variable Code],$A489),CHAR(34),
", VariableNameCV:  ",CHAR(34),INDEX(Variables[Variable Name],$A489),CHAR(34),
", VariableDefinition:  ",CHAR(34),INDEX(Variables[Variable Definition],$A489),CHAR(34),
", SpecciationCV:  ",CHAR(34),INDEX(Variables[Speciation],$A489),CHAR(34),
", NoDataValue:  ",CHAR(34),INDEX(Variables[No Data Value],$A489),CHAR(34),"}"))</f>
        <v/>
      </c>
      <c r="S489" s="111" t="str">
        <f>IF($A489&gt;NumProcessingLevels,"",
CONCATENATE("  - &amp;ProcessingLevelID",TEXT($A489,"0000"),
" {","ProcessingLevelCode:  ",CHAR(34),INDEX(ProcessingLevels[Processing Level Code],$A489),CHAR(34),
", Definition:  ",CHAR(34),INDEX(ProcessingLevels[Definition],$A489),CHAR(34),
", Explanation:  ",CHAR(34),INDEX(ProcessingLevels[Explanation],$A489),CHAR(34),"}"))</f>
        <v/>
      </c>
      <c r="T489" s="111" t="str">
        <f>IF($A489&gt;NumDataColumns,"",
IF(INDEX(DataColumns[Method Code],$A489)="","PLEASE FILL IN A METHOD FOR EACH DATA COLUMN",
CONCATENATE("  - &amp;ActionID",TEXT($A489,"0000"),
" {","ActionTypeCV:  ",CHAR(34),"Observation",CHAR(34),
", MethodID: *MethodID",TEXT(MATCH(INDEX(DataColumns[Method Code],$A489),Methods[Method Code],0),"0000"),
", BeginDateTime:  NULL",
", BeginDateTimeUTCOffset:  NULL",
", EndDateTime:  NULL",
", EndDateTimeUTCOffset:  NULL",
", ActionDescription:  ",CHAR(34),"Generic observation action generated by YODA TimeSeries Template",CHAR(34),
", ActionFileLink:  ",CHAR(34),CHAR(34),"}")))</f>
        <v/>
      </c>
      <c r="U489" s="111" t="str">
        <f>IF($A489&gt;NumDataColumns,"",
IF(INDEX(DataColumns[Method Code],$A489)="","PLEASE FILL IN A SAMPLING FEATURE FOR EACH DATA COLUMN",
CONCATENATE("  - &amp;FeatureActionID",TEXT($A489,"0000"),
" {","SamplingFeatureID:  *SamplingFeatureID",TEXT(MATCH(INDEX(DataColumns[Sampling Feature Code],$A489),SamplingFeatures[Feature Code],0),"0000"),
", ActionID:  *ActionID",TEXT($A489,"0000"),"}")))</f>
        <v/>
      </c>
      <c r="V489" s="111" t="str">
        <f>IF($A489&gt;NumDataColumns,"",
CONCATENATE("  - &amp;ResultID",TEXT($A489,"0000"),
" {","ResultUUID:  ",CHAR(34),INDEX(DataColumns[ResultUUID],$A489),CHAR(34),
", FeatureActionID: *FeatureActionID",TEXT($A489,"0000"),
", ResultTypeCV:  ",CHAR(34),INDEX(DataColumns[Result Type],$A489),CHAR(34),
", VariableID:  *VariableID",TEXT(MATCH(INDEX(DataColumns[Variable Code],$A489),Variables[Variable Code],0),"0000"),
", UnitsID:  ",CHAR(34),INDEX(DataColumns[Unit Name],$A489),CHAR(34),
", TaxonomicClassifierID:  ",CHAR(34),CHAR(34),
", ProcessingLevelID:  *ProcessingLevelID",TEXT(MATCH(INDEX(DataColumns[Processing Level],$A489),ProcessingLevels[Processing Level Code],0),"0000"),
", ResultDateTime:  ",CHAR(34),CHAR(34),
", ResultDateTimeUTCOffset:  ",CHAR(34),CHAR(34),
", ValidDateTime:  ",CHAR(34),CHAR(34),
", ValidDateTimeUTCOffset:  ",CHAR(34),CHAR(34),
", StatusCV:  ",CHAR(34),CHAR(34),
", SampledMediumCV:  ",CHAR(34),INDEX(DataColumns[Sampled Medium],$A489),CHAR(34),
", ValueCount:  ",NumDataValues,"}"))</f>
        <v/>
      </c>
      <c r="W489" s="111" t="str">
        <f>IF($A489&gt;NumDataColumns,"",
CONCATENATE("  - &amp;TimeSeriesResultID001",TEXT($A489,"0000"),
" {","ResultID: *ResultID",TEXT($A489,"0000"),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Statistic],$A489),CHAR(34),"}"))</f>
        <v/>
      </c>
      <c r="X489" s="111" t="str">
        <f>IF($A489-3&gt;NumDataColumns,"",
CONCATENATE("    - {ColumnNumber: ",TEXT($A489-1,"0000"),
", Label:  ",CHAR(34),INDEX(DataColumns[Column Label],$A489-3),CHAR(34),
", ODM2Field:  ",CHAR(34),"DataValue",CHAR(34),
", CensorCodeCV:  ",CHAR(34),INDEX(DataColumns[Censor Code],$A489-3),CHAR(34),
", QualiatyCodeCV:  ",CHAR(34),INDEX(DataColumns[Quality Code],$A489-3),CHAR(34),
", TimeAggregationInterval:  ",INDEX(DataColumns[Time Aggregation Interval],$A489-3),
", TimeAggregationIntervalUnitsID:  ",CHAR(34),INDEX(DataColumns[Time Aggregation Unit],$A489-3),CHAR(34),"}"))</f>
        <v/>
      </c>
      <c r="AA489" s="111" t="str">
        <f>IF($A489&gt;NumDataColumns,
"",
CONCATENATE(AA488,", ",INDEX(DataColumns[Column Label],$A489)))</f>
        <v/>
      </c>
    </row>
    <row r="490" spans="1:27" x14ac:dyDescent="0.25">
      <c r="A490">
        <v>487</v>
      </c>
      <c r="D490" s="111" t="str">
        <f>IF($A490&gt;NumPeople,"",
CONCATENATE("  - &amp;PersonID",TEXT($A490,"0000"),
" {","PersonFirstName:  ",CHAR(34),INDEX(People[First Name],$A490),CHAR(34),
", PersonMiddleName:  ",CHAR(34),INDEX(People[Middle Name],$A490),CHAR(34),
", PersonLastName:  ",CHAR(34),INDEX(People[Last Name],$A490),CHAR(34),"}"))</f>
        <v/>
      </c>
      <c r="E490" s="111" t="str">
        <f>IF($A490&gt;NumOrganizations,"",
CONCATENATE("  - &amp;OrganizationID",TEXT($A490,"0000"),
" {","OrganizationTypeCV:  ",CHAR(34),INDEX(Organizations[Organization Type '[CV']],$A490),CHAR(34),
", OrganizationCode:  ",CHAR(34),INDEX(Organizations[Organization Code],$A490),CHAR(34),
", OrganizationName:  ",CHAR(34),INDEX(Organizations[Organization Name],$A490),CHAR(34),
", OrganizationDescription:  ",CHAR(34),INDEX(Organizations[Organization Description],$A490),CHAR(34),
", OrganizationLink:  ",CHAR(34),INDEX(Organizations[Organization Link],$A490),CHAR(34),"}"))</f>
        <v/>
      </c>
      <c r="F490" s="111" t="str">
        <f>IF($A490&gt;NumPeople,"",
CONCATENATE("  - &amp;AffiliationID",TEXT($A490,"0000"),
" {PersonID: *PersonID",TEXT($A490,"0000"),
", OrganizationID: *OrganizationID",TEXT(MATCH(INDEX(People[Organization Name],$A490),Organizations[Organization Name],0),"0000"),
", IsPrimaryOrganizationContact: , AffiliationStartDate: , AffiliationEndDate: , PrimaryPhone: ",
", PrimaryEmail: ",CHAR(34),INDEX(People[Primary Email],$A490),CHAR(34),
", PrimaryAddress: ",CHAR(34),INDEX(People[Primary Address],$A490),CHAR(34),
", PersonLink: }"))</f>
        <v/>
      </c>
      <c r="H490" s="111" t="str">
        <f>IF(COUNTA(CitationInformation)=0,"",
IF($A490&gt;NumAuthors,"",
CONCATENATE("  - &amp;AuthorListID",TEXT($A490,"0000"),
"  {CitationID: *CitationID0001",
", PersonID: *PersonID",TEXT(MATCH(INDEX(AuthorList[Author Name],$A490),People[Full Name],0),"0000"),
", AuthorOrder: ",INDEX(AuthorList[Author Number],$A490),"}")))</f>
        <v/>
      </c>
      <c r="K490" s="111" t="str">
        <f>IF($A490&gt;NumSamplingFeatures,"",
CONCATENATE("  - &amp;SamplingFeatureID",TEXT($A490,"0000"),
" {","SamplingFeatureUUID:  ",CHAR(34),INDEX(SamplingFeatures[Sampling Feature UUID],$A490),CHAR(34),
", SamplingFeatureTypeCV:  ",CHAR(34),INDEX(SamplingFeatures[Sampling Feature Type],$A490),CHAR(34),
", SamplingFeatureCode:  ",CHAR(34),INDEX(SamplingFeatures[Feature Code],$A490),CHAR(34),
", SamplingFeatureName:  ",CHAR(34),INDEX(SamplingFeatures[Feature Name],$A490),CHAR(34),
", SamplingFeatureDescription:  ",CHAR(34),INDEX(SamplingFeatures[Feature Description],$A490),CHAR(34),
", SamplingFeatureGeotypeCV:  ",CHAR(34),INDEX(SamplingFeatures[Feature Geo Type],$A490),CHAR(34),
", FeatureGeometry:  ",CHAR(34),INDEX(SamplingFeatures[Feature Geometry],$A490),CHAR(34),
", Elevation_m:  ",CHAR(34),INDEX(SamplingFeatures[Elevation_m],$A490),CHAR(34),
", ElevationDatumCV:  ",CHAR(34),ElevationDatum,CHAR(34),"}"))</f>
        <v/>
      </c>
      <c r="L490" s="111" t="str">
        <f>IF(NumSites=0,"",
IF(NumSites&lt;$A490,"",
CONCATENATE("  - &amp;SiteID",TEXT($A490,"0000"),
" {","SamplingFeatureID:  *SamplingFeatureID",TEXT(MATCH($A490,Sites[SiteID],0),"0000"),
", SiteTypeCV:  ",CHAR(34),INDEX(Sites[Site Type],MATCH($A490,Sites[SiteID],0)),CHAR(34),
", Latitude:  ",INDEX(Sites[Latitude],MATCH($A490,Sites[SiteID],0)),
", Longitude:  ",INDEX(Sites[Longitude],MATCH($A490,Sites[SiteID],0)),
", SpatialReferenceID:  *SRSID0001}")))</f>
        <v/>
      </c>
      <c r="M490" s="111" t="str">
        <f>IF(NumSpecimens=0,"",
IF(NumSpecimens&lt;$A490,"",
CONCATENATE("  - &amp;SpecimenID",TEXT($A490,"0000"),
" {","SamplingFeatureID:  *SamplingFeatureID",TEXT(MATCH($A490,Specimens[SpecimenID],0),"0000"),
", SpecimenTypeCV:  ",CHAR(34),INDEX(Specimens[Specimen Type],MATCH($A490,Specimens[SpecimenID],0)),CHAR(34),
", SpecimenMediumCV:  ",INDEX(Specimens[Specimen Medium],MATCH($A490,Specimens[SpecimenID],0)),
", IsFieldSpecimen:  ",CHAR(34),INDEX(Specimens[Is Field Specimen?],MATCH($A490,Specimens[SpecimenID],0)),CHAR(34),"}")))</f>
        <v/>
      </c>
      <c r="N490" s="111" t="str">
        <f>IF(NumSpatialOffsets=0,"",
IF(NumSpatialOffsets&lt;$A490,"",
CONCATENATE("  - &amp;SpatialOffsetID",TEXT($A490,"0000"),
" {","SpatialOffsetTypeCV:  ",CHAR(34),INDEX(RelatedFeatures[Spatial Offset Type],MATCH($A490,RelatedFeatures[OffsetID],0)),CHAR(34),
", Offset1Value:  ",INDEX(RelatedFeatures[Offset 1 Value],MATCH($A490,RelatedFeatures[OffsetID],0)),
", Offset1UnitID:  ",CHAR(34),INDEX(RelatedFeatures[Offset 1 Unit],MATCH($A490,RelatedFeatures[OffsetID],0)),CHAR(34),
", Offset2Value:  ",IF(INDEX(RelatedFeatures[Offset 2 Value],MATCH($A490,RelatedFeatures[OffsetID],0))="","NULL",INDEX(RelatedFeatures[Offset 2 Value],MATCH($A490,RelatedFeatures[OffsetID],0))),
", Offset2UnitID:  ",CHAR(34),INDEX(RelatedFeatures[Offset 2 Unit],MATCH($A490,RelatedFeatures[OffsetID],0)),,CHAR(34),
", Offset3Value:  ",IF(INDEX(RelatedFeatures[Offset 3 Value],MATCH($A490,RelatedFeatures[OffsetID],0))="","NULL",INDEX(RelatedFeatures[Offset 3 Value],MATCH($A490,RelatedFeatures[OffsetID],0))),
", Offset3UnitID:  ",CHAR(34),INDEX(RelatedFeatures[Offset 3 Unit],MATCH($A490,RelatedFeatures[OffsetID],0)),CHAR(34),"}")))</f>
        <v/>
      </c>
      <c r="O490" s="111" t="str">
        <f>IF(NumRelatedFeatures=0,"",
IF($A490&gt;NumRelatedFeatures,"",
CONCATENATE("  - &amp;RelationID",TEXT($A490,"0000"),
" {","SamplingFeatureID:  *SamplingFeatureID",TEXT(MATCH(INDEX(RelatedFeatures[First Sampling Feature Code],$A490),SamplingFeatures[Feature Code],0),"0000"),
", RelationshipTypeCV:  ",CHAR(34),INDEX(RelatedFeatures[Relationship Type],$A490),CHAR(34),
", RelatedFeatureID: *SamplingFeatureID",TEXT(MATCH(INDEX(RelatedFeatures[Second Sampling Feature Code],$A490),SamplingFeatures[Feature Code],0),"0000"),
", SpatialOffsetID:  ",IF(INDEX(RelatedFeatures[OffsetID],$A490)="",CONCATENATE(CHAR(34),CHAR(34)),CONCATENATE("*SpatialOffsetID",TEXT(INDEX(RelatedFeatures[OffsetID],$A490),"0000"))),"}")))</f>
        <v/>
      </c>
      <c r="P490" s="111" t="str">
        <f>IF($A490&gt;NumMethods,"",
CONCATENATE("  - &amp;MethodID",TEXT($A490,"0000"),
" {","MethodTypeCV:  ",CHAR(34),INDEX(Methods[Method Type],$A490),CHAR(34),
", MethodCode:  ",CHAR(34),INDEX(Methods[Method Code],$A490),CHAR(34),
", MethodName:  ",CHAR(34),INDEX(Methods[Method Name],$A490),CHAR(34),
", MethodDescription:  ",CHAR(34),INDEX(Methods[Method Description],$A490),CHAR(34),
", MethodLink:  ",CHAR(34),INDEX(Methods[Method Link],$A490),CHAR(34),
", OrganizationID: *OrganizationID",TEXT(MATCH(INDEX(Methods[Organization Name],$A490),Organizations[Organization Name],0),"0000"),"}"))</f>
        <v/>
      </c>
      <c r="Q490" s="111" t="str">
        <f>IF($A490&gt;NumVariables,"",
CONCATENATE("  - &amp;VariableID",TEXT($A490,"0000"),
" {","VariableTypeCV:  ",CHAR(34),INDEX(Variables[Variable Type],$A490),CHAR(34),
", VariableCode:  ",CHAR(34),INDEX(Variables[Variable Code],$A490),CHAR(34),
", VariableNameCV:  ",CHAR(34),INDEX(Variables[Variable Name],$A490),CHAR(34),
", VariableDefinition:  ",CHAR(34),INDEX(Variables[Variable Definition],$A490),CHAR(34),
", SpecciationCV:  ",CHAR(34),INDEX(Variables[Speciation],$A490),CHAR(34),
", NoDataValue:  ",CHAR(34),INDEX(Variables[No Data Value],$A490),CHAR(34),"}"))</f>
        <v/>
      </c>
      <c r="S490" s="111" t="str">
        <f>IF($A490&gt;NumProcessingLevels,"",
CONCATENATE("  - &amp;ProcessingLevelID",TEXT($A490,"0000"),
" {","ProcessingLevelCode:  ",CHAR(34),INDEX(ProcessingLevels[Processing Level Code],$A490),CHAR(34),
", Definition:  ",CHAR(34),INDEX(ProcessingLevels[Definition],$A490),CHAR(34),
", Explanation:  ",CHAR(34),INDEX(ProcessingLevels[Explanation],$A490),CHAR(34),"}"))</f>
        <v/>
      </c>
      <c r="T490" s="111" t="str">
        <f>IF($A490&gt;NumDataColumns,"",
IF(INDEX(DataColumns[Method Code],$A490)="","PLEASE FILL IN A METHOD FOR EACH DATA COLUMN",
CONCATENATE("  - &amp;ActionID",TEXT($A490,"0000"),
" {","ActionTypeCV:  ",CHAR(34),"Observation",CHAR(34),
", MethodID: *MethodID",TEXT(MATCH(INDEX(DataColumns[Method Code],$A490),Methods[Method Code],0),"0000"),
", BeginDateTime:  NULL",
", BeginDateTimeUTCOffset:  NULL",
", EndDateTime:  NULL",
", EndDateTimeUTCOffset:  NULL",
", ActionDescription:  ",CHAR(34),"Generic observation action generated by YODA TimeSeries Template",CHAR(34),
", ActionFileLink:  ",CHAR(34),CHAR(34),"}")))</f>
        <v/>
      </c>
      <c r="U490" s="111" t="str">
        <f>IF($A490&gt;NumDataColumns,"",
IF(INDEX(DataColumns[Method Code],$A490)="","PLEASE FILL IN A SAMPLING FEATURE FOR EACH DATA COLUMN",
CONCATENATE("  - &amp;FeatureActionID",TEXT($A490,"0000"),
" {","SamplingFeatureID:  *SamplingFeatureID",TEXT(MATCH(INDEX(DataColumns[Sampling Feature Code],$A490),SamplingFeatures[Feature Code],0),"0000"),
", ActionID:  *ActionID",TEXT($A490,"0000"),"}")))</f>
        <v/>
      </c>
      <c r="V490" s="111" t="str">
        <f>IF($A490&gt;NumDataColumns,"",
CONCATENATE("  - &amp;ResultID",TEXT($A490,"0000"),
" {","ResultUUID:  ",CHAR(34),INDEX(DataColumns[ResultUUID],$A490),CHAR(34),
", FeatureActionID: *FeatureActionID",TEXT($A490,"0000"),
", ResultTypeCV:  ",CHAR(34),INDEX(DataColumns[Result Type],$A490),CHAR(34),
", VariableID:  *VariableID",TEXT(MATCH(INDEX(DataColumns[Variable Code],$A490),Variables[Variable Code],0),"0000"),
", UnitsID:  ",CHAR(34),INDEX(DataColumns[Unit Name],$A490),CHAR(34),
", TaxonomicClassifierID:  ",CHAR(34),CHAR(34),
", ProcessingLevelID:  *ProcessingLevelID",TEXT(MATCH(INDEX(DataColumns[Processing Level],$A490),ProcessingLevels[Processing Level Code],0),"0000"),
", ResultDateTime:  ",CHAR(34),CHAR(34),
", ResultDateTimeUTCOffset:  ",CHAR(34),CHAR(34),
", ValidDateTime:  ",CHAR(34),CHAR(34),
", ValidDateTimeUTCOffset:  ",CHAR(34),CHAR(34),
", StatusCV:  ",CHAR(34),CHAR(34),
", SampledMediumCV:  ",CHAR(34),INDEX(DataColumns[Sampled Medium],$A490),CHAR(34),
", ValueCount:  ",NumDataValues,"}"))</f>
        <v/>
      </c>
      <c r="W490" s="111" t="str">
        <f>IF($A490&gt;NumDataColumns,"",
CONCATENATE("  - &amp;TimeSeriesResultID001",TEXT($A490,"0000"),
" {","ResultID: *ResultID",TEXT($A490,"0000"),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Statistic],$A490),CHAR(34),"}"))</f>
        <v/>
      </c>
      <c r="X490" s="111" t="str">
        <f>IF($A490-3&gt;NumDataColumns,"",
CONCATENATE("    - {ColumnNumber: ",TEXT($A490-1,"0000"),
", Label:  ",CHAR(34),INDEX(DataColumns[Column Label],$A490-3),CHAR(34),
", ODM2Field:  ",CHAR(34),"DataValue",CHAR(34),
", CensorCodeCV:  ",CHAR(34),INDEX(DataColumns[Censor Code],$A490-3),CHAR(34),
", QualiatyCodeCV:  ",CHAR(34),INDEX(DataColumns[Quality Code],$A490-3),CHAR(34),
", TimeAggregationInterval:  ",INDEX(DataColumns[Time Aggregation Interval],$A490-3),
", TimeAggregationIntervalUnitsID:  ",CHAR(34),INDEX(DataColumns[Time Aggregation Unit],$A490-3),CHAR(34),"}"))</f>
        <v/>
      </c>
      <c r="AA490" s="111" t="str">
        <f>IF($A490&gt;NumDataColumns,
"",
CONCATENATE(AA489,", ",INDEX(DataColumns[Column Label],$A490)))</f>
        <v/>
      </c>
    </row>
    <row r="491" spans="1:27" x14ac:dyDescent="0.25">
      <c r="A491">
        <v>488</v>
      </c>
      <c r="D491" s="111" t="str">
        <f>IF($A491&gt;NumPeople,"",
CONCATENATE("  - &amp;PersonID",TEXT($A491,"0000"),
" {","PersonFirstName:  ",CHAR(34),INDEX(People[First Name],$A491),CHAR(34),
", PersonMiddleName:  ",CHAR(34),INDEX(People[Middle Name],$A491),CHAR(34),
", PersonLastName:  ",CHAR(34),INDEX(People[Last Name],$A491),CHAR(34),"}"))</f>
        <v/>
      </c>
      <c r="E491" s="111" t="str">
        <f>IF($A491&gt;NumOrganizations,"",
CONCATENATE("  - &amp;OrganizationID",TEXT($A491,"0000"),
" {","OrganizationTypeCV:  ",CHAR(34),INDEX(Organizations[Organization Type '[CV']],$A491),CHAR(34),
", OrganizationCode:  ",CHAR(34),INDEX(Organizations[Organization Code],$A491),CHAR(34),
", OrganizationName:  ",CHAR(34),INDEX(Organizations[Organization Name],$A491),CHAR(34),
", OrganizationDescription:  ",CHAR(34),INDEX(Organizations[Organization Description],$A491),CHAR(34),
", OrganizationLink:  ",CHAR(34),INDEX(Organizations[Organization Link],$A491),CHAR(34),"}"))</f>
        <v/>
      </c>
      <c r="F491" s="111" t="str">
        <f>IF($A491&gt;NumPeople,"",
CONCATENATE("  - &amp;AffiliationID",TEXT($A491,"0000"),
" {PersonID: *PersonID",TEXT($A491,"0000"),
", OrganizationID: *OrganizationID",TEXT(MATCH(INDEX(People[Organization Name],$A491),Organizations[Organization Name],0),"0000"),
", IsPrimaryOrganizationContact: , AffiliationStartDate: , AffiliationEndDate: , PrimaryPhone: ",
", PrimaryEmail: ",CHAR(34),INDEX(People[Primary Email],$A491),CHAR(34),
", PrimaryAddress: ",CHAR(34),INDEX(People[Primary Address],$A491),CHAR(34),
", PersonLink: }"))</f>
        <v/>
      </c>
      <c r="H491" s="111" t="str">
        <f>IF(COUNTA(CitationInformation)=0,"",
IF($A491&gt;NumAuthors,"",
CONCATENATE("  - &amp;AuthorListID",TEXT($A491,"0000"),
"  {CitationID: *CitationID0001",
", PersonID: *PersonID",TEXT(MATCH(INDEX(AuthorList[Author Name],$A491),People[Full Name],0),"0000"),
", AuthorOrder: ",INDEX(AuthorList[Author Number],$A491),"}")))</f>
        <v/>
      </c>
      <c r="K491" s="111" t="str">
        <f>IF($A491&gt;NumSamplingFeatures,"",
CONCATENATE("  - &amp;SamplingFeatureID",TEXT($A491,"0000"),
" {","SamplingFeatureUUID:  ",CHAR(34),INDEX(SamplingFeatures[Sampling Feature UUID],$A491),CHAR(34),
", SamplingFeatureTypeCV:  ",CHAR(34),INDEX(SamplingFeatures[Sampling Feature Type],$A491),CHAR(34),
", SamplingFeatureCode:  ",CHAR(34),INDEX(SamplingFeatures[Feature Code],$A491),CHAR(34),
", SamplingFeatureName:  ",CHAR(34),INDEX(SamplingFeatures[Feature Name],$A491),CHAR(34),
", SamplingFeatureDescription:  ",CHAR(34),INDEX(SamplingFeatures[Feature Description],$A491),CHAR(34),
", SamplingFeatureGeotypeCV:  ",CHAR(34),INDEX(SamplingFeatures[Feature Geo Type],$A491),CHAR(34),
", FeatureGeometry:  ",CHAR(34),INDEX(SamplingFeatures[Feature Geometry],$A491),CHAR(34),
", Elevation_m:  ",CHAR(34),INDEX(SamplingFeatures[Elevation_m],$A491),CHAR(34),
", ElevationDatumCV:  ",CHAR(34),ElevationDatum,CHAR(34),"}"))</f>
        <v/>
      </c>
      <c r="L491" s="111" t="str">
        <f>IF(NumSites=0,"",
IF(NumSites&lt;$A491,"",
CONCATENATE("  - &amp;SiteID",TEXT($A491,"0000"),
" {","SamplingFeatureID:  *SamplingFeatureID",TEXT(MATCH($A491,Sites[SiteID],0),"0000"),
", SiteTypeCV:  ",CHAR(34),INDEX(Sites[Site Type],MATCH($A491,Sites[SiteID],0)),CHAR(34),
", Latitude:  ",INDEX(Sites[Latitude],MATCH($A491,Sites[SiteID],0)),
", Longitude:  ",INDEX(Sites[Longitude],MATCH($A491,Sites[SiteID],0)),
", SpatialReferenceID:  *SRSID0001}")))</f>
        <v/>
      </c>
      <c r="M491" s="111" t="str">
        <f>IF(NumSpecimens=0,"",
IF(NumSpecimens&lt;$A491,"",
CONCATENATE("  - &amp;SpecimenID",TEXT($A491,"0000"),
" {","SamplingFeatureID:  *SamplingFeatureID",TEXT(MATCH($A491,Specimens[SpecimenID],0),"0000"),
", SpecimenTypeCV:  ",CHAR(34),INDEX(Specimens[Specimen Type],MATCH($A491,Specimens[SpecimenID],0)),CHAR(34),
", SpecimenMediumCV:  ",INDEX(Specimens[Specimen Medium],MATCH($A491,Specimens[SpecimenID],0)),
", IsFieldSpecimen:  ",CHAR(34),INDEX(Specimens[Is Field Specimen?],MATCH($A491,Specimens[SpecimenID],0)),CHAR(34),"}")))</f>
        <v/>
      </c>
      <c r="N491" s="111" t="str">
        <f>IF(NumSpatialOffsets=0,"",
IF(NumSpatialOffsets&lt;$A491,"",
CONCATENATE("  - &amp;SpatialOffsetID",TEXT($A491,"0000"),
" {","SpatialOffsetTypeCV:  ",CHAR(34),INDEX(RelatedFeatures[Spatial Offset Type],MATCH($A491,RelatedFeatures[OffsetID],0)),CHAR(34),
", Offset1Value:  ",INDEX(RelatedFeatures[Offset 1 Value],MATCH($A491,RelatedFeatures[OffsetID],0)),
", Offset1UnitID:  ",CHAR(34),INDEX(RelatedFeatures[Offset 1 Unit],MATCH($A491,RelatedFeatures[OffsetID],0)),CHAR(34),
", Offset2Value:  ",IF(INDEX(RelatedFeatures[Offset 2 Value],MATCH($A491,RelatedFeatures[OffsetID],0))="","NULL",INDEX(RelatedFeatures[Offset 2 Value],MATCH($A491,RelatedFeatures[OffsetID],0))),
", Offset2UnitID:  ",CHAR(34),INDEX(RelatedFeatures[Offset 2 Unit],MATCH($A491,RelatedFeatures[OffsetID],0)),,CHAR(34),
", Offset3Value:  ",IF(INDEX(RelatedFeatures[Offset 3 Value],MATCH($A491,RelatedFeatures[OffsetID],0))="","NULL",INDEX(RelatedFeatures[Offset 3 Value],MATCH($A491,RelatedFeatures[OffsetID],0))),
", Offset3UnitID:  ",CHAR(34),INDEX(RelatedFeatures[Offset 3 Unit],MATCH($A491,RelatedFeatures[OffsetID],0)),CHAR(34),"}")))</f>
        <v/>
      </c>
      <c r="O491" s="111" t="str">
        <f>IF(NumRelatedFeatures=0,"",
IF($A491&gt;NumRelatedFeatures,"",
CONCATENATE("  - &amp;RelationID",TEXT($A491,"0000"),
" {","SamplingFeatureID:  *SamplingFeatureID",TEXT(MATCH(INDEX(RelatedFeatures[First Sampling Feature Code],$A491),SamplingFeatures[Feature Code],0),"0000"),
", RelationshipTypeCV:  ",CHAR(34),INDEX(RelatedFeatures[Relationship Type],$A491),CHAR(34),
", RelatedFeatureID: *SamplingFeatureID",TEXT(MATCH(INDEX(RelatedFeatures[Second Sampling Feature Code],$A491),SamplingFeatures[Feature Code],0),"0000"),
", SpatialOffsetID:  ",IF(INDEX(RelatedFeatures[OffsetID],$A491)="",CONCATENATE(CHAR(34),CHAR(34)),CONCATENATE("*SpatialOffsetID",TEXT(INDEX(RelatedFeatures[OffsetID],$A491),"0000"))),"}")))</f>
        <v/>
      </c>
      <c r="P491" s="111" t="str">
        <f>IF($A491&gt;NumMethods,"",
CONCATENATE("  - &amp;MethodID",TEXT($A491,"0000"),
" {","MethodTypeCV:  ",CHAR(34),INDEX(Methods[Method Type],$A491),CHAR(34),
", MethodCode:  ",CHAR(34),INDEX(Methods[Method Code],$A491),CHAR(34),
", MethodName:  ",CHAR(34),INDEX(Methods[Method Name],$A491),CHAR(34),
", MethodDescription:  ",CHAR(34),INDEX(Methods[Method Description],$A491),CHAR(34),
", MethodLink:  ",CHAR(34),INDEX(Methods[Method Link],$A491),CHAR(34),
", OrganizationID: *OrganizationID",TEXT(MATCH(INDEX(Methods[Organization Name],$A491),Organizations[Organization Name],0),"0000"),"}"))</f>
        <v/>
      </c>
      <c r="Q491" s="111" t="str">
        <f>IF($A491&gt;NumVariables,"",
CONCATENATE("  - &amp;VariableID",TEXT($A491,"0000"),
" {","VariableTypeCV:  ",CHAR(34),INDEX(Variables[Variable Type],$A491),CHAR(34),
", VariableCode:  ",CHAR(34),INDEX(Variables[Variable Code],$A491),CHAR(34),
", VariableNameCV:  ",CHAR(34),INDEX(Variables[Variable Name],$A491),CHAR(34),
", VariableDefinition:  ",CHAR(34),INDEX(Variables[Variable Definition],$A491),CHAR(34),
", SpecciationCV:  ",CHAR(34),INDEX(Variables[Speciation],$A491),CHAR(34),
", NoDataValue:  ",CHAR(34),INDEX(Variables[No Data Value],$A491),CHAR(34),"}"))</f>
        <v/>
      </c>
      <c r="S491" s="111" t="str">
        <f>IF($A491&gt;NumProcessingLevels,"",
CONCATENATE("  - &amp;ProcessingLevelID",TEXT($A491,"0000"),
" {","ProcessingLevelCode:  ",CHAR(34),INDEX(ProcessingLevels[Processing Level Code],$A491),CHAR(34),
", Definition:  ",CHAR(34),INDEX(ProcessingLevels[Definition],$A491),CHAR(34),
", Explanation:  ",CHAR(34),INDEX(ProcessingLevels[Explanation],$A491),CHAR(34),"}"))</f>
        <v/>
      </c>
      <c r="T491" s="111" t="str">
        <f>IF($A491&gt;NumDataColumns,"",
IF(INDEX(DataColumns[Method Code],$A491)="","PLEASE FILL IN A METHOD FOR EACH DATA COLUMN",
CONCATENATE("  - &amp;ActionID",TEXT($A491,"0000"),
" {","ActionTypeCV:  ",CHAR(34),"Observation",CHAR(34),
", MethodID: *MethodID",TEXT(MATCH(INDEX(DataColumns[Method Code],$A491),Methods[Method Code],0),"0000"),
", BeginDateTime:  NULL",
", BeginDateTimeUTCOffset:  NULL",
", EndDateTime:  NULL",
", EndDateTimeUTCOffset:  NULL",
", ActionDescription:  ",CHAR(34),"Generic observation action generated by YODA TimeSeries Template",CHAR(34),
", ActionFileLink:  ",CHAR(34),CHAR(34),"}")))</f>
        <v/>
      </c>
      <c r="U491" s="111" t="str">
        <f>IF($A491&gt;NumDataColumns,"",
IF(INDEX(DataColumns[Method Code],$A491)="","PLEASE FILL IN A SAMPLING FEATURE FOR EACH DATA COLUMN",
CONCATENATE("  - &amp;FeatureActionID",TEXT($A491,"0000"),
" {","SamplingFeatureID:  *SamplingFeatureID",TEXT(MATCH(INDEX(DataColumns[Sampling Feature Code],$A491),SamplingFeatures[Feature Code],0),"0000"),
", ActionID:  *ActionID",TEXT($A491,"0000"),"}")))</f>
        <v/>
      </c>
      <c r="V491" s="111" t="str">
        <f>IF($A491&gt;NumDataColumns,"",
CONCATENATE("  - &amp;ResultID",TEXT($A491,"0000"),
" {","ResultUUID:  ",CHAR(34),INDEX(DataColumns[ResultUUID],$A491),CHAR(34),
", FeatureActionID: *FeatureActionID",TEXT($A491,"0000"),
", ResultTypeCV:  ",CHAR(34),INDEX(DataColumns[Result Type],$A491),CHAR(34),
", VariableID:  *VariableID",TEXT(MATCH(INDEX(DataColumns[Variable Code],$A491),Variables[Variable Code],0),"0000"),
", UnitsID:  ",CHAR(34),INDEX(DataColumns[Unit Name],$A491),CHAR(34),
", TaxonomicClassifierID:  ",CHAR(34),CHAR(34),
", ProcessingLevelID:  *ProcessingLevelID",TEXT(MATCH(INDEX(DataColumns[Processing Level],$A491),ProcessingLevels[Processing Level Code],0),"0000"),
", ResultDateTime:  ",CHAR(34),CHAR(34),
", ResultDateTimeUTCOffset:  ",CHAR(34),CHAR(34),
", ValidDateTime:  ",CHAR(34),CHAR(34),
", ValidDateTimeUTCOffset:  ",CHAR(34),CHAR(34),
", StatusCV:  ",CHAR(34),CHAR(34),
", SampledMediumCV:  ",CHAR(34),INDEX(DataColumns[Sampled Medium],$A491),CHAR(34),
", ValueCount:  ",NumDataValues,"}"))</f>
        <v/>
      </c>
      <c r="W491" s="111" t="str">
        <f>IF($A491&gt;NumDataColumns,"",
CONCATENATE("  - &amp;TimeSeriesResultID001",TEXT($A491,"0000"),
" {","ResultID: *ResultID",TEXT($A491,"0000"),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Statistic],$A491),CHAR(34),"}"))</f>
        <v/>
      </c>
      <c r="X491" s="111" t="str">
        <f>IF($A491-3&gt;NumDataColumns,"",
CONCATENATE("    - {ColumnNumber: ",TEXT($A491-1,"0000"),
", Label:  ",CHAR(34),INDEX(DataColumns[Column Label],$A491-3),CHAR(34),
", ODM2Field:  ",CHAR(34),"DataValue",CHAR(34),
", CensorCodeCV:  ",CHAR(34),INDEX(DataColumns[Censor Code],$A491-3),CHAR(34),
", QualiatyCodeCV:  ",CHAR(34),INDEX(DataColumns[Quality Code],$A491-3),CHAR(34),
", TimeAggregationInterval:  ",INDEX(DataColumns[Time Aggregation Interval],$A491-3),
", TimeAggregationIntervalUnitsID:  ",CHAR(34),INDEX(DataColumns[Time Aggregation Unit],$A491-3),CHAR(34),"}"))</f>
        <v/>
      </c>
      <c r="AA491" s="111" t="str">
        <f>IF($A491&gt;NumDataColumns,
"",
CONCATENATE(AA490,", ",INDEX(DataColumns[Column Label],$A491)))</f>
        <v/>
      </c>
    </row>
    <row r="492" spans="1:27" x14ac:dyDescent="0.25">
      <c r="A492">
        <v>489</v>
      </c>
      <c r="D492" s="111" t="str">
        <f>IF($A492&gt;NumPeople,"",
CONCATENATE("  - &amp;PersonID",TEXT($A492,"0000"),
" {","PersonFirstName:  ",CHAR(34),INDEX(People[First Name],$A492),CHAR(34),
", PersonMiddleName:  ",CHAR(34),INDEX(People[Middle Name],$A492),CHAR(34),
", PersonLastName:  ",CHAR(34),INDEX(People[Last Name],$A492),CHAR(34),"}"))</f>
        <v/>
      </c>
      <c r="E492" s="111" t="str">
        <f>IF($A492&gt;NumOrganizations,"",
CONCATENATE("  - &amp;OrganizationID",TEXT($A492,"0000"),
" {","OrganizationTypeCV:  ",CHAR(34),INDEX(Organizations[Organization Type '[CV']],$A492),CHAR(34),
", OrganizationCode:  ",CHAR(34),INDEX(Organizations[Organization Code],$A492),CHAR(34),
", OrganizationName:  ",CHAR(34),INDEX(Organizations[Organization Name],$A492),CHAR(34),
", OrganizationDescription:  ",CHAR(34),INDEX(Organizations[Organization Description],$A492),CHAR(34),
", OrganizationLink:  ",CHAR(34),INDEX(Organizations[Organization Link],$A492),CHAR(34),"}"))</f>
        <v/>
      </c>
      <c r="F492" s="111" t="str">
        <f>IF($A492&gt;NumPeople,"",
CONCATENATE("  - &amp;AffiliationID",TEXT($A492,"0000"),
" {PersonID: *PersonID",TEXT($A492,"0000"),
", OrganizationID: *OrganizationID",TEXT(MATCH(INDEX(People[Organization Name],$A492),Organizations[Organization Name],0),"0000"),
", IsPrimaryOrganizationContact: , AffiliationStartDate: , AffiliationEndDate: , PrimaryPhone: ",
", PrimaryEmail: ",CHAR(34),INDEX(People[Primary Email],$A492),CHAR(34),
", PrimaryAddress: ",CHAR(34),INDEX(People[Primary Address],$A492),CHAR(34),
", PersonLink: }"))</f>
        <v/>
      </c>
      <c r="H492" s="111" t="str">
        <f>IF(COUNTA(CitationInformation)=0,"",
IF($A492&gt;NumAuthors,"",
CONCATENATE("  - &amp;AuthorListID",TEXT($A492,"0000"),
"  {CitationID: *CitationID0001",
", PersonID: *PersonID",TEXT(MATCH(INDEX(AuthorList[Author Name],$A492),People[Full Name],0),"0000"),
", AuthorOrder: ",INDEX(AuthorList[Author Number],$A492),"}")))</f>
        <v/>
      </c>
      <c r="K492" s="111" t="str">
        <f>IF($A492&gt;NumSamplingFeatures,"",
CONCATENATE("  - &amp;SamplingFeatureID",TEXT($A492,"0000"),
" {","SamplingFeatureUUID:  ",CHAR(34),INDEX(SamplingFeatures[Sampling Feature UUID],$A492),CHAR(34),
", SamplingFeatureTypeCV:  ",CHAR(34),INDEX(SamplingFeatures[Sampling Feature Type],$A492),CHAR(34),
", SamplingFeatureCode:  ",CHAR(34),INDEX(SamplingFeatures[Feature Code],$A492),CHAR(34),
", SamplingFeatureName:  ",CHAR(34),INDEX(SamplingFeatures[Feature Name],$A492),CHAR(34),
", SamplingFeatureDescription:  ",CHAR(34),INDEX(SamplingFeatures[Feature Description],$A492),CHAR(34),
", SamplingFeatureGeotypeCV:  ",CHAR(34),INDEX(SamplingFeatures[Feature Geo Type],$A492),CHAR(34),
", FeatureGeometry:  ",CHAR(34),INDEX(SamplingFeatures[Feature Geometry],$A492),CHAR(34),
", Elevation_m:  ",CHAR(34),INDEX(SamplingFeatures[Elevation_m],$A492),CHAR(34),
", ElevationDatumCV:  ",CHAR(34),ElevationDatum,CHAR(34),"}"))</f>
        <v/>
      </c>
      <c r="L492" s="111" t="str">
        <f>IF(NumSites=0,"",
IF(NumSites&lt;$A492,"",
CONCATENATE("  - &amp;SiteID",TEXT($A492,"0000"),
" {","SamplingFeatureID:  *SamplingFeatureID",TEXT(MATCH($A492,Sites[SiteID],0),"0000"),
", SiteTypeCV:  ",CHAR(34),INDEX(Sites[Site Type],MATCH($A492,Sites[SiteID],0)),CHAR(34),
", Latitude:  ",INDEX(Sites[Latitude],MATCH($A492,Sites[SiteID],0)),
", Longitude:  ",INDEX(Sites[Longitude],MATCH($A492,Sites[SiteID],0)),
", SpatialReferenceID:  *SRSID0001}")))</f>
        <v/>
      </c>
      <c r="M492" s="111" t="str">
        <f>IF(NumSpecimens=0,"",
IF(NumSpecimens&lt;$A492,"",
CONCATENATE("  - &amp;SpecimenID",TEXT($A492,"0000"),
" {","SamplingFeatureID:  *SamplingFeatureID",TEXT(MATCH($A492,Specimens[SpecimenID],0),"0000"),
", SpecimenTypeCV:  ",CHAR(34),INDEX(Specimens[Specimen Type],MATCH($A492,Specimens[SpecimenID],0)),CHAR(34),
", SpecimenMediumCV:  ",INDEX(Specimens[Specimen Medium],MATCH($A492,Specimens[SpecimenID],0)),
", IsFieldSpecimen:  ",CHAR(34),INDEX(Specimens[Is Field Specimen?],MATCH($A492,Specimens[SpecimenID],0)),CHAR(34),"}")))</f>
        <v/>
      </c>
      <c r="N492" s="111" t="str">
        <f>IF(NumSpatialOffsets=0,"",
IF(NumSpatialOffsets&lt;$A492,"",
CONCATENATE("  - &amp;SpatialOffsetID",TEXT($A492,"0000"),
" {","SpatialOffsetTypeCV:  ",CHAR(34),INDEX(RelatedFeatures[Spatial Offset Type],MATCH($A492,RelatedFeatures[OffsetID],0)),CHAR(34),
", Offset1Value:  ",INDEX(RelatedFeatures[Offset 1 Value],MATCH($A492,RelatedFeatures[OffsetID],0)),
", Offset1UnitID:  ",CHAR(34),INDEX(RelatedFeatures[Offset 1 Unit],MATCH($A492,RelatedFeatures[OffsetID],0)),CHAR(34),
", Offset2Value:  ",IF(INDEX(RelatedFeatures[Offset 2 Value],MATCH($A492,RelatedFeatures[OffsetID],0))="","NULL",INDEX(RelatedFeatures[Offset 2 Value],MATCH($A492,RelatedFeatures[OffsetID],0))),
", Offset2UnitID:  ",CHAR(34),INDEX(RelatedFeatures[Offset 2 Unit],MATCH($A492,RelatedFeatures[OffsetID],0)),,CHAR(34),
", Offset3Value:  ",IF(INDEX(RelatedFeatures[Offset 3 Value],MATCH($A492,RelatedFeatures[OffsetID],0))="","NULL",INDEX(RelatedFeatures[Offset 3 Value],MATCH($A492,RelatedFeatures[OffsetID],0))),
", Offset3UnitID:  ",CHAR(34),INDEX(RelatedFeatures[Offset 3 Unit],MATCH($A492,RelatedFeatures[OffsetID],0)),CHAR(34),"}")))</f>
        <v/>
      </c>
      <c r="O492" s="111" t="str">
        <f>IF(NumRelatedFeatures=0,"",
IF($A492&gt;NumRelatedFeatures,"",
CONCATENATE("  - &amp;RelationID",TEXT($A492,"0000"),
" {","SamplingFeatureID:  *SamplingFeatureID",TEXT(MATCH(INDEX(RelatedFeatures[First Sampling Feature Code],$A492),SamplingFeatures[Feature Code],0),"0000"),
", RelationshipTypeCV:  ",CHAR(34),INDEX(RelatedFeatures[Relationship Type],$A492),CHAR(34),
", RelatedFeatureID: *SamplingFeatureID",TEXT(MATCH(INDEX(RelatedFeatures[Second Sampling Feature Code],$A492),SamplingFeatures[Feature Code],0),"0000"),
", SpatialOffsetID:  ",IF(INDEX(RelatedFeatures[OffsetID],$A492)="",CONCATENATE(CHAR(34),CHAR(34)),CONCATENATE("*SpatialOffsetID",TEXT(INDEX(RelatedFeatures[OffsetID],$A492),"0000"))),"}")))</f>
        <v/>
      </c>
      <c r="P492" s="111" t="str">
        <f>IF($A492&gt;NumMethods,"",
CONCATENATE("  - &amp;MethodID",TEXT($A492,"0000"),
" {","MethodTypeCV:  ",CHAR(34),INDEX(Methods[Method Type],$A492),CHAR(34),
", MethodCode:  ",CHAR(34),INDEX(Methods[Method Code],$A492),CHAR(34),
", MethodName:  ",CHAR(34),INDEX(Methods[Method Name],$A492),CHAR(34),
", MethodDescription:  ",CHAR(34),INDEX(Methods[Method Description],$A492),CHAR(34),
", MethodLink:  ",CHAR(34),INDEX(Methods[Method Link],$A492),CHAR(34),
", OrganizationID: *OrganizationID",TEXT(MATCH(INDEX(Methods[Organization Name],$A492),Organizations[Organization Name],0),"0000"),"}"))</f>
        <v/>
      </c>
      <c r="Q492" s="111" t="str">
        <f>IF($A492&gt;NumVariables,"",
CONCATENATE("  - &amp;VariableID",TEXT($A492,"0000"),
" {","VariableTypeCV:  ",CHAR(34),INDEX(Variables[Variable Type],$A492),CHAR(34),
", VariableCode:  ",CHAR(34),INDEX(Variables[Variable Code],$A492),CHAR(34),
", VariableNameCV:  ",CHAR(34),INDEX(Variables[Variable Name],$A492),CHAR(34),
", VariableDefinition:  ",CHAR(34),INDEX(Variables[Variable Definition],$A492),CHAR(34),
", SpecciationCV:  ",CHAR(34),INDEX(Variables[Speciation],$A492),CHAR(34),
", NoDataValue:  ",CHAR(34),INDEX(Variables[No Data Value],$A492),CHAR(34),"}"))</f>
        <v/>
      </c>
      <c r="S492" s="111" t="str">
        <f>IF($A492&gt;NumProcessingLevels,"",
CONCATENATE("  - &amp;ProcessingLevelID",TEXT($A492,"0000"),
" {","ProcessingLevelCode:  ",CHAR(34),INDEX(ProcessingLevels[Processing Level Code],$A492),CHAR(34),
", Definition:  ",CHAR(34),INDEX(ProcessingLevels[Definition],$A492),CHAR(34),
", Explanation:  ",CHAR(34),INDEX(ProcessingLevels[Explanation],$A492),CHAR(34),"}"))</f>
        <v/>
      </c>
      <c r="T492" s="111" t="str">
        <f>IF($A492&gt;NumDataColumns,"",
IF(INDEX(DataColumns[Method Code],$A492)="","PLEASE FILL IN A METHOD FOR EACH DATA COLUMN",
CONCATENATE("  - &amp;ActionID",TEXT($A492,"0000"),
" {","ActionTypeCV:  ",CHAR(34),"Observation",CHAR(34),
", MethodID: *MethodID",TEXT(MATCH(INDEX(DataColumns[Method Code],$A492),Methods[Method Code],0),"0000"),
", BeginDateTime:  NULL",
", BeginDateTimeUTCOffset:  NULL",
", EndDateTime:  NULL",
", EndDateTimeUTCOffset:  NULL",
", ActionDescription:  ",CHAR(34),"Generic observation action generated by YODA TimeSeries Template",CHAR(34),
", ActionFileLink:  ",CHAR(34),CHAR(34),"}")))</f>
        <v/>
      </c>
      <c r="U492" s="111" t="str">
        <f>IF($A492&gt;NumDataColumns,"",
IF(INDEX(DataColumns[Method Code],$A492)="","PLEASE FILL IN A SAMPLING FEATURE FOR EACH DATA COLUMN",
CONCATENATE("  - &amp;FeatureActionID",TEXT($A492,"0000"),
" {","SamplingFeatureID:  *SamplingFeatureID",TEXT(MATCH(INDEX(DataColumns[Sampling Feature Code],$A492),SamplingFeatures[Feature Code],0),"0000"),
", ActionID:  *ActionID",TEXT($A492,"0000"),"}")))</f>
        <v/>
      </c>
      <c r="V492" s="111" t="str">
        <f>IF($A492&gt;NumDataColumns,"",
CONCATENATE("  - &amp;ResultID",TEXT($A492,"0000"),
" {","ResultUUID:  ",CHAR(34),INDEX(DataColumns[ResultUUID],$A492),CHAR(34),
", FeatureActionID: *FeatureActionID",TEXT($A492,"0000"),
", ResultTypeCV:  ",CHAR(34),INDEX(DataColumns[Result Type],$A492),CHAR(34),
", VariableID:  *VariableID",TEXT(MATCH(INDEX(DataColumns[Variable Code],$A492),Variables[Variable Code],0),"0000"),
", UnitsID:  ",CHAR(34),INDEX(DataColumns[Unit Name],$A492),CHAR(34),
", TaxonomicClassifierID:  ",CHAR(34),CHAR(34),
", ProcessingLevelID:  *ProcessingLevelID",TEXT(MATCH(INDEX(DataColumns[Processing Level],$A492),ProcessingLevels[Processing Level Code],0),"0000"),
", ResultDateTime:  ",CHAR(34),CHAR(34),
", ResultDateTimeUTCOffset:  ",CHAR(34),CHAR(34),
", ValidDateTime:  ",CHAR(34),CHAR(34),
", ValidDateTimeUTCOffset:  ",CHAR(34),CHAR(34),
", StatusCV:  ",CHAR(34),CHAR(34),
", SampledMediumCV:  ",CHAR(34),INDEX(DataColumns[Sampled Medium],$A492),CHAR(34),
", ValueCount:  ",NumDataValues,"}"))</f>
        <v/>
      </c>
      <c r="W492" s="111" t="str">
        <f>IF($A492&gt;NumDataColumns,"",
CONCATENATE("  - &amp;TimeSeriesResultID001",TEXT($A492,"0000"),
" {","ResultID: *ResultID",TEXT($A492,"0000"),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Statistic],$A492),CHAR(34),"}"))</f>
        <v/>
      </c>
      <c r="X492" s="111" t="str">
        <f>IF($A492-3&gt;NumDataColumns,"",
CONCATENATE("    - {ColumnNumber: ",TEXT($A492-1,"0000"),
", Label:  ",CHAR(34),INDEX(DataColumns[Column Label],$A492-3),CHAR(34),
", ODM2Field:  ",CHAR(34),"DataValue",CHAR(34),
", CensorCodeCV:  ",CHAR(34),INDEX(DataColumns[Censor Code],$A492-3),CHAR(34),
", QualiatyCodeCV:  ",CHAR(34),INDEX(DataColumns[Quality Code],$A492-3),CHAR(34),
", TimeAggregationInterval:  ",INDEX(DataColumns[Time Aggregation Interval],$A492-3),
", TimeAggregationIntervalUnitsID:  ",CHAR(34),INDEX(DataColumns[Time Aggregation Unit],$A492-3),CHAR(34),"}"))</f>
        <v/>
      </c>
      <c r="AA492" s="111" t="str">
        <f>IF($A492&gt;NumDataColumns,
"",
CONCATENATE(AA491,", ",INDEX(DataColumns[Column Label],$A492)))</f>
        <v/>
      </c>
    </row>
    <row r="493" spans="1:27" x14ac:dyDescent="0.25">
      <c r="A493">
        <v>490</v>
      </c>
      <c r="D493" s="111" t="str">
        <f>IF($A493&gt;NumPeople,"",
CONCATENATE("  - &amp;PersonID",TEXT($A493,"0000"),
" {","PersonFirstName:  ",CHAR(34),INDEX(People[First Name],$A493),CHAR(34),
", PersonMiddleName:  ",CHAR(34),INDEX(People[Middle Name],$A493),CHAR(34),
", PersonLastName:  ",CHAR(34),INDEX(People[Last Name],$A493),CHAR(34),"}"))</f>
        <v/>
      </c>
      <c r="E493" s="111" t="str">
        <f>IF($A493&gt;NumOrganizations,"",
CONCATENATE("  - &amp;OrganizationID",TEXT($A493,"0000"),
" {","OrganizationTypeCV:  ",CHAR(34),INDEX(Organizations[Organization Type '[CV']],$A493),CHAR(34),
", OrganizationCode:  ",CHAR(34),INDEX(Organizations[Organization Code],$A493),CHAR(34),
", OrganizationName:  ",CHAR(34),INDEX(Organizations[Organization Name],$A493),CHAR(34),
", OrganizationDescription:  ",CHAR(34),INDEX(Organizations[Organization Description],$A493),CHAR(34),
", OrganizationLink:  ",CHAR(34),INDEX(Organizations[Organization Link],$A493),CHAR(34),"}"))</f>
        <v/>
      </c>
      <c r="F493" s="111" t="str">
        <f>IF($A493&gt;NumPeople,"",
CONCATENATE("  - &amp;AffiliationID",TEXT($A493,"0000"),
" {PersonID: *PersonID",TEXT($A493,"0000"),
", OrganizationID: *OrganizationID",TEXT(MATCH(INDEX(People[Organization Name],$A493),Organizations[Organization Name],0),"0000"),
", IsPrimaryOrganizationContact: , AffiliationStartDate: , AffiliationEndDate: , PrimaryPhone: ",
", PrimaryEmail: ",CHAR(34),INDEX(People[Primary Email],$A493),CHAR(34),
", PrimaryAddress: ",CHAR(34),INDEX(People[Primary Address],$A493),CHAR(34),
", PersonLink: }"))</f>
        <v/>
      </c>
      <c r="H493" s="111" t="str">
        <f>IF(COUNTA(CitationInformation)=0,"",
IF($A493&gt;NumAuthors,"",
CONCATENATE("  - &amp;AuthorListID",TEXT($A493,"0000"),
"  {CitationID: *CitationID0001",
", PersonID: *PersonID",TEXT(MATCH(INDEX(AuthorList[Author Name],$A493),People[Full Name],0),"0000"),
", AuthorOrder: ",INDEX(AuthorList[Author Number],$A493),"}")))</f>
        <v/>
      </c>
      <c r="K493" s="111" t="str">
        <f>IF($A493&gt;NumSamplingFeatures,"",
CONCATENATE("  - &amp;SamplingFeatureID",TEXT($A493,"0000"),
" {","SamplingFeatureUUID:  ",CHAR(34),INDEX(SamplingFeatures[Sampling Feature UUID],$A493),CHAR(34),
", SamplingFeatureTypeCV:  ",CHAR(34),INDEX(SamplingFeatures[Sampling Feature Type],$A493),CHAR(34),
", SamplingFeatureCode:  ",CHAR(34),INDEX(SamplingFeatures[Feature Code],$A493),CHAR(34),
", SamplingFeatureName:  ",CHAR(34),INDEX(SamplingFeatures[Feature Name],$A493),CHAR(34),
", SamplingFeatureDescription:  ",CHAR(34),INDEX(SamplingFeatures[Feature Description],$A493),CHAR(34),
", SamplingFeatureGeotypeCV:  ",CHAR(34),INDEX(SamplingFeatures[Feature Geo Type],$A493),CHAR(34),
", FeatureGeometry:  ",CHAR(34),INDEX(SamplingFeatures[Feature Geometry],$A493),CHAR(34),
", Elevation_m:  ",CHAR(34),INDEX(SamplingFeatures[Elevation_m],$A493),CHAR(34),
", ElevationDatumCV:  ",CHAR(34),ElevationDatum,CHAR(34),"}"))</f>
        <v/>
      </c>
      <c r="L493" s="111" t="str">
        <f>IF(NumSites=0,"",
IF(NumSites&lt;$A493,"",
CONCATENATE("  - &amp;SiteID",TEXT($A493,"0000"),
" {","SamplingFeatureID:  *SamplingFeatureID",TEXT(MATCH($A493,Sites[SiteID],0),"0000"),
", SiteTypeCV:  ",CHAR(34),INDEX(Sites[Site Type],MATCH($A493,Sites[SiteID],0)),CHAR(34),
", Latitude:  ",INDEX(Sites[Latitude],MATCH($A493,Sites[SiteID],0)),
", Longitude:  ",INDEX(Sites[Longitude],MATCH($A493,Sites[SiteID],0)),
", SpatialReferenceID:  *SRSID0001}")))</f>
        <v/>
      </c>
      <c r="M493" s="111" t="str">
        <f>IF(NumSpecimens=0,"",
IF(NumSpecimens&lt;$A493,"",
CONCATENATE("  - &amp;SpecimenID",TEXT($A493,"0000"),
" {","SamplingFeatureID:  *SamplingFeatureID",TEXT(MATCH($A493,Specimens[SpecimenID],0),"0000"),
", SpecimenTypeCV:  ",CHAR(34),INDEX(Specimens[Specimen Type],MATCH($A493,Specimens[SpecimenID],0)),CHAR(34),
", SpecimenMediumCV:  ",INDEX(Specimens[Specimen Medium],MATCH($A493,Specimens[SpecimenID],0)),
", IsFieldSpecimen:  ",CHAR(34),INDEX(Specimens[Is Field Specimen?],MATCH($A493,Specimens[SpecimenID],0)),CHAR(34),"}")))</f>
        <v/>
      </c>
      <c r="N493" s="111" t="str">
        <f>IF(NumSpatialOffsets=0,"",
IF(NumSpatialOffsets&lt;$A493,"",
CONCATENATE("  - &amp;SpatialOffsetID",TEXT($A493,"0000"),
" {","SpatialOffsetTypeCV:  ",CHAR(34),INDEX(RelatedFeatures[Spatial Offset Type],MATCH($A493,RelatedFeatures[OffsetID],0)),CHAR(34),
", Offset1Value:  ",INDEX(RelatedFeatures[Offset 1 Value],MATCH($A493,RelatedFeatures[OffsetID],0)),
", Offset1UnitID:  ",CHAR(34),INDEX(RelatedFeatures[Offset 1 Unit],MATCH($A493,RelatedFeatures[OffsetID],0)),CHAR(34),
", Offset2Value:  ",IF(INDEX(RelatedFeatures[Offset 2 Value],MATCH($A493,RelatedFeatures[OffsetID],0))="","NULL",INDEX(RelatedFeatures[Offset 2 Value],MATCH($A493,RelatedFeatures[OffsetID],0))),
", Offset2UnitID:  ",CHAR(34),INDEX(RelatedFeatures[Offset 2 Unit],MATCH($A493,RelatedFeatures[OffsetID],0)),,CHAR(34),
", Offset3Value:  ",IF(INDEX(RelatedFeatures[Offset 3 Value],MATCH($A493,RelatedFeatures[OffsetID],0))="","NULL",INDEX(RelatedFeatures[Offset 3 Value],MATCH($A493,RelatedFeatures[OffsetID],0))),
", Offset3UnitID:  ",CHAR(34),INDEX(RelatedFeatures[Offset 3 Unit],MATCH($A493,RelatedFeatures[OffsetID],0)),CHAR(34),"}")))</f>
        <v/>
      </c>
      <c r="O493" s="111" t="str">
        <f>IF(NumRelatedFeatures=0,"",
IF($A493&gt;NumRelatedFeatures,"",
CONCATENATE("  - &amp;RelationID",TEXT($A493,"0000"),
" {","SamplingFeatureID:  *SamplingFeatureID",TEXT(MATCH(INDEX(RelatedFeatures[First Sampling Feature Code],$A493),SamplingFeatures[Feature Code],0),"0000"),
", RelationshipTypeCV:  ",CHAR(34),INDEX(RelatedFeatures[Relationship Type],$A493),CHAR(34),
", RelatedFeatureID: *SamplingFeatureID",TEXT(MATCH(INDEX(RelatedFeatures[Second Sampling Feature Code],$A493),SamplingFeatures[Feature Code],0),"0000"),
", SpatialOffsetID:  ",IF(INDEX(RelatedFeatures[OffsetID],$A493)="",CONCATENATE(CHAR(34),CHAR(34)),CONCATENATE("*SpatialOffsetID",TEXT(INDEX(RelatedFeatures[OffsetID],$A493),"0000"))),"}")))</f>
        <v/>
      </c>
      <c r="P493" s="111" t="str">
        <f>IF($A493&gt;NumMethods,"",
CONCATENATE("  - &amp;MethodID",TEXT($A493,"0000"),
" {","MethodTypeCV:  ",CHAR(34),INDEX(Methods[Method Type],$A493),CHAR(34),
", MethodCode:  ",CHAR(34),INDEX(Methods[Method Code],$A493),CHAR(34),
", MethodName:  ",CHAR(34),INDEX(Methods[Method Name],$A493),CHAR(34),
", MethodDescription:  ",CHAR(34),INDEX(Methods[Method Description],$A493),CHAR(34),
", MethodLink:  ",CHAR(34),INDEX(Methods[Method Link],$A493),CHAR(34),
", OrganizationID: *OrganizationID",TEXT(MATCH(INDEX(Methods[Organization Name],$A493),Organizations[Organization Name],0),"0000"),"}"))</f>
        <v/>
      </c>
      <c r="Q493" s="111" t="str">
        <f>IF($A493&gt;NumVariables,"",
CONCATENATE("  - &amp;VariableID",TEXT($A493,"0000"),
" {","VariableTypeCV:  ",CHAR(34),INDEX(Variables[Variable Type],$A493),CHAR(34),
", VariableCode:  ",CHAR(34),INDEX(Variables[Variable Code],$A493),CHAR(34),
", VariableNameCV:  ",CHAR(34),INDEX(Variables[Variable Name],$A493),CHAR(34),
", VariableDefinition:  ",CHAR(34),INDEX(Variables[Variable Definition],$A493),CHAR(34),
", SpecciationCV:  ",CHAR(34),INDEX(Variables[Speciation],$A493),CHAR(34),
", NoDataValue:  ",CHAR(34),INDEX(Variables[No Data Value],$A493),CHAR(34),"}"))</f>
        <v/>
      </c>
      <c r="S493" s="111" t="str">
        <f>IF($A493&gt;NumProcessingLevels,"",
CONCATENATE("  - &amp;ProcessingLevelID",TEXT($A493,"0000"),
" {","ProcessingLevelCode:  ",CHAR(34),INDEX(ProcessingLevels[Processing Level Code],$A493),CHAR(34),
", Definition:  ",CHAR(34),INDEX(ProcessingLevels[Definition],$A493),CHAR(34),
", Explanation:  ",CHAR(34),INDEX(ProcessingLevels[Explanation],$A493),CHAR(34),"}"))</f>
        <v/>
      </c>
      <c r="T493" s="111" t="str">
        <f>IF($A493&gt;NumDataColumns,"",
IF(INDEX(DataColumns[Method Code],$A493)="","PLEASE FILL IN A METHOD FOR EACH DATA COLUMN",
CONCATENATE("  - &amp;ActionID",TEXT($A493,"0000"),
" {","ActionTypeCV:  ",CHAR(34),"Observation",CHAR(34),
", MethodID: *MethodID",TEXT(MATCH(INDEX(DataColumns[Method Code],$A493),Methods[Method Code],0),"0000"),
", BeginDateTime:  NULL",
", BeginDateTimeUTCOffset:  NULL",
", EndDateTime:  NULL",
", EndDateTimeUTCOffset:  NULL",
", ActionDescription:  ",CHAR(34),"Generic observation action generated by YODA TimeSeries Template",CHAR(34),
", ActionFileLink:  ",CHAR(34),CHAR(34),"}")))</f>
        <v/>
      </c>
      <c r="U493" s="111" t="str">
        <f>IF($A493&gt;NumDataColumns,"",
IF(INDEX(DataColumns[Method Code],$A493)="","PLEASE FILL IN A SAMPLING FEATURE FOR EACH DATA COLUMN",
CONCATENATE("  - &amp;FeatureActionID",TEXT($A493,"0000"),
" {","SamplingFeatureID:  *SamplingFeatureID",TEXT(MATCH(INDEX(DataColumns[Sampling Feature Code],$A493),SamplingFeatures[Feature Code],0),"0000"),
", ActionID:  *ActionID",TEXT($A493,"0000"),"}")))</f>
        <v/>
      </c>
      <c r="V493" s="111" t="str">
        <f>IF($A493&gt;NumDataColumns,"",
CONCATENATE("  - &amp;ResultID",TEXT($A493,"0000"),
" {","ResultUUID:  ",CHAR(34),INDEX(DataColumns[ResultUUID],$A493),CHAR(34),
", FeatureActionID: *FeatureActionID",TEXT($A493,"0000"),
", ResultTypeCV:  ",CHAR(34),INDEX(DataColumns[Result Type],$A493),CHAR(34),
", VariableID:  *VariableID",TEXT(MATCH(INDEX(DataColumns[Variable Code],$A493),Variables[Variable Code],0),"0000"),
", UnitsID:  ",CHAR(34),INDEX(DataColumns[Unit Name],$A493),CHAR(34),
", TaxonomicClassifierID:  ",CHAR(34),CHAR(34),
", ProcessingLevelID:  *ProcessingLevelID",TEXT(MATCH(INDEX(DataColumns[Processing Level],$A493),ProcessingLevels[Processing Level Code],0),"0000"),
", ResultDateTime:  ",CHAR(34),CHAR(34),
", ResultDateTimeUTCOffset:  ",CHAR(34),CHAR(34),
", ValidDateTime:  ",CHAR(34),CHAR(34),
", ValidDateTimeUTCOffset:  ",CHAR(34),CHAR(34),
", StatusCV:  ",CHAR(34),CHAR(34),
", SampledMediumCV:  ",CHAR(34),INDEX(DataColumns[Sampled Medium],$A493),CHAR(34),
", ValueCount:  ",NumDataValues,"}"))</f>
        <v/>
      </c>
      <c r="W493" s="111" t="str">
        <f>IF($A493&gt;NumDataColumns,"",
CONCATENATE("  - &amp;TimeSeriesResultID001",TEXT($A493,"0000"),
" {","ResultID: *ResultID",TEXT($A493,"0000"),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Statistic],$A493),CHAR(34),"}"))</f>
        <v/>
      </c>
      <c r="X493" s="111" t="str">
        <f>IF($A493-3&gt;NumDataColumns,"",
CONCATENATE("    - {ColumnNumber: ",TEXT($A493-1,"0000"),
", Label:  ",CHAR(34),INDEX(DataColumns[Column Label],$A493-3),CHAR(34),
", ODM2Field:  ",CHAR(34),"DataValue",CHAR(34),
", CensorCodeCV:  ",CHAR(34),INDEX(DataColumns[Censor Code],$A493-3),CHAR(34),
", QualiatyCodeCV:  ",CHAR(34),INDEX(DataColumns[Quality Code],$A493-3),CHAR(34),
", TimeAggregationInterval:  ",INDEX(DataColumns[Time Aggregation Interval],$A493-3),
", TimeAggregationIntervalUnitsID:  ",CHAR(34),INDEX(DataColumns[Time Aggregation Unit],$A493-3),CHAR(34),"}"))</f>
        <v/>
      </c>
      <c r="AA493" s="111" t="str">
        <f>IF($A493&gt;NumDataColumns,
"",
CONCATENATE(AA492,", ",INDEX(DataColumns[Column Label],$A493)))</f>
        <v/>
      </c>
    </row>
    <row r="494" spans="1:27" x14ac:dyDescent="0.25">
      <c r="A494">
        <v>491</v>
      </c>
      <c r="D494" s="111" t="str">
        <f>IF($A494&gt;NumPeople,"",
CONCATENATE("  - &amp;PersonID",TEXT($A494,"0000"),
" {","PersonFirstName:  ",CHAR(34),INDEX(People[First Name],$A494),CHAR(34),
", PersonMiddleName:  ",CHAR(34),INDEX(People[Middle Name],$A494),CHAR(34),
", PersonLastName:  ",CHAR(34),INDEX(People[Last Name],$A494),CHAR(34),"}"))</f>
        <v/>
      </c>
      <c r="E494" s="111" t="str">
        <f>IF($A494&gt;NumOrganizations,"",
CONCATENATE("  - &amp;OrganizationID",TEXT($A494,"0000"),
" {","OrganizationTypeCV:  ",CHAR(34),INDEX(Organizations[Organization Type '[CV']],$A494),CHAR(34),
", OrganizationCode:  ",CHAR(34),INDEX(Organizations[Organization Code],$A494),CHAR(34),
", OrganizationName:  ",CHAR(34),INDEX(Organizations[Organization Name],$A494),CHAR(34),
", OrganizationDescription:  ",CHAR(34),INDEX(Organizations[Organization Description],$A494),CHAR(34),
", OrganizationLink:  ",CHAR(34),INDEX(Organizations[Organization Link],$A494),CHAR(34),"}"))</f>
        <v/>
      </c>
      <c r="F494" s="111" t="str">
        <f>IF($A494&gt;NumPeople,"",
CONCATENATE("  - &amp;AffiliationID",TEXT($A494,"0000"),
" {PersonID: *PersonID",TEXT($A494,"0000"),
", OrganizationID: *OrganizationID",TEXT(MATCH(INDEX(People[Organization Name],$A494),Organizations[Organization Name],0),"0000"),
", IsPrimaryOrganizationContact: , AffiliationStartDate: , AffiliationEndDate: , PrimaryPhone: ",
", PrimaryEmail: ",CHAR(34),INDEX(People[Primary Email],$A494),CHAR(34),
", PrimaryAddress: ",CHAR(34),INDEX(People[Primary Address],$A494),CHAR(34),
", PersonLink: }"))</f>
        <v/>
      </c>
      <c r="H494" s="111" t="str">
        <f>IF(COUNTA(CitationInformation)=0,"",
IF($A494&gt;NumAuthors,"",
CONCATENATE("  - &amp;AuthorListID",TEXT($A494,"0000"),
"  {CitationID: *CitationID0001",
", PersonID: *PersonID",TEXT(MATCH(INDEX(AuthorList[Author Name],$A494),People[Full Name],0),"0000"),
", AuthorOrder: ",INDEX(AuthorList[Author Number],$A494),"}")))</f>
        <v/>
      </c>
      <c r="K494" s="111" t="str">
        <f>IF($A494&gt;NumSamplingFeatures,"",
CONCATENATE("  - &amp;SamplingFeatureID",TEXT($A494,"0000"),
" {","SamplingFeatureUUID:  ",CHAR(34),INDEX(SamplingFeatures[Sampling Feature UUID],$A494),CHAR(34),
", SamplingFeatureTypeCV:  ",CHAR(34),INDEX(SamplingFeatures[Sampling Feature Type],$A494),CHAR(34),
", SamplingFeatureCode:  ",CHAR(34),INDEX(SamplingFeatures[Feature Code],$A494),CHAR(34),
", SamplingFeatureName:  ",CHAR(34),INDEX(SamplingFeatures[Feature Name],$A494),CHAR(34),
", SamplingFeatureDescription:  ",CHAR(34),INDEX(SamplingFeatures[Feature Description],$A494),CHAR(34),
", SamplingFeatureGeotypeCV:  ",CHAR(34),INDEX(SamplingFeatures[Feature Geo Type],$A494),CHAR(34),
", FeatureGeometry:  ",CHAR(34),INDEX(SamplingFeatures[Feature Geometry],$A494),CHAR(34),
", Elevation_m:  ",CHAR(34),INDEX(SamplingFeatures[Elevation_m],$A494),CHAR(34),
", ElevationDatumCV:  ",CHAR(34),ElevationDatum,CHAR(34),"}"))</f>
        <v/>
      </c>
      <c r="L494" s="111" t="str">
        <f>IF(NumSites=0,"",
IF(NumSites&lt;$A494,"",
CONCATENATE("  - &amp;SiteID",TEXT($A494,"0000"),
" {","SamplingFeatureID:  *SamplingFeatureID",TEXT(MATCH($A494,Sites[SiteID],0),"0000"),
", SiteTypeCV:  ",CHAR(34),INDEX(Sites[Site Type],MATCH($A494,Sites[SiteID],0)),CHAR(34),
", Latitude:  ",INDEX(Sites[Latitude],MATCH($A494,Sites[SiteID],0)),
", Longitude:  ",INDEX(Sites[Longitude],MATCH($A494,Sites[SiteID],0)),
", SpatialReferenceID:  *SRSID0001}")))</f>
        <v/>
      </c>
      <c r="M494" s="111" t="str">
        <f>IF(NumSpecimens=0,"",
IF(NumSpecimens&lt;$A494,"",
CONCATENATE("  - &amp;SpecimenID",TEXT($A494,"0000"),
" {","SamplingFeatureID:  *SamplingFeatureID",TEXT(MATCH($A494,Specimens[SpecimenID],0),"0000"),
", SpecimenTypeCV:  ",CHAR(34),INDEX(Specimens[Specimen Type],MATCH($A494,Specimens[SpecimenID],0)),CHAR(34),
", SpecimenMediumCV:  ",INDEX(Specimens[Specimen Medium],MATCH($A494,Specimens[SpecimenID],0)),
", IsFieldSpecimen:  ",CHAR(34),INDEX(Specimens[Is Field Specimen?],MATCH($A494,Specimens[SpecimenID],0)),CHAR(34),"}")))</f>
        <v/>
      </c>
      <c r="N494" s="111" t="str">
        <f>IF(NumSpatialOffsets=0,"",
IF(NumSpatialOffsets&lt;$A494,"",
CONCATENATE("  - &amp;SpatialOffsetID",TEXT($A494,"0000"),
" {","SpatialOffsetTypeCV:  ",CHAR(34),INDEX(RelatedFeatures[Spatial Offset Type],MATCH($A494,RelatedFeatures[OffsetID],0)),CHAR(34),
", Offset1Value:  ",INDEX(RelatedFeatures[Offset 1 Value],MATCH($A494,RelatedFeatures[OffsetID],0)),
", Offset1UnitID:  ",CHAR(34),INDEX(RelatedFeatures[Offset 1 Unit],MATCH($A494,RelatedFeatures[OffsetID],0)),CHAR(34),
", Offset2Value:  ",IF(INDEX(RelatedFeatures[Offset 2 Value],MATCH($A494,RelatedFeatures[OffsetID],0))="","NULL",INDEX(RelatedFeatures[Offset 2 Value],MATCH($A494,RelatedFeatures[OffsetID],0))),
", Offset2UnitID:  ",CHAR(34),INDEX(RelatedFeatures[Offset 2 Unit],MATCH($A494,RelatedFeatures[OffsetID],0)),,CHAR(34),
", Offset3Value:  ",IF(INDEX(RelatedFeatures[Offset 3 Value],MATCH($A494,RelatedFeatures[OffsetID],0))="","NULL",INDEX(RelatedFeatures[Offset 3 Value],MATCH($A494,RelatedFeatures[OffsetID],0))),
", Offset3UnitID:  ",CHAR(34),INDEX(RelatedFeatures[Offset 3 Unit],MATCH($A494,RelatedFeatures[OffsetID],0)),CHAR(34),"}")))</f>
        <v/>
      </c>
      <c r="O494" s="111" t="str">
        <f>IF(NumRelatedFeatures=0,"",
IF($A494&gt;NumRelatedFeatures,"",
CONCATENATE("  - &amp;RelationID",TEXT($A494,"0000"),
" {","SamplingFeatureID:  *SamplingFeatureID",TEXT(MATCH(INDEX(RelatedFeatures[First Sampling Feature Code],$A494),SamplingFeatures[Feature Code],0),"0000"),
", RelationshipTypeCV:  ",CHAR(34),INDEX(RelatedFeatures[Relationship Type],$A494),CHAR(34),
", RelatedFeatureID: *SamplingFeatureID",TEXT(MATCH(INDEX(RelatedFeatures[Second Sampling Feature Code],$A494),SamplingFeatures[Feature Code],0),"0000"),
", SpatialOffsetID:  ",IF(INDEX(RelatedFeatures[OffsetID],$A494)="",CONCATENATE(CHAR(34),CHAR(34)),CONCATENATE("*SpatialOffsetID",TEXT(INDEX(RelatedFeatures[OffsetID],$A494),"0000"))),"}")))</f>
        <v/>
      </c>
      <c r="P494" s="111" t="str">
        <f>IF($A494&gt;NumMethods,"",
CONCATENATE("  - &amp;MethodID",TEXT($A494,"0000"),
" {","MethodTypeCV:  ",CHAR(34),INDEX(Methods[Method Type],$A494),CHAR(34),
", MethodCode:  ",CHAR(34),INDEX(Methods[Method Code],$A494),CHAR(34),
", MethodName:  ",CHAR(34),INDEX(Methods[Method Name],$A494),CHAR(34),
", MethodDescription:  ",CHAR(34),INDEX(Methods[Method Description],$A494),CHAR(34),
", MethodLink:  ",CHAR(34),INDEX(Methods[Method Link],$A494),CHAR(34),
", OrganizationID: *OrganizationID",TEXT(MATCH(INDEX(Methods[Organization Name],$A494),Organizations[Organization Name],0),"0000"),"}"))</f>
        <v/>
      </c>
      <c r="Q494" s="111" t="str">
        <f>IF($A494&gt;NumVariables,"",
CONCATENATE("  - &amp;VariableID",TEXT($A494,"0000"),
" {","VariableTypeCV:  ",CHAR(34),INDEX(Variables[Variable Type],$A494),CHAR(34),
", VariableCode:  ",CHAR(34),INDEX(Variables[Variable Code],$A494),CHAR(34),
", VariableNameCV:  ",CHAR(34),INDEX(Variables[Variable Name],$A494),CHAR(34),
", VariableDefinition:  ",CHAR(34),INDEX(Variables[Variable Definition],$A494),CHAR(34),
", SpecciationCV:  ",CHAR(34),INDEX(Variables[Speciation],$A494),CHAR(34),
", NoDataValue:  ",CHAR(34),INDEX(Variables[No Data Value],$A494),CHAR(34),"}"))</f>
        <v/>
      </c>
      <c r="S494" s="111" t="str">
        <f>IF($A494&gt;NumProcessingLevels,"",
CONCATENATE("  - &amp;ProcessingLevelID",TEXT($A494,"0000"),
" {","ProcessingLevelCode:  ",CHAR(34),INDEX(ProcessingLevels[Processing Level Code],$A494),CHAR(34),
", Definition:  ",CHAR(34),INDEX(ProcessingLevels[Definition],$A494),CHAR(34),
", Explanation:  ",CHAR(34),INDEX(ProcessingLevels[Explanation],$A494),CHAR(34),"}"))</f>
        <v/>
      </c>
      <c r="T494" s="111" t="str">
        <f>IF($A494&gt;NumDataColumns,"",
IF(INDEX(DataColumns[Method Code],$A494)="","PLEASE FILL IN A METHOD FOR EACH DATA COLUMN",
CONCATENATE("  - &amp;ActionID",TEXT($A494,"0000"),
" {","ActionTypeCV:  ",CHAR(34),"Observation",CHAR(34),
", MethodID: *MethodID",TEXT(MATCH(INDEX(DataColumns[Method Code],$A494),Methods[Method Code],0),"0000"),
", BeginDateTime:  NULL",
", BeginDateTimeUTCOffset:  NULL",
", EndDateTime:  NULL",
", EndDateTimeUTCOffset:  NULL",
", ActionDescription:  ",CHAR(34),"Generic observation action generated by YODA TimeSeries Template",CHAR(34),
", ActionFileLink:  ",CHAR(34),CHAR(34),"}")))</f>
        <v/>
      </c>
      <c r="U494" s="111" t="str">
        <f>IF($A494&gt;NumDataColumns,"",
IF(INDEX(DataColumns[Method Code],$A494)="","PLEASE FILL IN A SAMPLING FEATURE FOR EACH DATA COLUMN",
CONCATENATE("  - &amp;FeatureActionID",TEXT($A494,"0000"),
" {","SamplingFeatureID:  *SamplingFeatureID",TEXT(MATCH(INDEX(DataColumns[Sampling Feature Code],$A494),SamplingFeatures[Feature Code],0),"0000"),
", ActionID:  *ActionID",TEXT($A494,"0000"),"}")))</f>
        <v/>
      </c>
      <c r="V494" s="111" t="str">
        <f>IF($A494&gt;NumDataColumns,"",
CONCATENATE("  - &amp;ResultID",TEXT($A494,"0000"),
" {","ResultUUID:  ",CHAR(34),INDEX(DataColumns[ResultUUID],$A494),CHAR(34),
", FeatureActionID: *FeatureActionID",TEXT($A494,"0000"),
", ResultTypeCV:  ",CHAR(34),INDEX(DataColumns[Result Type],$A494),CHAR(34),
", VariableID:  *VariableID",TEXT(MATCH(INDEX(DataColumns[Variable Code],$A494),Variables[Variable Code],0),"0000"),
", UnitsID:  ",CHAR(34),INDEX(DataColumns[Unit Name],$A494),CHAR(34),
", TaxonomicClassifierID:  ",CHAR(34),CHAR(34),
", ProcessingLevelID:  *ProcessingLevelID",TEXT(MATCH(INDEX(DataColumns[Processing Level],$A494),ProcessingLevels[Processing Level Code],0),"0000"),
", ResultDateTime:  ",CHAR(34),CHAR(34),
", ResultDateTimeUTCOffset:  ",CHAR(34),CHAR(34),
", ValidDateTime:  ",CHAR(34),CHAR(34),
", ValidDateTimeUTCOffset:  ",CHAR(34),CHAR(34),
", StatusCV:  ",CHAR(34),CHAR(34),
", SampledMediumCV:  ",CHAR(34),INDEX(DataColumns[Sampled Medium],$A494),CHAR(34),
", ValueCount:  ",NumDataValues,"}"))</f>
        <v/>
      </c>
      <c r="W494" s="111" t="str">
        <f>IF($A494&gt;NumDataColumns,"",
CONCATENATE("  - &amp;TimeSeriesResultID001",TEXT($A494,"0000"),
" {","ResultID: *ResultID",TEXT($A494,"0000"),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Statistic],$A494),CHAR(34),"}"))</f>
        <v/>
      </c>
      <c r="X494" s="111" t="str">
        <f>IF($A494-3&gt;NumDataColumns,"",
CONCATENATE("    - {ColumnNumber: ",TEXT($A494-1,"0000"),
", Label:  ",CHAR(34),INDEX(DataColumns[Column Label],$A494-3),CHAR(34),
", ODM2Field:  ",CHAR(34),"DataValue",CHAR(34),
", CensorCodeCV:  ",CHAR(34),INDEX(DataColumns[Censor Code],$A494-3),CHAR(34),
", QualiatyCodeCV:  ",CHAR(34),INDEX(DataColumns[Quality Code],$A494-3),CHAR(34),
", TimeAggregationInterval:  ",INDEX(DataColumns[Time Aggregation Interval],$A494-3),
", TimeAggregationIntervalUnitsID:  ",CHAR(34),INDEX(DataColumns[Time Aggregation Unit],$A494-3),CHAR(34),"}"))</f>
        <v/>
      </c>
      <c r="AA494" s="111" t="str">
        <f>IF($A494&gt;NumDataColumns,
"",
CONCATENATE(AA493,", ",INDEX(DataColumns[Column Label],$A494)))</f>
        <v/>
      </c>
    </row>
    <row r="495" spans="1:27" x14ac:dyDescent="0.25">
      <c r="A495">
        <v>492</v>
      </c>
      <c r="D495" s="111" t="str">
        <f>IF($A495&gt;NumPeople,"",
CONCATENATE("  - &amp;PersonID",TEXT($A495,"0000"),
" {","PersonFirstName:  ",CHAR(34),INDEX(People[First Name],$A495),CHAR(34),
", PersonMiddleName:  ",CHAR(34),INDEX(People[Middle Name],$A495),CHAR(34),
", PersonLastName:  ",CHAR(34),INDEX(People[Last Name],$A495),CHAR(34),"}"))</f>
        <v/>
      </c>
      <c r="E495" s="111" t="str">
        <f>IF($A495&gt;NumOrganizations,"",
CONCATENATE("  - &amp;OrganizationID",TEXT($A495,"0000"),
" {","OrganizationTypeCV:  ",CHAR(34),INDEX(Organizations[Organization Type '[CV']],$A495),CHAR(34),
", OrganizationCode:  ",CHAR(34),INDEX(Organizations[Organization Code],$A495),CHAR(34),
", OrganizationName:  ",CHAR(34),INDEX(Organizations[Organization Name],$A495),CHAR(34),
", OrganizationDescription:  ",CHAR(34),INDEX(Organizations[Organization Description],$A495),CHAR(34),
", OrganizationLink:  ",CHAR(34),INDEX(Organizations[Organization Link],$A495),CHAR(34),"}"))</f>
        <v/>
      </c>
      <c r="F495" s="111" t="str">
        <f>IF($A495&gt;NumPeople,"",
CONCATENATE("  - &amp;AffiliationID",TEXT($A495,"0000"),
" {PersonID: *PersonID",TEXT($A495,"0000"),
", OrganizationID: *OrganizationID",TEXT(MATCH(INDEX(People[Organization Name],$A495),Organizations[Organization Name],0),"0000"),
", IsPrimaryOrganizationContact: , AffiliationStartDate: , AffiliationEndDate: , PrimaryPhone: ",
", PrimaryEmail: ",CHAR(34),INDEX(People[Primary Email],$A495),CHAR(34),
", PrimaryAddress: ",CHAR(34),INDEX(People[Primary Address],$A495),CHAR(34),
", PersonLink: }"))</f>
        <v/>
      </c>
      <c r="H495" s="111" t="str">
        <f>IF(COUNTA(CitationInformation)=0,"",
IF($A495&gt;NumAuthors,"",
CONCATENATE("  - &amp;AuthorListID",TEXT($A495,"0000"),
"  {CitationID: *CitationID0001",
", PersonID: *PersonID",TEXT(MATCH(INDEX(AuthorList[Author Name],$A495),People[Full Name],0),"0000"),
", AuthorOrder: ",INDEX(AuthorList[Author Number],$A495),"}")))</f>
        <v/>
      </c>
      <c r="K495" s="111" t="str">
        <f>IF($A495&gt;NumSamplingFeatures,"",
CONCATENATE("  - &amp;SamplingFeatureID",TEXT($A495,"0000"),
" {","SamplingFeatureUUID:  ",CHAR(34),INDEX(SamplingFeatures[Sampling Feature UUID],$A495),CHAR(34),
", SamplingFeatureTypeCV:  ",CHAR(34),INDEX(SamplingFeatures[Sampling Feature Type],$A495),CHAR(34),
", SamplingFeatureCode:  ",CHAR(34),INDEX(SamplingFeatures[Feature Code],$A495),CHAR(34),
", SamplingFeatureName:  ",CHAR(34),INDEX(SamplingFeatures[Feature Name],$A495),CHAR(34),
", SamplingFeatureDescription:  ",CHAR(34),INDEX(SamplingFeatures[Feature Description],$A495),CHAR(34),
", SamplingFeatureGeotypeCV:  ",CHAR(34),INDEX(SamplingFeatures[Feature Geo Type],$A495),CHAR(34),
", FeatureGeometry:  ",CHAR(34),INDEX(SamplingFeatures[Feature Geometry],$A495),CHAR(34),
", Elevation_m:  ",CHAR(34),INDEX(SamplingFeatures[Elevation_m],$A495),CHAR(34),
", ElevationDatumCV:  ",CHAR(34),ElevationDatum,CHAR(34),"}"))</f>
        <v/>
      </c>
      <c r="L495" s="111" t="str">
        <f>IF(NumSites=0,"",
IF(NumSites&lt;$A495,"",
CONCATENATE("  - &amp;SiteID",TEXT($A495,"0000"),
" {","SamplingFeatureID:  *SamplingFeatureID",TEXT(MATCH($A495,Sites[SiteID],0),"0000"),
", SiteTypeCV:  ",CHAR(34),INDEX(Sites[Site Type],MATCH($A495,Sites[SiteID],0)),CHAR(34),
", Latitude:  ",INDEX(Sites[Latitude],MATCH($A495,Sites[SiteID],0)),
", Longitude:  ",INDEX(Sites[Longitude],MATCH($A495,Sites[SiteID],0)),
", SpatialReferenceID:  *SRSID0001}")))</f>
        <v/>
      </c>
      <c r="M495" s="111" t="str">
        <f>IF(NumSpecimens=0,"",
IF(NumSpecimens&lt;$A495,"",
CONCATENATE("  - &amp;SpecimenID",TEXT($A495,"0000"),
" {","SamplingFeatureID:  *SamplingFeatureID",TEXT(MATCH($A495,Specimens[SpecimenID],0),"0000"),
", SpecimenTypeCV:  ",CHAR(34),INDEX(Specimens[Specimen Type],MATCH($A495,Specimens[SpecimenID],0)),CHAR(34),
", SpecimenMediumCV:  ",INDEX(Specimens[Specimen Medium],MATCH($A495,Specimens[SpecimenID],0)),
", IsFieldSpecimen:  ",CHAR(34),INDEX(Specimens[Is Field Specimen?],MATCH($A495,Specimens[SpecimenID],0)),CHAR(34),"}")))</f>
        <v/>
      </c>
      <c r="N495" s="111" t="str">
        <f>IF(NumSpatialOffsets=0,"",
IF(NumSpatialOffsets&lt;$A495,"",
CONCATENATE("  - &amp;SpatialOffsetID",TEXT($A495,"0000"),
" {","SpatialOffsetTypeCV:  ",CHAR(34),INDEX(RelatedFeatures[Spatial Offset Type],MATCH($A495,RelatedFeatures[OffsetID],0)),CHAR(34),
", Offset1Value:  ",INDEX(RelatedFeatures[Offset 1 Value],MATCH($A495,RelatedFeatures[OffsetID],0)),
", Offset1UnitID:  ",CHAR(34),INDEX(RelatedFeatures[Offset 1 Unit],MATCH($A495,RelatedFeatures[OffsetID],0)),CHAR(34),
", Offset2Value:  ",IF(INDEX(RelatedFeatures[Offset 2 Value],MATCH($A495,RelatedFeatures[OffsetID],0))="","NULL",INDEX(RelatedFeatures[Offset 2 Value],MATCH($A495,RelatedFeatures[OffsetID],0))),
", Offset2UnitID:  ",CHAR(34),INDEX(RelatedFeatures[Offset 2 Unit],MATCH($A495,RelatedFeatures[OffsetID],0)),,CHAR(34),
", Offset3Value:  ",IF(INDEX(RelatedFeatures[Offset 3 Value],MATCH($A495,RelatedFeatures[OffsetID],0))="","NULL",INDEX(RelatedFeatures[Offset 3 Value],MATCH($A495,RelatedFeatures[OffsetID],0))),
", Offset3UnitID:  ",CHAR(34),INDEX(RelatedFeatures[Offset 3 Unit],MATCH($A495,RelatedFeatures[OffsetID],0)),CHAR(34),"}")))</f>
        <v/>
      </c>
      <c r="O495" s="111" t="str">
        <f>IF(NumRelatedFeatures=0,"",
IF($A495&gt;NumRelatedFeatures,"",
CONCATENATE("  - &amp;RelationID",TEXT($A495,"0000"),
" {","SamplingFeatureID:  *SamplingFeatureID",TEXT(MATCH(INDEX(RelatedFeatures[First Sampling Feature Code],$A495),SamplingFeatures[Feature Code],0),"0000"),
", RelationshipTypeCV:  ",CHAR(34),INDEX(RelatedFeatures[Relationship Type],$A495),CHAR(34),
", RelatedFeatureID: *SamplingFeatureID",TEXT(MATCH(INDEX(RelatedFeatures[Second Sampling Feature Code],$A495),SamplingFeatures[Feature Code],0),"0000"),
", SpatialOffsetID:  ",IF(INDEX(RelatedFeatures[OffsetID],$A495)="",CONCATENATE(CHAR(34),CHAR(34)),CONCATENATE("*SpatialOffsetID",TEXT(INDEX(RelatedFeatures[OffsetID],$A495),"0000"))),"}")))</f>
        <v/>
      </c>
      <c r="P495" s="111" t="str">
        <f>IF($A495&gt;NumMethods,"",
CONCATENATE("  - &amp;MethodID",TEXT($A495,"0000"),
" {","MethodTypeCV:  ",CHAR(34),INDEX(Methods[Method Type],$A495),CHAR(34),
", MethodCode:  ",CHAR(34),INDEX(Methods[Method Code],$A495),CHAR(34),
", MethodName:  ",CHAR(34),INDEX(Methods[Method Name],$A495),CHAR(34),
", MethodDescription:  ",CHAR(34),INDEX(Methods[Method Description],$A495),CHAR(34),
", MethodLink:  ",CHAR(34),INDEX(Methods[Method Link],$A495),CHAR(34),
", OrganizationID: *OrganizationID",TEXT(MATCH(INDEX(Methods[Organization Name],$A495),Organizations[Organization Name],0),"0000"),"}"))</f>
        <v/>
      </c>
      <c r="Q495" s="111" t="str">
        <f>IF($A495&gt;NumVariables,"",
CONCATENATE("  - &amp;VariableID",TEXT($A495,"0000"),
" {","VariableTypeCV:  ",CHAR(34),INDEX(Variables[Variable Type],$A495),CHAR(34),
", VariableCode:  ",CHAR(34),INDEX(Variables[Variable Code],$A495),CHAR(34),
", VariableNameCV:  ",CHAR(34),INDEX(Variables[Variable Name],$A495),CHAR(34),
", VariableDefinition:  ",CHAR(34),INDEX(Variables[Variable Definition],$A495),CHAR(34),
", SpecciationCV:  ",CHAR(34),INDEX(Variables[Speciation],$A495),CHAR(34),
", NoDataValue:  ",CHAR(34),INDEX(Variables[No Data Value],$A495),CHAR(34),"}"))</f>
        <v/>
      </c>
      <c r="S495" s="111" t="str">
        <f>IF($A495&gt;NumProcessingLevels,"",
CONCATENATE("  - &amp;ProcessingLevelID",TEXT($A495,"0000"),
" {","ProcessingLevelCode:  ",CHAR(34),INDEX(ProcessingLevels[Processing Level Code],$A495),CHAR(34),
", Definition:  ",CHAR(34),INDEX(ProcessingLevels[Definition],$A495),CHAR(34),
", Explanation:  ",CHAR(34),INDEX(ProcessingLevels[Explanation],$A495),CHAR(34),"}"))</f>
        <v/>
      </c>
      <c r="T495" s="111" t="str">
        <f>IF($A495&gt;NumDataColumns,"",
IF(INDEX(DataColumns[Method Code],$A495)="","PLEASE FILL IN A METHOD FOR EACH DATA COLUMN",
CONCATENATE("  - &amp;ActionID",TEXT($A495,"0000"),
" {","ActionTypeCV:  ",CHAR(34),"Observation",CHAR(34),
", MethodID: *MethodID",TEXT(MATCH(INDEX(DataColumns[Method Code],$A495),Methods[Method Code],0),"0000"),
", BeginDateTime:  NULL",
", BeginDateTimeUTCOffset:  NULL",
", EndDateTime:  NULL",
", EndDateTimeUTCOffset:  NULL",
", ActionDescription:  ",CHAR(34),"Generic observation action generated by YODA TimeSeries Template",CHAR(34),
", ActionFileLink:  ",CHAR(34),CHAR(34),"}")))</f>
        <v/>
      </c>
      <c r="U495" s="111" t="str">
        <f>IF($A495&gt;NumDataColumns,"",
IF(INDEX(DataColumns[Method Code],$A495)="","PLEASE FILL IN A SAMPLING FEATURE FOR EACH DATA COLUMN",
CONCATENATE("  - &amp;FeatureActionID",TEXT($A495,"0000"),
" {","SamplingFeatureID:  *SamplingFeatureID",TEXT(MATCH(INDEX(DataColumns[Sampling Feature Code],$A495),SamplingFeatures[Feature Code],0),"0000"),
", ActionID:  *ActionID",TEXT($A495,"0000"),"}")))</f>
        <v/>
      </c>
      <c r="V495" s="111" t="str">
        <f>IF($A495&gt;NumDataColumns,"",
CONCATENATE("  - &amp;ResultID",TEXT($A495,"0000"),
" {","ResultUUID:  ",CHAR(34),INDEX(DataColumns[ResultUUID],$A495),CHAR(34),
", FeatureActionID: *FeatureActionID",TEXT($A495,"0000"),
", ResultTypeCV:  ",CHAR(34),INDEX(DataColumns[Result Type],$A495),CHAR(34),
", VariableID:  *VariableID",TEXT(MATCH(INDEX(DataColumns[Variable Code],$A495),Variables[Variable Code],0),"0000"),
", UnitsID:  ",CHAR(34),INDEX(DataColumns[Unit Name],$A495),CHAR(34),
", TaxonomicClassifierID:  ",CHAR(34),CHAR(34),
", ProcessingLevelID:  *ProcessingLevelID",TEXT(MATCH(INDEX(DataColumns[Processing Level],$A495),ProcessingLevels[Processing Level Code],0),"0000"),
", ResultDateTime:  ",CHAR(34),CHAR(34),
", ResultDateTimeUTCOffset:  ",CHAR(34),CHAR(34),
", ValidDateTime:  ",CHAR(34),CHAR(34),
", ValidDateTimeUTCOffset:  ",CHAR(34),CHAR(34),
", StatusCV:  ",CHAR(34),CHAR(34),
", SampledMediumCV:  ",CHAR(34),INDEX(DataColumns[Sampled Medium],$A495),CHAR(34),
", ValueCount:  ",NumDataValues,"}"))</f>
        <v/>
      </c>
      <c r="W495" s="111" t="str">
        <f>IF($A495&gt;NumDataColumns,"",
CONCATENATE("  - &amp;TimeSeriesResultID001",TEXT($A495,"0000"),
" {","ResultID: *ResultID",TEXT($A495,"0000"),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Statistic],$A495),CHAR(34),"}"))</f>
        <v/>
      </c>
      <c r="X495" s="111" t="str">
        <f>IF($A495-3&gt;NumDataColumns,"",
CONCATENATE("    - {ColumnNumber: ",TEXT($A495-1,"0000"),
", Label:  ",CHAR(34),INDEX(DataColumns[Column Label],$A495-3),CHAR(34),
", ODM2Field:  ",CHAR(34),"DataValue",CHAR(34),
", CensorCodeCV:  ",CHAR(34),INDEX(DataColumns[Censor Code],$A495-3),CHAR(34),
", QualiatyCodeCV:  ",CHAR(34),INDEX(DataColumns[Quality Code],$A495-3),CHAR(34),
", TimeAggregationInterval:  ",INDEX(DataColumns[Time Aggregation Interval],$A495-3),
", TimeAggregationIntervalUnitsID:  ",CHAR(34),INDEX(DataColumns[Time Aggregation Unit],$A495-3),CHAR(34),"}"))</f>
        <v/>
      </c>
      <c r="AA495" s="111" t="str">
        <f>IF($A495&gt;NumDataColumns,
"",
CONCATENATE(AA494,", ",INDEX(DataColumns[Column Label],$A495)))</f>
        <v/>
      </c>
    </row>
    <row r="496" spans="1:27" x14ac:dyDescent="0.25">
      <c r="A496">
        <v>493</v>
      </c>
      <c r="D496" s="111" t="str">
        <f>IF($A496&gt;NumPeople,"",
CONCATENATE("  - &amp;PersonID",TEXT($A496,"0000"),
" {","PersonFirstName:  ",CHAR(34),INDEX(People[First Name],$A496),CHAR(34),
", PersonMiddleName:  ",CHAR(34),INDEX(People[Middle Name],$A496),CHAR(34),
", PersonLastName:  ",CHAR(34),INDEX(People[Last Name],$A496),CHAR(34),"}"))</f>
        <v/>
      </c>
      <c r="E496" s="111" t="str">
        <f>IF($A496&gt;NumOrganizations,"",
CONCATENATE("  - &amp;OrganizationID",TEXT($A496,"0000"),
" {","OrganizationTypeCV:  ",CHAR(34),INDEX(Organizations[Organization Type '[CV']],$A496),CHAR(34),
", OrganizationCode:  ",CHAR(34),INDEX(Organizations[Organization Code],$A496),CHAR(34),
", OrganizationName:  ",CHAR(34),INDEX(Organizations[Organization Name],$A496),CHAR(34),
", OrganizationDescription:  ",CHAR(34),INDEX(Organizations[Organization Description],$A496),CHAR(34),
", OrganizationLink:  ",CHAR(34),INDEX(Organizations[Organization Link],$A496),CHAR(34),"}"))</f>
        <v/>
      </c>
      <c r="F496" s="111" t="str">
        <f>IF($A496&gt;NumPeople,"",
CONCATENATE("  - &amp;AffiliationID",TEXT($A496,"0000"),
" {PersonID: *PersonID",TEXT($A496,"0000"),
", OrganizationID: *OrganizationID",TEXT(MATCH(INDEX(People[Organization Name],$A496),Organizations[Organization Name],0),"0000"),
", IsPrimaryOrganizationContact: , AffiliationStartDate: , AffiliationEndDate: , PrimaryPhone: ",
", PrimaryEmail: ",CHAR(34),INDEX(People[Primary Email],$A496),CHAR(34),
", PrimaryAddress: ",CHAR(34),INDEX(People[Primary Address],$A496),CHAR(34),
", PersonLink: }"))</f>
        <v/>
      </c>
      <c r="H496" s="111" t="str">
        <f>IF(COUNTA(CitationInformation)=0,"",
IF($A496&gt;NumAuthors,"",
CONCATENATE("  - &amp;AuthorListID",TEXT($A496,"0000"),
"  {CitationID: *CitationID0001",
", PersonID: *PersonID",TEXT(MATCH(INDEX(AuthorList[Author Name],$A496),People[Full Name],0),"0000"),
", AuthorOrder: ",INDEX(AuthorList[Author Number],$A496),"}")))</f>
        <v/>
      </c>
      <c r="K496" s="111" t="str">
        <f>IF($A496&gt;NumSamplingFeatures,"",
CONCATENATE("  - &amp;SamplingFeatureID",TEXT($A496,"0000"),
" {","SamplingFeatureUUID:  ",CHAR(34),INDEX(SamplingFeatures[Sampling Feature UUID],$A496),CHAR(34),
", SamplingFeatureTypeCV:  ",CHAR(34),INDEX(SamplingFeatures[Sampling Feature Type],$A496),CHAR(34),
", SamplingFeatureCode:  ",CHAR(34),INDEX(SamplingFeatures[Feature Code],$A496),CHAR(34),
", SamplingFeatureName:  ",CHAR(34),INDEX(SamplingFeatures[Feature Name],$A496),CHAR(34),
", SamplingFeatureDescription:  ",CHAR(34),INDEX(SamplingFeatures[Feature Description],$A496),CHAR(34),
", SamplingFeatureGeotypeCV:  ",CHAR(34),INDEX(SamplingFeatures[Feature Geo Type],$A496),CHAR(34),
", FeatureGeometry:  ",CHAR(34),INDEX(SamplingFeatures[Feature Geometry],$A496),CHAR(34),
", Elevation_m:  ",CHAR(34),INDEX(SamplingFeatures[Elevation_m],$A496),CHAR(34),
", ElevationDatumCV:  ",CHAR(34),ElevationDatum,CHAR(34),"}"))</f>
        <v/>
      </c>
      <c r="L496" s="111" t="str">
        <f>IF(NumSites=0,"",
IF(NumSites&lt;$A496,"",
CONCATENATE("  - &amp;SiteID",TEXT($A496,"0000"),
" {","SamplingFeatureID:  *SamplingFeatureID",TEXT(MATCH($A496,Sites[SiteID],0),"0000"),
", SiteTypeCV:  ",CHAR(34),INDEX(Sites[Site Type],MATCH($A496,Sites[SiteID],0)),CHAR(34),
", Latitude:  ",INDEX(Sites[Latitude],MATCH($A496,Sites[SiteID],0)),
", Longitude:  ",INDEX(Sites[Longitude],MATCH($A496,Sites[SiteID],0)),
", SpatialReferenceID:  *SRSID0001}")))</f>
        <v/>
      </c>
      <c r="M496" s="111" t="str">
        <f>IF(NumSpecimens=0,"",
IF(NumSpecimens&lt;$A496,"",
CONCATENATE("  - &amp;SpecimenID",TEXT($A496,"0000"),
" {","SamplingFeatureID:  *SamplingFeatureID",TEXT(MATCH($A496,Specimens[SpecimenID],0),"0000"),
", SpecimenTypeCV:  ",CHAR(34),INDEX(Specimens[Specimen Type],MATCH($A496,Specimens[SpecimenID],0)),CHAR(34),
", SpecimenMediumCV:  ",INDEX(Specimens[Specimen Medium],MATCH($A496,Specimens[SpecimenID],0)),
", IsFieldSpecimen:  ",CHAR(34),INDEX(Specimens[Is Field Specimen?],MATCH($A496,Specimens[SpecimenID],0)),CHAR(34),"}")))</f>
        <v/>
      </c>
      <c r="N496" s="111" t="str">
        <f>IF(NumSpatialOffsets=0,"",
IF(NumSpatialOffsets&lt;$A496,"",
CONCATENATE("  - &amp;SpatialOffsetID",TEXT($A496,"0000"),
" {","SpatialOffsetTypeCV:  ",CHAR(34),INDEX(RelatedFeatures[Spatial Offset Type],MATCH($A496,RelatedFeatures[OffsetID],0)),CHAR(34),
", Offset1Value:  ",INDEX(RelatedFeatures[Offset 1 Value],MATCH($A496,RelatedFeatures[OffsetID],0)),
", Offset1UnitID:  ",CHAR(34),INDEX(RelatedFeatures[Offset 1 Unit],MATCH($A496,RelatedFeatures[OffsetID],0)),CHAR(34),
", Offset2Value:  ",IF(INDEX(RelatedFeatures[Offset 2 Value],MATCH($A496,RelatedFeatures[OffsetID],0))="","NULL",INDEX(RelatedFeatures[Offset 2 Value],MATCH($A496,RelatedFeatures[OffsetID],0))),
", Offset2UnitID:  ",CHAR(34),INDEX(RelatedFeatures[Offset 2 Unit],MATCH($A496,RelatedFeatures[OffsetID],0)),,CHAR(34),
", Offset3Value:  ",IF(INDEX(RelatedFeatures[Offset 3 Value],MATCH($A496,RelatedFeatures[OffsetID],0))="","NULL",INDEX(RelatedFeatures[Offset 3 Value],MATCH($A496,RelatedFeatures[OffsetID],0))),
", Offset3UnitID:  ",CHAR(34),INDEX(RelatedFeatures[Offset 3 Unit],MATCH($A496,RelatedFeatures[OffsetID],0)),CHAR(34),"}")))</f>
        <v/>
      </c>
      <c r="O496" s="111" t="str">
        <f>IF(NumRelatedFeatures=0,"",
IF($A496&gt;NumRelatedFeatures,"",
CONCATENATE("  - &amp;RelationID",TEXT($A496,"0000"),
" {","SamplingFeatureID:  *SamplingFeatureID",TEXT(MATCH(INDEX(RelatedFeatures[First Sampling Feature Code],$A496),SamplingFeatures[Feature Code],0),"0000"),
", RelationshipTypeCV:  ",CHAR(34),INDEX(RelatedFeatures[Relationship Type],$A496),CHAR(34),
", RelatedFeatureID: *SamplingFeatureID",TEXT(MATCH(INDEX(RelatedFeatures[Second Sampling Feature Code],$A496),SamplingFeatures[Feature Code],0),"0000"),
", SpatialOffsetID:  ",IF(INDEX(RelatedFeatures[OffsetID],$A496)="",CONCATENATE(CHAR(34),CHAR(34)),CONCATENATE("*SpatialOffsetID",TEXT(INDEX(RelatedFeatures[OffsetID],$A496),"0000"))),"}")))</f>
        <v/>
      </c>
      <c r="P496" s="111" t="str">
        <f>IF($A496&gt;NumMethods,"",
CONCATENATE("  - &amp;MethodID",TEXT($A496,"0000"),
" {","MethodTypeCV:  ",CHAR(34),INDEX(Methods[Method Type],$A496),CHAR(34),
", MethodCode:  ",CHAR(34),INDEX(Methods[Method Code],$A496),CHAR(34),
", MethodName:  ",CHAR(34),INDEX(Methods[Method Name],$A496),CHAR(34),
", MethodDescription:  ",CHAR(34),INDEX(Methods[Method Description],$A496),CHAR(34),
", MethodLink:  ",CHAR(34),INDEX(Methods[Method Link],$A496),CHAR(34),
", OrganizationID: *OrganizationID",TEXT(MATCH(INDEX(Methods[Organization Name],$A496),Organizations[Organization Name],0),"0000"),"}"))</f>
        <v/>
      </c>
      <c r="Q496" s="111" t="str">
        <f>IF($A496&gt;NumVariables,"",
CONCATENATE("  - &amp;VariableID",TEXT($A496,"0000"),
" {","VariableTypeCV:  ",CHAR(34),INDEX(Variables[Variable Type],$A496),CHAR(34),
", VariableCode:  ",CHAR(34),INDEX(Variables[Variable Code],$A496),CHAR(34),
", VariableNameCV:  ",CHAR(34),INDEX(Variables[Variable Name],$A496),CHAR(34),
", VariableDefinition:  ",CHAR(34),INDEX(Variables[Variable Definition],$A496),CHAR(34),
", SpecciationCV:  ",CHAR(34),INDEX(Variables[Speciation],$A496),CHAR(34),
", NoDataValue:  ",CHAR(34),INDEX(Variables[No Data Value],$A496),CHAR(34),"}"))</f>
        <v/>
      </c>
      <c r="S496" s="111" t="str">
        <f>IF($A496&gt;NumProcessingLevels,"",
CONCATENATE("  - &amp;ProcessingLevelID",TEXT($A496,"0000"),
" {","ProcessingLevelCode:  ",CHAR(34),INDEX(ProcessingLevels[Processing Level Code],$A496),CHAR(34),
", Definition:  ",CHAR(34),INDEX(ProcessingLevels[Definition],$A496),CHAR(34),
", Explanation:  ",CHAR(34),INDEX(ProcessingLevels[Explanation],$A496),CHAR(34),"}"))</f>
        <v/>
      </c>
      <c r="T496" s="111" t="str">
        <f>IF($A496&gt;NumDataColumns,"",
IF(INDEX(DataColumns[Method Code],$A496)="","PLEASE FILL IN A METHOD FOR EACH DATA COLUMN",
CONCATENATE("  - &amp;ActionID",TEXT($A496,"0000"),
" {","ActionTypeCV:  ",CHAR(34),"Observation",CHAR(34),
", MethodID: *MethodID",TEXT(MATCH(INDEX(DataColumns[Method Code],$A496),Methods[Method Code],0),"0000"),
", BeginDateTime:  NULL",
", BeginDateTimeUTCOffset:  NULL",
", EndDateTime:  NULL",
", EndDateTimeUTCOffset:  NULL",
", ActionDescription:  ",CHAR(34),"Generic observation action generated by YODA TimeSeries Template",CHAR(34),
", ActionFileLink:  ",CHAR(34),CHAR(34),"}")))</f>
        <v/>
      </c>
      <c r="U496" s="111" t="str">
        <f>IF($A496&gt;NumDataColumns,"",
IF(INDEX(DataColumns[Method Code],$A496)="","PLEASE FILL IN A SAMPLING FEATURE FOR EACH DATA COLUMN",
CONCATENATE("  - &amp;FeatureActionID",TEXT($A496,"0000"),
" {","SamplingFeatureID:  *SamplingFeatureID",TEXT(MATCH(INDEX(DataColumns[Sampling Feature Code],$A496),SamplingFeatures[Feature Code],0),"0000"),
", ActionID:  *ActionID",TEXT($A496,"0000"),"}")))</f>
        <v/>
      </c>
      <c r="V496" s="111" t="str">
        <f>IF($A496&gt;NumDataColumns,"",
CONCATENATE("  - &amp;ResultID",TEXT($A496,"0000"),
" {","ResultUUID:  ",CHAR(34),INDEX(DataColumns[ResultUUID],$A496),CHAR(34),
", FeatureActionID: *FeatureActionID",TEXT($A496,"0000"),
", ResultTypeCV:  ",CHAR(34),INDEX(DataColumns[Result Type],$A496),CHAR(34),
", VariableID:  *VariableID",TEXT(MATCH(INDEX(DataColumns[Variable Code],$A496),Variables[Variable Code],0),"0000"),
", UnitsID:  ",CHAR(34),INDEX(DataColumns[Unit Name],$A496),CHAR(34),
", TaxonomicClassifierID:  ",CHAR(34),CHAR(34),
", ProcessingLevelID:  *ProcessingLevelID",TEXT(MATCH(INDEX(DataColumns[Processing Level],$A496),ProcessingLevels[Processing Level Code],0),"0000"),
", ResultDateTime:  ",CHAR(34),CHAR(34),
", ResultDateTimeUTCOffset:  ",CHAR(34),CHAR(34),
", ValidDateTime:  ",CHAR(34),CHAR(34),
", ValidDateTimeUTCOffset:  ",CHAR(34),CHAR(34),
", StatusCV:  ",CHAR(34),CHAR(34),
", SampledMediumCV:  ",CHAR(34),INDEX(DataColumns[Sampled Medium],$A496),CHAR(34),
", ValueCount:  ",NumDataValues,"}"))</f>
        <v/>
      </c>
      <c r="W496" s="111" t="str">
        <f>IF($A496&gt;NumDataColumns,"",
CONCATENATE("  - &amp;TimeSeriesResultID001",TEXT($A496,"0000"),
" {","ResultID: *ResultID",TEXT($A496,"0000"),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Statistic],$A496),CHAR(34),"}"))</f>
        <v/>
      </c>
      <c r="X496" s="111" t="str">
        <f>IF($A496-3&gt;NumDataColumns,"",
CONCATENATE("    - {ColumnNumber: ",TEXT($A496-1,"0000"),
", Label:  ",CHAR(34),INDEX(DataColumns[Column Label],$A496-3),CHAR(34),
", ODM2Field:  ",CHAR(34),"DataValue",CHAR(34),
", CensorCodeCV:  ",CHAR(34),INDEX(DataColumns[Censor Code],$A496-3),CHAR(34),
", QualiatyCodeCV:  ",CHAR(34),INDEX(DataColumns[Quality Code],$A496-3),CHAR(34),
", TimeAggregationInterval:  ",INDEX(DataColumns[Time Aggregation Interval],$A496-3),
", TimeAggregationIntervalUnitsID:  ",CHAR(34),INDEX(DataColumns[Time Aggregation Unit],$A496-3),CHAR(34),"}"))</f>
        <v/>
      </c>
      <c r="AA496" s="111" t="str">
        <f>IF($A496&gt;NumDataColumns,
"",
CONCATENATE(AA495,", ",INDEX(DataColumns[Column Label],$A496)))</f>
        <v/>
      </c>
    </row>
    <row r="497" spans="1:27" x14ac:dyDescent="0.25">
      <c r="A497">
        <v>494</v>
      </c>
      <c r="D497" s="111" t="str">
        <f>IF($A497&gt;NumPeople,"",
CONCATENATE("  - &amp;PersonID",TEXT($A497,"0000"),
" {","PersonFirstName:  ",CHAR(34),INDEX(People[First Name],$A497),CHAR(34),
", PersonMiddleName:  ",CHAR(34),INDEX(People[Middle Name],$A497),CHAR(34),
", PersonLastName:  ",CHAR(34),INDEX(People[Last Name],$A497),CHAR(34),"}"))</f>
        <v/>
      </c>
      <c r="E497" s="111" t="str">
        <f>IF($A497&gt;NumOrganizations,"",
CONCATENATE("  - &amp;OrganizationID",TEXT($A497,"0000"),
" {","OrganizationTypeCV:  ",CHAR(34),INDEX(Organizations[Organization Type '[CV']],$A497),CHAR(34),
", OrganizationCode:  ",CHAR(34),INDEX(Organizations[Organization Code],$A497),CHAR(34),
", OrganizationName:  ",CHAR(34),INDEX(Organizations[Organization Name],$A497),CHAR(34),
", OrganizationDescription:  ",CHAR(34),INDEX(Organizations[Organization Description],$A497),CHAR(34),
", OrganizationLink:  ",CHAR(34),INDEX(Organizations[Organization Link],$A497),CHAR(34),"}"))</f>
        <v/>
      </c>
      <c r="F497" s="111" t="str">
        <f>IF($A497&gt;NumPeople,"",
CONCATENATE("  - &amp;AffiliationID",TEXT($A497,"0000"),
" {PersonID: *PersonID",TEXT($A497,"0000"),
", OrganizationID: *OrganizationID",TEXT(MATCH(INDEX(People[Organization Name],$A497),Organizations[Organization Name],0),"0000"),
", IsPrimaryOrganizationContact: , AffiliationStartDate: , AffiliationEndDate: , PrimaryPhone: ",
", PrimaryEmail: ",CHAR(34),INDEX(People[Primary Email],$A497),CHAR(34),
", PrimaryAddress: ",CHAR(34),INDEX(People[Primary Address],$A497),CHAR(34),
", PersonLink: }"))</f>
        <v/>
      </c>
      <c r="H497" s="111" t="str">
        <f>IF(COUNTA(CitationInformation)=0,"",
IF($A497&gt;NumAuthors,"",
CONCATENATE("  - &amp;AuthorListID",TEXT($A497,"0000"),
"  {CitationID: *CitationID0001",
", PersonID: *PersonID",TEXT(MATCH(INDEX(AuthorList[Author Name],$A497),People[Full Name],0),"0000"),
", AuthorOrder: ",INDEX(AuthorList[Author Number],$A497),"}")))</f>
        <v/>
      </c>
      <c r="K497" s="111" t="str">
        <f>IF($A497&gt;NumSamplingFeatures,"",
CONCATENATE("  - &amp;SamplingFeatureID",TEXT($A497,"0000"),
" {","SamplingFeatureUUID:  ",CHAR(34),INDEX(SamplingFeatures[Sampling Feature UUID],$A497),CHAR(34),
", SamplingFeatureTypeCV:  ",CHAR(34),INDEX(SamplingFeatures[Sampling Feature Type],$A497),CHAR(34),
", SamplingFeatureCode:  ",CHAR(34),INDEX(SamplingFeatures[Feature Code],$A497),CHAR(34),
", SamplingFeatureName:  ",CHAR(34),INDEX(SamplingFeatures[Feature Name],$A497),CHAR(34),
", SamplingFeatureDescription:  ",CHAR(34),INDEX(SamplingFeatures[Feature Description],$A497),CHAR(34),
", SamplingFeatureGeotypeCV:  ",CHAR(34),INDEX(SamplingFeatures[Feature Geo Type],$A497),CHAR(34),
", FeatureGeometry:  ",CHAR(34),INDEX(SamplingFeatures[Feature Geometry],$A497),CHAR(34),
", Elevation_m:  ",CHAR(34),INDEX(SamplingFeatures[Elevation_m],$A497),CHAR(34),
", ElevationDatumCV:  ",CHAR(34),ElevationDatum,CHAR(34),"}"))</f>
        <v/>
      </c>
      <c r="L497" s="111" t="str">
        <f>IF(NumSites=0,"",
IF(NumSites&lt;$A497,"",
CONCATENATE("  - &amp;SiteID",TEXT($A497,"0000"),
" {","SamplingFeatureID:  *SamplingFeatureID",TEXT(MATCH($A497,Sites[SiteID],0),"0000"),
", SiteTypeCV:  ",CHAR(34),INDEX(Sites[Site Type],MATCH($A497,Sites[SiteID],0)),CHAR(34),
", Latitude:  ",INDEX(Sites[Latitude],MATCH($A497,Sites[SiteID],0)),
", Longitude:  ",INDEX(Sites[Longitude],MATCH($A497,Sites[SiteID],0)),
", SpatialReferenceID:  *SRSID0001}")))</f>
        <v/>
      </c>
      <c r="M497" s="111" t="str">
        <f>IF(NumSpecimens=0,"",
IF(NumSpecimens&lt;$A497,"",
CONCATENATE("  - &amp;SpecimenID",TEXT($A497,"0000"),
" {","SamplingFeatureID:  *SamplingFeatureID",TEXT(MATCH($A497,Specimens[SpecimenID],0),"0000"),
", SpecimenTypeCV:  ",CHAR(34),INDEX(Specimens[Specimen Type],MATCH($A497,Specimens[SpecimenID],0)),CHAR(34),
", SpecimenMediumCV:  ",INDEX(Specimens[Specimen Medium],MATCH($A497,Specimens[SpecimenID],0)),
", IsFieldSpecimen:  ",CHAR(34),INDEX(Specimens[Is Field Specimen?],MATCH($A497,Specimens[SpecimenID],0)),CHAR(34),"}")))</f>
        <v/>
      </c>
      <c r="N497" s="111" t="str">
        <f>IF(NumSpatialOffsets=0,"",
IF(NumSpatialOffsets&lt;$A497,"",
CONCATENATE("  - &amp;SpatialOffsetID",TEXT($A497,"0000"),
" {","SpatialOffsetTypeCV:  ",CHAR(34),INDEX(RelatedFeatures[Spatial Offset Type],MATCH($A497,RelatedFeatures[OffsetID],0)),CHAR(34),
", Offset1Value:  ",INDEX(RelatedFeatures[Offset 1 Value],MATCH($A497,RelatedFeatures[OffsetID],0)),
", Offset1UnitID:  ",CHAR(34),INDEX(RelatedFeatures[Offset 1 Unit],MATCH($A497,RelatedFeatures[OffsetID],0)),CHAR(34),
", Offset2Value:  ",IF(INDEX(RelatedFeatures[Offset 2 Value],MATCH($A497,RelatedFeatures[OffsetID],0))="","NULL",INDEX(RelatedFeatures[Offset 2 Value],MATCH($A497,RelatedFeatures[OffsetID],0))),
", Offset2UnitID:  ",CHAR(34),INDEX(RelatedFeatures[Offset 2 Unit],MATCH($A497,RelatedFeatures[OffsetID],0)),,CHAR(34),
", Offset3Value:  ",IF(INDEX(RelatedFeatures[Offset 3 Value],MATCH($A497,RelatedFeatures[OffsetID],0))="","NULL",INDEX(RelatedFeatures[Offset 3 Value],MATCH($A497,RelatedFeatures[OffsetID],0))),
", Offset3UnitID:  ",CHAR(34),INDEX(RelatedFeatures[Offset 3 Unit],MATCH($A497,RelatedFeatures[OffsetID],0)),CHAR(34),"}")))</f>
        <v/>
      </c>
      <c r="O497" s="111" t="str">
        <f>IF(NumRelatedFeatures=0,"",
IF($A497&gt;NumRelatedFeatures,"",
CONCATENATE("  - &amp;RelationID",TEXT($A497,"0000"),
" {","SamplingFeatureID:  *SamplingFeatureID",TEXT(MATCH(INDEX(RelatedFeatures[First Sampling Feature Code],$A497),SamplingFeatures[Feature Code],0),"0000"),
", RelationshipTypeCV:  ",CHAR(34),INDEX(RelatedFeatures[Relationship Type],$A497),CHAR(34),
", RelatedFeatureID: *SamplingFeatureID",TEXT(MATCH(INDEX(RelatedFeatures[Second Sampling Feature Code],$A497),SamplingFeatures[Feature Code],0),"0000"),
", SpatialOffsetID:  ",IF(INDEX(RelatedFeatures[OffsetID],$A497)="",CONCATENATE(CHAR(34),CHAR(34)),CONCATENATE("*SpatialOffsetID",TEXT(INDEX(RelatedFeatures[OffsetID],$A497),"0000"))),"}")))</f>
        <v/>
      </c>
      <c r="P497" s="111" t="str">
        <f>IF($A497&gt;NumMethods,"",
CONCATENATE("  - &amp;MethodID",TEXT($A497,"0000"),
" {","MethodTypeCV:  ",CHAR(34),INDEX(Methods[Method Type],$A497),CHAR(34),
", MethodCode:  ",CHAR(34),INDEX(Methods[Method Code],$A497),CHAR(34),
", MethodName:  ",CHAR(34),INDEX(Methods[Method Name],$A497),CHAR(34),
", MethodDescription:  ",CHAR(34),INDEX(Methods[Method Description],$A497),CHAR(34),
", MethodLink:  ",CHAR(34),INDEX(Methods[Method Link],$A497),CHAR(34),
", OrganizationID: *OrganizationID",TEXT(MATCH(INDEX(Methods[Organization Name],$A497),Organizations[Organization Name],0),"0000"),"}"))</f>
        <v/>
      </c>
      <c r="Q497" s="111" t="str">
        <f>IF($A497&gt;NumVariables,"",
CONCATENATE("  - &amp;VariableID",TEXT($A497,"0000"),
" {","VariableTypeCV:  ",CHAR(34),INDEX(Variables[Variable Type],$A497),CHAR(34),
", VariableCode:  ",CHAR(34),INDEX(Variables[Variable Code],$A497),CHAR(34),
", VariableNameCV:  ",CHAR(34),INDEX(Variables[Variable Name],$A497),CHAR(34),
", VariableDefinition:  ",CHAR(34),INDEX(Variables[Variable Definition],$A497),CHAR(34),
", SpecciationCV:  ",CHAR(34),INDEX(Variables[Speciation],$A497),CHAR(34),
", NoDataValue:  ",CHAR(34),INDEX(Variables[No Data Value],$A497),CHAR(34),"}"))</f>
        <v/>
      </c>
      <c r="S497" s="111" t="str">
        <f>IF($A497&gt;NumProcessingLevels,"",
CONCATENATE("  - &amp;ProcessingLevelID",TEXT($A497,"0000"),
" {","ProcessingLevelCode:  ",CHAR(34),INDEX(ProcessingLevels[Processing Level Code],$A497),CHAR(34),
", Definition:  ",CHAR(34),INDEX(ProcessingLevels[Definition],$A497),CHAR(34),
", Explanation:  ",CHAR(34),INDEX(ProcessingLevels[Explanation],$A497),CHAR(34),"}"))</f>
        <v/>
      </c>
      <c r="T497" s="111" t="str">
        <f>IF($A497&gt;NumDataColumns,"",
IF(INDEX(DataColumns[Method Code],$A497)="","PLEASE FILL IN A METHOD FOR EACH DATA COLUMN",
CONCATENATE("  - &amp;ActionID",TEXT($A497,"0000"),
" {","ActionTypeCV:  ",CHAR(34),"Observation",CHAR(34),
", MethodID: *MethodID",TEXT(MATCH(INDEX(DataColumns[Method Code],$A497),Methods[Method Code],0),"0000"),
", BeginDateTime:  NULL",
", BeginDateTimeUTCOffset:  NULL",
", EndDateTime:  NULL",
", EndDateTimeUTCOffset:  NULL",
", ActionDescription:  ",CHAR(34),"Generic observation action generated by YODA TimeSeries Template",CHAR(34),
", ActionFileLink:  ",CHAR(34),CHAR(34),"}")))</f>
        <v/>
      </c>
      <c r="U497" s="111" t="str">
        <f>IF($A497&gt;NumDataColumns,"",
IF(INDEX(DataColumns[Method Code],$A497)="","PLEASE FILL IN A SAMPLING FEATURE FOR EACH DATA COLUMN",
CONCATENATE("  - &amp;FeatureActionID",TEXT($A497,"0000"),
" {","SamplingFeatureID:  *SamplingFeatureID",TEXT(MATCH(INDEX(DataColumns[Sampling Feature Code],$A497),SamplingFeatures[Feature Code],0),"0000"),
", ActionID:  *ActionID",TEXT($A497,"0000"),"}")))</f>
        <v/>
      </c>
      <c r="V497" s="111" t="str">
        <f>IF($A497&gt;NumDataColumns,"",
CONCATENATE("  - &amp;ResultID",TEXT($A497,"0000"),
" {","ResultUUID:  ",CHAR(34),INDEX(DataColumns[ResultUUID],$A497),CHAR(34),
", FeatureActionID: *FeatureActionID",TEXT($A497,"0000"),
", ResultTypeCV:  ",CHAR(34),INDEX(DataColumns[Result Type],$A497),CHAR(34),
", VariableID:  *VariableID",TEXT(MATCH(INDEX(DataColumns[Variable Code],$A497),Variables[Variable Code],0),"0000"),
", UnitsID:  ",CHAR(34),INDEX(DataColumns[Unit Name],$A497),CHAR(34),
", TaxonomicClassifierID:  ",CHAR(34),CHAR(34),
", ProcessingLevelID:  *ProcessingLevelID",TEXT(MATCH(INDEX(DataColumns[Processing Level],$A497),ProcessingLevels[Processing Level Code],0),"0000"),
", ResultDateTime:  ",CHAR(34),CHAR(34),
", ResultDateTimeUTCOffset:  ",CHAR(34),CHAR(34),
", ValidDateTime:  ",CHAR(34),CHAR(34),
", ValidDateTimeUTCOffset:  ",CHAR(34),CHAR(34),
", StatusCV:  ",CHAR(34),CHAR(34),
", SampledMediumCV:  ",CHAR(34),INDEX(DataColumns[Sampled Medium],$A497),CHAR(34),
", ValueCount:  ",NumDataValues,"}"))</f>
        <v/>
      </c>
      <c r="W497" s="111" t="str">
        <f>IF($A497&gt;NumDataColumns,"",
CONCATENATE("  - &amp;TimeSeriesResultID001",TEXT($A497,"0000"),
" {","ResultID: *ResultID",TEXT($A497,"0000"),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Statistic],$A497),CHAR(34),"}"))</f>
        <v/>
      </c>
      <c r="X497" s="111" t="str">
        <f>IF($A497-3&gt;NumDataColumns,"",
CONCATENATE("    - {ColumnNumber: ",TEXT($A497-1,"0000"),
", Label:  ",CHAR(34),INDEX(DataColumns[Column Label],$A497-3),CHAR(34),
", ODM2Field:  ",CHAR(34),"DataValue",CHAR(34),
", CensorCodeCV:  ",CHAR(34),INDEX(DataColumns[Censor Code],$A497-3),CHAR(34),
", QualiatyCodeCV:  ",CHAR(34),INDEX(DataColumns[Quality Code],$A497-3),CHAR(34),
", TimeAggregationInterval:  ",INDEX(DataColumns[Time Aggregation Interval],$A497-3),
", TimeAggregationIntervalUnitsID:  ",CHAR(34),INDEX(DataColumns[Time Aggregation Unit],$A497-3),CHAR(34),"}"))</f>
        <v/>
      </c>
      <c r="AA497" s="111" t="str">
        <f>IF($A497&gt;NumDataColumns,
"",
CONCATENATE(AA496,", ",INDEX(DataColumns[Column Label],$A497)))</f>
        <v/>
      </c>
    </row>
    <row r="498" spans="1:27" x14ac:dyDescent="0.25">
      <c r="A498">
        <v>495</v>
      </c>
      <c r="D498" s="111" t="str">
        <f>IF($A498&gt;NumPeople,"",
CONCATENATE("  - &amp;PersonID",TEXT($A498,"0000"),
" {","PersonFirstName:  ",CHAR(34),INDEX(People[First Name],$A498),CHAR(34),
", PersonMiddleName:  ",CHAR(34),INDEX(People[Middle Name],$A498),CHAR(34),
", PersonLastName:  ",CHAR(34),INDEX(People[Last Name],$A498),CHAR(34),"}"))</f>
        <v/>
      </c>
      <c r="E498" s="111" t="str">
        <f>IF($A498&gt;NumOrganizations,"",
CONCATENATE("  - &amp;OrganizationID",TEXT($A498,"0000"),
" {","OrganizationTypeCV:  ",CHAR(34),INDEX(Organizations[Organization Type '[CV']],$A498),CHAR(34),
", OrganizationCode:  ",CHAR(34),INDEX(Organizations[Organization Code],$A498),CHAR(34),
", OrganizationName:  ",CHAR(34),INDEX(Organizations[Organization Name],$A498),CHAR(34),
", OrganizationDescription:  ",CHAR(34),INDEX(Organizations[Organization Description],$A498),CHAR(34),
", OrganizationLink:  ",CHAR(34),INDEX(Organizations[Organization Link],$A498),CHAR(34),"}"))</f>
        <v/>
      </c>
      <c r="F498" s="111" t="str">
        <f>IF($A498&gt;NumPeople,"",
CONCATENATE("  - &amp;AffiliationID",TEXT($A498,"0000"),
" {PersonID: *PersonID",TEXT($A498,"0000"),
", OrganizationID: *OrganizationID",TEXT(MATCH(INDEX(People[Organization Name],$A498),Organizations[Organization Name],0),"0000"),
", IsPrimaryOrganizationContact: , AffiliationStartDate: , AffiliationEndDate: , PrimaryPhone: ",
", PrimaryEmail: ",CHAR(34),INDEX(People[Primary Email],$A498),CHAR(34),
", PrimaryAddress: ",CHAR(34),INDEX(People[Primary Address],$A498),CHAR(34),
", PersonLink: }"))</f>
        <v/>
      </c>
      <c r="H498" s="111" t="str">
        <f>IF(COUNTA(CitationInformation)=0,"",
IF($A498&gt;NumAuthors,"",
CONCATENATE("  - &amp;AuthorListID",TEXT($A498,"0000"),
"  {CitationID: *CitationID0001",
", PersonID: *PersonID",TEXT(MATCH(INDEX(AuthorList[Author Name],$A498),People[Full Name],0),"0000"),
", AuthorOrder: ",INDEX(AuthorList[Author Number],$A498),"}")))</f>
        <v/>
      </c>
      <c r="K498" s="111" t="str">
        <f>IF($A498&gt;NumSamplingFeatures,"",
CONCATENATE("  - &amp;SamplingFeatureID",TEXT($A498,"0000"),
" {","SamplingFeatureUUID:  ",CHAR(34),INDEX(SamplingFeatures[Sampling Feature UUID],$A498),CHAR(34),
", SamplingFeatureTypeCV:  ",CHAR(34),INDEX(SamplingFeatures[Sampling Feature Type],$A498),CHAR(34),
", SamplingFeatureCode:  ",CHAR(34),INDEX(SamplingFeatures[Feature Code],$A498),CHAR(34),
", SamplingFeatureName:  ",CHAR(34),INDEX(SamplingFeatures[Feature Name],$A498),CHAR(34),
", SamplingFeatureDescription:  ",CHAR(34),INDEX(SamplingFeatures[Feature Description],$A498),CHAR(34),
", SamplingFeatureGeotypeCV:  ",CHAR(34),INDEX(SamplingFeatures[Feature Geo Type],$A498),CHAR(34),
", FeatureGeometry:  ",CHAR(34),INDEX(SamplingFeatures[Feature Geometry],$A498),CHAR(34),
", Elevation_m:  ",CHAR(34),INDEX(SamplingFeatures[Elevation_m],$A498),CHAR(34),
", ElevationDatumCV:  ",CHAR(34),ElevationDatum,CHAR(34),"}"))</f>
        <v/>
      </c>
      <c r="L498" s="111" t="str">
        <f>IF(NumSites=0,"",
IF(NumSites&lt;$A498,"",
CONCATENATE("  - &amp;SiteID",TEXT($A498,"0000"),
" {","SamplingFeatureID:  *SamplingFeatureID",TEXT(MATCH($A498,Sites[SiteID],0),"0000"),
", SiteTypeCV:  ",CHAR(34),INDEX(Sites[Site Type],MATCH($A498,Sites[SiteID],0)),CHAR(34),
", Latitude:  ",INDEX(Sites[Latitude],MATCH($A498,Sites[SiteID],0)),
", Longitude:  ",INDEX(Sites[Longitude],MATCH($A498,Sites[SiteID],0)),
", SpatialReferenceID:  *SRSID0001}")))</f>
        <v/>
      </c>
      <c r="M498" s="111" t="str">
        <f>IF(NumSpecimens=0,"",
IF(NumSpecimens&lt;$A498,"",
CONCATENATE("  - &amp;SpecimenID",TEXT($A498,"0000"),
" {","SamplingFeatureID:  *SamplingFeatureID",TEXT(MATCH($A498,Specimens[SpecimenID],0),"0000"),
", SpecimenTypeCV:  ",CHAR(34),INDEX(Specimens[Specimen Type],MATCH($A498,Specimens[SpecimenID],0)),CHAR(34),
", SpecimenMediumCV:  ",INDEX(Specimens[Specimen Medium],MATCH($A498,Specimens[SpecimenID],0)),
", IsFieldSpecimen:  ",CHAR(34),INDEX(Specimens[Is Field Specimen?],MATCH($A498,Specimens[SpecimenID],0)),CHAR(34),"}")))</f>
        <v/>
      </c>
      <c r="N498" s="111" t="str">
        <f>IF(NumSpatialOffsets=0,"",
IF(NumSpatialOffsets&lt;$A498,"",
CONCATENATE("  - &amp;SpatialOffsetID",TEXT($A498,"0000"),
" {","SpatialOffsetTypeCV:  ",CHAR(34),INDEX(RelatedFeatures[Spatial Offset Type],MATCH($A498,RelatedFeatures[OffsetID],0)),CHAR(34),
", Offset1Value:  ",INDEX(RelatedFeatures[Offset 1 Value],MATCH($A498,RelatedFeatures[OffsetID],0)),
", Offset1UnitID:  ",CHAR(34),INDEX(RelatedFeatures[Offset 1 Unit],MATCH($A498,RelatedFeatures[OffsetID],0)),CHAR(34),
", Offset2Value:  ",IF(INDEX(RelatedFeatures[Offset 2 Value],MATCH($A498,RelatedFeatures[OffsetID],0))="","NULL",INDEX(RelatedFeatures[Offset 2 Value],MATCH($A498,RelatedFeatures[OffsetID],0))),
", Offset2UnitID:  ",CHAR(34),INDEX(RelatedFeatures[Offset 2 Unit],MATCH($A498,RelatedFeatures[OffsetID],0)),,CHAR(34),
", Offset3Value:  ",IF(INDEX(RelatedFeatures[Offset 3 Value],MATCH($A498,RelatedFeatures[OffsetID],0))="","NULL",INDEX(RelatedFeatures[Offset 3 Value],MATCH($A498,RelatedFeatures[OffsetID],0))),
", Offset3UnitID:  ",CHAR(34),INDEX(RelatedFeatures[Offset 3 Unit],MATCH($A498,RelatedFeatures[OffsetID],0)),CHAR(34),"}")))</f>
        <v/>
      </c>
      <c r="O498" s="111" t="str">
        <f>IF(NumRelatedFeatures=0,"",
IF($A498&gt;NumRelatedFeatures,"",
CONCATENATE("  - &amp;RelationID",TEXT($A498,"0000"),
" {","SamplingFeatureID:  *SamplingFeatureID",TEXT(MATCH(INDEX(RelatedFeatures[First Sampling Feature Code],$A498),SamplingFeatures[Feature Code],0),"0000"),
", RelationshipTypeCV:  ",CHAR(34),INDEX(RelatedFeatures[Relationship Type],$A498),CHAR(34),
", RelatedFeatureID: *SamplingFeatureID",TEXT(MATCH(INDEX(RelatedFeatures[Second Sampling Feature Code],$A498),SamplingFeatures[Feature Code],0),"0000"),
", SpatialOffsetID:  ",IF(INDEX(RelatedFeatures[OffsetID],$A498)="",CONCATENATE(CHAR(34),CHAR(34)),CONCATENATE("*SpatialOffsetID",TEXT(INDEX(RelatedFeatures[OffsetID],$A498),"0000"))),"}")))</f>
        <v/>
      </c>
      <c r="P498" s="111" t="str">
        <f>IF($A498&gt;NumMethods,"",
CONCATENATE("  - &amp;MethodID",TEXT($A498,"0000"),
" {","MethodTypeCV:  ",CHAR(34),INDEX(Methods[Method Type],$A498),CHAR(34),
", MethodCode:  ",CHAR(34),INDEX(Methods[Method Code],$A498),CHAR(34),
", MethodName:  ",CHAR(34),INDEX(Methods[Method Name],$A498),CHAR(34),
", MethodDescription:  ",CHAR(34),INDEX(Methods[Method Description],$A498),CHAR(34),
", MethodLink:  ",CHAR(34),INDEX(Methods[Method Link],$A498),CHAR(34),
", OrganizationID: *OrganizationID",TEXT(MATCH(INDEX(Methods[Organization Name],$A498),Organizations[Organization Name],0),"0000"),"}"))</f>
        <v/>
      </c>
      <c r="Q498" s="111" t="str">
        <f>IF($A498&gt;NumVariables,"",
CONCATENATE("  - &amp;VariableID",TEXT($A498,"0000"),
" {","VariableTypeCV:  ",CHAR(34),INDEX(Variables[Variable Type],$A498),CHAR(34),
", VariableCode:  ",CHAR(34),INDEX(Variables[Variable Code],$A498),CHAR(34),
", VariableNameCV:  ",CHAR(34),INDEX(Variables[Variable Name],$A498),CHAR(34),
", VariableDefinition:  ",CHAR(34),INDEX(Variables[Variable Definition],$A498),CHAR(34),
", SpecciationCV:  ",CHAR(34),INDEX(Variables[Speciation],$A498),CHAR(34),
", NoDataValue:  ",CHAR(34),INDEX(Variables[No Data Value],$A498),CHAR(34),"}"))</f>
        <v/>
      </c>
      <c r="S498" s="111" t="str">
        <f>IF($A498&gt;NumProcessingLevels,"",
CONCATENATE("  - &amp;ProcessingLevelID",TEXT($A498,"0000"),
" {","ProcessingLevelCode:  ",CHAR(34),INDEX(ProcessingLevels[Processing Level Code],$A498),CHAR(34),
", Definition:  ",CHAR(34),INDEX(ProcessingLevels[Definition],$A498),CHAR(34),
", Explanation:  ",CHAR(34),INDEX(ProcessingLevels[Explanation],$A498),CHAR(34),"}"))</f>
        <v/>
      </c>
      <c r="T498" s="111" t="str">
        <f>IF($A498&gt;NumDataColumns,"",
IF(INDEX(DataColumns[Method Code],$A498)="","PLEASE FILL IN A METHOD FOR EACH DATA COLUMN",
CONCATENATE("  - &amp;ActionID",TEXT($A498,"0000"),
" {","ActionTypeCV:  ",CHAR(34),"Observation",CHAR(34),
", MethodID: *MethodID",TEXT(MATCH(INDEX(DataColumns[Method Code],$A498),Methods[Method Code],0),"0000"),
", BeginDateTime:  NULL",
", BeginDateTimeUTCOffset:  NULL",
", EndDateTime:  NULL",
", EndDateTimeUTCOffset:  NULL",
", ActionDescription:  ",CHAR(34),"Generic observation action generated by YODA TimeSeries Template",CHAR(34),
", ActionFileLink:  ",CHAR(34),CHAR(34),"}")))</f>
        <v/>
      </c>
      <c r="U498" s="111" t="str">
        <f>IF($A498&gt;NumDataColumns,"",
IF(INDEX(DataColumns[Method Code],$A498)="","PLEASE FILL IN A SAMPLING FEATURE FOR EACH DATA COLUMN",
CONCATENATE("  - &amp;FeatureActionID",TEXT($A498,"0000"),
" {","SamplingFeatureID:  *SamplingFeatureID",TEXT(MATCH(INDEX(DataColumns[Sampling Feature Code],$A498),SamplingFeatures[Feature Code],0),"0000"),
", ActionID:  *ActionID",TEXT($A498,"0000"),"}")))</f>
        <v/>
      </c>
      <c r="V498" s="111" t="str">
        <f>IF($A498&gt;NumDataColumns,"",
CONCATENATE("  - &amp;ResultID",TEXT($A498,"0000"),
" {","ResultUUID:  ",CHAR(34),INDEX(DataColumns[ResultUUID],$A498),CHAR(34),
", FeatureActionID: *FeatureActionID",TEXT($A498,"0000"),
", ResultTypeCV:  ",CHAR(34),INDEX(DataColumns[Result Type],$A498),CHAR(34),
", VariableID:  *VariableID",TEXT(MATCH(INDEX(DataColumns[Variable Code],$A498),Variables[Variable Code],0),"0000"),
", UnitsID:  ",CHAR(34),INDEX(DataColumns[Unit Name],$A498),CHAR(34),
", TaxonomicClassifierID:  ",CHAR(34),CHAR(34),
", ProcessingLevelID:  *ProcessingLevelID",TEXT(MATCH(INDEX(DataColumns[Processing Level],$A498),ProcessingLevels[Processing Level Code],0),"0000"),
", ResultDateTime:  ",CHAR(34),CHAR(34),
", ResultDateTimeUTCOffset:  ",CHAR(34),CHAR(34),
", ValidDateTime:  ",CHAR(34),CHAR(34),
", ValidDateTimeUTCOffset:  ",CHAR(34),CHAR(34),
", StatusCV:  ",CHAR(34),CHAR(34),
", SampledMediumCV:  ",CHAR(34),INDEX(DataColumns[Sampled Medium],$A498),CHAR(34),
", ValueCount:  ",NumDataValues,"}"))</f>
        <v/>
      </c>
      <c r="W498" s="111" t="str">
        <f>IF($A498&gt;NumDataColumns,"",
CONCATENATE("  - &amp;TimeSeriesResultID001",TEXT($A498,"0000"),
" {","ResultID: *ResultID",TEXT($A498,"0000"),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Statistic],$A498),CHAR(34),"}"))</f>
        <v/>
      </c>
      <c r="X498" s="111" t="str">
        <f>IF($A498-3&gt;NumDataColumns,"",
CONCATENATE("    - {ColumnNumber: ",TEXT($A498-1,"0000"),
", Label:  ",CHAR(34),INDEX(DataColumns[Column Label],$A498-3),CHAR(34),
", ODM2Field:  ",CHAR(34),"DataValue",CHAR(34),
", CensorCodeCV:  ",CHAR(34),INDEX(DataColumns[Censor Code],$A498-3),CHAR(34),
", QualiatyCodeCV:  ",CHAR(34),INDEX(DataColumns[Quality Code],$A498-3),CHAR(34),
", TimeAggregationInterval:  ",INDEX(DataColumns[Time Aggregation Interval],$A498-3),
", TimeAggregationIntervalUnitsID:  ",CHAR(34),INDEX(DataColumns[Time Aggregation Unit],$A498-3),CHAR(34),"}"))</f>
        <v/>
      </c>
      <c r="AA498" s="111" t="str">
        <f>IF($A498&gt;NumDataColumns,
"",
CONCATENATE(AA497,", ",INDEX(DataColumns[Column Label],$A498)))</f>
        <v/>
      </c>
    </row>
    <row r="499" spans="1:27" x14ac:dyDescent="0.25">
      <c r="A499">
        <v>496</v>
      </c>
      <c r="D499" s="111" t="str">
        <f>IF($A499&gt;NumPeople,"",
CONCATENATE("  - &amp;PersonID",TEXT($A499,"0000"),
" {","PersonFirstName:  ",CHAR(34),INDEX(People[First Name],$A499),CHAR(34),
", PersonMiddleName:  ",CHAR(34),INDEX(People[Middle Name],$A499),CHAR(34),
", PersonLastName:  ",CHAR(34),INDEX(People[Last Name],$A499),CHAR(34),"}"))</f>
        <v/>
      </c>
      <c r="E499" s="111" t="str">
        <f>IF($A499&gt;NumOrganizations,"",
CONCATENATE("  - &amp;OrganizationID",TEXT($A499,"0000"),
" {","OrganizationTypeCV:  ",CHAR(34),INDEX(Organizations[Organization Type '[CV']],$A499),CHAR(34),
", OrganizationCode:  ",CHAR(34),INDEX(Organizations[Organization Code],$A499),CHAR(34),
", OrganizationName:  ",CHAR(34),INDEX(Organizations[Organization Name],$A499),CHAR(34),
", OrganizationDescription:  ",CHAR(34),INDEX(Organizations[Organization Description],$A499),CHAR(34),
", OrganizationLink:  ",CHAR(34),INDEX(Organizations[Organization Link],$A499),CHAR(34),"}"))</f>
        <v/>
      </c>
      <c r="F499" s="111" t="str">
        <f>IF($A499&gt;NumPeople,"",
CONCATENATE("  - &amp;AffiliationID",TEXT($A499,"0000"),
" {PersonID: *PersonID",TEXT($A499,"0000"),
", OrganizationID: *OrganizationID",TEXT(MATCH(INDEX(People[Organization Name],$A499),Organizations[Organization Name],0),"0000"),
", IsPrimaryOrganizationContact: , AffiliationStartDate: , AffiliationEndDate: , PrimaryPhone: ",
", PrimaryEmail: ",CHAR(34),INDEX(People[Primary Email],$A499),CHAR(34),
", PrimaryAddress: ",CHAR(34),INDEX(People[Primary Address],$A499),CHAR(34),
", PersonLink: }"))</f>
        <v/>
      </c>
      <c r="H499" s="111" t="str">
        <f>IF(COUNTA(CitationInformation)=0,"",
IF($A499&gt;NumAuthors,"",
CONCATENATE("  - &amp;AuthorListID",TEXT($A499,"0000"),
"  {CitationID: *CitationID0001",
", PersonID: *PersonID",TEXT(MATCH(INDEX(AuthorList[Author Name],$A499),People[Full Name],0),"0000"),
", AuthorOrder: ",INDEX(AuthorList[Author Number],$A499),"}")))</f>
        <v/>
      </c>
      <c r="K499" s="111" t="str">
        <f>IF($A499&gt;NumSamplingFeatures,"",
CONCATENATE("  - &amp;SamplingFeatureID",TEXT($A499,"0000"),
" {","SamplingFeatureUUID:  ",CHAR(34),INDEX(SamplingFeatures[Sampling Feature UUID],$A499),CHAR(34),
", SamplingFeatureTypeCV:  ",CHAR(34),INDEX(SamplingFeatures[Sampling Feature Type],$A499),CHAR(34),
", SamplingFeatureCode:  ",CHAR(34),INDEX(SamplingFeatures[Feature Code],$A499),CHAR(34),
", SamplingFeatureName:  ",CHAR(34),INDEX(SamplingFeatures[Feature Name],$A499),CHAR(34),
", SamplingFeatureDescription:  ",CHAR(34),INDEX(SamplingFeatures[Feature Description],$A499),CHAR(34),
", SamplingFeatureGeotypeCV:  ",CHAR(34),INDEX(SamplingFeatures[Feature Geo Type],$A499),CHAR(34),
", FeatureGeometry:  ",CHAR(34),INDEX(SamplingFeatures[Feature Geometry],$A499),CHAR(34),
", Elevation_m:  ",CHAR(34),INDEX(SamplingFeatures[Elevation_m],$A499),CHAR(34),
", ElevationDatumCV:  ",CHAR(34),ElevationDatum,CHAR(34),"}"))</f>
        <v/>
      </c>
      <c r="L499" s="111" t="str">
        <f>IF(NumSites=0,"",
IF(NumSites&lt;$A499,"",
CONCATENATE("  - &amp;SiteID",TEXT($A499,"0000"),
" {","SamplingFeatureID:  *SamplingFeatureID",TEXT(MATCH($A499,Sites[SiteID],0),"0000"),
", SiteTypeCV:  ",CHAR(34),INDEX(Sites[Site Type],MATCH($A499,Sites[SiteID],0)),CHAR(34),
", Latitude:  ",INDEX(Sites[Latitude],MATCH($A499,Sites[SiteID],0)),
", Longitude:  ",INDEX(Sites[Longitude],MATCH($A499,Sites[SiteID],0)),
", SpatialReferenceID:  *SRSID0001}")))</f>
        <v/>
      </c>
      <c r="M499" s="111" t="str">
        <f>IF(NumSpecimens=0,"",
IF(NumSpecimens&lt;$A499,"",
CONCATENATE("  - &amp;SpecimenID",TEXT($A499,"0000"),
" {","SamplingFeatureID:  *SamplingFeatureID",TEXT(MATCH($A499,Specimens[SpecimenID],0),"0000"),
", SpecimenTypeCV:  ",CHAR(34),INDEX(Specimens[Specimen Type],MATCH($A499,Specimens[SpecimenID],0)),CHAR(34),
", SpecimenMediumCV:  ",INDEX(Specimens[Specimen Medium],MATCH($A499,Specimens[SpecimenID],0)),
", IsFieldSpecimen:  ",CHAR(34),INDEX(Specimens[Is Field Specimen?],MATCH($A499,Specimens[SpecimenID],0)),CHAR(34),"}")))</f>
        <v/>
      </c>
      <c r="N499" s="111" t="str">
        <f>IF(NumSpatialOffsets=0,"",
IF(NumSpatialOffsets&lt;$A499,"",
CONCATENATE("  - &amp;SpatialOffsetID",TEXT($A499,"0000"),
" {","SpatialOffsetTypeCV:  ",CHAR(34),INDEX(RelatedFeatures[Spatial Offset Type],MATCH($A499,RelatedFeatures[OffsetID],0)),CHAR(34),
", Offset1Value:  ",INDEX(RelatedFeatures[Offset 1 Value],MATCH($A499,RelatedFeatures[OffsetID],0)),
", Offset1UnitID:  ",CHAR(34),INDEX(RelatedFeatures[Offset 1 Unit],MATCH($A499,RelatedFeatures[OffsetID],0)),CHAR(34),
", Offset2Value:  ",IF(INDEX(RelatedFeatures[Offset 2 Value],MATCH($A499,RelatedFeatures[OffsetID],0))="","NULL",INDEX(RelatedFeatures[Offset 2 Value],MATCH($A499,RelatedFeatures[OffsetID],0))),
", Offset2UnitID:  ",CHAR(34),INDEX(RelatedFeatures[Offset 2 Unit],MATCH($A499,RelatedFeatures[OffsetID],0)),,CHAR(34),
", Offset3Value:  ",IF(INDEX(RelatedFeatures[Offset 3 Value],MATCH($A499,RelatedFeatures[OffsetID],0))="","NULL",INDEX(RelatedFeatures[Offset 3 Value],MATCH($A499,RelatedFeatures[OffsetID],0))),
", Offset3UnitID:  ",CHAR(34),INDEX(RelatedFeatures[Offset 3 Unit],MATCH($A499,RelatedFeatures[OffsetID],0)),CHAR(34),"}")))</f>
        <v/>
      </c>
      <c r="O499" s="111" t="str">
        <f>IF(NumRelatedFeatures=0,"",
IF($A499&gt;NumRelatedFeatures,"",
CONCATENATE("  - &amp;RelationID",TEXT($A499,"0000"),
" {","SamplingFeatureID:  *SamplingFeatureID",TEXT(MATCH(INDEX(RelatedFeatures[First Sampling Feature Code],$A499),SamplingFeatures[Feature Code],0),"0000"),
", RelationshipTypeCV:  ",CHAR(34),INDEX(RelatedFeatures[Relationship Type],$A499),CHAR(34),
", RelatedFeatureID: *SamplingFeatureID",TEXT(MATCH(INDEX(RelatedFeatures[Second Sampling Feature Code],$A499),SamplingFeatures[Feature Code],0),"0000"),
", SpatialOffsetID:  ",IF(INDEX(RelatedFeatures[OffsetID],$A499)="",CONCATENATE(CHAR(34),CHAR(34)),CONCATENATE("*SpatialOffsetID",TEXT(INDEX(RelatedFeatures[OffsetID],$A499),"0000"))),"}")))</f>
        <v/>
      </c>
      <c r="P499" s="111" t="str">
        <f>IF($A499&gt;NumMethods,"",
CONCATENATE("  - &amp;MethodID",TEXT($A499,"0000"),
" {","MethodTypeCV:  ",CHAR(34),INDEX(Methods[Method Type],$A499),CHAR(34),
", MethodCode:  ",CHAR(34),INDEX(Methods[Method Code],$A499),CHAR(34),
", MethodName:  ",CHAR(34),INDEX(Methods[Method Name],$A499),CHAR(34),
", MethodDescription:  ",CHAR(34),INDEX(Methods[Method Description],$A499),CHAR(34),
", MethodLink:  ",CHAR(34),INDEX(Methods[Method Link],$A499),CHAR(34),
", OrganizationID: *OrganizationID",TEXT(MATCH(INDEX(Methods[Organization Name],$A499),Organizations[Organization Name],0),"0000"),"}"))</f>
        <v/>
      </c>
      <c r="Q499" s="111" t="str">
        <f>IF($A499&gt;NumVariables,"",
CONCATENATE("  - &amp;VariableID",TEXT($A499,"0000"),
" {","VariableTypeCV:  ",CHAR(34),INDEX(Variables[Variable Type],$A499),CHAR(34),
", VariableCode:  ",CHAR(34),INDEX(Variables[Variable Code],$A499),CHAR(34),
", VariableNameCV:  ",CHAR(34),INDEX(Variables[Variable Name],$A499),CHAR(34),
", VariableDefinition:  ",CHAR(34),INDEX(Variables[Variable Definition],$A499),CHAR(34),
", SpecciationCV:  ",CHAR(34),INDEX(Variables[Speciation],$A499),CHAR(34),
", NoDataValue:  ",CHAR(34),INDEX(Variables[No Data Value],$A499),CHAR(34),"}"))</f>
        <v/>
      </c>
      <c r="S499" s="111" t="str">
        <f>IF($A499&gt;NumProcessingLevels,"",
CONCATENATE("  - &amp;ProcessingLevelID",TEXT($A499,"0000"),
" {","ProcessingLevelCode:  ",CHAR(34),INDEX(ProcessingLevels[Processing Level Code],$A499),CHAR(34),
", Definition:  ",CHAR(34),INDEX(ProcessingLevels[Definition],$A499),CHAR(34),
", Explanation:  ",CHAR(34),INDEX(ProcessingLevels[Explanation],$A499),CHAR(34),"}"))</f>
        <v/>
      </c>
      <c r="T499" s="111" t="str">
        <f>IF($A499&gt;NumDataColumns,"",
IF(INDEX(DataColumns[Method Code],$A499)="","PLEASE FILL IN A METHOD FOR EACH DATA COLUMN",
CONCATENATE("  - &amp;ActionID",TEXT($A499,"0000"),
" {","ActionTypeCV:  ",CHAR(34),"Observation",CHAR(34),
", MethodID: *MethodID",TEXT(MATCH(INDEX(DataColumns[Method Code],$A499),Methods[Method Code],0),"0000"),
", BeginDateTime:  NULL",
", BeginDateTimeUTCOffset:  NULL",
", EndDateTime:  NULL",
", EndDateTimeUTCOffset:  NULL",
", ActionDescription:  ",CHAR(34),"Generic observation action generated by YODA TimeSeries Template",CHAR(34),
", ActionFileLink:  ",CHAR(34),CHAR(34),"}")))</f>
        <v/>
      </c>
      <c r="U499" s="111" t="str">
        <f>IF($A499&gt;NumDataColumns,"",
IF(INDEX(DataColumns[Method Code],$A499)="","PLEASE FILL IN A SAMPLING FEATURE FOR EACH DATA COLUMN",
CONCATENATE("  - &amp;FeatureActionID",TEXT($A499,"0000"),
" {","SamplingFeatureID:  *SamplingFeatureID",TEXT(MATCH(INDEX(DataColumns[Sampling Feature Code],$A499),SamplingFeatures[Feature Code],0),"0000"),
", ActionID:  *ActionID",TEXT($A499,"0000"),"}")))</f>
        <v/>
      </c>
      <c r="V499" s="111" t="str">
        <f>IF($A499&gt;NumDataColumns,"",
CONCATENATE("  - &amp;ResultID",TEXT($A499,"0000"),
" {","ResultUUID:  ",CHAR(34),INDEX(DataColumns[ResultUUID],$A499),CHAR(34),
", FeatureActionID: *FeatureActionID",TEXT($A499,"0000"),
", ResultTypeCV:  ",CHAR(34),INDEX(DataColumns[Result Type],$A499),CHAR(34),
", VariableID:  *VariableID",TEXT(MATCH(INDEX(DataColumns[Variable Code],$A499),Variables[Variable Code],0),"0000"),
", UnitsID:  ",CHAR(34),INDEX(DataColumns[Unit Name],$A499),CHAR(34),
", TaxonomicClassifierID:  ",CHAR(34),CHAR(34),
", ProcessingLevelID:  *ProcessingLevelID",TEXT(MATCH(INDEX(DataColumns[Processing Level],$A499),ProcessingLevels[Processing Level Code],0),"0000"),
", ResultDateTime:  ",CHAR(34),CHAR(34),
", ResultDateTimeUTCOffset:  ",CHAR(34),CHAR(34),
", ValidDateTime:  ",CHAR(34),CHAR(34),
", ValidDateTimeUTCOffset:  ",CHAR(34),CHAR(34),
", StatusCV:  ",CHAR(34),CHAR(34),
", SampledMediumCV:  ",CHAR(34),INDEX(DataColumns[Sampled Medium],$A499),CHAR(34),
", ValueCount:  ",NumDataValues,"}"))</f>
        <v/>
      </c>
      <c r="W499" s="111" t="str">
        <f>IF($A499&gt;NumDataColumns,"",
CONCATENATE("  - &amp;TimeSeriesResultID001",TEXT($A499,"0000"),
" {","ResultID: *ResultID",TEXT($A499,"0000"),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Statistic],$A499),CHAR(34),"}"))</f>
        <v/>
      </c>
      <c r="X499" s="111" t="str">
        <f>IF($A499-3&gt;NumDataColumns,"",
CONCATENATE("    - {ColumnNumber: ",TEXT($A499-1,"0000"),
", Label:  ",CHAR(34),INDEX(DataColumns[Column Label],$A499-3),CHAR(34),
", ODM2Field:  ",CHAR(34),"DataValue",CHAR(34),
", CensorCodeCV:  ",CHAR(34),INDEX(DataColumns[Censor Code],$A499-3),CHAR(34),
", QualiatyCodeCV:  ",CHAR(34),INDEX(DataColumns[Quality Code],$A499-3),CHAR(34),
", TimeAggregationInterval:  ",INDEX(DataColumns[Time Aggregation Interval],$A499-3),
", TimeAggregationIntervalUnitsID:  ",CHAR(34),INDEX(DataColumns[Time Aggregation Unit],$A499-3),CHAR(34),"}"))</f>
        <v/>
      </c>
      <c r="AA499" s="111" t="str">
        <f>IF($A499&gt;NumDataColumns,
"",
CONCATENATE(AA498,", ",INDEX(DataColumns[Column Label],$A499)))</f>
        <v/>
      </c>
    </row>
    <row r="500" spans="1:27" x14ac:dyDescent="0.25">
      <c r="A500">
        <v>497</v>
      </c>
      <c r="D500" s="111" t="str">
        <f>IF($A500&gt;NumPeople,"",
CONCATENATE("  - &amp;PersonID",TEXT($A500,"0000"),
" {","PersonFirstName:  ",CHAR(34),INDEX(People[First Name],$A500),CHAR(34),
", PersonMiddleName:  ",CHAR(34),INDEX(People[Middle Name],$A500),CHAR(34),
", PersonLastName:  ",CHAR(34),INDEX(People[Last Name],$A500),CHAR(34),"}"))</f>
        <v/>
      </c>
      <c r="E500" s="111" t="str">
        <f>IF($A500&gt;NumOrganizations,"",
CONCATENATE("  - &amp;OrganizationID",TEXT($A500,"0000"),
" {","OrganizationTypeCV:  ",CHAR(34),INDEX(Organizations[Organization Type '[CV']],$A500),CHAR(34),
", OrganizationCode:  ",CHAR(34),INDEX(Organizations[Organization Code],$A500),CHAR(34),
", OrganizationName:  ",CHAR(34),INDEX(Organizations[Organization Name],$A500),CHAR(34),
", OrganizationDescription:  ",CHAR(34),INDEX(Organizations[Organization Description],$A500),CHAR(34),
", OrganizationLink:  ",CHAR(34),INDEX(Organizations[Organization Link],$A500),CHAR(34),"}"))</f>
        <v/>
      </c>
      <c r="F500" s="111" t="str">
        <f>IF($A500&gt;NumPeople,"",
CONCATENATE("  - &amp;AffiliationID",TEXT($A500,"0000"),
" {PersonID: *PersonID",TEXT($A500,"0000"),
", OrganizationID: *OrganizationID",TEXT(MATCH(INDEX(People[Organization Name],$A500),Organizations[Organization Name],0),"0000"),
", IsPrimaryOrganizationContact: , AffiliationStartDate: , AffiliationEndDate: , PrimaryPhone: ",
", PrimaryEmail: ",CHAR(34),INDEX(People[Primary Email],$A500),CHAR(34),
", PrimaryAddress: ",CHAR(34),INDEX(People[Primary Address],$A500),CHAR(34),
", PersonLink: }"))</f>
        <v/>
      </c>
      <c r="H500" s="111" t="str">
        <f>IF(COUNTA(CitationInformation)=0,"",
IF($A500&gt;NumAuthors,"",
CONCATENATE("  - &amp;AuthorListID",TEXT($A500,"0000"),
"  {CitationID: *CitationID0001",
", PersonID: *PersonID",TEXT(MATCH(INDEX(AuthorList[Author Name],$A500),People[Full Name],0),"0000"),
", AuthorOrder: ",INDEX(AuthorList[Author Number],$A500),"}")))</f>
        <v/>
      </c>
      <c r="K500" s="111" t="str">
        <f>IF($A500&gt;NumSamplingFeatures,"",
CONCATENATE("  - &amp;SamplingFeatureID",TEXT($A500,"0000"),
" {","SamplingFeatureUUID:  ",CHAR(34),INDEX(SamplingFeatures[Sampling Feature UUID],$A500),CHAR(34),
", SamplingFeatureTypeCV:  ",CHAR(34),INDEX(SamplingFeatures[Sampling Feature Type],$A500),CHAR(34),
", SamplingFeatureCode:  ",CHAR(34),INDEX(SamplingFeatures[Feature Code],$A500),CHAR(34),
", SamplingFeatureName:  ",CHAR(34),INDEX(SamplingFeatures[Feature Name],$A500),CHAR(34),
", SamplingFeatureDescription:  ",CHAR(34),INDEX(SamplingFeatures[Feature Description],$A500),CHAR(34),
", SamplingFeatureGeotypeCV:  ",CHAR(34),INDEX(SamplingFeatures[Feature Geo Type],$A500),CHAR(34),
", FeatureGeometry:  ",CHAR(34),INDEX(SamplingFeatures[Feature Geometry],$A500),CHAR(34),
", Elevation_m:  ",CHAR(34),INDEX(SamplingFeatures[Elevation_m],$A500),CHAR(34),
", ElevationDatumCV:  ",CHAR(34),ElevationDatum,CHAR(34),"}"))</f>
        <v/>
      </c>
      <c r="L500" s="111" t="str">
        <f>IF(NumSites=0,"",
IF(NumSites&lt;$A500,"",
CONCATENATE("  - &amp;SiteID",TEXT($A500,"0000"),
" {","SamplingFeatureID:  *SamplingFeatureID",TEXT(MATCH($A500,Sites[SiteID],0),"0000"),
", SiteTypeCV:  ",CHAR(34),INDEX(Sites[Site Type],MATCH($A500,Sites[SiteID],0)),CHAR(34),
", Latitude:  ",INDEX(Sites[Latitude],MATCH($A500,Sites[SiteID],0)),
", Longitude:  ",INDEX(Sites[Longitude],MATCH($A500,Sites[SiteID],0)),
", SpatialReferenceID:  *SRSID0001}")))</f>
        <v/>
      </c>
      <c r="M500" s="111" t="str">
        <f>IF(NumSpecimens=0,"",
IF(NumSpecimens&lt;$A500,"",
CONCATENATE("  - &amp;SpecimenID",TEXT($A500,"0000"),
" {","SamplingFeatureID:  *SamplingFeatureID",TEXT(MATCH($A500,Specimens[SpecimenID],0),"0000"),
", SpecimenTypeCV:  ",CHAR(34),INDEX(Specimens[Specimen Type],MATCH($A500,Specimens[SpecimenID],0)),CHAR(34),
", SpecimenMediumCV:  ",INDEX(Specimens[Specimen Medium],MATCH($A500,Specimens[SpecimenID],0)),
", IsFieldSpecimen:  ",CHAR(34),INDEX(Specimens[Is Field Specimen?],MATCH($A500,Specimens[SpecimenID],0)),CHAR(34),"}")))</f>
        <v/>
      </c>
      <c r="N500" s="111" t="str">
        <f>IF(NumSpatialOffsets=0,"",
IF(NumSpatialOffsets&lt;$A500,"",
CONCATENATE("  - &amp;SpatialOffsetID",TEXT($A500,"0000"),
" {","SpatialOffsetTypeCV:  ",CHAR(34),INDEX(RelatedFeatures[Spatial Offset Type],MATCH($A500,RelatedFeatures[OffsetID],0)),CHAR(34),
", Offset1Value:  ",INDEX(RelatedFeatures[Offset 1 Value],MATCH($A500,RelatedFeatures[OffsetID],0)),
", Offset1UnitID:  ",CHAR(34),INDEX(RelatedFeatures[Offset 1 Unit],MATCH($A500,RelatedFeatures[OffsetID],0)),CHAR(34),
", Offset2Value:  ",IF(INDEX(RelatedFeatures[Offset 2 Value],MATCH($A500,RelatedFeatures[OffsetID],0))="","NULL",INDEX(RelatedFeatures[Offset 2 Value],MATCH($A500,RelatedFeatures[OffsetID],0))),
", Offset2UnitID:  ",CHAR(34),INDEX(RelatedFeatures[Offset 2 Unit],MATCH($A500,RelatedFeatures[OffsetID],0)),,CHAR(34),
", Offset3Value:  ",IF(INDEX(RelatedFeatures[Offset 3 Value],MATCH($A500,RelatedFeatures[OffsetID],0))="","NULL",INDEX(RelatedFeatures[Offset 3 Value],MATCH($A500,RelatedFeatures[OffsetID],0))),
", Offset3UnitID:  ",CHAR(34),INDEX(RelatedFeatures[Offset 3 Unit],MATCH($A500,RelatedFeatures[OffsetID],0)),CHAR(34),"}")))</f>
        <v/>
      </c>
      <c r="O500" s="111" t="str">
        <f>IF(NumRelatedFeatures=0,"",
IF($A500&gt;NumRelatedFeatures,"",
CONCATENATE("  - &amp;RelationID",TEXT($A500,"0000"),
" {","SamplingFeatureID:  *SamplingFeatureID",TEXT(MATCH(INDEX(RelatedFeatures[First Sampling Feature Code],$A500),SamplingFeatures[Feature Code],0),"0000"),
", RelationshipTypeCV:  ",CHAR(34),INDEX(RelatedFeatures[Relationship Type],$A500),CHAR(34),
", RelatedFeatureID: *SamplingFeatureID",TEXT(MATCH(INDEX(RelatedFeatures[Second Sampling Feature Code],$A500),SamplingFeatures[Feature Code],0),"0000"),
", SpatialOffsetID:  ",IF(INDEX(RelatedFeatures[OffsetID],$A500)="",CONCATENATE(CHAR(34),CHAR(34)),CONCATENATE("*SpatialOffsetID",TEXT(INDEX(RelatedFeatures[OffsetID],$A500),"0000"))),"}")))</f>
        <v/>
      </c>
      <c r="P500" s="111" t="str">
        <f>IF($A500&gt;NumMethods,"",
CONCATENATE("  - &amp;MethodID",TEXT($A500,"0000"),
" {","MethodTypeCV:  ",CHAR(34),INDEX(Methods[Method Type],$A500),CHAR(34),
", MethodCode:  ",CHAR(34),INDEX(Methods[Method Code],$A500),CHAR(34),
", MethodName:  ",CHAR(34),INDEX(Methods[Method Name],$A500),CHAR(34),
", MethodDescription:  ",CHAR(34),INDEX(Methods[Method Description],$A500),CHAR(34),
", MethodLink:  ",CHAR(34),INDEX(Methods[Method Link],$A500),CHAR(34),
", OrganizationID: *OrganizationID",TEXT(MATCH(INDEX(Methods[Organization Name],$A500),Organizations[Organization Name],0),"0000"),"}"))</f>
        <v/>
      </c>
      <c r="Q500" s="111" t="str">
        <f>IF($A500&gt;NumVariables,"",
CONCATENATE("  - &amp;VariableID",TEXT($A500,"0000"),
" {","VariableTypeCV:  ",CHAR(34),INDEX(Variables[Variable Type],$A500),CHAR(34),
", VariableCode:  ",CHAR(34),INDEX(Variables[Variable Code],$A500),CHAR(34),
", VariableNameCV:  ",CHAR(34),INDEX(Variables[Variable Name],$A500),CHAR(34),
", VariableDefinition:  ",CHAR(34),INDEX(Variables[Variable Definition],$A500),CHAR(34),
", SpecciationCV:  ",CHAR(34),INDEX(Variables[Speciation],$A500),CHAR(34),
", NoDataValue:  ",CHAR(34),INDEX(Variables[No Data Value],$A500),CHAR(34),"}"))</f>
        <v/>
      </c>
      <c r="S500" s="111" t="str">
        <f>IF($A500&gt;NumProcessingLevels,"",
CONCATENATE("  - &amp;ProcessingLevelID",TEXT($A500,"0000"),
" {","ProcessingLevelCode:  ",CHAR(34),INDEX(ProcessingLevels[Processing Level Code],$A500),CHAR(34),
", Definition:  ",CHAR(34),INDEX(ProcessingLevels[Definition],$A500),CHAR(34),
", Explanation:  ",CHAR(34),INDEX(ProcessingLevels[Explanation],$A500),CHAR(34),"}"))</f>
        <v/>
      </c>
      <c r="T500" s="111" t="str">
        <f>IF($A500&gt;NumDataColumns,"",
IF(INDEX(DataColumns[Method Code],$A500)="","PLEASE FILL IN A METHOD FOR EACH DATA COLUMN",
CONCATENATE("  - &amp;ActionID",TEXT($A500,"0000"),
" {","ActionTypeCV:  ",CHAR(34),"Observation",CHAR(34),
", MethodID: *MethodID",TEXT(MATCH(INDEX(DataColumns[Method Code],$A500),Methods[Method Code],0),"0000"),
", BeginDateTime:  NULL",
", BeginDateTimeUTCOffset:  NULL",
", EndDateTime:  NULL",
", EndDateTimeUTCOffset:  NULL",
", ActionDescription:  ",CHAR(34),"Generic observation action generated by YODA TimeSeries Template",CHAR(34),
", ActionFileLink:  ",CHAR(34),CHAR(34),"}")))</f>
        <v/>
      </c>
      <c r="U500" s="111" t="str">
        <f>IF($A500&gt;NumDataColumns,"",
IF(INDEX(DataColumns[Method Code],$A500)="","PLEASE FILL IN A SAMPLING FEATURE FOR EACH DATA COLUMN",
CONCATENATE("  - &amp;FeatureActionID",TEXT($A500,"0000"),
" {","SamplingFeatureID:  *SamplingFeatureID",TEXT(MATCH(INDEX(DataColumns[Sampling Feature Code],$A500),SamplingFeatures[Feature Code],0),"0000"),
", ActionID:  *ActionID",TEXT($A500,"0000"),"}")))</f>
        <v/>
      </c>
      <c r="V500" s="111" t="str">
        <f>IF($A500&gt;NumDataColumns,"",
CONCATENATE("  - &amp;ResultID",TEXT($A500,"0000"),
" {","ResultUUID:  ",CHAR(34),INDEX(DataColumns[ResultUUID],$A500),CHAR(34),
", FeatureActionID: *FeatureActionID",TEXT($A500,"0000"),
", ResultTypeCV:  ",CHAR(34),INDEX(DataColumns[Result Type],$A500),CHAR(34),
", VariableID:  *VariableID",TEXT(MATCH(INDEX(DataColumns[Variable Code],$A500),Variables[Variable Code],0),"0000"),
", UnitsID:  ",CHAR(34),INDEX(DataColumns[Unit Name],$A500),CHAR(34),
", TaxonomicClassifierID:  ",CHAR(34),CHAR(34),
", ProcessingLevelID:  *ProcessingLevelID",TEXT(MATCH(INDEX(DataColumns[Processing Level],$A500),ProcessingLevels[Processing Level Code],0),"0000"),
", ResultDateTime:  ",CHAR(34),CHAR(34),
", ResultDateTimeUTCOffset:  ",CHAR(34),CHAR(34),
", ValidDateTime:  ",CHAR(34),CHAR(34),
", ValidDateTimeUTCOffset:  ",CHAR(34),CHAR(34),
", StatusCV:  ",CHAR(34),CHAR(34),
", SampledMediumCV:  ",CHAR(34),INDEX(DataColumns[Sampled Medium],$A500),CHAR(34),
", ValueCount:  ",NumDataValues,"}"))</f>
        <v/>
      </c>
      <c r="W500" s="111" t="str">
        <f>IF($A500&gt;NumDataColumns,"",
CONCATENATE("  - &amp;TimeSeriesResultID001",TEXT($A500,"0000"),
" {","ResultID: *ResultID",TEXT($A500,"0000"),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Statistic],$A500),CHAR(34),"}"))</f>
        <v/>
      </c>
      <c r="X500" s="111" t="str">
        <f>IF($A500-3&gt;NumDataColumns,"",
CONCATENATE("    - {ColumnNumber: ",TEXT($A500-1,"0000"),
", Label:  ",CHAR(34),INDEX(DataColumns[Column Label],$A500-3),CHAR(34),
", ODM2Field:  ",CHAR(34),"DataValue",CHAR(34),
", CensorCodeCV:  ",CHAR(34),INDEX(DataColumns[Censor Code],$A500-3),CHAR(34),
", QualiatyCodeCV:  ",CHAR(34),INDEX(DataColumns[Quality Code],$A500-3),CHAR(34),
", TimeAggregationInterval:  ",INDEX(DataColumns[Time Aggregation Interval],$A500-3),
", TimeAggregationIntervalUnitsID:  ",CHAR(34),INDEX(DataColumns[Time Aggregation Unit],$A500-3),CHAR(34),"}"))</f>
        <v/>
      </c>
      <c r="AA500" s="111" t="str">
        <f>IF($A500&gt;NumDataColumns,
"",
CONCATENATE(AA499,", ",INDEX(DataColumns[Column Label],$A500)))</f>
        <v/>
      </c>
    </row>
    <row r="501" spans="1:27" x14ac:dyDescent="0.25">
      <c r="A501">
        <v>498</v>
      </c>
      <c r="D501" s="111" t="str">
        <f>IF($A501&gt;NumPeople,"",
CONCATENATE("  - &amp;PersonID",TEXT($A501,"0000"),
" {","PersonFirstName:  ",CHAR(34),INDEX(People[First Name],$A501),CHAR(34),
", PersonMiddleName:  ",CHAR(34),INDEX(People[Middle Name],$A501),CHAR(34),
", PersonLastName:  ",CHAR(34),INDEX(People[Last Name],$A501),CHAR(34),"}"))</f>
        <v/>
      </c>
      <c r="E501" s="111" t="str">
        <f>IF($A501&gt;NumOrganizations,"",
CONCATENATE("  - &amp;OrganizationID",TEXT($A501,"0000"),
" {","OrganizationTypeCV:  ",CHAR(34),INDEX(Organizations[Organization Type '[CV']],$A501),CHAR(34),
", OrganizationCode:  ",CHAR(34),INDEX(Organizations[Organization Code],$A501),CHAR(34),
", OrganizationName:  ",CHAR(34),INDEX(Organizations[Organization Name],$A501),CHAR(34),
", OrganizationDescription:  ",CHAR(34),INDEX(Organizations[Organization Description],$A501),CHAR(34),
", OrganizationLink:  ",CHAR(34),INDEX(Organizations[Organization Link],$A501),CHAR(34),"}"))</f>
        <v/>
      </c>
      <c r="F501" s="111" t="str">
        <f>IF($A501&gt;NumPeople,"",
CONCATENATE("  - &amp;AffiliationID",TEXT($A501,"0000"),
" {PersonID: *PersonID",TEXT($A501,"0000"),
", OrganizationID: *OrganizationID",TEXT(MATCH(INDEX(People[Organization Name],$A501),Organizations[Organization Name],0),"0000"),
", IsPrimaryOrganizationContact: , AffiliationStartDate: , AffiliationEndDate: , PrimaryPhone: ",
", PrimaryEmail: ",CHAR(34),INDEX(People[Primary Email],$A501),CHAR(34),
", PrimaryAddress: ",CHAR(34),INDEX(People[Primary Address],$A501),CHAR(34),
", PersonLink: }"))</f>
        <v/>
      </c>
      <c r="H501" s="111" t="str">
        <f>IF(COUNTA(CitationInformation)=0,"",
IF($A501&gt;NumAuthors,"",
CONCATENATE("  - &amp;AuthorListID",TEXT($A501,"0000"),
"  {CitationID: *CitationID0001",
", PersonID: *PersonID",TEXT(MATCH(INDEX(AuthorList[Author Name],$A501),People[Full Name],0),"0000"),
", AuthorOrder: ",INDEX(AuthorList[Author Number],$A501),"}")))</f>
        <v/>
      </c>
      <c r="K501" s="111" t="str">
        <f>IF($A501&gt;NumSamplingFeatures,"",
CONCATENATE("  - &amp;SamplingFeatureID",TEXT($A501,"0000"),
" {","SamplingFeatureUUID:  ",CHAR(34),INDEX(SamplingFeatures[Sampling Feature UUID],$A501),CHAR(34),
", SamplingFeatureTypeCV:  ",CHAR(34),INDEX(SamplingFeatures[Sampling Feature Type],$A501),CHAR(34),
", SamplingFeatureCode:  ",CHAR(34),INDEX(SamplingFeatures[Feature Code],$A501),CHAR(34),
", SamplingFeatureName:  ",CHAR(34),INDEX(SamplingFeatures[Feature Name],$A501),CHAR(34),
", SamplingFeatureDescription:  ",CHAR(34),INDEX(SamplingFeatures[Feature Description],$A501),CHAR(34),
", SamplingFeatureGeotypeCV:  ",CHAR(34),INDEX(SamplingFeatures[Feature Geo Type],$A501),CHAR(34),
", FeatureGeometry:  ",CHAR(34),INDEX(SamplingFeatures[Feature Geometry],$A501),CHAR(34),
", Elevation_m:  ",CHAR(34),INDEX(SamplingFeatures[Elevation_m],$A501),CHAR(34),
", ElevationDatumCV:  ",CHAR(34),ElevationDatum,CHAR(34),"}"))</f>
        <v/>
      </c>
      <c r="L501" s="111" t="str">
        <f>IF(NumSites=0,"",
IF(NumSites&lt;$A501,"",
CONCATENATE("  - &amp;SiteID",TEXT($A501,"0000"),
" {","SamplingFeatureID:  *SamplingFeatureID",TEXT(MATCH($A501,Sites[SiteID],0),"0000"),
", SiteTypeCV:  ",CHAR(34),INDEX(Sites[Site Type],MATCH($A501,Sites[SiteID],0)),CHAR(34),
", Latitude:  ",INDEX(Sites[Latitude],MATCH($A501,Sites[SiteID],0)),
", Longitude:  ",INDEX(Sites[Longitude],MATCH($A501,Sites[SiteID],0)),
", SpatialReferenceID:  *SRSID0001}")))</f>
        <v/>
      </c>
      <c r="M501" s="111" t="str">
        <f>IF(NumSpecimens=0,"",
IF(NumSpecimens&lt;$A501,"",
CONCATENATE("  - &amp;SpecimenID",TEXT($A501,"0000"),
" {","SamplingFeatureID:  *SamplingFeatureID",TEXT(MATCH($A501,Specimens[SpecimenID],0),"0000"),
", SpecimenTypeCV:  ",CHAR(34),INDEX(Specimens[Specimen Type],MATCH($A501,Specimens[SpecimenID],0)),CHAR(34),
", SpecimenMediumCV:  ",INDEX(Specimens[Specimen Medium],MATCH($A501,Specimens[SpecimenID],0)),
", IsFieldSpecimen:  ",CHAR(34),INDEX(Specimens[Is Field Specimen?],MATCH($A501,Specimens[SpecimenID],0)),CHAR(34),"}")))</f>
        <v/>
      </c>
      <c r="N501" s="111" t="str">
        <f>IF(NumSpatialOffsets=0,"",
IF(NumSpatialOffsets&lt;$A501,"",
CONCATENATE("  - &amp;SpatialOffsetID",TEXT($A501,"0000"),
" {","SpatialOffsetTypeCV:  ",CHAR(34),INDEX(RelatedFeatures[Spatial Offset Type],MATCH($A501,RelatedFeatures[OffsetID],0)),CHAR(34),
", Offset1Value:  ",INDEX(RelatedFeatures[Offset 1 Value],MATCH($A501,RelatedFeatures[OffsetID],0)),
", Offset1UnitID:  ",CHAR(34),INDEX(RelatedFeatures[Offset 1 Unit],MATCH($A501,RelatedFeatures[OffsetID],0)),CHAR(34),
", Offset2Value:  ",IF(INDEX(RelatedFeatures[Offset 2 Value],MATCH($A501,RelatedFeatures[OffsetID],0))="","NULL",INDEX(RelatedFeatures[Offset 2 Value],MATCH($A501,RelatedFeatures[OffsetID],0))),
", Offset2UnitID:  ",CHAR(34),INDEX(RelatedFeatures[Offset 2 Unit],MATCH($A501,RelatedFeatures[OffsetID],0)),,CHAR(34),
", Offset3Value:  ",IF(INDEX(RelatedFeatures[Offset 3 Value],MATCH($A501,RelatedFeatures[OffsetID],0))="","NULL",INDEX(RelatedFeatures[Offset 3 Value],MATCH($A501,RelatedFeatures[OffsetID],0))),
", Offset3UnitID:  ",CHAR(34),INDEX(RelatedFeatures[Offset 3 Unit],MATCH($A501,RelatedFeatures[OffsetID],0)),CHAR(34),"}")))</f>
        <v/>
      </c>
      <c r="O501" s="111" t="str">
        <f>IF(NumRelatedFeatures=0,"",
IF($A501&gt;NumRelatedFeatures,"",
CONCATENATE("  - &amp;RelationID",TEXT($A501,"0000"),
" {","SamplingFeatureID:  *SamplingFeatureID",TEXT(MATCH(INDEX(RelatedFeatures[First Sampling Feature Code],$A501),SamplingFeatures[Feature Code],0),"0000"),
", RelationshipTypeCV:  ",CHAR(34),INDEX(RelatedFeatures[Relationship Type],$A501),CHAR(34),
", RelatedFeatureID: *SamplingFeatureID",TEXT(MATCH(INDEX(RelatedFeatures[Second Sampling Feature Code],$A501),SamplingFeatures[Feature Code],0),"0000"),
", SpatialOffsetID:  ",IF(INDEX(RelatedFeatures[OffsetID],$A501)="",CONCATENATE(CHAR(34),CHAR(34)),CONCATENATE("*SpatialOffsetID",TEXT(INDEX(RelatedFeatures[OffsetID],$A501),"0000"))),"}")))</f>
        <v/>
      </c>
      <c r="P501" s="111" t="str">
        <f>IF($A501&gt;NumMethods,"",
CONCATENATE("  - &amp;MethodID",TEXT($A501,"0000"),
" {","MethodTypeCV:  ",CHAR(34),INDEX(Methods[Method Type],$A501),CHAR(34),
", MethodCode:  ",CHAR(34),INDEX(Methods[Method Code],$A501),CHAR(34),
", MethodName:  ",CHAR(34),INDEX(Methods[Method Name],$A501),CHAR(34),
", MethodDescription:  ",CHAR(34),INDEX(Methods[Method Description],$A501),CHAR(34),
", MethodLink:  ",CHAR(34),INDEX(Methods[Method Link],$A501),CHAR(34),
", OrganizationID: *OrganizationID",TEXT(MATCH(INDEX(Methods[Organization Name],$A501),Organizations[Organization Name],0),"0000"),"}"))</f>
        <v/>
      </c>
      <c r="Q501" s="111" t="str">
        <f>IF($A501&gt;NumVariables,"",
CONCATENATE("  - &amp;VariableID",TEXT($A501,"0000"),
" {","VariableTypeCV:  ",CHAR(34),INDEX(Variables[Variable Type],$A501),CHAR(34),
", VariableCode:  ",CHAR(34),INDEX(Variables[Variable Code],$A501),CHAR(34),
", VariableNameCV:  ",CHAR(34),INDEX(Variables[Variable Name],$A501),CHAR(34),
", VariableDefinition:  ",CHAR(34),INDEX(Variables[Variable Definition],$A501),CHAR(34),
", SpecciationCV:  ",CHAR(34),INDEX(Variables[Speciation],$A501),CHAR(34),
", NoDataValue:  ",CHAR(34),INDEX(Variables[No Data Value],$A501),CHAR(34),"}"))</f>
        <v/>
      </c>
      <c r="S501" s="111" t="str">
        <f>IF($A501&gt;NumProcessingLevels,"",
CONCATENATE("  - &amp;ProcessingLevelID",TEXT($A501,"0000"),
" {","ProcessingLevelCode:  ",CHAR(34),INDEX(ProcessingLevels[Processing Level Code],$A501),CHAR(34),
", Definition:  ",CHAR(34),INDEX(ProcessingLevels[Definition],$A501),CHAR(34),
", Explanation:  ",CHAR(34),INDEX(ProcessingLevels[Explanation],$A501),CHAR(34),"}"))</f>
        <v/>
      </c>
      <c r="T501" s="111" t="str">
        <f>IF($A501&gt;NumDataColumns,"",
IF(INDEX(DataColumns[Method Code],$A501)="","PLEASE FILL IN A METHOD FOR EACH DATA COLUMN",
CONCATENATE("  - &amp;ActionID",TEXT($A501,"0000"),
" {","ActionTypeCV:  ",CHAR(34),"Observation",CHAR(34),
", MethodID: *MethodID",TEXT(MATCH(INDEX(DataColumns[Method Code],$A501),Methods[Method Code],0),"0000"),
", BeginDateTime:  NULL",
", BeginDateTimeUTCOffset:  NULL",
", EndDateTime:  NULL",
", EndDateTimeUTCOffset:  NULL",
", ActionDescription:  ",CHAR(34),"Generic observation action generated by YODA TimeSeries Template",CHAR(34),
", ActionFileLink:  ",CHAR(34),CHAR(34),"}")))</f>
        <v/>
      </c>
      <c r="U501" s="111" t="str">
        <f>IF($A501&gt;NumDataColumns,"",
IF(INDEX(DataColumns[Method Code],$A501)="","PLEASE FILL IN A SAMPLING FEATURE FOR EACH DATA COLUMN",
CONCATENATE("  - &amp;FeatureActionID",TEXT($A501,"0000"),
" {","SamplingFeatureID:  *SamplingFeatureID",TEXT(MATCH(INDEX(DataColumns[Sampling Feature Code],$A501),SamplingFeatures[Feature Code],0),"0000"),
", ActionID:  *ActionID",TEXT($A501,"0000"),"}")))</f>
        <v/>
      </c>
      <c r="V501" s="111" t="str">
        <f>IF($A501&gt;NumDataColumns,"",
CONCATENATE("  - &amp;ResultID",TEXT($A501,"0000"),
" {","ResultUUID:  ",CHAR(34),INDEX(DataColumns[ResultUUID],$A501),CHAR(34),
", FeatureActionID: *FeatureActionID",TEXT($A501,"0000"),
", ResultTypeCV:  ",CHAR(34),INDEX(DataColumns[Result Type],$A501),CHAR(34),
", VariableID:  *VariableID",TEXT(MATCH(INDEX(DataColumns[Variable Code],$A501),Variables[Variable Code],0),"0000"),
", UnitsID:  ",CHAR(34),INDEX(DataColumns[Unit Name],$A501),CHAR(34),
", TaxonomicClassifierID:  ",CHAR(34),CHAR(34),
", ProcessingLevelID:  *ProcessingLevelID",TEXT(MATCH(INDEX(DataColumns[Processing Level],$A501),ProcessingLevels[Processing Level Code],0),"0000"),
", ResultDateTime:  ",CHAR(34),CHAR(34),
", ResultDateTimeUTCOffset:  ",CHAR(34),CHAR(34),
", ValidDateTime:  ",CHAR(34),CHAR(34),
", ValidDateTimeUTCOffset:  ",CHAR(34),CHAR(34),
", StatusCV:  ",CHAR(34),CHAR(34),
", SampledMediumCV:  ",CHAR(34),INDEX(DataColumns[Sampled Medium],$A501),CHAR(34),
", ValueCount:  ",NumDataValues,"}"))</f>
        <v/>
      </c>
      <c r="W501" s="111" t="str">
        <f>IF($A501&gt;NumDataColumns,"",
CONCATENATE("  - &amp;TimeSeriesResultID001",TEXT($A501,"0000"),
" {","ResultID: *ResultID",TEXT($A501,"0000"),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Statistic],$A501),CHAR(34),"}"))</f>
        <v/>
      </c>
      <c r="X501" s="111" t="str">
        <f>IF($A501-3&gt;NumDataColumns,"",
CONCATENATE("    - {ColumnNumber: ",TEXT($A501-1,"0000"),
", Label:  ",CHAR(34),INDEX(DataColumns[Column Label],$A501-3),CHAR(34),
", ODM2Field:  ",CHAR(34),"DataValue",CHAR(34),
", CensorCodeCV:  ",CHAR(34),INDEX(DataColumns[Censor Code],$A501-3),CHAR(34),
", QualiatyCodeCV:  ",CHAR(34),INDEX(DataColumns[Quality Code],$A501-3),CHAR(34),
", TimeAggregationInterval:  ",INDEX(DataColumns[Time Aggregation Interval],$A501-3),
", TimeAggregationIntervalUnitsID:  ",CHAR(34),INDEX(DataColumns[Time Aggregation Unit],$A501-3),CHAR(34),"}"))</f>
        <v/>
      </c>
      <c r="AA501" s="111" t="str">
        <f>IF($A501&gt;NumDataColumns,
"",
CONCATENATE(AA500,", ",INDEX(DataColumns[Column Label],$A501)))</f>
        <v/>
      </c>
    </row>
    <row r="502" spans="1:27" x14ac:dyDescent="0.25">
      <c r="A502">
        <v>499</v>
      </c>
      <c r="D502" s="111" t="str">
        <f>IF($A502&gt;NumPeople,"",
CONCATENATE("  - &amp;PersonID",TEXT($A502,"0000"),
" {","PersonFirstName:  ",CHAR(34),INDEX(People[First Name],$A502),CHAR(34),
", PersonMiddleName:  ",CHAR(34),INDEX(People[Middle Name],$A502),CHAR(34),
", PersonLastName:  ",CHAR(34),INDEX(People[Last Name],$A502),CHAR(34),"}"))</f>
        <v/>
      </c>
      <c r="E502" s="111" t="str">
        <f>IF($A502&gt;NumOrganizations,"",
CONCATENATE("  - &amp;OrganizationID",TEXT($A502,"0000"),
" {","OrganizationTypeCV:  ",CHAR(34),INDEX(Organizations[Organization Type '[CV']],$A502),CHAR(34),
", OrganizationCode:  ",CHAR(34),INDEX(Organizations[Organization Code],$A502),CHAR(34),
", OrganizationName:  ",CHAR(34),INDEX(Organizations[Organization Name],$A502),CHAR(34),
", OrganizationDescription:  ",CHAR(34),INDEX(Organizations[Organization Description],$A502),CHAR(34),
", OrganizationLink:  ",CHAR(34),INDEX(Organizations[Organization Link],$A502),CHAR(34),"}"))</f>
        <v/>
      </c>
      <c r="F502" s="111" t="str">
        <f>IF($A502&gt;NumPeople,"",
CONCATENATE("  - &amp;AffiliationID",TEXT($A502,"0000"),
" {PersonID: *PersonID",TEXT($A502,"0000"),
", OrganizationID: *OrganizationID",TEXT(MATCH(INDEX(People[Organization Name],$A502),Organizations[Organization Name],0),"0000"),
", IsPrimaryOrganizationContact: , AffiliationStartDate: , AffiliationEndDate: , PrimaryPhone: ",
", PrimaryEmail: ",CHAR(34),INDEX(People[Primary Email],$A502),CHAR(34),
", PrimaryAddress: ",CHAR(34),INDEX(People[Primary Address],$A502),CHAR(34),
", PersonLink: }"))</f>
        <v/>
      </c>
      <c r="H502" s="111" t="str">
        <f>IF(COUNTA(CitationInformation)=0,"",
IF($A502&gt;NumAuthors,"",
CONCATENATE("  - &amp;AuthorListID",TEXT($A502,"0000"),
"  {CitationID: *CitationID0001",
", PersonID: *PersonID",TEXT(MATCH(INDEX(AuthorList[Author Name],$A502),People[Full Name],0),"0000"),
", AuthorOrder: ",INDEX(AuthorList[Author Number],$A502),"}")))</f>
        <v/>
      </c>
      <c r="K502" s="111" t="str">
        <f>IF($A502&gt;NumSamplingFeatures,"",
CONCATENATE("  - &amp;SamplingFeatureID",TEXT($A502,"0000"),
" {","SamplingFeatureUUID:  ",CHAR(34),INDEX(SamplingFeatures[Sampling Feature UUID],$A502),CHAR(34),
", SamplingFeatureTypeCV:  ",CHAR(34),INDEX(SamplingFeatures[Sampling Feature Type],$A502),CHAR(34),
", SamplingFeatureCode:  ",CHAR(34),INDEX(SamplingFeatures[Feature Code],$A502),CHAR(34),
", SamplingFeatureName:  ",CHAR(34),INDEX(SamplingFeatures[Feature Name],$A502),CHAR(34),
", SamplingFeatureDescription:  ",CHAR(34),INDEX(SamplingFeatures[Feature Description],$A502),CHAR(34),
", SamplingFeatureGeotypeCV:  ",CHAR(34),INDEX(SamplingFeatures[Feature Geo Type],$A502),CHAR(34),
", FeatureGeometry:  ",CHAR(34),INDEX(SamplingFeatures[Feature Geometry],$A502),CHAR(34),
", Elevation_m:  ",CHAR(34),INDEX(SamplingFeatures[Elevation_m],$A502),CHAR(34),
", ElevationDatumCV:  ",CHAR(34),ElevationDatum,CHAR(34),"}"))</f>
        <v/>
      </c>
      <c r="L502" s="111" t="str">
        <f>IF(NumSites=0,"",
IF(NumSites&lt;$A502,"",
CONCATENATE("  - &amp;SiteID",TEXT($A502,"0000"),
" {","SamplingFeatureID:  *SamplingFeatureID",TEXT(MATCH($A502,Sites[SiteID],0),"0000"),
", SiteTypeCV:  ",CHAR(34),INDEX(Sites[Site Type],MATCH($A502,Sites[SiteID],0)),CHAR(34),
", Latitude:  ",INDEX(Sites[Latitude],MATCH($A502,Sites[SiteID],0)),
", Longitude:  ",INDEX(Sites[Longitude],MATCH($A502,Sites[SiteID],0)),
", SpatialReferenceID:  *SRSID0001}")))</f>
        <v/>
      </c>
      <c r="M502" s="111" t="str">
        <f>IF(NumSpecimens=0,"",
IF(NumSpecimens&lt;$A502,"",
CONCATENATE("  - &amp;SpecimenID",TEXT($A502,"0000"),
" {","SamplingFeatureID:  *SamplingFeatureID",TEXT(MATCH($A502,Specimens[SpecimenID],0),"0000"),
", SpecimenTypeCV:  ",CHAR(34),INDEX(Specimens[Specimen Type],MATCH($A502,Specimens[SpecimenID],0)),CHAR(34),
", SpecimenMediumCV:  ",INDEX(Specimens[Specimen Medium],MATCH($A502,Specimens[SpecimenID],0)),
", IsFieldSpecimen:  ",CHAR(34),INDEX(Specimens[Is Field Specimen?],MATCH($A502,Specimens[SpecimenID],0)),CHAR(34),"}")))</f>
        <v/>
      </c>
      <c r="N502" s="111" t="str">
        <f>IF(NumSpatialOffsets=0,"",
IF(NumSpatialOffsets&lt;$A502,"",
CONCATENATE("  - &amp;SpatialOffsetID",TEXT($A502,"0000"),
" {","SpatialOffsetTypeCV:  ",CHAR(34),INDEX(RelatedFeatures[Spatial Offset Type],MATCH($A502,RelatedFeatures[OffsetID],0)),CHAR(34),
", Offset1Value:  ",INDEX(RelatedFeatures[Offset 1 Value],MATCH($A502,RelatedFeatures[OffsetID],0)),
", Offset1UnitID:  ",CHAR(34),INDEX(RelatedFeatures[Offset 1 Unit],MATCH($A502,RelatedFeatures[OffsetID],0)),CHAR(34),
", Offset2Value:  ",IF(INDEX(RelatedFeatures[Offset 2 Value],MATCH($A502,RelatedFeatures[OffsetID],0))="","NULL",INDEX(RelatedFeatures[Offset 2 Value],MATCH($A502,RelatedFeatures[OffsetID],0))),
", Offset2UnitID:  ",CHAR(34),INDEX(RelatedFeatures[Offset 2 Unit],MATCH($A502,RelatedFeatures[OffsetID],0)),,CHAR(34),
", Offset3Value:  ",IF(INDEX(RelatedFeatures[Offset 3 Value],MATCH($A502,RelatedFeatures[OffsetID],0))="","NULL",INDEX(RelatedFeatures[Offset 3 Value],MATCH($A502,RelatedFeatures[OffsetID],0))),
", Offset3UnitID:  ",CHAR(34),INDEX(RelatedFeatures[Offset 3 Unit],MATCH($A502,RelatedFeatures[OffsetID],0)),CHAR(34),"}")))</f>
        <v/>
      </c>
      <c r="O502" s="111" t="str">
        <f>IF(NumRelatedFeatures=0,"",
IF($A502&gt;NumRelatedFeatures,"",
CONCATENATE("  - &amp;RelationID",TEXT($A502,"0000"),
" {","SamplingFeatureID:  *SamplingFeatureID",TEXT(MATCH(INDEX(RelatedFeatures[First Sampling Feature Code],$A502),SamplingFeatures[Feature Code],0),"0000"),
", RelationshipTypeCV:  ",CHAR(34),INDEX(RelatedFeatures[Relationship Type],$A502),CHAR(34),
", RelatedFeatureID: *SamplingFeatureID",TEXT(MATCH(INDEX(RelatedFeatures[Second Sampling Feature Code],$A502),SamplingFeatures[Feature Code],0),"0000"),
", SpatialOffsetID:  ",IF(INDEX(RelatedFeatures[OffsetID],$A502)="",CONCATENATE(CHAR(34),CHAR(34)),CONCATENATE("*SpatialOffsetID",TEXT(INDEX(RelatedFeatures[OffsetID],$A502),"0000"))),"}")))</f>
        <v/>
      </c>
      <c r="P502" s="111" t="str">
        <f>IF($A502&gt;NumMethods,"",
CONCATENATE("  - &amp;MethodID",TEXT($A502,"0000"),
" {","MethodTypeCV:  ",CHAR(34),INDEX(Methods[Method Type],$A502),CHAR(34),
", MethodCode:  ",CHAR(34),INDEX(Methods[Method Code],$A502),CHAR(34),
", MethodName:  ",CHAR(34),INDEX(Methods[Method Name],$A502),CHAR(34),
", MethodDescription:  ",CHAR(34),INDEX(Methods[Method Description],$A502),CHAR(34),
", MethodLink:  ",CHAR(34),INDEX(Methods[Method Link],$A502),CHAR(34),
", OrganizationID: *OrganizationID",TEXT(MATCH(INDEX(Methods[Organization Name],$A502),Organizations[Organization Name],0),"0000"),"}"))</f>
        <v/>
      </c>
      <c r="Q502" s="111" t="str">
        <f>IF($A502&gt;NumVariables,"",
CONCATENATE("  - &amp;VariableID",TEXT($A502,"0000"),
" {","VariableTypeCV:  ",CHAR(34),INDEX(Variables[Variable Type],$A502),CHAR(34),
", VariableCode:  ",CHAR(34),INDEX(Variables[Variable Code],$A502),CHAR(34),
", VariableNameCV:  ",CHAR(34),INDEX(Variables[Variable Name],$A502),CHAR(34),
", VariableDefinition:  ",CHAR(34),INDEX(Variables[Variable Definition],$A502),CHAR(34),
", SpecciationCV:  ",CHAR(34),INDEX(Variables[Speciation],$A502),CHAR(34),
", NoDataValue:  ",CHAR(34),INDEX(Variables[No Data Value],$A502),CHAR(34),"}"))</f>
        <v/>
      </c>
      <c r="S502" s="111" t="str">
        <f>IF($A502&gt;NumProcessingLevels,"",
CONCATENATE("  - &amp;ProcessingLevelID",TEXT($A502,"0000"),
" {","ProcessingLevelCode:  ",CHAR(34),INDEX(ProcessingLevels[Processing Level Code],$A502),CHAR(34),
", Definition:  ",CHAR(34),INDEX(ProcessingLevels[Definition],$A502),CHAR(34),
", Explanation:  ",CHAR(34),INDEX(ProcessingLevels[Explanation],$A502),CHAR(34),"}"))</f>
        <v/>
      </c>
      <c r="T502" s="111" t="str">
        <f>IF($A502&gt;NumDataColumns,"",
IF(INDEX(DataColumns[Method Code],$A502)="","PLEASE FILL IN A METHOD FOR EACH DATA COLUMN",
CONCATENATE("  - &amp;ActionID",TEXT($A502,"0000"),
" {","ActionTypeCV:  ",CHAR(34),"Observation",CHAR(34),
", MethodID: *MethodID",TEXT(MATCH(INDEX(DataColumns[Method Code],$A502),Methods[Method Code],0),"0000"),
", BeginDateTime:  NULL",
", BeginDateTimeUTCOffset:  NULL",
", EndDateTime:  NULL",
", EndDateTimeUTCOffset:  NULL",
", ActionDescription:  ",CHAR(34),"Generic observation action generated by YODA TimeSeries Template",CHAR(34),
", ActionFileLink:  ",CHAR(34),CHAR(34),"}")))</f>
        <v/>
      </c>
      <c r="U502" s="111" t="str">
        <f>IF($A502&gt;NumDataColumns,"",
IF(INDEX(DataColumns[Method Code],$A502)="","PLEASE FILL IN A SAMPLING FEATURE FOR EACH DATA COLUMN",
CONCATENATE("  - &amp;FeatureActionID",TEXT($A502,"0000"),
" {","SamplingFeatureID:  *SamplingFeatureID",TEXT(MATCH(INDEX(DataColumns[Sampling Feature Code],$A502),SamplingFeatures[Feature Code],0),"0000"),
", ActionID:  *ActionID",TEXT($A502,"0000"),"}")))</f>
        <v/>
      </c>
      <c r="V502" s="111" t="str">
        <f>IF($A502&gt;NumDataColumns,"",
CONCATENATE("  - &amp;ResultID",TEXT($A502,"0000"),
" {","ResultUUID:  ",CHAR(34),INDEX(DataColumns[ResultUUID],$A502),CHAR(34),
", FeatureActionID: *FeatureActionID",TEXT($A502,"0000"),
", ResultTypeCV:  ",CHAR(34),INDEX(DataColumns[Result Type],$A502),CHAR(34),
", VariableID:  *VariableID",TEXT(MATCH(INDEX(DataColumns[Variable Code],$A502),Variables[Variable Code],0),"0000"),
", UnitsID:  ",CHAR(34),INDEX(DataColumns[Unit Name],$A502),CHAR(34),
", TaxonomicClassifierID:  ",CHAR(34),CHAR(34),
", ProcessingLevelID:  *ProcessingLevelID",TEXT(MATCH(INDEX(DataColumns[Processing Level],$A502),ProcessingLevels[Processing Level Code],0),"0000"),
", ResultDateTime:  ",CHAR(34),CHAR(34),
", ResultDateTimeUTCOffset:  ",CHAR(34),CHAR(34),
", ValidDateTime:  ",CHAR(34),CHAR(34),
", ValidDateTimeUTCOffset:  ",CHAR(34),CHAR(34),
", StatusCV:  ",CHAR(34),CHAR(34),
", SampledMediumCV:  ",CHAR(34),INDEX(DataColumns[Sampled Medium],$A502),CHAR(34),
", ValueCount:  ",NumDataValues,"}"))</f>
        <v/>
      </c>
      <c r="W502" s="111" t="str">
        <f>IF($A502&gt;NumDataColumns,"",
CONCATENATE("  - &amp;TimeSeriesResultID001",TEXT($A502,"0000"),
" {","ResultID: *ResultID",TEXT($A502,"0000"),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Statistic],$A502),CHAR(34),"}"))</f>
        <v/>
      </c>
      <c r="X502" s="111" t="str">
        <f>IF($A502-3&gt;NumDataColumns,"",
CONCATENATE("    - {ColumnNumber: ",TEXT($A502-1,"0000"),
", Label:  ",CHAR(34),INDEX(DataColumns[Column Label],$A502-3),CHAR(34),
", ODM2Field:  ",CHAR(34),"DataValue",CHAR(34),
", CensorCodeCV:  ",CHAR(34),INDEX(DataColumns[Censor Code],$A502-3),CHAR(34),
", QualiatyCodeCV:  ",CHAR(34),INDEX(DataColumns[Quality Code],$A502-3),CHAR(34),
", TimeAggregationInterval:  ",INDEX(DataColumns[Time Aggregation Interval],$A502-3),
", TimeAggregationIntervalUnitsID:  ",CHAR(34),INDEX(DataColumns[Time Aggregation Unit],$A502-3),CHAR(34),"}"))</f>
        <v/>
      </c>
      <c r="AA502" s="111" t="str">
        <f>IF($A502&gt;NumDataColumns,
"",
CONCATENATE(AA501,", ",INDEX(DataColumns[Column Label],$A502)))</f>
        <v/>
      </c>
    </row>
    <row r="503" spans="1:27" x14ac:dyDescent="0.25">
      <c r="A503">
        <v>500</v>
      </c>
      <c r="D503" s="111" t="str">
        <f>IF($A503&gt;NumPeople,"",
CONCATENATE("  - &amp;PersonID",TEXT($A503,"0000"),
" {","PersonFirstName:  ",CHAR(34),INDEX(People[First Name],$A503),CHAR(34),
", PersonMiddleName:  ",CHAR(34),INDEX(People[Middle Name],$A503),CHAR(34),
", PersonLastName:  ",CHAR(34),INDEX(People[Last Name],$A503),CHAR(34),"}"))</f>
        <v/>
      </c>
      <c r="E503" s="111" t="str">
        <f>IF($A503&gt;NumOrganizations,"",
CONCATENATE("  - &amp;OrganizationID",TEXT($A503,"0000"),
" {","OrganizationTypeCV:  ",CHAR(34),INDEX(Organizations[Organization Type '[CV']],$A503),CHAR(34),
", OrganizationCode:  ",CHAR(34),INDEX(Organizations[Organization Code],$A503),CHAR(34),
", OrganizationName:  ",CHAR(34),INDEX(Organizations[Organization Name],$A503),CHAR(34),
", OrganizationDescription:  ",CHAR(34),INDEX(Organizations[Organization Description],$A503),CHAR(34),
", OrganizationLink:  ",CHAR(34),INDEX(Organizations[Organization Link],$A503),CHAR(34),"}"))</f>
        <v/>
      </c>
      <c r="F503" s="111" t="str">
        <f>IF($A503&gt;NumPeople,"",
CONCATENATE("  - &amp;AffiliationID",TEXT($A503,"0000"),
" {PersonID: *PersonID",TEXT($A503,"0000"),
", OrganizationID: *OrganizationID",TEXT(MATCH(INDEX(People[Organization Name],$A503),Organizations[Organization Name],0),"0000"),
", IsPrimaryOrganizationContact: , AffiliationStartDate: , AffiliationEndDate: , PrimaryPhone: ",
", PrimaryEmail: ",CHAR(34),INDEX(People[Primary Email],$A503),CHAR(34),
", PrimaryAddress: ",CHAR(34),INDEX(People[Primary Address],$A503),CHAR(34),
", PersonLink: }"))</f>
        <v/>
      </c>
      <c r="H503" s="111" t="str">
        <f>IF(COUNTA(CitationInformation)=0,"",
IF($A503&gt;NumAuthors,"",
CONCATENATE("  - &amp;AuthorListID",TEXT($A503,"0000"),
"  {CitationID: *CitationID0001",
", PersonID: *PersonID",TEXT(MATCH(INDEX(AuthorList[Author Name],$A503),People[Full Name],0),"0000"),
", AuthorOrder: ",INDEX(AuthorList[Author Number],$A503),"}")))</f>
        <v/>
      </c>
      <c r="K503" s="111" t="str">
        <f>IF($A503&gt;NumSamplingFeatures,"",
CONCATENATE("  - &amp;SamplingFeatureID",TEXT($A503,"0000"),
" {","SamplingFeatureUUID:  ",CHAR(34),INDEX(SamplingFeatures[Sampling Feature UUID],$A503),CHAR(34),
", SamplingFeatureTypeCV:  ",CHAR(34),INDEX(SamplingFeatures[Sampling Feature Type],$A503),CHAR(34),
", SamplingFeatureCode:  ",CHAR(34),INDEX(SamplingFeatures[Feature Code],$A503),CHAR(34),
", SamplingFeatureName:  ",CHAR(34),INDEX(SamplingFeatures[Feature Name],$A503),CHAR(34),
", SamplingFeatureDescription:  ",CHAR(34),INDEX(SamplingFeatures[Feature Description],$A503),CHAR(34),
", SamplingFeatureGeotypeCV:  ",CHAR(34),INDEX(SamplingFeatures[Feature Geo Type],$A503),CHAR(34),
", FeatureGeometry:  ",CHAR(34),INDEX(SamplingFeatures[Feature Geometry],$A503),CHAR(34),
", Elevation_m:  ",CHAR(34),INDEX(SamplingFeatures[Elevation_m],$A503),CHAR(34),
", ElevationDatumCV:  ",CHAR(34),ElevationDatum,CHAR(34),"}"))</f>
        <v/>
      </c>
      <c r="L503" s="111" t="str">
        <f>IF(NumSites=0,"",
IF(NumSites&lt;$A503,"",
CONCATENATE("  - &amp;SiteID",TEXT($A503,"0000"),
" {","SamplingFeatureID:  *SamplingFeatureID",TEXT(MATCH($A503,Sites[SiteID],0),"0000"),
", SiteTypeCV:  ",CHAR(34),INDEX(Sites[Site Type],MATCH($A503,Sites[SiteID],0)),CHAR(34),
", Latitude:  ",INDEX(Sites[Latitude],MATCH($A503,Sites[SiteID],0)),
", Longitude:  ",INDEX(Sites[Longitude],MATCH($A503,Sites[SiteID],0)),
", SpatialReferenceID:  *SRSID0001}")))</f>
        <v/>
      </c>
      <c r="M503" s="111" t="str">
        <f>IF(NumSpecimens=0,"",
IF(NumSpecimens&lt;$A503,"",
CONCATENATE("  - &amp;SpecimenID",TEXT($A503,"0000"),
" {","SamplingFeatureID:  *SamplingFeatureID",TEXT(MATCH($A503,Specimens[SpecimenID],0),"0000"),
", SpecimenTypeCV:  ",CHAR(34),INDEX(Specimens[Specimen Type],MATCH($A503,Specimens[SpecimenID],0)),CHAR(34),
", SpecimenMediumCV:  ",INDEX(Specimens[Specimen Medium],MATCH($A503,Specimens[SpecimenID],0)),
", IsFieldSpecimen:  ",CHAR(34),INDEX(Specimens[Is Field Specimen?],MATCH($A503,Specimens[SpecimenID],0)),CHAR(34),"}")))</f>
        <v/>
      </c>
      <c r="N503" s="111" t="str">
        <f>IF(NumSpatialOffsets=0,"",
IF(NumSpatialOffsets&lt;$A503,"",
CONCATENATE("  - &amp;SpatialOffsetID",TEXT($A503,"0000"),
" {","SpatialOffsetTypeCV:  ",CHAR(34),INDEX(RelatedFeatures[Spatial Offset Type],MATCH($A503,RelatedFeatures[OffsetID],0)),CHAR(34),
", Offset1Value:  ",INDEX(RelatedFeatures[Offset 1 Value],MATCH($A503,RelatedFeatures[OffsetID],0)),
", Offset1UnitID:  ",CHAR(34),INDEX(RelatedFeatures[Offset 1 Unit],MATCH($A503,RelatedFeatures[OffsetID],0)),CHAR(34),
", Offset2Value:  ",IF(INDEX(RelatedFeatures[Offset 2 Value],MATCH($A503,RelatedFeatures[OffsetID],0))="","NULL",INDEX(RelatedFeatures[Offset 2 Value],MATCH($A503,RelatedFeatures[OffsetID],0))),
", Offset2UnitID:  ",CHAR(34),INDEX(RelatedFeatures[Offset 2 Unit],MATCH($A503,RelatedFeatures[OffsetID],0)),,CHAR(34),
", Offset3Value:  ",IF(INDEX(RelatedFeatures[Offset 3 Value],MATCH($A503,RelatedFeatures[OffsetID],0))="","NULL",INDEX(RelatedFeatures[Offset 3 Value],MATCH($A503,RelatedFeatures[OffsetID],0))),
", Offset3UnitID:  ",CHAR(34),INDEX(RelatedFeatures[Offset 3 Unit],MATCH($A503,RelatedFeatures[OffsetID],0)),CHAR(34),"}")))</f>
        <v/>
      </c>
      <c r="O503" s="111" t="str">
        <f>IF(NumRelatedFeatures=0,"",
IF($A503&gt;NumRelatedFeatures,"",
CONCATENATE("  - &amp;RelationID",TEXT($A503,"0000"),
" {","SamplingFeatureID:  *SamplingFeatureID",TEXT(MATCH(INDEX(RelatedFeatures[First Sampling Feature Code],$A503),SamplingFeatures[Feature Code],0),"0000"),
", RelationshipTypeCV:  ",CHAR(34),INDEX(RelatedFeatures[Relationship Type],$A503),CHAR(34),
", RelatedFeatureID: *SamplingFeatureID",TEXT(MATCH(INDEX(RelatedFeatures[Second Sampling Feature Code],$A503),SamplingFeatures[Feature Code],0),"0000"),
", SpatialOffsetID:  ",IF(INDEX(RelatedFeatures[OffsetID],$A503)="",CONCATENATE(CHAR(34),CHAR(34)),CONCATENATE("*SpatialOffsetID",TEXT(INDEX(RelatedFeatures[OffsetID],$A503),"0000"))),"}")))</f>
        <v/>
      </c>
      <c r="P503" s="111" t="str">
        <f>IF($A503&gt;NumMethods,"",
CONCATENATE("  - &amp;MethodID",TEXT($A503,"0000"),
" {","MethodTypeCV:  ",CHAR(34),INDEX(Methods[Method Type],$A503),CHAR(34),
", MethodCode:  ",CHAR(34),INDEX(Methods[Method Code],$A503),CHAR(34),
", MethodName:  ",CHAR(34),INDEX(Methods[Method Name],$A503),CHAR(34),
", MethodDescription:  ",CHAR(34),INDEX(Methods[Method Description],$A503),CHAR(34),
", MethodLink:  ",CHAR(34),INDEX(Methods[Method Link],$A503),CHAR(34),
", OrganizationID: *OrganizationID",TEXT(MATCH(INDEX(Methods[Organization Name],$A503),Organizations[Organization Name],0),"0000"),"}"))</f>
        <v/>
      </c>
      <c r="Q503" s="111" t="str">
        <f>IF($A503&gt;NumVariables,"",
CONCATENATE("  - &amp;VariableID",TEXT($A503,"0000"),
" {","VariableTypeCV:  ",CHAR(34),INDEX(Variables[Variable Type],$A503),CHAR(34),
", VariableCode:  ",CHAR(34),INDEX(Variables[Variable Code],$A503),CHAR(34),
", VariableNameCV:  ",CHAR(34),INDEX(Variables[Variable Name],$A503),CHAR(34),
", VariableDefinition:  ",CHAR(34),INDEX(Variables[Variable Definition],$A503),CHAR(34),
", SpecciationCV:  ",CHAR(34),INDEX(Variables[Speciation],$A503),CHAR(34),
", NoDataValue:  ",CHAR(34),INDEX(Variables[No Data Value],$A503),CHAR(34),"}"))</f>
        <v/>
      </c>
      <c r="S503" s="111" t="str">
        <f>IF($A503&gt;NumProcessingLevels,"",
CONCATENATE("  - &amp;ProcessingLevelID",TEXT($A503,"0000"),
" {","ProcessingLevelCode:  ",CHAR(34),INDEX(ProcessingLevels[Processing Level Code],$A503),CHAR(34),
", Definition:  ",CHAR(34),INDEX(ProcessingLevels[Definition],$A503),CHAR(34),
", Explanation:  ",CHAR(34),INDEX(ProcessingLevels[Explanation],$A503),CHAR(34),"}"))</f>
        <v/>
      </c>
      <c r="T503" s="111" t="str">
        <f>IF($A503&gt;NumDataColumns,"",
IF(INDEX(DataColumns[Method Code],$A503)="","PLEASE FILL IN A METHOD FOR EACH DATA COLUMN",
CONCATENATE("  - &amp;ActionID",TEXT($A503,"0000"),
" {","ActionTypeCV:  ",CHAR(34),"Observation",CHAR(34),
", MethodID: *MethodID",TEXT(MATCH(INDEX(DataColumns[Method Code],$A503),Methods[Method Code],0),"0000"),
", BeginDateTime:  NULL",
", BeginDateTimeUTCOffset:  NULL",
", EndDateTime:  NULL",
", EndDateTimeUTCOffset:  NULL",
", ActionDescription:  ",CHAR(34),"Generic observation action generated by YODA TimeSeries Template",CHAR(34),
", ActionFileLink:  ",CHAR(34),CHAR(34),"}")))</f>
        <v/>
      </c>
      <c r="U503" s="111" t="str">
        <f>IF($A503&gt;NumDataColumns,"",
IF(INDEX(DataColumns[Method Code],$A503)="","PLEASE FILL IN A SAMPLING FEATURE FOR EACH DATA COLUMN",
CONCATENATE("  - &amp;FeatureActionID",TEXT($A503,"0000"),
" {","SamplingFeatureID:  *SamplingFeatureID",TEXT(MATCH(INDEX(DataColumns[Sampling Feature Code],$A503),SamplingFeatures[Feature Code],0),"0000"),
", ActionID:  *ActionID",TEXT($A503,"0000"),"}")))</f>
        <v/>
      </c>
      <c r="V503" s="111" t="str">
        <f>IF($A503&gt;NumDataColumns,"",
CONCATENATE("  - &amp;ResultID",TEXT($A503,"0000"),
" {","ResultUUID:  ",CHAR(34),INDEX(DataColumns[ResultUUID],$A503),CHAR(34),
", FeatureActionID: *FeatureActionID",TEXT($A503,"0000"),
", ResultTypeCV:  ",CHAR(34),INDEX(DataColumns[Result Type],$A503),CHAR(34),
", VariableID:  *VariableID",TEXT(MATCH(INDEX(DataColumns[Variable Code],$A503),Variables[Variable Code],0),"0000"),
", UnitsID:  ",CHAR(34),INDEX(DataColumns[Unit Name],$A503),CHAR(34),
", TaxonomicClassifierID:  ",CHAR(34),CHAR(34),
", ProcessingLevelID:  *ProcessingLevelID",TEXT(MATCH(INDEX(DataColumns[Processing Level],$A503),ProcessingLevels[Processing Level Code],0),"0000"),
", ResultDateTime:  ",CHAR(34),CHAR(34),
", ResultDateTimeUTCOffset:  ",CHAR(34),CHAR(34),
", ValidDateTime:  ",CHAR(34),CHAR(34),
", ValidDateTimeUTCOffset:  ",CHAR(34),CHAR(34),
", StatusCV:  ",CHAR(34),CHAR(34),
", SampledMediumCV:  ",CHAR(34),INDEX(DataColumns[Sampled Medium],$A503),CHAR(34),
", ValueCount:  ",NumDataValues,"}"))</f>
        <v/>
      </c>
      <c r="W503" s="111" t="str">
        <f>IF($A503&gt;NumDataColumns,"",
CONCATENATE("  - &amp;TimeSeriesResultID001",TEXT($A503,"0000"),
" {","ResultID: *ResultID",TEXT($A503,"0000"),
", XLocation:  NULL",
", XLocationUnitsID:  ",CHAR(34),CHAR(34),
", YLocation:  NULL",
", YLocationUnitsID:  ",CHAR(34),CHAR(34),
", ZLocation:  NULL",
", ZLocationUnitsID:  ",CHAR(34),CHAR(34),
", SpatialReferenceID:  ",CHAR(34),CHAR(34),
", IntendedTimeSpacing:  NULL",
", IntendedTimeSpacingUnitsID:  ",CHAR(34),CHAR(34),
", AggregationStatisticCV:  ",CHAR(34),INDEX(DataColumns[Aggregation Statistic],$A503),CHAR(34),"}"))</f>
        <v/>
      </c>
      <c r="X503" s="111" t="str">
        <f>IF($A503-3&gt;NumDataColumns,"",
CONCATENATE("    - {ColumnNumber: ",TEXT($A503-1,"0000"),
", Label:  ",CHAR(34),INDEX(DataColumns[Column Label],$A503-3),CHAR(34),
", ODM2Field:  ",CHAR(34),"DataValue",CHAR(34),
", CensorCodeCV:  ",CHAR(34),INDEX(DataColumns[Censor Code],$A503-3),CHAR(34),
", QualiatyCodeCV:  ",CHAR(34),INDEX(DataColumns[Quality Code],$A503-3),CHAR(34),
", TimeAggregationInterval:  ",INDEX(DataColumns[Time Aggregation Interval],$A503-3),
", TimeAggregationIntervalUnitsID:  ",CHAR(34),INDEX(DataColumns[Time Aggregation Unit],$A503-3),CHAR(34),"}"))</f>
        <v/>
      </c>
      <c r="AA503" s="111" t="str">
        <f>IF($A503&gt;NumDataColumns,
"",
CONCATENATE(AA502,", ",INDEX(DataColumns[Column Label],$A503)))</f>
        <v/>
      </c>
    </row>
  </sheetData>
  <conditionalFormatting sqref="A1:XFD1048576">
    <cfRule type="containsText" dxfId="10" priority="3" operator="containsText" text="PLEASE FILL IN">
      <formula>NOT(ISERROR(SEARCH("PLEASE FILL IN",A1)))</formula>
    </cfRule>
  </conditionalFormatting>
  <pageMargins left="0.7" right="0.7" top="0.75" bottom="0.75" header="0.3" footer="0.3"/>
  <pageSetup orientation="portrait" verticalDpi="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D4999"/>
  <sheetViews>
    <sheetView tabSelected="1" zoomScaleNormal="100" zoomScalePageLayoutView="150" workbookViewId="0"/>
  </sheetViews>
  <sheetFormatPr defaultColWidth="8.85546875" defaultRowHeight="15" x14ac:dyDescent="0.25"/>
  <cols>
    <col min="1" max="1" width="13.5703125" bestFit="1" customWidth="1"/>
    <col min="2" max="2" width="26.42578125" style="111" bestFit="1" customWidth="1"/>
    <col min="3" max="3" width="12.140625" bestFit="1" customWidth="1"/>
    <col min="4" max="4" width="49.140625" customWidth="1"/>
  </cols>
  <sheetData>
    <row r="1" spans="1:4" x14ac:dyDescent="0.25">
      <c r="A1" t="s">
        <v>1161</v>
      </c>
      <c r="B1" s="111" t="s">
        <v>1334</v>
      </c>
      <c r="C1" t="s">
        <v>1162</v>
      </c>
      <c r="D1" t="s">
        <v>1160</v>
      </c>
    </row>
    <row r="2" spans="1:4" x14ac:dyDescent="0.25">
      <c r="A2">
        <v>1</v>
      </c>
      <c r="B2" s="111" t="str">
        <f ca="1">OFFSET('YODA Header Blocks'!$A$1,0,'YODA File'!A2)</f>
        <v>YAML Header</v>
      </c>
      <c r="C2">
        <v>1</v>
      </c>
      <c r="D2" t="str">
        <f ca="1">IF(ROW()-2&gt;LengthHeader,"",
OFFSET('YODA Header Blocks'!$A$2,'YODA File'!C2,'YODA File'!A2))</f>
        <v>---</v>
      </c>
    </row>
    <row r="3" spans="1:4" x14ac:dyDescent="0.25">
      <c r="A3">
        <f t="shared" ref="A3:A66" ca="1" si="0">IF(C2=INDIRECT(CONCATENATE("'YODA Header Blocks'!R2C",A2+1,":R2C",A2+1),FALSE),A2+1,A2)</f>
        <v>1</v>
      </c>
      <c r="B3" s="111" t="str">
        <f ca="1">OFFSET('YODA Header Blocks'!$A$1,0,'YODA File'!A3)</f>
        <v>YAML Header</v>
      </c>
      <c r="C3">
        <f t="shared" ref="C3:C66" ca="1" si="1">IF(C2=SUM(INDIRECT(CONCATENATE("'YODA Header Blocks'!R2C",A2+1,":R2C",A2+1),FALSE)),1,C2+1)</f>
        <v>2</v>
      </c>
      <c r="D3" s="111" t="str">
        <f ca="1">IF(ROW()-2&gt;LengthHeader,"",
OFFSET('YODA Header Blocks'!$A$2,'YODA File'!C3,'YODA File'!A3))</f>
        <v>YODA: {Version: 1.0.0, Profile: TimeSeries}</v>
      </c>
    </row>
    <row r="4" spans="1:4" x14ac:dyDescent="0.25">
      <c r="A4">
        <f t="shared" ca="1" si="0"/>
        <v>2</v>
      </c>
      <c r="B4" s="111" t="str">
        <f ca="1">OFFSET('YODA Header Blocks'!$A$1,0,'YODA File'!A4)</f>
        <v>Dataset</v>
      </c>
      <c r="C4">
        <f t="shared" ca="1" si="1"/>
        <v>1</v>
      </c>
      <c r="D4" s="111" t="str">
        <f ca="1">IF(ROW()-2&gt;LengthHeader,"",
OFFSET('YODA Header Blocks'!$A$2,'YODA File'!C4,'YODA File'!A4))</f>
        <v>Dataset: &amp;DataSetID0001</v>
      </c>
    </row>
    <row r="5" spans="1:4" x14ac:dyDescent="0.25">
      <c r="A5">
        <f t="shared" ca="1" si="0"/>
        <v>2</v>
      </c>
      <c r="B5" s="111" t="str">
        <f ca="1">OFFSET('YODA Header Blocks'!$A$1,0,'YODA File'!A5)</f>
        <v>Dataset</v>
      </c>
      <c r="C5">
        <f t="shared" ca="1" si="1"/>
        <v>2</v>
      </c>
      <c r="D5" s="111" t="str">
        <f ca="1">IF(ROW()-2&gt;LengthHeader,"",
OFFSET('YODA Header Blocks'!$A$2,'YODA File'!C5,'YODA File'!A5))</f>
        <v xml:space="preserve">  DataSetUUID:  ""</v>
      </c>
    </row>
    <row r="6" spans="1:4" x14ac:dyDescent="0.25">
      <c r="A6">
        <f t="shared" ca="1" si="0"/>
        <v>2</v>
      </c>
      <c r="B6" s="111" t="str">
        <f ca="1">OFFSET('YODA Header Blocks'!$A$1,0,'YODA File'!A6)</f>
        <v>Dataset</v>
      </c>
      <c r="C6">
        <f t="shared" ca="1" si="1"/>
        <v>3</v>
      </c>
      <c r="D6" s="111" t="str">
        <f ca="1">IF(ROW()-2&gt;LengthHeader,"",
OFFSET('YODA Header Blocks'!$A$2,'YODA File'!C6,'YODA File'!A6))</f>
        <v xml:space="preserve">  DataSetTypeCV:  "Climate"</v>
      </c>
    </row>
    <row r="7" spans="1:4" x14ac:dyDescent="0.25">
      <c r="A7">
        <f t="shared" ca="1" si="0"/>
        <v>2</v>
      </c>
      <c r="B7" s="111" t="str">
        <f ca="1">OFFSET('YODA Header Blocks'!$A$1,0,'YODA File'!A7)</f>
        <v>Dataset</v>
      </c>
      <c r="C7">
        <f t="shared" ca="1" si="1"/>
        <v>4</v>
      </c>
      <c r="D7" s="111" t="str">
        <f ca="1">IF(ROW()-2&gt;LengthHeader,"",
OFFSET('YODA Header Blocks'!$A$2,'YODA File'!C7,'YODA File'!A7))</f>
        <v xml:space="preserve">  DataSetCode:  "TWDEF_AirTemp"</v>
      </c>
    </row>
    <row r="8" spans="1:4" x14ac:dyDescent="0.25">
      <c r="A8">
        <f t="shared" ca="1" si="0"/>
        <v>2</v>
      </c>
      <c r="B8" s="111" t="str">
        <f ca="1">OFFSET('YODA Header Blocks'!$A$1,0,'YODA File'!A8)</f>
        <v>Dataset</v>
      </c>
      <c r="C8">
        <f t="shared" ca="1" si="1"/>
        <v>5</v>
      </c>
      <c r="D8" s="111" t="str">
        <f ca="1">IF(ROW()-2&gt;LengthHeader,"",
OFFSET('YODA Header Blocks'!$A$2,'YODA File'!C8,'YODA File'!A8))</f>
        <v xml:space="preserve">  DataSetTitle:  "Air temperature at the TW Daniels Experimental Forest Climate Station"</v>
      </c>
    </row>
    <row r="9" spans="1:4" x14ac:dyDescent="0.25">
      <c r="A9">
        <f t="shared" ca="1" si="0"/>
        <v>2</v>
      </c>
      <c r="B9" s="111" t="str">
        <f ca="1">OFFSET('YODA Header Blocks'!$A$1,0,'YODA File'!A9)</f>
        <v>Dataset</v>
      </c>
      <c r="C9">
        <f t="shared" ca="1" si="1"/>
        <v>6</v>
      </c>
      <c r="D9" s="111" t="str">
        <f ca="1">IF(ROW()-2&gt;LengthHeader,"",
OFFSET('YODA Header Blocks'!$A$2,'YODA File'!C9,'YODA File'!A9))</f>
        <v xml:space="preserve">  DataSetAbstract:  "Air temperature at the TW Daniels Experimental Forest Climate Station. The data were measured using a Campbell Scientific HC2S3 temperature and relative humidity sensor. Measurements represent the average over the 15 minute recording period."</v>
      </c>
    </row>
    <row r="10" spans="1:4" x14ac:dyDescent="0.25">
      <c r="A10">
        <f t="shared" ca="1" si="0"/>
        <v>3</v>
      </c>
      <c r="B10" s="111" t="str">
        <f ca="1">OFFSET('YODA Header Blocks'!$A$1,0,'YODA File'!A10)</f>
        <v>People</v>
      </c>
      <c r="C10">
        <f t="shared" ca="1" si="1"/>
        <v>1</v>
      </c>
      <c r="D10" s="111" t="str">
        <f ca="1">IF(ROW()-2&gt;LengthHeader,"",
OFFSET('YODA Header Blocks'!$A$2,'YODA File'!C10,'YODA File'!A10))</f>
        <v>People:</v>
      </c>
    </row>
    <row r="11" spans="1:4" x14ac:dyDescent="0.25">
      <c r="A11">
        <f t="shared" ca="1" si="0"/>
        <v>3</v>
      </c>
      <c r="B11" s="111" t="str">
        <f ca="1">OFFSET('YODA Header Blocks'!$A$1,0,'YODA File'!A11)</f>
        <v>People</v>
      </c>
      <c r="C11">
        <f t="shared" ca="1" si="1"/>
        <v>2</v>
      </c>
      <c r="D11" s="111" t="str">
        <f ca="1">IF(ROW()-2&gt;LengthHeader,"",
OFFSET('YODA Header Blocks'!$A$2,'YODA File'!C11,'YODA File'!A11))</f>
        <v xml:space="preserve">  - &amp;PersonID0001 {PersonFirstName:  "Jeffrey", PersonMiddleName:  "S.", PersonLastName:  "Horsburgh"}</v>
      </c>
    </row>
    <row r="12" spans="1:4" x14ac:dyDescent="0.25">
      <c r="A12">
        <f t="shared" ca="1" si="0"/>
        <v>3</v>
      </c>
      <c r="B12" s="111" t="str">
        <f ca="1">OFFSET('YODA Header Blocks'!$A$1,0,'YODA File'!A12)</f>
        <v>People</v>
      </c>
      <c r="C12">
        <f t="shared" ca="1" si="1"/>
        <v>3</v>
      </c>
      <c r="D12" s="111" t="str">
        <f ca="1">IF(ROW()-2&gt;LengthHeader,"",
OFFSET('YODA Header Blocks'!$A$2,'YODA File'!C12,'YODA File'!A12))</f>
        <v xml:space="preserve">  - &amp;PersonID0002 {PersonFirstName:  "Amber", PersonMiddleName:  "", PersonLastName:  "Spackman Jones"}</v>
      </c>
    </row>
    <row r="13" spans="1:4" x14ac:dyDescent="0.25">
      <c r="A13">
        <f t="shared" ca="1" si="0"/>
        <v>4</v>
      </c>
      <c r="B13" s="111" t="str">
        <f ca="1">OFFSET('YODA Header Blocks'!$A$1,0,'YODA File'!A13)</f>
        <v>Organizations</v>
      </c>
      <c r="C13">
        <f t="shared" ca="1" si="1"/>
        <v>1</v>
      </c>
      <c r="D13" s="111" t="str">
        <f ca="1">IF(ROW()-2&gt;LengthHeader,"",
OFFSET('YODA Header Blocks'!$A$2,'YODA File'!C13,'YODA File'!A13))</f>
        <v>Organizations:</v>
      </c>
    </row>
    <row r="14" spans="1:4" x14ac:dyDescent="0.25">
      <c r="A14">
        <f t="shared" ca="1" si="0"/>
        <v>4</v>
      </c>
      <c r="B14" s="111" t="str">
        <f ca="1">OFFSET('YODA Header Blocks'!$A$1,0,'YODA File'!A14)</f>
        <v>Organizations</v>
      </c>
      <c r="C14">
        <f t="shared" ca="1" si="1"/>
        <v>2</v>
      </c>
      <c r="D14" s="111" t="str">
        <f ca="1">IF(ROW()-2&gt;LengthHeader,"",
OFFSET('YODA Header Blocks'!$A$2,'YODA File'!C14,'YODA File'!A14))</f>
        <v xml:space="preserve">  - &amp;OrganizationID0001 {OrganizationTypeCV:  "University", OrganizationCode:  "USU", OrganizationName:  "Utah State University", OrganizationDescription:  "", OrganizationLink:  ""}</v>
      </c>
    </row>
    <row r="15" spans="1:4" x14ac:dyDescent="0.25">
      <c r="A15">
        <f t="shared" ca="1" si="0"/>
        <v>4</v>
      </c>
      <c r="B15" s="111" t="str">
        <f ca="1">OFFSET('YODA Header Blocks'!$A$1,0,'YODA File'!A15)</f>
        <v>Organizations</v>
      </c>
      <c r="C15">
        <f t="shared" ca="1" si="1"/>
        <v>3</v>
      </c>
      <c r="D15" s="111" t="str">
        <f ca="1">IF(ROW()-2&gt;LengthHeader,"",
OFFSET('YODA Header Blocks'!$A$2,'YODA File'!C15,'YODA File'!A15))</f>
        <v xml:space="preserve">  - &amp;OrganizationID0002 {OrganizationTypeCV:  "Research institute", OrganizationCode:  "SWRC", OrganizationName:  "Stroud Water Research Center", OrganizationDescription:  "", OrganizationLink:  "www.stroudcenter.org"}</v>
      </c>
    </row>
    <row r="16" spans="1:4" x14ac:dyDescent="0.25">
      <c r="A16">
        <f t="shared" ca="1" si="0"/>
        <v>5</v>
      </c>
      <c r="B16" s="111" t="str">
        <f ca="1">OFFSET('YODA Header Blocks'!$A$1,0,'YODA File'!A16)</f>
        <v>Affiliations</v>
      </c>
      <c r="C16">
        <f t="shared" ca="1" si="1"/>
        <v>1</v>
      </c>
      <c r="D16" s="111" t="str">
        <f ca="1">IF(ROW()-2&gt;LengthHeader,"",
OFFSET('YODA Header Blocks'!$A$2,'YODA File'!C16,'YODA File'!A16))</f>
        <v>Affiliations:</v>
      </c>
    </row>
    <row r="17" spans="1:4" x14ac:dyDescent="0.25">
      <c r="A17">
        <f t="shared" ca="1" si="0"/>
        <v>5</v>
      </c>
      <c r="B17" s="111" t="str">
        <f ca="1">OFFSET('YODA Header Blocks'!$A$1,0,'YODA File'!A17)</f>
        <v>Affiliations</v>
      </c>
      <c r="C17">
        <f t="shared" ca="1" si="1"/>
        <v>2</v>
      </c>
      <c r="D17" s="111" t="str">
        <f ca="1">IF(ROW()-2&gt;LengthHeader,"",
OFFSET('YODA Header Blocks'!$A$2,'YODA File'!C17,'YODA File'!A17))</f>
        <v xml:space="preserve">  - &amp;AffiliationID0001 {PersonID: *PersonID0001, OrganizationID: *OrganizationID0001, IsPrimaryOrganizationContact: , AffiliationStartDate: , AffiliationEndDate: , PrimaryPhone: , PrimaryEmail: "jeff.horsburgh@usu.edu", PrimaryAddress: "Civil and Environmental Engineering, Utah Water Research Laboratory, 8200 Old Main Hill, Logan, UT 84322-8200", PersonLink: }</v>
      </c>
    </row>
    <row r="18" spans="1:4" x14ac:dyDescent="0.25">
      <c r="A18">
        <f t="shared" ca="1" si="0"/>
        <v>5</v>
      </c>
      <c r="B18" s="111" t="str">
        <f ca="1">OFFSET('YODA Header Blocks'!$A$1,0,'YODA File'!A18)</f>
        <v>Affiliations</v>
      </c>
      <c r="C18">
        <f t="shared" ca="1" si="1"/>
        <v>3</v>
      </c>
      <c r="D18" s="111" t="str">
        <f ca="1">IF(ROW()-2&gt;LengthHeader,"",
OFFSET('YODA Header Blocks'!$A$2,'YODA File'!C18,'YODA File'!A18))</f>
        <v xml:space="preserve">  - &amp;AffiliationID0002 {PersonID: *PersonID0002, OrganizationID: *OrganizationID0001, IsPrimaryOrganizationContact: , AffiliationStartDate: , AffiliationEndDate: , PrimaryPhone: , PrimaryEmail: "amber.jones@usu.edu", PrimaryAddress: "Civil and Environmental Engineering, Utah Water Research Laboratory, 8200 Old Main Hill, Logan, UT 84322-8200", PersonLink: }</v>
      </c>
    </row>
    <row r="19" spans="1:4" x14ac:dyDescent="0.25">
      <c r="A19">
        <f t="shared" ca="1" si="0"/>
        <v>6</v>
      </c>
      <c r="B19" s="111" t="str">
        <f ca="1">OFFSET('YODA Header Blocks'!$A$1,0,'YODA File'!A19)</f>
        <v>Citation</v>
      </c>
      <c r="C19">
        <f t="shared" ca="1" si="1"/>
        <v>1</v>
      </c>
      <c r="D19" s="111" t="str">
        <f ca="1">IF(ROW()-2&gt;LengthHeader,"",
OFFSET('YODA Header Blocks'!$A$2,'YODA File'!C19,'YODA File'!A19))</f>
        <v>Citation: &amp;CitationID0001</v>
      </c>
    </row>
    <row r="20" spans="1:4" x14ac:dyDescent="0.25">
      <c r="A20">
        <f t="shared" ca="1" si="0"/>
        <v>6</v>
      </c>
      <c r="B20" s="111" t="str">
        <f ca="1">OFFSET('YODA Header Blocks'!$A$1,0,'YODA File'!A20)</f>
        <v>Citation</v>
      </c>
      <c r="C20">
        <f t="shared" ca="1" si="1"/>
        <v>2</v>
      </c>
      <c r="D20" s="111" t="str">
        <f ca="1">IF(ROW()-2&gt;LengthHeader,"",
OFFSET('YODA Header Blocks'!$A$2,'YODA File'!C20,'YODA File'!A20))</f>
        <v xml:space="preserve">    Title: "Air temperature at the TW Daniels Experimental Forest Climate Station"</v>
      </c>
    </row>
    <row r="21" spans="1:4" x14ac:dyDescent="0.25">
      <c r="A21">
        <f t="shared" ca="1" si="0"/>
        <v>6</v>
      </c>
      <c r="B21" s="111" t="str">
        <f ca="1">OFFSET('YODA Header Blocks'!$A$1,0,'YODA File'!A21)</f>
        <v>Citation</v>
      </c>
      <c r="C21">
        <f t="shared" ca="1" si="1"/>
        <v>3</v>
      </c>
      <c r="D21" s="111" t="str">
        <f ca="1">IF(ROW()-2&gt;LengthHeader,"",
OFFSET('YODA Header Blocks'!$A$2,'YODA File'!C21,'YODA File'!A21))</f>
        <v xml:space="preserve">    Publisher: "iUTAH Modeling and Data Federation"</v>
      </c>
    </row>
    <row r="22" spans="1:4" x14ac:dyDescent="0.25">
      <c r="A22">
        <f t="shared" ca="1" si="0"/>
        <v>6</v>
      </c>
      <c r="B22" s="111" t="str">
        <f ca="1">OFFSET('YODA Header Blocks'!$A$1,0,'YODA File'!A22)</f>
        <v>Citation</v>
      </c>
      <c r="C22">
        <f t="shared" ca="1" si="1"/>
        <v>4</v>
      </c>
      <c r="D22" s="111" t="str">
        <f ca="1">IF(ROW()-2&gt;LengthHeader,"",
OFFSET('YODA Header Blocks'!$A$2,'YODA File'!C22,'YODA File'!A22))</f>
        <v xml:space="preserve">    PublicationYear: "2015"</v>
      </c>
    </row>
    <row r="23" spans="1:4" x14ac:dyDescent="0.25">
      <c r="A23">
        <f t="shared" ca="1" si="0"/>
        <v>6</v>
      </c>
      <c r="B23" s="111" t="str">
        <f ca="1">OFFSET('YODA Header Blocks'!$A$1,0,'YODA File'!A23)</f>
        <v>Citation</v>
      </c>
      <c r="C23">
        <f t="shared" ca="1" si="1"/>
        <v>5</v>
      </c>
      <c r="D23" s="111" t="str">
        <f ca="1">IF(ROW()-2&gt;LengthHeader,"",
OFFSET('YODA Header Blocks'!$A$2,'YODA File'!C23,'YODA File'!A23))</f>
        <v xml:space="preserve">    CitationLink: "http://repository.iutahepscor.org/dataset/iutah-gamut-network-raw-data-at-tw-daniels-forest-climate-site-lr-twdef-c"</v>
      </c>
    </row>
    <row r="24" spans="1:4" x14ac:dyDescent="0.25">
      <c r="A24">
        <f t="shared" ca="1" si="0"/>
        <v>7</v>
      </c>
      <c r="B24" s="111" t="str">
        <f ca="1">OFFSET('YODA Header Blocks'!$A$1,0,'YODA File'!A24)</f>
        <v>AuthorList</v>
      </c>
      <c r="C24">
        <f t="shared" ca="1" si="1"/>
        <v>1</v>
      </c>
      <c r="D24" s="111" t="str">
        <f ca="1">IF(ROW()-2&gt;LengthHeader,"",
OFFSET('YODA Header Blocks'!$A$2,'YODA File'!C24,'YODA File'!A24))</f>
        <v>AuthorList:</v>
      </c>
    </row>
    <row r="25" spans="1:4" x14ac:dyDescent="0.25">
      <c r="A25">
        <f t="shared" ca="1" si="0"/>
        <v>7</v>
      </c>
      <c r="B25" s="111" t="str">
        <f ca="1">OFFSET('YODA Header Blocks'!$A$1,0,'YODA File'!A25)</f>
        <v>AuthorList</v>
      </c>
      <c r="C25">
        <f t="shared" ca="1" si="1"/>
        <v>2</v>
      </c>
      <c r="D25" s="111" t="str">
        <f ca="1">IF(ROW()-2&gt;LengthHeader,"",
OFFSET('YODA Header Blocks'!$A$2,'YODA File'!C25,'YODA File'!A25))</f>
        <v xml:space="preserve">  - &amp;AuthorListID0001  {CitationID: *CitationID0001, PersonID: *PersonID0001, AuthorOrder: 1}</v>
      </c>
    </row>
    <row r="26" spans="1:4" x14ac:dyDescent="0.25">
      <c r="A26">
        <f t="shared" ca="1" si="0"/>
        <v>7</v>
      </c>
      <c r="B26" s="111" t="str">
        <f ca="1">OFFSET('YODA Header Blocks'!$A$1,0,'YODA File'!A26)</f>
        <v>AuthorList</v>
      </c>
      <c r="C26">
        <f t="shared" ca="1" si="1"/>
        <v>3</v>
      </c>
      <c r="D26" s="111" t="str">
        <f ca="1">IF(ROW()-2&gt;LengthHeader,"",
OFFSET('YODA Header Blocks'!$A$2,'YODA File'!C26,'YODA File'!A26))</f>
        <v xml:space="preserve">  - &amp;AuthorListID0002  {CitationID: *CitationID0001, PersonID: *PersonID0002, AuthorOrder: 2}</v>
      </c>
    </row>
    <row r="27" spans="1:4" x14ac:dyDescent="0.25">
      <c r="A27">
        <f t="shared" ca="1" si="0"/>
        <v>8</v>
      </c>
      <c r="B27" s="111" t="str">
        <f ca="1">OFFSET('YODA Header Blocks'!$A$1,0,'YODA File'!A27)</f>
        <v>DatasetCitations</v>
      </c>
      <c r="C27">
        <f t="shared" ca="1" si="1"/>
        <v>1</v>
      </c>
      <c r="D27" s="111" t="str">
        <f ca="1">IF(ROW()-2&gt;LengthHeader,"",
OFFSET('YODA Header Blocks'!$A$2,'YODA File'!C27,'YODA File'!A27))</f>
        <v>DataSetCitations:</v>
      </c>
    </row>
    <row r="28" spans="1:4" x14ac:dyDescent="0.25">
      <c r="A28">
        <f t="shared" ca="1" si="0"/>
        <v>8</v>
      </c>
      <c r="B28" s="111" t="str">
        <f ca="1">OFFSET('YODA Header Blocks'!$A$1,0,'YODA File'!A28)</f>
        <v>DatasetCitations</v>
      </c>
      <c r="C28">
        <f t="shared" ca="1" si="1"/>
        <v>2</v>
      </c>
      <c r="D28" s="111" t="str">
        <f ca="1">IF(ROW()-2&gt;LengthHeader,"",
OFFSET('YODA Header Blocks'!$A$2,'YODA File'!C28,'YODA File'!A28))</f>
        <v xml:space="preserve">  DataSetID: *DataSetID0001</v>
      </c>
    </row>
    <row r="29" spans="1:4" x14ac:dyDescent="0.25">
      <c r="A29">
        <f t="shared" ca="1" si="0"/>
        <v>8</v>
      </c>
      <c r="B29" s="111" t="str">
        <f ca="1">OFFSET('YODA Header Blocks'!$A$1,0,'YODA File'!A29)</f>
        <v>DatasetCitations</v>
      </c>
      <c r="C29">
        <f t="shared" ca="1" si="1"/>
        <v>3</v>
      </c>
      <c r="D29" s="111" t="str">
        <f ca="1">IF(ROW()-2&gt;LengthHeader,"",
OFFSET('YODA Header Blocks'!$A$2,'YODA File'!C29,'YODA File'!A29))</f>
        <v xml:space="preserve">  CitationID: *CitationID0001</v>
      </c>
    </row>
    <row r="30" spans="1:4" x14ac:dyDescent="0.25">
      <c r="A30">
        <f t="shared" ca="1" si="0"/>
        <v>8</v>
      </c>
      <c r="B30" s="111" t="str">
        <f ca="1">OFFSET('YODA Header Blocks'!$A$1,0,'YODA File'!A30)</f>
        <v>DatasetCitations</v>
      </c>
      <c r="C30">
        <f t="shared" ca="1" si="1"/>
        <v>4</v>
      </c>
      <c r="D30" s="111" t="str">
        <f ca="1">IF(ROW()-2&gt;LengthHeader,"",
OFFSET('YODA Header Blocks'!$A$2,'YODA File'!C30,'YODA File'!A30))</f>
        <v xml:space="preserve">  RelationshipTypeCV: IsAllOf</v>
      </c>
    </row>
    <row r="31" spans="1:4" x14ac:dyDescent="0.25">
      <c r="A31">
        <f t="shared" ca="1" si="0"/>
        <v>9</v>
      </c>
      <c r="B31" s="111" t="str">
        <f ca="1">OFFSET('YODA Header Blocks'!$A$1,0,'YODA File'!A31)</f>
        <v>Spatial References</v>
      </c>
      <c r="C31">
        <f t="shared" ca="1" si="1"/>
        <v>1</v>
      </c>
      <c r="D31" s="111" t="str">
        <f ca="1">IF(ROW()-2&gt;LengthHeader,"",
OFFSET('YODA Header Blocks'!$A$2,'YODA File'!C31,'YODA File'!A31))</f>
        <v>SpatialReferences:</v>
      </c>
    </row>
    <row r="32" spans="1:4" x14ac:dyDescent="0.25">
      <c r="A32">
        <f t="shared" ca="1" si="0"/>
        <v>9</v>
      </c>
      <c r="B32" s="111" t="str">
        <f ca="1">OFFSET('YODA Header Blocks'!$A$1,0,'YODA File'!A32)</f>
        <v>Spatial References</v>
      </c>
      <c r="C32">
        <f t="shared" ca="1" si="1"/>
        <v>2</v>
      </c>
      <c r="D32" s="111" t="str">
        <f ca="1">IF(ROW()-2&gt;LengthHeader,"",
OFFSET('YODA Header Blocks'!$A$2,'YODA File'!C32,'YODA File'!A32))</f>
        <v xml:space="preserve">  - &amp;SRSID0001 {SRSCode: "EPSG:4326", SRSName: WGS84, SRSDescrption: "Horizontal component of 3D system. Used by the GPS satellite navigation system and for NATO military geodetic surveying.", SRSLink: "http://www.epsg-registry.org/export.htm?wkt=urn:ogc:def:crs:EPSG::4326"}</v>
      </c>
    </row>
    <row r="33" spans="1:4" x14ac:dyDescent="0.25">
      <c r="A33">
        <f t="shared" ca="1" si="0"/>
        <v>10</v>
      </c>
      <c r="B33" s="111" t="str">
        <f ca="1">OFFSET('YODA Header Blocks'!$A$1,0,'YODA File'!A33)</f>
        <v>Sampling Features</v>
      </c>
      <c r="C33">
        <f t="shared" ca="1" si="1"/>
        <v>1</v>
      </c>
      <c r="D33" s="111" t="str">
        <f ca="1">IF(ROW()-2&gt;LengthHeader,"",
OFFSET('YODA Header Blocks'!$A$2,'YODA File'!C33,'YODA File'!A33))</f>
        <v>SamplingFeatures:</v>
      </c>
    </row>
    <row r="34" spans="1:4" x14ac:dyDescent="0.25">
      <c r="A34">
        <f t="shared" ca="1" si="0"/>
        <v>10</v>
      </c>
      <c r="B34" s="111" t="str">
        <f ca="1">OFFSET('YODA Header Blocks'!$A$1,0,'YODA File'!A34)</f>
        <v>Sampling Features</v>
      </c>
      <c r="C34">
        <f t="shared" ca="1" si="1"/>
        <v>2</v>
      </c>
      <c r="D34" s="111" t="str">
        <f ca="1">IF(ROW()-2&gt;LengthHeader,"",
OFFSET('YODA Header Blocks'!$A$2,'YODA File'!C34,'YODA File'!A34))</f>
        <v xml:space="preserve">  - &amp;SamplingFeatureID0001 {SamplingFeatureUUID:  "", SamplingFeatureTypeCV:  "Site", SamplingFeatureCode:  "RB_KF_BA", SamplingFeatureName:  "Knowlton Fork at Knowlton Fork Basic Aquatic", SamplingFeatureDescription:  "", SamplingFeatureGeotypeCV:  "Point", FeatureGeometry:  "", Elevation_m:  "", ElevationDatumCV:  "MSL"}</v>
      </c>
    </row>
    <row r="35" spans="1:4" x14ac:dyDescent="0.25">
      <c r="A35">
        <f t="shared" ca="1" si="0"/>
        <v>10</v>
      </c>
      <c r="B35" s="111" t="str">
        <f ca="1">OFFSET('YODA Header Blocks'!$A$1,0,'YODA File'!A35)</f>
        <v>Sampling Features</v>
      </c>
      <c r="C35">
        <f t="shared" ca="1" si="1"/>
        <v>3</v>
      </c>
      <c r="D35" s="111" t="str">
        <f ca="1">IF(ROW()-2&gt;LengthHeader,"",
OFFSET('YODA Header Blocks'!$A$2,'YODA File'!C35,'YODA File'!A35))</f>
        <v xml:space="preserve">  - &amp;SamplingFeatureID0002 {SamplingFeatureUUID:  "", SamplingFeatureTypeCV:  "Site", SamplingFeatureCode:  "RB_RBG_BA", SamplingFeatureName:  "Red Butte Creek at Red Butte Gate Basic Aquatic", SamplingFeatureDescription:  "", SamplingFeatureGeotypeCV:  "Point", FeatureGeometry:  "", Elevation_m:  "", ElevationDatumCV:  "MSL"}</v>
      </c>
    </row>
    <row r="36" spans="1:4" x14ac:dyDescent="0.25">
      <c r="A36">
        <f t="shared" ca="1" si="0"/>
        <v>10</v>
      </c>
      <c r="B36" s="111" t="str">
        <f ca="1">OFFSET('YODA Header Blocks'!$A$1,0,'YODA File'!A36)</f>
        <v>Sampling Features</v>
      </c>
      <c r="C36">
        <f t="shared" ca="1" si="1"/>
        <v>4</v>
      </c>
      <c r="D36" s="111" t="str">
        <f ca="1">IF(ROW()-2&gt;LengthHeader,"",
OFFSET('YODA Header Blocks'!$A$2,'YODA File'!C36,'YODA File'!A36))</f>
        <v xml:space="preserve">  - &amp;SamplingFeatureID0003 {SamplingFeatureUUID:  "", SamplingFeatureTypeCV:  "Specimen", SamplingFeatureCode:  "D101", SamplingFeatureName:  "Specimen D101", SamplingFeatureDescription:  "", SamplingFeatureGeotypeCV:  "Not applicable", FeatureGeometry:  "", Elevation_m:  "", ElevationDatumCV:  "MSL"}</v>
      </c>
    </row>
    <row r="37" spans="1:4" x14ac:dyDescent="0.25">
      <c r="A37">
        <f t="shared" ca="1" si="0"/>
        <v>10</v>
      </c>
      <c r="B37" s="111" t="str">
        <f ca="1">OFFSET('YODA Header Blocks'!$A$1,0,'YODA File'!A37)</f>
        <v>Sampling Features</v>
      </c>
      <c r="C37">
        <f t="shared" ca="1" si="1"/>
        <v>5</v>
      </c>
      <c r="D37" s="111" t="str">
        <f ca="1">IF(ROW()-2&gt;LengthHeader,"",
OFFSET('YODA Header Blocks'!$A$2,'YODA File'!C37,'YODA File'!A37))</f>
        <v xml:space="preserve">  - &amp;SamplingFeatureID0004 {SamplingFeatureUUID:  "", SamplingFeatureTypeCV:  "Specimen", SamplingFeatureCode:  "D102", SamplingFeatureName:  "Specimen D102", SamplingFeatureDescription:  "", SamplingFeatureGeotypeCV:  "Not applicable", FeatureGeometry:  "", Elevation_m:  "", ElevationDatumCV:  "MSL"}</v>
      </c>
    </row>
    <row r="38" spans="1:4" x14ac:dyDescent="0.25">
      <c r="A38">
        <f t="shared" ca="1" si="0"/>
        <v>10</v>
      </c>
      <c r="B38" s="111" t="str">
        <f ca="1">OFFSET('YODA Header Blocks'!$A$1,0,'YODA File'!A38)</f>
        <v>Sampling Features</v>
      </c>
      <c r="C38">
        <f t="shared" ca="1" si="1"/>
        <v>6</v>
      </c>
      <c r="D38" s="111" t="str">
        <f ca="1">IF(ROW()-2&gt;LengthHeader,"",
OFFSET('YODA Header Blocks'!$A$2,'YODA File'!C38,'YODA File'!A38))</f>
        <v xml:space="preserve">  - &amp;SamplingFeatureID0005 {SamplingFeatureUUID:  "", SamplingFeatureTypeCV:  "Specimen", SamplingFeatureCode:  "D3236", SamplingFeatureName:  "Specimen D3236", SamplingFeatureDescription:  "", SamplingFeatureGeotypeCV:  "Not applicable", FeatureGeometry:  "", Elevation_m:  "", ElevationDatumCV:  "MSL"}</v>
      </c>
    </row>
    <row r="39" spans="1:4" x14ac:dyDescent="0.25">
      <c r="A39">
        <f t="shared" ca="1" si="0"/>
        <v>10</v>
      </c>
      <c r="B39" s="111" t="str">
        <f ca="1">OFFSET('YODA Header Blocks'!$A$1,0,'YODA File'!A39)</f>
        <v>Sampling Features</v>
      </c>
      <c r="C39">
        <f t="shared" ca="1" si="1"/>
        <v>7</v>
      </c>
      <c r="D39" s="111" t="str">
        <f ca="1">IF(ROW()-2&gt;LengthHeader,"",
OFFSET('YODA Header Blocks'!$A$2,'YODA File'!C39,'YODA File'!A39))</f>
        <v xml:space="preserve">  - &amp;SamplingFeatureID0006 {SamplingFeatureUUID:  "", SamplingFeatureTypeCV:  "Specimen", SamplingFeatureCode:  "524", SamplingFeatureName:  "Specimen 524", SamplingFeatureDescription:  "", SamplingFeatureGeotypeCV:  "Not applicable", FeatureGeometry:  "", Elevation_m:  "", ElevationDatumCV:  "MSL"}</v>
      </c>
    </row>
    <row r="40" spans="1:4" x14ac:dyDescent="0.25">
      <c r="A40">
        <f t="shared" ca="1" si="0"/>
        <v>10</v>
      </c>
      <c r="B40" s="111" t="str">
        <f ca="1">OFFSET('YODA Header Blocks'!$A$1,0,'YODA File'!A40)</f>
        <v>Sampling Features</v>
      </c>
      <c r="C40">
        <f t="shared" ca="1" si="1"/>
        <v>8</v>
      </c>
      <c r="D40" s="111" t="str">
        <f ca="1">IF(ROW()-2&gt;LengthHeader,"",
OFFSET('YODA Header Blocks'!$A$2,'YODA File'!C40,'YODA File'!A40))</f>
        <v xml:space="preserve">  - &amp;SamplingFeatureID0007 {SamplingFeatureUUID:  "", SamplingFeatureTypeCV:  "Site", SamplingFeatureCode:  "LR_TWDEF_C", SamplingFeatureName:  "Climate Station at TW Daniels Experimental Forest", SamplingFeatureDescription:  "This is a continuous atmospheric monitoring site that is part of the Gradients Along Mountain to Urban Transitions (GAMUT) monitoring network.", SamplingFeatureGeotypeCV:  "Point", FeatureGeometry:  "", Elevation_m:  "2629.2", ElevationDatumCV:  "MSL"}</v>
      </c>
    </row>
    <row r="41" spans="1:4" x14ac:dyDescent="0.25">
      <c r="A41">
        <f t="shared" ca="1" si="0"/>
        <v>11</v>
      </c>
      <c r="B41" s="111" t="str">
        <f ca="1">OFFSET('YODA Header Blocks'!$A$1,0,'YODA File'!A41)</f>
        <v>Sites</v>
      </c>
      <c r="C41">
        <f t="shared" ca="1" si="1"/>
        <v>1</v>
      </c>
      <c r="D41" s="111" t="str">
        <f ca="1">IF(ROW()-2&gt;LengthHeader,"",
OFFSET('YODA Header Blocks'!$A$2,'YODA File'!C41,'YODA File'!A41))</f>
        <v>Sites:</v>
      </c>
    </row>
    <row r="42" spans="1:4" x14ac:dyDescent="0.25">
      <c r="A42">
        <f t="shared" ca="1" si="0"/>
        <v>11</v>
      </c>
      <c r="B42" s="111" t="str">
        <f ca="1">OFFSET('YODA Header Blocks'!$A$1,0,'YODA File'!A42)</f>
        <v>Sites</v>
      </c>
      <c r="C42">
        <f t="shared" ca="1" si="1"/>
        <v>2</v>
      </c>
      <c r="D42" s="111" t="str">
        <f ca="1">IF(ROW()-2&gt;LengthHeader,"",
OFFSET('YODA Header Blocks'!$A$2,'YODA File'!C42,'YODA File'!A42))</f>
        <v xml:space="preserve">  - &amp;SiteID0001 {SamplingFeatureID:  *SamplingFeatureID0001, SiteTypeCV:  "Stream", Latitude:  40.809522, Longitude:  -111.765472, SpatialReferenceID:  *SRSID0001}</v>
      </c>
    </row>
    <row r="43" spans="1:4" x14ac:dyDescent="0.25">
      <c r="A43">
        <f t="shared" ca="1" si="0"/>
        <v>11</v>
      </c>
      <c r="B43" s="111" t="str">
        <f ca="1">OFFSET('YODA Header Blocks'!$A$1,0,'YODA File'!A43)</f>
        <v>Sites</v>
      </c>
      <c r="C43">
        <f t="shared" ca="1" si="1"/>
        <v>3</v>
      </c>
      <c r="D43" s="111" t="str">
        <f ca="1">IF(ROW()-2&gt;LengthHeader,"",
OFFSET('YODA Header Blocks'!$A$2,'YODA File'!C43,'YODA File'!A43))</f>
        <v xml:space="preserve">  - &amp;SiteID0002 {SamplingFeatureID:  *SamplingFeatureID0002, SiteTypeCV:  "Stream", Latitude:  40.774228, Longitude:  -111.817025, SpatialReferenceID:  *SRSID0001}</v>
      </c>
    </row>
    <row r="44" spans="1:4" x14ac:dyDescent="0.25">
      <c r="A44">
        <f t="shared" ca="1" si="0"/>
        <v>11</v>
      </c>
      <c r="B44" s="111" t="str">
        <f ca="1">OFFSET('YODA Header Blocks'!$A$1,0,'YODA File'!A44)</f>
        <v>Sites</v>
      </c>
      <c r="C44">
        <f t="shared" ca="1" si="1"/>
        <v>4</v>
      </c>
      <c r="D44" s="111" t="str">
        <f ca="1">IF(ROW()-2&gt;LengthHeader,"",
OFFSET('YODA Header Blocks'!$A$2,'YODA File'!C44,'YODA File'!A44))</f>
        <v xml:space="preserve">  - &amp;SiteID0003 {SamplingFeatureID:  *SamplingFeatureID0007, SiteTypeCV:  "Atmosphere", Latitude:  41.864805, Longitude:  -111.507494, SpatialReferenceID:  *SRSID0001}</v>
      </c>
    </row>
    <row r="45" spans="1:4" x14ac:dyDescent="0.25">
      <c r="A45">
        <f t="shared" ca="1" si="0"/>
        <v>12</v>
      </c>
      <c r="B45" s="111" t="str">
        <f ca="1">OFFSET('YODA Header Blocks'!$A$1,0,'YODA File'!A45)</f>
        <v>Specimens</v>
      </c>
      <c r="C45">
        <f t="shared" ca="1" si="1"/>
        <v>1</v>
      </c>
      <c r="D45" s="111" t="str">
        <f ca="1">IF(ROW()-2&gt;LengthHeader,"",
OFFSET('YODA Header Blocks'!$A$2,'YODA File'!C45,'YODA File'!A45))</f>
        <v>Specimens:</v>
      </c>
    </row>
    <row r="46" spans="1:4" x14ac:dyDescent="0.25">
      <c r="A46">
        <f t="shared" ca="1" si="0"/>
        <v>12</v>
      </c>
      <c r="B46" s="111" t="str">
        <f ca="1">OFFSET('YODA Header Blocks'!$A$1,0,'YODA File'!A46)</f>
        <v>Specimens</v>
      </c>
      <c r="C46">
        <f t="shared" ca="1" si="1"/>
        <v>2</v>
      </c>
      <c r="D46" s="111" t="str">
        <f ca="1">IF(ROW()-2&gt;LengthHeader,"",
OFFSET('YODA Header Blocks'!$A$2,'YODA File'!C46,'YODA File'!A46))</f>
        <v xml:space="preserve">  - &amp;SpecimenID0001 {SamplingFeatureID:  *SamplingFeatureID0003, SpecimenTypeCV:  "Grab", SpecimenMediumCV:  Liquid aqueous, IsFieldSpecimen:  "TRUE"}</v>
      </c>
    </row>
    <row r="47" spans="1:4" x14ac:dyDescent="0.25">
      <c r="A47">
        <f t="shared" ca="1" si="0"/>
        <v>12</v>
      </c>
      <c r="B47" s="111" t="str">
        <f ca="1">OFFSET('YODA Header Blocks'!$A$1,0,'YODA File'!A47)</f>
        <v>Specimens</v>
      </c>
      <c r="C47">
        <f t="shared" ca="1" si="1"/>
        <v>3</v>
      </c>
      <c r="D47" s="111" t="str">
        <f ca="1">IF(ROW()-2&gt;LengthHeader,"",
OFFSET('YODA Header Blocks'!$A$2,'YODA File'!C47,'YODA File'!A47))</f>
        <v xml:space="preserve">  - &amp;SpecimenID0002 {SamplingFeatureID:  *SamplingFeatureID0004, SpecimenTypeCV:  "Grab", SpecimenMediumCV:  Liquid aqueous, IsFieldSpecimen:  "TRUE"}</v>
      </c>
    </row>
    <row r="48" spans="1:4" x14ac:dyDescent="0.25">
      <c r="A48">
        <f t="shared" ca="1" si="0"/>
        <v>12</v>
      </c>
      <c r="B48" s="111" t="str">
        <f ca="1">OFFSET('YODA Header Blocks'!$A$1,0,'YODA File'!A48)</f>
        <v>Specimens</v>
      </c>
      <c r="C48">
        <f t="shared" ca="1" si="1"/>
        <v>4</v>
      </c>
      <c r="D48" s="111" t="str">
        <f ca="1">IF(ROW()-2&gt;LengthHeader,"",
OFFSET('YODA Header Blocks'!$A$2,'YODA File'!C48,'YODA File'!A48))</f>
        <v xml:space="preserve">  - &amp;SpecimenID0003 {SamplingFeatureID:  *SamplingFeatureID0005, SpecimenTypeCV:  "Grab", SpecimenMediumCV:  Liquid aqueous, IsFieldSpecimen:  "TRUE"}</v>
      </c>
    </row>
    <row r="49" spans="1:4" x14ac:dyDescent="0.25">
      <c r="A49">
        <f t="shared" ca="1" si="0"/>
        <v>12</v>
      </c>
      <c r="B49" s="111" t="str">
        <f ca="1">OFFSET('YODA Header Blocks'!$A$1,0,'YODA File'!A49)</f>
        <v>Specimens</v>
      </c>
      <c r="C49">
        <f t="shared" ca="1" si="1"/>
        <v>5</v>
      </c>
      <c r="D49" s="111" t="str">
        <f ca="1">IF(ROW()-2&gt;LengthHeader,"",
OFFSET('YODA Header Blocks'!$A$2,'YODA File'!C49,'YODA File'!A49))</f>
        <v xml:space="preserve">  - &amp;SpecimenID0004 {SamplingFeatureID:  *SamplingFeatureID0006, SpecimenTypeCV:  "Grab", SpecimenMediumCV:  Liquid aqueous, IsFieldSpecimen:  "TRUE"}</v>
      </c>
    </row>
    <row r="50" spans="1:4" x14ac:dyDescent="0.25">
      <c r="A50">
        <f t="shared" ca="1" si="0"/>
        <v>13</v>
      </c>
      <c r="B50" s="111" t="str">
        <f ca="1">OFFSET('YODA Header Blocks'!$A$1,0,'YODA File'!A50)</f>
        <v>SpatialOffsets</v>
      </c>
      <c r="C50">
        <f t="shared" ca="1" si="1"/>
        <v>1</v>
      </c>
      <c r="D50" s="111" t="str">
        <f ca="1">IF(ROW()-2&gt;LengthHeader,"",
OFFSET('YODA Header Blocks'!$A$2,'YODA File'!C50,'YODA File'!A50))</f>
        <v>Spatialoffsets:</v>
      </c>
    </row>
    <row r="51" spans="1:4" x14ac:dyDescent="0.25">
      <c r="A51">
        <f t="shared" ca="1" si="0"/>
        <v>13</v>
      </c>
      <c r="B51" s="111" t="str">
        <f ca="1">OFFSET('YODA Header Blocks'!$A$1,0,'YODA File'!A51)</f>
        <v>SpatialOffsets</v>
      </c>
      <c r="C51">
        <f t="shared" ca="1" si="1"/>
        <v>2</v>
      </c>
      <c r="D51" s="111" t="str">
        <f ca="1">IF(ROW()-2&gt;LengthHeader,"",
OFFSET('YODA Header Blocks'!$A$2,'YODA File'!C51,'YODA File'!A51))</f>
        <v xml:space="preserve">  - &amp;SpatialOffsetID0001 {SpatialOffsetTypeCV:  "Depth", Offset1Value:  10, Offset1UnitID:  "meters", Offset2Value:  NULL, Offset2UnitID:  "", Offset3Value:  NULL, Offset3UnitID:  ""}</v>
      </c>
    </row>
    <row r="52" spans="1:4" x14ac:dyDescent="0.25">
      <c r="A52">
        <f t="shared" ca="1" si="0"/>
        <v>14</v>
      </c>
      <c r="B52" s="111" t="str">
        <f ca="1">OFFSET('YODA Header Blocks'!$A$1,0,'YODA File'!A52)</f>
        <v>RelatedFeatures</v>
      </c>
      <c r="C52">
        <f t="shared" ca="1" si="1"/>
        <v>1</v>
      </c>
      <c r="D52" s="111" t="str">
        <f ca="1">IF(ROW()-2&gt;LengthHeader,"",
OFFSET('YODA Header Blocks'!$A$2,'YODA File'!C52,'YODA File'!A52))</f>
        <v>RelatedFeatures:</v>
      </c>
    </row>
    <row r="53" spans="1:4" x14ac:dyDescent="0.25">
      <c r="A53">
        <f t="shared" ca="1" si="0"/>
        <v>14</v>
      </c>
      <c r="B53" s="111" t="str">
        <f ca="1">OFFSET('YODA Header Blocks'!$A$1,0,'YODA File'!A53)</f>
        <v>RelatedFeatures</v>
      </c>
      <c r="C53">
        <f t="shared" ca="1" si="1"/>
        <v>2</v>
      </c>
      <c r="D53" s="111" t="str">
        <f ca="1">IF(ROW()-2&gt;LengthHeader,"",
OFFSET('YODA Header Blocks'!$A$2,'YODA File'!C53,'YODA File'!A53))</f>
        <v xml:space="preserve">  - &amp;RelationID0001 {SamplingFeatureID:  *SamplingFeatureID0003, RelationshipTypeCV:  "wasCollectedAt", RelatedFeatureID: *SamplingFeatureID0001, SpatialOffsetID:  *SpatialOffsetID0001}</v>
      </c>
    </row>
    <row r="54" spans="1:4" x14ac:dyDescent="0.25">
      <c r="A54">
        <f t="shared" ca="1" si="0"/>
        <v>14</v>
      </c>
      <c r="B54" s="111" t="str">
        <f ca="1">OFFSET('YODA Header Blocks'!$A$1,0,'YODA File'!A54)</f>
        <v>RelatedFeatures</v>
      </c>
      <c r="C54">
        <f t="shared" ca="1" si="1"/>
        <v>3</v>
      </c>
      <c r="D54" s="111" t="str">
        <f ca="1">IF(ROW()-2&gt;LengthHeader,"",
OFFSET('YODA Header Blocks'!$A$2,'YODA File'!C54,'YODA File'!A54))</f>
        <v xml:space="preserve">  - &amp;RelationID0002 {SamplingFeatureID:  *SamplingFeatureID0004, RelationshipTypeCV:  "wasCollectedAt", RelatedFeatureID: *SamplingFeatureID0002, SpatialOffsetID:  ""}</v>
      </c>
    </row>
    <row r="55" spans="1:4" x14ac:dyDescent="0.25">
      <c r="A55">
        <f t="shared" ca="1" si="0"/>
        <v>14</v>
      </c>
      <c r="B55" s="111" t="str">
        <f ca="1">OFFSET('YODA Header Blocks'!$A$1,0,'YODA File'!A55)</f>
        <v>RelatedFeatures</v>
      </c>
      <c r="C55">
        <f t="shared" ca="1" si="1"/>
        <v>4</v>
      </c>
      <c r="D55" s="111" t="str">
        <f ca="1">IF(ROW()-2&gt;LengthHeader,"",
OFFSET('YODA Header Blocks'!$A$2,'YODA File'!C55,'YODA File'!A55))</f>
        <v xml:space="preserve">  - &amp;RelationID0003 {SamplingFeatureID:  *SamplingFeatureID0005, RelationshipTypeCV:  "wasCollectedAt", RelatedFeatureID: *SamplingFeatureID0002, SpatialOffsetID:  ""}</v>
      </c>
    </row>
    <row r="56" spans="1:4" x14ac:dyDescent="0.25">
      <c r="A56">
        <f t="shared" ca="1" si="0"/>
        <v>14</v>
      </c>
      <c r="B56" s="111" t="str">
        <f ca="1">OFFSET('YODA Header Blocks'!$A$1,0,'YODA File'!A56)</f>
        <v>RelatedFeatures</v>
      </c>
      <c r="C56">
        <f t="shared" ca="1" si="1"/>
        <v>5</v>
      </c>
      <c r="D56" s="111" t="str">
        <f ca="1">IF(ROW()-2&gt;LengthHeader,"",
OFFSET('YODA Header Blocks'!$A$2,'YODA File'!C56,'YODA File'!A56))</f>
        <v xml:space="preserve">  - &amp;RelationID0004 {SamplingFeatureID:  *SamplingFeatureID0006, RelationshipTypeCV:  "wasCollectedAt", RelatedFeatureID: *SamplingFeatureID0002, SpatialOffsetID:  ""}</v>
      </c>
    </row>
    <row r="57" spans="1:4" x14ac:dyDescent="0.25">
      <c r="A57">
        <f t="shared" ca="1" si="0"/>
        <v>15</v>
      </c>
      <c r="B57" s="111" t="str">
        <f ca="1">OFFSET('YODA Header Blocks'!$A$1,0,'YODA File'!A57)</f>
        <v>Methods</v>
      </c>
      <c r="C57">
        <f t="shared" ca="1" si="1"/>
        <v>1</v>
      </c>
      <c r="D57" s="111" t="str">
        <f ca="1">IF(ROW()-2&gt;LengthHeader,"",
OFFSET('YODA Header Blocks'!$A$2,'YODA File'!C57,'YODA File'!A57))</f>
        <v>Methods:</v>
      </c>
    </row>
    <row r="58" spans="1:4" x14ac:dyDescent="0.25">
      <c r="A58">
        <f t="shared" ca="1" si="0"/>
        <v>15</v>
      </c>
      <c r="B58" s="111" t="str">
        <f ca="1">OFFSET('YODA Header Blocks'!$A$1,0,'YODA File'!A58)</f>
        <v>Methods</v>
      </c>
      <c r="C58">
        <f t="shared" ca="1" si="1"/>
        <v>2</v>
      </c>
      <c r="D58" s="111" t="str">
        <f ca="1">IF(ROW()-2&gt;LengthHeader,"",
OFFSET('YODA Header Blocks'!$A$2,'YODA File'!C58,'YODA File'!A58))</f>
        <v xml:space="preserve">  - &amp;MethodID0001 {MethodTypeCV:  "Instrument deployment", MethodCode:  "Air_Temp_HC2S3", MethodName:  "HC2S3 Air Temperature", MethodDescription:  "Air temperature measured using a Campbell Scientific HC2S3 temperature and relative humidity sensor. Average over 15 minutes.", MethodLink:  "http://data.iutahepscor.org", OrganizationID: *OrganizationID0001}</v>
      </c>
    </row>
    <row r="59" spans="1:4" x14ac:dyDescent="0.25">
      <c r="A59">
        <f t="shared" ca="1" si="0"/>
        <v>15</v>
      </c>
      <c r="B59" s="111" t="str">
        <f ca="1">OFFSET('YODA Header Blocks'!$A$1,0,'YODA File'!A59)</f>
        <v>Methods</v>
      </c>
      <c r="C59">
        <f t="shared" ca="1" si="1"/>
        <v>3</v>
      </c>
      <c r="D59" s="111" t="str">
        <f ca="1">IF(ROW()-2&gt;LengthHeader,"",
OFFSET('YODA Header Blocks'!$A$2,'YODA File'!C59,'YODA File'!A59))</f>
        <v xml:space="preserve">  - &amp;MethodID0002 {MethodTypeCV:  "Specimen collection", MethodCode:  "Grab_Sampling", MethodName:  "Grab samples collected in the field with acid-washed bottles for TN and TP analysis.", MethodDescription:  "Grab samples collected in the field with acid-washed bottles for TN and TP analysis.", MethodLink:  "http://data.iutahepscor.org", OrganizationID: *OrganizationID0001}</v>
      </c>
    </row>
    <row r="60" spans="1:4" x14ac:dyDescent="0.25">
      <c r="A60">
        <f t="shared" ca="1" si="0"/>
        <v>15</v>
      </c>
      <c r="B60" s="111" t="str">
        <f ca="1">OFFSET('YODA Header Blocks'!$A$1,0,'YODA File'!A60)</f>
        <v>Methods</v>
      </c>
      <c r="C60">
        <f t="shared" ca="1" si="1"/>
        <v>4</v>
      </c>
      <c r="D60" s="111" t="str">
        <f ca="1">IF(ROW()-2&gt;LengthHeader,"",
OFFSET('YODA Header Blocks'!$A$2,'YODA File'!C60,'YODA File'!A60))</f>
        <v xml:space="preserve">  - &amp;MethodID0003 {MethodTypeCV:  "Specimen analysis", MethodCode:  "EPA353.2", MethodName:  "Nitrate-Nitrite Colorometric Automated Cadmium Reduction", MethodDescription:  "Nitrate-Nitrite Colorometric Automated Cadmium Reduction", MethodLink:  "http://data.iutahepscor.org", OrganizationID: *OrganizationID0001}</v>
      </c>
    </row>
    <row r="61" spans="1:4" x14ac:dyDescent="0.25">
      <c r="A61">
        <f t="shared" ca="1" si="0"/>
        <v>15</v>
      </c>
      <c r="B61" s="111" t="str">
        <f ca="1">OFFSET('YODA Header Blocks'!$A$1,0,'YODA File'!A61)</f>
        <v>Methods</v>
      </c>
      <c r="C61">
        <f t="shared" ca="1" si="1"/>
        <v>5</v>
      </c>
      <c r="D61" s="111" t="str">
        <f ca="1">IF(ROW()-2&gt;LengthHeader,"",
OFFSET('YODA Header Blocks'!$A$2,'YODA File'!C61,'YODA File'!A61))</f>
        <v xml:space="preserve">  - &amp;MethodID0004 {MethodTypeCV:  "Specimen analysis", MethodCode:  "TotalNitrogen", MethodName:  "Astoria Total Nitrogen", MethodDescription:  "Determination of total Nitrogen by persulphate oxidation digestion and cadmium reduction method", MethodLink:  "http://data.iutahepscor.org", OrganizationID: *OrganizationID0001}</v>
      </c>
    </row>
    <row r="62" spans="1:4" x14ac:dyDescent="0.25">
      <c r="A62">
        <f t="shared" ca="1" si="0"/>
        <v>15</v>
      </c>
      <c r="B62" s="111" t="str">
        <f ca="1">OFFSET('YODA Header Blocks'!$A$1,0,'YODA File'!A62)</f>
        <v>Methods</v>
      </c>
      <c r="C62">
        <f t="shared" ca="1" si="1"/>
        <v>6</v>
      </c>
      <c r="D62" s="111" t="str">
        <f ca="1">IF(ROW()-2&gt;LengthHeader,"",
OFFSET('YODA Header Blocks'!$A$2,'YODA File'!C62,'YODA File'!A62))</f>
        <v xml:space="preserve">  - &amp;MethodID0005 {MethodTypeCV:  "Specimen analysis", MethodCode:  "TotalPhosphorus", MethodName:  "Astoria Total Phosphorus", MethodDescription:  "Determination of total phosphorus by persulphate oxidation digestion and ascorbic acid method", MethodLink:  "http://data.iutahepscor.org", OrganizationID: *OrganizationID0001}</v>
      </c>
    </row>
    <row r="63" spans="1:4" x14ac:dyDescent="0.25">
      <c r="A63">
        <f t="shared" ca="1" si="0"/>
        <v>16</v>
      </c>
      <c r="B63" s="111" t="str">
        <f ca="1">OFFSET('YODA Header Blocks'!$A$1,0,'YODA File'!A63)</f>
        <v>Variables</v>
      </c>
      <c r="C63">
        <f t="shared" ca="1" si="1"/>
        <v>1</v>
      </c>
      <c r="D63" s="111" t="str">
        <f ca="1">IF(ROW()-2&gt;LengthHeader,"",
OFFSET('YODA Header Blocks'!$A$2,'YODA File'!C63,'YODA File'!A63))</f>
        <v>Variables:</v>
      </c>
    </row>
    <row r="64" spans="1:4" x14ac:dyDescent="0.25">
      <c r="A64">
        <f t="shared" ca="1" si="0"/>
        <v>16</v>
      </c>
      <c r="B64" s="111" t="str">
        <f ca="1">OFFSET('YODA Header Blocks'!$A$1,0,'YODA File'!A64)</f>
        <v>Variables</v>
      </c>
      <c r="C64">
        <f t="shared" ca="1" si="1"/>
        <v>2</v>
      </c>
      <c r="D64" s="111" t="str">
        <f ca="1">IF(ROW()-2&gt;LengthHeader,"",
OFFSET('YODA Header Blocks'!$A$2,'YODA File'!C64,'YODA File'!A64))</f>
        <v xml:space="preserve">  - &amp;VariableID0001 {VariableTypeCV:  "Chemistry", VariableCode:  "TN", VariableNameCV:  "Nitrogen, total", VariableDefinition:  "", SpecciationCV:  "N", NoDataValue:  "-9999"}</v>
      </c>
    </row>
    <row r="65" spans="1:4" x14ac:dyDescent="0.25">
      <c r="A65">
        <f t="shared" ca="1" si="0"/>
        <v>16</v>
      </c>
      <c r="B65" s="111" t="str">
        <f ca="1">OFFSET('YODA Header Blocks'!$A$1,0,'YODA File'!A65)</f>
        <v>Variables</v>
      </c>
      <c r="C65">
        <f t="shared" ca="1" si="1"/>
        <v>3</v>
      </c>
      <c r="D65" s="111" t="str">
        <f ca="1">IF(ROW()-2&gt;LengthHeader,"",
OFFSET('YODA Header Blocks'!$A$2,'YODA File'!C65,'YODA File'!A65))</f>
        <v xml:space="preserve">  - &amp;VariableID0002 {VariableTypeCV:  "Chemistry", VariableCode:  "TP", VariableNameCV:  "Phosphorus, total", VariableDefinition:  "", SpecciationCV:  "P", NoDataValue:  "-9999"}</v>
      </c>
    </row>
    <row r="66" spans="1:4" x14ac:dyDescent="0.25">
      <c r="A66">
        <f t="shared" ca="1" si="0"/>
        <v>16</v>
      </c>
      <c r="B66" s="111" t="str">
        <f ca="1">OFFSET('YODA Header Blocks'!$A$1,0,'YODA File'!A66)</f>
        <v>Variables</v>
      </c>
      <c r="C66">
        <f t="shared" ca="1" si="1"/>
        <v>4</v>
      </c>
      <c r="D66" s="111" t="str">
        <f ca="1">IF(ROW()-2&gt;LengthHeader,"",
OFFSET('YODA Header Blocks'!$A$2,'YODA File'!C66,'YODA File'!A66))</f>
        <v xml:space="preserve">  - &amp;VariableID0003 {VariableTypeCV:  "Chemistry", VariableCode:  "Nitrate", VariableNameCV:  "Nitrogen, dissolved nitrite (NO2) + Nitrate (NO3)", VariableDefinition:  "", SpecciationCV:  "", NoDataValue:  "-9999"}</v>
      </c>
    </row>
    <row r="67" spans="1:4" x14ac:dyDescent="0.25">
      <c r="A67">
        <f t="shared" ref="A67:A130" ca="1" si="2">IF(C66=INDIRECT(CONCATENATE("'YODA Header Blocks'!R2C",A66+1,":R2C",A66+1),FALSE),A66+1,A66)</f>
        <v>16</v>
      </c>
      <c r="B67" s="111" t="str">
        <f ca="1">OFFSET('YODA Header Blocks'!$A$1,0,'YODA File'!A67)</f>
        <v>Variables</v>
      </c>
      <c r="C67">
        <f t="shared" ref="C67:C130" ca="1" si="3">IF(C66=SUM(INDIRECT(CONCATENATE("'YODA Header Blocks'!R2C",A66+1,":R2C",A66+1),FALSE)),1,C66+1)</f>
        <v>5</v>
      </c>
      <c r="D67" s="111" t="str">
        <f ca="1">IF(ROW()-2&gt;LengthHeader,"",
OFFSET('YODA Header Blocks'!$A$2,'YODA File'!C67,'YODA File'!A67))</f>
        <v xml:space="preserve">  - &amp;VariableID0004 {VariableTypeCV:  "Climate", VariableCode:  "AirtTemp_Avg", VariableNameCV:  "Temperature", VariableDefinition:  "", SpecciationCV:  "", NoDataValue:  "-9999"}</v>
      </c>
    </row>
    <row r="68" spans="1:4" x14ac:dyDescent="0.25">
      <c r="A68">
        <f t="shared" ca="1" si="2"/>
        <v>16</v>
      </c>
      <c r="B68" s="111" t="str">
        <f ca="1">OFFSET('YODA Header Blocks'!$A$1,0,'YODA File'!A68)</f>
        <v>Variables</v>
      </c>
      <c r="C68">
        <f t="shared" ca="1" si="3"/>
        <v>6</v>
      </c>
      <c r="D68" s="111" t="str">
        <f ca="1">IF(ROW()-2&gt;LengthHeader,"",
OFFSET('YODA Header Blocks'!$A$2,'YODA File'!C68,'YODA File'!A68))</f>
        <v xml:space="preserve">  - &amp;VariableID0005 {VariableTypeCV:  "Climate", VariableCode:  "AirtTemp_Min", VariableNameCV:  "Temperature", VariableDefinition:  "", SpecciationCV:  "", NoDataValue:  "-9999"}</v>
      </c>
    </row>
    <row r="69" spans="1:4" x14ac:dyDescent="0.25">
      <c r="A69">
        <f t="shared" ca="1" si="2"/>
        <v>16</v>
      </c>
      <c r="B69" s="111" t="str">
        <f ca="1">OFFSET('YODA Header Blocks'!$A$1,0,'YODA File'!A69)</f>
        <v>Variables</v>
      </c>
      <c r="C69">
        <f t="shared" ca="1" si="3"/>
        <v>7</v>
      </c>
      <c r="D69" s="111" t="str">
        <f ca="1">IF(ROW()-2&gt;LengthHeader,"",
OFFSET('YODA Header Blocks'!$A$2,'YODA File'!C69,'YODA File'!A69))</f>
        <v xml:space="preserve">  - &amp;VariableID0006 {VariableTypeCV:  "Climate", VariableCode:  "AirtTemp_Max", VariableNameCV:  "Temperature", VariableDefinition:  "", SpecciationCV:  "", NoDataValue:  "-9999"}</v>
      </c>
    </row>
    <row r="70" spans="1:4" x14ac:dyDescent="0.25">
      <c r="A70">
        <f t="shared" ca="1" si="2"/>
        <v>17</v>
      </c>
      <c r="B70" s="111" t="str">
        <f ca="1">OFFSET('YODA Header Blocks'!$A$1,0,'YODA File'!A70)</f>
        <v>Units</v>
      </c>
      <c r="C70">
        <f t="shared" ca="1" si="3"/>
        <v>1</v>
      </c>
      <c r="D70" s="111" t="str">
        <f ca="1">IF(ROW()-2&gt;LengthHeader,"",
OFFSET('YODA Header Blocks'!$A$2,'YODA File'!C70,'YODA File'!A70))</f>
        <v/>
      </c>
    </row>
    <row r="71" spans="1:4" x14ac:dyDescent="0.25">
      <c r="A71">
        <f t="shared" ca="1" si="2"/>
        <v>18</v>
      </c>
      <c r="B71" s="111" t="str">
        <f ca="1">OFFSET('YODA Header Blocks'!$A$1,0,'YODA File'!A71)</f>
        <v>Processing Levels</v>
      </c>
      <c r="C71">
        <f t="shared" ca="1" si="3"/>
        <v>1</v>
      </c>
      <c r="D71" s="111" t="str">
        <f ca="1">IF(ROW()-2&gt;LengthHeader,"",
OFFSET('YODA Header Blocks'!$A$2,'YODA File'!C71,'YODA File'!A71))</f>
        <v>Processing Levels:</v>
      </c>
    </row>
    <row r="72" spans="1:4" x14ac:dyDescent="0.25">
      <c r="A72">
        <f t="shared" ca="1" si="2"/>
        <v>18</v>
      </c>
      <c r="B72" s="111" t="str">
        <f ca="1">OFFSET('YODA Header Blocks'!$A$1,0,'YODA File'!A72)</f>
        <v>Processing Levels</v>
      </c>
      <c r="C72">
        <f t="shared" ca="1" si="3"/>
        <v>2</v>
      </c>
      <c r="D72" s="111" t="str">
        <f ca="1">IF(ROW()-2&gt;LengthHeader,"",
OFFSET('YODA Header Blocks'!$A$2,'YODA File'!C72,'YODA File'!A72))</f>
        <v xml:space="preserve">  - &amp;ProcessingLevelID0001 {ProcessingLevelCode:  "0", Definition:  "Raw Data", Explanation:  "Raw and unprocessed data and data products that have not undergone quality control.  Depending on the variable, data type, and data transmission system, raw data may be available within seconds or minutes after the measurements have been made. Examples include real time precipitation, streamflow and water quality measurements."}</v>
      </c>
    </row>
    <row r="73" spans="1:4" x14ac:dyDescent="0.25">
      <c r="A73">
        <f t="shared" ca="1" si="2"/>
        <v>18</v>
      </c>
      <c r="B73" s="111" t="str">
        <f ca="1">OFFSET('YODA Header Blocks'!$A$1,0,'YODA File'!A73)</f>
        <v>Processing Levels</v>
      </c>
      <c r="C73">
        <f t="shared" ca="1" si="3"/>
        <v>3</v>
      </c>
      <c r="D73" s="111" t="str">
        <f ca="1">IF(ROW()-2&gt;LengthHeader,"",
OFFSET('YODA Header Blocks'!$A$2,'YODA File'!C73,'YODA File'!A73))</f>
        <v xml:space="preserve">  - &amp;ProcessingLevelID0002 {ProcessingLevelCode:  "1", Definition:  "Quality controlled data", Explanation:  "Processed data and data products that have undergone quality control"}</v>
      </c>
    </row>
    <row r="74" spans="1:4" x14ac:dyDescent="0.25">
      <c r="A74">
        <f t="shared" ca="1" si="2"/>
        <v>19</v>
      </c>
      <c r="B74" s="111" t="str">
        <f ca="1">OFFSET('YODA Header Blocks'!$A$1,0,'YODA File'!A74)</f>
        <v>Actions</v>
      </c>
      <c r="C74">
        <f t="shared" ca="1" si="3"/>
        <v>1</v>
      </c>
      <c r="D74" s="111" t="str">
        <f ca="1">IF(ROW()-2&gt;LengthHeader,"",
OFFSET('YODA Header Blocks'!$A$2,'YODA File'!C74,'YODA File'!A74))</f>
        <v>Actions:</v>
      </c>
    </row>
    <row r="75" spans="1:4" x14ac:dyDescent="0.25">
      <c r="A75">
        <f t="shared" ca="1" si="2"/>
        <v>19</v>
      </c>
      <c r="B75" s="111" t="str">
        <f ca="1">OFFSET('YODA Header Blocks'!$A$1,0,'YODA File'!A75)</f>
        <v>Actions</v>
      </c>
      <c r="C75">
        <f t="shared" ca="1" si="3"/>
        <v>2</v>
      </c>
      <c r="D75" s="111" t="str">
        <f ca="1">IF(ROW()-2&gt;LengthHeader,"",
OFFSET('YODA Header Blocks'!$A$2,'YODA File'!C75,'YODA File'!A75))</f>
        <v xml:space="preserve">  - &amp;ActionID0001 {ActionTypeCV:  "Observation", MethodID: *MethodID0001, BeginDateTime:  NULL, BeginDateTimeUTCOffset:  NULL, EndDateTime:  NULL, EndDateTimeUTCOffset:  NULL, ActionDescription:  "Generic observation action generated by YODA TimeSeries Template", ActionFileLink:  ""}</v>
      </c>
    </row>
    <row r="76" spans="1:4" x14ac:dyDescent="0.25">
      <c r="A76">
        <f t="shared" ca="1" si="2"/>
        <v>19</v>
      </c>
      <c r="B76" s="111" t="str">
        <f ca="1">OFFSET('YODA Header Blocks'!$A$1,0,'YODA File'!A76)</f>
        <v>Actions</v>
      </c>
      <c r="C76">
        <f t="shared" ca="1" si="3"/>
        <v>3</v>
      </c>
      <c r="D76" s="111" t="str">
        <f ca="1">IF(ROW()-2&gt;LengthHeader,"",
OFFSET('YODA Header Blocks'!$A$2,'YODA File'!C76,'YODA File'!A76))</f>
        <v xml:space="preserve">  - &amp;ActionID0002 {ActionTypeCV:  "Observation", MethodID: *MethodID0001, BeginDateTime:  NULL, BeginDateTimeUTCOffset:  NULL, EndDateTime:  NULL, EndDateTimeUTCOffset:  NULL, ActionDescription:  "Generic observation action generated by YODA TimeSeries Template", ActionFileLink:  ""}</v>
      </c>
    </row>
    <row r="77" spans="1:4" x14ac:dyDescent="0.25">
      <c r="A77">
        <f t="shared" ca="1" si="2"/>
        <v>19</v>
      </c>
      <c r="B77" s="111" t="str">
        <f ca="1">OFFSET('YODA Header Blocks'!$A$1,0,'YODA File'!A77)</f>
        <v>Actions</v>
      </c>
      <c r="C77">
        <f t="shared" ca="1" si="3"/>
        <v>4</v>
      </c>
      <c r="D77" s="111" t="str">
        <f ca="1">IF(ROW()-2&gt;LengthHeader,"",
OFFSET('YODA Header Blocks'!$A$2,'YODA File'!C77,'YODA File'!A77))</f>
        <v xml:space="preserve">  - &amp;ActionID0003 {ActionTypeCV:  "Observation", MethodID: *MethodID0001, BeginDateTime:  NULL, BeginDateTimeUTCOffset:  NULL, EndDateTime:  NULL, EndDateTimeUTCOffset:  NULL, ActionDescription:  "Generic observation action generated by YODA TimeSeries Template", ActionFileLink:  ""}</v>
      </c>
    </row>
    <row r="78" spans="1:4" x14ac:dyDescent="0.25">
      <c r="A78">
        <f t="shared" ca="1" si="2"/>
        <v>20</v>
      </c>
      <c r="B78" s="111" t="str">
        <f ca="1">OFFSET('YODA Header Blocks'!$A$1,0,'YODA File'!A78)</f>
        <v>Feature Actions</v>
      </c>
      <c r="C78">
        <f t="shared" ca="1" si="3"/>
        <v>1</v>
      </c>
      <c r="D78" s="111" t="str">
        <f ca="1">IF(ROW()-2&gt;LengthHeader,"",
OFFSET('YODA Header Blocks'!$A$2,'YODA File'!C78,'YODA File'!A78))</f>
        <v>FeatureActions:</v>
      </c>
    </row>
    <row r="79" spans="1:4" x14ac:dyDescent="0.25">
      <c r="A79">
        <f t="shared" ca="1" si="2"/>
        <v>20</v>
      </c>
      <c r="B79" s="111" t="str">
        <f ca="1">OFFSET('YODA Header Blocks'!$A$1,0,'YODA File'!A79)</f>
        <v>Feature Actions</v>
      </c>
      <c r="C79">
        <f t="shared" ca="1" si="3"/>
        <v>2</v>
      </c>
      <c r="D79" s="111" t="str">
        <f ca="1">IF(ROW()-2&gt;LengthHeader,"",
OFFSET('YODA Header Blocks'!$A$2,'YODA File'!C79,'YODA File'!A79))</f>
        <v xml:space="preserve">  - &amp;FeatureActionID0001 {SamplingFeatureID:  *SamplingFeatureID0007, ActionID:  *ActionID0001}</v>
      </c>
    </row>
    <row r="80" spans="1:4" x14ac:dyDescent="0.25">
      <c r="A80">
        <f t="shared" ca="1" si="2"/>
        <v>20</v>
      </c>
      <c r="B80" s="111" t="str">
        <f ca="1">OFFSET('YODA Header Blocks'!$A$1,0,'YODA File'!A80)</f>
        <v>Feature Actions</v>
      </c>
      <c r="C80">
        <f t="shared" ca="1" si="3"/>
        <v>3</v>
      </c>
      <c r="D80" s="111" t="str">
        <f ca="1">IF(ROW()-2&gt;LengthHeader,"",
OFFSET('YODA Header Blocks'!$A$2,'YODA File'!C80,'YODA File'!A80))</f>
        <v xml:space="preserve">  - &amp;FeatureActionID0002 {SamplingFeatureID:  *SamplingFeatureID0007, ActionID:  *ActionID0002}</v>
      </c>
    </row>
    <row r="81" spans="1:4" x14ac:dyDescent="0.25">
      <c r="A81">
        <f t="shared" ca="1" si="2"/>
        <v>20</v>
      </c>
      <c r="B81" s="111" t="str">
        <f ca="1">OFFSET('YODA Header Blocks'!$A$1,0,'YODA File'!A81)</f>
        <v>Feature Actions</v>
      </c>
      <c r="C81">
        <f t="shared" ca="1" si="3"/>
        <v>4</v>
      </c>
      <c r="D81" s="111" t="str">
        <f ca="1">IF(ROW()-2&gt;LengthHeader,"",
OFFSET('YODA Header Blocks'!$A$2,'YODA File'!C81,'YODA File'!A81))</f>
        <v xml:space="preserve">  - &amp;FeatureActionID0003 {SamplingFeatureID:  *SamplingFeatureID0007, ActionID:  *ActionID0003}</v>
      </c>
    </row>
    <row r="82" spans="1:4" x14ac:dyDescent="0.25">
      <c r="A82">
        <f t="shared" ca="1" si="2"/>
        <v>21</v>
      </c>
      <c r="B82" s="111" t="str">
        <f ca="1">OFFSET('YODA Header Blocks'!$A$1,0,'YODA File'!A82)</f>
        <v>Results</v>
      </c>
      <c r="C82">
        <f t="shared" ca="1" si="3"/>
        <v>1</v>
      </c>
      <c r="D82" s="111" t="str">
        <f ca="1">IF(ROW()-2&gt;LengthHeader,"",
OFFSET('YODA Header Blocks'!$A$2,'YODA File'!C82,'YODA File'!A82))</f>
        <v>Results:</v>
      </c>
    </row>
    <row r="83" spans="1:4" x14ac:dyDescent="0.25">
      <c r="A83">
        <f t="shared" ca="1" si="2"/>
        <v>21</v>
      </c>
      <c r="B83" s="111" t="str">
        <f ca="1">OFFSET('YODA Header Blocks'!$A$1,0,'YODA File'!A83)</f>
        <v>Results</v>
      </c>
      <c r="C83">
        <f t="shared" ca="1" si="3"/>
        <v>2</v>
      </c>
      <c r="D83" s="111" t="str">
        <f ca="1">IF(ROW()-2&gt;LengthHeader,"",
OFFSET('YODA Header Blocks'!$A$2,'YODA File'!C83,'YODA File'!A83))</f>
        <v xml:space="preserve">  - &amp;ResultID0001 {ResultUUID:  "", FeatureActionID: *FeatureActionID0001, ResultTypeCV:  "Time series coverage", VariableID:  *VariableID0004, UnitsID:  "", TaxonomicClassifierID:  "", ProcessingLevelID:  *ProcessingLevelID0001, ResultDateTime:  "", ResultDateTimeUTCOffset:  "", ValidDateTime:  "", ValidDateTimeUTCOffset:  "", StatusCV:  "", SampledMediumCV:  "Gas", ValueCount:  3359}</v>
      </c>
    </row>
    <row r="84" spans="1:4" x14ac:dyDescent="0.25">
      <c r="A84">
        <f t="shared" ca="1" si="2"/>
        <v>21</v>
      </c>
      <c r="B84" s="111" t="str">
        <f ca="1">OFFSET('YODA Header Blocks'!$A$1,0,'YODA File'!A84)</f>
        <v>Results</v>
      </c>
      <c r="C84">
        <f t="shared" ca="1" si="3"/>
        <v>3</v>
      </c>
      <c r="D84" s="111" t="str">
        <f ca="1">IF(ROW()-2&gt;LengthHeader,"",
OFFSET('YODA Header Blocks'!$A$2,'YODA File'!C84,'YODA File'!A84))</f>
        <v xml:space="preserve">  - &amp;ResultID0002 {ResultUUID:  "", FeatureActionID: *FeatureActionID0002, ResultTypeCV:  "Time series coverage", VariableID:  *VariableID0005, UnitsID:  "", TaxonomicClassifierID:  "", ProcessingLevelID:  *ProcessingLevelID0001, ResultDateTime:  "", ResultDateTimeUTCOffset:  "", ValidDateTime:  "", ValidDateTimeUTCOffset:  "", StatusCV:  "", SampledMediumCV:  "Gas", ValueCount:  3359}</v>
      </c>
    </row>
    <row r="85" spans="1:4" x14ac:dyDescent="0.25">
      <c r="A85">
        <f t="shared" ca="1" si="2"/>
        <v>21</v>
      </c>
      <c r="B85" s="111" t="str">
        <f ca="1">OFFSET('YODA Header Blocks'!$A$1,0,'YODA File'!A85)</f>
        <v>Results</v>
      </c>
      <c r="C85">
        <f t="shared" ca="1" si="3"/>
        <v>4</v>
      </c>
      <c r="D85" s="111" t="str">
        <f ca="1">IF(ROW()-2&gt;LengthHeader,"",
OFFSET('YODA Header Blocks'!$A$2,'YODA File'!C85,'YODA File'!A85))</f>
        <v xml:space="preserve">  - &amp;ResultID0003 {ResultUUID:  "", FeatureActionID: *FeatureActionID0003, ResultTypeCV:  "Time series coverage", VariableID:  *VariableID0006, UnitsID:  "", TaxonomicClassifierID:  "", ProcessingLevelID:  *ProcessingLevelID0001, ResultDateTime:  "", ResultDateTimeUTCOffset:  "", ValidDateTime:  "", ValidDateTimeUTCOffset:  "", StatusCV:  "", SampledMediumCV:  "Gas", ValueCount:  3359}</v>
      </c>
    </row>
    <row r="86" spans="1:4" x14ac:dyDescent="0.25">
      <c r="A86">
        <f t="shared" ca="1" si="2"/>
        <v>22</v>
      </c>
      <c r="B86" s="111" t="str">
        <f ca="1">OFFSET('YODA Header Blocks'!$A$1,0,'YODA File'!A86)</f>
        <v>Time Series Results</v>
      </c>
      <c r="C86">
        <f t="shared" ca="1" si="3"/>
        <v>1</v>
      </c>
      <c r="D86" s="111" t="str">
        <f ca="1">IF(ROW()-2&gt;LengthHeader,"",
OFFSET('YODA Header Blocks'!$A$2,'YODA File'!C86,'YODA File'!A86))</f>
        <v>TimeSeriesResults:</v>
      </c>
    </row>
    <row r="87" spans="1:4" x14ac:dyDescent="0.25">
      <c r="A87">
        <f t="shared" ca="1" si="2"/>
        <v>22</v>
      </c>
      <c r="B87" s="111" t="str">
        <f ca="1">OFFSET('YODA Header Blocks'!$A$1,0,'YODA File'!A87)</f>
        <v>Time Series Results</v>
      </c>
      <c r="C87">
        <f t="shared" ca="1" si="3"/>
        <v>2</v>
      </c>
      <c r="D87" s="111" t="str">
        <f ca="1">IF(ROW()-2&gt;LengthHeader,"",
OFFSET('YODA Header Blocks'!$A$2,'YODA File'!C87,'YODA File'!A87))</f>
        <v xml:space="preserve">  - &amp;TimeSeriesResultID0010001 {ResultID: *ResultID0001, XLocation:  NULL, XLocationUnitsID:  "", YLocation:  NULL, YLocationUnitsID:  "", ZLocation:  NULL, ZLocationUnitsID:  "", SpatialReferenceID:  "", IntendedTimeSpacing:  NULL, IntendedTimeSpacingUnitsID:  "", AggregationStatisticCV:  "Average"}</v>
      </c>
    </row>
    <row r="88" spans="1:4" x14ac:dyDescent="0.25">
      <c r="A88">
        <f t="shared" ca="1" si="2"/>
        <v>22</v>
      </c>
      <c r="B88" s="111" t="str">
        <f ca="1">OFFSET('YODA Header Blocks'!$A$1,0,'YODA File'!A88)</f>
        <v>Time Series Results</v>
      </c>
      <c r="C88">
        <f t="shared" ca="1" si="3"/>
        <v>3</v>
      </c>
      <c r="D88" s="111" t="str">
        <f ca="1">IF(ROW()-2&gt;LengthHeader,"",
OFFSET('YODA Header Blocks'!$A$2,'YODA File'!C88,'YODA File'!A88))</f>
        <v xml:space="preserve">  - &amp;TimeSeriesResultID0010002 {ResultID: *ResultID0002, XLocation:  NULL, XLocationUnitsID:  "", YLocation:  NULL, YLocationUnitsID:  "", ZLocation:  NULL, ZLocationUnitsID:  "", SpatialReferenceID:  "", IntendedTimeSpacing:  NULL, IntendedTimeSpacingUnitsID:  "", AggregationStatisticCV:  "Minimum"}</v>
      </c>
    </row>
    <row r="89" spans="1:4" x14ac:dyDescent="0.25">
      <c r="A89">
        <f t="shared" ca="1" si="2"/>
        <v>22</v>
      </c>
      <c r="B89" s="111" t="str">
        <f ca="1">OFFSET('YODA Header Blocks'!$A$1,0,'YODA File'!A89)</f>
        <v>Time Series Results</v>
      </c>
      <c r="C89">
        <f t="shared" ca="1" si="3"/>
        <v>4</v>
      </c>
      <c r="D89" s="111" t="str">
        <f ca="1">IF(ROW()-2&gt;LengthHeader,"",
OFFSET('YODA Header Blocks'!$A$2,'YODA File'!C89,'YODA File'!A89))</f>
        <v xml:space="preserve">  - &amp;TimeSeriesResultID0010003 {ResultID: *ResultID0003, XLocation:  NULL, XLocationUnitsID:  "", YLocation:  NULL, YLocationUnitsID:  "", ZLocation:  NULL, ZLocationUnitsID:  "", SpatialReferenceID:  "", IntendedTimeSpacing:  NULL, IntendedTimeSpacingUnitsID:  "", AggregationStatisticCV:  "Maximum"}</v>
      </c>
    </row>
    <row r="90" spans="1:4" x14ac:dyDescent="0.25">
      <c r="A90">
        <f t="shared" ca="1" si="2"/>
        <v>23</v>
      </c>
      <c r="B90" s="111" t="str">
        <f ca="1">OFFSET('YODA Header Blocks'!$A$1,0,'YODA File'!A90)</f>
        <v>Time Series Result Values</v>
      </c>
      <c r="C90">
        <f t="shared" ca="1" si="3"/>
        <v>1</v>
      </c>
      <c r="D90" s="111" t="str">
        <f ca="1">IF(ROW()-2&gt;LengthHeader,"",
OFFSET('YODA Header Blocks'!$A$2,'YODA File'!C90,'YODA File'!A90))</f>
        <v>TimeSeriesResultValues:</v>
      </c>
    </row>
    <row r="91" spans="1:4" x14ac:dyDescent="0.25">
      <c r="A91">
        <f t="shared" ca="1" si="2"/>
        <v>23</v>
      </c>
      <c r="B91" s="111" t="str">
        <f ca="1">OFFSET('YODA Header Blocks'!$A$1,0,'YODA File'!A91)</f>
        <v>Time Series Result Values</v>
      </c>
      <c r="C91">
        <f t="shared" ca="1" si="3"/>
        <v>2</v>
      </c>
      <c r="D91" s="111" t="str">
        <f ca="1">IF(ROW()-2&gt;LengthHeader,"",
OFFSET('YODA Header Blocks'!$A$2,'YODA File'!C91,'YODA File'!A91))</f>
        <v xml:space="preserve">  ColumnDefinitions:</v>
      </c>
    </row>
    <row r="92" spans="1:4" x14ac:dyDescent="0.25">
      <c r="A92">
        <f t="shared" ca="1" si="2"/>
        <v>23</v>
      </c>
      <c r="B92" s="111" t="str">
        <f ca="1">OFFSET('YODA Header Blocks'!$A$1,0,'YODA File'!A92)</f>
        <v>Time Series Result Values</v>
      </c>
      <c r="C92">
        <f t="shared" ca="1" si="3"/>
        <v>3</v>
      </c>
      <c r="D92" s="111" t="str">
        <f ca="1">IF(ROW()-2&gt;LengthHeader,"",
OFFSET('YODA Header Blocks'!$A$2,'YODA File'!C92,'YODA File'!A92))</f>
        <v xml:space="preserve">    - {ColumnNumber: 0001, Label: ValueDateTime, ODM2Field: ValueDateTime}</v>
      </c>
    </row>
    <row r="93" spans="1:4" x14ac:dyDescent="0.25">
      <c r="A93">
        <f t="shared" ca="1" si="2"/>
        <v>23</v>
      </c>
      <c r="B93" s="111" t="str">
        <f ca="1">OFFSET('YODA Header Blocks'!$A$1,0,'YODA File'!A93)</f>
        <v>Time Series Result Values</v>
      </c>
      <c r="C93">
        <f t="shared" ca="1" si="3"/>
        <v>4</v>
      </c>
      <c r="D93" s="111" t="str">
        <f ca="1">IF(ROW()-2&gt;LengthHeader,"",
OFFSET('YODA Header Blocks'!$A$2,'YODA File'!C93,'YODA File'!A93))</f>
        <v xml:space="preserve">    - {ColumnNumber: 0002, Label: ValueDateTimeUTCOffset, ODM2Field: ValueDateTimeUTCOffset}</v>
      </c>
    </row>
    <row r="94" spans="1:4" x14ac:dyDescent="0.25">
      <c r="A94">
        <f t="shared" ca="1" si="2"/>
        <v>23</v>
      </c>
      <c r="B94" s="111" t="str">
        <f ca="1">OFFSET('YODA Header Blocks'!$A$1,0,'YODA File'!A94)</f>
        <v>Time Series Result Values</v>
      </c>
      <c r="C94">
        <f t="shared" ca="1" si="3"/>
        <v>5</v>
      </c>
      <c r="D94" s="111" t="str">
        <f ca="1">IF(ROW()-2&gt;LengthHeader,"",
OFFSET('YODA Header Blocks'!$A$2,'YODA File'!C94,'YODA File'!A94))</f>
        <v xml:space="preserve">    - {ColumnNumber: 0003, Label:  "AirTemp_Avg", ODM2Field:  "DataValue", CensorCodeCV:  "Not censored", QualiatyCodeCV:  "Good", TimeAggregationInterval:  15, TimeAggregationIntervalUnitsID:  ""}</v>
      </c>
    </row>
    <row r="95" spans="1:4" x14ac:dyDescent="0.25">
      <c r="A95">
        <f t="shared" ca="1" si="2"/>
        <v>23</v>
      </c>
      <c r="B95" s="111" t="str">
        <f ca="1">OFFSET('YODA Header Blocks'!$A$1,0,'YODA File'!A95)</f>
        <v>Time Series Result Values</v>
      </c>
      <c r="C95">
        <f t="shared" ca="1" si="3"/>
        <v>6</v>
      </c>
      <c r="D95" s="111" t="str">
        <f ca="1">IF(ROW()-2&gt;LengthHeader,"",
OFFSET('YODA Header Blocks'!$A$2,'YODA File'!C95,'YODA File'!A95))</f>
        <v xml:space="preserve">    - {ColumnNumber: 0004, Label:  "AirTemp_Min", ODM2Field:  "DataValue", CensorCodeCV:  "Not censored", QualiatyCodeCV:  "Good", TimeAggregationInterval:  15, TimeAggregationIntervalUnitsID:  ""}</v>
      </c>
    </row>
    <row r="96" spans="1:4" x14ac:dyDescent="0.25">
      <c r="A96">
        <f t="shared" ca="1" si="2"/>
        <v>23</v>
      </c>
      <c r="B96" s="111" t="str">
        <f ca="1">OFFSET('YODA Header Blocks'!$A$1,0,'YODA File'!A96)</f>
        <v>Time Series Result Values</v>
      </c>
      <c r="C96">
        <f t="shared" ca="1" si="3"/>
        <v>7</v>
      </c>
      <c r="D96" s="111" t="str">
        <f ca="1">IF(ROW()-2&gt;LengthHeader,"",
OFFSET('YODA Header Blocks'!$A$2,'YODA File'!C96,'YODA File'!A96))</f>
        <v xml:space="preserve">    - {ColumnNumber: 0005, Label:  "AirTemp_Max", ODM2Field:  "DataValue", CensorCodeCV:  "Not censored", QualiatyCodeCV:  "Good", TimeAggregationInterval:  15, TimeAggregationIntervalUnitsID:  ""}</v>
      </c>
    </row>
    <row r="97" spans="1:4" x14ac:dyDescent="0.25">
      <c r="A97">
        <f t="shared" ca="1" si="2"/>
        <v>24</v>
      </c>
      <c r="B97" s="111" t="str">
        <f ca="1">OFFSET('YODA Header Blocks'!$A$1,0,'YODA File'!A97)</f>
        <v>Measurement Results</v>
      </c>
      <c r="C97">
        <f t="shared" ca="1" si="3"/>
        <v>1</v>
      </c>
      <c r="D97" s="111" t="str">
        <f ca="1">IF(ROW()-2&gt;LengthHeader,"",
OFFSET('YODA Header Blocks'!$A$2,'YODA File'!C97,'YODA File'!A97))</f>
        <v/>
      </c>
    </row>
    <row r="98" spans="1:4" x14ac:dyDescent="0.25">
      <c r="A98">
        <f t="shared" ca="1" si="2"/>
        <v>25</v>
      </c>
      <c r="B98" s="111" t="str">
        <f ca="1">OFFSET('YODA Header Blocks'!$A$1,0,'YODA File'!A98)</f>
        <v>Measurement Result Values</v>
      </c>
      <c r="C98">
        <f t="shared" ca="1" si="3"/>
        <v>1</v>
      </c>
      <c r="D98" s="111" t="str">
        <f ca="1">IF(ROW()-2&gt;LengthHeader,"",
OFFSET('YODA Header Blocks'!$A$2,'YODA File'!C98,'YODA File'!A98))</f>
        <v/>
      </c>
    </row>
    <row r="99" spans="1:4" x14ac:dyDescent="0.25">
      <c r="A99">
        <f t="shared" ca="1" si="2"/>
        <v>26</v>
      </c>
      <c r="B99" s="111" t="str">
        <f ca="1">OFFSET('YODA Header Blocks'!$A$1,0,'YODA File'!A99)</f>
        <v>Data Helper</v>
      </c>
      <c r="C99">
        <f t="shared" ca="1" si="3"/>
        <v>1</v>
      </c>
      <c r="D99" s="111" t="str">
        <f ca="1">IF(ROW()-2&gt;LengthHeader,"",
OFFSET('YODA Header Blocks'!$A$2,'YODA File'!C99,'YODA File'!A99))</f>
        <v xml:space="preserve">  Data:</v>
      </c>
    </row>
    <row r="100" spans="1:4" x14ac:dyDescent="0.25">
      <c r="A100">
        <f t="shared" ca="1" si="2"/>
        <v>27</v>
      </c>
      <c r="B100" s="111" t="str">
        <f ca="1">OFFSET('YODA Header Blocks'!$A$1,0,'YODA File'!A100)</f>
        <v>Data Helper2</v>
      </c>
      <c r="C100">
        <f t="shared" ca="1" si="3"/>
        <v>1</v>
      </c>
      <c r="D100" s="111" t="str">
        <f ca="1">IF(ROW()-2&gt;LengthHeader,"",
OFFSET('YODA Header Blocks'!$A$2,'YODA File'!C100,'YODA File'!A100))</f>
        <v xml:space="preserve">  - [[</v>
      </c>
    </row>
    <row r="101" spans="1:4" x14ac:dyDescent="0.25">
      <c r="A101">
        <f t="shared" ca="1" si="2"/>
        <v>27</v>
      </c>
      <c r="B101" s="111" t="str">
        <f ca="1">OFFSET('YODA Header Blocks'!$A$1,0,'YODA File'!A101)</f>
        <v>Data Helper2</v>
      </c>
      <c r="C101">
        <f t="shared" ca="1" si="3"/>
        <v>2</v>
      </c>
      <c r="D101" s="111" t="str">
        <f ca="1">IF(ROW()-2&gt;LengthHeader,"",
OFFSET('YODA Header Blocks'!$A$2,'YODA File'!C101,'YODA File'!A101))</f>
        <v>ValueDateTime, ValueDateTimeUTCOffset, AirTemp_Avg, AirTemp_Min, AirTemp_Max],[</v>
      </c>
    </row>
    <row r="102" spans="1:4" x14ac:dyDescent="0.25">
      <c r="A102">
        <f t="shared" ca="1" si="2"/>
        <v>28</v>
      </c>
      <c r="B102" s="111" t="str">
        <f ca="1">OFFSET('YODA Header Blocks'!$A$1,0,'YODA File'!A102)</f>
        <v>Data Values</v>
      </c>
      <c r="C102">
        <f t="shared" ca="1" si="3"/>
        <v>1</v>
      </c>
      <c r="D102" s="111" t="str">
        <f ca="1">IF(ROW()-2&gt;LengthHeader,"",
OFFSET('YODA Header Blocks'!$A$2,'YODA File'!C102,'YODA File'!A102))</f>
        <v>Total Header Length:</v>
      </c>
    </row>
    <row r="103" spans="1:4" x14ac:dyDescent="0.25">
      <c r="A103">
        <f t="shared" ca="1" si="2"/>
        <v>28</v>
      </c>
      <c r="B103" s="111" t="str">
        <f ca="1">OFFSET('YODA Header Blocks'!$A$1,0,'YODA File'!A103)</f>
        <v>Data Values</v>
      </c>
      <c r="C103">
        <f t="shared" ca="1" si="3"/>
        <v>2</v>
      </c>
      <c r="D103" s="111" t="str">
        <f ca="1">IF(ROW()-2&gt;LengthHeader,"",
OFFSET('YODA Header Blocks'!$A$2,'YODA File'!C103,'YODA File'!A103))</f>
        <v/>
      </c>
    </row>
    <row r="104" spans="1:4" x14ac:dyDescent="0.25">
      <c r="A104">
        <f t="shared" ca="1" si="2"/>
        <v>28</v>
      </c>
      <c r="B104" s="111" t="str">
        <f ca="1">OFFSET('YODA Header Blocks'!$A$1,0,'YODA File'!A104)</f>
        <v>Data Values</v>
      </c>
      <c r="C104">
        <f t="shared" ca="1" si="3"/>
        <v>3</v>
      </c>
      <c r="D104" s="111" t="str">
        <f ca="1">IF(ROW()-2&gt;LengthHeader,"",
OFFSET('YODA Header Blocks'!$A$2,'YODA File'!C104,'YODA File'!A104))</f>
        <v/>
      </c>
    </row>
    <row r="105" spans="1:4" x14ac:dyDescent="0.25">
      <c r="A105">
        <f t="shared" ca="1" si="2"/>
        <v>28</v>
      </c>
      <c r="B105" s="111" t="str">
        <f ca="1">OFFSET('YODA Header Blocks'!$A$1,0,'YODA File'!A105)</f>
        <v>Data Values</v>
      </c>
      <c r="C105">
        <f t="shared" ca="1" si="3"/>
        <v>4</v>
      </c>
      <c r="D105" s="111" t="str">
        <f ca="1">IF(ROW()-2&gt;LengthHeader,"",
OFFSET('YODA Header Blocks'!$A$2,'YODA File'!C105,'YODA File'!A105))</f>
        <v/>
      </c>
    </row>
    <row r="106" spans="1:4" x14ac:dyDescent="0.25">
      <c r="A106">
        <f t="shared" ca="1" si="2"/>
        <v>28</v>
      </c>
      <c r="B106" s="111" t="str">
        <f ca="1">OFFSET('YODA Header Blocks'!$A$1,0,'YODA File'!A106)</f>
        <v>Data Values</v>
      </c>
      <c r="C106">
        <f t="shared" ca="1" si="3"/>
        <v>5</v>
      </c>
      <c r="D106" s="111" t="str">
        <f ca="1">IF(ROW()-2&gt;LengthHeader,"",
OFFSET('YODA Header Blocks'!$A$2,'YODA File'!C106,'YODA File'!A106))</f>
        <v/>
      </c>
    </row>
    <row r="107" spans="1:4" x14ac:dyDescent="0.25">
      <c r="A107">
        <f t="shared" ca="1" si="2"/>
        <v>28</v>
      </c>
      <c r="B107" s="111" t="str">
        <f ca="1">OFFSET('YODA Header Blocks'!$A$1,0,'YODA File'!A107)</f>
        <v>Data Values</v>
      </c>
      <c r="C107">
        <f t="shared" ca="1" si="3"/>
        <v>6</v>
      </c>
      <c r="D107" s="111" t="str">
        <f ca="1">IF(ROW()-2&gt;LengthHeader,"",
OFFSET('YODA Header Blocks'!$A$2,'YODA File'!C107,'YODA File'!A107))</f>
        <v/>
      </c>
    </row>
    <row r="108" spans="1:4" x14ac:dyDescent="0.25">
      <c r="A108">
        <f t="shared" ca="1" si="2"/>
        <v>28</v>
      </c>
      <c r="B108" s="111" t="str">
        <f ca="1">OFFSET('YODA Header Blocks'!$A$1,0,'YODA File'!A108)</f>
        <v>Data Values</v>
      </c>
      <c r="C108">
        <f t="shared" ca="1" si="3"/>
        <v>7</v>
      </c>
      <c r="D108" s="111" t="str">
        <f ca="1">IF(ROW()-2&gt;LengthHeader,"",
OFFSET('YODA Header Blocks'!$A$2,'YODA File'!C108,'YODA File'!A108))</f>
        <v/>
      </c>
    </row>
    <row r="109" spans="1:4" x14ac:dyDescent="0.25">
      <c r="A109">
        <f t="shared" ca="1" si="2"/>
        <v>28</v>
      </c>
      <c r="B109" s="111" t="str">
        <f ca="1">OFFSET('YODA Header Blocks'!$A$1,0,'YODA File'!A109)</f>
        <v>Data Values</v>
      </c>
      <c r="C109">
        <f t="shared" ca="1" si="3"/>
        <v>8</v>
      </c>
      <c r="D109" s="111" t="str">
        <f ca="1">IF(ROW()-2&gt;LengthHeader,"",
OFFSET('YODA Header Blocks'!$A$2,'YODA File'!C109,'YODA File'!A109))</f>
        <v/>
      </c>
    </row>
    <row r="110" spans="1:4" x14ac:dyDescent="0.25">
      <c r="A110">
        <f t="shared" ca="1" si="2"/>
        <v>28</v>
      </c>
      <c r="B110" s="111" t="str">
        <f ca="1">OFFSET('YODA Header Blocks'!$A$1,0,'YODA File'!A110)</f>
        <v>Data Values</v>
      </c>
      <c r="C110">
        <f t="shared" ca="1" si="3"/>
        <v>9</v>
      </c>
      <c r="D110" s="111" t="str">
        <f ca="1">IF(ROW()-2&gt;LengthHeader,"",
OFFSET('YODA Header Blocks'!$A$2,'YODA File'!C110,'YODA File'!A110))</f>
        <v/>
      </c>
    </row>
    <row r="111" spans="1:4" x14ac:dyDescent="0.25">
      <c r="A111">
        <f t="shared" ca="1" si="2"/>
        <v>28</v>
      </c>
      <c r="B111" s="111" t="str">
        <f ca="1">OFFSET('YODA Header Blocks'!$A$1,0,'YODA File'!A111)</f>
        <v>Data Values</v>
      </c>
      <c r="C111">
        <f t="shared" ca="1" si="3"/>
        <v>10</v>
      </c>
      <c r="D111" s="111" t="str">
        <f ca="1">IF(ROW()-2&gt;LengthHeader,"",
OFFSET('YODA Header Blocks'!$A$2,'YODA File'!C111,'YODA File'!A111))</f>
        <v/>
      </c>
    </row>
    <row r="112" spans="1:4" x14ac:dyDescent="0.25">
      <c r="A112">
        <f t="shared" ca="1" si="2"/>
        <v>28</v>
      </c>
      <c r="B112" s="111" t="str">
        <f ca="1">OFFSET('YODA Header Blocks'!$A$1,0,'YODA File'!A112)</f>
        <v>Data Values</v>
      </c>
      <c r="C112">
        <f t="shared" ca="1" si="3"/>
        <v>11</v>
      </c>
      <c r="D112" s="111" t="str">
        <f ca="1">IF(ROW()-2&gt;LengthHeader,"",
OFFSET('YODA Header Blocks'!$A$2,'YODA File'!C112,'YODA File'!A112))</f>
        <v/>
      </c>
    </row>
    <row r="113" spans="1:4" x14ac:dyDescent="0.25">
      <c r="A113">
        <f t="shared" ca="1" si="2"/>
        <v>28</v>
      </c>
      <c r="B113" s="111" t="str">
        <f ca="1">OFFSET('YODA Header Blocks'!$A$1,0,'YODA File'!A113)</f>
        <v>Data Values</v>
      </c>
      <c r="C113">
        <f t="shared" ca="1" si="3"/>
        <v>12</v>
      </c>
      <c r="D113" s="111" t="str">
        <f ca="1">IF(ROW()-2&gt;LengthHeader,"",
OFFSET('YODA Header Blocks'!$A$2,'YODA File'!C113,'YODA File'!A113))</f>
        <v/>
      </c>
    </row>
    <row r="114" spans="1:4" x14ac:dyDescent="0.25">
      <c r="A114">
        <f t="shared" ca="1" si="2"/>
        <v>28</v>
      </c>
      <c r="B114" s="111" t="str">
        <f ca="1">OFFSET('YODA Header Blocks'!$A$1,0,'YODA File'!A114)</f>
        <v>Data Values</v>
      </c>
      <c r="C114">
        <f t="shared" ca="1" si="3"/>
        <v>13</v>
      </c>
      <c r="D114" s="111" t="str">
        <f ca="1">IF(ROW()-2&gt;LengthHeader,"",
OFFSET('YODA Header Blocks'!$A$2,'YODA File'!C114,'YODA File'!A114))</f>
        <v/>
      </c>
    </row>
    <row r="115" spans="1:4" x14ac:dyDescent="0.25">
      <c r="A115">
        <f t="shared" ca="1" si="2"/>
        <v>28</v>
      </c>
      <c r="B115" s="111" t="str">
        <f ca="1">OFFSET('YODA Header Blocks'!$A$1,0,'YODA File'!A115)</f>
        <v>Data Values</v>
      </c>
      <c r="C115">
        <f t="shared" ca="1" si="3"/>
        <v>14</v>
      </c>
      <c r="D115" s="111" t="str">
        <f ca="1">IF(ROW()-2&gt;LengthHeader,"",
OFFSET('YODA Header Blocks'!$A$2,'YODA File'!C115,'YODA File'!A115))</f>
        <v/>
      </c>
    </row>
    <row r="116" spans="1:4" x14ac:dyDescent="0.25">
      <c r="A116">
        <f t="shared" ca="1" si="2"/>
        <v>28</v>
      </c>
      <c r="B116" s="111" t="str">
        <f ca="1">OFFSET('YODA Header Blocks'!$A$1,0,'YODA File'!A116)</f>
        <v>Data Values</v>
      </c>
      <c r="C116">
        <f t="shared" ca="1" si="3"/>
        <v>15</v>
      </c>
      <c r="D116" s="111" t="str">
        <f ca="1">IF(ROW()-2&gt;LengthHeader,"",
OFFSET('YODA Header Blocks'!$A$2,'YODA File'!C116,'YODA File'!A116))</f>
        <v/>
      </c>
    </row>
    <row r="117" spans="1:4" x14ac:dyDescent="0.25">
      <c r="A117">
        <f t="shared" ca="1" si="2"/>
        <v>28</v>
      </c>
      <c r="B117" s="111" t="str">
        <f ca="1">OFFSET('YODA Header Blocks'!$A$1,0,'YODA File'!A117)</f>
        <v>Data Values</v>
      </c>
      <c r="C117">
        <f t="shared" ca="1" si="3"/>
        <v>16</v>
      </c>
      <c r="D117" s="111" t="str">
        <f ca="1">IF(ROW()-2&gt;LengthHeader,"",
OFFSET('YODA Header Blocks'!$A$2,'YODA File'!C117,'YODA File'!A117))</f>
        <v/>
      </c>
    </row>
    <row r="118" spans="1:4" x14ac:dyDescent="0.25">
      <c r="A118">
        <f t="shared" ca="1" si="2"/>
        <v>28</v>
      </c>
      <c r="B118" s="111" t="str">
        <f ca="1">OFFSET('YODA Header Blocks'!$A$1,0,'YODA File'!A118)</f>
        <v>Data Values</v>
      </c>
      <c r="C118">
        <f t="shared" ca="1" si="3"/>
        <v>17</v>
      </c>
      <c r="D118" s="111" t="str">
        <f ca="1">IF(ROW()-2&gt;LengthHeader,"",
OFFSET('YODA Header Blocks'!$A$2,'YODA File'!C118,'YODA File'!A118))</f>
        <v/>
      </c>
    </row>
    <row r="119" spans="1:4" x14ac:dyDescent="0.25">
      <c r="A119">
        <f t="shared" ca="1" si="2"/>
        <v>28</v>
      </c>
      <c r="B119" s="111" t="str">
        <f ca="1">OFFSET('YODA Header Blocks'!$A$1,0,'YODA File'!A119)</f>
        <v>Data Values</v>
      </c>
      <c r="C119">
        <f t="shared" ca="1" si="3"/>
        <v>18</v>
      </c>
      <c r="D119" s="111" t="str">
        <f ca="1">IF(ROW()-2&gt;LengthHeader,"",
OFFSET('YODA Header Blocks'!$A$2,'YODA File'!C119,'YODA File'!A119))</f>
        <v/>
      </c>
    </row>
    <row r="120" spans="1:4" x14ac:dyDescent="0.25">
      <c r="A120">
        <f t="shared" ca="1" si="2"/>
        <v>28</v>
      </c>
      <c r="B120" s="111" t="str">
        <f ca="1">OFFSET('YODA Header Blocks'!$A$1,0,'YODA File'!A120)</f>
        <v>Data Values</v>
      </c>
      <c r="C120">
        <f t="shared" ca="1" si="3"/>
        <v>19</v>
      </c>
      <c r="D120" s="111" t="str">
        <f ca="1">IF(ROW()-2&gt;LengthHeader,"",
OFFSET('YODA Header Blocks'!$A$2,'YODA File'!C120,'YODA File'!A120))</f>
        <v/>
      </c>
    </row>
    <row r="121" spans="1:4" x14ac:dyDescent="0.25">
      <c r="A121">
        <f t="shared" ca="1" si="2"/>
        <v>28</v>
      </c>
      <c r="B121" s="111" t="str">
        <f ca="1">OFFSET('YODA Header Blocks'!$A$1,0,'YODA File'!A121)</f>
        <v>Data Values</v>
      </c>
      <c r="C121">
        <f t="shared" ca="1" si="3"/>
        <v>20</v>
      </c>
      <c r="D121" s="111" t="str">
        <f ca="1">IF(ROW()-2&gt;LengthHeader,"",
OFFSET('YODA Header Blocks'!$A$2,'YODA File'!C121,'YODA File'!A121))</f>
        <v/>
      </c>
    </row>
    <row r="122" spans="1:4" x14ac:dyDescent="0.25">
      <c r="A122">
        <f t="shared" ca="1" si="2"/>
        <v>28</v>
      </c>
      <c r="B122" s="111" t="str">
        <f ca="1">OFFSET('YODA Header Blocks'!$A$1,0,'YODA File'!A122)</f>
        <v>Data Values</v>
      </c>
      <c r="C122">
        <f t="shared" ca="1" si="3"/>
        <v>21</v>
      </c>
      <c r="D122" s="111" t="str">
        <f ca="1">IF(ROW()-2&gt;LengthHeader,"",
OFFSET('YODA Header Blocks'!$A$2,'YODA File'!C122,'YODA File'!A122))</f>
        <v/>
      </c>
    </row>
    <row r="123" spans="1:4" x14ac:dyDescent="0.25">
      <c r="A123">
        <f t="shared" ca="1" si="2"/>
        <v>28</v>
      </c>
      <c r="B123" s="111" t="str">
        <f ca="1">OFFSET('YODA Header Blocks'!$A$1,0,'YODA File'!A123)</f>
        <v>Data Values</v>
      </c>
      <c r="C123">
        <f t="shared" ca="1" si="3"/>
        <v>22</v>
      </c>
      <c r="D123" s="111" t="str">
        <f ca="1">IF(ROW()-2&gt;LengthHeader,"",
OFFSET('YODA Header Blocks'!$A$2,'YODA File'!C123,'YODA File'!A123))</f>
        <v/>
      </c>
    </row>
    <row r="124" spans="1:4" x14ac:dyDescent="0.25">
      <c r="A124">
        <f t="shared" ca="1" si="2"/>
        <v>28</v>
      </c>
      <c r="B124" s="111" t="str">
        <f ca="1">OFFSET('YODA Header Blocks'!$A$1,0,'YODA File'!A124)</f>
        <v>Data Values</v>
      </c>
      <c r="C124">
        <f t="shared" ca="1" si="3"/>
        <v>23</v>
      </c>
      <c r="D124" s="111" t="str">
        <f ca="1">IF(ROW()-2&gt;LengthHeader,"",
OFFSET('YODA Header Blocks'!$A$2,'YODA File'!C124,'YODA File'!A124))</f>
        <v/>
      </c>
    </row>
    <row r="125" spans="1:4" x14ac:dyDescent="0.25">
      <c r="A125">
        <f t="shared" ca="1" si="2"/>
        <v>28</v>
      </c>
      <c r="B125" s="111" t="str">
        <f ca="1">OFFSET('YODA Header Blocks'!$A$1,0,'YODA File'!A125)</f>
        <v>Data Values</v>
      </c>
      <c r="C125">
        <f t="shared" ca="1" si="3"/>
        <v>24</v>
      </c>
      <c r="D125" s="111" t="str">
        <f ca="1">IF(ROW()-2&gt;LengthHeader,"",
OFFSET('YODA Header Blocks'!$A$2,'YODA File'!C125,'YODA File'!A125))</f>
        <v/>
      </c>
    </row>
    <row r="126" spans="1:4" x14ac:dyDescent="0.25">
      <c r="A126">
        <f t="shared" ca="1" si="2"/>
        <v>28</v>
      </c>
      <c r="B126" s="111" t="str">
        <f ca="1">OFFSET('YODA Header Blocks'!$A$1,0,'YODA File'!A126)</f>
        <v>Data Values</v>
      </c>
      <c r="C126">
        <f t="shared" ca="1" si="3"/>
        <v>25</v>
      </c>
      <c r="D126" s="111" t="str">
        <f ca="1">IF(ROW()-2&gt;LengthHeader,"",
OFFSET('YODA Header Blocks'!$A$2,'YODA File'!C126,'YODA File'!A126))</f>
        <v/>
      </c>
    </row>
    <row r="127" spans="1:4" x14ac:dyDescent="0.25">
      <c r="A127">
        <f t="shared" ca="1" si="2"/>
        <v>28</v>
      </c>
      <c r="B127" s="111" t="str">
        <f ca="1">OFFSET('YODA Header Blocks'!$A$1,0,'YODA File'!A127)</f>
        <v>Data Values</v>
      </c>
      <c r="C127">
        <f t="shared" ca="1" si="3"/>
        <v>26</v>
      </c>
      <c r="D127" s="111" t="str">
        <f ca="1">IF(ROW()-2&gt;LengthHeader,"",
OFFSET('YODA Header Blocks'!$A$2,'YODA File'!C127,'YODA File'!A127))</f>
        <v/>
      </c>
    </row>
    <row r="128" spans="1:4" x14ac:dyDescent="0.25">
      <c r="A128">
        <f t="shared" ca="1" si="2"/>
        <v>28</v>
      </c>
      <c r="B128" s="111" t="str">
        <f ca="1">OFFSET('YODA Header Blocks'!$A$1,0,'YODA File'!A128)</f>
        <v>Data Values</v>
      </c>
      <c r="C128">
        <f t="shared" ca="1" si="3"/>
        <v>27</v>
      </c>
      <c r="D128" s="111" t="str">
        <f ca="1">IF(ROW()-2&gt;LengthHeader,"",
OFFSET('YODA Header Blocks'!$A$2,'YODA File'!C128,'YODA File'!A128))</f>
        <v/>
      </c>
    </row>
    <row r="129" spans="1:4" x14ac:dyDescent="0.25">
      <c r="A129">
        <f t="shared" ca="1" si="2"/>
        <v>28</v>
      </c>
      <c r="B129" s="111" t="str">
        <f ca="1">OFFSET('YODA Header Blocks'!$A$1,0,'YODA File'!A129)</f>
        <v>Data Values</v>
      </c>
      <c r="C129">
        <f t="shared" ca="1" si="3"/>
        <v>28</v>
      </c>
      <c r="D129" s="111" t="str">
        <f ca="1">IF(ROW()-2&gt;LengthHeader,"",
OFFSET('YODA Header Blocks'!$A$2,'YODA File'!C129,'YODA File'!A129))</f>
        <v/>
      </c>
    </row>
    <row r="130" spans="1:4" x14ac:dyDescent="0.25">
      <c r="A130">
        <f t="shared" ca="1" si="2"/>
        <v>28</v>
      </c>
      <c r="B130" s="111" t="str">
        <f ca="1">OFFSET('YODA Header Blocks'!$A$1,0,'YODA File'!A130)</f>
        <v>Data Values</v>
      </c>
      <c r="C130">
        <f t="shared" ca="1" si="3"/>
        <v>29</v>
      </c>
      <c r="D130" s="111" t="str">
        <f ca="1">IF(ROW()-2&gt;LengthHeader,"",
OFFSET('YODA Header Blocks'!$A$2,'YODA File'!C130,'YODA File'!A130))</f>
        <v/>
      </c>
    </row>
    <row r="131" spans="1:4" x14ac:dyDescent="0.25">
      <c r="A131">
        <f t="shared" ref="A131:A194" ca="1" si="4">IF(C130=INDIRECT(CONCATENATE("'YODA Header Blocks'!R2C",A130+1,":R2C",A130+1),FALSE),A130+1,A130)</f>
        <v>28</v>
      </c>
      <c r="B131" s="111" t="str">
        <f ca="1">OFFSET('YODA Header Blocks'!$A$1,0,'YODA File'!A131)</f>
        <v>Data Values</v>
      </c>
      <c r="C131">
        <f t="shared" ref="C131:C194" ca="1" si="5">IF(C130=SUM(INDIRECT(CONCATENATE("'YODA Header Blocks'!R2C",A130+1,":R2C",A130+1),FALSE)),1,C130+1)</f>
        <v>30</v>
      </c>
      <c r="D131" s="111" t="str">
        <f ca="1">IF(ROW()-2&gt;LengthHeader,"",
OFFSET('YODA Header Blocks'!$A$2,'YODA File'!C131,'YODA File'!A131))</f>
        <v/>
      </c>
    </row>
    <row r="132" spans="1:4" x14ac:dyDescent="0.25">
      <c r="A132">
        <f t="shared" ca="1" si="4"/>
        <v>28</v>
      </c>
      <c r="B132" s="111" t="str">
        <f ca="1">OFFSET('YODA Header Blocks'!$A$1,0,'YODA File'!A132)</f>
        <v>Data Values</v>
      </c>
      <c r="C132">
        <f t="shared" ca="1" si="5"/>
        <v>31</v>
      </c>
      <c r="D132" s="111" t="str">
        <f ca="1">IF(ROW()-2&gt;LengthHeader,"",
OFFSET('YODA Header Blocks'!$A$2,'YODA File'!C132,'YODA File'!A132))</f>
        <v/>
      </c>
    </row>
    <row r="133" spans="1:4" x14ac:dyDescent="0.25">
      <c r="A133">
        <f t="shared" ca="1" si="4"/>
        <v>28</v>
      </c>
      <c r="B133" s="111" t="str">
        <f ca="1">OFFSET('YODA Header Blocks'!$A$1,0,'YODA File'!A133)</f>
        <v>Data Values</v>
      </c>
      <c r="C133">
        <f t="shared" ca="1" si="5"/>
        <v>32</v>
      </c>
      <c r="D133" s="111" t="str">
        <f ca="1">IF(ROW()-2&gt;LengthHeader,"",
OFFSET('YODA Header Blocks'!$A$2,'YODA File'!C133,'YODA File'!A133))</f>
        <v/>
      </c>
    </row>
    <row r="134" spans="1:4" x14ac:dyDescent="0.25">
      <c r="A134">
        <f t="shared" ca="1" si="4"/>
        <v>28</v>
      </c>
      <c r="B134" s="111" t="str">
        <f ca="1">OFFSET('YODA Header Blocks'!$A$1,0,'YODA File'!A134)</f>
        <v>Data Values</v>
      </c>
      <c r="C134">
        <f t="shared" ca="1" si="5"/>
        <v>33</v>
      </c>
      <c r="D134" s="111" t="str">
        <f ca="1">IF(ROW()-2&gt;LengthHeader,"",
OFFSET('YODA Header Blocks'!$A$2,'YODA File'!C134,'YODA File'!A134))</f>
        <v/>
      </c>
    </row>
    <row r="135" spans="1:4" x14ac:dyDescent="0.25">
      <c r="A135">
        <f t="shared" ca="1" si="4"/>
        <v>28</v>
      </c>
      <c r="B135" s="111" t="str">
        <f ca="1">OFFSET('YODA Header Blocks'!$A$1,0,'YODA File'!A135)</f>
        <v>Data Values</v>
      </c>
      <c r="C135">
        <f t="shared" ca="1" si="5"/>
        <v>34</v>
      </c>
      <c r="D135" s="111" t="str">
        <f ca="1">IF(ROW()-2&gt;LengthHeader,"",
OFFSET('YODA Header Blocks'!$A$2,'YODA File'!C135,'YODA File'!A135))</f>
        <v/>
      </c>
    </row>
    <row r="136" spans="1:4" x14ac:dyDescent="0.25">
      <c r="A136">
        <f t="shared" ca="1" si="4"/>
        <v>28</v>
      </c>
      <c r="B136" s="111" t="str">
        <f ca="1">OFFSET('YODA Header Blocks'!$A$1,0,'YODA File'!A136)</f>
        <v>Data Values</v>
      </c>
      <c r="C136">
        <f t="shared" ca="1" si="5"/>
        <v>35</v>
      </c>
      <c r="D136" s="111" t="str">
        <f ca="1">IF(ROW()-2&gt;LengthHeader,"",
OFFSET('YODA Header Blocks'!$A$2,'YODA File'!C136,'YODA File'!A136))</f>
        <v/>
      </c>
    </row>
    <row r="137" spans="1:4" x14ac:dyDescent="0.25">
      <c r="A137">
        <f t="shared" ca="1" si="4"/>
        <v>28</v>
      </c>
      <c r="B137" s="111" t="str">
        <f ca="1">OFFSET('YODA Header Blocks'!$A$1,0,'YODA File'!A137)</f>
        <v>Data Values</v>
      </c>
      <c r="C137">
        <f t="shared" ca="1" si="5"/>
        <v>36</v>
      </c>
      <c r="D137" s="111" t="str">
        <f ca="1">IF(ROW()-2&gt;LengthHeader,"",
OFFSET('YODA Header Blocks'!$A$2,'YODA File'!C137,'YODA File'!A137))</f>
        <v/>
      </c>
    </row>
    <row r="138" spans="1:4" x14ac:dyDescent="0.25">
      <c r="A138">
        <f t="shared" ca="1" si="4"/>
        <v>28</v>
      </c>
      <c r="B138" s="111" t="str">
        <f ca="1">OFFSET('YODA Header Blocks'!$A$1,0,'YODA File'!A138)</f>
        <v>Data Values</v>
      </c>
      <c r="C138">
        <f t="shared" ca="1" si="5"/>
        <v>37</v>
      </c>
      <c r="D138" s="111" t="str">
        <f ca="1">IF(ROW()-2&gt;LengthHeader,"",
OFFSET('YODA Header Blocks'!$A$2,'YODA File'!C138,'YODA File'!A138))</f>
        <v/>
      </c>
    </row>
    <row r="139" spans="1:4" x14ac:dyDescent="0.25">
      <c r="A139">
        <f t="shared" ca="1" si="4"/>
        <v>28</v>
      </c>
      <c r="B139" s="111" t="str">
        <f ca="1">OFFSET('YODA Header Blocks'!$A$1,0,'YODA File'!A139)</f>
        <v>Data Values</v>
      </c>
      <c r="C139">
        <f t="shared" ca="1" si="5"/>
        <v>38</v>
      </c>
      <c r="D139" s="111" t="str">
        <f ca="1">IF(ROW()-2&gt;LengthHeader,"",
OFFSET('YODA Header Blocks'!$A$2,'YODA File'!C139,'YODA File'!A139))</f>
        <v/>
      </c>
    </row>
    <row r="140" spans="1:4" x14ac:dyDescent="0.25">
      <c r="A140">
        <f t="shared" ca="1" si="4"/>
        <v>28</v>
      </c>
      <c r="B140" s="111" t="str">
        <f ca="1">OFFSET('YODA Header Blocks'!$A$1,0,'YODA File'!A140)</f>
        <v>Data Values</v>
      </c>
      <c r="C140">
        <f t="shared" ca="1" si="5"/>
        <v>39</v>
      </c>
      <c r="D140" s="111" t="str">
        <f ca="1">IF(ROW()-2&gt;LengthHeader,"",
OFFSET('YODA Header Blocks'!$A$2,'YODA File'!C140,'YODA File'!A140))</f>
        <v/>
      </c>
    </row>
    <row r="141" spans="1:4" x14ac:dyDescent="0.25">
      <c r="A141">
        <f t="shared" ca="1" si="4"/>
        <v>28</v>
      </c>
      <c r="B141" s="111" t="str">
        <f ca="1">OFFSET('YODA Header Blocks'!$A$1,0,'YODA File'!A141)</f>
        <v>Data Values</v>
      </c>
      <c r="C141">
        <f t="shared" ca="1" si="5"/>
        <v>40</v>
      </c>
      <c r="D141" s="111" t="str">
        <f ca="1">IF(ROW()-2&gt;LengthHeader,"",
OFFSET('YODA Header Blocks'!$A$2,'YODA File'!C141,'YODA File'!A141))</f>
        <v/>
      </c>
    </row>
    <row r="142" spans="1:4" x14ac:dyDescent="0.25">
      <c r="A142">
        <f t="shared" ca="1" si="4"/>
        <v>28</v>
      </c>
      <c r="B142" s="111" t="str">
        <f ca="1">OFFSET('YODA Header Blocks'!$A$1,0,'YODA File'!A142)</f>
        <v>Data Values</v>
      </c>
      <c r="C142">
        <f t="shared" ca="1" si="5"/>
        <v>41</v>
      </c>
      <c r="D142" s="111" t="str">
        <f ca="1">IF(ROW()-2&gt;LengthHeader,"",
OFFSET('YODA Header Blocks'!$A$2,'YODA File'!C142,'YODA File'!A142))</f>
        <v/>
      </c>
    </row>
    <row r="143" spans="1:4" x14ac:dyDescent="0.25">
      <c r="A143">
        <f t="shared" ca="1" si="4"/>
        <v>28</v>
      </c>
      <c r="B143" s="111" t="str">
        <f ca="1">OFFSET('YODA Header Blocks'!$A$1,0,'YODA File'!A143)</f>
        <v>Data Values</v>
      </c>
      <c r="C143">
        <f t="shared" ca="1" si="5"/>
        <v>42</v>
      </c>
      <c r="D143" s="111" t="str">
        <f ca="1">IF(ROW()-2&gt;LengthHeader,"",
OFFSET('YODA Header Blocks'!$A$2,'YODA File'!C143,'YODA File'!A143))</f>
        <v/>
      </c>
    </row>
    <row r="144" spans="1:4" x14ac:dyDescent="0.25">
      <c r="A144">
        <f t="shared" ca="1" si="4"/>
        <v>28</v>
      </c>
      <c r="B144" s="111" t="str">
        <f ca="1">OFFSET('YODA Header Blocks'!$A$1,0,'YODA File'!A144)</f>
        <v>Data Values</v>
      </c>
      <c r="C144">
        <f t="shared" ca="1" si="5"/>
        <v>43</v>
      </c>
      <c r="D144" s="111" t="str">
        <f ca="1">IF(ROW()-2&gt;LengthHeader,"",
OFFSET('YODA Header Blocks'!$A$2,'YODA File'!C144,'YODA File'!A144))</f>
        <v/>
      </c>
    </row>
    <row r="145" spans="1:4" x14ac:dyDescent="0.25">
      <c r="A145">
        <f t="shared" ca="1" si="4"/>
        <v>28</v>
      </c>
      <c r="B145" s="111" t="str">
        <f ca="1">OFFSET('YODA Header Blocks'!$A$1,0,'YODA File'!A145)</f>
        <v>Data Values</v>
      </c>
      <c r="C145">
        <f t="shared" ca="1" si="5"/>
        <v>44</v>
      </c>
      <c r="D145" s="111" t="str">
        <f ca="1">IF(ROW()-2&gt;LengthHeader,"",
OFFSET('YODA Header Blocks'!$A$2,'YODA File'!C145,'YODA File'!A145))</f>
        <v/>
      </c>
    </row>
    <row r="146" spans="1:4" x14ac:dyDescent="0.25">
      <c r="A146">
        <f t="shared" ca="1" si="4"/>
        <v>28</v>
      </c>
      <c r="B146" s="111" t="str">
        <f ca="1">OFFSET('YODA Header Blocks'!$A$1,0,'YODA File'!A146)</f>
        <v>Data Values</v>
      </c>
      <c r="C146">
        <f t="shared" ca="1" si="5"/>
        <v>45</v>
      </c>
      <c r="D146" s="111" t="str">
        <f ca="1">IF(ROW()-2&gt;LengthHeader,"",
OFFSET('YODA Header Blocks'!$A$2,'YODA File'!C146,'YODA File'!A146))</f>
        <v/>
      </c>
    </row>
    <row r="147" spans="1:4" x14ac:dyDescent="0.25">
      <c r="A147">
        <f t="shared" ca="1" si="4"/>
        <v>28</v>
      </c>
      <c r="B147" s="111" t="str">
        <f ca="1">OFFSET('YODA Header Blocks'!$A$1,0,'YODA File'!A147)</f>
        <v>Data Values</v>
      </c>
      <c r="C147">
        <f t="shared" ca="1" si="5"/>
        <v>46</v>
      </c>
      <c r="D147" s="111" t="str">
        <f ca="1">IF(ROW()-2&gt;LengthHeader,"",
OFFSET('YODA Header Blocks'!$A$2,'YODA File'!C147,'YODA File'!A147))</f>
        <v/>
      </c>
    </row>
    <row r="148" spans="1:4" x14ac:dyDescent="0.25">
      <c r="A148">
        <f t="shared" ca="1" si="4"/>
        <v>28</v>
      </c>
      <c r="B148" s="111" t="str">
        <f ca="1">OFFSET('YODA Header Blocks'!$A$1,0,'YODA File'!A148)</f>
        <v>Data Values</v>
      </c>
      <c r="C148">
        <f t="shared" ca="1" si="5"/>
        <v>47</v>
      </c>
      <c r="D148" s="111" t="str">
        <f ca="1">IF(ROW()-2&gt;LengthHeader,"",
OFFSET('YODA Header Blocks'!$A$2,'YODA File'!C148,'YODA File'!A148))</f>
        <v/>
      </c>
    </row>
    <row r="149" spans="1:4" x14ac:dyDescent="0.25">
      <c r="A149">
        <f t="shared" ca="1" si="4"/>
        <v>28</v>
      </c>
      <c r="B149" s="111" t="str">
        <f ca="1">OFFSET('YODA Header Blocks'!$A$1,0,'YODA File'!A149)</f>
        <v>Data Values</v>
      </c>
      <c r="C149">
        <f t="shared" ca="1" si="5"/>
        <v>48</v>
      </c>
      <c r="D149" s="111" t="str">
        <f ca="1">IF(ROW()-2&gt;LengthHeader,"",
OFFSET('YODA Header Blocks'!$A$2,'YODA File'!C149,'YODA File'!A149))</f>
        <v/>
      </c>
    </row>
    <row r="150" spans="1:4" x14ac:dyDescent="0.25">
      <c r="A150">
        <f t="shared" ca="1" si="4"/>
        <v>28</v>
      </c>
      <c r="B150" s="111" t="str">
        <f ca="1">OFFSET('YODA Header Blocks'!$A$1,0,'YODA File'!A150)</f>
        <v>Data Values</v>
      </c>
      <c r="C150">
        <f t="shared" ca="1" si="5"/>
        <v>49</v>
      </c>
      <c r="D150" s="111" t="str">
        <f ca="1">IF(ROW()-2&gt;LengthHeader,"",
OFFSET('YODA Header Blocks'!$A$2,'YODA File'!C150,'YODA File'!A150))</f>
        <v/>
      </c>
    </row>
    <row r="151" spans="1:4" x14ac:dyDescent="0.25">
      <c r="A151">
        <f t="shared" ca="1" si="4"/>
        <v>28</v>
      </c>
      <c r="B151" s="111" t="str">
        <f ca="1">OFFSET('YODA Header Blocks'!$A$1,0,'YODA File'!A151)</f>
        <v>Data Values</v>
      </c>
      <c r="C151">
        <f t="shared" ca="1" si="5"/>
        <v>50</v>
      </c>
      <c r="D151" s="111" t="str">
        <f ca="1">IF(ROW()-2&gt;LengthHeader,"",
OFFSET('YODA Header Blocks'!$A$2,'YODA File'!C151,'YODA File'!A151))</f>
        <v/>
      </c>
    </row>
    <row r="152" spans="1:4" x14ac:dyDescent="0.25">
      <c r="A152">
        <f t="shared" ca="1" si="4"/>
        <v>28</v>
      </c>
      <c r="B152" s="111" t="str">
        <f ca="1">OFFSET('YODA Header Blocks'!$A$1,0,'YODA File'!A152)</f>
        <v>Data Values</v>
      </c>
      <c r="C152">
        <f t="shared" ca="1" si="5"/>
        <v>51</v>
      </c>
      <c r="D152" s="111" t="str">
        <f ca="1">IF(ROW()-2&gt;LengthHeader,"",
OFFSET('YODA Header Blocks'!$A$2,'YODA File'!C152,'YODA File'!A152))</f>
        <v/>
      </c>
    </row>
    <row r="153" spans="1:4" x14ac:dyDescent="0.25">
      <c r="A153">
        <f t="shared" ca="1" si="4"/>
        <v>28</v>
      </c>
      <c r="B153" s="111" t="str">
        <f ca="1">OFFSET('YODA Header Blocks'!$A$1,0,'YODA File'!A153)</f>
        <v>Data Values</v>
      </c>
      <c r="C153">
        <f t="shared" ca="1" si="5"/>
        <v>52</v>
      </c>
      <c r="D153" s="111" t="str">
        <f ca="1">IF(ROW()-2&gt;LengthHeader,"",
OFFSET('YODA Header Blocks'!$A$2,'YODA File'!C153,'YODA File'!A153))</f>
        <v/>
      </c>
    </row>
    <row r="154" spans="1:4" x14ac:dyDescent="0.25">
      <c r="A154">
        <f t="shared" ca="1" si="4"/>
        <v>28</v>
      </c>
      <c r="B154" s="111" t="str">
        <f ca="1">OFFSET('YODA Header Blocks'!$A$1,0,'YODA File'!A154)</f>
        <v>Data Values</v>
      </c>
      <c r="C154">
        <f t="shared" ca="1" si="5"/>
        <v>53</v>
      </c>
      <c r="D154" s="111" t="str">
        <f ca="1">IF(ROW()-2&gt;LengthHeader,"",
OFFSET('YODA Header Blocks'!$A$2,'YODA File'!C154,'YODA File'!A154))</f>
        <v/>
      </c>
    </row>
    <row r="155" spans="1:4" x14ac:dyDescent="0.25">
      <c r="A155">
        <f t="shared" ca="1" si="4"/>
        <v>28</v>
      </c>
      <c r="B155" s="111" t="str">
        <f ca="1">OFFSET('YODA Header Blocks'!$A$1,0,'YODA File'!A155)</f>
        <v>Data Values</v>
      </c>
      <c r="C155">
        <f t="shared" ca="1" si="5"/>
        <v>54</v>
      </c>
      <c r="D155" s="111" t="str">
        <f ca="1">IF(ROW()-2&gt;LengthHeader,"",
OFFSET('YODA Header Blocks'!$A$2,'YODA File'!C155,'YODA File'!A155))</f>
        <v/>
      </c>
    </row>
    <row r="156" spans="1:4" x14ac:dyDescent="0.25">
      <c r="A156">
        <f t="shared" ca="1" si="4"/>
        <v>28</v>
      </c>
      <c r="B156" s="111" t="str">
        <f ca="1">OFFSET('YODA Header Blocks'!$A$1,0,'YODA File'!A156)</f>
        <v>Data Values</v>
      </c>
      <c r="C156">
        <f t="shared" ca="1" si="5"/>
        <v>55</v>
      </c>
      <c r="D156" s="111" t="str">
        <f ca="1">IF(ROW()-2&gt;LengthHeader,"",
OFFSET('YODA Header Blocks'!$A$2,'YODA File'!C156,'YODA File'!A156))</f>
        <v/>
      </c>
    </row>
    <row r="157" spans="1:4" x14ac:dyDescent="0.25">
      <c r="A157">
        <f t="shared" ca="1" si="4"/>
        <v>28</v>
      </c>
      <c r="B157" s="111" t="str">
        <f ca="1">OFFSET('YODA Header Blocks'!$A$1,0,'YODA File'!A157)</f>
        <v>Data Values</v>
      </c>
      <c r="C157">
        <f t="shared" ca="1" si="5"/>
        <v>56</v>
      </c>
      <c r="D157" s="111" t="str">
        <f ca="1">IF(ROW()-2&gt;LengthHeader,"",
OFFSET('YODA Header Blocks'!$A$2,'YODA File'!C157,'YODA File'!A157))</f>
        <v/>
      </c>
    </row>
    <row r="158" spans="1:4" x14ac:dyDescent="0.25">
      <c r="A158">
        <f t="shared" ca="1" si="4"/>
        <v>28</v>
      </c>
      <c r="B158" s="111" t="str">
        <f ca="1">OFFSET('YODA Header Blocks'!$A$1,0,'YODA File'!A158)</f>
        <v>Data Values</v>
      </c>
      <c r="C158">
        <f t="shared" ca="1" si="5"/>
        <v>57</v>
      </c>
      <c r="D158" s="111" t="str">
        <f ca="1">IF(ROW()-2&gt;LengthHeader,"",
OFFSET('YODA Header Blocks'!$A$2,'YODA File'!C158,'YODA File'!A158))</f>
        <v/>
      </c>
    </row>
    <row r="159" spans="1:4" x14ac:dyDescent="0.25">
      <c r="A159">
        <f t="shared" ca="1" si="4"/>
        <v>28</v>
      </c>
      <c r="B159" s="111" t="str">
        <f ca="1">OFFSET('YODA Header Blocks'!$A$1,0,'YODA File'!A159)</f>
        <v>Data Values</v>
      </c>
      <c r="C159">
        <f t="shared" ca="1" si="5"/>
        <v>58</v>
      </c>
      <c r="D159" s="111" t="str">
        <f ca="1">IF(ROW()-2&gt;LengthHeader,"",
OFFSET('YODA Header Blocks'!$A$2,'YODA File'!C159,'YODA File'!A159))</f>
        <v/>
      </c>
    </row>
    <row r="160" spans="1:4" x14ac:dyDescent="0.25">
      <c r="A160">
        <f t="shared" ca="1" si="4"/>
        <v>28</v>
      </c>
      <c r="B160" s="111" t="str">
        <f ca="1">OFFSET('YODA Header Blocks'!$A$1,0,'YODA File'!A160)</f>
        <v>Data Values</v>
      </c>
      <c r="C160">
        <f t="shared" ca="1" si="5"/>
        <v>59</v>
      </c>
      <c r="D160" s="111" t="str">
        <f ca="1">IF(ROW()-2&gt;LengthHeader,"",
OFFSET('YODA Header Blocks'!$A$2,'YODA File'!C160,'YODA File'!A160))</f>
        <v/>
      </c>
    </row>
    <row r="161" spans="1:4" x14ac:dyDescent="0.25">
      <c r="A161">
        <f t="shared" ca="1" si="4"/>
        <v>28</v>
      </c>
      <c r="B161" s="111" t="str">
        <f ca="1">OFFSET('YODA Header Blocks'!$A$1,0,'YODA File'!A161)</f>
        <v>Data Values</v>
      </c>
      <c r="C161">
        <f t="shared" ca="1" si="5"/>
        <v>60</v>
      </c>
      <c r="D161" s="111" t="str">
        <f ca="1">IF(ROW()-2&gt;LengthHeader,"",
OFFSET('YODA Header Blocks'!$A$2,'YODA File'!C161,'YODA File'!A161))</f>
        <v/>
      </c>
    </row>
    <row r="162" spans="1:4" x14ac:dyDescent="0.25">
      <c r="A162">
        <f t="shared" ca="1" si="4"/>
        <v>28</v>
      </c>
      <c r="B162" s="111" t="str">
        <f ca="1">OFFSET('YODA Header Blocks'!$A$1,0,'YODA File'!A162)</f>
        <v>Data Values</v>
      </c>
      <c r="C162">
        <f t="shared" ca="1" si="5"/>
        <v>61</v>
      </c>
      <c r="D162" s="111" t="str">
        <f ca="1">IF(ROW()-2&gt;LengthHeader,"",
OFFSET('YODA Header Blocks'!$A$2,'YODA File'!C162,'YODA File'!A162))</f>
        <v/>
      </c>
    </row>
    <row r="163" spans="1:4" x14ac:dyDescent="0.25">
      <c r="A163">
        <f t="shared" ca="1" si="4"/>
        <v>28</v>
      </c>
      <c r="B163" s="111" t="str">
        <f ca="1">OFFSET('YODA Header Blocks'!$A$1,0,'YODA File'!A163)</f>
        <v>Data Values</v>
      </c>
      <c r="C163">
        <f t="shared" ca="1" si="5"/>
        <v>62</v>
      </c>
      <c r="D163" s="111" t="str">
        <f ca="1">IF(ROW()-2&gt;LengthHeader,"",
OFFSET('YODA Header Blocks'!$A$2,'YODA File'!C163,'YODA File'!A163))</f>
        <v/>
      </c>
    </row>
    <row r="164" spans="1:4" x14ac:dyDescent="0.25">
      <c r="A164">
        <f t="shared" ca="1" si="4"/>
        <v>28</v>
      </c>
      <c r="B164" s="111" t="str">
        <f ca="1">OFFSET('YODA Header Blocks'!$A$1,0,'YODA File'!A164)</f>
        <v>Data Values</v>
      </c>
      <c r="C164">
        <f t="shared" ca="1" si="5"/>
        <v>63</v>
      </c>
      <c r="D164" s="111" t="str">
        <f ca="1">IF(ROW()-2&gt;LengthHeader,"",
OFFSET('YODA Header Blocks'!$A$2,'YODA File'!C164,'YODA File'!A164))</f>
        <v/>
      </c>
    </row>
    <row r="165" spans="1:4" x14ac:dyDescent="0.25">
      <c r="A165">
        <f t="shared" ca="1" si="4"/>
        <v>28</v>
      </c>
      <c r="B165" s="111" t="str">
        <f ca="1">OFFSET('YODA Header Blocks'!$A$1,0,'YODA File'!A165)</f>
        <v>Data Values</v>
      </c>
      <c r="C165">
        <f t="shared" ca="1" si="5"/>
        <v>64</v>
      </c>
      <c r="D165" s="111" t="str">
        <f ca="1">IF(ROW()-2&gt;LengthHeader,"",
OFFSET('YODA Header Blocks'!$A$2,'YODA File'!C165,'YODA File'!A165))</f>
        <v/>
      </c>
    </row>
    <row r="166" spans="1:4" x14ac:dyDescent="0.25">
      <c r="A166">
        <f t="shared" ca="1" si="4"/>
        <v>28</v>
      </c>
      <c r="B166" s="111" t="str">
        <f ca="1">OFFSET('YODA Header Blocks'!$A$1,0,'YODA File'!A166)</f>
        <v>Data Values</v>
      </c>
      <c r="C166">
        <f t="shared" ca="1" si="5"/>
        <v>65</v>
      </c>
      <c r="D166" s="111" t="str">
        <f ca="1">IF(ROW()-2&gt;LengthHeader,"",
OFFSET('YODA Header Blocks'!$A$2,'YODA File'!C166,'YODA File'!A166))</f>
        <v/>
      </c>
    </row>
    <row r="167" spans="1:4" x14ac:dyDescent="0.25">
      <c r="A167">
        <f t="shared" ca="1" si="4"/>
        <v>28</v>
      </c>
      <c r="B167" s="111" t="str">
        <f ca="1">OFFSET('YODA Header Blocks'!$A$1,0,'YODA File'!A167)</f>
        <v>Data Values</v>
      </c>
      <c r="C167">
        <f t="shared" ca="1" si="5"/>
        <v>66</v>
      </c>
      <c r="D167" s="111" t="str">
        <f ca="1">IF(ROW()-2&gt;LengthHeader,"",
OFFSET('YODA Header Blocks'!$A$2,'YODA File'!C167,'YODA File'!A167))</f>
        <v/>
      </c>
    </row>
    <row r="168" spans="1:4" x14ac:dyDescent="0.25">
      <c r="A168">
        <f t="shared" ca="1" si="4"/>
        <v>28</v>
      </c>
      <c r="B168" s="111" t="str">
        <f ca="1">OFFSET('YODA Header Blocks'!$A$1,0,'YODA File'!A168)</f>
        <v>Data Values</v>
      </c>
      <c r="C168">
        <f t="shared" ca="1" si="5"/>
        <v>67</v>
      </c>
      <c r="D168" s="111" t="str">
        <f ca="1">IF(ROW()-2&gt;LengthHeader,"",
OFFSET('YODA Header Blocks'!$A$2,'YODA File'!C168,'YODA File'!A168))</f>
        <v/>
      </c>
    </row>
    <row r="169" spans="1:4" x14ac:dyDescent="0.25">
      <c r="A169">
        <f t="shared" ca="1" si="4"/>
        <v>28</v>
      </c>
      <c r="B169" s="111" t="str">
        <f ca="1">OFFSET('YODA Header Blocks'!$A$1,0,'YODA File'!A169)</f>
        <v>Data Values</v>
      </c>
      <c r="C169">
        <f t="shared" ca="1" si="5"/>
        <v>68</v>
      </c>
      <c r="D169" s="111" t="str">
        <f ca="1">IF(ROW()-2&gt;LengthHeader,"",
OFFSET('YODA Header Blocks'!$A$2,'YODA File'!C169,'YODA File'!A169))</f>
        <v/>
      </c>
    </row>
    <row r="170" spans="1:4" x14ac:dyDescent="0.25">
      <c r="A170">
        <f t="shared" ca="1" si="4"/>
        <v>28</v>
      </c>
      <c r="B170" s="111" t="str">
        <f ca="1">OFFSET('YODA Header Blocks'!$A$1,0,'YODA File'!A170)</f>
        <v>Data Values</v>
      </c>
      <c r="C170">
        <f t="shared" ca="1" si="5"/>
        <v>69</v>
      </c>
      <c r="D170" s="111" t="str">
        <f ca="1">IF(ROW()-2&gt;LengthHeader,"",
OFFSET('YODA Header Blocks'!$A$2,'YODA File'!C170,'YODA File'!A170))</f>
        <v/>
      </c>
    </row>
    <row r="171" spans="1:4" x14ac:dyDescent="0.25">
      <c r="A171">
        <f t="shared" ca="1" si="4"/>
        <v>28</v>
      </c>
      <c r="B171" s="111" t="str">
        <f ca="1">OFFSET('YODA Header Blocks'!$A$1,0,'YODA File'!A171)</f>
        <v>Data Values</v>
      </c>
      <c r="C171">
        <f t="shared" ca="1" si="5"/>
        <v>70</v>
      </c>
      <c r="D171" s="111" t="str">
        <f ca="1">IF(ROW()-2&gt;LengthHeader,"",
OFFSET('YODA Header Blocks'!$A$2,'YODA File'!C171,'YODA File'!A171))</f>
        <v/>
      </c>
    </row>
    <row r="172" spans="1:4" x14ac:dyDescent="0.25">
      <c r="A172">
        <f t="shared" ca="1" si="4"/>
        <v>28</v>
      </c>
      <c r="B172" s="111" t="str">
        <f ca="1">OFFSET('YODA Header Blocks'!$A$1,0,'YODA File'!A172)</f>
        <v>Data Values</v>
      </c>
      <c r="C172">
        <f t="shared" ca="1" si="5"/>
        <v>71</v>
      </c>
      <c r="D172" s="111" t="str">
        <f ca="1">IF(ROW()-2&gt;LengthHeader,"",
OFFSET('YODA Header Blocks'!$A$2,'YODA File'!C172,'YODA File'!A172))</f>
        <v/>
      </c>
    </row>
    <row r="173" spans="1:4" x14ac:dyDescent="0.25">
      <c r="A173">
        <f t="shared" ca="1" si="4"/>
        <v>28</v>
      </c>
      <c r="B173" s="111" t="str">
        <f ca="1">OFFSET('YODA Header Blocks'!$A$1,0,'YODA File'!A173)</f>
        <v>Data Values</v>
      </c>
      <c r="C173">
        <f t="shared" ca="1" si="5"/>
        <v>72</v>
      </c>
      <c r="D173" s="111" t="str">
        <f ca="1">IF(ROW()-2&gt;LengthHeader,"",
OFFSET('YODA Header Blocks'!$A$2,'YODA File'!C173,'YODA File'!A173))</f>
        <v/>
      </c>
    </row>
    <row r="174" spans="1:4" x14ac:dyDescent="0.25">
      <c r="A174">
        <f t="shared" ca="1" si="4"/>
        <v>28</v>
      </c>
      <c r="B174" s="111" t="str">
        <f ca="1">OFFSET('YODA Header Blocks'!$A$1,0,'YODA File'!A174)</f>
        <v>Data Values</v>
      </c>
      <c r="C174">
        <f t="shared" ca="1" si="5"/>
        <v>73</v>
      </c>
      <c r="D174" s="111" t="str">
        <f ca="1">IF(ROW()-2&gt;LengthHeader,"",
OFFSET('YODA Header Blocks'!$A$2,'YODA File'!C174,'YODA File'!A174))</f>
        <v/>
      </c>
    </row>
    <row r="175" spans="1:4" x14ac:dyDescent="0.25">
      <c r="A175">
        <f t="shared" ca="1" si="4"/>
        <v>28</v>
      </c>
      <c r="B175" s="111" t="str">
        <f ca="1">OFFSET('YODA Header Blocks'!$A$1,0,'YODA File'!A175)</f>
        <v>Data Values</v>
      </c>
      <c r="C175">
        <f t="shared" ca="1" si="5"/>
        <v>74</v>
      </c>
      <c r="D175" s="111" t="str">
        <f ca="1">IF(ROW()-2&gt;LengthHeader,"",
OFFSET('YODA Header Blocks'!$A$2,'YODA File'!C175,'YODA File'!A175))</f>
        <v/>
      </c>
    </row>
    <row r="176" spans="1:4" x14ac:dyDescent="0.25">
      <c r="A176">
        <f t="shared" ca="1" si="4"/>
        <v>28</v>
      </c>
      <c r="B176" s="111" t="str">
        <f ca="1">OFFSET('YODA Header Blocks'!$A$1,0,'YODA File'!A176)</f>
        <v>Data Values</v>
      </c>
      <c r="C176">
        <f t="shared" ca="1" si="5"/>
        <v>75</v>
      </c>
      <c r="D176" s="111" t="str">
        <f ca="1">IF(ROW()-2&gt;LengthHeader,"",
OFFSET('YODA Header Blocks'!$A$2,'YODA File'!C176,'YODA File'!A176))</f>
        <v/>
      </c>
    </row>
    <row r="177" spans="1:4" x14ac:dyDescent="0.25">
      <c r="A177">
        <f t="shared" ca="1" si="4"/>
        <v>28</v>
      </c>
      <c r="B177" s="111" t="str">
        <f ca="1">OFFSET('YODA Header Blocks'!$A$1,0,'YODA File'!A177)</f>
        <v>Data Values</v>
      </c>
      <c r="C177">
        <f t="shared" ca="1" si="5"/>
        <v>76</v>
      </c>
      <c r="D177" s="111" t="str">
        <f ca="1">IF(ROW()-2&gt;LengthHeader,"",
OFFSET('YODA Header Blocks'!$A$2,'YODA File'!C177,'YODA File'!A177))</f>
        <v/>
      </c>
    </row>
    <row r="178" spans="1:4" x14ac:dyDescent="0.25">
      <c r="A178">
        <f t="shared" ca="1" si="4"/>
        <v>28</v>
      </c>
      <c r="B178" s="111" t="str">
        <f ca="1">OFFSET('YODA Header Blocks'!$A$1,0,'YODA File'!A178)</f>
        <v>Data Values</v>
      </c>
      <c r="C178">
        <f t="shared" ca="1" si="5"/>
        <v>77</v>
      </c>
      <c r="D178" s="111" t="str">
        <f ca="1">IF(ROW()-2&gt;LengthHeader,"",
OFFSET('YODA Header Blocks'!$A$2,'YODA File'!C178,'YODA File'!A178))</f>
        <v/>
      </c>
    </row>
    <row r="179" spans="1:4" x14ac:dyDescent="0.25">
      <c r="A179">
        <f t="shared" ca="1" si="4"/>
        <v>28</v>
      </c>
      <c r="B179" s="111" t="str">
        <f ca="1">OFFSET('YODA Header Blocks'!$A$1,0,'YODA File'!A179)</f>
        <v>Data Values</v>
      </c>
      <c r="C179">
        <f t="shared" ca="1" si="5"/>
        <v>78</v>
      </c>
      <c r="D179" s="111" t="str">
        <f ca="1">IF(ROW()-2&gt;LengthHeader,"",
OFFSET('YODA Header Blocks'!$A$2,'YODA File'!C179,'YODA File'!A179))</f>
        <v/>
      </c>
    </row>
    <row r="180" spans="1:4" x14ac:dyDescent="0.25">
      <c r="A180">
        <f t="shared" ca="1" si="4"/>
        <v>28</v>
      </c>
      <c r="B180" s="111" t="str">
        <f ca="1">OFFSET('YODA Header Blocks'!$A$1,0,'YODA File'!A180)</f>
        <v>Data Values</v>
      </c>
      <c r="C180">
        <f t="shared" ca="1" si="5"/>
        <v>79</v>
      </c>
      <c r="D180" s="111" t="str">
        <f ca="1">IF(ROW()-2&gt;LengthHeader,"",
OFFSET('YODA Header Blocks'!$A$2,'YODA File'!C180,'YODA File'!A180))</f>
        <v/>
      </c>
    </row>
    <row r="181" spans="1:4" x14ac:dyDescent="0.25">
      <c r="A181">
        <f t="shared" ca="1" si="4"/>
        <v>28</v>
      </c>
      <c r="B181" s="111" t="str">
        <f ca="1">OFFSET('YODA Header Blocks'!$A$1,0,'YODA File'!A181)</f>
        <v>Data Values</v>
      </c>
      <c r="C181">
        <f t="shared" ca="1" si="5"/>
        <v>80</v>
      </c>
      <c r="D181" s="111" t="str">
        <f ca="1">IF(ROW()-2&gt;LengthHeader,"",
OFFSET('YODA Header Blocks'!$A$2,'YODA File'!C181,'YODA File'!A181))</f>
        <v/>
      </c>
    </row>
    <row r="182" spans="1:4" x14ac:dyDescent="0.25">
      <c r="A182">
        <f t="shared" ca="1" si="4"/>
        <v>28</v>
      </c>
      <c r="B182" s="111" t="str">
        <f ca="1">OFFSET('YODA Header Blocks'!$A$1,0,'YODA File'!A182)</f>
        <v>Data Values</v>
      </c>
      <c r="C182">
        <f t="shared" ca="1" si="5"/>
        <v>81</v>
      </c>
      <c r="D182" s="111" t="str">
        <f ca="1">IF(ROW()-2&gt;LengthHeader,"",
OFFSET('YODA Header Blocks'!$A$2,'YODA File'!C182,'YODA File'!A182))</f>
        <v/>
      </c>
    </row>
    <row r="183" spans="1:4" x14ac:dyDescent="0.25">
      <c r="A183">
        <f t="shared" ca="1" si="4"/>
        <v>28</v>
      </c>
      <c r="B183" s="111" t="str">
        <f ca="1">OFFSET('YODA Header Blocks'!$A$1,0,'YODA File'!A183)</f>
        <v>Data Values</v>
      </c>
      <c r="C183">
        <f t="shared" ca="1" si="5"/>
        <v>82</v>
      </c>
      <c r="D183" s="111" t="str">
        <f ca="1">IF(ROW()-2&gt;LengthHeader,"",
OFFSET('YODA Header Blocks'!$A$2,'YODA File'!C183,'YODA File'!A183))</f>
        <v/>
      </c>
    </row>
    <row r="184" spans="1:4" x14ac:dyDescent="0.25">
      <c r="A184">
        <f t="shared" ca="1" si="4"/>
        <v>28</v>
      </c>
      <c r="B184" s="111" t="str">
        <f ca="1">OFFSET('YODA Header Blocks'!$A$1,0,'YODA File'!A184)</f>
        <v>Data Values</v>
      </c>
      <c r="C184">
        <f t="shared" ca="1" si="5"/>
        <v>83</v>
      </c>
      <c r="D184" s="111" t="str">
        <f ca="1">IF(ROW()-2&gt;LengthHeader,"",
OFFSET('YODA Header Blocks'!$A$2,'YODA File'!C184,'YODA File'!A184))</f>
        <v/>
      </c>
    </row>
    <row r="185" spans="1:4" x14ac:dyDescent="0.25">
      <c r="A185">
        <f t="shared" ca="1" si="4"/>
        <v>28</v>
      </c>
      <c r="B185" s="111" t="str">
        <f ca="1">OFFSET('YODA Header Blocks'!$A$1,0,'YODA File'!A185)</f>
        <v>Data Values</v>
      </c>
      <c r="C185">
        <f t="shared" ca="1" si="5"/>
        <v>84</v>
      </c>
      <c r="D185" s="111" t="str">
        <f ca="1">IF(ROW()-2&gt;LengthHeader,"",
OFFSET('YODA Header Blocks'!$A$2,'YODA File'!C185,'YODA File'!A185))</f>
        <v/>
      </c>
    </row>
    <row r="186" spans="1:4" x14ac:dyDescent="0.25">
      <c r="A186">
        <f t="shared" ca="1" si="4"/>
        <v>28</v>
      </c>
      <c r="B186" s="111" t="str">
        <f ca="1">OFFSET('YODA Header Blocks'!$A$1,0,'YODA File'!A186)</f>
        <v>Data Values</v>
      </c>
      <c r="C186">
        <f t="shared" ca="1" si="5"/>
        <v>85</v>
      </c>
      <c r="D186" s="111" t="str">
        <f ca="1">IF(ROW()-2&gt;LengthHeader,"",
OFFSET('YODA Header Blocks'!$A$2,'YODA File'!C186,'YODA File'!A186))</f>
        <v/>
      </c>
    </row>
    <row r="187" spans="1:4" x14ac:dyDescent="0.25">
      <c r="A187">
        <f t="shared" ca="1" si="4"/>
        <v>28</v>
      </c>
      <c r="B187" s="111" t="str">
        <f ca="1">OFFSET('YODA Header Blocks'!$A$1,0,'YODA File'!A187)</f>
        <v>Data Values</v>
      </c>
      <c r="C187">
        <f t="shared" ca="1" si="5"/>
        <v>86</v>
      </c>
      <c r="D187" s="111" t="str">
        <f ca="1">IF(ROW()-2&gt;LengthHeader,"",
OFFSET('YODA Header Blocks'!$A$2,'YODA File'!C187,'YODA File'!A187))</f>
        <v/>
      </c>
    </row>
    <row r="188" spans="1:4" x14ac:dyDescent="0.25">
      <c r="A188">
        <f t="shared" ca="1" si="4"/>
        <v>28</v>
      </c>
      <c r="B188" s="111" t="str">
        <f ca="1">OFFSET('YODA Header Blocks'!$A$1,0,'YODA File'!A188)</f>
        <v>Data Values</v>
      </c>
      <c r="C188">
        <f t="shared" ca="1" si="5"/>
        <v>87</v>
      </c>
      <c r="D188" s="111" t="str">
        <f ca="1">IF(ROW()-2&gt;LengthHeader,"",
OFFSET('YODA Header Blocks'!$A$2,'YODA File'!C188,'YODA File'!A188))</f>
        <v/>
      </c>
    </row>
    <row r="189" spans="1:4" x14ac:dyDescent="0.25">
      <c r="A189">
        <f t="shared" ca="1" si="4"/>
        <v>28</v>
      </c>
      <c r="B189" s="111" t="str">
        <f ca="1">OFFSET('YODA Header Blocks'!$A$1,0,'YODA File'!A189)</f>
        <v>Data Values</v>
      </c>
      <c r="C189">
        <f t="shared" ca="1" si="5"/>
        <v>88</v>
      </c>
      <c r="D189" s="111" t="str">
        <f ca="1">IF(ROW()-2&gt;LengthHeader,"",
OFFSET('YODA Header Blocks'!$A$2,'YODA File'!C189,'YODA File'!A189))</f>
        <v/>
      </c>
    </row>
    <row r="190" spans="1:4" x14ac:dyDescent="0.25">
      <c r="A190">
        <f t="shared" ca="1" si="4"/>
        <v>28</v>
      </c>
      <c r="B190" s="111" t="str">
        <f ca="1">OFFSET('YODA Header Blocks'!$A$1,0,'YODA File'!A190)</f>
        <v>Data Values</v>
      </c>
      <c r="C190">
        <f t="shared" ca="1" si="5"/>
        <v>89</v>
      </c>
      <c r="D190" s="111" t="str">
        <f ca="1">IF(ROW()-2&gt;LengthHeader,"",
OFFSET('YODA Header Blocks'!$A$2,'YODA File'!C190,'YODA File'!A190))</f>
        <v/>
      </c>
    </row>
    <row r="191" spans="1:4" x14ac:dyDescent="0.25">
      <c r="A191">
        <f t="shared" ca="1" si="4"/>
        <v>28</v>
      </c>
      <c r="B191" s="111" t="str">
        <f ca="1">OFFSET('YODA Header Blocks'!$A$1,0,'YODA File'!A191)</f>
        <v>Data Values</v>
      </c>
      <c r="C191">
        <f t="shared" ca="1" si="5"/>
        <v>90</v>
      </c>
      <c r="D191" s="111" t="str">
        <f ca="1">IF(ROW()-2&gt;LengthHeader,"",
OFFSET('YODA Header Blocks'!$A$2,'YODA File'!C191,'YODA File'!A191))</f>
        <v/>
      </c>
    </row>
    <row r="192" spans="1:4" x14ac:dyDescent="0.25">
      <c r="A192">
        <f t="shared" ca="1" si="4"/>
        <v>28</v>
      </c>
      <c r="B192" s="111" t="str">
        <f ca="1">OFFSET('YODA Header Blocks'!$A$1,0,'YODA File'!A192)</f>
        <v>Data Values</v>
      </c>
      <c r="C192">
        <f t="shared" ca="1" si="5"/>
        <v>91</v>
      </c>
      <c r="D192" s="111" t="str">
        <f ca="1">IF(ROW()-2&gt;LengthHeader,"",
OFFSET('YODA Header Blocks'!$A$2,'YODA File'!C192,'YODA File'!A192))</f>
        <v/>
      </c>
    </row>
    <row r="193" spans="1:4" x14ac:dyDescent="0.25">
      <c r="A193">
        <f t="shared" ca="1" si="4"/>
        <v>28</v>
      </c>
      <c r="B193" s="111" t="str">
        <f ca="1">OFFSET('YODA Header Blocks'!$A$1,0,'YODA File'!A193)</f>
        <v>Data Values</v>
      </c>
      <c r="C193">
        <f t="shared" ca="1" si="5"/>
        <v>92</v>
      </c>
      <c r="D193" s="111" t="str">
        <f ca="1">IF(ROW()-2&gt;LengthHeader,"",
OFFSET('YODA Header Blocks'!$A$2,'YODA File'!C193,'YODA File'!A193))</f>
        <v/>
      </c>
    </row>
    <row r="194" spans="1:4" x14ac:dyDescent="0.25">
      <c r="A194">
        <f t="shared" ca="1" si="4"/>
        <v>28</v>
      </c>
      <c r="B194" s="111" t="str">
        <f ca="1">OFFSET('YODA Header Blocks'!$A$1,0,'YODA File'!A194)</f>
        <v>Data Values</v>
      </c>
      <c r="C194">
        <f t="shared" ca="1" si="5"/>
        <v>93</v>
      </c>
      <c r="D194" s="111" t="str">
        <f ca="1">IF(ROW()-2&gt;LengthHeader,"",
OFFSET('YODA Header Blocks'!$A$2,'YODA File'!C194,'YODA File'!A194))</f>
        <v/>
      </c>
    </row>
    <row r="195" spans="1:4" x14ac:dyDescent="0.25">
      <c r="A195">
        <f t="shared" ref="A195:A258" ca="1" si="6">IF(C194=INDIRECT(CONCATENATE("'YODA Header Blocks'!R2C",A194+1,":R2C",A194+1),FALSE),A194+1,A194)</f>
        <v>28</v>
      </c>
      <c r="B195" s="111" t="str">
        <f ca="1">OFFSET('YODA Header Blocks'!$A$1,0,'YODA File'!A195)</f>
        <v>Data Values</v>
      </c>
      <c r="C195">
        <f t="shared" ref="C195:C258" ca="1" si="7">IF(C194=SUM(INDIRECT(CONCATENATE("'YODA Header Blocks'!R2C",A194+1,":R2C",A194+1),FALSE)),1,C194+1)</f>
        <v>94</v>
      </c>
      <c r="D195" s="111" t="str">
        <f ca="1">IF(ROW()-2&gt;LengthHeader,"",
OFFSET('YODA Header Blocks'!$A$2,'YODA File'!C195,'YODA File'!A195))</f>
        <v/>
      </c>
    </row>
    <row r="196" spans="1:4" x14ac:dyDescent="0.25">
      <c r="A196">
        <f t="shared" ca="1" si="6"/>
        <v>28</v>
      </c>
      <c r="B196" s="111" t="str">
        <f ca="1">OFFSET('YODA Header Blocks'!$A$1,0,'YODA File'!A196)</f>
        <v>Data Values</v>
      </c>
      <c r="C196">
        <f t="shared" ca="1" si="7"/>
        <v>95</v>
      </c>
      <c r="D196" s="111" t="str">
        <f ca="1">IF(ROW()-2&gt;LengthHeader,"",
OFFSET('YODA Header Blocks'!$A$2,'YODA File'!C196,'YODA File'!A196))</f>
        <v/>
      </c>
    </row>
    <row r="197" spans="1:4" x14ac:dyDescent="0.25">
      <c r="A197">
        <f t="shared" ca="1" si="6"/>
        <v>28</v>
      </c>
      <c r="B197" s="111" t="str">
        <f ca="1">OFFSET('YODA Header Blocks'!$A$1,0,'YODA File'!A197)</f>
        <v>Data Values</v>
      </c>
      <c r="C197">
        <f t="shared" ca="1" si="7"/>
        <v>96</v>
      </c>
      <c r="D197" s="111" t="str">
        <f ca="1">IF(ROW()-2&gt;LengthHeader,"",
OFFSET('YODA Header Blocks'!$A$2,'YODA File'!C197,'YODA File'!A197))</f>
        <v/>
      </c>
    </row>
    <row r="198" spans="1:4" x14ac:dyDescent="0.25">
      <c r="A198">
        <f t="shared" ca="1" si="6"/>
        <v>28</v>
      </c>
      <c r="B198" s="111" t="str">
        <f ca="1">OFFSET('YODA Header Blocks'!$A$1,0,'YODA File'!A198)</f>
        <v>Data Values</v>
      </c>
      <c r="C198">
        <f t="shared" ca="1" si="7"/>
        <v>97</v>
      </c>
      <c r="D198" s="111" t="str">
        <f ca="1">IF(ROW()-2&gt;LengthHeader,"",
OFFSET('YODA Header Blocks'!$A$2,'YODA File'!C198,'YODA File'!A198))</f>
        <v/>
      </c>
    </row>
    <row r="199" spans="1:4" x14ac:dyDescent="0.25">
      <c r="A199">
        <f t="shared" ca="1" si="6"/>
        <v>28</v>
      </c>
      <c r="B199" s="111" t="str">
        <f ca="1">OFFSET('YODA Header Blocks'!$A$1,0,'YODA File'!A199)</f>
        <v>Data Values</v>
      </c>
      <c r="C199">
        <f t="shared" ca="1" si="7"/>
        <v>98</v>
      </c>
      <c r="D199" s="111" t="str">
        <f ca="1">IF(ROW()-2&gt;LengthHeader,"",
OFFSET('YODA Header Blocks'!$A$2,'YODA File'!C199,'YODA File'!A199))</f>
        <v/>
      </c>
    </row>
    <row r="200" spans="1:4" x14ac:dyDescent="0.25">
      <c r="A200">
        <f t="shared" ca="1" si="6"/>
        <v>28</v>
      </c>
      <c r="B200" s="111" t="str">
        <f ca="1">OFFSET('YODA Header Blocks'!$A$1,0,'YODA File'!A200)</f>
        <v>Data Values</v>
      </c>
      <c r="C200">
        <f t="shared" ca="1" si="7"/>
        <v>99</v>
      </c>
      <c r="D200" s="111" t="str">
        <f ca="1">IF(ROW()-2&gt;LengthHeader,"",
OFFSET('YODA Header Blocks'!$A$2,'YODA File'!C200,'YODA File'!A200))</f>
        <v/>
      </c>
    </row>
    <row r="201" spans="1:4" x14ac:dyDescent="0.25">
      <c r="A201">
        <f t="shared" ca="1" si="6"/>
        <v>28</v>
      </c>
      <c r="B201" s="111" t="str">
        <f ca="1">OFFSET('YODA Header Blocks'!$A$1,0,'YODA File'!A201)</f>
        <v>Data Values</v>
      </c>
      <c r="C201">
        <f t="shared" ca="1" si="7"/>
        <v>100</v>
      </c>
      <c r="D201" s="111" t="str">
        <f ca="1">IF(ROW()-2&gt;LengthHeader,"",
OFFSET('YODA Header Blocks'!$A$2,'YODA File'!C201,'YODA File'!A201))</f>
        <v/>
      </c>
    </row>
    <row r="202" spans="1:4" x14ac:dyDescent="0.25">
      <c r="A202">
        <f t="shared" ca="1" si="6"/>
        <v>28</v>
      </c>
      <c r="B202" s="111" t="str">
        <f ca="1">OFFSET('YODA Header Blocks'!$A$1,0,'YODA File'!A202)</f>
        <v>Data Values</v>
      </c>
      <c r="C202">
        <f t="shared" ca="1" si="7"/>
        <v>101</v>
      </c>
      <c r="D202" s="111" t="str">
        <f ca="1">IF(ROW()-2&gt;LengthHeader,"",
OFFSET('YODA Header Blocks'!$A$2,'YODA File'!C202,'YODA File'!A202))</f>
        <v/>
      </c>
    </row>
    <row r="203" spans="1:4" x14ac:dyDescent="0.25">
      <c r="A203">
        <f t="shared" ca="1" si="6"/>
        <v>28</v>
      </c>
      <c r="B203" s="111" t="str">
        <f ca="1">OFFSET('YODA Header Blocks'!$A$1,0,'YODA File'!A203)</f>
        <v>Data Values</v>
      </c>
      <c r="C203">
        <f t="shared" ca="1" si="7"/>
        <v>102</v>
      </c>
      <c r="D203" s="111" t="str">
        <f ca="1">IF(ROW()-2&gt;LengthHeader,"",
OFFSET('YODA Header Blocks'!$A$2,'YODA File'!C203,'YODA File'!A203))</f>
        <v/>
      </c>
    </row>
    <row r="204" spans="1:4" x14ac:dyDescent="0.25">
      <c r="A204">
        <f t="shared" ca="1" si="6"/>
        <v>28</v>
      </c>
      <c r="B204" s="111" t="str">
        <f ca="1">OFFSET('YODA Header Blocks'!$A$1,0,'YODA File'!A204)</f>
        <v>Data Values</v>
      </c>
      <c r="C204">
        <f t="shared" ca="1" si="7"/>
        <v>103</v>
      </c>
      <c r="D204" s="111" t="str">
        <f ca="1">IF(ROW()-2&gt;LengthHeader,"",
OFFSET('YODA Header Blocks'!$A$2,'YODA File'!C204,'YODA File'!A204))</f>
        <v/>
      </c>
    </row>
    <row r="205" spans="1:4" x14ac:dyDescent="0.25">
      <c r="A205">
        <f t="shared" ca="1" si="6"/>
        <v>28</v>
      </c>
      <c r="B205" s="111" t="str">
        <f ca="1">OFFSET('YODA Header Blocks'!$A$1,0,'YODA File'!A205)</f>
        <v>Data Values</v>
      </c>
      <c r="C205">
        <f t="shared" ca="1" si="7"/>
        <v>104</v>
      </c>
      <c r="D205" s="111" t="str">
        <f ca="1">IF(ROW()-2&gt;LengthHeader,"",
OFFSET('YODA Header Blocks'!$A$2,'YODA File'!C205,'YODA File'!A205))</f>
        <v/>
      </c>
    </row>
    <row r="206" spans="1:4" x14ac:dyDescent="0.25">
      <c r="A206">
        <f t="shared" ca="1" si="6"/>
        <v>28</v>
      </c>
      <c r="B206" s="111" t="str">
        <f ca="1">OFFSET('YODA Header Blocks'!$A$1,0,'YODA File'!A206)</f>
        <v>Data Values</v>
      </c>
      <c r="C206">
        <f t="shared" ca="1" si="7"/>
        <v>105</v>
      </c>
      <c r="D206" s="111" t="str">
        <f ca="1">IF(ROW()-2&gt;LengthHeader,"",
OFFSET('YODA Header Blocks'!$A$2,'YODA File'!C206,'YODA File'!A206))</f>
        <v/>
      </c>
    </row>
    <row r="207" spans="1:4" x14ac:dyDescent="0.25">
      <c r="A207">
        <f t="shared" ca="1" si="6"/>
        <v>28</v>
      </c>
      <c r="B207" s="111" t="str">
        <f ca="1">OFFSET('YODA Header Blocks'!$A$1,0,'YODA File'!A207)</f>
        <v>Data Values</v>
      </c>
      <c r="C207">
        <f t="shared" ca="1" si="7"/>
        <v>106</v>
      </c>
      <c r="D207" s="111" t="str">
        <f ca="1">IF(ROW()-2&gt;LengthHeader,"",
OFFSET('YODA Header Blocks'!$A$2,'YODA File'!C207,'YODA File'!A207))</f>
        <v/>
      </c>
    </row>
    <row r="208" spans="1:4" x14ac:dyDescent="0.25">
      <c r="A208">
        <f t="shared" ca="1" si="6"/>
        <v>28</v>
      </c>
      <c r="B208" s="111" t="str">
        <f ca="1">OFFSET('YODA Header Blocks'!$A$1,0,'YODA File'!A208)</f>
        <v>Data Values</v>
      </c>
      <c r="C208">
        <f t="shared" ca="1" si="7"/>
        <v>107</v>
      </c>
      <c r="D208" s="111" t="str">
        <f ca="1">IF(ROW()-2&gt;LengthHeader,"",
OFFSET('YODA Header Blocks'!$A$2,'YODA File'!C208,'YODA File'!A208))</f>
        <v/>
      </c>
    </row>
    <row r="209" spans="1:4" x14ac:dyDescent="0.25">
      <c r="A209">
        <f t="shared" ca="1" si="6"/>
        <v>28</v>
      </c>
      <c r="B209" s="111" t="str">
        <f ca="1">OFFSET('YODA Header Blocks'!$A$1,0,'YODA File'!A209)</f>
        <v>Data Values</v>
      </c>
      <c r="C209">
        <f t="shared" ca="1" si="7"/>
        <v>108</v>
      </c>
      <c r="D209" s="111" t="str">
        <f ca="1">IF(ROW()-2&gt;LengthHeader,"",
OFFSET('YODA Header Blocks'!$A$2,'YODA File'!C209,'YODA File'!A209))</f>
        <v/>
      </c>
    </row>
    <row r="210" spans="1:4" x14ac:dyDescent="0.25">
      <c r="A210">
        <f t="shared" ca="1" si="6"/>
        <v>28</v>
      </c>
      <c r="B210" s="111" t="str">
        <f ca="1">OFFSET('YODA Header Blocks'!$A$1,0,'YODA File'!A210)</f>
        <v>Data Values</v>
      </c>
      <c r="C210">
        <f t="shared" ca="1" si="7"/>
        <v>109</v>
      </c>
      <c r="D210" s="111" t="str">
        <f ca="1">IF(ROW()-2&gt;LengthHeader,"",
OFFSET('YODA Header Blocks'!$A$2,'YODA File'!C210,'YODA File'!A210))</f>
        <v/>
      </c>
    </row>
    <row r="211" spans="1:4" x14ac:dyDescent="0.25">
      <c r="A211">
        <f t="shared" ca="1" si="6"/>
        <v>28</v>
      </c>
      <c r="B211" s="111" t="str">
        <f ca="1">OFFSET('YODA Header Blocks'!$A$1,0,'YODA File'!A211)</f>
        <v>Data Values</v>
      </c>
      <c r="C211">
        <f t="shared" ca="1" si="7"/>
        <v>110</v>
      </c>
      <c r="D211" s="111" t="str">
        <f ca="1">IF(ROW()-2&gt;LengthHeader,"",
OFFSET('YODA Header Blocks'!$A$2,'YODA File'!C211,'YODA File'!A211))</f>
        <v/>
      </c>
    </row>
    <row r="212" spans="1:4" x14ac:dyDescent="0.25">
      <c r="A212">
        <f t="shared" ca="1" si="6"/>
        <v>28</v>
      </c>
      <c r="B212" s="111" t="str">
        <f ca="1">OFFSET('YODA Header Blocks'!$A$1,0,'YODA File'!A212)</f>
        <v>Data Values</v>
      </c>
      <c r="C212">
        <f t="shared" ca="1" si="7"/>
        <v>111</v>
      </c>
      <c r="D212" s="111" t="str">
        <f ca="1">IF(ROW()-2&gt;LengthHeader,"",
OFFSET('YODA Header Blocks'!$A$2,'YODA File'!C212,'YODA File'!A212))</f>
        <v/>
      </c>
    </row>
    <row r="213" spans="1:4" x14ac:dyDescent="0.25">
      <c r="A213">
        <f t="shared" ca="1" si="6"/>
        <v>28</v>
      </c>
      <c r="B213" s="111" t="str">
        <f ca="1">OFFSET('YODA Header Blocks'!$A$1,0,'YODA File'!A213)</f>
        <v>Data Values</v>
      </c>
      <c r="C213">
        <f t="shared" ca="1" si="7"/>
        <v>112</v>
      </c>
      <c r="D213" s="111" t="str">
        <f ca="1">IF(ROW()-2&gt;LengthHeader,"",
OFFSET('YODA Header Blocks'!$A$2,'YODA File'!C213,'YODA File'!A213))</f>
        <v/>
      </c>
    </row>
    <row r="214" spans="1:4" x14ac:dyDescent="0.25">
      <c r="A214">
        <f t="shared" ca="1" si="6"/>
        <v>28</v>
      </c>
      <c r="B214" s="111" t="str">
        <f ca="1">OFFSET('YODA Header Blocks'!$A$1,0,'YODA File'!A214)</f>
        <v>Data Values</v>
      </c>
      <c r="C214">
        <f t="shared" ca="1" si="7"/>
        <v>113</v>
      </c>
      <c r="D214" s="111" t="str">
        <f ca="1">IF(ROW()-2&gt;LengthHeader,"",
OFFSET('YODA Header Blocks'!$A$2,'YODA File'!C214,'YODA File'!A214))</f>
        <v/>
      </c>
    </row>
    <row r="215" spans="1:4" x14ac:dyDescent="0.25">
      <c r="A215">
        <f t="shared" ca="1" si="6"/>
        <v>28</v>
      </c>
      <c r="B215" s="111" t="str">
        <f ca="1">OFFSET('YODA Header Blocks'!$A$1,0,'YODA File'!A215)</f>
        <v>Data Values</v>
      </c>
      <c r="C215">
        <f t="shared" ca="1" si="7"/>
        <v>114</v>
      </c>
      <c r="D215" s="111" t="str">
        <f ca="1">IF(ROW()-2&gt;LengthHeader,"",
OFFSET('YODA Header Blocks'!$A$2,'YODA File'!C215,'YODA File'!A215))</f>
        <v/>
      </c>
    </row>
    <row r="216" spans="1:4" x14ac:dyDescent="0.25">
      <c r="A216">
        <f t="shared" ca="1" si="6"/>
        <v>28</v>
      </c>
      <c r="B216" s="111" t="str">
        <f ca="1">OFFSET('YODA Header Blocks'!$A$1,0,'YODA File'!A216)</f>
        <v>Data Values</v>
      </c>
      <c r="C216">
        <f t="shared" ca="1" si="7"/>
        <v>115</v>
      </c>
      <c r="D216" s="111" t="str">
        <f ca="1">IF(ROW()-2&gt;LengthHeader,"",
OFFSET('YODA Header Blocks'!$A$2,'YODA File'!C216,'YODA File'!A216))</f>
        <v/>
      </c>
    </row>
    <row r="217" spans="1:4" x14ac:dyDescent="0.25">
      <c r="A217">
        <f t="shared" ca="1" si="6"/>
        <v>28</v>
      </c>
      <c r="B217" s="111" t="str">
        <f ca="1">OFFSET('YODA Header Blocks'!$A$1,0,'YODA File'!A217)</f>
        <v>Data Values</v>
      </c>
      <c r="C217">
        <f t="shared" ca="1" si="7"/>
        <v>116</v>
      </c>
      <c r="D217" s="111" t="str">
        <f ca="1">IF(ROW()-2&gt;LengthHeader,"",
OFFSET('YODA Header Blocks'!$A$2,'YODA File'!C217,'YODA File'!A217))</f>
        <v/>
      </c>
    </row>
    <row r="218" spans="1:4" x14ac:dyDescent="0.25">
      <c r="A218">
        <f t="shared" ca="1" si="6"/>
        <v>28</v>
      </c>
      <c r="B218" s="111" t="str">
        <f ca="1">OFFSET('YODA Header Blocks'!$A$1,0,'YODA File'!A218)</f>
        <v>Data Values</v>
      </c>
      <c r="C218">
        <f t="shared" ca="1" si="7"/>
        <v>117</v>
      </c>
      <c r="D218" s="111" t="str">
        <f ca="1">IF(ROW()-2&gt;LengthHeader,"",
OFFSET('YODA Header Blocks'!$A$2,'YODA File'!C218,'YODA File'!A218))</f>
        <v/>
      </c>
    </row>
    <row r="219" spans="1:4" x14ac:dyDescent="0.25">
      <c r="A219">
        <f t="shared" ca="1" si="6"/>
        <v>28</v>
      </c>
      <c r="B219" s="111" t="str">
        <f ca="1">OFFSET('YODA Header Blocks'!$A$1,0,'YODA File'!A219)</f>
        <v>Data Values</v>
      </c>
      <c r="C219">
        <f t="shared" ca="1" si="7"/>
        <v>118</v>
      </c>
      <c r="D219" s="111" t="str">
        <f ca="1">IF(ROW()-2&gt;LengthHeader,"",
OFFSET('YODA Header Blocks'!$A$2,'YODA File'!C219,'YODA File'!A219))</f>
        <v/>
      </c>
    </row>
    <row r="220" spans="1:4" x14ac:dyDescent="0.25">
      <c r="A220">
        <f t="shared" ca="1" si="6"/>
        <v>28</v>
      </c>
      <c r="B220" s="111" t="str">
        <f ca="1">OFFSET('YODA Header Blocks'!$A$1,0,'YODA File'!A220)</f>
        <v>Data Values</v>
      </c>
      <c r="C220">
        <f t="shared" ca="1" si="7"/>
        <v>119</v>
      </c>
      <c r="D220" s="111" t="str">
        <f ca="1">IF(ROW()-2&gt;LengthHeader,"",
OFFSET('YODA Header Blocks'!$A$2,'YODA File'!C220,'YODA File'!A220))</f>
        <v/>
      </c>
    </row>
    <row r="221" spans="1:4" x14ac:dyDescent="0.25">
      <c r="A221">
        <f t="shared" ca="1" si="6"/>
        <v>28</v>
      </c>
      <c r="B221" s="111" t="str">
        <f ca="1">OFFSET('YODA Header Blocks'!$A$1,0,'YODA File'!A221)</f>
        <v>Data Values</v>
      </c>
      <c r="C221">
        <f t="shared" ca="1" si="7"/>
        <v>120</v>
      </c>
      <c r="D221" s="111" t="str">
        <f ca="1">IF(ROW()-2&gt;LengthHeader,"",
OFFSET('YODA Header Blocks'!$A$2,'YODA File'!C221,'YODA File'!A221))</f>
        <v/>
      </c>
    </row>
    <row r="222" spans="1:4" x14ac:dyDescent="0.25">
      <c r="A222">
        <f t="shared" ca="1" si="6"/>
        <v>28</v>
      </c>
      <c r="B222" s="111" t="str">
        <f ca="1">OFFSET('YODA Header Blocks'!$A$1,0,'YODA File'!A222)</f>
        <v>Data Values</v>
      </c>
      <c r="C222">
        <f t="shared" ca="1" si="7"/>
        <v>121</v>
      </c>
      <c r="D222" s="111" t="str">
        <f ca="1">IF(ROW()-2&gt;LengthHeader,"",
OFFSET('YODA Header Blocks'!$A$2,'YODA File'!C222,'YODA File'!A222))</f>
        <v/>
      </c>
    </row>
    <row r="223" spans="1:4" x14ac:dyDescent="0.25">
      <c r="A223">
        <f t="shared" ca="1" si="6"/>
        <v>28</v>
      </c>
      <c r="B223" s="111" t="str">
        <f ca="1">OFFSET('YODA Header Blocks'!$A$1,0,'YODA File'!A223)</f>
        <v>Data Values</v>
      </c>
      <c r="C223">
        <f t="shared" ca="1" si="7"/>
        <v>122</v>
      </c>
      <c r="D223" s="111" t="str">
        <f ca="1">IF(ROW()-2&gt;LengthHeader,"",
OFFSET('YODA Header Blocks'!$A$2,'YODA File'!C223,'YODA File'!A223))</f>
        <v/>
      </c>
    </row>
    <row r="224" spans="1:4" x14ac:dyDescent="0.25">
      <c r="A224">
        <f t="shared" ca="1" si="6"/>
        <v>28</v>
      </c>
      <c r="B224" s="111" t="str">
        <f ca="1">OFFSET('YODA Header Blocks'!$A$1,0,'YODA File'!A224)</f>
        <v>Data Values</v>
      </c>
      <c r="C224">
        <f t="shared" ca="1" si="7"/>
        <v>123</v>
      </c>
      <c r="D224" s="111" t="str">
        <f ca="1">IF(ROW()-2&gt;LengthHeader,"",
OFFSET('YODA Header Blocks'!$A$2,'YODA File'!C224,'YODA File'!A224))</f>
        <v/>
      </c>
    </row>
    <row r="225" spans="1:4" x14ac:dyDescent="0.25">
      <c r="A225">
        <f t="shared" ca="1" si="6"/>
        <v>28</v>
      </c>
      <c r="B225" s="111" t="str">
        <f ca="1">OFFSET('YODA Header Blocks'!$A$1,0,'YODA File'!A225)</f>
        <v>Data Values</v>
      </c>
      <c r="C225">
        <f t="shared" ca="1" si="7"/>
        <v>124</v>
      </c>
      <c r="D225" s="111" t="str">
        <f ca="1">IF(ROW()-2&gt;LengthHeader,"",
OFFSET('YODA Header Blocks'!$A$2,'YODA File'!C225,'YODA File'!A225))</f>
        <v/>
      </c>
    </row>
    <row r="226" spans="1:4" x14ac:dyDescent="0.25">
      <c r="A226">
        <f t="shared" ca="1" si="6"/>
        <v>28</v>
      </c>
      <c r="B226" s="111" t="str">
        <f ca="1">OFFSET('YODA Header Blocks'!$A$1,0,'YODA File'!A226)</f>
        <v>Data Values</v>
      </c>
      <c r="C226">
        <f t="shared" ca="1" si="7"/>
        <v>125</v>
      </c>
      <c r="D226" s="111" t="str">
        <f ca="1">IF(ROW()-2&gt;LengthHeader,"",
OFFSET('YODA Header Blocks'!$A$2,'YODA File'!C226,'YODA File'!A226))</f>
        <v/>
      </c>
    </row>
    <row r="227" spans="1:4" x14ac:dyDescent="0.25">
      <c r="A227">
        <f t="shared" ca="1" si="6"/>
        <v>28</v>
      </c>
      <c r="B227" s="111" t="str">
        <f ca="1">OFFSET('YODA Header Blocks'!$A$1,0,'YODA File'!A227)</f>
        <v>Data Values</v>
      </c>
      <c r="C227">
        <f t="shared" ca="1" si="7"/>
        <v>126</v>
      </c>
      <c r="D227" s="111" t="str">
        <f ca="1">IF(ROW()-2&gt;LengthHeader,"",
OFFSET('YODA Header Blocks'!$A$2,'YODA File'!C227,'YODA File'!A227))</f>
        <v/>
      </c>
    </row>
    <row r="228" spans="1:4" x14ac:dyDescent="0.25">
      <c r="A228">
        <f t="shared" ca="1" si="6"/>
        <v>28</v>
      </c>
      <c r="B228" s="111" t="str">
        <f ca="1">OFFSET('YODA Header Blocks'!$A$1,0,'YODA File'!A228)</f>
        <v>Data Values</v>
      </c>
      <c r="C228">
        <f t="shared" ca="1" si="7"/>
        <v>127</v>
      </c>
      <c r="D228" s="111" t="str">
        <f ca="1">IF(ROW()-2&gt;LengthHeader,"",
OFFSET('YODA Header Blocks'!$A$2,'YODA File'!C228,'YODA File'!A228))</f>
        <v/>
      </c>
    </row>
    <row r="229" spans="1:4" x14ac:dyDescent="0.25">
      <c r="A229">
        <f t="shared" ca="1" si="6"/>
        <v>28</v>
      </c>
      <c r="B229" s="111" t="str">
        <f ca="1">OFFSET('YODA Header Blocks'!$A$1,0,'YODA File'!A229)</f>
        <v>Data Values</v>
      </c>
      <c r="C229">
        <f t="shared" ca="1" si="7"/>
        <v>128</v>
      </c>
      <c r="D229" s="111" t="str">
        <f ca="1">IF(ROW()-2&gt;LengthHeader,"",
OFFSET('YODA Header Blocks'!$A$2,'YODA File'!C229,'YODA File'!A229))</f>
        <v/>
      </c>
    </row>
    <row r="230" spans="1:4" x14ac:dyDescent="0.25">
      <c r="A230">
        <f t="shared" ca="1" si="6"/>
        <v>28</v>
      </c>
      <c r="B230" s="111" t="str">
        <f ca="1">OFFSET('YODA Header Blocks'!$A$1,0,'YODA File'!A230)</f>
        <v>Data Values</v>
      </c>
      <c r="C230">
        <f t="shared" ca="1" si="7"/>
        <v>129</v>
      </c>
      <c r="D230" s="111" t="str">
        <f ca="1">IF(ROW()-2&gt;LengthHeader,"",
OFFSET('YODA Header Blocks'!$A$2,'YODA File'!C230,'YODA File'!A230))</f>
        <v/>
      </c>
    </row>
    <row r="231" spans="1:4" x14ac:dyDescent="0.25">
      <c r="A231">
        <f t="shared" ca="1" si="6"/>
        <v>28</v>
      </c>
      <c r="B231" s="111" t="str">
        <f ca="1">OFFSET('YODA Header Blocks'!$A$1,0,'YODA File'!A231)</f>
        <v>Data Values</v>
      </c>
      <c r="C231">
        <f t="shared" ca="1" si="7"/>
        <v>130</v>
      </c>
      <c r="D231" s="111" t="str">
        <f ca="1">IF(ROW()-2&gt;LengthHeader,"",
OFFSET('YODA Header Blocks'!$A$2,'YODA File'!C231,'YODA File'!A231))</f>
        <v/>
      </c>
    </row>
    <row r="232" spans="1:4" x14ac:dyDescent="0.25">
      <c r="A232">
        <f t="shared" ca="1" si="6"/>
        <v>28</v>
      </c>
      <c r="B232" s="111" t="str">
        <f ca="1">OFFSET('YODA Header Blocks'!$A$1,0,'YODA File'!A232)</f>
        <v>Data Values</v>
      </c>
      <c r="C232">
        <f t="shared" ca="1" si="7"/>
        <v>131</v>
      </c>
      <c r="D232" s="111" t="str">
        <f ca="1">IF(ROW()-2&gt;LengthHeader,"",
OFFSET('YODA Header Blocks'!$A$2,'YODA File'!C232,'YODA File'!A232))</f>
        <v/>
      </c>
    </row>
    <row r="233" spans="1:4" x14ac:dyDescent="0.25">
      <c r="A233">
        <f t="shared" ca="1" si="6"/>
        <v>28</v>
      </c>
      <c r="B233" s="111" t="str">
        <f ca="1">OFFSET('YODA Header Blocks'!$A$1,0,'YODA File'!A233)</f>
        <v>Data Values</v>
      </c>
      <c r="C233">
        <f t="shared" ca="1" si="7"/>
        <v>132</v>
      </c>
      <c r="D233" s="111" t="str">
        <f ca="1">IF(ROW()-2&gt;LengthHeader,"",
OFFSET('YODA Header Blocks'!$A$2,'YODA File'!C233,'YODA File'!A233))</f>
        <v/>
      </c>
    </row>
    <row r="234" spans="1:4" x14ac:dyDescent="0.25">
      <c r="A234">
        <f t="shared" ca="1" si="6"/>
        <v>28</v>
      </c>
      <c r="B234" s="111" t="str">
        <f ca="1">OFFSET('YODA Header Blocks'!$A$1,0,'YODA File'!A234)</f>
        <v>Data Values</v>
      </c>
      <c r="C234">
        <f t="shared" ca="1" si="7"/>
        <v>133</v>
      </c>
      <c r="D234" s="111" t="str">
        <f ca="1">IF(ROW()-2&gt;LengthHeader,"",
OFFSET('YODA Header Blocks'!$A$2,'YODA File'!C234,'YODA File'!A234))</f>
        <v/>
      </c>
    </row>
    <row r="235" spans="1:4" x14ac:dyDescent="0.25">
      <c r="A235">
        <f t="shared" ca="1" si="6"/>
        <v>28</v>
      </c>
      <c r="B235" s="111" t="str">
        <f ca="1">OFFSET('YODA Header Blocks'!$A$1,0,'YODA File'!A235)</f>
        <v>Data Values</v>
      </c>
      <c r="C235">
        <f t="shared" ca="1" si="7"/>
        <v>134</v>
      </c>
      <c r="D235" s="111" t="str">
        <f ca="1">IF(ROW()-2&gt;LengthHeader,"",
OFFSET('YODA Header Blocks'!$A$2,'YODA File'!C235,'YODA File'!A235))</f>
        <v/>
      </c>
    </row>
    <row r="236" spans="1:4" x14ac:dyDescent="0.25">
      <c r="A236">
        <f t="shared" ca="1" si="6"/>
        <v>28</v>
      </c>
      <c r="B236" s="111" t="str">
        <f ca="1">OFFSET('YODA Header Blocks'!$A$1,0,'YODA File'!A236)</f>
        <v>Data Values</v>
      </c>
      <c r="C236">
        <f t="shared" ca="1" si="7"/>
        <v>135</v>
      </c>
      <c r="D236" s="111" t="str">
        <f ca="1">IF(ROW()-2&gt;LengthHeader,"",
OFFSET('YODA Header Blocks'!$A$2,'YODA File'!C236,'YODA File'!A236))</f>
        <v/>
      </c>
    </row>
    <row r="237" spans="1:4" x14ac:dyDescent="0.25">
      <c r="A237">
        <f t="shared" ca="1" si="6"/>
        <v>28</v>
      </c>
      <c r="B237" s="111" t="str">
        <f ca="1">OFFSET('YODA Header Blocks'!$A$1,0,'YODA File'!A237)</f>
        <v>Data Values</v>
      </c>
      <c r="C237">
        <f t="shared" ca="1" si="7"/>
        <v>136</v>
      </c>
      <c r="D237" s="111" t="str">
        <f ca="1">IF(ROW()-2&gt;LengthHeader,"",
OFFSET('YODA Header Blocks'!$A$2,'YODA File'!C237,'YODA File'!A237))</f>
        <v/>
      </c>
    </row>
    <row r="238" spans="1:4" x14ac:dyDescent="0.25">
      <c r="A238">
        <f t="shared" ca="1" si="6"/>
        <v>28</v>
      </c>
      <c r="B238" s="111" t="str">
        <f ca="1">OFFSET('YODA Header Blocks'!$A$1,0,'YODA File'!A238)</f>
        <v>Data Values</v>
      </c>
      <c r="C238">
        <f t="shared" ca="1" si="7"/>
        <v>137</v>
      </c>
      <c r="D238" s="111" t="str">
        <f ca="1">IF(ROW()-2&gt;LengthHeader,"",
OFFSET('YODA Header Blocks'!$A$2,'YODA File'!C238,'YODA File'!A238))</f>
        <v/>
      </c>
    </row>
    <row r="239" spans="1:4" x14ac:dyDescent="0.25">
      <c r="A239">
        <f t="shared" ca="1" si="6"/>
        <v>28</v>
      </c>
      <c r="B239" s="111" t="str">
        <f ca="1">OFFSET('YODA Header Blocks'!$A$1,0,'YODA File'!A239)</f>
        <v>Data Values</v>
      </c>
      <c r="C239">
        <f t="shared" ca="1" si="7"/>
        <v>138</v>
      </c>
      <c r="D239" s="111" t="str">
        <f ca="1">IF(ROW()-2&gt;LengthHeader,"",
OFFSET('YODA Header Blocks'!$A$2,'YODA File'!C239,'YODA File'!A239))</f>
        <v/>
      </c>
    </row>
    <row r="240" spans="1:4" x14ac:dyDescent="0.25">
      <c r="A240">
        <f t="shared" ca="1" si="6"/>
        <v>28</v>
      </c>
      <c r="B240" s="111" t="str">
        <f ca="1">OFFSET('YODA Header Blocks'!$A$1,0,'YODA File'!A240)</f>
        <v>Data Values</v>
      </c>
      <c r="C240">
        <f t="shared" ca="1" si="7"/>
        <v>139</v>
      </c>
      <c r="D240" s="111" t="str">
        <f ca="1">IF(ROW()-2&gt;LengthHeader,"",
OFFSET('YODA Header Blocks'!$A$2,'YODA File'!C240,'YODA File'!A240))</f>
        <v/>
      </c>
    </row>
    <row r="241" spans="1:4" x14ac:dyDescent="0.25">
      <c r="A241">
        <f t="shared" ca="1" si="6"/>
        <v>28</v>
      </c>
      <c r="B241" s="111" t="str">
        <f ca="1">OFFSET('YODA Header Blocks'!$A$1,0,'YODA File'!A241)</f>
        <v>Data Values</v>
      </c>
      <c r="C241">
        <f t="shared" ca="1" si="7"/>
        <v>140</v>
      </c>
      <c r="D241" s="111" t="str">
        <f ca="1">IF(ROW()-2&gt;LengthHeader,"",
OFFSET('YODA Header Blocks'!$A$2,'YODA File'!C241,'YODA File'!A241))</f>
        <v/>
      </c>
    </row>
    <row r="242" spans="1:4" x14ac:dyDescent="0.25">
      <c r="A242">
        <f t="shared" ca="1" si="6"/>
        <v>28</v>
      </c>
      <c r="B242" s="111" t="str">
        <f ca="1">OFFSET('YODA Header Blocks'!$A$1,0,'YODA File'!A242)</f>
        <v>Data Values</v>
      </c>
      <c r="C242">
        <f t="shared" ca="1" si="7"/>
        <v>141</v>
      </c>
      <c r="D242" s="111" t="str">
        <f ca="1">IF(ROW()-2&gt;LengthHeader,"",
OFFSET('YODA Header Blocks'!$A$2,'YODA File'!C242,'YODA File'!A242))</f>
        <v/>
      </c>
    </row>
    <row r="243" spans="1:4" x14ac:dyDescent="0.25">
      <c r="A243">
        <f t="shared" ca="1" si="6"/>
        <v>28</v>
      </c>
      <c r="B243" s="111" t="str">
        <f ca="1">OFFSET('YODA Header Blocks'!$A$1,0,'YODA File'!A243)</f>
        <v>Data Values</v>
      </c>
      <c r="C243">
        <f t="shared" ca="1" si="7"/>
        <v>142</v>
      </c>
      <c r="D243" s="111" t="str">
        <f ca="1">IF(ROW()-2&gt;LengthHeader,"",
OFFSET('YODA Header Blocks'!$A$2,'YODA File'!C243,'YODA File'!A243))</f>
        <v/>
      </c>
    </row>
    <row r="244" spans="1:4" x14ac:dyDescent="0.25">
      <c r="A244">
        <f t="shared" ca="1" si="6"/>
        <v>28</v>
      </c>
      <c r="B244" s="111" t="str">
        <f ca="1">OFFSET('YODA Header Blocks'!$A$1,0,'YODA File'!A244)</f>
        <v>Data Values</v>
      </c>
      <c r="C244">
        <f t="shared" ca="1" si="7"/>
        <v>143</v>
      </c>
      <c r="D244" s="111" t="str">
        <f ca="1">IF(ROW()-2&gt;LengthHeader,"",
OFFSET('YODA Header Blocks'!$A$2,'YODA File'!C244,'YODA File'!A244))</f>
        <v/>
      </c>
    </row>
    <row r="245" spans="1:4" x14ac:dyDescent="0.25">
      <c r="A245">
        <f t="shared" ca="1" si="6"/>
        <v>28</v>
      </c>
      <c r="B245" s="111" t="str">
        <f ca="1">OFFSET('YODA Header Blocks'!$A$1,0,'YODA File'!A245)</f>
        <v>Data Values</v>
      </c>
      <c r="C245">
        <f t="shared" ca="1" si="7"/>
        <v>144</v>
      </c>
      <c r="D245" s="111" t="str">
        <f ca="1">IF(ROW()-2&gt;LengthHeader,"",
OFFSET('YODA Header Blocks'!$A$2,'YODA File'!C245,'YODA File'!A245))</f>
        <v/>
      </c>
    </row>
    <row r="246" spans="1:4" x14ac:dyDescent="0.25">
      <c r="A246">
        <f t="shared" ca="1" si="6"/>
        <v>28</v>
      </c>
      <c r="B246" s="111" t="str">
        <f ca="1">OFFSET('YODA Header Blocks'!$A$1,0,'YODA File'!A246)</f>
        <v>Data Values</v>
      </c>
      <c r="C246">
        <f t="shared" ca="1" si="7"/>
        <v>145</v>
      </c>
      <c r="D246" s="111" t="str">
        <f ca="1">IF(ROW()-2&gt;LengthHeader,"",
OFFSET('YODA Header Blocks'!$A$2,'YODA File'!C246,'YODA File'!A246))</f>
        <v/>
      </c>
    </row>
    <row r="247" spans="1:4" x14ac:dyDescent="0.25">
      <c r="A247">
        <f t="shared" ca="1" si="6"/>
        <v>28</v>
      </c>
      <c r="B247" s="111" t="str">
        <f ca="1">OFFSET('YODA Header Blocks'!$A$1,0,'YODA File'!A247)</f>
        <v>Data Values</v>
      </c>
      <c r="C247">
        <f t="shared" ca="1" si="7"/>
        <v>146</v>
      </c>
      <c r="D247" s="111" t="str">
        <f ca="1">IF(ROW()-2&gt;LengthHeader,"",
OFFSET('YODA Header Blocks'!$A$2,'YODA File'!C247,'YODA File'!A247))</f>
        <v/>
      </c>
    </row>
    <row r="248" spans="1:4" x14ac:dyDescent="0.25">
      <c r="A248">
        <f t="shared" ca="1" si="6"/>
        <v>28</v>
      </c>
      <c r="B248" s="111" t="str">
        <f ca="1">OFFSET('YODA Header Blocks'!$A$1,0,'YODA File'!A248)</f>
        <v>Data Values</v>
      </c>
      <c r="C248">
        <f t="shared" ca="1" si="7"/>
        <v>147</v>
      </c>
      <c r="D248" s="111" t="str">
        <f ca="1">IF(ROW()-2&gt;LengthHeader,"",
OFFSET('YODA Header Blocks'!$A$2,'YODA File'!C248,'YODA File'!A248))</f>
        <v/>
      </c>
    </row>
    <row r="249" spans="1:4" x14ac:dyDescent="0.25">
      <c r="A249">
        <f t="shared" ca="1" si="6"/>
        <v>28</v>
      </c>
      <c r="B249" s="111" t="str">
        <f ca="1">OFFSET('YODA Header Blocks'!$A$1,0,'YODA File'!A249)</f>
        <v>Data Values</v>
      </c>
      <c r="C249">
        <f t="shared" ca="1" si="7"/>
        <v>148</v>
      </c>
      <c r="D249" s="111" t="str">
        <f ca="1">IF(ROW()-2&gt;LengthHeader,"",
OFFSET('YODA Header Blocks'!$A$2,'YODA File'!C249,'YODA File'!A249))</f>
        <v/>
      </c>
    </row>
    <row r="250" spans="1:4" x14ac:dyDescent="0.25">
      <c r="A250">
        <f t="shared" ca="1" si="6"/>
        <v>28</v>
      </c>
      <c r="B250" s="111" t="str">
        <f ca="1">OFFSET('YODA Header Blocks'!$A$1,0,'YODA File'!A250)</f>
        <v>Data Values</v>
      </c>
      <c r="C250">
        <f t="shared" ca="1" si="7"/>
        <v>149</v>
      </c>
      <c r="D250" s="111" t="str">
        <f ca="1">IF(ROW()-2&gt;LengthHeader,"",
OFFSET('YODA Header Blocks'!$A$2,'YODA File'!C250,'YODA File'!A250))</f>
        <v/>
      </c>
    </row>
    <row r="251" spans="1:4" x14ac:dyDescent="0.25">
      <c r="A251">
        <f t="shared" ca="1" si="6"/>
        <v>28</v>
      </c>
      <c r="B251" s="111" t="str">
        <f ca="1">OFFSET('YODA Header Blocks'!$A$1,0,'YODA File'!A251)</f>
        <v>Data Values</v>
      </c>
      <c r="C251">
        <f t="shared" ca="1" si="7"/>
        <v>150</v>
      </c>
      <c r="D251" s="111" t="str">
        <f ca="1">IF(ROW()-2&gt;LengthHeader,"",
OFFSET('YODA Header Blocks'!$A$2,'YODA File'!C251,'YODA File'!A251))</f>
        <v/>
      </c>
    </row>
    <row r="252" spans="1:4" x14ac:dyDescent="0.25">
      <c r="A252">
        <f t="shared" ca="1" si="6"/>
        <v>28</v>
      </c>
      <c r="B252" s="111" t="str">
        <f ca="1">OFFSET('YODA Header Blocks'!$A$1,0,'YODA File'!A252)</f>
        <v>Data Values</v>
      </c>
      <c r="C252">
        <f t="shared" ca="1" si="7"/>
        <v>151</v>
      </c>
      <c r="D252" s="111" t="str">
        <f ca="1">IF(ROW()-2&gt;LengthHeader,"",
OFFSET('YODA Header Blocks'!$A$2,'YODA File'!C252,'YODA File'!A252))</f>
        <v/>
      </c>
    </row>
    <row r="253" spans="1:4" x14ac:dyDescent="0.25">
      <c r="A253">
        <f t="shared" ca="1" si="6"/>
        <v>28</v>
      </c>
      <c r="B253" s="111" t="str">
        <f ca="1">OFFSET('YODA Header Blocks'!$A$1,0,'YODA File'!A253)</f>
        <v>Data Values</v>
      </c>
      <c r="C253">
        <f t="shared" ca="1" si="7"/>
        <v>152</v>
      </c>
      <c r="D253" s="111" t="str">
        <f ca="1">IF(ROW()-2&gt;LengthHeader,"",
OFFSET('YODA Header Blocks'!$A$2,'YODA File'!C253,'YODA File'!A253))</f>
        <v/>
      </c>
    </row>
    <row r="254" spans="1:4" x14ac:dyDescent="0.25">
      <c r="A254">
        <f t="shared" ca="1" si="6"/>
        <v>28</v>
      </c>
      <c r="B254" s="111" t="str">
        <f ca="1">OFFSET('YODA Header Blocks'!$A$1,0,'YODA File'!A254)</f>
        <v>Data Values</v>
      </c>
      <c r="C254">
        <f t="shared" ca="1" si="7"/>
        <v>153</v>
      </c>
      <c r="D254" s="111" t="str">
        <f ca="1">IF(ROW()-2&gt;LengthHeader,"",
OFFSET('YODA Header Blocks'!$A$2,'YODA File'!C254,'YODA File'!A254))</f>
        <v/>
      </c>
    </row>
    <row r="255" spans="1:4" x14ac:dyDescent="0.25">
      <c r="A255">
        <f t="shared" ca="1" si="6"/>
        <v>28</v>
      </c>
      <c r="B255" s="111" t="str">
        <f ca="1">OFFSET('YODA Header Blocks'!$A$1,0,'YODA File'!A255)</f>
        <v>Data Values</v>
      </c>
      <c r="C255">
        <f t="shared" ca="1" si="7"/>
        <v>154</v>
      </c>
      <c r="D255" s="111" t="str">
        <f ca="1">IF(ROW()-2&gt;LengthHeader,"",
OFFSET('YODA Header Blocks'!$A$2,'YODA File'!C255,'YODA File'!A255))</f>
        <v/>
      </c>
    </row>
    <row r="256" spans="1:4" x14ac:dyDescent="0.25">
      <c r="A256">
        <f t="shared" ca="1" si="6"/>
        <v>28</v>
      </c>
      <c r="B256" s="111" t="str">
        <f ca="1">OFFSET('YODA Header Blocks'!$A$1,0,'YODA File'!A256)</f>
        <v>Data Values</v>
      </c>
      <c r="C256">
        <f t="shared" ca="1" si="7"/>
        <v>155</v>
      </c>
      <c r="D256" s="111" t="str">
        <f ca="1">IF(ROW()-2&gt;LengthHeader,"",
OFFSET('YODA Header Blocks'!$A$2,'YODA File'!C256,'YODA File'!A256))</f>
        <v/>
      </c>
    </row>
    <row r="257" spans="1:4" x14ac:dyDescent="0.25">
      <c r="A257">
        <f t="shared" ca="1" si="6"/>
        <v>28</v>
      </c>
      <c r="B257" s="111" t="str">
        <f ca="1">OFFSET('YODA Header Blocks'!$A$1,0,'YODA File'!A257)</f>
        <v>Data Values</v>
      </c>
      <c r="C257">
        <f t="shared" ca="1" si="7"/>
        <v>156</v>
      </c>
      <c r="D257" s="111" t="str">
        <f ca="1">IF(ROW()-2&gt;LengthHeader,"",
OFFSET('YODA Header Blocks'!$A$2,'YODA File'!C257,'YODA File'!A257))</f>
        <v/>
      </c>
    </row>
    <row r="258" spans="1:4" x14ac:dyDescent="0.25">
      <c r="A258">
        <f t="shared" ca="1" si="6"/>
        <v>28</v>
      </c>
      <c r="B258" s="111" t="str">
        <f ca="1">OFFSET('YODA Header Blocks'!$A$1,0,'YODA File'!A258)</f>
        <v>Data Values</v>
      </c>
      <c r="C258">
        <f t="shared" ca="1" si="7"/>
        <v>157</v>
      </c>
      <c r="D258" s="111" t="str">
        <f ca="1">IF(ROW()-2&gt;LengthHeader,"",
OFFSET('YODA Header Blocks'!$A$2,'YODA File'!C258,'YODA File'!A258))</f>
        <v/>
      </c>
    </row>
    <row r="259" spans="1:4" x14ac:dyDescent="0.25">
      <c r="A259">
        <f t="shared" ref="A259:A322" ca="1" si="8">IF(C258=INDIRECT(CONCATENATE("'YODA Header Blocks'!R2C",A258+1,":R2C",A258+1),FALSE),A258+1,A258)</f>
        <v>28</v>
      </c>
      <c r="B259" s="111" t="str">
        <f ca="1">OFFSET('YODA Header Blocks'!$A$1,0,'YODA File'!A259)</f>
        <v>Data Values</v>
      </c>
      <c r="C259">
        <f t="shared" ref="C259:C322" ca="1" si="9">IF(C258=SUM(INDIRECT(CONCATENATE("'YODA Header Blocks'!R2C",A258+1,":R2C",A258+1),FALSE)),1,C258+1)</f>
        <v>158</v>
      </c>
      <c r="D259" s="111" t="str">
        <f ca="1">IF(ROW()-2&gt;LengthHeader,"",
OFFSET('YODA Header Blocks'!$A$2,'YODA File'!C259,'YODA File'!A259))</f>
        <v/>
      </c>
    </row>
    <row r="260" spans="1:4" x14ac:dyDescent="0.25">
      <c r="A260">
        <f t="shared" ca="1" si="8"/>
        <v>28</v>
      </c>
      <c r="B260" s="111" t="str">
        <f ca="1">OFFSET('YODA Header Blocks'!$A$1,0,'YODA File'!A260)</f>
        <v>Data Values</v>
      </c>
      <c r="C260">
        <f t="shared" ca="1" si="9"/>
        <v>159</v>
      </c>
      <c r="D260" s="111" t="str">
        <f ca="1">IF(ROW()-2&gt;LengthHeader,"",
OFFSET('YODA Header Blocks'!$A$2,'YODA File'!C260,'YODA File'!A260))</f>
        <v/>
      </c>
    </row>
    <row r="261" spans="1:4" x14ac:dyDescent="0.25">
      <c r="A261">
        <f t="shared" ca="1" si="8"/>
        <v>28</v>
      </c>
      <c r="B261" s="111" t="str">
        <f ca="1">OFFSET('YODA Header Blocks'!$A$1,0,'YODA File'!A261)</f>
        <v>Data Values</v>
      </c>
      <c r="C261">
        <f t="shared" ca="1" si="9"/>
        <v>160</v>
      </c>
      <c r="D261" s="111" t="str">
        <f ca="1">IF(ROW()-2&gt;LengthHeader,"",
OFFSET('YODA Header Blocks'!$A$2,'YODA File'!C261,'YODA File'!A261))</f>
        <v/>
      </c>
    </row>
    <row r="262" spans="1:4" x14ac:dyDescent="0.25">
      <c r="A262">
        <f t="shared" ca="1" si="8"/>
        <v>28</v>
      </c>
      <c r="B262" s="111" t="str">
        <f ca="1">OFFSET('YODA Header Blocks'!$A$1,0,'YODA File'!A262)</f>
        <v>Data Values</v>
      </c>
      <c r="C262">
        <f t="shared" ca="1" si="9"/>
        <v>161</v>
      </c>
      <c r="D262" s="111" t="str">
        <f ca="1">IF(ROW()-2&gt;LengthHeader,"",
OFFSET('YODA Header Blocks'!$A$2,'YODA File'!C262,'YODA File'!A262))</f>
        <v/>
      </c>
    </row>
    <row r="263" spans="1:4" x14ac:dyDescent="0.25">
      <c r="A263">
        <f t="shared" ca="1" si="8"/>
        <v>28</v>
      </c>
      <c r="B263" s="111" t="str">
        <f ca="1">OFFSET('YODA Header Blocks'!$A$1,0,'YODA File'!A263)</f>
        <v>Data Values</v>
      </c>
      <c r="C263">
        <f t="shared" ca="1" si="9"/>
        <v>162</v>
      </c>
      <c r="D263" s="111" t="str">
        <f ca="1">IF(ROW()-2&gt;LengthHeader,"",
OFFSET('YODA Header Blocks'!$A$2,'YODA File'!C263,'YODA File'!A263))</f>
        <v/>
      </c>
    </row>
    <row r="264" spans="1:4" x14ac:dyDescent="0.25">
      <c r="A264">
        <f t="shared" ca="1" si="8"/>
        <v>28</v>
      </c>
      <c r="B264" s="111" t="str">
        <f ca="1">OFFSET('YODA Header Blocks'!$A$1,0,'YODA File'!A264)</f>
        <v>Data Values</v>
      </c>
      <c r="C264">
        <f t="shared" ca="1" si="9"/>
        <v>163</v>
      </c>
      <c r="D264" s="111" t="str">
        <f ca="1">IF(ROW()-2&gt;LengthHeader,"",
OFFSET('YODA Header Blocks'!$A$2,'YODA File'!C264,'YODA File'!A264))</f>
        <v/>
      </c>
    </row>
    <row r="265" spans="1:4" x14ac:dyDescent="0.25">
      <c r="A265">
        <f t="shared" ca="1" si="8"/>
        <v>28</v>
      </c>
      <c r="B265" s="111" t="str">
        <f ca="1">OFFSET('YODA Header Blocks'!$A$1,0,'YODA File'!A265)</f>
        <v>Data Values</v>
      </c>
      <c r="C265">
        <f t="shared" ca="1" si="9"/>
        <v>164</v>
      </c>
      <c r="D265" s="111" t="str">
        <f ca="1">IF(ROW()-2&gt;LengthHeader,"",
OFFSET('YODA Header Blocks'!$A$2,'YODA File'!C265,'YODA File'!A265))</f>
        <v/>
      </c>
    </row>
    <row r="266" spans="1:4" x14ac:dyDescent="0.25">
      <c r="A266">
        <f t="shared" ca="1" si="8"/>
        <v>28</v>
      </c>
      <c r="B266" s="111" t="str">
        <f ca="1">OFFSET('YODA Header Blocks'!$A$1,0,'YODA File'!A266)</f>
        <v>Data Values</v>
      </c>
      <c r="C266">
        <f t="shared" ca="1" si="9"/>
        <v>165</v>
      </c>
      <c r="D266" s="111" t="str">
        <f ca="1">IF(ROW()-2&gt;LengthHeader,"",
OFFSET('YODA Header Blocks'!$A$2,'YODA File'!C266,'YODA File'!A266))</f>
        <v/>
      </c>
    </row>
    <row r="267" spans="1:4" x14ac:dyDescent="0.25">
      <c r="A267">
        <f t="shared" ca="1" si="8"/>
        <v>28</v>
      </c>
      <c r="B267" s="111" t="str">
        <f ca="1">OFFSET('YODA Header Blocks'!$A$1,0,'YODA File'!A267)</f>
        <v>Data Values</v>
      </c>
      <c r="C267">
        <f t="shared" ca="1" si="9"/>
        <v>166</v>
      </c>
      <c r="D267" s="111" t="str">
        <f ca="1">IF(ROW()-2&gt;LengthHeader,"",
OFFSET('YODA Header Blocks'!$A$2,'YODA File'!C267,'YODA File'!A267))</f>
        <v/>
      </c>
    </row>
    <row r="268" spans="1:4" x14ac:dyDescent="0.25">
      <c r="A268">
        <f t="shared" ca="1" si="8"/>
        <v>28</v>
      </c>
      <c r="B268" s="111" t="str">
        <f ca="1">OFFSET('YODA Header Blocks'!$A$1,0,'YODA File'!A268)</f>
        <v>Data Values</v>
      </c>
      <c r="C268">
        <f t="shared" ca="1" si="9"/>
        <v>167</v>
      </c>
      <c r="D268" s="111" t="str">
        <f ca="1">IF(ROW()-2&gt;LengthHeader,"",
OFFSET('YODA Header Blocks'!$A$2,'YODA File'!C268,'YODA File'!A268))</f>
        <v/>
      </c>
    </row>
    <row r="269" spans="1:4" x14ac:dyDescent="0.25">
      <c r="A269">
        <f t="shared" ca="1" si="8"/>
        <v>28</v>
      </c>
      <c r="B269" s="111" t="str">
        <f ca="1">OFFSET('YODA Header Blocks'!$A$1,0,'YODA File'!A269)</f>
        <v>Data Values</v>
      </c>
      <c r="C269">
        <f t="shared" ca="1" si="9"/>
        <v>168</v>
      </c>
      <c r="D269" s="111" t="str">
        <f ca="1">IF(ROW()-2&gt;LengthHeader,"",
OFFSET('YODA Header Blocks'!$A$2,'YODA File'!C269,'YODA File'!A269))</f>
        <v/>
      </c>
    </row>
    <row r="270" spans="1:4" x14ac:dyDescent="0.25">
      <c r="A270">
        <f t="shared" ca="1" si="8"/>
        <v>28</v>
      </c>
      <c r="B270" s="111" t="str">
        <f ca="1">OFFSET('YODA Header Blocks'!$A$1,0,'YODA File'!A270)</f>
        <v>Data Values</v>
      </c>
      <c r="C270">
        <f t="shared" ca="1" si="9"/>
        <v>169</v>
      </c>
      <c r="D270" s="111" t="str">
        <f ca="1">IF(ROW()-2&gt;LengthHeader,"",
OFFSET('YODA Header Blocks'!$A$2,'YODA File'!C270,'YODA File'!A270))</f>
        <v/>
      </c>
    </row>
    <row r="271" spans="1:4" x14ac:dyDescent="0.25">
      <c r="A271">
        <f t="shared" ca="1" si="8"/>
        <v>28</v>
      </c>
      <c r="B271" s="111" t="str">
        <f ca="1">OFFSET('YODA Header Blocks'!$A$1,0,'YODA File'!A271)</f>
        <v>Data Values</v>
      </c>
      <c r="C271">
        <f t="shared" ca="1" si="9"/>
        <v>170</v>
      </c>
      <c r="D271" s="111" t="str">
        <f ca="1">IF(ROW()-2&gt;LengthHeader,"",
OFFSET('YODA Header Blocks'!$A$2,'YODA File'!C271,'YODA File'!A271))</f>
        <v/>
      </c>
    </row>
    <row r="272" spans="1:4" x14ac:dyDescent="0.25">
      <c r="A272">
        <f t="shared" ca="1" si="8"/>
        <v>28</v>
      </c>
      <c r="B272" s="111" t="str">
        <f ca="1">OFFSET('YODA Header Blocks'!$A$1,0,'YODA File'!A272)</f>
        <v>Data Values</v>
      </c>
      <c r="C272">
        <f t="shared" ca="1" si="9"/>
        <v>171</v>
      </c>
      <c r="D272" s="111" t="str">
        <f ca="1">IF(ROW()-2&gt;LengthHeader,"",
OFFSET('YODA Header Blocks'!$A$2,'YODA File'!C272,'YODA File'!A272))</f>
        <v/>
      </c>
    </row>
    <row r="273" spans="1:4" x14ac:dyDescent="0.25">
      <c r="A273">
        <f t="shared" ca="1" si="8"/>
        <v>28</v>
      </c>
      <c r="B273" s="111" t="str">
        <f ca="1">OFFSET('YODA Header Blocks'!$A$1,0,'YODA File'!A273)</f>
        <v>Data Values</v>
      </c>
      <c r="C273">
        <f t="shared" ca="1" si="9"/>
        <v>172</v>
      </c>
      <c r="D273" s="111" t="str">
        <f ca="1">IF(ROW()-2&gt;LengthHeader,"",
OFFSET('YODA Header Blocks'!$A$2,'YODA File'!C273,'YODA File'!A273))</f>
        <v/>
      </c>
    </row>
    <row r="274" spans="1:4" x14ac:dyDescent="0.25">
      <c r="A274">
        <f t="shared" ca="1" si="8"/>
        <v>28</v>
      </c>
      <c r="B274" s="111" t="str">
        <f ca="1">OFFSET('YODA Header Blocks'!$A$1,0,'YODA File'!A274)</f>
        <v>Data Values</v>
      </c>
      <c r="C274">
        <f t="shared" ca="1" si="9"/>
        <v>173</v>
      </c>
      <c r="D274" s="111" t="str">
        <f ca="1">IF(ROW()-2&gt;LengthHeader,"",
OFFSET('YODA Header Blocks'!$A$2,'YODA File'!C274,'YODA File'!A274))</f>
        <v/>
      </c>
    </row>
    <row r="275" spans="1:4" x14ac:dyDescent="0.25">
      <c r="A275">
        <f t="shared" ca="1" si="8"/>
        <v>28</v>
      </c>
      <c r="B275" s="111" t="str">
        <f ca="1">OFFSET('YODA Header Blocks'!$A$1,0,'YODA File'!A275)</f>
        <v>Data Values</v>
      </c>
      <c r="C275">
        <f t="shared" ca="1" si="9"/>
        <v>174</v>
      </c>
      <c r="D275" s="111" t="str">
        <f ca="1">IF(ROW()-2&gt;LengthHeader,"",
OFFSET('YODA Header Blocks'!$A$2,'YODA File'!C275,'YODA File'!A275))</f>
        <v/>
      </c>
    </row>
    <row r="276" spans="1:4" x14ac:dyDescent="0.25">
      <c r="A276">
        <f t="shared" ca="1" si="8"/>
        <v>28</v>
      </c>
      <c r="B276" s="111" t="str">
        <f ca="1">OFFSET('YODA Header Blocks'!$A$1,0,'YODA File'!A276)</f>
        <v>Data Values</v>
      </c>
      <c r="C276">
        <f t="shared" ca="1" si="9"/>
        <v>175</v>
      </c>
      <c r="D276" s="111" t="str">
        <f ca="1">IF(ROW()-2&gt;LengthHeader,"",
OFFSET('YODA Header Blocks'!$A$2,'YODA File'!C276,'YODA File'!A276))</f>
        <v/>
      </c>
    </row>
    <row r="277" spans="1:4" x14ac:dyDescent="0.25">
      <c r="A277">
        <f t="shared" ca="1" si="8"/>
        <v>28</v>
      </c>
      <c r="B277" s="111" t="str">
        <f ca="1">OFFSET('YODA Header Blocks'!$A$1,0,'YODA File'!A277)</f>
        <v>Data Values</v>
      </c>
      <c r="C277">
        <f t="shared" ca="1" si="9"/>
        <v>176</v>
      </c>
      <c r="D277" s="111" t="str">
        <f ca="1">IF(ROW()-2&gt;LengthHeader,"",
OFFSET('YODA Header Blocks'!$A$2,'YODA File'!C277,'YODA File'!A277))</f>
        <v/>
      </c>
    </row>
    <row r="278" spans="1:4" x14ac:dyDescent="0.25">
      <c r="A278">
        <f t="shared" ca="1" si="8"/>
        <v>28</v>
      </c>
      <c r="B278" s="111" t="str">
        <f ca="1">OFFSET('YODA Header Blocks'!$A$1,0,'YODA File'!A278)</f>
        <v>Data Values</v>
      </c>
      <c r="C278">
        <f t="shared" ca="1" si="9"/>
        <v>177</v>
      </c>
      <c r="D278" s="111" t="str">
        <f ca="1">IF(ROW()-2&gt;LengthHeader,"",
OFFSET('YODA Header Blocks'!$A$2,'YODA File'!C278,'YODA File'!A278))</f>
        <v/>
      </c>
    </row>
    <row r="279" spans="1:4" x14ac:dyDescent="0.25">
      <c r="A279">
        <f t="shared" ca="1" si="8"/>
        <v>28</v>
      </c>
      <c r="B279" s="111" t="str">
        <f ca="1">OFFSET('YODA Header Blocks'!$A$1,0,'YODA File'!A279)</f>
        <v>Data Values</v>
      </c>
      <c r="C279">
        <f t="shared" ca="1" si="9"/>
        <v>178</v>
      </c>
      <c r="D279" s="111" t="str">
        <f ca="1">IF(ROW()-2&gt;LengthHeader,"",
OFFSET('YODA Header Blocks'!$A$2,'YODA File'!C279,'YODA File'!A279))</f>
        <v/>
      </c>
    </row>
    <row r="280" spans="1:4" x14ac:dyDescent="0.25">
      <c r="A280">
        <f t="shared" ca="1" si="8"/>
        <v>28</v>
      </c>
      <c r="B280" s="111" t="str">
        <f ca="1">OFFSET('YODA Header Blocks'!$A$1,0,'YODA File'!A280)</f>
        <v>Data Values</v>
      </c>
      <c r="C280">
        <f t="shared" ca="1" si="9"/>
        <v>179</v>
      </c>
      <c r="D280" s="111" t="str">
        <f ca="1">IF(ROW()-2&gt;LengthHeader,"",
OFFSET('YODA Header Blocks'!$A$2,'YODA File'!C280,'YODA File'!A280))</f>
        <v/>
      </c>
    </row>
    <row r="281" spans="1:4" x14ac:dyDescent="0.25">
      <c r="A281">
        <f t="shared" ca="1" si="8"/>
        <v>28</v>
      </c>
      <c r="B281" s="111" t="str">
        <f ca="1">OFFSET('YODA Header Blocks'!$A$1,0,'YODA File'!A281)</f>
        <v>Data Values</v>
      </c>
      <c r="C281">
        <f t="shared" ca="1" si="9"/>
        <v>180</v>
      </c>
      <c r="D281" s="111" t="str">
        <f ca="1">IF(ROW()-2&gt;LengthHeader,"",
OFFSET('YODA Header Blocks'!$A$2,'YODA File'!C281,'YODA File'!A281))</f>
        <v/>
      </c>
    </row>
    <row r="282" spans="1:4" x14ac:dyDescent="0.25">
      <c r="A282">
        <f t="shared" ca="1" si="8"/>
        <v>28</v>
      </c>
      <c r="B282" s="111" t="str">
        <f ca="1">OFFSET('YODA Header Blocks'!$A$1,0,'YODA File'!A282)</f>
        <v>Data Values</v>
      </c>
      <c r="C282">
        <f t="shared" ca="1" si="9"/>
        <v>181</v>
      </c>
      <c r="D282" s="111" t="str">
        <f ca="1">IF(ROW()-2&gt;LengthHeader,"",
OFFSET('YODA Header Blocks'!$A$2,'YODA File'!C282,'YODA File'!A282))</f>
        <v/>
      </c>
    </row>
    <row r="283" spans="1:4" x14ac:dyDescent="0.25">
      <c r="A283">
        <f t="shared" ca="1" si="8"/>
        <v>28</v>
      </c>
      <c r="B283" s="111" t="str">
        <f ca="1">OFFSET('YODA Header Blocks'!$A$1,0,'YODA File'!A283)</f>
        <v>Data Values</v>
      </c>
      <c r="C283">
        <f t="shared" ca="1" si="9"/>
        <v>182</v>
      </c>
      <c r="D283" s="111" t="str">
        <f ca="1">IF(ROW()-2&gt;LengthHeader,"",
OFFSET('YODA Header Blocks'!$A$2,'YODA File'!C283,'YODA File'!A283))</f>
        <v/>
      </c>
    </row>
    <row r="284" spans="1:4" x14ac:dyDescent="0.25">
      <c r="A284">
        <f t="shared" ca="1" si="8"/>
        <v>28</v>
      </c>
      <c r="B284" s="111" t="str">
        <f ca="1">OFFSET('YODA Header Blocks'!$A$1,0,'YODA File'!A284)</f>
        <v>Data Values</v>
      </c>
      <c r="C284">
        <f t="shared" ca="1" si="9"/>
        <v>183</v>
      </c>
      <c r="D284" s="111" t="str">
        <f ca="1">IF(ROW()-2&gt;LengthHeader,"",
OFFSET('YODA Header Blocks'!$A$2,'YODA File'!C284,'YODA File'!A284))</f>
        <v/>
      </c>
    </row>
    <row r="285" spans="1:4" x14ac:dyDescent="0.25">
      <c r="A285">
        <f t="shared" ca="1" si="8"/>
        <v>28</v>
      </c>
      <c r="B285" s="111" t="str">
        <f ca="1">OFFSET('YODA Header Blocks'!$A$1,0,'YODA File'!A285)</f>
        <v>Data Values</v>
      </c>
      <c r="C285">
        <f t="shared" ca="1" si="9"/>
        <v>184</v>
      </c>
      <c r="D285" s="111" t="str">
        <f ca="1">IF(ROW()-2&gt;LengthHeader,"",
OFFSET('YODA Header Blocks'!$A$2,'YODA File'!C285,'YODA File'!A285))</f>
        <v/>
      </c>
    </row>
    <row r="286" spans="1:4" x14ac:dyDescent="0.25">
      <c r="A286">
        <f t="shared" ca="1" si="8"/>
        <v>28</v>
      </c>
      <c r="B286" s="111" t="str">
        <f ca="1">OFFSET('YODA Header Blocks'!$A$1,0,'YODA File'!A286)</f>
        <v>Data Values</v>
      </c>
      <c r="C286">
        <f t="shared" ca="1" si="9"/>
        <v>185</v>
      </c>
      <c r="D286" s="111" t="str">
        <f ca="1">IF(ROW()-2&gt;LengthHeader,"",
OFFSET('YODA Header Blocks'!$A$2,'YODA File'!C286,'YODA File'!A286))</f>
        <v/>
      </c>
    </row>
    <row r="287" spans="1:4" x14ac:dyDescent="0.25">
      <c r="A287">
        <f t="shared" ca="1" si="8"/>
        <v>28</v>
      </c>
      <c r="B287" s="111" t="str">
        <f ca="1">OFFSET('YODA Header Blocks'!$A$1,0,'YODA File'!A287)</f>
        <v>Data Values</v>
      </c>
      <c r="C287">
        <f t="shared" ca="1" si="9"/>
        <v>186</v>
      </c>
      <c r="D287" s="111" t="str">
        <f ca="1">IF(ROW()-2&gt;LengthHeader,"",
OFFSET('YODA Header Blocks'!$A$2,'YODA File'!C287,'YODA File'!A287))</f>
        <v/>
      </c>
    </row>
    <row r="288" spans="1:4" x14ac:dyDescent="0.25">
      <c r="A288">
        <f t="shared" ca="1" si="8"/>
        <v>28</v>
      </c>
      <c r="B288" s="111" t="str">
        <f ca="1">OFFSET('YODA Header Blocks'!$A$1,0,'YODA File'!A288)</f>
        <v>Data Values</v>
      </c>
      <c r="C288">
        <f t="shared" ca="1" si="9"/>
        <v>187</v>
      </c>
      <c r="D288" s="111" t="str">
        <f ca="1">IF(ROW()-2&gt;LengthHeader,"",
OFFSET('YODA Header Blocks'!$A$2,'YODA File'!C288,'YODA File'!A288))</f>
        <v/>
      </c>
    </row>
    <row r="289" spans="1:4" x14ac:dyDescent="0.25">
      <c r="A289">
        <f t="shared" ca="1" si="8"/>
        <v>28</v>
      </c>
      <c r="B289" s="111" t="str">
        <f ca="1">OFFSET('YODA Header Blocks'!$A$1,0,'YODA File'!A289)</f>
        <v>Data Values</v>
      </c>
      <c r="C289">
        <f t="shared" ca="1" si="9"/>
        <v>188</v>
      </c>
      <c r="D289" s="111" t="str">
        <f ca="1">IF(ROW()-2&gt;LengthHeader,"",
OFFSET('YODA Header Blocks'!$A$2,'YODA File'!C289,'YODA File'!A289))</f>
        <v/>
      </c>
    </row>
    <row r="290" spans="1:4" x14ac:dyDescent="0.25">
      <c r="A290">
        <f t="shared" ca="1" si="8"/>
        <v>28</v>
      </c>
      <c r="B290" s="111" t="str">
        <f ca="1">OFFSET('YODA Header Blocks'!$A$1,0,'YODA File'!A290)</f>
        <v>Data Values</v>
      </c>
      <c r="C290">
        <f t="shared" ca="1" si="9"/>
        <v>189</v>
      </c>
      <c r="D290" s="111" t="str">
        <f ca="1">IF(ROW()-2&gt;LengthHeader,"",
OFFSET('YODA Header Blocks'!$A$2,'YODA File'!C290,'YODA File'!A290))</f>
        <v/>
      </c>
    </row>
    <row r="291" spans="1:4" x14ac:dyDescent="0.25">
      <c r="A291">
        <f t="shared" ca="1" si="8"/>
        <v>28</v>
      </c>
      <c r="B291" s="111" t="str">
        <f ca="1">OFFSET('YODA Header Blocks'!$A$1,0,'YODA File'!A291)</f>
        <v>Data Values</v>
      </c>
      <c r="C291">
        <f t="shared" ca="1" si="9"/>
        <v>190</v>
      </c>
      <c r="D291" s="111" t="str">
        <f ca="1">IF(ROW()-2&gt;LengthHeader,"",
OFFSET('YODA Header Blocks'!$A$2,'YODA File'!C291,'YODA File'!A291))</f>
        <v/>
      </c>
    </row>
    <row r="292" spans="1:4" x14ac:dyDescent="0.25">
      <c r="A292">
        <f t="shared" ca="1" si="8"/>
        <v>28</v>
      </c>
      <c r="B292" s="111" t="str">
        <f ca="1">OFFSET('YODA Header Blocks'!$A$1,0,'YODA File'!A292)</f>
        <v>Data Values</v>
      </c>
      <c r="C292">
        <f t="shared" ca="1" si="9"/>
        <v>191</v>
      </c>
      <c r="D292" s="111" t="str">
        <f ca="1">IF(ROW()-2&gt;LengthHeader,"",
OFFSET('YODA Header Blocks'!$A$2,'YODA File'!C292,'YODA File'!A292))</f>
        <v/>
      </c>
    </row>
    <row r="293" spans="1:4" x14ac:dyDescent="0.25">
      <c r="A293">
        <f t="shared" ca="1" si="8"/>
        <v>28</v>
      </c>
      <c r="B293" s="111" t="str">
        <f ca="1">OFFSET('YODA Header Blocks'!$A$1,0,'YODA File'!A293)</f>
        <v>Data Values</v>
      </c>
      <c r="C293">
        <f t="shared" ca="1" si="9"/>
        <v>192</v>
      </c>
      <c r="D293" s="111" t="str">
        <f ca="1">IF(ROW()-2&gt;LengthHeader,"",
OFFSET('YODA Header Blocks'!$A$2,'YODA File'!C293,'YODA File'!A293))</f>
        <v/>
      </c>
    </row>
    <row r="294" spans="1:4" x14ac:dyDescent="0.25">
      <c r="A294">
        <f t="shared" ca="1" si="8"/>
        <v>28</v>
      </c>
      <c r="B294" s="111" t="str">
        <f ca="1">OFFSET('YODA Header Blocks'!$A$1,0,'YODA File'!A294)</f>
        <v>Data Values</v>
      </c>
      <c r="C294">
        <f t="shared" ca="1" si="9"/>
        <v>193</v>
      </c>
      <c r="D294" s="111" t="str">
        <f ca="1">IF(ROW()-2&gt;LengthHeader,"",
OFFSET('YODA Header Blocks'!$A$2,'YODA File'!C294,'YODA File'!A294))</f>
        <v/>
      </c>
    </row>
    <row r="295" spans="1:4" x14ac:dyDescent="0.25">
      <c r="A295">
        <f t="shared" ca="1" si="8"/>
        <v>28</v>
      </c>
      <c r="B295" s="111" t="str">
        <f ca="1">OFFSET('YODA Header Blocks'!$A$1,0,'YODA File'!A295)</f>
        <v>Data Values</v>
      </c>
      <c r="C295">
        <f t="shared" ca="1" si="9"/>
        <v>194</v>
      </c>
      <c r="D295" s="111" t="str">
        <f ca="1">IF(ROW()-2&gt;LengthHeader,"",
OFFSET('YODA Header Blocks'!$A$2,'YODA File'!C295,'YODA File'!A295))</f>
        <v/>
      </c>
    </row>
    <row r="296" spans="1:4" x14ac:dyDescent="0.25">
      <c r="A296">
        <f t="shared" ca="1" si="8"/>
        <v>28</v>
      </c>
      <c r="B296" s="111" t="str">
        <f ca="1">OFFSET('YODA Header Blocks'!$A$1,0,'YODA File'!A296)</f>
        <v>Data Values</v>
      </c>
      <c r="C296">
        <f t="shared" ca="1" si="9"/>
        <v>195</v>
      </c>
      <c r="D296" s="111" t="str">
        <f ca="1">IF(ROW()-2&gt;LengthHeader,"",
OFFSET('YODA Header Blocks'!$A$2,'YODA File'!C296,'YODA File'!A296))</f>
        <v/>
      </c>
    </row>
    <row r="297" spans="1:4" x14ac:dyDescent="0.25">
      <c r="A297">
        <f t="shared" ca="1" si="8"/>
        <v>28</v>
      </c>
      <c r="B297" s="111" t="str">
        <f ca="1">OFFSET('YODA Header Blocks'!$A$1,0,'YODA File'!A297)</f>
        <v>Data Values</v>
      </c>
      <c r="C297">
        <f t="shared" ca="1" si="9"/>
        <v>196</v>
      </c>
      <c r="D297" s="111" t="str">
        <f ca="1">IF(ROW()-2&gt;LengthHeader,"",
OFFSET('YODA Header Blocks'!$A$2,'YODA File'!C297,'YODA File'!A297))</f>
        <v/>
      </c>
    </row>
    <row r="298" spans="1:4" x14ac:dyDescent="0.25">
      <c r="A298">
        <f t="shared" ca="1" si="8"/>
        <v>28</v>
      </c>
      <c r="B298" s="111" t="str">
        <f ca="1">OFFSET('YODA Header Blocks'!$A$1,0,'YODA File'!A298)</f>
        <v>Data Values</v>
      </c>
      <c r="C298">
        <f t="shared" ca="1" si="9"/>
        <v>197</v>
      </c>
      <c r="D298" s="111" t="str">
        <f ca="1">IF(ROW()-2&gt;LengthHeader,"",
OFFSET('YODA Header Blocks'!$A$2,'YODA File'!C298,'YODA File'!A298))</f>
        <v/>
      </c>
    </row>
    <row r="299" spans="1:4" x14ac:dyDescent="0.25">
      <c r="A299">
        <f t="shared" ca="1" si="8"/>
        <v>28</v>
      </c>
      <c r="B299" s="111" t="str">
        <f ca="1">OFFSET('YODA Header Blocks'!$A$1,0,'YODA File'!A299)</f>
        <v>Data Values</v>
      </c>
      <c r="C299">
        <f t="shared" ca="1" si="9"/>
        <v>198</v>
      </c>
      <c r="D299" s="111" t="str">
        <f ca="1">IF(ROW()-2&gt;LengthHeader,"",
OFFSET('YODA Header Blocks'!$A$2,'YODA File'!C299,'YODA File'!A299))</f>
        <v/>
      </c>
    </row>
    <row r="300" spans="1:4" x14ac:dyDescent="0.25">
      <c r="A300">
        <f t="shared" ca="1" si="8"/>
        <v>28</v>
      </c>
      <c r="B300" s="111" t="str">
        <f ca="1">OFFSET('YODA Header Blocks'!$A$1,0,'YODA File'!A300)</f>
        <v>Data Values</v>
      </c>
      <c r="C300">
        <f t="shared" ca="1" si="9"/>
        <v>199</v>
      </c>
      <c r="D300" s="111" t="str">
        <f ca="1">IF(ROW()-2&gt;LengthHeader,"",
OFFSET('YODA Header Blocks'!$A$2,'YODA File'!C300,'YODA File'!A300))</f>
        <v/>
      </c>
    </row>
    <row r="301" spans="1:4" x14ac:dyDescent="0.25">
      <c r="A301">
        <f t="shared" ca="1" si="8"/>
        <v>28</v>
      </c>
      <c r="B301" s="111" t="str">
        <f ca="1">OFFSET('YODA Header Blocks'!$A$1,0,'YODA File'!A301)</f>
        <v>Data Values</v>
      </c>
      <c r="C301">
        <f t="shared" ca="1" si="9"/>
        <v>200</v>
      </c>
      <c r="D301" s="111" t="str">
        <f ca="1">IF(ROW()-2&gt;LengthHeader,"",
OFFSET('YODA Header Blocks'!$A$2,'YODA File'!C301,'YODA File'!A301))</f>
        <v/>
      </c>
    </row>
    <row r="302" spans="1:4" x14ac:dyDescent="0.25">
      <c r="A302">
        <f t="shared" ca="1" si="8"/>
        <v>28</v>
      </c>
      <c r="B302" s="111" t="str">
        <f ca="1">OFFSET('YODA Header Blocks'!$A$1,0,'YODA File'!A302)</f>
        <v>Data Values</v>
      </c>
      <c r="C302">
        <f t="shared" ca="1" si="9"/>
        <v>201</v>
      </c>
      <c r="D302" s="111" t="str">
        <f ca="1">IF(ROW()-2&gt;LengthHeader,"",
OFFSET('YODA Header Blocks'!$A$2,'YODA File'!C302,'YODA File'!A302))</f>
        <v/>
      </c>
    </row>
    <row r="303" spans="1:4" x14ac:dyDescent="0.25">
      <c r="A303">
        <f t="shared" ca="1" si="8"/>
        <v>28</v>
      </c>
      <c r="B303" s="111" t="str">
        <f ca="1">OFFSET('YODA Header Blocks'!$A$1,0,'YODA File'!A303)</f>
        <v>Data Values</v>
      </c>
      <c r="C303">
        <f t="shared" ca="1" si="9"/>
        <v>202</v>
      </c>
      <c r="D303" s="111" t="str">
        <f ca="1">IF(ROW()-2&gt;LengthHeader,"",
OFFSET('YODA Header Blocks'!$A$2,'YODA File'!C303,'YODA File'!A303))</f>
        <v/>
      </c>
    </row>
    <row r="304" spans="1:4" x14ac:dyDescent="0.25">
      <c r="A304">
        <f t="shared" ca="1" si="8"/>
        <v>28</v>
      </c>
      <c r="B304" s="111" t="str">
        <f ca="1">OFFSET('YODA Header Blocks'!$A$1,0,'YODA File'!A304)</f>
        <v>Data Values</v>
      </c>
      <c r="C304">
        <f t="shared" ca="1" si="9"/>
        <v>203</v>
      </c>
      <c r="D304" s="111" t="str">
        <f ca="1">IF(ROW()-2&gt;LengthHeader,"",
OFFSET('YODA Header Blocks'!$A$2,'YODA File'!C304,'YODA File'!A304))</f>
        <v/>
      </c>
    </row>
    <row r="305" spans="1:4" x14ac:dyDescent="0.25">
      <c r="A305">
        <f t="shared" ca="1" si="8"/>
        <v>28</v>
      </c>
      <c r="B305" s="111" t="str">
        <f ca="1">OFFSET('YODA Header Blocks'!$A$1,0,'YODA File'!A305)</f>
        <v>Data Values</v>
      </c>
      <c r="C305">
        <f t="shared" ca="1" si="9"/>
        <v>204</v>
      </c>
      <c r="D305" s="111" t="str">
        <f ca="1">IF(ROW()-2&gt;LengthHeader,"",
OFFSET('YODA Header Blocks'!$A$2,'YODA File'!C305,'YODA File'!A305))</f>
        <v/>
      </c>
    </row>
    <row r="306" spans="1:4" x14ac:dyDescent="0.25">
      <c r="A306">
        <f t="shared" ca="1" si="8"/>
        <v>28</v>
      </c>
      <c r="B306" s="111" t="str">
        <f ca="1">OFFSET('YODA Header Blocks'!$A$1,0,'YODA File'!A306)</f>
        <v>Data Values</v>
      </c>
      <c r="C306">
        <f t="shared" ca="1" si="9"/>
        <v>205</v>
      </c>
      <c r="D306" s="111" t="str">
        <f ca="1">IF(ROW()-2&gt;LengthHeader,"",
OFFSET('YODA Header Blocks'!$A$2,'YODA File'!C306,'YODA File'!A306))</f>
        <v/>
      </c>
    </row>
    <row r="307" spans="1:4" x14ac:dyDescent="0.25">
      <c r="A307">
        <f t="shared" ca="1" si="8"/>
        <v>28</v>
      </c>
      <c r="B307" s="111" t="str">
        <f ca="1">OFFSET('YODA Header Blocks'!$A$1,0,'YODA File'!A307)</f>
        <v>Data Values</v>
      </c>
      <c r="C307">
        <f t="shared" ca="1" si="9"/>
        <v>206</v>
      </c>
      <c r="D307" s="111" t="str">
        <f ca="1">IF(ROW()-2&gt;LengthHeader,"",
OFFSET('YODA Header Blocks'!$A$2,'YODA File'!C307,'YODA File'!A307))</f>
        <v/>
      </c>
    </row>
    <row r="308" spans="1:4" x14ac:dyDescent="0.25">
      <c r="A308">
        <f t="shared" ca="1" si="8"/>
        <v>28</v>
      </c>
      <c r="B308" s="111" t="str">
        <f ca="1">OFFSET('YODA Header Blocks'!$A$1,0,'YODA File'!A308)</f>
        <v>Data Values</v>
      </c>
      <c r="C308">
        <f t="shared" ca="1" si="9"/>
        <v>207</v>
      </c>
      <c r="D308" s="111" t="str">
        <f ca="1">IF(ROW()-2&gt;LengthHeader,"",
OFFSET('YODA Header Blocks'!$A$2,'YODA File'!C308,'YODA File'!A308))</f>
        <v/>
      </c>
    </row>
    <row r="309" spans="1:4" x14ac:dyDescent="0.25">
      <c r="A309">
        <f t="shared" ca="1" si="8"/>
        <v>28</v>
      </c>
      <c r="B309" s="111" t="str">
        <f ca="1">OFFSET('YODA Header Blocks'!$A$1,0,'YODA File'!A309)</f>
        <v>Data Values</v>
      </c>
      <c r="C309">
        <f t="shared" ca="1" si="9"/>
        <v>208</v>
      </c>
      <c r="D309" s="111" t="str">
        <f ca="1">IF(ROW()-2&gt;LengthHeader,"",
OFFSET('YODA Header Blocks'!$A$2,'YODA File'!C309,'YODA File'!A309))</f>
        <v/>
      </c>
    </row>
    <row r="310" spans="1:4" x14ac:dyDescent="0.25">
      <c r="A310">
        <f t="shared" ca="1" si="8"/>
        <v>28</v>
      </c>
      <c r="B310" s="111" t="str">
        <f ca="1">OFFSET('YODA Header Blocks'!$A$1,0,'YODA File'!A310)</f>
        <v>Data Values</v>
      </c>
      <c r="C310">
        <f t="shared" ca="1" si="9"/>
        <v>209</v>
      </c>
      <c r="D310" s="111" t="str">
        <f ca="1">IF(ROW()-2&gt;LengthHeader,"",
OFFSET('YODA Header Blocks'!$A$2,'YODA File'!C310,'YODA File'!A310))</f>
        <v/>
      </c>
    </row>
    <row r="311" spans="1:4" x14ac:dyDescent="0.25">
      <c r="A311">
        <f t="shared" ca="1" si="8"/>
        <v>28</v>
      </c>
      <c r="B311" s="111" t="str">
        <f ca="1">OFFSET('YODA Header Blocks'!$A$1,0,'YODA File'!A311)</f>
        <v>Data Values</v>
      </c>
      <c r="C311">
        <f t="shared" ca="1" si="9"/>
        <v>210</v>
      </c>
      <c r="D311" s="111" t="str">
        <f ca="1">IF(ROW()-2&gt;LengthHeader,"",
OFFSET('YODA Header Blocks'!$A$2,'YODA File'!C311,'YODA File'!A311))</f>
        <v/>
      </c>
    </row>
    <row r="312" spans="1:4" x14ac:dyDescent="0.25">
      <c r="A312">
        <f t="shared" ca="1" si="8"/>
        <v>28</v>
      </c>
      <c r="B312" s="111" t="str">
        <f ca="1">OFFSET('YODA Header Blocks'!$A$1,0,'YODA File'!A312)</f>
        <v>Data Values</v>
      </c>
      <c r="C312">
        <f t="shared" ca="1" si="9"/>
        <v>211</v>
      </c>
      <c r="D312" s="111" t="str">
        <f ca="1">IF(ROW()-2&gt;LengthHeader,"",
OFFSET('YODA Header Blocks'!$A$2,'YODA File'!C312,'YODA File'!A312))</f>
        <v/>
      </c>
    </row>
    <row r="313" spans="1:4" x14ac:dyDescent="0.25">
      <c r="A313">
        <f t="shared" ca="1" si="8"/>
        <v>28</v>
      </c>
      <c r="B313" s="111" t="str">
        <f ca="1">OFFSET('YODA Header Blocks'!$A$1,0,'YODA File'!A313)</f>
        <v>Data Values</v>
      </c>
      <c r="C313">
        <f t="shared" ca="1" si="9"/>
        <v>212</v>
      </c>
      <c r="D313" s="111" t="str">
        <f ca="1">IF(ROW()-2&gt;LengthHeader,"",
OFFSET('YODA Header Blocks'!$A$2,'YODA File'!C313,'YODA File'!A313))</f>
        <v/>
      </c>
    </row>
    <row r="314" spans="1:4" x14ac:dyDescent="0.25">
      <c r="A314">
        <f t="shared" ca="1" si="8"/>
        <v>28</v>
      </c>
      <c r="B314" s="111" t="str">
        <f ca="1">OFFSET('YODA Header Blocks'!$A$1,0,'YODA File'!A314)</f>
        <v>Data Values</v>
      </c>
      <c r="C314">
        <f t="shared" ca="1" si="9"/>
        <v>213</v>
      </c>
      <c r="D314" s="111" t="str">
        <f ca="1">IF(ROW()-2&gt;LengthHeader,"",
OFFSET('YODA Header Blocks'!$A$2,'YODA File'!C314,'YODA File'!A314))</f>
        <v/>
      </c>
    </row>
    <row r="315" spans="1:4" x14ac:dyDescent="0.25">
      <c r="A315">
        <f t="shared" ca="1" si="8"/>
        <v>28</v>
      </c>
      <c r="B315" s="111" t="str">
        <f ca="1">OFFSET('YODA Header Blocks'!$A$1,0,'YODA File'!A315)</f>
        <v>Data Values</v>
      </c>
      <c r="C315">
        <f t="shared" ca="1" si="9"/>
        <v>214</v>
      </c>
      <c r="D315" s="111" t="str">
        <f ca="1">IF(ROW()-2&gt;LengthHeader,"",
OFFSET('YODA Header Blocks'!$A$2,'YODA File'!C315,'YODA File'!A315))</f>
        <v/>
      </c>
    </row>
    <row r="316" spans="1:4" x14ac:dyDescent="0.25">
      <c r="A316">
        <f t="shared" ca="1" si="8"/>
        <v>28</v>
      </c>
      <c r="B316" s="111" t="str">
        <f ca="1">OFFSET('YODA Header Blocks'!$A$1,0,'YODA File'!A316)</f>
        <v>Data Values</v>
      </c>
      <c r="C316">
        <f t="shared" ca="1" si="9"/>
        <v>215</v>
      </c>
      <c r="D316" s="111" t="str">
        <f ca="1">IF(ROW()-2&gt;LengthHeader,"",
OFFSET('YODA Header Blocks'!$A$2,'YODA File'!C316,'YODA File'!A316))</f>
        <v/>
      </c>
    </row>
    <row r="317" spans="1:4" x14ac:dyDescent="0.25">
      <c r="A317">
        <f t="shared" ca="1" si="8"/>
        <v>28</v>
      </c>
      <c r="B317" s="111" t="str">
        <f ca="1">OFFSET('YODA Header Blocks'!$A$1,0,'YODA File'!A317)</f>
        <v>Data Values</v>
      </c>
      <c r="C317">
        <f t="shared" ca="1" si="9"/>
        <v>216</v>
      </c>
      <c r="D317" s="111" t="str">
        <f ca="1">IF(ROW()-2&gt;LengthHeader,"",
OFFSET('YODA Header Blocks'!$A$2,'YODA File'!C317,'YODA File'!A317))</f>
        <v/>
      </c>
    </row>
    <row r="318" spans="1:4" x14ac:dyDescent="0.25">
      <c r="A318">
        <f t="shared" ca="1" si="8"/>
        <v>28</v>
      </c>
      <c r="B318" s="111" t="str">
        <f ca="1">OFFSET('YODA Header Blocks'!$A$1,0,'YODA File'!A318)</f>
        <v>Data Values</v>
      </c>
      <c r="C318">
        <f t="shared" ca="1" si="9"/>
        <v>217</v>
      </c>
      <c r="D318" s="111" t="str">
        <f ca="1">IF(ROW()-2&gt;LengthHeader,"",
OFFSET('YODA Header Blocks'!$A$2,'YODA File'!C318,'YODA File'!A318))</f>
        <v/>
      </c>
    </row>
    <row r="319" spans="1:4" x14ac:dyDescent="0.25">
      <c r="A319">
        <f t="shared" ca="1" si="8"/>
        <v>28</v>
      </c>
      <c r="B319" s="111" t="str">
        <f ca="1">OFFSET('YODA Header Blocks'!$A$1,0,'YODA File'!A319)</f>
        <v>Data Values</v>
      </c>
      <c r="C319">
        <f t="shared" ca="1" si="9"/>
        <v>218</v>
      </c>
      <c r="D319" s="111" t="str">
        <f ca="1">IF(ROW()-2&gt;LengthHeader,"",
OFFSET('YODA Header Blocks'!$A$2,'YODA File'!C319,'YODA File'!A319))</f>
        <v/>
      </c>
    </row>
    <row r="320" spans="1:4" x14ac:dyDescent="0.25">
      <c r="A320">
        <f t="shared" ca="1" si="8"/>
        <v>28</v>
      </c>
      <c r="B320" s="111" t="str">
        <f ca="1">OFFSET('YODA Header Blocks'!$A$1,0,'YODA File'!A320)</f>
        <v>Data Values</v>
      </c>
      <c r="C320">
        <f t="shared" ca="1" si="9"/>
        <v>219</v>
      </c>
      <c r="D320" s="111" t="str">
        <f ca="1">IF(ROW()-2&gt;LengthHeader,"",
OFFSET('YODA Header Blocks'!$A$2,'YODA File'!C320,'YODA File'!A320))</f>
        <v/>
      </c>
    </row>
    <row r="321" spans="1:4" x14ac:dyDescent="0.25">
      <c r="A321">
        <f t="shared" ca="1" si="8"/>
        <v>28</v>
      </c>
      <c r="B321" s="111" t="str">
        <f ca="1">OFFSET('YODA Header Blocks'!$A$1,0,'YODA File'!A321)</f>
        <v>Data Values</v>
      </c>
      <c r="C321">
        <f t="shared" ca="1" si="9"/>
        <v>220</v>
      </c>
      <c r="D321" s="111" t="str">
        <f ca="1">IF(ROW()-2&gt;LengthHeader,"",
OFFSET('YODA Header Blocks'!$A$2,'YODA File'!C321,'YODA File'!A321))</f>
        <v/>
      </c>
    </row>
    <row r="322" spans="1:4" x14ac:dyDescent="0.25">
      <c r="A322">
        <f t="shared" ca="1" si="8"/>
        <v>28</v>
      </c>
      <c r="B322" s="111" t="str">
        <f ca="1">OFFSET('YODA Header Blocks'!$A$1,0,'YODA File'!A322)</f>
        <v>Data Values</v>
      </c>
      <c r="C322">
        <f t="shared" ca="1" si="9"/>
        <v>221</v>
      </c>
      <c r="D322" s="111" t="str">
        <f ca="1">IF(ROW()-2&gt;LengthHeader,"",
OFFSET('YODA Header Blocks'!$A$2,'YODA File'!C322,'YODA File'!A322))</f>
        <v/>
      </c>
    </row>
    <row r="323" spans="1:4" x14ac:dyDescent="0.25">
      <c r="A323">
        <f t="shared" ref="A323:A386" ca="1" si="10">IF(C322=INDIRECT(CONCATENATE("'YODA Header Blocks'!R2C",A322+1,":R2C",A322+1),FALSE),A322+1,A322)</f>
        <v>28</v>
      </c>
      <c r="B323" s="111" t="str">
        <f ca="1">OFFSET('YODA Header Blocks'!$A$1,0,'YODA File'!A323)</f>
        <v>Data Values</v>
      </c>
      <c r="C323">
        <f t="shared" ref="C323:C386" ca="1" si="11">IF(C322=SUM(INDIRECT(CONCATENATE("'YODA Header Blocks'!R2C",A322+1,":R2C",A322+1),FALSE)),1,C322+1)</f>
        <v>222</v>
      </c>
      <c r="D323" s="111" t="str">
        <f ca="1">IF(ROW()-2&gt;LengthHeader,"",
OFFSET('YODA Header Blocks'!$A$2,'YODA File'!C323,'YODA File'!A323))</f>
        <v/>
      </c>
    </row>
    <row r="324" spans="1:4" x14ac:dyDescent="0.25">
      <c r="A324">
        <f t="shared" ca="1" si="10"/>
        <v>28</v>
      </c>
      <c r="B324" s="111" t="str">
        <f ca="1">OFFSET('YODA Header Blocks'!$A$1,0,'YODA File'!A324)</f>
        <v>Data Values</v>
      </c>
      <c r="C324">
        <f t="shared" ca="1" si="11"/>
        <v>223</v>
      </c>
      <c r="D324" s="111" t="str">
        <f ca="1">IF(ROW()-2&gt;LengthHeader,"",
OFFSET('YODA Header Blocks'!$A$2,'YODA File'!C324,'YODA File'!A324))</f>
        <v/>
      </c>
    </row>
    <row r="325" spans="1:4" x14ac:dyDescent="0.25">
      <c r="A325">
        <f t="shared" ca="1" si="10"/>
        <v>28</v>
      </c>
      <c r="B325" s="111" t="str">
        <f ca="1">OFFSET('YODA Header Blocks'!$A$1,0,'YODA File'!A325)</f>
        <v>Data Values</v>
      </c>
      <c r="C325">
        <f t="shared" ca="1" si="11"/>
        <v>224</v>
      </c>
      <c r="D325" s="111" t="str">
        <f ca="1">IF(ROW()-2&gt;LengthHeader,"",
OFFSET('YODA Header Blocks'!$A$2,'YODA File'!C325,'YODA File'!A325))</f>
        <v/>
      </c>
    </row>
    <row r="326" spans="1:4" x14ac:dyDescent="0.25">
      <c r="A326">
        <f t="shared" ca="1" si="10"/>
        <v>28</v>
      </c>
      <c r="B326" s="111" t="str">
        <f ca="1">OFFSET('YODA Header Blocks'!$A$1,0,'YODA File'!A326)</f>
        <v>Data Values</v>
      </c>
      <c r="C326">
        <f t="shared" ca="1" si="11"/>
        <v>225</v>
      </c>
      <c r="D326" s="111" t="str">
        <f ca="1">IF(ROW()-2&gt;LengthHeader,"",
OFFSET('YODA Header Blocks'!$A$2,'YODA File'!C326,'YODA File'!A326))</f>
        <v/>
      </c>
    </row>
    <row r="327" spans="1:4" x14ac:dyDescent="0.25">
      <c r="A327">
        <f t="shared" ca="1" si="10"/>
        <v>28</v>
      </c>
      <c r="B327" s="111" t="str">
        <f ca="1">OFFSET('YODA Header Blocks'!$A$1,0,'YODA File'!A327)</f>
        <v>Data Values</v>
      </c>
      <c r="C327">
        <f t="shared" ca="1" si="11"/>
        <v>226</v>
      </c>
      <c r="D327" s="111" t="str">
        <f ca="1">IF(ROW()-2&gt;LengthHeader,"",
OFFSET('YODA Header Blocks'!$A$2,'YODA File'!C327,'YODA File'!A327))</f>
        <v/>
      </c>
    </row>
    <row r="328" spans="1:4" x14ac:dyDescent="0.25">
      <c r="A328">
        <f t="shared" ca="1" si="10"/>
        <v>28</v>
      </c>
      <c r="B328" s="111" t="str">
        <f ca="1">OFFSET('YODA Header Blocks'!$A$1,0,'YODA File'!A328)</f>
        <v>Data Values</v>
      </c>
      <c r="C328">
        <f t="shared" ca="1" si="11"/>
        <v>227</v>
      </c>
      <c r="D328" s="111" t="str">
        <f ca="1">IF(ROW()-2&gt;LengthHeader,"",
OFFSET('YODA Header Blocks'!$A$2,'YODA File'!C328,'YODA File'!A328))</f>
        <v/>
      </c>
    </row>
    <row r="329" spans="1:4" x14ac:dyDescent="0.25">
      <c r="A329">
        <f t="shared" ca="1" si="10"/>
        <v>28</v>
      </c>
      <c r="B329" s="111" t="str">
        <f ca="1">OFFSET('YODA Header Blocks'!$A$1,0,'YODA File'!A329)</f>
        <v>Data Values</v>
      </c>
      <c r="C329">
        <f t="shared" ca="1" si="11"/>
        <v>228</v>
      </c>
      <c r="D329" s="111" t="str">
        <f ca="1">IF(ROW()-2&gt;LengthHeader,"",
OFFSET('YODA Header Blocks'!$A$2,'YODA File'!C329,'YODA File'!A329))</f>
        <v/>
      </c>
    </row>
    <row r="330" spans="1:4" x14ac:dyDescent="0.25">
      <c r="A330">
        <f t="shared" ca="1" si="10"/>
        <v>28</v>
      </c>
      <c r="B330" s="111" t="str">
        <f ca="1">OFFSET('YODA Header Blocks'!$A$1,0,'YODA File'!A330)</f>
        <v>Data Values</v>
      </c>
      <c r="C330">
        <f t="shared" ca="1" si="11"/>
        <v>229</v>
      </c>
      <c r="D330" s="111" t="str">
        <f ca="1">IF(ROW()-2&gt;LengthHeader,"",
OFFSET('YODA Header Blocks'!$A$2,'YODA File'!C330,'YODA File'!A330))</f>
        <v/>
      </c>
    </row>
    <row r="331" spans="1:4" x14ac:dyDescent="0.25">
      <c r="A331">
        <f t="shared" ca="1" si="10"/>
        <v>28</v>
      </c>
      <c r="B331" s="111" t="str">
        <f ca="1">OFFSET('YODA Header Blocks'!$A$1,0,'YODA File'!A331)</f>
        <v>Data Values</v>
      </c>
      <c r="C331">
        <f t="shared" ca="1" si="11"/>
        <v>230</v>
      </c>
      <c r="D331" s="111" t="str">
        <f ca="1">IF(ROW()-2&gt;LengthHeader,"",
OFFSET('YODA Header Blocks'!$A$2,'YODA File'!C331,'YODA File'!A331))</f>
        <v/>
      </c>
    </row>
    <row r="332" spans="1:4" x14ac:dyDescent="0.25">
      <c r="A332">
        <f t="shared" ca="1" si="10"/>
        <v>28</v>
      </c>
      <c r="B332" s="111" t="str">
        <f ca="1">OFFSET('YODA Header Blocks'!$A$1,0,'YODA File'!A332)</f>
        <v>Data Values</v>
      </c>
      <c r="C332">
        <f t="shared" ca="1" si="11"/>
        <v>231</v>
      </c>
      <c r="D332" s="111" t="str">
        <f ca="1">IF(ROW()-2&gt;LengthHeader,"",
OFFSET('YODA Header Blocks'!$A$2,'YODA File'!C332,'YODA File'!A332))</f>
        <v/>
      </c>
    </row>
    <row r="333" spans="1:4" x14ac:dyDescent="0.25">
      <c r="A333">
        <f t="shared" ca="1" si="10"/>
        <v>28</v>
      </c>
      <c r="B333" s="111" t="str">
        <f ca="1">OFFSET('YODA Header Blocks'!$A$1,0,'YODA File'!A333)</f>
        <v>Data Values</v>
      </c>
      <c r="C333">
        <f t="shared" ca="1" si="11"/>
        <v>232</v>
      </c>
      <c r="D333" s="111" t="str">
        <f ca="1">IF(ROW()-2&gt;LengthHeader,"",
OFFSET('YODA Header Blocks'!$A$2,'YODA File'!C333,'YODA File'!A333))</f>
        <v/>
      </c>
    </row>
    <row r="334" spans="1:4" x14ac:dyDescent="0.25">
      <c r="A334">
        <f t="shared" ca="1" si="10"/>
        <v>28</v>
      </c>
      <c r="B334" s="111" t="str">
        <f ca="1">OFFSET('YODA Header Blocks'!$A$1,0,'YODA File'!A334)</f>
        <v>Data Values</v>
      </c>
      <c r="C334">
        <f t="shared" ca="1" si="11"/>
        <v>233</v>
      </c>
      <c r="D334" s="111" t="str">
        <f ca="1">IF(ROW()-2&gt;LengthHeader,"",
OFFSET('YODA Header Blocks'!$A$2,'YODA File'!C334,'YODA File'!A334))</f>
        <v/>
      </c>
    </row>
    <row r="335" spans="1:4" x14ac:dyDescent="0.25">
      <c r="A335">
        <f t="shared" ca="1" si="10"/>
        <v>28</v>
      </c>
      <c r="B335" s="111" t="str">
        <f ca="1">OFFSET('YODA Header Blocks'!$A$1,0,'YODA File'!A335)</f>
        <v>Data Values</v>
      </c>
      <c r="C335">
        <f t="shared" ca="1" si="11"/>
        <v>234</v>
      </c>
      <c r="D335" s="111" t="str">
        <f ca="1">IF(ROW()-2&gt;LengthHeader,"",
OFFSET('YODA Header Blocks'!$A$2,'YODA File'!C335,'YODA File'!A335))</f>
        <v/>
      </c>
    </row>
    <row r="336" spans="1:4" x14ac:dyDescent="0.25">
      <c r="A336">
        <f t="shared" ca="1" si="10"/>
        <v>28</v>
      </c>
      <c r="B336" s="111" t="str">
        <f ca="1">OFFSET('YODA Header Blocks'!$A$1,0,'YODA File'!A336)</f>
        <v>Data Values</v>
      </c>
      <c r="C336">
        <f t="shared" ca="1" si="11"/>
        <v>235</v>
      </c>
      <c r="D336" s="111" t="str">
        <f ca="1">IF(ROW()-2&gt;LengthHeader,"",
OFFSET('YODA Header Blocks'!$A$2,'YODA File'!C336,'YODA File'!A336))</f>
        <v/>
      </c>
    </row>
    <row r="337" spans="1:4" x14ac:dyDescent="0.25">
      <c r="A337">
        <f t="shared" ca="1" si="10"/>
        <v>28</v>
      </c>
      <c r="B337" s="111" t="str">
        <f ca="1">OFFSET('YODA Header Blocks'!$A$1,0,'YODA File'!A337)</f>
        <v>Data Values</v>
      </c>
      <c r="C337">
        <f t="shared" ca="1" si="11"/>
        <v>236</v>
      </c>
      <c r="D337" s="111" t="str">
        <f ca="1">IF(ROW()-2&gt;LengthHeader,"",
OFFSET('YODA Header Blocks'!$A$2,'YODA File'!C337,'YODA File'!A337))</f>
        <v/>
      </c>
    </row>
    <row r="338" spans="1:4" x14ac:dyDescent="0.25">
      <c r="A338">
        <f t="shared" ca="1" si="10"/>
        <v>28</v>
      </c>
      <c r="B338" s="111" t="str">
        <f ca="1">OFFSET('YODA Header Blocks'!$A$1,0,'YODA File'!A338)</f>
        <v>Data Values</v>
      </c>
      <c r="C338">
        <f t="shared" ca="1" si="11"/>
        <v>237</v>
      </c>
      <c r="D338" s="111" t="str">
        <f ca="1">IF(ROW()-2&gt;LengthHeader,"",
OFFSET('YODA Header Blocks'!$A$2,'YODA File'!C338,'YODA File'!A338))</f>
        <v/>
      </c>
    </row>
    <row r="339" spans="1:4" x14ac:dyDescent="0.25">
      <c r="A339">
        <f t="shared" ca="1" si="10"/>
        <v>28</v>
      </c>
      <c r="B339" s="111" t="str">
        <f ca="1">OFFSET('YODA Header Blocks'!$A$1,0,'YODA File'!A339)</f>
        <v>Data Values</v>
      </c>
      <c r="C339">
        <f t="shared" ca="1" si="11"/>
        <v>238</v>
      </c>
      <c r="D339" s="111" t="str">
        <f ca="1">IF(ROW()-2&gt;LengthHeader,"",
OFFSET('YODA Header Blocks'!$A$2,'YODA File'!C339,'YODA File'!A339))</f>
        <v/>
      </c>
    </row>
    <row r="340" spans="1:4" x14ac:dyDescent="0.25">
      <c r="A340">
        <f t="shared" ca="1" si="10"/>
        <v>28</v>
      </c>
      <c r="B340" s="111" t="str">
        <f ca="1">OFFSET('YODA Header Blocks'!$A$1,0,'YODA File'!A340)</f>
        <v>Data Values</v>
      </c>
      <c r="C340">
        <f t="shared" ca="1" si="11"/>
        <v>239</v>
      </c>
      <c r="D340" s="111" t="str">
        <f ca="1">IF(ROW()-2&gt;LengthHeader,"",
OFFSET('YODA Header Blocks'!$A$2,'YODA File'!C340,'YODA File'!A340))</f>
        <v/>
      </c>
    </row>
    <row r="341" spans="1:4" x14ac:dyDescent="0.25">
      <c r="A341">
        <f t="shared" ca="1" si="10"/>
        <v>28</v>
      </c>
      <c r="B341" s="111" t="str">
        <f ca="1">OFFSET('YODA Header Blocks'!$A$1,0,'YODA File'!A341)</f>
        <v>Data Values</v>
      </c>
      <c r="C341">
        <f t="shared" ca="1" si="11"/>
        <v>240</v>
      </c>
      <c r="D341" s="111" t="str">
        <f ca="1">IF(ROW()-2&gt;LengthHeader,"",
OFFSET('YODA Header Blocks'!$A$2,'YODA File'!C341,'YODA File'!A341))</f>
        <v/>
      </c>
    </row>
    <row r="342" spans="1:4" x14ac:dyDescent="0.25">
      <c r="A342">
        <f t="shared" ca="1" si="10"/>
        <v>28</v>
      </c>
      <c r="B342" s="111" t="str">
        <f ca="1">OFFSET('YODA Header Blocks'!$A$1,0,'YODA File'!A342)</f>
        <v>Data Values</v>
      </c>
      <c r="C342">
        <f t="shared" ca="1" si="11"/>
        <v>241</v>
      </c>
      <c r="D342" s="111" t="str">
        <f ca="1">IF(ROW()-2&gt;LengthHeader,"",
OFFSET('YODA Header Blocks'!$A$2,'YODA File'!C342,'YODA File'!A342))</f>
        <v/>
      </c>
    </row>
    <row r="343" spans="1:4" x14ac:dyDescent="0.25">
      <c r="A343">
        <f t="shared" ca="1" si="10"/>
        <v>28</v>
      </c>
      <c r="B343" s="111" t="str">
        <f ca="1">OFFSET('YODA Header Blocks'!$A$1,0,'YODA File'!A343)</f>
        <v>Data Values</v>
      </c>
      <c r="C343">
        <f t="shared" ca="1" si="11"/>
        <v>242</v>
      </c>
      <c r="D343" s="111" t="str">
        <f ca="1">IF(ROW()-2&gt;LengthHeader,"",
OFFSET('YODA Header Blocks'!$A$2,'YODA File'!C343,'YODA File'!A343))</f>
        <v/>
      </c>
    </row>
    <row r="344" spans="1:4" x14ac:dyDescent="0.25">
      <c r="A344">
        <f t="shared" ca="1" si="10"/>
        <v>28</v>
      </c>
      <c r="B344" s="111" t="str">
        <f ca="1">OFFSET('YODA Header Blocks'!$A$1,0,'YODA File'!A344)</f>
        <v>Data Values</v>
      </c>
      <c r="C344">
        <f t="shared" ca="1" si="11"/>
        <v>243</v>
      </c>
      <c r="D344" s="111" t="str">
        <f ca="1">IF(ROW()-2&gt;LengthHeader,"",
OFFSET('YODA Header Blocks'!$A$2,'YODA File'!C344,'YODA File'!A344))</f>
        <v/>
      </c>
    </row>
    <row r="345" spans="1:4" x14ac:dyDescent="0.25">
      <c r="A345">
        <f t="shared" ca="1" si="10"/>
        <v>28</v>
      </c>
      <c r="B345" s="111" t="str">
        <f ca="1">OFFSET('YODA Header Blocks'!$A$1,0,'YODA File'!A345)</f>
        <v>Data Values</v>
      </c>
      <c r="C345">
        <f t="shared" ca="1" si="11"/>
        <v>244</v>
      </c>
      <c r="D345" s="111" t="str">
        <f ca="1">IF(ROW()-2&gt;LengthHeader,"",
OFFSET('YODA Header Blocks'!$A$2,'YODA File'!C345,'YODA File'!A345))</f>
        <v/>
      </c>
    </row>
    <row r="346" spans="1:4" x14ac:dyDescent="0.25">
      <c r="A346">
        <f t="shared" ca="1" si="10"/>
        <v>28</v>
      </c>
      <c r="B346" s="111" t="str">
        <f ca="1">OFFSET('YODA Header Blocks'!$A$1,0,'YODA File'!A346)</f>
        <v>Data Values</v>
      </c>
      <c r="C346">
        <f t="shared" ca="1" si="11"/>
        <v>245</v>
      </c>
      <c r="D346" s="111" t="str">
        <f ca="1">IF(ROW()-2&gt;LengthHeader,"",
OFFSET('YODA Header Blocks'!$A$2,'YODA File'!C346,'YODA File'!A346))</f>
        <v/>
      </c>
    </row>
    <row r="347" spans="1:4" x14ac:dyDescent="0.25">
      <c r="A347">
        <f t="shared" ca="1" si="10"/>
        <v>28</v>
      </c>
      <c r="B347" s="111" t="str">
        <f ca="1">OFFSET('YODA Header Blocks'!$A$1,0,'YODA File'!A347)</f>
        <v>Data Values</v>
      </c>
      <c r="C347">
        <f t="shared" ca="1" si="11"/>
        <v>246</v>
      </c>
      <c r="D347" s="111" t="str">
        <f ca="1">IF(ROW()-2&gt;LengthHeader,"",
OFFSET('YODA Header Blocks'!$A$2,'YODA File'!C347,'YODA File'!A347))</f>
        <v/>
      </c>
    </row>
    <row r="348" spans="1:4" x14ac:dyDescent="0.25">
      <c r="A348">
        <f t="shared" ca="1" si="10"/>
        <v>28</v>
      </c>
      <c r="B348" s="111" t="str">
        <f ca="1">OFFSET('YODA Header Blocks'!$A$1,0,'YODA File'!A348)</f>
        <v>Data Values</v>
      </c>
      <c r="C348">
        <f t="shared" ca="1" si="11"/>
        <v>247</v>
      </c>
      <c r="D348" s="111" t="str">
        <f ca="1">IF(ROW()-2&gt;LengthHeader,"",
OFFSET('YODA Header Blocks'!$A$2,'YODA File'!C348,'YODA File'!A348))</f>
        <v/>
      </c>
    </row>
    <row r="349" spans="1:4" x14ac:dyDescent="0.25">
      <c r="A349">
        <f t="shared" ca="1" si="10"/>
        <v>28</v>
      </c>
      <c r="B349" s="111" t="str">
        <f ca="1">OFFSET('YODA Header Blocks'!$A$1,0,'YODA File'!A349)</f>
        <v>Data Values</v>
      </c>
      <c r="C349">
        <f t="shared" ca="1" si="11"/>
        <v>248</v>
      </c>
      <c r="D349" s="111" t="str">
        <f ca="1">IF(ROW()-2&gt;LengthHeader,"",
OFFSET('YODA Header Blocks'!$A$2,'YODA File'!C349,'YODA File'!A349))</f>
        <v/>
      </c>
    </row>
    <row r="350" spans="1:4" x14ac:dyDescent="0.25">
      <c r="A350">
        <f t="shared" ca="1" si="10"/>
        <v>28</v>
      </c>
      <c r="B350" s="111" t="str">
        <f ca="1">OFFSET('YODA Header Blocks'!$A$1,0,'YODA File'!A350)</f>
        <v>Data Values</v>
      </c>
      <c r="C350">
        <f t="shared" ca="1" si="11"/>
        <v>249</v>
      </c>
      <c r="D350" s="111" t="str">
        <f ca="1">IF(ROW()-2&gt;LengthHeader,"",
OFFSET('YODA Header Blocks'!$A$2,'YODA File'!C350,'YODA File'!A350))</f>
        <v/>
      </c>
    </row>
    <row r="351" spans="1:4" x14ac:dyDescent="0.25">
      <c r="A351">
        <f t="shared" ca="1" si="10"/>
        <v>28</v>
      </c>
      <c r="B351" s="111" t="str">
        <f ca="1">OFFSET('YODA Header Blocks'!$A$1,0,'YODA File'!A351)</f>
        <v>Data Values</v>
      </c>
      <c r="C351">
        <f t="shared" ca="1" si="11"/>
        <v>250</v>
      </c>
      <c r="D351" s="111" t="str">
        <f ca="1">IF(ROW()-2&gt;LengthHeader,"",
OFFSET('YODA Header Blocks'!$A$2,'YODA File'!C351,'YODA File'!A351))</f>
        <v/>
      </c>
    </row>
    <row r="352" spans="1:4" x14ac:dyDescent="0.25">
      <c r="A352">
        <f t="shared" ca="1" si="10"/>
        <v>28</v>
      </c>
      <c r="B352" s="111" t="str">
        <f ca="1">OFFSET('YODA Header Blocks'!$A$1,0,'YODA File'!A352)</f>
        <v>Data Values</v>
      </c>
      <c r="C352">
        <f t="shared" ca="1" si="11"/>
        <v>251</v>
      </c>
      <c r="D352" s="111" t="str">
        <f ca="1">IF(ROW()-2&gt;LengthHeader,"",
OFFSET('YODA Header Blocks'!$A$2,'YODA File'!C352,'YODA File'!A352))</f>
        <v/>
      </c>
    </row>
    <row r="353" spans="1:4" x14ac:dyDescent="0.25">
      <c r="A353">
        <f t="shared" ca="1" si="10"/>
        <v>28</v>
      </c>
      <c r="B353" s="111" t="str">
        <f ca="1">OFFSET('YODA Header Blocks'!$A$1,0,'YODA File'!A353)</f>
        <v>Data Values</v>
      </c>
      <c r="C353">
        <f t="shared" ca="1" si="11"/>
        <v>252</v>
      </c>
      <c r="D353" s="111" t="str">
        <f ca="1">IF(ROW()-2&gt;LengthHeader,"",
OFFSET('YODA Header Blocks'!$A$2,'YODA File'!C353,'YODA File'!A353))</f>
        <v/>
      </c>
    </row>
    <row r="354" spans="1:4" x14ac:dyDescent="0.25">
      <c r="A354">
        <f t="shared" ca="1" si="10"/>
        <v>28</v>
      </c>
      <c r="B354" s="111" t="str">
        <f ca="1">OFFSET('YODA Header Blocks'!$A$1,0,'YODA File'!A354)</f>
        <v>Data Values</v>
      </c>
      <c r="C354">
        <f t="shared" ca="1" si="11"/>
        <v>253</v>
      </c>
      <c r="D354" s="111" t="str">
        <f ca="1">IF(ROW()-2&gt;LengthHeader,"",
OFFSET('YODA Header Blocks'!$A$2,'YODA File'!C354,'YODA File'!A354))</f>
        <v/>
      </c>
    </row>
    <row r="355" spans="1:4" x14ac:dyDescent="0.25">
      <c r="A355">
        <f t="shared" ca="1" si="10"/>
        <v>28</v>
      </c>
      <c r="B355" s="111" t="str">
        <f ca="1">OFFSET('YODA Header Blocks'!$A$1,0,'YODA File'!A355)</f>
        <v>Data Values</v>
      </c>
      <c r="C355">
        <f t="shared" ca="1" si="11"/>
        <v>254</v>
      </c>
      <c r="D355" s="111" t="str">
        <f ca="1">IF(ROW()-2&gt;LengthHeader,"",
OFFSET('YODA Header Blocks'!$A$2,'YODA File'!C355,'YODA File'!A355))</f>
        <v/>
      </c>
    </row>
    <row r="356" spans="1:4" x14ac:dyDescent="0.25">
      <c r="A356">
        <f t="shared" ca="1" si="10"/>
        <v>28</v>
      </c>
      <c r="B356" s="111" t="str">
        <f ca="1">OFFSET('YODA Header Blocks'!$A$1,0,'YODA File'!A356)</f>
        <v>Data Values</v>
      </c>
      <c r="C356">
        <f t="shared" ca="1" si="11"/>
        <v>255</v>
      </c>
      <c r="D356" s="111" t="str">
        <f ca="1">IF(ROW()-2&gt;LengthHeader,"",
OFFSET('YODA Header Blocks'!$A$2,'YODA File'!C356,'YODA File'!A356))</f>
        <v/>
      </c>
    </row>
    <row r="357" spans="1:4" x14ac:dyDescent="0.25">
      <c r="A357">
        <f t="shared" ca="1" si="10"/>
        <v>28</v>
      </c>
      <c r="B357" s="111" t="str">
        <f ca="1">OFFSET('YODA Header Blocks'!$A$1,0,'YODA File'!A357)</f>
        <v>Data Values</v>
      </c>
      <c r="C357">
        <f t="shared" ca="1" si="11"/>
        <v>256</v>
      </c>
      <c r="D357" s="111" t="str">
        <f ca="1">IF(ROW()-2&gt;LengthHeader,"",
OFFSET('YODA Header Blocks'!$A$2,'YODA File'!C357,'YODA File'!A357))</f>
        <v/>
      </c>
    </row>
    <row r="358" spans="1:4" x14ac:dyDescent="0.25">
      <c r="A358">
        <f t="shared" ca="1" si="10"/>
        <v>28</v>
      </c>
      <c r="B358" s="111" t="str">
        <f ca="1">OFFSET('YODA Header Blocks'!$A$1,0,'YODA File'!A358)</f>
        <v>Data Values</v>
      </c>
      <c r="C358">
        <f t="shared" ca="1" si="11"/>
        <v>257</v>
      </c>
      <c r="D358" s="111" t="str">
        <f ca="1">IF(ROW()-2&gt;LengthHeader,"",
OFFSET('YODA Header Blocks'!$A$2,'YODA File'!C358,'YODA File'!A358))</f>
        <v/>
      </c>
    </row>
    <row r="359" spans="1:4" x14ac:dyDescent="0.25">
      <c r="A359">
        <f t="shared" ca="1" si="10"/>
        <v>28</v>
      </c>
      <c r="B359" s="111" t="str">
        <f ca="1">OFFSET('YODA Header Blocks'!$A$1,0,'YODA File'!A359)</f>
        <v>Data Values</v>
      </c>
      <c r="C359">
        <f t="shared" ca="1" si="11"/>
        <v>258</v>
      </c>
      <c r="D359" s="111" t="str">
        <f ca="1">IF(ROW()-2&gt;LengthHeader,"",
OFFSET('YODA Header Blocks'!$A$2,'YODA File'!C359,'YODA File'!A359))</f>
        <v/>
      </c>
    </row>
    <row r="360" spans="1:4" x14ac:dyDescent="0.25">
      <c r="A360">
        <f t="shared" ca="1" si="10"/>
        <v>28</v>
      </c>
      <c r="B360" s="111" t="str">
        <f ca="1">OFFSET('YODA Header Blocks'!$A$1,0,'YODA File'!A360)</f>
        <v>Data Values</v>
      </c>
      <c r="C360">
        <f t="shared" ca="1" si="11"/>
        <v>259</v>
      </c>
      <c r="D360" s="111" t="str">
        <f ca="1">IF(ROW()-2&gt;LengthHeader,"",
OFFSET('YODA Header Blocks'!$A$2,'YODA File'!C360,'YODA File'!A360))</f>
        <v/>
      </c>
    </row>
    <row r="361" spans="1:4" x14ac:dyDescent="0.25">
      <c r="A361">
        <f t="shared" ca="1" si="10"/>
        <v>28</v>
      </c>
      <c r="B361" s="111" t="str">
        <f ca="1">OFFSET('YODA Header Blocks'!$A$1,0,'YODA File'!A361)</f>
        <v>Data Values</v>
      </c>
      <c r="C361">
        <f t="shared" ca="1" si="11"/>
        <v>260</v>
      </c>
      <c r="D361" s="111" t="str">
        <f ca="1">IF(ROW()-2&gt;LengthHeader,"",
OFFSET('YODA Header Blocks'!$A$2,'YODA File'!C361,'YODA File'!A361))</f>
        <v/>
      </c>
    </row>
    <row r="362" spans="1:4" x14ac:dyDescent="0.25">
      <c r="A362">
        <f t="shared" ca="1" si="10"/>
        <v>28</v>
      </c>
      <c r="B362" s="111" t="str">
        <f ca="1">OFFSET('YODA Header Blocks'!$A$1,0,'YODA File'!A362)</f>
        <v>Data Values</v>
      </c>
      <c r="C362">
        <f t="shared" ca="1" si="11"/>
        <v>261</v>
      </c>
      <c r="D362" s="111" t="str">
        <f ca="1">IF(ROW()-2&gt;LengthHeader,"",
OFFSET('YODA Header Blocks'!$A$2,'YODA File'!C362,'YODA File'!A362))</f>
        <v/>
      </c>
    </row>
    <row r="363" spans="1:4" x14ac:dyDescent="0.25">
      <c r="A363">
        <f t="shared" ca="1" si="10"/>
        <v>28</v>
      </c>
      <c r="B363" s="111" t="str">
        <f ca="1">OFFSET('YODA Header Blocks'!$A$1,0,'YODA File'!A363)</f>
        <v>Data Values</v>
      </c>
      <c r="C363">
        <f t="shared" ca="1" si="11"/>
        <v>262</v>
      </c>
      <c r="D363" s="111" t="str">
        <f ca="1">IF(ROW()-2&gt;LengthHeader,"",
OFFSET('YODA Header Blocks'!$A$2,'YODA File'!C363,'YODA File'!A363))</f>
        <v/>
      </c>
    </row>
    <row r="364" spans="1:4" x14ac:dyDescent="0.25">
      <c r="A364">
        <f t="shared" ca="1" si="10"/>
        <v>28</v>
      </c>
      <c r="B364" s="111" t="str">
        <f ca="1">OFFSET('YODA Header Blocks'!$A$1,0,'YODA File'!A364)</f>
        <v>Data Values</v>
      </c>
      <c r="C364">
        <f t="shared" ca="1" si="11"/>
        <v>263</v>
      </c>
      <c r="D364" s="111" t="str">
        <f ca="1">IF(ROW()-2&gt;LengthHeader,"",
OFFSET('YODA Header Blocks'!$A$2,'YODA File'!C364,'YODA File'!A364))</f>
        <v/>
      </c>
    </row>
    <row r="365" spans="1:4" x14ac:dyDescent="0.25">
      <c r="A365">
        <f t="shared" ca="1" si="10"/>
        <v>28</v>
      </c>
      <c r="B365" s="111" t="str">
        <f ca="1">OFFSET('YODA Header Blocks'!$A$1,0,'YODA File'!A365)</f>
        <v>Data Values</v>
      </c>
      <c r="C365">
        <f t="shared" ca="1" si="11"/>
        <v>264</v>
      </c>
      <c r="D365" s="111" t="str">
        <f ca="1">IF(ROW()-2&gt;LengthHeader,"",
OFFSET('YODA Header Blocks'!$A$2,'YODA File'!C365,'YODA File'!A365))</f>
        <v/>
      </c>
    </row>
    <row r="366" spans="1:4" x14ac:dyDescent="0.25">
      <c r="A366">
        <f t="shared" ca="1" si="10"/>
        <v>28</v>
      </c>
      <c r="B366" s="111" t="str">
        <f ca="1">OFFSET('YODA Header Blocks'!$A$1,0,'YODA File'!A366)</f>
        <v>Data Values</v>
      </c>
      <c r="C366">
        <f t="shared" ca="1" si="11"/>
        <v>265</v>
      </c>
      <c r="D366" s="111" t="str">
        <f ca="1">IF(ROW()-2&gt;LengthHeader,"",
OFFSET('YODA Header Blocks'!$A$2,'YODA File'!C366,'YODA File'!A366))</f>
        <v/>
      </c>
    </row>
    <row r="367" spans="1:4" x14ac:dyDescent="0.25">
      <c r="A367">
        <f t="shared" ca="1" si="10"/>
        <v>28</v>
      </c>
      <c r="B367" s="111" t="str">
        <f ca="1">OFFSET('YODA Header Blocks'!$A$1,0,'YODA File'!A367)</f>
        <v>Data Values</v>
      </c>
      <c r="C367">
        <f t="shared" ca="1" si="11"/>
        <v>266</v>
      </c>
      <c r="D367" s="111" t="str">
        <f ca="1">IF(ROW()-2&gt;LengthHeader,"",
OFFSET('YODA Header Blocks'!$A$2,'YODA File'!C367,'YODA File'!A367))</f>
        <v/>
      </c>
    </row>
    <row r="368" spans="1:4" x14ac:dyDescent="0.25">
      <c r="A368">
        <f t="shared" ca="1" si="10"/>
        <v>28</v>
      </c>
      <c r="B368" s="111" t="str">
        <f ca="1">OFFSET('YODA Header Blocks'!$A$1,0,'YODA File'!A368)</f>
        <v>Data Values</v>
      </c>
      <c r="C368">
        <f t="shared" ca="1" si="11"/>
        <v>267</v>
      </c>
      <c r="D368" s="111" t="str">
        <f ca="1">IF(ROW()-2&gt;LengthHeader,"",
OFFSET('YODA Header Blocks'!$A$2,'YODA File'!C368,'YODA File'!A368))</f>
        <v/>
      </c>
    </row>
    <row r="369" spans="1:4" x14ac:dyDescent="0.25">
      <c r="A369">
        <f t="shared" ca="1" si="10"/>
        <v>28</v>
      </c>
      <c r="B369" s="111" t="str">
        <f ca="1">OFFSET('YODA Header Blocks'!$A$1,0,'YODA File'!A369)</f>
        <v>Data Values</v>
      </c>
      <c r="C369">
        <f t="shared" ca="1" si="11"/>
        <v>268</v>
      </c>
      <c r="D369" s="111" t="str">
        <f ca="1">IF(ROW()-2&gt;LengthHeader,"",
OFFSET('YODA Header Blocks'!$A$2,'YODA File'!C369,'YODA File'!A369))</f>
        <v/>
      </c>
    </row>
    <row r="370" spans="1:4" x14ac:dyDescent="0.25">
      <c r="A370">
        <f t="shared" ca="1" si="10"/>
        <v>28</v>
      </c>
      <c r="B370" s="111" t="str">
        <f ca="1">OFFSET('YODA Header Blocks'!$A$1,0,'YODA File'!A370)</f>
        <v>Data Values</v>
      </c>
      <c r="C370">
        <f t="shared" ca="1" si="11"/>
        <v>269</v>
      </c>
      <c r="D370" s="111" t="str">
        <f ca="1">IF(ROW()-2&gt;LengthHeader,"",
OFFSET('YODA Header Blocks'!$A$2,'YODA File'!C370,'YODA File'!A370))</f>
        <v/>
      </c>
    </row>
    <row r="371" spans="1:4" x14ac:dyDescent="0.25">
      <c r="A371">
        <f t="shared" ca="1" si="10"/>
        <v>28</v>
      </c>
      <c r="B371" s="111" t="str">
        <f ca="1">OFFSET('YODA Header Blocks'!$A$1,0,'YODA File'!A371)</f>
        <v>Data Values</v>
      </c>
      <c r="C371">
        <f t="shared" ca="1" si="11"/>
        <v>270</v>
      </c>
      <c r="D371" s="111" t="str">
        <f ca="1">IF(ROW()-2&gt;LengthHeader,"",
OFFSET('YODA Header Blocks'!$A$2,'YODA File'!C371,'YODA File'!A371))</f>
        <v/>
      </c>
    </row>
    <row r="372" spans="1:4" x14ac:dyDescent="0.25">
      <c r="A372">
        <f t="shared" ca="1" si="10"/>
        <v>28</v>
      </c>
      <c r="B372" s="111" t="str">
        <f ca="1">OFFSET('YODA Header Blocks'!$A$1,0,'YODA File'!A372)</f>
        <v>Data Values</v>
      </c>
      <c r="C372">
        <f t="shared" ca="1" si="11"/>
        <v>271</v>
      </c>
      <c r="D372" s="111" t="str">
        <f ca="1">IF(ROW()-2&gt;LengthHeader,"",
OFFSET('YODA Header Blocks'!$A$2,'YODA File'!C372,'YODA File'!A372))</f>
        <v/>
      </c>
    </row>
    <row r="373" spans="1:4" x14ac:dyDescent="0.25">
      <c r="A373">
        <f t="shared" ca="1" si="10"/>
        <v>28</v>
      </c>
      <c r="B373" s="111" t="str">
        <f ca="1">OFFSET('YODA Header Blocks'!$A$1,0,'YODA File'!A373)</f>
        <v>Data Values</v>
      </c>
      <c r="C373">
        <f t="shared" ca="1" si="11"/>
        <v>272</v>
      </c>
      <c r="D373" s="111" t="str">
        <f ca="1">IF(ROW()-2&gt;LengthHeader,"",
OFFSET('YODA Header Blocks'!$A$2,'YODA File'!C373,'YODA File'!A373))</f>
        <v/>
      </c>
    </row>
    <row r="374" spans="1:4" x14ac:dyDescent="0.25">
      <c r="A374">
        <f t="shared" ca="1" si="10"/>
        <v>28</v>
      </c>
      <c r="B374" s="111" t="str">
        <f ca="1">OFFSET('YODA Header Blocks'!$A$1,0,'YODA File'!A374)</f>
        <v>Data Values</v>
      </c>
      <c r="C374">
        <f t="shared" ca="1" si="11"/>
        <v>273</v>
      </c>
      <c r="D374" s="111" t="str">
        <f ca="1">IF(ROW()-2&gt;LengthHeader,"",
OFFSET('YODA Header Blocks'!$A$2,'YODA File'!C374,'YODA File'!A374))</f>
        <v/>
      </c>
    </row>
    <row r="375" spans="1:4" x14ac:dyDescent="0.25">
      <c r="A375">
        <f t="shared" ca="1" si="10"/>
        <v>28</v>
      </c>
      <c r="B375" s="111" t="str">
        <f ca="1">OFFSET('YODA Header Blocks'!$A$1,0,'YODA File'!A375)</f>
        <v>Data Values</v>
      </c>
      <c r="C375">
        <f t="shared" ca="1" si="11"/>
        <v>274</v>
      </c>
      <c r="D375" s="111" t="str">
        <f ca="1">IF(ROW()-2&gt;LengthHeader,"",
OFFSET('YODA Header Blocks'!$A$2,'YODA File'!C375,'YODA File'!A375))</f>
        <v/>
      </c>
    </row>
    <row r="376" spans="1:4" x14ac:dyDescent="0.25">
      <c r="A376">
        <f t="shared" ca="1" si="10"/>
        <v>28</v>
      </c>
      <c r="B376" s="111" t="str">
        <f ca="1">OFFSET('YODA Header Blocks'!$A$1,0,'YODA File'!A376)</f>
        <v>Data Values</v>
      </c>
      <c r="C376">
        <f t="shared" ca="1" si="11"/>
        <v>275</v>
      </c>
      <c r="D376" s="111" t="str">
        <f ca="1">IF(ROW()-2&gt;LengthHeader,"",
OFFSET('YODA Header Blocks'!$A$2,'YODA File'!C376,'YODA File'!A376))</f>
        <v/>
      </c>
    </row>
    <row r="377" spans="1:4" x14ac:dyDescent="0.25">
      <c r="A377">
        <f t="shared" ca="1" si="10"/>
        <v>28</v>
      </c>
      <c r="B377" s="111" t="str">
        <f ca="1">OFFSET('YODA Header Blocks'!$A$1,0,'YODA File'!A377)</f>
        <v>Data Values</v>
      </c>
      <c r="C377">
        <f t="shared" ca="1" si="11"/>
        <v>276</v>
      </c>
      <c r="D377" s="111" t="str">
        <f ca="1">IF(ROW()-2&gt;LengthHeader,"",
OFFSET('YODA Header Blocks'!$A$2,'YODA File'!C377,'YODA File'!A377))</f>
        <v/>
      </c>
    </row>
    <row r="378" spans="1:4" x14ac:dyDescent="0.25">
      <c r="A378">
        <f t="shared" ca="1" si="10"/>
        <v>28</v>
      </c>
      <c r="B378" s="111" t="str">
        <f ca="1">OFFSET('YODA Header Blocks'!$A$1,0,'YODA File'!A378)</f>
        <v>Data Values</v>
      </c>
      <c r="C378">
        <f t="shared" ca="1" si="11"/>
        <v>277</v>
      </c>
      <c r="D378" s="111" t="str">
        <f ca="1">IF(ROW()-2&gt;LengthHeader,"",
OFFSET('YODA Header Blocks'!$A$2,'YODA File'!C378,'YODA File'!A378))</f>
        <v/>
      </c>
    </row>
    <row r="379" spans="1:4" x14ac:dyDescent="0.25">
      <c r="A379">
        <f t="shared" ca="1" si="10"/>
        <v>28</v>
      </c>
      <c r="B379" s="111" t="str">
        <f ca="1">OFFSET('YODA Header Blocks'!$A$1,0,'YODA File'!A379)</f>
        <v>Data Values</v>
      </c>
      <c r="C379">
        <f t="shared" ca="1" si="11"/>
        <v>278</v>
      </c>
      <c r="D379" s="111" t="str">
        <f ca="1">IF(ROW()-2&gt;LengthHeader,"",
OFFSET('YODA Header Blocks'!$A$2,'YODA File'!C379,'YODA File'!A379))</f>
        <v/>
      </c>
    </row>
    <row r="380" spans="1:4" x14ac:dyDescent="0.25">
      <c r="A380">
        <f t="shared" ca="1" si="10"/>
        <v>28</v>
      </c>
      <c r="B380" s="111" t="str">
        <f ca="1">OFFSET('YODA Header Blocks'!$A$1,0,'YODA File'!A380)</f>
        <v>Data Values</v>
      </c>
      <c r="C380">
        <f t="shared" ca="1" si="11"/>
        <v>279</v>
      </c>
      <c r="D380" s="111" t="str">
        <f ca="1">IF(ROW()-2&gt;LengthHeader,"",
OFFSET('YODA Header Blocks'!$A$2,'YODA File'!C380,'YODA File'!A380))</f>
        <v/>
      </c>
    </row>
    <row r="381" spans="1:4" x14ac:dyDescent="0.25">
      <c r="A381">
        <f t="shared" ca="1" si="10"/>
        <v>28</v>
      </c>
      <c r="B381" s="111" t="str">
        <f ca="1">OFFSET('YODA Header Blocks'!$A$1,0,'YODA File'!A381)</f>
        <v>Data Values</v>
      </c>
      <c r="C381">
        <f t="shared" ca="1" si="11"/>
        <v>280</v>
      </c>
      <c r="D381" s="111" t="str">
        <f ca="1">IF(ROW()-2&gt;LengthHeader,"",
OFFSET('YODA Header Blocks'!$A$2,'YODA File'!C381,'YODA File'!A381))</f>
        <v/>
      </c>
    </row>
    <row r="382" spans="1:4" x14ac:dyDescent="0.25">
      <c r="A382">
        <f t="shared" ca="1" si="10"/>
        <v>28</v>
      </c>
      <c r="B382" s="111" t="str">
        <f ca="1">OFFSET('YODA Header Blocks'!$A$1,0,'YODA File'!A382)</f>
        <v>Data Values</v>
      </c>
      <c r="C382">
        <f t="shared" ca="1" si="11"/>
        <v>281</v>
      </c>
      <c r="D382" s="111" t="str">
        <f ca="1">IF(ROW()-2&gt;LengthHeader,"",
OFFSET('YODA Header Blocks'!$A$2,'YODA File'!C382,'YODA File'!A382))</f>
        <v/>
      </c>
    </row>
    <row r="383" spans="1:4" x14ac:dyDescent="0.25">
      <c r="A383">
        <f t="shared" ca="1" si="10"/>
        <v>28</v>
      </c>
      <c r="B383" s="111" t="str">
        <f ca="1">OFFSET('YODA Header Blocks'!$A$1,0,'YODA File'!A383)</f>
        <v>Data Values</v>
      </c>
      <c r="C383">
        <f t="shared" ca="1" si="11"/>
        <v>282</v>
      </c>
      <c r="D383" s="111" t="str">
        <f ca="1">IF(ROW()-2&gt;LengthHeader,"",
OFFSET('YODA Header Blocks'!$A$2,'YODA File'!C383,'YODA File'!A383))</f>
        <v/>
      </c>
    </row>
    <row r="384" spans="1:4" x14ac:dyDescent="0.25">
      <c r="A384">
        <f t="shared" ca="1" si="10"/>
        <v>28</v>
      </c>
      <c r="B384" s="111" t="str">
        <f ca="1">OFFSET('YODA Header Blocks'!$A$1,0,'YODA File'!A384)</f>
        <v>Data Values</v>
      </c>
      <c r="C384">
        <f t="shared" ca="1" si="11"/>
        <v>283</v>
      </c>
      <c r="D384" s="111" t="str">
        <f ca="1">IF(ROW()-2&gt;LengthHeader,"",
OFFSET('YODA Header Blocks'!$A$2,'YODA File'!C384,'YODA File'!A384))</f>
        <v/>
      </c>
    </row>
    <row r="385" spans="1:4" x14ac:dyDescent="0.25">
      <c r="A385">
        <f t="shared" ca="1" si="10"/>
        <v>28</v>
      </c>
      <c r="B385" s="111" t="str">
        <f ca="1">OFFSET('YODA Header Blocks'!$A$1,0,'YODA File'!A385)</f>
        <v>Data Values</v>
      </c>
      <c r="C385">
        <f t="shared" ca="1" si="11"/>
        <v>284</v>
      </c>
      <c r="D385" s="111" t="str">
        <f ca="1">IF(ROW()-2&gt;LengthHeader,"",
OFFSET('YODA Header Blocks'!$A$2,'YODA File'!C385,'YODA File'!A385))</f>
        <v/>
      </c>
    </row>
    <row r="386" spans="1:4" x14ac:dyDescent="0.25">
      <c r="A386">
        <f t="shared" ca="1" si="10"/>
        <v>28</v>
      </c>
      <c r="B386" s="111" t="str">
        <f ca="1">OFFSET('YODA Header Blocks'!$A$1,0,'YODA File'!A386)</f>
        <v>Data Values</v>
      </c>
      <c r="C386">
        <f t="shared" ca="1" si="11"/>
        <v>285</v>
      </c>
      <c r="D386" s="111" t="str">
        <f ca="1">IF(ROW()-2&gt;LengthHeader,"",
OFFSET('YODA Header Blocks'!$A$2,'YODA File'!C386,'YODA File'!A386))</f>
        <v/>
      </c>
    </row>
    <row r="387" spans="1:4" x14ac:dyDescent="0.25">
      <c r="A387">
        <f t="shared" ref="A387:A450" ca="1" si="12">IF(C386=INDIRECT(CONCATENATE("'YODA Header Blocks'!R2C",A386+1,":R2C",A386+1),FALSE),A386+1,A386)</f>
        <v>28</v>
      </c>
      <c r="B387" s="111" t="str">
        <f ca="1">OFFSET('YODA Header Blocks'!$A$1,0,'YODA File'!A387)</f>
        <v>Data Values</v>
      </c>
      <c r="C387">
        <f t="shared" ref="C387:C450" ca="1" si="13">IF(C386=SUM(INDIRECT(CONCATENATE("'YODA Header Blocks'!R2C",A386+1,":R2C",A386+1),FALSE)),1,C386+1)</f>
        <v>286</v>
      </c>
      <c r="D387" s="111" t="str">
        <f ca="1">IF(ROW()-2&gt;LengthHeader,"",
OFFSET('YODA Header Blocks'!$A$2,'YODA File'!C387,'YODA File'!A387))</f>
        <v/>
      </c>
    </row>
    <row r="388" spans="1:4" x14ac:dyDescent="0.25">
      <c r="A388">
        <f t="shared" ca="1" si="12"/>
        <v>28</v>
      </c>
      <c r="B388" s="111" t="str">
        <f ca="1">OFFSET('YODA Header Blocks'!$A$1,0,'YODA File'!A388)</f>
        <v>Data Values</v>
      </c>
      <c r="C388">
        <f t="shared" ca="1" si="13"/>
        <v>287</v>
      </c>
      <c r="D388" s="111" t="str">
        <f ca="1">IF(ROW()-2&gt;LengthHeader,"",
OFFSET('YODA Header Blocks'!$A$2,'YODA File'!C388,'YODA File'!A388))</f>
        <v/>
      </c>
    </row>
    <row r="389" spans="1:4" x14ac:dyDescent="0.25">
      <c r="A389">
        <f t="shared" ca="1" si="12"/>
        <v>28</v>
      </c>
      <c r="B389" s="111" t="str">
        <f ca="1">OFFSET('YODA Header Blocks'!$A$1,0,'YODA File'!A389)</f>
        <v>Data Values</v>
      </c>
      <c r="C389">
        <f t="shared" ca="1" si="13"/>
        <v>288</v>
      </c>
      <c r="D389" s="111" t="str">
        <f ca="1">IF(ROW()-2&gt;LengthHeader,"",
OFFSET('YODA Header Blocks'!$A$2,'YODA File'!C389,'YODA File'!A389))</f>
        <v/>
      </c>
    </row>
    <row r="390" spans="1:4" x14ac:dyDescent="0.25">
      <c r="A390">
        <f t="shared" ca="1" si="12"/>
        <v>28</v>
      </c>
      <c r="B390" s="111" t="str">
        <f ca="1">OFFSET('YODA Header Blocks'!$A$1,0,'YODA File'!A390)</f>
        <v>Data Values</v>
      </c>
      <c r="C390">
        <f t="shared" ca="1" si="13"/>
        <v>289</v>
      </c>
      <c r="D390" s="111" t="str">
        <f ca="1">IF(ROW()-2&gt;LengthHeader,"",
OFFSET('YODA Header Blocks'!$A$2,'YODA File'!C390,'YODA File'!A390))</f>
        <v/>
      </c>
    </row>
    <row r="391" spans="1:4" x14ac:dyDescent="0.25">
      <c r="A391">
        <f t="shared" ca="1" si="12"/>
        <v>28</v>
      </c>
      <c r="B391" s="111" t="str">
        <f ca="1">OFFSET('YODA Header Blocks'!$A$1,0,'YODA File'!A391)</f>
        <v>Data Values</v>
      </c>
      <c r="C391">
        <f t="shared" ca="1" si="13"/>
        <v>290</v>
      </c>
      <c r="D391" s="111" t="str">
        <f ca="1">IF(ROW()-2&gt;LengthHeader,"",
OFFSET('YODA Header Blocks'!$A$2,'YODA File'!C391,'YODA File'!A391))</f>
        <v/>
      </c>
    </row>
    <row r="392" spans="1:4" x14ac:dyDescent="0.25">
      <c r="A392">
        <f t="shared" ca="1" si="12"/>
        <v>28</v>
      </c>
      <c r="B392" s="111" t="str">
        <f ca="1">OFFSET('YODA Header Blocks'!$A$1,0,'YODA File'!A392)</f>
        <v>Data Values</v>
      </c>
      <c r="C392">
        <f t="shared" ca="1" si="13"/>
        <v>291</v>
      </c>
      <c r="D392" s="111" t="str">
        <f ca="1">IF(ROW()-2&gt;LengthHeader,"",
OFFSET('YODA Header Blocks'!$A$2,'YODA File'!C392,'YODA File'!A392))</f>
        <v/>
      </c>
    </row>
    <row r="393" spans="1:4" x14ac:dyDescent="0.25">
      <c r="A393">
        <f t="shared" ca="1" si="12"/>
        <v>28</v>
      </c>
      <c r="B393" s="111" t="str">
        <f ca="1">OFFSET('YODA Header Blocks'!$A$1,0,'YODA File'!A393)</f>
        <v>Data Values</v>
      </c>
      <c r="C393">
        <f t="shared" ca="1" si="13"/>
        <v>292</v>
      </c>
      <c r="D393" s="111" t="str">
        <f ca="1">IF(ROW()-2&gt;LengthHeader,"",
OFFSET('YODA Header Blocks'!$A$2,'YODA File'!C393,'YODA File'!A393))</f>
        <v/>
      </c>
    </row>
    <row r="394" spans="1:4" x14ac:dyDescent="0.25">
      <c r="A394">
        <f t="shared" ca="1" si="12"/>
        <v>28</v>
      </c>
      <c r="B394" s="111" t="str">
        <f ca="1">OFFSET('YODA Header Blocks'!$A$1,0,'YODA File'!A394)</f>
        <v>Data Values</v>
      </c>
      <c r="C394">
        <f t="shared" ca="1" si="13"/>
        <v>293</v>
      </c>
      <c r="D394" s="111" t="str">
        <f ca="1">IF(ROW()-2&gt;LengthHeader,"",
OFFSET('YODA Header Blocks'!$A$2,'YODA File'!C394,'YODA File'!A394))</f>
        <v/>
      </c>
    </row>
    <row r="395" spans="1:4" x14ac:dyDescent="0.25">
      <c r="A395">
        <f t="shared" ca="1" si="12"/>
        <v>28</v>
      </c>
      <c r="B395" s="111" t="str">
        <f ca="1">OFFSET('YODA Header Blocks'!$A$1,0,'YODA File'!A395)</f>
        <v>Data Values</v>
      </c>
      <c r="C395">
        <f t="shared" ca="1" si="13"/>
        <v>294</v>
      </c>
      <c r="D395" s="111" t="str">
        <f ca="1">IF(ROW()-2&gt;LengthHeader,"",
OFFSET('YODA Header Blocks'!$A$2,'YODA File'!C395,'YODA File'!A395))</f>
        <v/>
      </c>
    </row>
    <row r="396" spans="1:4" x14ac:dyDescent="0.25">
      <c r="A396">
        <f t="shared" ca="1" si="12"/>
        <v>28</v>
      </c>
      <c r="B396" s="111" t="str">
        <f ca="1">OFFSET('YODA Header Blocks'!$A$1,0,'YODA File'!A396)</f>
        <v>Data Values</v>
      </c>
      <c r="C396">
        <f t="shared" ca="1" si="13"/>
        <v>295</v>
      </c>
      <c r="D396" s="111" t="str">
        <f ca="1">IF(ROW()-2&gt;LengthHeader,"",
OFFSET('YODA Header Blocks'!$A$2,'YODA File'!C396,'YODA File'!A396))</f>
        <v/>
      </c>
    </row>
    <row r="397" spans="1:4" x14ac:dyDescent="0.25">
      <c r="A397">
        <f t="shared" ca="1" si="12"/>
        <v>28</v>
      </c>
      <c r="B397" s="111" t="str">
        <f ca="1">OFFSET('YODA Header Blocks'!$A$1,0,'YODA File'!A397)</f>
        <v>Data Values</v>
      </c>
      <c r="C397">
        <f t="shared" ca="1" si="13"/>
        <v>296</v>
      </c>
      <c r="D397" s="111" t="str">
        <f ca="1">IF(ROW()-2&gt;LengthHeader,"",
OFFSET('YODA Header Blocks'!$A$2,'YODA File'!C397,'YODA File'!A397))</f>
        <v/>
      </c>
    </row>
    <row r="398" spans="1:4" x14ac:dyDescent="0.25">
      <c r="A398">
        <f t="shared" ca="1" si="12"/>
        <v>28</v>
      </c>
      <c r="B398" s="111" t="str">
        <f ca="1">OFFSET('YODA Header Blocks'!$A$1,0,'YODA File'!A398)</f>
        <v>Data Values</v>
      </c>
      <c r="C398">
        <f t="shared" ca="1" si="13"/>
        <v>297</v>
      </c>
      <c r="D398" s="111" t="str">
        <f ca="1">IF(ROW()-2&gt;LengthHeader,"",
OFFSET('YODA Header Blocks'!$A$2,'YODA File'!C398,'YODA File'!A398))</f>
        <v/>
      </c>
    </row>
    <row r="399" spans="1:4" x14ac:dyDescent="0.25">
      <c r="A399">
        <f t="shared" ca="1" si="12"/>
        <v>28</v>
      </c>
      <c r="B399" s="111" t="str">
        <f ca="1">OFFSET('YODA Header Blocks'!$A$1,0,'YODA File'!A399)</f>
        <v>Data Values</v>
      </c>
      <c r="C399">
        <f t="shared" ca="1" si="13"/>
        <v>298</v>
      </c>
      <c r="D399" s="111" t="str">
        <f ca="1">IF(ROW()-2&gt;LengthHeader,"",
OFFSET('YODA Header Blocks'!$A$2,'YODA File'!C399,'YODA File'!A399))</f>
        <v/>
      </c>
    </row>
    <row r="400" spans="1:4" x14ac:dyDescent="0.25">
      <c r="A400">
        <f t="shared" ca="1" si="12"/>
        <v>28</v>
      </c>
      <c r="B400" s="111" t="str">
        <f ca="1">OFFSET('YODA Header Blocks'!$A$1,0,'YODA File'!A400)</f>
        <v>Data Values</v>
      </c>
      <c r="C400">
        <f t="shared" ca="1" si="13"/>
        <v>299</v>
      </c>
      <c r="D400" s="111" t="str">
        <f ca="1">IF(ROW()-2&gt;LengthHeader,"",
OFFSET('YODA Header Blocks'!$A$2,'YODA File'!C400,'YODA File'!A400))</f>
        <v/>
      </c>
    </row>
    <row r="401" spans="1:4" x14ac:dyDescent="0.25">
      <c r="A401">
        <f t="shared" ca="1" si="12"/>
        <v>28</v>
      </c>
      <c r="B401" s="111" t="str">
        <f ca="1">OFFSET('YODA Header Blocks'!$A$1,0,'YODA File'!A401)</f>
        <v>Data Values</v>
      </c>
      <c r="C401">
        <f t="shared" ca="1" si="13"/>
        <v>300</v>
      </c>
      <c r="D401" s="111" t="str">
        <f ca="1">IF(ROW()-2&gt;LengthHeader,"",
OFFSET('YODA Header Blocks'!$A$2,'YODA File'!C401,'YODA File'!A401))</f>
        <v/>
      </c>
    </row>
    <row r="402" spans="1:4" x14ac:dyDescent="0.25">
      <c r="A402">
        <f t="shared" ca="1" si="12"/>
        <v>28</v>
      </c>
      <c r="B402" s="111" t="str">
        <f ca="1">OFFSET('YODA Header Blocks'!$A$1,0,'YODA File'!A402)</f>
        <v>Data Values</v>
      </c>
      <c r="C402">
        <f t="shared" ca="1" si="13"/>
        <v>301</v>
      </c>
      <c r="D402" s="111" t="str">
        <f ca="1">IF(ROW()-2&gt;LengthHeader,"",
OFFSET('YODA Header Blocks'!$A$2,'YODA File'!C402,'YODA File'!A402))</f>
        <v/>
      </c>
    </row>
    <row r="403" spans="1:4" x14ac:dyDescent="0.25">
      <c r="A403">
        <f t="shared" ca="1" si="12"/>
        <v>28</v>
      </c>
      <c r="B403" s="111" t="str">
        <f ca="1">OFFSET('YODA Header Blocks'!$A$1,0,'YODA File'!A403)</f>
        <v>Data Values</v>
      </c>
      <c r="C403">
        <f t="shared" ca="1" si="13"/>
        <v>302</v>
      </c>
      <c r="D403" s="111" t="str">
        <f ca="1">IF(ROW()-2&gt;LengthHeader,"",
OFFSET('YODA Header Blocks'!$A$2,'YODA File'!C403,'YODA File'!A403))</f>
        <v/>
      </c>
    </row>
    <row r="404" spans="1:4" x14ac:dyDescent="0.25">
      <c r="A404">
        <f t="shared" ca="1" si="12"/>
        <v>28</v>
      </c>
      <c r="B404" s="111" t="str">
        <f ca="1">OFFSET('YODA Header Blocks'!$A$1,0,'YODA File'!A404)</f>
        <v>Data Values</v>
      </c>
      <c r="C404">
        <f t="shared" ca="1" si="13"/>
        <v>303</v>
      </c>
      <c r="D404" s="111" t="str">
        <f ca="1">IF(ROW()-2&gt;LengthHeader,"",
OFFSET('YODA Header Blocks'!$A$2,'YODA File'!C404,'YODA File'!A404))</f>
        <v/>
      </c>
    </row>
    <row r="405" spans="1:4" x14ac:dyDescent="0.25">
      <c r="A405">
        <f t="shared" ca="1" si="12"/>
        <v>28</v>
      </c>
      <c r="B405" s="111" t="str">
        <f ca="1">OFFSET('YODA Header Blocks'!$A$1,0,'YODA File'!A405)</f>
        <v>Data Values</v>
      </c>
      <c r="C405">
        <f t="shared" ca="1" si="13"/>
        <v>304</v>
      </c>
      <c r="D405" s="111" t="str">
        <f ca="1">IF(ROW()-2&gt;LengthHeader,"",
OFFSET('YODA Header Blocks'!$A$2,'YODA File'!C405,'YODA File'!A405))</f>
        <v/>
      </c>
    </row>
    <row r="406" spans="1:4" x14ac:dyDescent="0.25">
      <c r="A406">
        <f t="shared" ca="1" si="12"/>
        <v>28</v>
      </c>
      <c r="B406" s="111" t="str">
        <f ca="1">OFFSET('YODA Header Blocks'!$A$1,0,'YODA File'!A406)</f>
        <v>Data Values</v>
      </c>
      <c r="C406">
        <f t="shared" ca="1" si="13"/>
        <v>305</v>
      </c>
      <c r="D406" s="111" t="str">
        <f ca="1">IF(ROW()-2&gt;LengthHeader,"",
OFFSET('YODA Header Blocks'!$A$2,'YODA File'!C406,'YODA File'!A406))</f>
        <v/>
      </c>
    </row>
    <row r="407" spans="1:4" x14ac:dyDescent="0.25">
      <c r="A407">
        <f t="shared" ca="1" si="12"/>
        <v>28</v>
      </c>
      <c r="B407" s="111" t="str">
        <f ca="1">OFFSET('YODA Header Blocks'!$A$1,0,'YODA File'!A407)</f>
        <v>Data Values</v>
      </c>
      <c r="C407">
        <f t="shared" ca="1" si="13"/>
        <v>306</v>
      </c>
      <c r="D407" s="111" t="str">
        <f ca="1">IF(ROW()-2&gt;LengthHeader,"",
OFFSET('YODA Header Blocks'!$A$2,'YODA File'!C407,'YODA File'!A407))</f>
        <v/>
      </c>
    </row>
    <row r="408" spans="1:4" x14ac:dyDescent="0.25">
      <c r="A408">
        <f t="shared" ca="1" si="12"/>
        <v>28</v>
      </c>
      <c r="B408" s="111" t="str">
        <f ca="1">OFFSET('YODA Header Blocks'!$A$1,0,'YODA File'!A408)</f>
        <v>Data Values</v>
      </c>
      <c r="C408">
        <f t="shared" ca="1" si="13"/>
        <v>307</v>
      </c>
      <c r="D408" s="111" t="str">
        <f ca="1">IF(ROW()-2&gt;LengthHeader,"",
OFFSET('YODA Header Blocks'!$A$2,'YODA File'!C408,'YODA File'!A408))</f>
        <v/>
      </c>
    </row>
    <row r="409" spans="1:4" x14ac:dyDescent="0.25">
      <c r="A409">
        <f t="shared" ca="1" si="12"/>
        <v>28</v>
      </c>
      <c r="B409" s="111" t="str">
        <f ca="1">OFFSET('YODA Header Blocks'!$A$1,0,'YODA File'!A409)</f>
        <v>Data Values</v>
      </c>
      <c r="C409">
        <f t="shared" ca="1" si="13"/>
        <v>308</v>
      </c>
      <c r="D409" s="111" t="str">
        <f ca="1">IF(ROW()-2&gt;LengthHeader,"",
OFFSET('YODA Header Blocks'!$A$2,'YODA File'!C409,'YODA File'!A409))</f>
        <v/>
      </c>
    </row>
    <row r="410" spans="1:4" x14ac:dyDescent="0.25">
      <c r="A410">
        <f t="shared" ca="1" si="12"/>
        <v>28</v>
      </c>
      <c r="B410" s="111" t="str">
        <f ca="1">OFFSET('YODA Header Blocks'!$A$1,0,'YODA File'!A410)</f>
        <v>Data Values</v>
      </c>
      <c r="C410">
        <f t="shared" ca="1" si="13"/>
        <v>309</v>
      </c>
      <c r="D410" s="111" t="str">
        <f ca="1">IF(ROW()-2&gt;LengthHeader,"",
OFFSET('YODA Header Blocks'!$A$2,'YODA File'!C410,'YODA File'!A410))</f>
        <v/>
      </c>
    </row>
    <row r="411" spans="1:4" x14ac:dyDescent="0.25">
      <c r="A411">
        <f t="shared" ca="1" si="12"/>
        <v>28</v>
      </c>
      <c r="B411" s="111" t="str">
        <f ca="1">OFFSET('YODA Header Blocks'!$A$1,0,'YODA File'!A411)</f>
        <v>Data Values</v>
      </c>
      <c r="C411">
        <f t="shared" ca="1" si="13"/>
        <v>310</v>
      </c>
      <c r="D411" s="111" t="str">
        <f ca="1">IF(ROW()-2&gt;LengthHeader,"",
OFFSET('YODA Header Blocks'!$A$2,'YODA File'!C411,'YODA File'!A411))</f>
        <v/>
      </c>
    </row>
    <row r="412" spans="1:4" x14ac:dyDescent="0.25">
      <c r="A412">
        <f t="shared" ca="1" si="12"/>
        <v>28</v>
      </c>
      <c r="B412" s="111" t="str">
        <f ca="1">OFFSET('YODA Header Blocks'!$A$1,0,'YODA File'!A412)</f>
        <v>Data Values</v>
      </c>
      <c r="C412">
        <f t="shared" ca="1" si="13"/>
        <v>311</v>
      </c>
      <c r="D412" s="111" t="str">
        <f ca="1">IF(ROW()-2&gt;LengthHeader,"",
OFFSET('YODA Header Blocks'!$A$2,'YODA File'!C412,'YODA File'!A412))</f>
        <v/>
      </c>
    </row>
    <row r="413" spans="1:4" x14ac:dyDescent="0.25">
      <c r="A413">
        <f t="shared" ca="1" si="12"/>
        <v>28</v>
      </c>
      <c r="B413" s="111" t="str">
        <f ca="1">OFFSET('YODA Header Blocks'!$A$1,0,'YODA File'!A413)</f>
        <v>Data Values</v>
      </c>
      <c r="C413">
        <f t="shared" ca="1" si="13"/>
        <v>312</v>
      </c>
      <c r="D413" s="111" t="str">
        <f ca="1">IF(ROW()-2&gt;LengthHeader,"",
OFFSET('YODA Header Blocks'!$A$2,'YODA File'!C413,'YODA File'!A413))</f>
        <v/>
      </c>
    </row>
    <row r="414" spans="1:4" x14ac:dyDescent="0.25">
      <c r="A414">
        <f t="shared" ca="1" si="12"/>
        <v>28</v>
      </c>
      <c r="B414" s="111" t="str">
        <f ca="1">OFFSET('YODA Header Blocks'!$A$1,0,'YODA File'!A414)</f>
        <v>Data Values</v>
      </c>
      <c r="C414">
        <f t="shared" ca="1" si="13"/>
        <v>313</v>
      </c>
      <c r="D414" s="111" t="str">
        <f ca="1">IF(ROW()-2&gt;LengthHeader,"",
OFFSET('YODA Header Blocks'!$A$2,'YODA File'!C414,'YODA File'!A414))</f>
        <v/>
      </c>
    </row>
    <row r="415" spans="1:4" x14ac:dyDescent="0.25">
      <c r="A415">
        <f t="shared" ca="1" si="12"/>
        <v>28</v>
      </c>
      <c r="B415" s="111" t="str">
        <f ca="1">OFFSET('YODA Header Blocks'!$A$1,0,'YODA File'!A415)</f>
        <v>Data Values</v>
      </c>
      <c r="C415">
        <f t="shared" ca="1" si="13"/>
        <v>314</v>
      </c>
      <c r="D415" s="111" t="str">
        <f ca="1">IF(ROW()-2&gt;LengthHeader,"",
OFFSET('YODA Header Blocks'!$A$2,'YODA File'!C415,'YODA File'!A415))</f>
        <v/>
      </c>
    </row>
    <row r="416" spans="1:4" x14ac:dyDescent="0.25">
      <c r="A416">
        <f t="shared" ca="1" si="12"/>
        <v>28</v>
      </c>
      <c r="B416" s="111" t="str">
        <f ca="1">OFFSET('YODA Header Blocks'!$A$1,0,'YODA File'!A416)</f>
        <v>Data Values</v>
      </c>
      <c r="C416">
        <f t="shared" ca="1" si="13"/>
        <v>315</v>
      </c>
      <c r="D416" s="111" t="str">
        <f ca="1">IF(ROW()-2&gt;LengthHeader,"",
OFFSET('YODA Header Blocks'!$A$2,'YODA File'!C416,'YODA File'!A416))</f>
        <v/>
      </c>
    </row>
    <row r="417" spans="1:4" x14ac:dyDescent="0.25">
      <c r="A417">
        <f t="shared" ca="1" si="12"/>
        <v>28</v>
      </c>
      <c r="B417" s="111" t="str">
        <f ca="1">OFFSET('YODA Header Blocks'!$A$1,0,'YODA File'!A417)</f>
        <v>Data Values</v>
      </c>
      <c r="C417">
        <f t="shared" ca="1" si="13"/>
        <v>316</v>
      </c>
      <c r="D417" s="111" t="str">
        <f ca="1">IF(ROW()-2&gt;LengthHeader,"",
OFFSET('YODA Header Blocks'!$A$2,'YODA File'!C417,'YODA File'!A417))</f>
        <v/>
      </c>
    </row>
    <row r="418" spans="1:4" x14ac:dyDescent="0.25">
      <c r="A418">
        <f t="shared" ca="1" si="12"/>
        <v>28</v>
      </c>
      <c r="B418" s="111" t="str">
        <f ca="1">OFFSET('YODA Header Blocks'!$A$1,0,'YODA File'!A418)</f>
        <v>Data Values</v>
      </c>
      <c r="C418">
        <f t="shared" ca="1" si="13"/>
        <v>317</v>
      </c>
      <c r="D418" s="111" t="str">
        <f ca="1">IF(ROW()-2&gt;LengthHeader,"",
OFFSET('YODA Header Blocks'!$A$2,'YODA File'!C418,'YODA File'!A418))</f>
        <v/>
      </c>
    </row>
    <row r="419" spans="1:4" x14ac:dyDescent="0.25">
      <c r="A419">
        <f t="shared" ca="1" si="12"/>
        <v>28</v>
      </c>
      <c r="B419" s="111" t="str">
        <f ca="1">OFFSET('YODA Header Blocks'!$A$1,0,'YODA File'!A419)</f>
        <v>Data Values</v>
      </c>
      <c r="C419">
        <f t="shared" ca="1" si="13"/>
        <v>318</v>
      </c>
      <c r="D419" s="111" t="str">
        <f ca="1">IF(ROW()-2&gt;LengthHeader,"",
OFFSET('YODA Header Blocks'!$A$2,'YODA File'!C419,'YODA File'!A419))</f>
        <v/>
      </c>
    </row>
    <row r="420" spans="1:4" x14ac:dyDescent="0.25">
      <c r="A420">
        <f t="shared" ca="1" si="12"/>
        <v>28</v>
      </c>
      <c r="B420" s="111" t="str">
        <f ca="1">OFFSET('YODA Header Blocks'!$A$1,0,'YODA File'!A420)</f>
        <v>Data Values</v>
      </c>
      <c r="C420">
        <f t="shared" ca="1" si="13"/>
        <v>319</v>
      </c>
      <c r="D420" s="111" t="str">
        <f ca="1">IF(ROW()-2&gt;LengthHeader,"",
OFFSET('YODA Header Blocks'!$A$2,'YODA File'!C420,'YODA File'!A420))</f>
        <v/>
      </c>
    </row>
    <row r="421" spans="1:4" x14ac:dyDescent="0.25">
      <c r="A421">
        <f t="shared" ca="1" si="12"/>
        <v>28</v>
      </c>
      <c r="B421" s="111" t="str">
        <f ca="1">OFFSET('YODA Header Blocks'!$A$1,0,'YODA File'!A421)</f>
        <v>Data Values</v>
      </c>
      <c r="C421">
        <f t="shared" ca="1" si="13"/>
        <v>320</v>
      </c>
      <c r="D421" s="111" t="str">
        <f ca="1">IF(ROW()-2&gt;LengthHeader,"",
OFFSET('YODA Header Blocks'!$A$2,'YODA File'!C421,'YODA File'!A421))</f>
        <v/>
      </c>
    </row>
    <row r="422" spans="1:4" x14ac:dyDescent="0.25">
      <c r="A422">
        <f t="shared" ca="1" si="12"/>
        <v>28</v>
      </c>
      <c r="B422" s="111" t="str">
        <f ca="1">OFFSET('YODA Header Blocks'!$A$1,0,'YODA File'!A422)</f>
        <v>Data Values</v>
      </c>
      <c r="C422">
        <f t="shared" ca="1" si="13"/>
        <v>321</v>
      </c>
      <c r="D422" s="111" t="str">
        <f ca="1">IF(ROW()-2&gt;LengthHeader,"",
OFFSET('YODA Header Blocks'!$A$2,'YODA File'!C422,'YODA File'!A422))</f>
        <v/>
      </c>
    </row>
    <row r="423" spans="1:4" x14ac:dyDescent="0.25">
      <c r="A423">
        <f t="shared" ca="1" si="12"/>
        <v>28</v>
      </c>
      <c r="B423" s="111" t="str">
        <f ca="1">OFFSET('YODA Header Blocks'!$A$1,0,'YODA File'!A423)</f>
        <v>Data Values</v>
      </c>
      <c r="C423">
        <f t="shared" ca="1" si="13"/>
        <v>322</v>
      </c>
      <c r="D423" s="111" t="str">
        <f ca="1">IF(ROW()-2&gt;LengthHeader,"",
OFFSET('YODA Header Blocks'!$A$2,'YODA File'!C423,'YODA File'!A423))</f>
        <v/>
      </c>
    </row>
    <row r="424" spans="1:4" x14ac:dyDescent="0.25">
      <c r="A424">
        <f t="shared" ca="1" si="12"/>
        <v>28</v>
      </c>
      <c r="B424" s="111" t="str">
        <f ca="1">OFFSET('YODA Header Blocks'!$A$1,0,'YODA File'!A424)</f>
        <v>Data Values</v>
      </c>
      <c r="C424">
        <f t="shared" ca="1" si="13"/>
        <v>323</v>
      </c>
      <c r="D424" s="111" t="str">
        <f ca="1">IF(ROW()-2&gt;LengthHeader,"",
OFFSET('YODA Header Blocks'!$A$2,'YODA File'!C424,'YODA File'!A424))</f>
        <v/>
      </c>
    </row>
    <row r="425" spans="1:4" x14ac:dyDescent="0.25">
      <c r="A425">
        <f t="shared" ca="1" si="12"/>
        <v>28</v>
      </c>
      <c r="B425" s="111" t="str">
        <f ca="1">OFFSET('YODA Header Blocks'!$A$1,0,'YODA File'!A425)</f>
        <v>Data Values</v>
      </c>
      <c r="C425">
        <f t="shared" ca="1" si="13"/>
        <v>324</v>
      </c>
      <c r="D425" s="111" t="str">
        <f ca="1">IF(ROW()-2&gt;LengthHeader,"",
OFFSET('YODA Header Blocks'!$A$2,'YODA File'!C425,'YODA File'!A425))</f>
        <v/>
      </c>
    </row>
    <row r="426" spans="1:4" x14ac:dyDescent="0.25">
      <c r="A426">
        <f t="shared" ca="1" si="12"/>
        <v>28</v>
      </c>
      <c r="B426" s="111" t="str">
        <f ca="1">OFFSET('YODA Header Blocks'!$A$1,0,'YODA File'!A426)</f>
        <v>Data Values</v>
      </c>
      <c r="C426">
        <f t="shared" ca="1" si="13"/>
        <v>325</v>
      </c>
      <c r="D426" s="111" t="str">
        <f ca="1">IF(ROW()-2&gt;LengthHeader,"",
OFFSET('YODA Header Blocks'!$A$2,'YODA File'!C426,'YODA File'!A426))</f>
        <v/>
      </c>
    </row>
    <row r="427" spans="1:4" x14ac:dyDescent="0.25">
      <c r="A427">
        <f t="shared" ca="1" si="12"/>
        <v>28</v>
      </c>
      <c r="B427" s="111" t="str">
        <f ca="1">OFFSET('YODA Header Blocks'!$A$1,0,'YODA File'!A427)</f>
        <v>Data Values</v>
      </c>
      <c r="C427">
        <f t="shared" ca="1" si="13"/>
        <v>326</v>
      </c>
      <c r="D427" s="111" t="str">
        <f ca="1">IF(ROW()-2&gt;LengthHeader,"",
OFFSET('YODA Header Blocks'!$A$2,'YODA File'!C427,'YODA File'!A427))</f>
        <v/>
      </c>
    </row>
    <row r="428" spans="1:4" x14ac:dyDescent="0.25">
      <c r="A428">
        <f t="shared" ca="1" si="12"/>
        <v>28</v>
      </c>
      <c r="B428" s="111" t="str">
        <f ca="1">OFFSET('YODA Header Blocks'!$A$1,0,'YODA File'!A428)</f>
        <v>Data Values</v>
      </c>
      <c r="C428">
        <f t="shared" ca="1" si="13"/>
        <v>327</v>
      </c>
      <c r="D428" s="111" t="str">
        <f ca="1">IF(ROW()-2&gt;LengthHeader,"",
OFFSET('YODA Header Blocks'!$A$2,'YODA File'!C428,'YODA File'!A428))</f>
        <v/>
      </c>
    </row>
    <row r="429" spans="1:4" x14ac:dyDescent="0.25">
      <c r="A429">
        <f t="shared" ca="1" si="12"/>
        <v>28</v>
      </c>
      <c r="B429" s="111" t="str">
        <f ca="1">OFFSET('YODA Header Blocks'!$A$1,0,'YODA File'!A429)</f>
        <v>Data Values</v>
      </c>
      <c r="C429">
        <f t="shared" ca="1" si="13"/>
        <v>328</v>
      </c>
      <c r="D429" s="111" t="str">
        <f ca="1">IF(ROW()-2&gt;LengthHeader,"",
OFFSET('YODA Header Blocks'!$A$2,'YODA File'!C429,'YODA File'!A429))</f>
        <v/>
      </c>
    </row>
    <row r="430" spans="1:4" x14ac:dyDescent="0.25">
      <c r="A430">
        <f t="shared" ca="1" si="12"/>
        <v>28</v>
      </c>
      <c r="B430" s="111" t="str">
        <f ca="1">OFFSET('YODA Header Blocks'!$A$1,0,'YODA File'!A430)</f>
        <v>Data Values</v>
      </c>
      <c r="C430">
        <f t="shared" ca="1" si="13"/>
        <v>329</v>
      </c>
      <c r="D430" s="111" t="str">
        <f ca="1">IF(ROW()-2&gt;LengthHeader,"",
OFFSET('YODA Header Blocks'!$A$2,'YODA File'!C430,'YODA File'!A430))</f>
        <v/>
      </c>
    </row>
    <row r="431" spans="1:4" x14ac:dyDescent="0.25">
      <c r="A431">
        <f t="shared" ca="1" si="12"/>
        <v>28</v>
      </c>
      <c r="B431" s="111" t="str">
        <f ca="1">OFFSET('YODA Header Blocks'!$A$1,0,'YODA File'!A431)</f>
        <v>Data Values</v>
      </c>
      <c r="C431">
        <f t="shared" ca="1" si="13"/>
        <v>330</v>
      </c>
      <c r="D431" s="111" t="str">
        <f ca="1">IF(ROW()-2&gt;LengthHeader,"",
OFFSET('YODA Header Blocks'!$A$2,'YODA File'!C431,'YODA File'!A431))</f>
        <v/>
      </c>
    </row>
    <row r="432" spans="1:4" x14ac:dyDescent="0.25">
      <c r="A432">
        <f t="shared" ca="1" si="12"/>
        <v>28</v>
      </c>
      <c r="B432" s="111" t="str">
        <f ca="1">OFFSET('YODA Header Blocks'!$A$1,0,'YODA File'!A432)</f>
        <v>Data Values</v>
      </c>
      <c r="C432">
        <f t="shared" ca="1" si="13"/>
        <v>331</v>
      </c>
      <c r="D432" s="111" t="str">
        <f ca="1">IF(ROW()-2&gt;LengthHeader,"",
OFFSET('YODA Header Blocks'!$A$2,'YODA File'!C432,'YODA File'!A432))</f>
        <v/>
      </c>
    </row>
    <row r="433" spans="1:4" x14ac:dyDescent="0.25">
      <c r="A433">
        <f t="shared" ca="1" si="12"/>
        <v>28</v>
      </c>
      <c r="B433" s="111" t="str">
        <f ca="1">OFFSET('YODA Header Blocks'!$A$1,0,'YODA File'!A433)</f>
        <v>Data Values</v>
      </c>
      <c r="C433">
        <f t="shared" ca="1" si="13"/>
        <v>332</v>
      </c>
      <c r="D433" s="111" t="str">
        <f ca="1">IF(ROW()-2&gt;LengthHeader,"",
OFFSET('YODA Header Blocks'!$A$2,'YODA File'!C433,'YODA File'!A433))</f>
        <v/>
      </c>
    </row>
    <row r="434" spans="1:4" x14ac:dyDescent="0.25">
      <c r="A434">
        <f t="shared" ca="1" si="12"/>
        <v>28</v>
      </c>
      <c r="B434" s="111" t="str">
        <f ca="1">OFFSET('YODA Header Blocks'!$A$1,0,'YODA File'!A434)</f>
        <v>Data Values</v>
      </c>
      <c r="C434">
        <f t="shared" ca="1" si="13"/>
        <v>333</v>
      </c>
      <c r="D434" s="111" t="str">
        <f ca="1">IF(ROW()-2&gt;LengthHeader,"",
OFFSET('YODA Header Blocks'!$A$2,'YODA File'!C434,'YODA File'!A434))</f>
        <v/>
      </c>
    </row>
    <row r="435" spans="1:4" x14ac:dyDescent="0.25">
      <c r="A435">
        <f t="shared" ca="1" si="12"/>
        <v>28</v>
      </c>
      <c r="B435" s="111" t="str">
        <f ca="1">OFFSET('YODA Header Blocks'!$A$1,0,'YODA File'!A435)</f>
        <v>Data Values</v>
      </c>
      <c r="C435">
        <f t="shared" ca="1" si="13"/>
        <v>334</v>
      </c>
      <c r="D435" s="111" t="str">
        <f ca="1">IF(ROW()-2&gt;LengthHeader,"",
OFFSET('YODA Header Blocks'!$A$2,'YODA File'!C435,'YODA File'!A435))</f>
        <v/>
      </c>
    </row>
    <row r="436" spans="1:4" x14ac:dyDescent="0.25">
      <c r="A436">
        <f t="shared" ca="1" si="12"/>
        <v>28</v>
      </c>
      <c r="B436" s="111" t="str">
        <f ca="1">OFFSET('YODA Header Blocks'!$A$1,0,'YODA File'!A436)</f>
        <v>Data Values</v>
      </c>
      <c r="C436">
        <f t="shared" ca="1" si="13"/>
        <v>335</v>
      </c>
      <c r="D436" s="111" t="str">
        <f ca="1">IF(ROW()-2&gt;LengthHeader,"",
OFFSET('YODA Header Blocks'!$A$2,'YODA File'!C436,'YODA File'!A436))</f>
        <v/>
      </c>
    </row>
    <row r="437" spans="1:4" x14ac:dyDescent="0.25">
      <c r="A437">
        <f t="shared" ca="1" si="12"/>
        <v>28</v>
      </c>
      <c r="B437" s="111" t="str">
        <f ca="1">OFFSET('YODA Header Blocks'!$A$1,0,'YODA File'!A437)</f>
        <v>Data Values</v>
      </c>
      <c r="C437">
        <f t="shared" ca="1" si="13"/>
        <v>336</v>
      </c>
      <c r="D437" s="111" t="str">
        <f ca="1">IF(ROW()-2&gt;LengthHeader,"",
OFFSET('YODA Header Blocks'!$A$2,'YODA File'!C437,'YODA File'!A437))</f>
        <v/>
      </c>
    </row>
    <row r="438" spans="1:4" x14ac:dyDescent="0.25">
      <c r="A438">
        <f t="shared" ca="1" si="12"/>
        <v>28</v>
      </c>
      <c r="B438" s="111" t="str">
        <f ca="1">OFFSET('YODA Header Blocks'!$A$1,0,'YODA File'!A438)</f>
        <v>Data Values</v>
      </c>
      <c r="C438">
        <f t="shared" ca="1" si="13"/>
        <v>337</v>
      </c>
      <c r="D438" s="111" t="str">
        <f ca="1">IF(ROW()-2&gt;LengthHeader,"",
OFFSET('YODA Header Blocks'!$A$2,'YODA File'!C438,'YODA File'!A438))</f>
        <v/>
      </c>
    </row>
    <row r="439" spans="1:4" x14ac:dyDescent="0.25">
      <c r="A439">
        <f t="shared" ca="1" si="12"/>
        <v>28</v>
      </c>
      <c r="B439" s="111" t="str">
        <f ca="1">OFFSET('YODA Header Blocks'!$A$1,0,'YODA File'!A439)</f>
        <v>Data Values</v>
      </c>
      <c r="C439">
        <f t="shared" ca="1" si="13"/>
        <v>338</v>
      </c>
      <c r="D439" s="111" t="str">
        <f ca="1">IF(ROW()-2&gt;LengthHeader,"",
OFFSET('YODA Header Blocks'!$A$2,'YODA File'!C439,'YODA File'!A439))</f>
        <v/>
      </c>
    </row>
    <row r="440" spans="1:4" x14ac:dyDescent="0.25">
      <c r="A440">
        <f t="shared" ca="1" si="12"/>
        <v>28</v>
      </c>
      <c r="B440" s="111" t="str">
        <f ca="1">OFFSET('YODA Header Blocks'!$A$1,0,'YODA File'!A440)</f>
        <v>Data Values</v>
      </c>
      <c r="C440">
        <f t="shared" ca="1" si="13"/>
        <v>339</v>
      </c>
      <c r="D440" s="111" t="str">
        <f ca="1">IF(ROW()-2&gt;LengthHeader,"",
OFFSET('YODA Header Blocks'!$A$2,'YODA File'!C440,'YODA File'!A440))</f>
        <v/>
      </c>
    </row>
    <row r="441" spans="1:4" x14ac:dyDescent="0.25">
      <c r="A441">
        <f t="shared" ca="1" si="12"/>
        <v>28</v>
      </c>
      <c r="B441" s="111" t="str">
        <f ca="1">OFFSET('YODA Header Blocks'!$A$1,0,'YODA File'!A441)</f>
        <v>Data Values</v>
      </c>
      <c r="C441">
        <f t="shared" ca="1" si="13"/>
        <v>340</v>
      </c>
      <c r="D441" s="111" t="str">
        <f ca="1">IF(ROW()-2&gt;LengthHeader,"",
OFFSET('YODA Header Blocks'!$A$2,'YODA File'!C441,'YODA File'!A441))</f>
        <v/>
      </c>
    </row>
    <row r="442" spans="1:4" x14ac:dyDescent="0.25">
      <c r="A442">
        <f t="shared" ca="1" si="12"/>
        <v>28</v>
      </c>
      <c r="B442" s="111" t="str">
        <f ca="1">OFFSET('YODA Header Blocks'!$A$1,0,'YODA File'!A442)</f>
        <v>Data Values</v>
      </c>
      <c r="C442">
        <f t="shared" ca="1" si="13"/>
        <v>341</v>
      </c>
      <c r="D442" s="111" t="str">
        <f ca="1">IF(ROW()-2&gt;LengthHeader,"",
OFFSET('YODA Header Blocks'!$A$2,'YODA File'!C442,'YODA File'!A442))</f>
        <v/>
      </c>
    </row>
    <row r="443" spans="1:4" x14ac:dyDescent="0.25">
      <c r="A443">
        <f t="shared" ca="1" si="12"/>
        <v>28</v>
      </c>
      <c r="B443" s="111" t="str">
        <f ca="1">OFFSET('YODA Header Blocks'!$A$1,0,'YODA File'!A443)</f>
        <v>Data Values</v>
      </c>
      <c r="C443">
        <f t="shared" ca="1" si="13"/>
        <v>342</v>
      </c>
      <c r="D443" s="111" t="str">
        <f ca="1">IF(ROW()-2&gt;LengthHeader,"",
OFFSET('YODA Header Blocks'!$A$2,'YODA File'!C443,'YODA File'!A443))</f>
        <v/>
      </c>
    </row>
    <row r="444" spans="1:4" x14ac:dyDescent="0.25">
      <c r="A444">
        <f t="shared" ca="1" si="12"/>
        <v>28</v>
      </c>
      <c r="B444" s="111" t="str">
        <f ca="1">OFFSET('YODA Header Blocks'!$A$1,0,'YODA File'!A444)</f>
        <v>Data Values</v>
      </c>
      <c r="C444">
        <f t="shared" ca="1" si="13"/>
        <v>343</v>
      </c>
      <c r="D444" s="111" t="str">
        <f ca="1">IF(ROW()-2&gt;LengthHeader,"",
OFFSET('YODA Header Blocks'!$A$2,'YODA File'!C444,'YODA File'!A444))</f>
        <v/>
      </c>
    </row>
    <row r="445" spans="1:4" x14ac:dyDescent="0.25">
      <c r="A445">
        <f t="shared" ca="1" si="12"/>
        <v>28</v>
      </c>
      <c r="B445" s="111" t="str">
        <f ca="1">OFFSET('YODA Header Blocks'!$A$1,0,'YODA File'!A445)</f>
        <v>Data Values</v>
      </c>
      <c r="C445">
        <f t="shared" ca="1" si="13"/>
        <v>344</v>
      </c>
      <c r="D445" s="111" t="str">
        <f ca="1">IF(ROW()-2&gt;LengthHeader,"",
OFFSET('YODA Header Blocks'!$A$2,'YODA File'!C445,'YODA File'!A445))</f>
        <v/>
      </c>
    </row>
    <row r="446" spans="1:4" x14ac:dyDescent="0.25">
      <c r="A446">
        <f t="shared" ca="1" si="12"/>
        <v>28</v>
      </c>
      <c r="B446" s="111" t="str">
        <f ca="1">OFFSET('YODA Header Blocks'!$A$1,0,'YODA File'!A446)</f>
        <v>Data Values</v>
      </c>
      <c r="C446">
        <f t="shared" ca="1" si="13"/>
        <v>345</v>
      </c>
      <c r="D446" s="111" t="str">
        <f ca="1">IF(ROW()-2&gt;LengthHeader,"",
OFFSET('YODA Header Blocks'!$A$2,'YODA File'!C446,'YODA File'!A446))</f>
        <v/>
      </c>
    </row>
    <row r="447" spans="1:4" x14ac:dyDescent="0.25">
      <c r="A447">
        <f t="shared" ca="1" si="12"/>
        <v>28</v>
      </c>
      <c r="B447" s="111" t="str">
        <f ca="1">OFFSET('YODA Header Blocks'!$A$1,0,'YODA File'!A447)</f>
        <v>Data Values</v>
      </c>
      <c r="C447">
        <f t="shared" ca="1" si="13"/>
        <v>346</v>
      </c>
      <c r="D447" s="111" t="str">
        <f ca="1">IF(ROW()-2&gt;LengthHeader,"",
OFFSET('YODA Header Blocks'!$A$2,'YODA File'!C447,'YODA File'!A447))</f>
        <v/>
      </c>
    </row>
    <row r="448" spans="1:4" x14ac:dyDescent="0.25">
      <c r="A448">
        <f t="shared" ca="1" si="12"/>
        <v>28</v>
      </c>
      <c r="B448" s="111" t="str">
        <f ca="1">OFFSET('YODA Header Blocks'!$A$1,0,'YODA File'!A448)</f>
        <v>Data Values</v>
      </c>
      <c r="C448">
        <f t="shared" ca="1" si="13"/>
        <v>347</v>
      </c>
      <c r="D448" s="111" t="str">
        <f ca="1">IF(ROW()-2&gt;LengthHeader,"",
OFFSET('YODA Header Blocks'!$A$2,'YODA File'!C448,'YODA File'!A448))</f>
        <v/>
      </c>
    </row>
    <row r="449" spans="1:4" x14ac:dyDescent="0.25">
      <c r="A449">
        <f t="shared" ca="1" si="12"/>
        <v>28</v>
      </c>
      <c r="B449" s="111" t="str">
        <f ca="1">OFFSET('YODA Header Blocks'!$A$1,0,'YODA File'!A449)</f>
        <v>Data Values</v>
      </c>
      <c r="C449">
        <f t="shared" ca="1" si="13"/>
        <v>348</v>
      </c>
      <c r="D449" s="111" t="str">
        <f ca="1">IF(ROW()-2&gt;LengthHeader,"",
OFFSET('YODA Header Blocks'!$A$2,'YODA File'!C449,'YODA File'!A449))</f>
        <v/>
      </c>
    </row>
    <row r="450" spans="1:4" x14ac:dyDescent="0.25">
      <c r="A450">
        <f t="shared" ca="1" si="12"/>
        <v>28</v>
      </c>
      <c r="B450" s="111" t="str">
        <f ca="1">OFFSET('YODA Header Blocks'!$A$1,0,'YODA File'!A450)</f>
        <v>Data Values</v>
      </c>
      <c r="C450">
        <f t="shared" ca="1" si="13"/>
        <v>349</v>
      </c>
      <c r="D450" s="111" t="str">
        <f ca="1">IF(ROW()-2&gt;LengthHeader,"",
OFFSET('YODA Header Blocks'!$A$2,'YODA File'!C450,'YODA File'!A450))</f>
        <v/>
      </c>
    </row>
    <row r="451" spans="1:4" x14ac:dyDescent="0.25">
      <c r="A451">
        <f t="shared" ref="A451:A514" ca="1" si="14">IF(C450=INDIRECT(CONCATENATE("'YODA Header Blocks'!R2C",A450+1,":R2C",A450+1),FALSE),A450+1,A450)</f>
        <v>28</v>
      </c>
      <c r="B451" s="111" t="str">
        <f ca="1">OFFSET('YODA Header Blocks'!$A$1,0,'YODA File'!A451)</f>
        <v>Data Values</v>
      </c>
      <c r="C451">
        <f t="shared" ref="C451:C514" ca="1" si="15">IF(C450=SUM(INDIRECT(CONCATENATE("'YODA Header Blocks'!R2C",A450+1,":R2C",A450+1),FALSE)),1,C450+1)</f>
        <v>350</v>
      </c>
      <c r="D451" s="111" t="str">
        <f ca="1">IF(ROW()-2&gt;LengthHeader,"",
OFFSET('YODA Header Blocks'!$A$2,'YODA File'!C451,'YODA File'!A451))</f>
        <v/>
      </c>
    </row>
    <row r="452" spans="1:4" x14ac:dyDescent="0.25">
      <c r="A452">
        <f t="shared" ca="1" si="14"/>
        <v>28</v>
      </c>
      <c r="B452" s="111" t="str">
        <f ca="1">OFFSET('YODA Header Blocks'!$A$1,0,'YODA File'!A452)</f>
        <v>Data Values</v>
      </c>
      <c r="C452">
        <f t="shared" ca="1" si="15"/>
        <v>351</v>
      </c>
      <c r="D452" s="111" t="str">
        <f ca="1">IF(ROW()-2&gt;LengthHeader,"",
OFFSET('YODA Header Blocks'!$A$2,'YODA File'!C452,'YODA File'!A452))</f>
        <v/>
      </c>
    </row>
    <row r="453" spans="1:4" x14ac:dyDescent="0.25">
      <c r="A453">
        <f t="shared" ca="1" si="14"/>
        <v>28</v>
      </c>
      <c r="B453" s="111" t="str">
        <f ca="1">OFFSET('YODA Header Blocks'!$A$1,0,'YODA File'!A453)</f>
        <v>Data Values</v>
      </c>
      <c r="C453">
        <f t="shared" ca="1" si="15"/>
        <v>352</v>
      </c>
      <c r="D453" s="111" t="str">
        <f ca="1">IF(ROW()-2&gt;LengthHeader,"",
OFFSET('YODA Header Blocks'!$A$2,'YODA File'!C453,'YODA File'!A453))</f>
        <v/>
      </c>
    </row>
    <row r="454" spans="1:4" x14ac:dyDescent="0.25">
      <c r="A454">
        <f t="shared" ca="1" si="14"/>
        <v>28</v>
      </c>
      <c r="B454" s="111" t="str">
        <f ca="1">OFFSET('YODA Header Blocks'!$A$1,0,'YODA File'!A454)</f>
        <v>Data Values</v>
      </c>
      <c r="C454">
        <f t="shared" ca="1" si="15"/>
        <v>353</v>
      </c>
      <c r="D454" s="111" t="str">
        <f ca="1">IF(ROW()-2&gt;LengthHeader,"",
OFFSET('YODA Header Blocks'!$A$2,'YODA File'!C454,'YODA File'!A454))</f>
        <v/>
      </c>
    </row>
    <row r="455" spans="1:4" x14ac:dyDescent="0.25">
      <c r="A455">
        <f t="shared" ca="1" si="14"/>
        <v>28</v>
      </c>
      <c r="B455" s="111" t="str">
        <f ca="1">OFFSET('YODA Header Blocks'!$A$1,0,'YODA File'!A455)</f>
        <v>Data Values</v>
      </c>
      <c r="C455">
        <f t="shared" ca="1" si="15"/>
        <v>354</v>
      </c>
      <c r="D455" s="111" t="str">
        <f ca="1">IF(ROW()-2&gt;LengthHeader,"",
OFFSET('YODA Header Blocks'!$A$2,'YODA File'!C455,'YODA File'!A455))</f>
        <v/>
      </c>
    </row>
    <row r="456" spans="1:4" x14ac:dyDescent="0.25">
      <c r="A456">
        <f t="shared" ca="1" si="14"/>
        <v>28</v>
      </c>
      <c r="B456" s="111" t="str">
        <f ca="1">OFFSET('YODA Header Blocks'!$A$1,0,'YODA File'!A456)</f>
        <v>Data Values</v>
      </c>
      <c r="C456">
        <f t="shared" ca="1" si="15"/>
        <v>355</v>
      </c>
      <c r="D456" s="111" t="str">
        <f ca="1">IF(ROW()-2&gt;LengthHeader,"",
OFFSET('YODA Header Blocks'!$A$2,'YODA File'!C456,'YODA File'!A456))</f>
        <v/>
      </c>
    </row>
    <row r="457" spans="1:4" x14ac:dyDescent="0.25">
      <c r="A457">
        <f t="shared" ca="1" si="14"/>
        <v>28</v>
      </c>
      <c r="B457" s="111" t="str">
        <f ca="1">OFFSET('YODA Header Blocks'!$A$1,0,'YODA File'!A457)</f>
        <v>Data Values</v>
      </c>
      <c r="C457">
        <f t="shared" ca="1" si="15"/>
        <v>356</v>
      </c>
      <c r="D457" s="111" t="str">
        <f ca="1">IF(ROW()-2&gt;LengthHeader,"",
OFFSET('YODA Header Blocks'!$A$2,'YODA File'!C457,'YODA File'!A457))</f>
        <v/>
      </c>
    </row>
    <row r="458" spans="1:4" x14ac:dyDescent="0.25">
      <c r="A458">
        <f t="shared" ca="1" si="14"/>
        <v>28</v>
      </c>
      <c r="B458" s="111" t="str">
        <f ca="1">OFFSET('YODA Header Blocks'!$A$1,0,'YODA File'!A458)</f>
        <v>Data Values</v>
      </c>
      <c r="C458">
        <f t="shared" ca="1" si="15"/>
        <v>357</v>
      </c>
      <c r="D458" s="111" t="str">
        <f ca="1">IF(ROW()-2&gt;LengthHeader,"",
OFFSET('YODA Header Blocks'!$A$2,'YODA File'!C458,'YODA File'!A458))</f>
        <v/>
      </c>
    </row>
    <row r="459" spans="1:4" x14ac:dyDescent="0.25">
      <c r="A459">
        <f t="shared" ca="1" si="14"/>
        <v>28</v>
      </c>
      <c r="B459" s="111" t="str">
        <f ca="1">OFFSET('YODA Header Blocks'!$A$1,0,'YODA File'!A459)</f>
        <v>Data Values</v>
      </c>
      <c r="C459">
        <f t="shared" ca="1" si="15"/>
        <v>358</v>
      </c>
      <c r="D459" s="111" t="str">
        <f ca="1">IF(ROW()-2&gt;LengthHeader,"",
OFFSET('YODA Header Blocks'!$A$2,'YODA File'!C459,'YODA File'!A459))</f>
        <v/>
      </c>
    </row>
    <row r="460" spans="1:4" x14ac:dyDescent="0.25">
      <c r="A460">
        <f t="shared" ca="1" si="14"/>
        <v>28</v>
      </c>
      <c r="B460" s="111" t="str">
        <f ca="1">OFFSET('YODA Header Blocks'!$A$1,0,'YODA File'!A460)</f>
        <v>Data Values</v>
      </c>
      <c r="C460">
        <f t="shared" ca="1" si="15"/>
        <v>359</v>
      </c>
      <c r="D460" s="111" t="str">
        <f ca="1">IF(ROW()-2&gt;LengthHeader,"",
OFFSET('YODA Header Blocks'!$A$2,'YODA File'!C460,'YODA File'!A460))</f>
        <v/>
      </c>
    </row>
    <row r="461" spans="1:4" x14ac:dyDescent="0.25">
      <c r="A461">
        <f t="shared" ca="1" si="14"/>
        <v>28</v>
      </c>
      <c r="B461" s="111" t="str">
        <f ca="1">OFFSET('YODA Header Blocks'!$A$1,0,'YODA File'!A461)</f>
        <v>Data Values</v>
      </c>
      <c r="C461">
        <f t="shared" ca="1" si="15"/>
        <v>360</v>
      </c>
      <c r="D461" s="111" t="str">
        <f ca="1">IF(ROW()-2&gt;LengthHeader,"",
OFFSET('YODA Header Blocks'!$A$2,'YODA File'!C461,'YODA File'!A461))</f>
        <v/>
      </c>
    </row>
    <row r="462" spans="1:4" x14ac:dyDescent="0.25">
      <c r="A462">
        <f t="shared" ca="1" si="14"/>
        <v>28</v>
      </c>
      <c r="B462" s="111" t="str">
        <f ca="1">OFFSET('YODA Header Blocks'!$A$1,0,'YODA File'!A462)</f>
        <v>Data Values</v>
      </c>
      <c r="C462">
        <f t="shared" ca="1" si="15"/>
        <v>361</v>
      </c>
      <c r="D462" s="111" t="str">
        <f ca="1">IF(ROW()-2&gt;LengthHeader,"",
OFFSET('YODA Header Blocks'!$A$2,'YODA File'!C462,'YODA File'!A462))</f>
        <v/>
      </c>
    </row>
    <row r="463" spans="1:4" x14ac:dyDescent="0.25">
      <c r="A463">
        <f t="shared" ca="1" si="14"/>
        <v>28</v>
      </c>
      <c r="B463" s="111" t="str">
        <f ca="1">OFFSET('YODA Header Blocks'!$A$1,0,'YODA File'!A463)</f>
        <v>Data Values</v>
      </c>
      <c r="C463">
        <f t="shared" ca="1" si="15"/>
        <v>362</v>
      </c>
      <c r="D463" s="111" t="str">
        <f ca="1">IF(ROW()-2&gt;LengthHeader,"",
OFFSET('YODA Header Blocks'!$A$2,'YODA File'!C463,'YODA File'!A463))</f>
        <v/>
      </c>
    </row>
    <row r="464" spans="1:4" x14ac:dyDescent="0.25">
      <c r="A464">
        <f t="shared" ca="1" si="14"/>
        <v>28</v>
      </c>
      <c r="B464" s="111" t="str">
        <f ca="1">OFFSET('YODA Header Blocks'!$A$1,0,'YODA File'!A464)</f>
        <v>Data Values</v>
      </c>
      <c r="C464">
        <f t="shared" ca="1" si="15"/>
        <v>363</v>
      </c>
      <c r="D464" s="111" t="str">
        <f ca="1">IF(ROW()-2&gt;LengthHeader,"",
OFFSET('YODA Header Blocks'!$A$2,'YODA File'!C464,'YODA File'!A464))</f>
        <v/>
      </c>
    </row>
    <row r="465" spans="1:4" x14ac:dyDescent="0.25">
      <c r="A465">
        <f t="shared" ca="1" si="14"/>
        <v>28</v>
      </c>
      <c r="B465" s="111" t="str">
        <f ca="1">OFFSET('YODA Header Blocks'!$A$1,0,'YODA File'!A465)</f>
        <v>Data Values</v>
      </c>
      <c r="C465">
        <f t="shared" ca="1" si="15"/>
        <v>364</v>
      </c>
      <c r="D465" s="111" t="str">
        <f ca="1">IF(ROW()-2&gt;LengthHeader,"",
OFFSET('YODA Header Blocks'!$A$2,'YODA File'!C465,'YODA File'!A465))</f>
        <v/>
      </c>
    </row>
    <row r="466" spans="1:4" x14ac:dyDescent="0.25">
      <c r="A466">
        <f t="shared" ca="1" si="14"/>
        <v>28</v>
      </c>
      <c r="B466" s="111" t="str">
        <f ca="1">OFFSET('YODA Header Blocks'!$A$1,0,'YODA File'!A466)</f>
        <v>Data Values</v>
      </c>
      <c r="C466">
        <f t="shared" ca="1" si="15"/>
        <v>365</v>
      </c>
      <c r="D466" s="111" t="str">
        <f ca="1">IF(ROW()-2&gt;LengthHeader,"",
OFFSET('YODA Header Blocks'!$A$2,'YODA File'!C466,'YODA File'!A466))</f>
        <v/>
      </c>
    </row>
    <row r="467" spans="1:4" x14ac:dyDescent="0.25">
      <c r="A467">
        <f t="shared" ca="1" si="14"/>
        <v>28</v>
      </c>
      <c r="B467" s="111" t="str">
        <f ca="1">OFFSET('YODA Header Blocks'!$A$1,0,'YODA File'!A467)</f>
        <v>Data Values</v>
      </c>
      <c r="C467">
        <f t="shared" ca="1" si="15"/>
        <v>366</v>
      </c>
      <c r="D467" s="111" t="str">
        <f ca="1">IF(ROW()-2&gt;LengthHeader,"",
OFFSET('YODA Header Blocks'!$A$2,'YODA File'!C467,'YODA File'!A467))</f>
        <v/>
      </c>
    </row>
    <row r="468" spans="1:4" x14ac:dyDescent="0.25">
      <c r="A468">
        <f t="shared" ca="1" si="14"/>
        <v>28</v>
      </c>
      <c r="B468" s="111" t="str">
        <f ca="1">OFFSET('YODA Header Blocks'!$A$1,0,'YODA File'!A468)</f>
        <v>Data Values</v>
      </c>
      <c r="C468">
        <f t="shared" ca="1" si="15"/>
        <v>367</v>
      </c>
      <c r="D468" s="111" t="str">
        <f ca="1">IF(ROW()-2&gt;LengthHeader,"",
OFFSET('YODA Header Blocks'!$A$2,'YODA File'!C468,'YODA File'!A468))</f>
        <v/>
      </c>
    </row>
    <row r="469" spans="1:4" x14ac:dyDescent="0.25">
      <c r="A469">
        <f t="shared" ca="1" si="14"/>
        <v>28</v>
      </c>
      <c r="B469" s="111" t="str">
        <f ca="1">OFFSET('YODA Header Blocks'!$A$1,0,'YODA File'!A469)</f>
        <v>Data Values</v>
      </c>
      <c r="C469">
        <f t="shared" ca="1" si="15"/>
        <v>368</v>
      </c>
      <c r="D469" s="111" t="str">
        <f ca="1">IF(ROW()-2&gt;LengthHeader,"",
OFFSET('YODA Header Blocks'!$A$2,'YODA File'!C469,'YODA File'!A469))</f>
        <v/>
      </c>
    </row>
    <row r="470" spans="1:4" x14ac:dyDescent="0.25">
      <c r="A470">
        <f t="shared" ca="1" si="14"/>
        <v>28</v>
      </c>
      <c r="B470" s="111" t="str">
        <f ca="1">OFFSET('YODA Header Blocks'!$A$1,0,'YODA File'!A470)</f>
        <v>Data Values</v>
      </c>
      <c r="C470">
        <f t="shared" ca="1" si="15"/>
        <v>369</v>
      </c>
      <c r="D470" s="111" t="str">
        <f ca="1">IF(ROW()-2&gt;LengthHeader,"",
OFFSET('YODA Header Blocks'!$A$2,'YODA File'!C470,'YODA File'!A470))</f>
        <v/>
      </c>
    </row>
    <row r="471" spans="1:4" x14ac:dyDescent="0.25">
      <c r="A471">
        <f t="shared" ca="1" si="14"/>
        <v>28</v>
      </c>
      <c r="B471" s="111" t="str">
        <f ca="1">OFFSET('YODA Header Blocks'!$A$1,0,'YODA File'!A471)</f>
        <v>Data Values</v>
      </c>
      <c r="C471">
        <f t="shared" ca="1" si="15"/>
        <v>370</v>
      </c>
      <c r="D471" s="111" t="str">
        <f ca="1">IF(ROW()-2&gt;LengthHeader,"",
OFFSET('YODA Header Blocks'!$A$2,'YODA File'!C471,'YODA File'!A471))</f>
        <v/>
      </c>
    </row>
    <row r="472" spans="1:4" x14ac:dyDescent="0.25">
      <c r="A472">
        <f t="shared" ca="1" si="14"/>
        <v>28</v>
      </c>
      <c r="B472" s="111" t="str">
        <f ca="1">OFFSET('YODA Header Blocks'!$A$1,0,'YODA File'!A472)</f>
        <v>Data Values</v>
      </c>
      <c r="C472">
        <f t="shared" ca="1" si="15"/>
        <v>371</v>
      </c>
      <c r="D472" s="111" t="str">
        <f ca="1">IF(ROW()-2&gt;LengthHeader,"",
OFFSET('YODA Header Blocks'!$A$2,'YODA File'!C472,'YODA File'!A472))</f>
        <v/>
      </c>
    </row>
    <row r="473" spans="1:4" x14ac:dyDescent="0.25">
      <c r="A473">
        <f t="shared" ca="1" si="14"/>
        <v>28</v>
      </c>
      <c r="B473" s="111" t="str">
        <f ca="1">OFFSET('YODA Header Blocks'!$A$1,0,'YODA File'!A473)</f>
        <v>Data Values</v>
      </c>
      <c r="C473">
        <f t="shared" ca="1" si="15"/>
        <v>372</v>
      </c>
      <c r="D473" s="111" t="str">
        <f ca="1">IF(ROW()-2&gt;LengthHeader,"",
OFFSET('YODA Header Blocks'!$A$2,'YODA File'!C473,'YODA File'!A473))</f>
        <v/>
      </c>
    </row>
    <row r="474" spans="1:4" x14ac:dyDescent="0.25">
      <c r="A474">
        <f t="shared" ca="1" si="14"/>
        <v>28</v>
      </c>
      <c r="B474" s="111" t="str">
        <f ca="1">OFFSET('YODA Header Blocks'!$A$1,0,'YODA File'!A474)</f>
        <v>Data Values</v>
      </c>
      <c r="C474">
        <f t="shared" ca="1" si="15"/>
        <v>373</v>
      </c>
      <c r="D474" s="111" t="str">
        <f ca="1">IF(ROW()-2&gt;LengthHeader,"",
OFFSET('YODA Header Blocks'!$A$2,'YODA File'!C474,'YODA File'!A474))</f>
        <v/>
      </c>
    </row>
    <row r="475" spans="1:4" x14ac:dyDescent="0.25">
      <c r="A475">
        <f t="shared" ca="1" si="14"/>
        <v>28</v>
      </c>
      <c r="B475" s="111" t="str">
        <f ca="1">OFFSET('YODA Header Blocks'!$A$1,0,'YODA File'!A475)</f>
        <v>Data Values</v>
      </c>
      <c r="C475">
        <f t="shared" ca="1" si="15"/>
        <v>374</v>
      </c>
      <c r="D475" s="111" t="str">
        <f ca="1">IF(ROW()-2&gt;LengthHeader,"",
OFFSET('YODA Header Blocks'!$A$2,'YODA File'!C475,'YODA File'!A475))</f>
        <v/>
      </c>
    </row>
    <row r="476" spans="1:4" x14ac:dyDescent="0.25">
      <c r="A476">
        <f t="shared" ca="1" si="14"/>
        <v>28</v>
      </c>
      <c r="B476" s="111" t="str">
        <f ca="1">OFFSET('YODA Header Blocks'!$A$1,0,'YODA File'!A476)</f>
        <v>Data Values</v>
      </c>
      <c r="C476">
        <f t="shared" ca="1" si="15"/>
        <v>375</v>
      </c>
      <c r="D476" s="111" t="str">
        <f ca="1">IF(ROW()-2&gt;LengthHeader,"",
OFFSET('YODA Header Blocks'!$A$2,'YODA File'!C476,'YODA File'!A476))</f>
        <v/>
      </c>
    </row>
    <row r="477" spans="1:4" x14ac:dyDescent="0.25">
      <c r="A477">
        <f t="shared" ca="1" si="14"/>
        <v>28</v>
      </c>
      <c r="B477" s="111" t="str">
        <f ca="1">OFFSET('YODA Header Blocks'!$A$1,0,'YODA File'!A477)</f>
        <v>Data Values</v>
      </c>
      <c r="C477">
        <f t="shared" ca="1" si="15"/>
        <v>376</v>
      </c>
      <c r="D477" s="111" t="str">
        <f ca="1">IF(ROW()-2&gt;LengthHeader,"",
OFFSET('YODA Header Blocks'!$A$2,'YODA File'!C477,'YODA File'!A477))</f>
        <v/>
      </c>
    </row>
    <row r="478" spans="1:4" x14ac:dyDescent="0.25">
      <c r="A478">
        <f t="shared" ca="1" si="14"/>
        <v>28</v>
      </c>
      <c r="B478" s="111" t="str">
        <f ca="1">OFFSET('YODA Header Blocks'!$A$1,0,'YODA File'!A478)</f>
        <v>Data Values</v>
      </c>
      <c r="C478">
        <f t="shared" ca="1" si="15"/>
        <v>377</v>
      </c>
      <c r="D478" s="111" t="str">
        <f ca="1">IF(ROW()-2&gt;LengthHeader,"",
OFFSET('YODA Header Blocks'!$A$2,'YODA File'!C478,'YODA File'!A478))</f>
        <v/>
      </c>
    </row>
    <row r="479" spans="1:4" x14ac:dyDescent="0.25">
      <c r="A479">
        <f t="shared" ca="1" si="14"/>
        <v>28</v>
      </c>
      <c r="B479" s="111" t="str">
        <f ca="1">OFFSET('YODA Header Blocks'!$A$1,0,'YODA File'!A479)</f>
        <v>Data Values</v>
      </c>
      <c r="C479">
        <f t="shared" ca="1" si="15"/>
        <v>378</v>
      </c>
      <c r="D479" s="111" t="str">
        <f ca="1">IF(ROW()-2&gt;LengthHeader,"",
OFFSET('YODA Header Blocks'!$A$2,'YODA File'!C479,'YODA File'!A479))</f>
        <v/>
      </c>
    </row>
    <row r="480" spans="1:4" x14ac:dyDescent="0.25">
      <c r="A480">
        <f t="shared" ca="1" si="14"/>
        <v>28</v>
      </c>
      <c r="B480" s="111" t="str">
        <f ca="1">OFFSET('YODA Header Blocks'!$A$1,0,'YODA File'!A480)</f>
        <v>Data Values</v>
      </c>
      <c r="C480">
        <f t="shared" ca="1" si="15"/>
        <v>379</v>
      </c>
      <c r="D480" s="111" t="str">
        <f ca="1">IF(ROW()-2&gt;LengthHeader,"",
OFFSET('YODA Header Blocks'!$A$2,'YODA File'!C480,'YODA File'!A480))</f>
        <v/>
      </c>
    </row>
    <row r="481" spans="1:4" x14ac:dyDescent="0.25">
      <c r="A481">
        <f t="shared" ca="1" si="14"/>
        <v>28</v>
      </c>
      <c r="B481" s="111" t="str">
        <f ca="1">OFFSET('YODA Header Blocks'!$A$1,0,'YODA File'!A481)</f>
        <v>Data Values</v>
      </c>
      <c r="C481">
        <f t="shared" ca="1" si="15"/>
        <v>380</v>
      </c>
      <c r="D481" s="111" t="str">
        <f ca="1">IF(ROW()-2&gt;LengthHeader,"",
OFFSET('YODA Header Blocks'!$A$2,'YODA File'!C481,'YODA File'!A481))</f>
        <v/>
      </c>
    </row>
    <row r="482" spans="1:4" x14ac:dyDescent="0.25">
      <c r="A482">
        <f t="shared" ca="1" si="14"/>
        <v>28</v>
      </c>
      <c r="B482" s="111" t="str">
        <f ca="1">OFFSET('YODA Header Blocks'!$A$1,0,'YODA File'!A482)</f>
        <v>Data Values</v>
      </c>
      <c r="C482">
        <f t="shared" ca="1" si="15"/>
        <v>381</v>
      </c>
      <c r="D482" s="111" t="str">
        <f ca="1">IF(ROW()-2&gt;LengthHeader,"",
OFFSET('YODA Header Blocks'!$A$2,'YODA File'!C482,'YODA File'!A482))</f>
        <v/>
      </c>
    </row>
    <row r="483" spans="1:4" x14ac:dyDescent="0.25">
      <c r="A483">
        <f t="shared" ca="1" si="14"/>
        <v>28</v>
      </c>
      <c r="B483" s="111" t="str">
        <f ca="1">OFFSET('YODA Header Blocks'!$A$1,0,'YODA File'!A483)</f>
        <v>Data Values</v>
      </c>
      <c r="C483">
        <f t="shared" ca="1" si="15"/>
        <v>382</v>
      </c>
      <c r="D483" s="111" t="str">
        <f ca="1">IF(ROW()-2&gt;LengthHeader,"",
OFFSET('YODA Header Blocks'!$A$2,'YODA File'!C483,'YODA File'!A483))</f>
        <v/>
      </c>
    </row>
    <row r="484" spans="1:4" x14ac:dyDescent="0.25">
      <c r="A484">
        <f t="shared" ca="1" si="14"/>
        <v>28</v>
      </c>
      <c r="B484" s="111" t="str">
        <f ca="1">OFFSET('YODA Header Blocks'!$A$1,0,'YODA File'!A484)</f>
        <v>Data Values</v>
      </c>
      <c r="C484">
        <f t="shared" ca="1" si="15"/>
        <v>383</v>
      </c>
      <c r="D484" s="111" t="str">
        <f ca="1">IF(ROW()-2&gt;LengthHeader,"",
OFFSET('YODA Header Blocks'!$A$2,'YODA File'!C484,'YODA File'!A484))</f>
        <v/>
      </c>
    </row>
    <row r="485" spans="1:4" x14ac:dyDescent="0.25">
      <c r="A485">
        <f t="shared" ca="1" si="14"/>
        <v>28</v>
      </c>
      <c r="B485" s="111" t="str">
        <f ca="1">OFFSET('YODA Header Blocks'!$A$1,0,'YODA File'!A485)</f>
        <v>Data Values</v>
      </c>
      <c r="C485">
        <f t="shared" ca="1" si="15"/>
        <v>384</v>
      </c>
      <c r="D485" s="111" t="str">
        <f ca="1">IF(ROW()-2&gt;LengthHeader,"",
OFFSET('YODA Header Blocks'!$A$2,'YODA File'!C485,'YODA File'!A485))</f>
        <v/>
      </c>
    </row>
    <row r="486" spans="1:4" x14ac:dyDescent="0.25">
      <c r="A486">
        <f t="shared" ca="1" si="14"/>
        <v>28</v>
      </c>
      <c r="B486" s="111" t="str">
        <f ca="1">OFFSET('YODA Header Blocks'!$A$1,0,'YODA File'!A486)</f>
        <v>Data Values</v>
      </c>
      <c r="C486">
        <f t="shared" ca="1" si="15"/>
        <v>385</v>
      </c>
      <c r="D486" s="111" t="str">
        <f ca="1">IF(ROW()-2&gt;LengthHeader,"",
OFFSET('YODA Header Blocks'!$A$2,'YODA File'!C486,'YODA File'!A486))</f>
        <v/>
      </c>
    </row>
    <row r="487" spans="1:4" x14ac:dyDescent="0.25">
      <c r="A487">
        <f t="shared" ca="1" si="14"/>
        <v>28</v>
      </c>
      <c r="B487" s="111" t="str">
        <f ca="1">OFFSET('YODA Header Blocks'!$A$1,0,'YODA File'!A487)</f>
        <v>Data Values</v>
      </c>
      <c r="C487">
        <f t="shared" ca="1" si="15"/>
        <v>386</v>
      </c>
      <c r="D487" s="111" t="str">
        <f ca="1">IF(ROW()-2&gt;LengthHeader,"",
OFFSET('YODA Header Blocks'!$A$2,'YODA File'!C487,'YODA File'!A487))</f>
        <v/>
      </c>
    </row>
    <row r="488" spans="1:4" x14ac:dyDescent="0.25">
      <c r="A488">
        <f t="shared" ca="1" si="14"/>
        <v>28</v>
      </c>
      <c r="B488" s="111" t="str">
        <f ca="1">OFFSET('YODA Header Blocks'!$A$1,0,'YODA File'!A488)</f>
        <v>Data Values</v>
      </c>
      <c r="C488">
        <f t="shared" ca="1" si="15"/>
        <v>387</v>
      </c>
      <c r="D488" s="111" t="str">
        <f ca="1">IF(ROW()-2&gt;LengthHeader,"",
OFFSET('YODA Header Blocks'!$A$2,'YODA File'!C488,'YODA File'!A488))</f>
        <v/>
      </c>
    </row>
    <row r="489" spans="1:4" x14ac:dyDescent="0.25">
      <c r="A489">
        <f t="shared" ca="1" si="14"/>
        <v>28</v>
      </c>
      <c r="B489" s="111" t="str">
        <f ca="1">OFFSET('YODA Header Blocks'!$A$1,0,'YODA File'!A489)</f>
        <v>Data Values</v>
      </c>
      <c r="C489">
        <f t="shared" ca="1" si="15"/>
        <v>388</v>
      </c>
      <c r="D489" s="111" t="str">
        <f ca="1">IF(ROW()-2&gt;LengthHeader,"",
OFFSET('YODA Header Blocks'!$A$2,'YODA File'!C489,'YODA File'!A489))</f>
        <v/>
      </c>
    </row>
    <row r="490" spans="1:4" x14ac:dyDescent="0.25">
      <c r="A490">
        <f t="shared" ca="1" si="14"/>
        <v>28</v>
      </c>
      <c r="B490" s="111" t="str">
        <f ca="1">OFFSET('YODA Header Blocks'!$A$1,0,'YODA File'!A490)</f>
        <v>Data Values</v>
      </c>
      <c r="C490">
        <f t="shared" ca="1" si="15"/>
        <v>389</v>
      </c>
      <c r="D490" s="111" t="str">
        <f ca="1">IF(ROW()-2&gt;LengthHeader,"",
OFFSET('YODA Header Blocks'!$A$2,'YODA File'!C490,'YODA File'!A490))</f>
        <v/>
      </c>
    </row>
    <row r="491" spans="1:4" x14ac:dyDescent="0.25">
      <c r="A491">
        <f t="shared" ca="1" si="14"/>
        <v>28</v>
      </c>
      <c r="B491" s="111" t="str">
        <f ca="1">OFFSET('YODA Header Blocks'!$A$1,0,'YODA File'!A491)</f>
        <v>Data Values</v>
      </c>
      <c r="C491">
        <f t="shared" ca="1" si="15"/>
        <v>390</v>
      </c>
      <c r="D491" s="111" t="str">
        <f ca="1">IF(ROW()-2&gt;LengthHeader,"",
OFFSET('YODA Header Blocks'!$A$2,'YODA File'!C491,'YODA File'!A491))</f>
        <v/>
      </c>
    </row>
    <row r="492" spans="1:4" x14ac:dyDescent="0.25">
      <c r="A492">
        <f t="shared" ca="1" si="14"/>
        <v>28</v>
      </c>
      <c r="B492" s="111" t="str">
        <f ca="1">OFFSET('YODA Header Blocks'!$A$1,0,'YODA File'!A492)</f>
        <v>Data Values</v>
      </c>
      <c r="C492">
        <f t="shared" ca="1" si="15"/>
        <v>391</v>
      </c>
      <c r="D492" s="111" t="str">
        <f ca="1">IF(ROW()-2&gt;LengthHeader,"",
OFFSET('YODA Header Blocks'!$A$2,'YODA File'!C492,'YODA File'!A492))</f>
        <v/>
      </c>
    </row>
    <row r="493" spans="1:4" x14ac:dyDescent="0.25">
      <c r="A493">
        <f t="shared" ca="1" si="14"/>
        <v>28</v>
      </c>
      <c r="B493" s="111" t="str">
        <f ca="1">OFFSET('YODA Header Blocks'!$A$1,0,'YODA File'!A493)</f>
        <v>Data Values</v>
      </c>
      <c r="C493">
        <f t="shared" ca="1" si="15"/>
        <v>392</v>
      </c>
      <c r="D493" s="111" t="str">
        <f ca="1">IF(ROW()-2&gt;LengthHeader,"",
OFFSET('YODA Header Blocks'!$A$2,'YODA File'!C493,'YODA File'!A493))</f>
        <v/>
      </c>
    </row>
    <row r="494" spans="1:4" x14ac:dyDescent="0.25">
      <c r="A494">
        <f t="shared" ca="1" si="14"/>
        <v>28</v>
      </c>
      <c r="B494" s="111" t="str">
        <f ca="1">OFFSET('YODA Header Blocks'!$A$1,0,'YODA File'!A494)</f>
        <v>Data Values</v>
      </c>
      <c r="C494">
        <f t="shared" ca="1" si="15"/>
        <v>393</v>
      </c>
      <c r="D494" s="111" t="str">
        <f ca="1">IF(ROW()-2&gt;LengthHeader,"",
OFFSET('YODA Header Blocks'!$A$2,'YODA File'!C494,'YODA File'!A494))</f>
        <v/>
      </c>
    </row>
    <row r="495" spans="1:4" x14ac:dyDescent="0.25">
      <c r="A495">
        <f t="shared" ca="1" si="14"/>
        <v>28</v>
      </c>
      <c r="B495" s="111" t="str">
        <f ca="1">OFFSET('YODA Header Blocks'!$A$1,0,'YODA File'!A495)</f>
        <v>Data Values</v>
      </c>
      <c r="C495">
        <f t="shared" ca="1" si="15"/>
        <v>394</v>
      </c>
      <c r="D495" s="111" t="str">
        <f ca="1">IF(ROW()-2&gt;LengthHeader,"",
OFFSET('YODA Header Blocks'!$A$2,'YODA File'!C495,'YODA File'!A495))</f>
        <v/>
      </c>
    </row>
    <row r="496" spans="1:4" x14ac:dyDescent="0.25">
      <c r="A496">
        <f t="shared" ca="1" si="14"/>
        <v>28</v>
      </c>
      <c r="B496" s="111" t="str">
        <f ca="1">OFFSET('YODA Header Blocks'!$A$1,0,'YODA File'!A496)</f>
        <v>Data Values</v>
      </c>
      <c r="C496">
        <f t="shared" ca="1" si="15"/>
        <v>395</v>
      </c>
      <c r="D496" s="111" t="str">
        <f ca="1">IF(ROW()-2&gt;LengthHeader,"",
OFFSET('YODA Header Blocks'!$A$2,'YODA File'!C496,'YODA File'!A496))</f>
        <v/>
      </c>
    </row>
    <row r="497" spans="1:4" x14ac:dyDescent="0.25">
      <c r="A497">
        <f t="shared" ca="1" si="14"/>
        <v>28</v>
      </c>
      <c r="B497" s="111" t="str">
        <f ca="1">OFFSET('YODA Header Blocks'!$A$1,0,'YODA File'!A497)</f>
        <v>Data Values</v>
      </c>
      <c r="C497">
        <f t="shared" ca="1" si="15"/>
        <v>396</v>
      </c>
      <c r="D497" s="111" t="str">
        <f ca="1">IF(ROW()-2&gt;LengthHeader,"",
OFFSET('YODA Header Blocks'!$A$2,'YODA File'!C497,'YODA File'!A497))</f>
        <v/>
      </c>
    </row>
    <row r="498" spans="1:4" x14ac:dyDescent="0.25">
      <c r="A498">
        <f t="shared" ca="1" si="14"/>
        <v>28</v>
      </c>
      <c r="B498" s="111" t="str">
        <f ca="1">OFFSET('YODA Header Blocks'!$A$1,0,'YODA File'!A498)</f>
        <v>Data Values</v>
      </c>
      <c r="C498">
        <f t="shared" ca="1" si="15"/>
        <v>397</v>
      </c>
      <c r="D498" s="111" t="str">
        <f ca="1">IF(ROW()-2&gt;LengthHeader,"",
OFFSET('YODA Header Blocks'!$A$2,'YODA File'!C498,'YODA File'!A498))</f>
        <v/>
      </c>
    </row>
    <row r="499" spans="1:4" x14ac:dyDescent="0.25">
      <c r="A499">
        <f t="shared" ca="1" si="14"/>
        <v>28</v>
      </c>
      <c r="B499" s="111" t="str">
        <f ca="1">OFFSET('YODA Header Blocks'!$A$1,0,'YODA File'!A499)</f>
        <v>Data Values</v>
      </c>
      <c r="C499">
        <f t="shared" ca="1" si="15"/>
        <v>398</v>
      </c>
      <c r="D499" s="111" t="str">
        <f ca="1">IF(ROW()-2&gt;LengthHeader,"",
OFFSET('YODA Header Blocks'!$A$2,'YODA File'!C499,'YODA File'!A499))</f>
        <v/>
      </c>
    </row>
    <row r="500" spans="1:4" x14ac:dyDescent="0.25">
      <c r="A500">
        <f t="shared" ca="1" si="14"/>
        <v>28</v>
      </c>
      <c r="B500" s="111" t="str">
        <f ca="1">OFFSET('YODA Header Blocks'!$A$1,0,'YODA File'!A500)</f>
        <v>Data Values</v>
      </c>
      <c r="C500">
        <f t="shared" ca="1" si="15"/>
        <v>399</v>
      </c>
      <c r="D500" s="111" t="str">
        <f ca="1">IF(ROW()-2&gt;LengthHeader,"",
OFFSET('YODA Header Blocks'!$A$2,'YODA File'!C500,'YODA File'!A500))</f>
        <v/>
      </c>
    </row>
    <row r="501" spans="1:4" x14ac:dyDescent="0.25">
      <c r="A501">
        <f t="shared" ca="1" si="14"/>
        <v>28</v>
      </c>
      <c r="B501" s="111" t="str">
        <f ca="1">OFFSET('YODA Header Blocks'!$A$1,0,'YODA File'!A501)</f>
        <v>Data Values</v>
      </c>
      <c r="C501">
        <f t="shared" ca="1" si="15"/>
        <v>400</v>
      </c>
      <c r="D501" s="111" t="str">
        <f ca="1">IF(ROW()-2&gt;LengthHeader,"",
OFFSET('YODA Header Blocks'!$A$2,'YODA File'!C501,'YODA File'!A501))</f>
        <v/>
      </c>
    </row>
    <row r="502" spans="1:4" x14ac:dyDescent="0.25">
      <c r="A502">
        <f t="shared" ca="1" si="14"/>
        <v>28</v>
      </c>
      <c r="B502" s="111" t="str">
        <f ca="1">OFFSET('YODA Header Blocks'!$A$1,0,'YODA File'!A502)</f>
        <v>Data Values</v>
      </c>
      <c r="C502">
        <f t="shared" ca="1" si="15"/>
        <v>401</v>
      </c>
      <c r="D502" s="111" t="str">
        <f ca="1">IF(ROW()-2&gt;LengthHeader,"",
OFFSET('YODA Header Blocks'!$A$2,'YODA File'!C502,'YODA File'!A502))</f>
        <v/>
      </c>
    </row>
    <row r="503" spans="1:4" x14ac:dyDescent="0.25">
      <c r="A503">
        <f t="shared" ca="1" si="14"/>
        <v>28</v>
      </c>
      <c r="B503" s="111" t="str">
        <f ca="1">OFFSET('YODA Header Blocks'!$A$1,0,'YODA File'!A503)</f>
        <v>Data Values</v>
      </c>
      <c r="C503">
        <f t="shared" ca="1" si="15"/>
        <v>402</v>
      </c>
      <c r="D503" s="111" t="str">
        <f ca="1">IF(ROW()-2&gt;LengthHeader,"",
OFFSET('YODA Header Blocks'!$A$2,'YODA File'!C503,'YODA File'!A503))</f>
        <v/>
      </c>
    </row>
    <row r="504" spans="1:4" x14ac:dyDescent="0.25">
      <c r="A504">
        <f t="shared" ca="1" si="14"/>
        <v>28</v>
      </c>
      <c r="B504" s="111" t="str">
        <f ca="1">OFFSET('YODA Header Blocks'!$A$1,0,'YODA File'!A504)</f>
        <v>Data Values</v>
      </c>
      <c r="C504">
        <f t="shared" ca="1" si="15"/>
        <v>403</v>
      </c>
      <c r="D504" s="111" t="str">
        <f ca="1">IF(ROW()-2&gt;LengthHeader,"",
OFFSET('YODA Header Blocks'!$A$2,'YODA File'!C504,'YODA File'!A504))</f>
        <v/>
      </c>
    </row>
    <row r="505" spans="1:4" x14ac:dyDescent="0.25">
      <c r="A505">
        <f t="shared" ca="1" si="14"/>
        <v>28</v>
      </c>
      <c r="B505" s="111" t="str">
        <f ca="1">OFFSET('YODA Header Blocks'!$A$1,0,'YODA File'!A505)</f>
        <v>Data Values</v>
      </c>
      <c r="C505">
        <f t="shared" ca="1" si="15"/>
        <v>404</v>
      </c>
      <c r="D505" s="111" t="str">
        <f ca="1">IF(ROW()-2&gt;LengthHeader,"",
OFFSET('YODA Header Blocks'!$A$2,'YODA File'!C505,'YODA File'!A505))</f>
        <v/>
      </c>
    </row>
    <row r="506" spans="1:4" x14ac:dyDescent="0.25">
      <c r="A506">
        <f t="shared" ca="1" si="14"/>
        <v>28</v>
      </c>
      <c r="B506" s="111" t="str">
        <f ca="1">OFFSET('YODA Header Blocks'!$A$1,0,'YODA File'!A506)</f>
        <v>Data Values</v>
      </c>
      <c r="C506">
        <f t="shared" ca="1" si="15"/>
        <v>405</v>
      </c>
      <c r="D506" s="111" t="str">
        <f ca="1">IF(ROW()-2&gt;LengthHeader,"",
OFFSET('YODA Header Blocks'!$A$2,'YODA File'!C506,'YODA File'!A506))</f>
        <v/>
      </c>
    </row>
    <row r="507" spans="1:4" x14ac:dyDescent="0.25">
      <c r="A507">
        <f t="shared" ca="1" si="14"/>
        <v>28</v>
      </c>
      <c r="B507" s="111" t="str">
        <f ca="1">OFFSET('YODA Header Blocks'!$A$1,0,'YODA File'!A507)</f>
        <v>Data Values</v>
      </c>
      <c r="C507">
        <f t="shared" ca="1" si="15"/>
        <v>406</v>
      </c>
      <c r="D507" s="111" t="str">
        <f ca="1">IF(ROW()-2&gt;LengthHeader,"",
OFFSET('YODA Header Blocks'!$A$2,'YODA File'!C507,'YODA File'!A507))</f>
        <v/>
      </c>
    </row>
    <row r="508" spans="1:4" x14ac:dyDescent="0.25">
      <c r="A508">
        <f t="shared" ca="1" si="14"/>
        <v>28</v>
      </c>
      <c r="B508" s="111" t="str">
        <f ca="1">OFFSET('YODA Header Blocks'!$A$1,0,'YODA File'!A508)</f>
        <v>Data Values</v>
      </c>
      <c r="C508">
        <f t="shared" ca="1" si="15"/>
        <v>407</v>
      </c>
      <c r="D508" s="111" t="str">
        <f ca="1">IF(ROW()-2&gt;LengthHeader,"",
OFFSET('YODA Header Blocks'!$A$2,'YODA File'!C508,'YODA File'!A508))</f>
        <v/>
      </c>
    </row>
    <row r="509" spans="1:4" x14ac:dyDescent="0.25">
      <c r="A509">
        <f t="shared" ca="1" si="14"/>
        <v>28</v>
      </c>
      <c r="B509" s="111" t="str">
        <f ca="1">OFFSET('YODA Header Blocks'!$A$1,0,'YODA File'!A509)</f>
        <v>Data Values</v>
      </c>
      <c r="C509">
        <f t="shared" ca="1" si="15"/>
        <v>408</v>
      </c>
      <c r="D509" s="111" t="str">
        <f ca="1">IF(ROW()-2&gt;LengthHeader,"",
OFFSET('YODA Header Blocks'!$A$2,'YODA File'!C509,'YODA File'!A509))</f>
        <v/>
      </c>
    </row>
    <row r="510" spans="1:4" x14ac:dyDescent="0.25">
      <c r="A510">
        <f t="shared" ca="1" si="14"/>
        <v>28</v>
      </c>
      <c r="B510" s="111" t="str">
        <f ca="1">OFFSET('YODA Header Blocks'!$A$1,0,'YODA File'!A510)</f>
        <v>Data Values</v>
      </c>
      <c r="C510">
        <f t="shared" ca="1" si="15"/>
        <v>409</v>
      </c>
      <c r="D510" s="111" t="str">
        <f ca="1">IF(ROW()-2&gt;LengthHeader,"",
OFFSET('YODA Header Blocks'!$A$2,'YODA File'!C510,'YODA File'!A510))</f>
        <v/>
      </c>
    </row>
    <row r="511" spans="1:4" x14ac:dyDescent="0.25">
      <c r="A511">
        <f t="shared" ca="1" si="14"/>
        <v>28</v>
      </c>
      <c r="B511" s="111" t="str">
        <f ca="1">OFFSET('YODA Header Blocks'!$A$1,0,'YODA File'!A511)</f>
        <v>Data Values</v>
      </c>
      <c r="C511">
        <f t="shared" ca="1" si="15"/>
        <v>410</v>
      </c>
      <c r="D511" s="111" t="str">
        <f ca="1">IF(ROW()-2&gt;LengthHeader,"",
OFFSET('YODA Header Blocks'!$A$2,'YODA File'!C511,'YODA File'!A511))</f>
        <v/>
      </c>
    </row>
    <row r="512" spans="1:4" x14ac:dyDescent="0.25">
      <c r="A512">
        <f t="shared" ca="1" si="14"/>
        <v>28</v>
      </c>
      <c r="B512" s="111" t="str">
        <f ca="1">OFFSET('YODA Header Blocks'!$A$1,0,'YODA File'!A512)</f>
        <v>Data Values</v>
      </c>
      <c r="C512">
        <f t="shared" ca="1" si="15"/>
        <v>411</v>
      </c>
      <c r="D512" s="111" t="str">
        <f ca="1">IF(ROW()-2&gt;LengthHeader,"",
OFFSET('YODA Header Blocks'!$A$2,'YODA File'!C512,'YODA File'!A512))</f>
        <v/>
      </c>
    </row>
    <row r="513" spans="1:4" x14ac:dyDescent="0.25">
      <c r="A513">
        <f t="shared" ca="1" si="14"/>
        <v>28</v>
      </c>
      <c r="B513" s="111" t="str">
        <f ca="1">OFFSET('YODA Header Blocks'!$A$1,0,'YODA File'!A513)</f>
        <v>Data Values</v>
      </c>
      <c r="C513">
        <f t="shared" ca="1" si="15"/>
        <v>412</v>
      </c>
      <c r="D513" s="111" t="str">
        <f ca="1">IF(ROW()-2&gt;LengthHeader,"",
OFFSET('YODA Header Blocks'!$A$2,'YODA File'!C513,'YODA File'!A513))</f>
        <v/>
      </c>
    </row>
    <row r="514" spans="1:4" x14ac:dyDescent="0.25">
      <c r="A514">
        <f t="shared" ca="1" si="14"/>
        <v>28</v>
      </c>
      <c r="B514" s="111" t="str">
        <f ca="1">OFFSET('YODA Header Blocks'!$A$1,0,'YODA File'!A514)</f>
        <v>Data Values</v>
      </c>
      <c r="C514">
        <f t="shared" ca="1" si="15"/>
        <v>413</v>
      </c>
      <c r="D514" s="111" t="str">
        <f ca="1">IF(ROW()-2&gt;LengthHeader,"",
OFFSET('YODA Header Blocks'!$A$2,'YODA File'!C514,'YODA File'!A514))</f>
        <v/>
      </c>
    </row>
    <row r="515" spans="1:4" x14ac:dyDescent="0.25">
      <c r="A515">
        <f t="shared" ref="A515:A578" ca="1" si="16">IF(C514=INDIRECT(CONCATENATE("'YODA Header Blocks'!R2C",A514+1,":R2C",A514+1),FALSE),A514+1,A514)</f>
        <v>28</v>
      </c>
      <c r="B515" s="111" t="str">
        <f ca="1">OFFSET('YODA Header Blocks'!$A$1,0,'YODA File'!A515)</f>
        <v>Data Values</v>
      </c>
      <c r="C515">
        <f t="shared" ref="C515:C578" ca="1" si="17">IF(C514=SUM(INDIRECT(CONCATENATE("'YODA Header Blocks'!R2C",A514+1,":R2C",A514+1),FALSE)),1,C514+1)</f>
        <v>414</v>
      </c>
      <c r="D515" s="111" t="str">
        <f ca="1">IF(ROW()-2&gt;LengthHeader,"",
OFFSET('YODA Header Blocks'!$A$2,'YODA File'!C515,'YODA File'!A515))</f>
        <v/>
      </c>
    </row>
    <row r="516" spans="1:4" x14ac:dyDescent="0.25">
      <c r="A516">
        <f t="shared" ca="1" si="16"/>
        <v>28</v>
      </c>
      <c r="B516" s="111" t="str">
        <f ca="1">OFFSET('YODA Header Blocks'!$A$1,0,'YODA File'!A516)</f>
        <v>Data Values</v>
      </c>
      <c r="C516">
        <f t="shared" ca="1" si="17"/>
        <v>415</v>
      </c>
      <c r="D516" s="111" t="str">
        <f ca="1">IF(ROW()-2&gt;LengthHeader,"",
OFFSET('YODA Header Blocks'!$A$2,'YODA File'!C516,'YODA File'!A516))</f>
        <v/>
      </c>
    </row>
    <row r="517" spans="1:4" x14ac:dyDescent="0.25">
      <c r="A517">
        <f t="shared" ca="1" si="16"/>
        <v>28</v>
      </c>
      <c r="B517" s="111" t="str">
        <f ca="1">OFFSET('YODA Header Blocks'!$A$1,0,'YODA File'!A517)</f>
        <v>Data Values</v>
      </c>
      <c r="C517">
        <f t="shared" ca="1" si="17"/>
        <v>416</v>
      </c>
      <c r="D517" s="111" t="str">
        <f ca="1">IF(ROW()-2&gt;LengthHeader,"",
OFFSET('YODA Header Blocks'!$A$2,'YODA File'!C517,'YODA File'!A517))</f>
        <v/>
      </c>
    </row>
    <row r="518" spans="1:4" x14ac:dyDescent="0.25">
      <c r="A518">
        <f t="shared" ca="1" si="16"/>
        <v>28</v>
      </c>
      <c r="B518" s="111" t="str">
        <f ca="1">OFFSET('YODA Header Blocks'!$A$1,0,'YODA File'!A518)</f>
        <v>Data Values</v>
      </c>
      <c r="C518">
        <f t="shared" ca="1" si="17"/>
        <v>417</v>
      </c>
      <c r="D518" s="111" t="str">
        <f ca="1">IF(ROW()-2&gt;LengthHeader,"",
OFFSET('YODA Header Blocks'!$A$2,'YODA File'!C518,'YODA File'!A518))</f>
        <v/>
      </c>
    </row>
    <row r="519" spans="1:4" x14ac:dyDescent="0.25">
      <c r="A519">
        <f t="shared" ca="1" si="16"/>
        <v>28</v>
      </c>
      <c r="B519" s="111" t="str">
        <f ca="1">OFFSET('YODA Header Blocks'!$A$1,0,'YODA File'!A519)</f>
        <v>Data Values</v>
      </c>
      <c r="C519">
        <f t="shared" ca="1" si="17"/>
        <v>418</v>
      </c>
      <c r="D519" s="111" t="str">
        <f ca="1">IF(ROW()-2&gt;LengthHeader,"",
OFFSET('YODA Header Blocks'!$A$2,'YODA File'!C519,'YODA File'!A519))</f>
        <v/>
      </c>
    </row>
    <row r="520" spans="1:4" x14ac:dyDescent="0.25">
      <c r="A520">
        <f t="shared" ca="1" si="16"/>
        <v>28</v>
      </c>
      <c r="B520" s="111" t="str">
        <f ca="1">OFFSET('YODA Header Blocks'!$A$1,0,'YODA File'!A520)</f>
        <v>Data Values</v>
      </c>
      <c r="C520">
        <f t="shared" ca="1" si="17"/>
        <v>419</v>
      </c>
      <c r="D520" s="111" t="str">
        <f ca="1">IF(ROW()-2&gt;LengthHeader,"",
OFFSET('YODA Header Blocks'!$A$2,'YODA File'!C520,'YODA File'!A520))</f>
        <v/>
      </c>
    </row>
    <row r="521" spans="1:4" x14ac:dyDescent="0.25">
      <c r="A521">
        <f t="shared" ca="1" si="16"/>
        <v>28</v>
      </c>
      <c r="B521" s="111" t="str">
        <f ca="1">OFFSET('YODA Header Blocks'!$A$1,0,'YODA File'!A521)</f>
        <v>Data Values</v>
      </c>
      <c r="C521">
        <f t="shared" ca="1" si="17"/>
        <v>420</v>
      </c>
      <c r="D521" s="111" t="str">
        <f ca="1">IF(ROW()-2&gt;LengthHeader,"",
OFFSET('YODA Header Blocks'!$A$2,'YODA File'!C521,'YODA File'!A521))</f>
        <v/>
      </c>
    </row>
    <row r="522" spans="1:4" x14ac:dyDescent="0.25">
      <c r="A522">
        <f t="shared" ca="1" si="16"/>
        <v>28</v>
      </c>
      <c r="B522" s="111" t="str">
        <f ca="1">OFFSET('YODA Header Blocks'!$A$1,0,'YODA File'!A522)</f>
        <v>Data Values</v>
      </c>
      <c r="C522">
        <f t="shared" ca="1" si="17"/>
        <v>421</v>
      </c>
      <c r="D522" s="111" t="str">
        <f ca="1">IF(ROW()-2&gt;LengthHeader,"",
OFFSET('YODA Header Blocks'!$A$2,'YODA File'!C522,'YODA File'!A522))</f>
        <v/>
      </c>
    </row>
    <row r="523" spans="1:4" x14ac:dyDescent="0.25">
      <c r="A523">
        <f t="shared" ca="1" si="16"/>
        <v>28</v>
      </c>
      <c r="B523" s="111" t="str">
        <f ca="1">OFFSET('YODA Header Blocks'!$A$1,0,'YODA File'!A523)</f>
        <v>Data Values</v>
      </c>
      <c r="C523">
        <f t="shared" ca="1" si="17"/>
        <v>422</v>
      </c>
      <c r="D523" s="111" t="str">
        <f ca="1">IF(ROW()-2&gt;LengthHeader,"",
OFFSET('YODA Header Blocks'!$A$2,'YODA File'!C523,'YODA File'!A523))</f>
        <v/>
      </c>
    </row>
    <row r="524" spans="1:4" x14ac:dyDescent="0.25">
      <c r="A524">
        <f t="shared" ca="1" si="16"/>
        <v>28</v>
      </c>
      <c r="B524" s="111" t="str">
        <f ca="1">OFFSET('YODA Header Blocks'!$A$1,0,'YODA File'!A524)</f>
        <v>Data Values</v>
      </c>
      <c r="C524">
        <f t="shared" ca="1" si="17"/>
        <v>423</v>
      </c>
      <c r="D524" s="111" t="str">
        <f ca="1">IF(ROW()-2&gt;LengthHeader,"",
OFFSET('YODA Header Blocks'!$A$2,'YODA File'!C524,'YODA File'!A524))</f>
        <v/>
      </c>
    </row>
    <row r="525" spans="1:4" x14ac:dyDescent="0.25">
      <c r="A525">
        <f t="shared" ca="1" si="16"/>
        <v>28</v>
      </c>
      <c r="B525" s="111" t="str">
        <f ca="1">OFFSET('YODA Header Blocks'!$A$1,0,'YODA File'!A525)</f>
        <v>Data Values</v>
      </c>
      <c r="C525">
        <f t="shared" ca="1" si="17"/>
        <v>424</v>
      </c>
      <c r="D525" s="111" t="str">
        <f ca="1">IF(ROW()-2&gt;LengthHeader,"",
OFFSET('YODA Header Blocks'!$A$2,'YODA File'!C525,'YODA File'!A525))</f>
        <v/>
      </c>
    </row>
    <row r="526" spans="1:4" x14ac:dyDescent="0.25">
      <c r="A526">
        <f t="shared" ca="1" si="16"/>
        <v>28</v>
      </c>
      <c r="B526" s="111" t="str">
        <f ca="1">OFFSET('YODA Header Blocks'!$A$1,0,'YODA File'!A526)</f>
        <v>Data Values</v>
      </c>
      <c r="C526">
        <f t="shared" ca="1" si="17"/>
        <v>425</v>
      </c>
      <c r="D526" s="111" t="str">
        <f ca="1">IF(ROW()-2&gt;LengthHeader,"",
OFFSET('YODA Header Blocks'!$A$2,'YODA File'!C526,'YODA File'!A526))</f>
        <v/>
      </c>
    </row>
    <row r="527" spans="1:4" x14ac:dyDescent="0.25">
      <c r="A527">
        <f t="shared" ca="1" si="16"/>
        <v>28</v>
      </c>
      <c r="B527" s="111" t="str">
        <f ca="1">OFFSET('YODA Header Blocks'!$A$1,0,'YODA File'!A527)</f>
        <v>Data Values</v>
      </c>
      <c r="C527">
        <f t="shared" ca="1" si="17"/>
        <v>426</v>
      </c>
      <c r="D527" s="111" t="str">
        <f ca="1">IF(ROW()-2&gt;LengthHeader,"",
OFFSET('YODA Header Blocks'!$A$2,'YODA File'!C527,'YODA File'!A527))</f>
        <v/>
      </c>
    </row>
    <row r="528" spans="1:4" x14ac:dyDescent="0.25">
      <c r="A528">
        <f t="shared" ca="1" si="16"/>
        <v>28</v>
      </c>
      <c r="B528" s="111" t="str">
        <f ca="1">OFFSET('YODA Header Blocks'!$A$1,0,'YODA File'!A528)</f>
        <v>Data Values</v>
      </c>
      <c r="C528">
        <f t="shared" ca="1" si="17"/>
        <v>427</v>
      </c>
      <c r="D528" s="111" t="str">
        <f ca="1">IF(ROW()-2&gt;LengthHeader,"",
OFFSET('YODA Header Blocks'!$A$2,'YODA File'!C528,'YODA File'!A528))</f>
        <v/>
      </c>
    </row>
    <row r="529" spans="1:4" x14ac:dyDescent="0.25">
      <c r="A529">
        <f t="shared" ca="1" si="16"/>
        <v>28</v>
      </c>
      <c r="B529" s="111" t="str">
        <f ca="1">OFFSET('YODA Header Blocks'!$A$1,0,'YODA File'!A529)</f>
        <v>Data Values</v>
      </c>
      <c r="C529">
        <f t="shared" ca="1" si="17"/>
        <v>428</v>
      </c>
      <c r="D529" s="111" t="str">
        <f ca="1">IF(ROW()-2&gt;LengthHeader,"",
OFFSET('YODA Header Blocks'!$A$2,'YODA File'!C529,'YODA File'!A529))</f>
        <v/>
      </c>
    </row>
    <row r="530" spans="1:4" x14ac:dyDescent="0.25">
      <c r="A530">
        <f t="shared" ca="1" si="16"/>
        <v>28</v>
      </c>
      <c r="B530" s="111" t="str">
        <f ca="1">OFFSET('YODA Header Blocks'!$A$1,0,'YODA File'!A530)</f>
        <v>Data Values</v>
      </c>
      <c r="C530">
        <f t="shared" ca="1" si="17"/>
        <v>429</v>
      </c>
      <c r="D530" s="111" t="str">
        <f ca="1">IF(ROW()-2&gt;LengthHeader,"",
OFFSET('YODA Header Blocks'!$A$2,'YODA File'!C530,'YODA File'!A530))</f>
        <v/>
      </c>
    </row>
    <row r="531" spans="1:4" x14ac:dyDescent="0.25">
      <c r="A531">
        <f t="shared" ca="1" si="16"/>
        <v>28</v>
      </c>
      <c r="B531" s="111" t="str">
        <f ca="1">OFFSET('YODA Header Blocks'!$A$1,0,'YODA File'!A531)</f>
        <v>Data Values</v>
      </c>
      <c r="C531">
        <f t="shared" ca="1" si="17"/>
        <v>430</v>
      </c>
      <c r="D531" s="111" t="str">
        <f ca="1">IF(ROW()-2&gt;LengthHeader,"",
OFFSET('YODA Header Blocks'!$A$2,'YODA File'!C531,'YODA File'!A531))</f>
        <v/>
      </c>
    </row>
    <row r="532" spans="1:4" x14ac:dyDescent="0.25">
      <c r="A532">
        <f t="shared" ca="1" si="16"/>
        <v>28</v>
      </c>
      <c r="B532" s="111" t="str">
        <f ca="1">OFFSET('YODA Header Blocks'!$A$1,0,'YODA File'!A532)</f>
        <v>Data Values</v>
      </c>
      <c r="C532">
        <f t="shared" ca="1" si="17"/>
        <v>431</v>
      </c>
      <c r="D532" s="111" t="str">
        <f ca="1">IF(ROW()-2&gt;LengthHeader,"",
OFFSET('YODA Header Blocks'!$A$2,'YODA File'!C532,'YODA File'!A532))</f>
        <v/>
      </c>
    </row>
    <row r="533" spans="1:4" x14ac:dyDescent="0.25">
      <c r="A533">
        <f t="shared" ca="1" si="16"/>
        <v>28</v>
      </c>
      <c r="B533" s="111" t="str">
        <f ca="1">OFFSET('YODA Header Blocks'!$A$1,0,'YODA File'!A533)</f>
        <v>Data Values</v>
      </c>
      <c r="C533">
        <f t="shared" ca="1" si="17"/>
        <v>432</v>
      </c>
      <c r="D533" s="111" t="str">
        <f ca="1">IF(ROW()-2&gt;LengthHeader,"",
OFFSET('YODA Header Blocks'!$A$2,'YODA File'!C533,'YODA File'!A533))</f>
        <v/>
      </c>
    </row>
    <row r="534" spans="1:4" x14ac:dyDescent="0.25">
      <c r="A534">
        <f t="shared" ca="1" si="16"/>
        <v>28</v>
      </c>
      <c r="B534" s="111" t="str">
        <f ca="1">OFFSET('YODA Header Blocks'!$A$1,0,'YODA File'!A534)</f>
        <v>Data Values</v>
      </c>
      <c r="C534">
        <f t="shared" ca="1" si="17"/>
        <v>433</v>
      </c>
      <c r="D534" s="111" t="str">
        <f ca="1">IF(ROW()-2&gt;LengthHeader,"",
OFFSET('YODA Header Blocks'!$A$2,'YODA File'!C534,'YODA File'!A534))</f>
        <v/>
      </c>
    </row>
    <row r="535" spans="1:4" x14ac:dyDescent="0.25">
      <c r="A535">
        <f t="shared" ca="1" si="16"/>
        <v>28</v>
      </c>
      <c r="B535" s="111" t="str">
        <f ca="1">OFFSET('YODA Header Blocks'!$A$1,0,'YODA File'!A535)</f>
        <v>Data Values</v>
      </c>
      <c r="C535">
        <f t="shared" ca="1" si="17"/>
        <v>434</v>
      </c>
      <c r="D535" s="111" t="str">
        <f ca="1">IF(ROW()-2&gt;LengthHeader,"",
OFFSET('YODA Header Blocks'!$A$2,'YODA File'!C535,'YODA File'!A535))</f>
        <v/>
      </c>
    </row>
    <row r="536" spans="1:4" x14ac:dyDescent="0.25">
      <c r="A536">
        <f t="shared" ca="1" si="16"/>
        <v>28</v>
      </c>
      <c r="B536" s="111" t="str">
        <f ca="1">OFFSET('YODA Header Blocks'!$A$1,0,'YODA File'!A536)</f>
        <v>Data Values</v>
      </c>
      <c r="C536">
        <f t="shared" ca="1" si="17"/>
        <v>435</v>
      </c>
      <c r="D536" s="111" t="str">
        <f ca="1">IF(ROW()-2&gt;LengthHeader,"",
OFFSET('YODA Header Blocks'!$A$2,'YODA File'!C536,'YODA File'!A536))</f>
        <v/>
      </c>
    </row>
    <row r="537" spans="1:4" x14ac:dyDescent="0.25">
      <c r="A537">
        <f t="shared" ca="1" si="16"/>
        <v>28</v>
      </c>
      <c r="B537" s="111" t="str">
        <f ca="1">OFFSET('YODA Header Blocks'!$A$1,0,'YODA File'!A537)</f>
        <v>Data Values</v>
      </c>
      <c r="C537">
        <f t="shared" ca="1" si="17"/>
        <v>436</v>
      </c>
      <c r="D537" s="111" t="str">
        <f ca="1">IF(ROW()-2&gt;LengthHeader,"",
OFFSET('YODA Header Blocks'!$A$2,'YODA File'!C537,'YODA File'!A537))</f>
        <v/>
      </c>
    </row>
    <row r="538" spans="1:4" x14ac:dyDescent="0.25">
      <c r="A538">
        <f t="shared" ca="1" si="16"/>
        <v>28</v>
      </c>
      <c r="B538" s="111" t="str">
        <f ca="1">OFFSET('YODA Header Blocks'!$A$1,0,'YODA File'!A538)</f>
        <v>Data Values</v>
      </c>
      <c r="C538">
        <f t="shared" ca="1" si="17"/>
        <v>437</v>
      </c>
      <c r="D538" s="111" t="str">
        <f ca="1">IF(ROW()-2&gt;LengthHeader,"",
OFFSET('YODA Header Blocks'!$A$2,'YODA File'!C538,'YODA File'!A538))</f>
        <v/>
      </c>
    </row>
    <row r="539" spans="1:4" x14ac:dyDescent="0.25">
      <c r="A539">
        <f t="shared" ca="1" si="16"/>
        <v>28</v>
      </c>
      <c r="B539" s="111" t="str">
        <f ca="1">OFFSET('YODA Header Blocks'!$A$1,0,'YODA File'!A539)</f>
        <v>Data Values</v>
      </c>
      <c r="C539">
        <f t="shared" ca="1" si="17"/>
        <v>438</v>
      </c>
      <c r="D539" s="111" t="str">
        <f ca="1">IF(ROW()-2&gt;LengthHeader,"",
OFFSET('YODA Header Blocks'!$A$2,'YODA File'!C539,'YODA File'!A539))</f>
        <v/>
      </c>
    </row>
    <row r="540" spans="1:4" x14ac:dyDescent="0.25">
      <c r="A540">
        <f t="shared" ca="1" si="16"/>
        <v>28</v>
      </c>
      <c r="B540" s="111" t="str">
        <f ca="1">OFFSET('YODA Header Blocks'!$A$1,0,'YODA File'!A540)</f>
        <v>Data Values</v>
      </c>
      <c r="C540">
        <f t="shared" ca="1" si="17"/>
        <v>439</v>
      </c>
      <c r="D540" s="111" t="str">
        <f ca="1">IF(ROW()-2&gt;LengthHeader,"",
OFFSET('YODA Header Blocks'!$A$2,'YODA File'!C540,'YODA File'!A540))</f>
        <v/>
      </c>
    </row>
    <row r="541" spans="1:4" x14ac:dyDescent="0.25">
      <c r="A541">
        <f t="shared" ca="1" si="16"/>
        <v>28</v>
      </c>
      <c r="B541" s="111" t="str">
        <f ca="1">OFFSET('YODA Header Blocks'!$A$1,0,'YODA File'!A541)</f>
        <v>Data Values</v>
      </c>
      <c r="C541">
        <f t="shared" ca="1" si="17"/>
        <v>440</v>
      </c>
      <c r="D541" s="111" t="str">
        <f ca="1">IF(ROW()-2&gt;LengthHeader,"",
OFFSET('YODA Header Blocks'!$A$2,'YODA File'!C541,'YODA File'!A541))</f>
        <v/>
      </c>
    </row>
    <row r="542" spans="1:4" x14ac:dyDescent="0.25">
      <c r="A542">
        <f t="shared" ca="1" si="16"/>
        <v>28</v>
      </c>
      <c r="B542" s="111" t="str">
        <f ca="1">OFFSET('YODA Header Blocks'!$A$1,0,'YODA File'!A542)</f>
        <v>Data Values</v>
      </c>
      <c r="C542">
        <f t="shared" ca="1" si="17"/>
        <v>441</v>
      </c>
      <c r="D542" s="111" t="str">
        <f ca="1">IF(ROW()-2&gt;LengthHeader,"",
OFFSET('YODA Header Blocks'!$A$2,'YODA File'!C542,'YODA File'!A542))</f>
        <v/>
      </c>
    </row>
    <row r="543" spans="1:4" x14ac:dyDescent="0.25">
      <c r="A543">
        <f t="shared" ca="1" si="16"/>
        <v>28</v>
      </c>
      <c r="B543" s="111" t="str">
        <f ca="1">OFFSET('YODA Header Blocks'!$A$1,0,'YODA File'!A543)</f>
        <v>Data Values</v>
      </c>
      <c r="C543">
        <f t="shared" ca="1" si="17"/>
        <v>442</v>
      </c>
      <c r="D543" s="111" t="str">
        <f ca="1">IF(ROW()-2&gt;LengthHeader,"",
OFFSET('YODA Header Blocks'!$A$2,'YODA File'!C543,'YODA File'!A543))</f>
        <v/>
      </c>
    </row>
    <row r="544" spans="1:4" x14ac:dyDescent="0.25">
      <c r="A544">
        <f t="shared" ca="1" si="16"/>
        <v>28</v>
      </c>
      <c r="B544" s="111" t="str">
        <f ca="1">OFFSET('YODA Header Blocks'!$A$1,0,'YODA File'!A544)</f>
        <v>Data Values</v>
      </c>
      <c r="C544">
        <f t="shared" ca="1" si="17"/>
        <v>443</v>
      </c>
      <c r="D544" s="111" t="str">
        <f ca="1">IF(ROW()-2&gt;LengthHeader,"",
OFFSET('YODA Header Blocks'!$A$2,'YODA File'!C544,'YODA File'!A544))</f>
        <v/>
      </c>
    </row>
    <row r="545" spans="1:4" x14ac:dyDescent="0.25">
      <c r="A545">
        <f t="shared" ca="1" si="16"/>
        <v>28</v>
      </c>
      <c r="B545" s="111" t="str">
        <f ca="1">OFFSET('YODA Header Blocks'!$A$1,0,'YODA File'!A545)</f>
        <v>Data Values</v>
      </c>
      <c r="C545">
        <f t="shared" ca="1" si="17"/>
        <v>444</v>
      </c>
      <c r="D545" s="111" t="str">
        <f ca="1">IF(ROW()-2&gt;LengthHeader,"",
OFFSET('YODA Header Blocks'!$A$2,'YODA File'!C545,'YODA File'!A545))</f>
        <v/>
      </c>
    </row>
    <row r="546" spans="1:4" x14ac:dyDescent="0.25">
      <c r="A546">
        <f t="shared" ca="1" si="16"/>
        <v>28</v>
      </c>
      <c r="B546" s="111" t="str">
        <f ca="1">OFFSET('YODA Header Blocks'!$A$1,0,'YODA File'!A546)</f>
        <v>Data Values</v>
      </c>
      <c r="C546">
        <f t="shared" ca="1" si="17"/>
        <v>445</v>
      </c>
      <c r="D546" s="111" t="str">
        <f ca="1">IF(ROW()-2&gt;LengthHeader,"",
OFFSET('YODA Header Blocks'!$A$2,'YODA File'!C546,'YODA File'!A546))</f>
        <v/>
      </c>
    </row>
    <row r="547" spans="1:4" x14ac:dyDescent="0.25">
      <c r="A547">
        <f t="shared" ca="1" si="16"/>
        <v>28</v>
      </c>
      <c r="B547" s="111" t="str">
        <f ca="1">OFFSET('YODA Header Blocks'!$A$1,0,'YODA File'!A547)</f>
        <v>Data Values</v>
      </c>
      <c r="C547">
        <f t="shared" ca="1" si="17"/>
        <v>446</v>
      </c>
      <c r="D547" s="111" t="str">
        <f ca="1">IF(ROW()-2&gt;LengthHeader,"",
OFFSET('YODA Header Blocks'!$A$2,'YODA File'!C547,'YODA File'!A547))</f>
        <v/>
      </c>
    </row>
    <row r="548" spans="1:4" x14ac:dyDescent="0.25">
      <c r="A548">
        <f t="shared" ca="1" si="16"/>
        <v>28</v>
      </c>
      <c r="B548" s="111" t="str">
        <f ca="1">OFFSET('YODA Header Blocks'!$A$1,0,'YODA File'!A548)</f>
        <v>Data Values</v>
      </c>
      <c r="C548">
        <f t="shared" ca="1" si="17"/>
        <v>447</v>
      </c>
      <c r="D548" s="111" t="str">
        <f ca="1">IF(ROW()-2&gt;LengthHeader,"",
OFFSET('YODA Header Blocks'!$A$2,'YODA File'!C548,'YODA File'!A548))</f>
        <v/>
      </c>
    </row>
    <row r="549" spans="1:4" x14ac:dyDescent="0.25">
      <c r="A549">
        <f t="shared" ca="1" si="16"/>
        <v>28</v>
      </c>
      <c r="B549" s="111" t="str">
        <f ca="1">OFFSET('YODA Header Blocks'!$A$1,0,'YODA File'!A549)</f>
        <v>Data Values</v>
      </c>
      <c r="C549">
        <f t="shared" ca="1" si="17"/>
        <v>448</v>
      </c>
      <c r="D549" s="111" t="str">
        <f ca="1">IF(ROW()-2&gt;LengthHeader,"",
OFFSET('YODA Header Blocks'!$A$2,'YODA File'!C549,'YODA File'!A549))</f>
        <v/>
      </c>
    </row>
    <row r="550" spans="1:4" x14ac:dyDescent="0.25">
      <c r="A550">
        <f t="shared" ca="1" si="16"/>
        <v>28</v>
      </c>
      <c r="B550" s="111" t="str">
        <f ca="1">OFFSET('YODA Header Blocks'!$A$1,0,'YODA File'!A550)</f>
        <v>Data Values</v>
      </c>
      <c r="C550">
        <f t="shared" ca="1" si="17"/>
        <v>449</v>
      </c>
      <c r="D550" s="111" t="str">
        <f ca="1">IF(ROW()-2&gt;LengthHeader,"",
OFFSET('YODA Header Blocks'!$A$2,'YODA File'!C550,'YODA File'!A550))</f>
        <v/>
      </c>
    </row>
    <row r="551" spans="1:4" x14ac:dyDescent="0.25">
      <c r="A551">
        <f t="shared" ca="1" si="16"/>
        <v>28</v>
      </c>
      <c r="B551" s="111" t="str">
        <f ca="1">OFFSET('YODA Header Blocks'!$A$1,0,'YODA File'!A551)</f>
        <v>Data Values</v>
      </c>
      <c r="C551">
        <f t="shared" ca="1" si="17"/>
        <v>450</v>
      </c>
      <c r="D551" s="111" t="str">
        <f ca="1">IF(ROW()-2&gt;LengthHeader,"",
OFFSET('YODA Header Blocks'!$A$2,'YODA File'!C551,'YODA File'!A551))</f>
        <v/>
      </c>
    </row>
    <row r="552" spans="1:4" x14ac:dyDescent="0.25">
      <c r="A552">
        <f t="shared" ca="1" si="16"/>
        <v>28</v>
      </c>
      <c r="B552" s="111" t="str">
        <f ca="1">OFFSET('YODA Header Blocks'!$A$1,0,'YODA File'!A552)</f>
        <v>Data Values</v>
      </c>
      <c r="C552">
        <f t="shared" ca="1" si="17"/>
        <v>451</v>
      </c>
      <c r="D552" s="111" t="str">
        <f ca="1">IF(ROW()-2&gt;LengthHeader,"",
OFFSET('YODA Header Blocks'!$A$2,'YODA File'!C552,'YODA File'!A552))</f>
        <v/>
      </c>
    </row>
    <row r="553" spans="1:4" x14ac:dyDescent="0.25">
      <c r="A553">
        <f t="shared" ca="1" si="16"/>
        <v>28</v>
      </c>
      <c r="B553" s="111" t="str">
        <f ca="1">OFFSET('YODA Header Blocks'!$A$1,0,'YODA File'!A553)</f>
        <v>Data Values</v>
      </c>
      <c r="C553">
        <f t="shared" ca="1" si="17"/>
        <v>452</v>
      </c>
      <c r="D553" s="111" t="str">
        <f ca="1">IF(ROW()-2&gt;LengthHeader,"",
OFFSET('YODA Header Blocks'!$A$2,'YODA File'!C553,'YODA File'!A553))</f>
        <v/>
      </c>
    </row>
    <row r="554" spans="1:4" x14ac:dyDescent="0.25">
      <c r="A554">
        <f t="shared" ca="1" si="16"/>
        <v>28</v>
      </c>
      <c r="B554" s="111" t="str">
        <f ca="1">OFFSET('YODA Header Blocks'!$A$1,0,'YODA File'!A554)</f>
        <v>Data Values</v>
      </c>
      <c r="C554">
        <f t="shared" ca="1" si="17"/>
        <v>453</v>
      </c>
      <c r="D554" s="111" t="str">
        <f ca="1">IF(ROW()-2&gt;LengthHeader,"",
OFFSET('YODA Header Blocks'!$A$2,'YODA File'!C554,'YODA File'!A554))</f>
        <v/>
      </c>
    </row>
    <row r="555" spans="1:4" x14ac:dyDescent="0.25">
      <c r="A555">
        <f t="shared" ca="1" si="16"/>
        <v>28</v>
      </c>
      <c r="B555" s="111" t="str">
        <f ca="1">OFFSET('YODA Header Blocks'!$A$1,0,'YODA File'!A555)</f>
        <v>Data Values</v>
      </c>
      <c r="C555">
        <f t="shared" ca="1" si="17"/>
        <v>454</v>
      </c>
      <c r="D555" s="111" t="str">
        <f ca="1">IF(ROW()-2&gt;LengthHeader,"",
OFFSET('YODA Header Blocks'!$A$2,'YODA File'!C555,'YODA File'!A555))</f>
        <v/>
      </c>
    </row>
    <row r="556" spans="1:4" x14ac:dyDescent="0.25">
      <c r="A556">
        <f t="shared" ca="1" si="16"/>
        <v>28</v>
      </c>
      <c r="B556" s="111" t="str">
        <f ca="1">OFFSET('YODA Header Blocks'!$A$1,0,'YODA File'!A556)</f>
        <v>Data Values</v>
      </c>
      <c r="C556">
        <f t="shared" ca="1" si="17"/>
        <v>455</v>
      </c>
      <c r="D556" s="111" t="str">
        <f ca="1">IF(ROW()-2&gt;LengthHeader,"",
OFFSET('YODA Header Blocks'!$A$2,'YODA File'!C556,'YODA File'!A556))</f>
        <v/>
      </c>
    </row>
    <row r="557" spans="1:4" x14ac:dyDescent="0.25">
      <c r="A557">
        <f t="shared" ca="1" si="16"/>
        <v>28</v>
      </c>
      <c r="B557" s="111" t="str">
        <f ca="1">OFFSET('YODA Header Blocks'!$A$1,0,'YODA File'!A557)</f>
        <v>Data Values</v>
      </c>
      <c r="C557">
        <f t="shared" ca="1" si="17"/>
        <v>456</v>
      </c>
      <c r="D557" s="111" t="str">
        <f ca="1">IF(ROW()-2&gt;LengthHeader,"",
OFFSET('YODA Header Blocks'!$A$2,'YODA File'!C557,'YODA File'!A557))</f>
        <v/>
      </c>
    </row>
    <row r="558" spans="1:4" x14ac:dyDescent="0.25">
      <c r="A558">
        <f t="shared" ca="1" si="16"/>
        <v>28</v>
      </c>
      <c r="B558" s="111" t="str">
        <f ca="1">OFFSET('YODA Header Blocks'!$A$1,0,'YODA File'!A558)</f>
        <v>Data Values</v>
      </c>
      <c r="C558">
        <f t="shared" ca="1" si="17"/>
        <v>457</v>
      </c>
      <c r="D558" s="111" t="str">
        <f ca="1">IF(ROW()-2&gt;LengthHeader,"",
OFFSET('YODA Header Blocks'!$A$2,'YODA File'!C558,'YODA File'!A558))</f>
        <v/>
      </c>
    </row>
    <row r="559" spans="1:4" x14ac:dyDescent="0.25">
      <c r="A559">
        <f t="shared" ca="1" si="16"/>
        <v>28</v>
      </c>
      <c r="B559" s="111" t="str">
        <f ca="1">OFFSET('YODA Header Blocks'!$A$1,0,'YODA File'!A559)</f>
        <v>Data Values</v>
      </c>
      <c r="C559">
        <f t="shared" ca="1" si="17"/>
        <v>458</v>
      </c>
      <c r="D559" s="111" t="str">
        <f ca="1">IF(ROW()-2&gt;LengthHeader,"",
OFFSET('YODA Header Blocks'!$A$2,'YODA File'!C559,'YODA File'!A559))</f>
        <v/>
      </c>
    </row>
    <row r="560" spans="1:4" x14ac:dyDescent="0.25">
      <c r="A560">
        <f t="shared" ca="1" si="16"/>
        <v>28</v>
      </c>
      <c r="B560" s="111" t="str">
        <f ca="1">OFFSET('YODA Header Blocks'!$A$1,0,'YODA File'!A560)</f>
        <v>Data Values</v>
      </c>
      <c r="C560">
        <f t="shared" ca="1" si="17"/>
        <v>459</v>
      </c>
      <c r="D560" s="111" t="str">
        <f ca="1">IF(ROW()-2&gt;LengthHeader,"",
OFFSET('YODA Header Blocks'!$A$2,'YODA File'!C560,'YODA File'!A560))</f>
        <v/>
      </c>
    </row>
    <row r="561" spans="1:4" x14ac:dyDescent="0.25">
      <c r="A561">
        <f t="shared" ca="1" si="16"/>
        <v>28</v>
      </c>
      <c r="B561" s="111" t="str">
        <f ca="1">OFFSET('YODA Header Blocks'!$A$1,0,'YODA File'!A561)</f>
        <v>Data Values</v>
      </c>
      <c r="C561">
        <f t="shared" ca="1" si="17"/>
        <v>460</v>
      </c>
      <c r="D561" s="111" t="str">
        <f ca="1">IF(ROW()-2&gt;LengthHeader,"",
OFFSET('YODA Header Blocks'!$A$2,'YODA File'!C561,'YODA File'!A561))</f>
        <v/>
      </c>
    </row>
    <row r="562" spans="1:4" x14ac:dyDescent="0.25">
      <c r="A562">
        <f t="shared" ca="1" si="16"/>
        <v>28</v>
      </c>
      <c r="B562" s="111" t="str">
        <f ca="1">OFFSET('YODA Header Blocks'!$A$1,0,'YODA File'!A562)</f>
        <v>Data Values</v>
      </c>
      <c r="C562">
        <f t="shared" ca="1" si="17"/>
        <v>461</v>
      </c>
      <c r="D562" s="111" t="str">
        <f ca="1">IF(ROW()-2&gt;LengthHeader,"",
OFFSET('YODA Header Blocks'!$A$2,'YODA File'!C562,'YODA File'!A562))</f>
        <v/>
      </c>
    </row>
    <row r="563" spans="1:4" x14ac:dyDescent="0.25">
      <c r="A563">
        <f t="shared" ca="1" si="16"/>
        <v>28</v>
      </c>
      <c r="B563" s="111" t="str">
        <f ca="1">OFFSET('YODA Header Blocks'!$A$1,0,'YODA File'!A563)</f>
        <v>Data Values</v>
      </c>
      <c r="C563">
        <f t="shared" ca="1" si="17"/>
        <v>462</v>
      </c>
      <c r="D563" s="111" t="str">
        <f ca="1">IF(ROW()-2&gt;LengthHeader,"",
OFFSET('YODA Header Blocks'!$A$2,'YODA File'!C563,'YODA File'!A563))</f>
        <v/>
      </c>
    </row>
    <row r="564" spans="1:4" x14ac:dyDescent="0.25">
      <c r="A564">
        <f t="shared" ca="1" si="16"/>
        <v>28</v>
      </c>
      <c r="B564" s="111" t="str">
        <f ca="1">OFFSET('YODA Header Blocks'!$A$1,0,'YODA File'!A564)</f>
        <v>Data Values</v>
      </c>
      <c r="C564">
        <f t="shared" ca="1" si="17"/>
        <v>463</v>
      </c>
      <c r="D564" s="111" t="str">
        <f ca="1">IF(ROW()-2&gt;LengthHeader,"",
OFFSET('YODA Header Blocks'!$A$2,'YODA File'!C564,'YODA File'!A564))</f>
        <v/>
      </c>
    </row>
    <row r="565" spans="1:4" x14ac:dyDescent="0.25">
      <c r="A565">
        <f t="shared" ca="1" si="16"/>
        <v>28</v>
      </c>
      <c r="B565" s="111" t="str">
        <f ca="1">OFFSET('YODA Header Blocks'!$A$1,0,'YODA File'!A565)</f>
        <v>Data Values</v>
      </c>
      <c r="C565">
        <f t="shared" ca="1" si="17"/>
        <v>464</v>
      </c>
      <c r="D565" s="111" t="str">
        <f ca="1">IF(ROW()-2&gt;LengthHeader,"",
OFFSET('YODA Header Blocks'!$A$2,'YODA File'!C565,'YODA File'!A565))</f>
        <v/>
      </c>
    </row>
    <row r="566" spans="1:4" x14ac:dyDescent="0.25">
      <c r="A566">
        <f t="shared" ca="1" si="16"/>
        <v>28</v>
      </c>
      <c r="B566" s="111" t="str">
        <f ca="1">OFFSET('YODA Header Blocks'!$A$1,0,'YODA File'!A566)</f>
        <v>Data Values</v>
      </c>
      <c r="C566">
        <f t="shared" ca="1" si="17"/>
        <v>465</v>
      </c>
      <c r="D566" s="111" t="str">
        <f ca="1">IF(ROW()-2&gt;LengthHeader,"",
OFFSET('YODA Header Blocks'!$A$2,'YODA File'!C566,'YODA File'!A566))</f>
        <v/>
      </c>
    </row>
    <row r="567" spans="1:4" x14ac:dyDescent="0.25">
      <c r="A567">
        <f t="shared" ca="1" si="16"/>
        <v>28</v>
      </c>
      <c r="B567" s="111" t="str">
        <f ca="1">OFFSET('YODA Header Blocks'!$A$1,0,'YODA File'!A567)</f>
        <v>Data Values</v>
      </c>
      <c r="C567">
        <f t="shared" ca="1" si="17"/>
        <v>466</v>
      </c>
      <c r="D567" s="111" t="str">
        <f ca="1">IF(ROW()-2&gt;LengthHeader,"",
OFFSET('YODA Header Blocks'!$A$2,'YODA File'!C567,'YODA File'!A567))</f>
        <v/>
      </c>
    </row>
    <row r="568" spans="1:4" x14ac:dyDescent="0.25">
      <c r="A568">
        <f t="shared" ca="1" si="16"/>
        <v>28</v>
      </c>
      <c r="B568" s="111" t="str">
        <f ca="1">OFFSET('YODA Header Blocks'!$A$1,0,'YODA File'!A568)</f>
        <v>Data Values</v>
      </c>
      <c r="C568">
        <f t="shared" ca="1" si="17"/>
        <v>467</v>
      </c>
      <c r="D568" s="111" t="str">
        <f ca="1">IF(ROW()-2&gt;LengthHeader,"",
OFFSET('YODA Header Blocks'!$A$2,'YODA File'!C568,'YODA File'!A568))</f>
        <v/>
      </c>
    </row>
    <row r="569" spans="1:4" x14ac:dyDescent="0.25">
      <c r="A569">
        <f t="shared" ca="1" si="16"/>
        <v>28</v>
      </c>
      <c r="B569" s="111" t="str">
        <f ca="1">OFFSET('YODA Header Blocks'!$A$1,0,'YODA File'!A569)</f>
        <v>Data Values</v>
      </c>
      <c r="C569">
        <f t="shared" ca="1" si="17"/>
        <v>468</v>
      </c>
      <c r="D569" s="111" t="str">
        <f ca="1">IF(ROW()-2&gt;LengthHeader,"",
OFFSET('YODA Header Blocks'!$A$2,'YODA File'!C569,'YODA File'!A569))</f>
        <v/>
      </c>
    </row>
    <row r="570" spans="1:4" x14ac:dyDescent="0.25">
      <c r="A570">
        <f t="shared" ca="1" si="16"/>
        <v>28</v>
      </c>
      <c r="B570" s="111" t="str">
        <f ca="1">OFFSET('YODA Header Blocks'!$A$1,0,'YODA File'!A570)</f>
        <v>Data Values</v>
      </c>
      <c r="C570">
        <f t="shared" ca="1" si="17"/>
        <v>469</v>
      </c>
      <c r="D570" s="111" t="str">
        <f ca="1">IF(ROW()-2&gt;LengthHeader,"",
OFFSET('YODA Header Blocks'!$A$2,'YODA File'!C570,'YODA File'!A570))</f>
        <v/>
      </c>
    </row>
    <row r="571" spans="1:4" x14ac:dyDescent="0.25">
      <c r="A571">
        <f t="shared" ca="1" si="16"/>
        <v>28</v>
      </c>
      <c r="B571" s="111" t="str">
        <f ca="1">OFFSET('YODA Header Blocks'!$A$1,0,'YODA File'!A571)</f>
        <v>Data Values</v>
      </c>
      <c r="C571">
        <f t="shared" ca="1" si="17"/>
        <v>470</v>
      </c>
      <c r="D571" s="111" t="str">
        <f ca="1">IF(ROW()-2&gt;LengthHeader,"",
OFFSET('YODA Header Blocks'!$A$2,'YODA File'!C571,'YODA File'!A571))</f>
        <v/>
      </c>
    </row>
    <row r="572" spans="1:4" x14ac:dyDescent="0.25">
      <c r="A572">
        <f t="shared" ca="1" si="16"/>
        <v>28</v>
      </c>
      <c r="B572" s="111" t="str">
        <f ca="1">OFFSET('YODA Header Blocks'!$A$1,0,'YODA File'!A572)</f>
        <v>Data Values</v>
      </c>
      <c r="C572">
        <f t="shared" ca="1" si="17"/>
        <v>471</v>
      </c>
      <c r="D572" s="111" t="str">
        <f ca="1">IF(ROW()-2&gt;LengthHeader,"",
OFFSET('YODA Header Blocks'!$A$2,'YODA File'!C572,'YODA File'!A572))</f>
        <v/>
      </c>
    </row>
    <row r="573" spans="1:4" x14ac:dyDescent="0.25">
      <c r="A573">
        <f t="shared" ca="1" si="16"/>
        <v>28</v>
      </c>
      <c r="B573" s="111" t="str">
        <f ca="1">OFFSET('YODA Header Blocks'!$A$1,0,'YODA File'!A573)</f>
        <v>Data Values</v>
      </c>
      <c r="C573">
        <f t="shared" ca="1" si="17"/>
        <v>472</v>
      </c>
      <c r="D573" s="111" t="str">
        <f ca="1">IF(ROW()-2&gt;LengthHeader,"",
OFFSET('YODA Header Blocks'!$A$2,'YODA File'!C573,'YODA File'!A573))</f>
        <v/>
      </c>
    </row>
    <row r="574" spans="1:4" x14ac:dyDescent="0.25">
      <c r="A574">
        <f t="shared" ca="1" si="16"/>
        <v>28</v>
      </c>
      <c r="B574" s="111" t="str">
        <f ca="1">OFFSET('YODA Header Blocks'!$A$1,0,'YODA File'!A574)</f>
        <v>Data Values</v>
      </c>
      <c r="C574">
        <f t="shared" ca="1" si="17"/>
        <v>473</v>
      </c>
      <c r="D574" s="111" t="str">
        <f ca="1">IF(ROW()-2&gt;LengthHeader,"",
OFFSET('YODA Header Blocks'!$A$2,'YODA File'!C574,'YODA File'!A574))</f>
        <v/>
      </c>
    </row>
    <row r="575" spans="1:4" x14ac:dyDescent="0.25">
      <c r="A575">
        <f t="shared" ca="1" si="16"/>
        <v>28</v>
      </c>
      <c r="B575" s="111" t="str">
        <f ca="1">OFFSET('YODA Header Blocks'!$A$1,0,'YODA File'!A575)</f>
        <v>Data Values</v>
      </c>
      <c r="C575">
        <f t="shared" ca="1" si="17"/>
        <v>474</v>
      </c>
      <c r="D575" s="111" t="str">
        <f ca="1">IF(ROW()-2&gt;LengthHeader,"",
OFFSET('YODA Header Blocks'!$A$2,'YODA File'!C575,'YODA File'!A575))</f>
        <v/>
      </c>
    </row>
    <row r="576" spans="1:4" x14ac:dyDescent="0.25">
      <c r="A576">
        <f t="shared" ca="1" si="16"/>
        <v>28</v>
      </c>
      <c r="B576" s="111" t="str">
        <f ca="1">OFFSET('YODA Header Blocks'!$A$1,0,'YODA File'!A576)</f>
        <v>Data Values</v>
      </c>
      <c r="C576">
        <f t="shared" ca="1" si="17"/>
        <v>475</v>
      </c>
      <c r="D576" s="111" t="str">
        <f ca="1">IF(ROW()-2&gt;LengthHeader,"",
OFFSET('YODA Header Blocks'!$A$2,'YODA File'!C576,'YODA File'!A576))</f>
        <v/>
      </c>
    </row>
    <row r="577" spans="1:4" x14ac:dyDescent="0.25">
      <c r="A577">
        <f t="shared" ca="1" si="16"/>
        <v>28</v>
      </c>
      <c r="B577" s="111" t="str">
        <f ca="1">OFFSET('YODA Header Blocks'!$A$1,0,'YODA File'!A577)</f>
        <v>Data Values</v>
      </c>
      <c r="C577">
        <f t="shared" ca="1" si="17"/>
        <v>476</v>
      </c>
      <c r="D577" s="111" t="str">
        <f ca="1">IF(ROW()-2&gt;LengthHeader,"",
OFFSET('YODA Header Blocks'!$A$2,'YODA File'!C577,'YODA File'!A577))</f>
        <v/>
      </c>
    </row>
    <row r="578" spans="1:4" x14ac:dyDescent="0.25">
      <c r="A578">
        <f t="shared" ca="1" si="16"/>
        <v>28</v>
      </c>
      <c r="B578" s="111" t="str">
        <f ca="1">OFFSET('YODA Header Blocks'!$A$1,0,'YODA File'!A578)</f>
        <v>Data Values</v>
      </c>
      <c r="C578">
        <f t="shared" ca="1" si="17"/>
        <v>477</v>
      </c>
      <c r="D578" s="111" t="str">
        <f ca="1">IF(ROW()-2&gt;LengthHeader,"",
OFFSET('YODA Header Blocks'!$A$2,'YODA File'!C578,'YODA File'!A578))</f>
        <v/>
      </c>
    </row>
    <row r="579" spans="1:4" x14ac:dyDescent="0.25">
      <c r="A579">
        <f t="shared" ref="A579:A642" ca="1" si="18">IF(C578=INDIRECT(CONCATENATE("'YODA Header Blocks'!R2C",A578+1,":R2C",A578+1),FALSE),A578+1,A578)</f>
        <v>28</v>
      </c>
      <c r="B579" s="111" t="str">
        <f ca="1">OFFSET('YODA Header Blocks'!$A$1,0,'YODA File'!A579)</f>
        <v>Data Values</v>
      </c>
      <c r="C579">
        <f t="shared" ref="C579:C642" ca="1" si="19">IF(C578=SUM(INDIRECT(CONCATENATE("'YODA Header Blocks'!R2C",A578+1,":R2C",A578+1),FALSE)),1,C578+1)</f>
        <v>478</v>
      </c>
      <c r="D579" s="111" t="str">
        <f ca="1">IF(ROW()-2&gt;LengthHeader,"",
OFFSET('YODA Header Blocks'!$A$2,'YODA File'!C579,'YODA File'!A579))</f>
        <v/>
      </c>
    </row>
    <row r="580" spans="1:4" x14ac:dyDescent="0.25">
      <c r="A580">
        <f t="shared" ca="1" si="18"/>
        <v>28</v>
      </c>
      <c r="B580" s="111" t="str">
        <f ca="1">OFFSET('YODA Header Blocks'!$A$1,0,'YODA File'!A580)</f>
        <v>Data Values</v>
      </c>
      <c r="C580">
        <f t="shared" ca="1" si="19"/>
        <v>479</v>
      </c>
      <c r="D580" s="111" t="str">
        <f ca="1">IF(ROW()-2&gt;LengthHeader,"",
OFFSET('YODA Header Blocks'!$A$2,'YODA File'!C580,'YODA File'!A580))</f>
        <v/>
      </c>
    </row>
    <row r="581" spans="1:4" x14ac:dyDescent="0.25">
      <c r="A581">
        <f t="shared" ca="1" si="18"/>
        <v>28</v>
      </c>
      <c r="B581" s="111" t="str">
        <f ca="1">OFFSET('YODA Header Blocks'!$A$1,0,'YODA File'!A581)</f>
        <v>Data Values</v>
      </c>
      <c r="C581">
        <f t="shared" ca="1" si="19"/>
        <v>480</v>
      </c>
      <c r="D581" s="111" t="str">
        <f ca="1">IF(ROW()-2&gt;LengthHeader,"",
OFFSET('YODA Header Blocks'!$A$2,'YODA File'!C581,'YODA File'!A581))</f>
        <v/>
      </c>
    </row>
    <row r="582" spans="1:4" x14ac:dyDescent="0.25">
      <c r="A582">
        <f t="shared" ca="1" si="18"/>
        <v>28</v>
      </c>
      <c r="B582" s="111" t="str">
        <f ca="1">OFFSET('YODA Header Blocks'!$A$1,0,'YODA File'!A582)</f>
        <v>Data Values</v>
      </c>
      <c r="C582">
        <f t="shared" ca="1" si="19"/>
        <v>481</v>
      </c>
      <c r="D582" s="111" t="str">
        <f ca="1">IF(ROW()-2&gt;LengthHeader,"",
OFFSET('YODA Header Blocks'!$A$2,'YODA File'!C582,'YODA File'!A582))</f>
        <v/>
      </c>
    </row>
    <row r="583" spans="1:4" x14ac:dyDescent="0.25">
      <c r="A583">
        <f t="shared" ca="1" si="18"/>
        <v>28</v>
      </c>
      <c r="B583" s="111" t="str">
        <f ca="1">OFFSET('YODA Header Blocks'!$A$1,0,'YODA File'!A583)</f>
        <v>Data Values</v>
      </c>
      <c r="C583">
        <f t="shared" ca="1" si="19"/>
        <v>482</v>
      </c>
      <c r="D583" s="111" t="str">
        <f ca="1">IF(ROW()-2&gt;LengthHeader,"",
OFFSET('YODA Header Blocks'!$A$2,'YODA File'!C583,'YODA File'!A583))</f>
        <v/>
      </c>
    </row>
    <row r="584" spans="1:4" x14ac:dyDescent="0.25">
      <c r="A584">
        <f t="shared" ca="1" si="18"/>
        <v>28</v>
      </c>
      <c r="B584" s="111" t="str">
        <f ca="1">OFFSET('YODA Header Blocks'!$A$1,0,'YODA File'!A584)</f>
        <v>Data Values</v>
      </c>
      <c r="C584">
        <f t="shared" ca="1" si="19"/>
        <v>483</v>
      </c>
      <c r="D584" s="111" t="str">
        <f ca="1">IF(ROW()-2&gt;LengthHeader,"",
OFFSET('YODA Header Blocks'!$A$2,'YODA File'!C584,'YODA File'!A584))</f>
        <v/>
      </c>
    </row>
    <row r="585" spans="1:4" x14ac:dyDescent="0.25">
      <c r="A585">
        <f t="shared" ca="1" si="18"/>
        <v>28</v>
      </c>
      <c r="B585" s="111" t="str">
        <f ca="1">OFFSET('YODA Header Blocks'!$A$1,0,'YODA File'!A585)</f>
        <v>Data Values</v>
      </c>
      <c r="C585">
        <f t="shared" ca="1" si="19"/>
        <v>484</v>
      </c>
      <c r="D585" s="111" t="str">
        <f ca="1">IF(ROW()-2&gt;LengthHeader,"",
OFFSET('YODA Header Blocks'!$A$2,'YODA File'!C585,'YODA File'!A585))</f>
        <v/>
      </c>
    </row>
    <row r="586" spans="1:4" x14ac:dyDescent="0.25">
      <c r="A586">
        <f t="shared" ca="1" si="18"/>
        <v>28</v>
      </c>
      <c r="B586" s="111" t="str">
        <f ca="1">OFFSET('YODA Header Blocks'!$A$1,0,'YODA File'!A586)</f>
        <v>Data Values</v>
      </c>
      <c r="C586">
        <f t="shared" ca="1" si="19"/>
        <v>485</v>
      </c>
      <c r="D586" s="111" t="str">
        <f ca="1">IF(ROW()-2&gt;LengthHeader,"",
OFFSET('YODA Header Blocks'!$A$2,'YODA File'!C586,'YODA File'!A586))</f>
        <v/>
      </c>
    </row>
    <row r="587" spans="1:4" x14ac:dyDescent="0.25">
      <c r="A587">
        <f t="shared" ca="1" si="18"/>
        <v>28</v>
      </c>
      <c r="B587" s="111" t="str">
        <f ca="1">OFFSET('YODA Header Blocks'!$A$1,0,'YODA File'!A587)</f>
        <v>Data Values</v>
      </c>
      <c r="C587">
        <f t="shared" ca="1" si="19"/>
        <v>486</v>
      </c>
      <c r="D587" s="111" t="str">
        <f ca="1">IF(ROW()-2&gt;LengthHeader,"",
OFFSET('YODA Header Blocks'!$A$2,'YODA File'!C587,'YODA File'!A587))</f>
        <v/>
      </c>
    </row>
    <row r="588" spans="1:4" x14ac:dyDescent="0.25">
      <c r="A588">
        <f t="shared" ca="1" si="18"/>
        <v>28</v>
      </c>
      <c r="B588" s="111" t="str">
        <f ca="1">OFFSET('YODA Header Blocks'!$A$1,0,'YODA File'!A588)</f>
        <v>Data Values</v>
      </c>
      <c r="C588">
        <f t="shared" ca="1" si="19"/>
        <v>487</v>
      </c>
      <c r="D588" s="111" t="str">
        <f ca="1">IF(ROW()-2&gt;LengthHeader,"",
OFFSET('YODA Header Blocks'!$A$2,'YODA File'!C588,'YODA File'!A588))</f>
        <v/>
      </c>
    </row>
    <row r="589" spans="1:4" x14ac:dyDescent="0.25">
      <c r="A589">
        <f t="shared" ca="1" si="18"/>
        <v>28</v>
      </c>
      <c r="B589" s="111" t="str">
        <f ca="1">OFFSET('YODA Header Blocks'!$A$1,0,'YODA File'!A589)</f>
        <v>Data Values</v>
      </c>
      <c r="C589">
        <f t="shared" ca="1" si="19"/>
        <v>488</v>
      </c>
      <c r="D589" s="111" t="str">
        <f ca="1">IF(ROW()-2&gt;LengthHeader,"",
OFFSET('YODA Header Blocks'!$A$2,'YODA File'!C589,'YODA File'!A589))</f>
        <v/>
      </c>
    </row>
    <row r="590" spans="1:4" x14ac:dyDescent="0.25">
      <c r="A590">
        <f t="shared" ca="1" si="18"/>
        <v>28</v>
      </c>
      <c r="B590" s="111" t="str">
        <f ca="1">OFFSET('YODA Header Blocks'!$A$1,0,'YODA File'!A590)</f>
        <v>Data Values</v>
      </c>
      <c r="C590">
        <f t="shared" ca="1" si="19"/>
        <v>489</v>
      </c>
      <c r="D590" s="111" t="str">
        <f ca="1">IF(ROW()-2&gt;LengthHeader,"",
OFFSET('YODA Header Blocks'!$A$2,'YODA File'!C590,'YODA File'!A590))</f>
        <v/>
      </c>
    </row>
    <row r="591" spans="1:4" x14ac:dyDescent="0.25">
      <c r="A591">
        <f t="shared" ca="1" si="18"/>
        <v>28</v>
      </c>
      <c r="B591" s="111" t="str">
        <f ca="1">OFFSET('YODA Header Blocks'!$A$1,0,'YODA File'!A591)</f>
        <v>Data Values</v>
      </c>
      <c r="C591">
        <f t="shared" ca="1" si="19"/>
        <v>490</v>
      </c>
      <c r="D591" s="111" t="str">
        <f ca="1">IF(ROW()-2&gt;LengthHeader,"",
OFFSET('YODA Header Blocks'!$A$2,'YODA File'!C591,'YODA File'!A591))</f>
        <v/>
      </c>
    </row>
    <row r="592" spans="1:4" x14ac:dyDescent="0.25">
      <c r="A592">
        <f t="shared" ca="1" si="18"/>
        <v>28</v>
      </c>
      <c r="B592" s="111" t="str">
        <f ca="1">OFFSET('YODA Header Blocks'!$A$1,0,'YODA File'!A592)</f>
        <v>Data Values</v>
      </c>
      <c r="C592">
        <f t="shared" ca="1" si="19"/>
        <v>491</v>
      </c>
      <c r="D592" s="111" t="str">
        <f ca="1">IF(ROW()-2&gt;LengthHeader,"",
OFFSET('YODA Header Blocks'!$A$2,'YODA File'!C592,'YODA File'!A592))</f>
        <v/>
      </c>
    </row>
    <row r="593" spans="1:4" x14ac:dyDescent="0.25">
      <c r="A593">
        <f t="shared" ca="1" si="18"/>
        <v>28</v>
      </c>
      <c r="B593" s="111" t="str">
        <f ca="1">OFFSET('YODA Header Blocks'!$A$1,0,'YODA File'!A593)</f>
        <v>Data Values</v>
      </c>
      <c r="C593">
        <f t="shared" ca="1" si="19"/>
        <v>492</v>
      </c>
      <c r="D593" s="111" t="str">
        <f ca="1">IF(ROW()-2&gt;LengthHeader,"",
OFFSET('YODA Header Blocks'!$A$2,'YODA File'!C593,'YODA File'!A593))</f>
        <v/>
      </c>
    </row>
    <row r="594" spans="1:4" x14ac:dyDescent="0.25">
      <c r="A594">
        <f t="shared" ca="1" si="18"/>
        <v>28</v>
      </c>
      <c r="B594" s="111" t="str">
        <f ca="1">OFFSET('YODA Header Blocks'!$A$1,0,'YODA File'!A594)</f>
        <v>Data Values</v>
      </c>
      <c r="C594">
        <f t="shared" ca="1" si="19"/>
        <v>493</v>
      </c>
      <c r="D594" s="111" t="str">
        <f ca="1">IF(ROW()-2&gt;LengthHeader,"",
OFFSET('YODA Header Blocks'!$A$2,'YODA File'!C594,'YODA File'!A594))</f>
        <v/>
      </c>
    </row>
    <row r="595" spans="1:4" x14ac:dyDescent="0.25">
      <c r="A595">
        <f t="shared" ca="1" si="18"/>
        <v>28</v>
      </c>
      <c r="B595" s="111" t="str">
        <f ca="1">OFFSET('YODA Header Blocks'!$A$1,0,'YODA File'!A595)</f>
        <v>Data Values</v>
      </c>
      <c r="C595">
        <f t="shared" ca="1" si="19"/>
        <v>494</v>
      </c>
      <c r="D595" s="111" t="str">
        <f ca="1">IF(ROW()-2&gt;LengthHeader,"",
OFFSET('YODA Header Blocks'!$A$2,'YODA File'!C595,'YODA File'!A595))</f>
        <v/>
      </c>
    </row>
    <row r="596" spans="1:4" x14ac:dyDescent="0.25">
      <c r="A596">
        <f t="shared" ca="1" si="18"/>
        <v>28</v>
      </c>
      <c r="B596" s="111" t="str">
        <f ca="1">OFFSET('YODA Header Blocks'!$A$1,0,'YODA File'!A596)</f>
        <v>Data Values</v>
      </c>
      <c r="C596">
        <f t="shared" ca="1" si="19"/>
        <v>495</v>
      </c>
      <c r="D596" s="111" t="str">
        <f ca="1">IF(ROW()-2&gt;LengthHeader,"",
OFFSET('YODA Header Blocks'!$A$2,'YODA File'!C596,'YODA File'!A596))</f>
        <v/>
      </c>
    </row>
    <row r="597" spans="1:4" x14ac:dyDescent="0.25">
      <c r="A597">
        <f t="shared" ca="1" si="18"/>
        <v>28</v>
      </c>
      <c r="B597" s="111" t="str">
        <f ca="1">OFFSET('YODA Header Blocks'!$A$1,0,'YODA File'!A597)</f>
        <v>Data Values</v>
      </c>
      <c r="C597">
        <f t="shared" ca="1" si="19"/>
        <v>496</v>
      </c>
      <c r="D597" s="111" t="str">
        <f ca="1">IF(ROW()-2&gt;LengthHeader,"",
OFFSET('YODA Header Blocks'!$A$2,'YODA File'!C597,'YODA File'!A597))</f>
        <v/>
      </c>
    </row>
    <row r="598" spans="1:4" x14ac:dyDescent="0.25">
      <c r="A598">
        <f t="shared" ca="1" si="18"/>
        <v>28</v>
      </c>
      <c r="B598" s="111" t="str">
        <f ca="1">OFFSET('YODA Header Blocks'!$A$1,0,'YODA File'!A598)</f>
        <v>Data Values</v>
      </c>
      <c r="C598">
        <f t="shared" ca="1" si="19"/>
        <v>497</v>
      </c>
      <c r="D598" s="111" t="str">
        <f ca="1">IF(ROW()-2&gt;LengthHeader,"",
OFFSET('YODA Header Blocks'!$A$2,'YODA File'!C598,'YODA File'!A598))</f>
        <v/>
      </c>
    </row>
    <row r="599" spans="1:4" x14ac:dyDescent="0.25">
      <c r="A599">
        <f t="shared" ca="1" si="18"/>
        <v>28</v>
      </c>
      <c r="B599" s="111" t="str">
        <f ca="1">OFFSET('YODA Header Blocks'!$A$1,0,'YODA File'!A599)</f>
        <v>Data Values</v>
      </c>
      <c r="C599">
        <f t="shared" ca="1" si="19"/>
        <v>498</v>
      </c>
      <c r="D599" s="111" t="str">
        <f ca="1">IF(ROW()-2&gt;LengthHeader,"",
OFFSET('YODA Header Blocks'!$A$2,'YODA File'!C599,'YODA File'!A599))</f>
        <v/>
      </c>
    </row>
    <row r="600" spans="1:4" x14ac:dyDescent="0.25">
      <c r="A600">
        <f t="shared" ca="1" si="18"/>
        <v>28</v>
      </c>
      <c r="B600" s="111" t="str">
        <f ca="1">OFFSET('YODA Header Blocks'!$A$1,0,'YODA File'!A600)</f>
        <v>Data Values</v>
      </c>
      <c r="C600">
        <f t="shared" ca="1" si="19"/>
        <v>499</v>
      </c>
      <c r="D600" s="111" t="str">
        <f ca="1">IF(ROW()-2&gt;LengthHeader,"",
OFFSET('YODA Header Blocks'!$A$2,'YODA File'!C600,'YODA File'!A600))</f>
        <v/>
      </c>
    </row>
    <row r="601" spans="1:4" x14ac:dyDescent="0.25">
      <c r="A601">
        <f t="shared" ca="1" si="18"/>
        <v>28</v>
      </c>
      <c r="B601" s="111" t="str">
        <f ca="1">OFFSET('YODA Header Blocks'!$A$1,0,'YODA File'!A601)</f>
        <v>Data Values</v>
      </c>
      <c r="C601">
        <f t="shared" ca="1" si="19"/>
        <v>500</v>
      </c>
      <c r="D601" s="111" t="str">
        <f ca="1">IF(ROW()-2&gt;LengthHeader,"",
OFFSET('YODA Header Blocks'!$A$2,'YODA File'!C601,'YODA File'!A601))</f>
        <v/>
      </c>
    </row>
    <row r="602" spans="1:4" x14ac:dyDescent="0.25">
      <c r="A602">
        <f t="shared" ca="1" si="18"/>
        <v>28</v>
      </c>
      <c r="B602" s="111" t="str">
        <f ca="1">OFFSET('YODA Header Blocks'!$A$1,0,'YODA File'!A602)</f>
        <v>Data Values</v>
      </c>
      <c r="C602">
        <f t="shared" ca="1" si="19"/>
        <v>501</v>
      </c>
      <c r="D602" s="111" t="str">
        <f ca="1">IF(ROW()-2&gt;LengthHeader,"",
OFFSET('YODA Header Blocks'!$A$2,'YODA File'!C602,'YODA File'!A602))</f>
        <v/>
      </c>
    </row>
    <row r="603" spans="1:4" x14ac:dyDescent="0.25">
      <c r="A603">
        <f t="shared" ca="1" si="18"/>
        <v>28</v>
      </c>
      <c r="B603" s="111" t="str">
        <f ca="1">OFFSET('YODA Header Blocks'!$A$1,0,'YODA File'!A603)</f>
        <v>Data Values</v>
      </c>
      <c r="C603">
        <f t="shared" ca="1" si="19"/>
        <v>502</v>
      </c>
      <c r="D603" s="111" t="str">
        <f ca="1">IF(ROW()-2&gt;LengthHeader,"",
OFFSET('YODA Header Blocks'!$A$2,'YODA File'!C603,'YODA File'!A603))</f>
        <v/>
      </c>
    </row>
    <row r="604" spans="1:4" x14ac:dyDescent="0.25">
      <c r="A604">
        <f t="shared" ca="1" si="18"/>
        <v>28</v>
      </c>
      <c r="B604" s="111" t="str">
        <f ca="1">OFFSET('YODA Header Blocks'!$A$1,0,'YODA File'!A604)</f>
        <v>Data Values</v>
      </c>
      <c r="C604">
        <f t="shared" ca="1" si="19"/>
        <v>503</v>
      </c>
      <c r="D604" s="111" t="str">
        <f ca="1">IF(ROW()-2&gt;LengthHeader,"",
OFFSET('YODA Header Blocks'!$A$2,'YODA File'!C604,'YODA File'!A604))</f>
        <v/>
      </c>
    </row>
    <row r="605" spans="1:4" x14ac:dyDescent="0.25">
      <c r="A605">
        <f t="shared" ca="1" si="18"/>
        <v>28</v>
      </c>
      <c r="B605" s="111" t="str">
        <f ca="1">OFFSET('YODA Header Blocks'!$A$1,0,'YODA File'!A605)</f>
        <v>Data Values</v>
      </c>
      <c r="C605">
        <f t="shared" ca="1" si="19"/>
        <v>504</v>
      </c>
      <c r="D605" s="111" t="str">
        <f ca="1">IF(ROW()-2&gt;LengthHeader,"",
OFFSET('YODA Header Blocks'!$A$2,'YODA File'!C605,'YODA File'!A605))</f>
        <v/>
      </c>
    </row>
    <row r="606" spans="1:4" x14ac:dyDescent="0.25">
      <c r="A606">
        <f t="shared" ca="1" si="18"/>
        <v>28</v>
      </c>
      <c r="B606" s="111" t="str">
        <f ca="1">OFFSET('YODA Header Blocks'!$A$1,0,'YODA File'!A606)</f>
        <v>Data Values</v>
      </c>
      <c r="C606">
        <f t="shared" ca="1" si="19"/>
        <v>505</v>
      </c>
      <c r="D606" s="111" t="str">
        <f ca="1">IF(ROW()-2&gt;LengthHeader,"",
OFFSET('YODA Header Blocks'!$A$2,'YODA File'!C606,'YODA File'!A606))</f>
        <v/>
      </c>
    </row>
    <row r="607" spans="1:4" x14ac:dyDescent="0.25">
      <c r="A607">
        <f t="shared" ca="1" si="18"/>
        <v>28</v>
      </c>
      <c r="B607" s="111" t="str">
        <f ca="1">OFFSET('YODA Header Blocks'!$A$1,0,'YODA File'!A607)</f>
        <v>Data Values</v>
      </c>
      <c r="C607">
        <f t="shared" ca="1" si="19"/>
        <v>506</v>
      </c>
      <c r="D607" s="111" t="str">
        <f ca="1">IF(ROW()-2&gt;LengthHeader,"",
OFFSET('YODA Header Blocks'!$A$2,'YODA File'!C607,'YODA File'!A607))</f>
        <v/>
      </c>
    </row>
    <row r="608" spans="1:4" x14ac:dyDescent="0.25">
      <c r="A608">
        <f t="shared" ca="1" si="18"/>
        <v>28</v>
      </c>
      <c r="B608" s="111" t="str">
        <f ca="1">OFFSET('YODA Header Blocks'!$A$1,0,'YODA File'!A608)</f>
        <v>Data Values</v>
      </c>
      <c r="C608">
        <f t="shared" ca="1" si="19"/>
        <v>507</v>
      </c>
      <c r="D608" s="111" t="str">
        <f ca="1">IF(ROW()-2&gt;LengthHeader,"",
OFFSET('YODA Header Blocks'!$A$2,'YODA File'!C608,'YODA File'!A608))</f>
        <v/>
      </c>
    </row>
    <row r="609" spans="1:4" x14ac:dyDescent="0.25">
      <c r="A609">
        <f t="shared" ca="1" si="18"/>
        <v>28</v>
      </c>
      <c r="B609" s="111" t="str">
        <f ca="1">OFFSET('YODA Header Blocks'!$A$1,0,'YODA File'!A609)</f>
        <v>Data Values</v>
      </c>
      <c r="C609">
        <f t="shared" ca="1" si="19"/>
        <v>508</v>
      </c>
      <c r="D609" s="111" t="str">
        <f ca="1">IF(ROW()-2&gt;LengthHeader,"",
OFFSET('YODA Header Blocks'!$A$2,'YODA File'!C609,'YODA File'!A609))</f>
        <v/>
      </c>
    </row>
    <row r="610" spans="1:4" x14ac:dyDescent="0.25">
      <c r="A610">
        <f t="shared" ca="1" si="18"/>
        <v>28</v>
      </c>
      <c r="B610" s="111" t="str">
        <f ca="1">OFFSET('YODA Header Blocks'!$A$1,0,'YODA File'!A610)</f>
        <v>Data Values</v>
      </c>
      <c r="C610">
        <f t="shared" ca="1" si="19"/>
        <v>509</v>
      </c>
      <c r="D610" s="111" t="str">
        <f ca="1">IF(ROW()-2&gt;LengthHeader,"",
OFFSET('YODA Header Blocks'!$A$2,'YODA File'!C610,'YODA File'!A610))</f>
        <v/>
      </c>
    </row>
    <row r="611" spans="1:4" x14ac:dyDescent="0.25">
      <c r="A611">
        <f t="shared" ca="1" si="18"/>
        <v>28</v>
      </c>
      <c r="B611" s="111" t="str">
        <f ca="1">OFFSET('YODA Header Blocks'!$A$1,0,'YODA File'!A611)</f>
        <v>Data Values</v>
      </c>
      <c r="C611">
        <f t="shared" ca="1" si="19"/>
        <v>510</v>
      </c>
      <c r="D611" s="111" t="str">
        <f ca="1">IF(ROW()-2&gt;LengthHeader,"",
OFFSET('YODA Header Blocks'!$A$2,'YODA File'!C611,'YODA File'!A611))</f>
        <v/>
      </c>
    </row>
    <row r="612" spans="1:4" x14ac:dyDescent="0.25">
      <c r="A612">
        <f t="shared" ca="1" si="18"/>
        <v>28</v>
      </c>
      <c r="B612" s="111" t="str">
        <f ca="1">OFFSET('YODA Header Blocks'!$A$1,0,'YODA File'!A612)</f>
        <v>Data Values</v>
      </c>
      <c r="C612">
        <f t="shared" ca="1" si="19"/>
        <v>511</v>
      </c>
      <c r="D612" s="111" t="str">
        <f ca="1">IF(ROW()-2&gt;LengthHeader,"",
OFFSET('YODA Header Blocks'!$A$2,'YODA File'!C612,'YODA File'!A612))</f>
        <v/>
      </c>
    </row>
    <row r="613" spans="1:4" x14ac:dyDescent="0.25">
      <c r="A613">
        <f t="shared" ca="1" si="18"/>
        <v>28</v>
      </c>
      <c r="B613" s="111" t="str">
        <f ca="1">OFFSET('YODA Header Blocks'!$A$1,0,'YODA File'!A613)</f>
        <v>Data Values</v>
      </c>
      <c r="C613">
        <f t="shared" ca="1" si="19"/>
        <v>512</v>
      </c>
      <c r="D613" s="111" t="str">
        <f ca="1">IF(ROW()-2&gt;LengthHeader,"",
OFFSET('YODA Header Blocks'!$A$2,'YODA File'!C613,'YODA File'!A613))</f>
        <v/>
      </c>
    </row>
    <row r="614" spans="1:4" x14ac:dyDescent="0.25">
      <c r="A614">
        <f t="shared" ca="1" si="18"/>
        <v>28</v>
      </c>
      <c r="B614" s="111" t="str">
        <f ca="1">OFFSET('YODA Header Blocks'!$A$1,0,'YODA File'!A614)</f>
        <v>Data Values</v>
      </c>
      <c r="C614">
        <f t="shared" ca="1" si="19"/>
        <v>513</v>
      </c>
      <c r="D614" s="111" t="str">
        <f ca="1">IF(ROW()-2&gt;LengthHeader,"",
OFFSET('YODA Header Blocks'!$A$2,'YODA File'!C614,'YODA File'!A614))</f>
        <v/>
      </c>
    </row>
    <row r="615" spans="1:4" x14ac:dyDescent="0.25">
      <c r="A615">
        <f t="shared" ca="1" si="18"/>
        <v>28</v>
      </c>
      <c r="B615" s="111" t="str">
        <f ca="1">OFFSET('YODA Header Blocks'!$A$1,0,'YODA File'!A615)</f>
        <v>Data Values</v>
      </c>
      <c r="C615">
        <f t="shared" ca="1" si="19"/>
        <v>514</v>
      </c>
      <c r="D615" s="111" t="str">
        <f ca="1">IF(ROW()-2&gt;LengthHeader,"",
OFFSET('YODA Header Blocks'!$A$2,'YODA File'!C615,'YODA File'!A615))</f>
        <v/>
      </c>
    </row>
    <row r="616" spans="1:4" x14ac:dyDescent="0.25">
      <c r="A616">
        <f t="shared" ca="1" si="18"/>
        <v>28</v>
      </c>
      <c r="B616" s="111" t="str">
        <f ca="1">OFFSET('YODA Header Blocks'!$A$1,0,'YODA File'!A616)</f>
        <v>Data Values</v>
      </c>
      <c r="C616">
        <f t="shared" ca="1" si="19"/>
        <v>515</v>
      </c>
      <c r="D616" s="111" t="str">
        <f ca="1">IF(ROW()-2&gt;LengthHeader,"",
OFFSET('YODA Header Blocks'!$A$2,'YODA File'!C616,'YODA File'!A616))</f>
        <v/>
      </c>
    </row>
    <row r="617" spans="1:4" x14ac:dyDescent="0.25">
      <c r="A617">
        <f t="shared" ca="1" si="18"/>
        <v>28</v>
      </c>
      <c r="B617" s="111" t="str">
        <f ca="1">OFFSET('YODA Header Blocks'!$A$1,0,'YODA File'!A617)</f>
        <v>Data Values</v>
      </c>
      <c r="C617">
        <f t="shared" ca="1" si="19"/>
        <v>516</v>
      </c>
      <c r="D617" s="111" t="str">
        <f ca="1">IF(ROW()-2&gt;LengthHeader,"",
OFFSET('YODA Header Blocks'!$A$2,'YODA File'!C617,'YODA File'!A617))</f>
        <v/>
      </c>
    </row>
    <row r="618" spans="1:4" x14ac:dyDescent="0.25">
      <c r="A618">
        <f t="shared" ca="1" si="18"/>
        <v>28</v>
      </c>
      <c r="B618" s="111" t="str">
        <f ca="1">OFFSET('YODA Header Blocks'!$A$1,0,'YODA File'!A618)</f>
        <v>Data Values</v>
      </c>
      <c r="C618">
        <f t="shared" ca="1" si="19"/>
        <v>517</v>
      </c>
      <c r="D618" s="111" t="str">
        <f ca="1">IF(ROW()-2&gt;LengthHeader,"",
OFFSET('YODA Header Blocks'!$A$2,'YODA File'!C618,'YODA File'!A618))</f>
        <v/>
      </c>
    </row>
    <row r="619" spans="1:4" x14ac:dyDescent="0.25">
      <c r="A619">
        <f t="shared" ca="1" si="18"/>
        <v>28</v>
      </c>
      <c r="B619" s="111" t="str">
        <f ca="1">OFFSET('YODA Header Blocks'!$A$1,0,'YODA File'!A619)</f>
        <v>Data Values</v>
      </c>
      <c r="C619">
        <f t="shared" ca="1" si="19"/>
        <v>518</v>
      </c>
      <c r="D619" s="111" t="str">
        <f ca="1">IF(ROW()-2&gt;LengthHeader,"",
OFFSET('YODA Header Blocks'!$A$2,'YODA File'!C619,'YODA File'!A619))</f>
        <v/>
      </c>
    </row>
    <row r="620" spans="1:4" x14ac:dyDescent="0.25">
      <c r="A620">
        <f t="shared" ca="1" si="18"/>
        <v>28</v>
      </c>
      <c r="B620" s="111" t="str">
        <f ca="1">OFFSET('YODA Header Blocks'!$A$1,0,'YODA File'!A620)</f>
        <v>Data Values</v>
      </c>
      <c r="C620">
        <f t="shared" ca="1" si="19"/>
        <v>519</v>
      </c>
      <c r="D620" s="111" t="str">
        <f ca="1">IF(ROW()-2&gt;LengthHeader,"",
OFFSET('YODA Header Blocks'!$A$2,'YODA File'!C620,'YODA File'!A620))</f>
        <v/>
      </c>
    </row>
    <row r="621" spans="1:4" x14ac:dyDescent="0.25">
      <c r="A621">
        <f t="shared" ca="1" si="18"/>
        <v>28</v>
      </c>
      <c r="B621" s="111" t="str">
        <f ca="1">OFFSET('YODA Header Blocks'!$A$1,0,'YODA File'!A621)</f>
        <v>Data Values</v>
      </c>
      <c r="C621">
        <f t="shared" ca="1" si="19"/>
        <v>520</v>
      </c>
      <c r="D621" s="111" t="str">
        <f ca="1">IF(ROW()-2&gt;LengthHeader,"",
OFFSET('YODA Header Blocks'!$A$2,'YODA File'!C621,'YODA File'!A621))</f>
        <v/>
      </c>
    </row>
    <row r="622" spans="1:4" x14ac:dyDescent="0.25">
      <c r="A622">
        <f t="shared" ca="1" si="18"/>
        <v>28</v>
      </c>
      <c r="B622" s="111" t="str">
        <f ca="1">OFFSET('YODA Header Blocks'!$A$1,0,'YODA File'!A622)</f>
        <v>Data Values</v>
      </c>
      <c r="C622">
        <f t="shared" ca="1" si="19"/>
        <v>521</v>
      </c>
      <c r="D622" s="111" t="str">
        <f ca="1">IF(ROW()-2&gt;LengthHeader,"",
OFFSET('YODA Header Blocks'!$A$2,'YODA File'!C622,'YODA File'!A622))</f>
        <v/>
      </c>
    </row>
    <row r="623" spans="1:4" x14ac:dyDescent="0.25">
      <c r="A623">
        <f t="shared" ca="1" si="18"/>
        <v>28</v>
      </c>
      <c r="B623" s="111" t="str">
        <f ca="1">OFFSET('YODA Header Blocks'!$A$1,0,'YODA File'!A623)</f>
        <v>Data Values</v>
      </c>
      <c r="C623">
        <f t="shared" ca="1" si="19"/>
        <v>522</v>
      </c>
      <c r="D623" s="111" t="str">
        <f ca="1">IF(ROW()-2&gt;LengthHeader,"",
OFFSET('YODA Header Blocks'!$A$2,'YODA File'!C623,'YODA File'!A623))</f>
        <v/>
      </c>
    </row>
    <row r="624" spans="1:4" x14ac:dyDescent="0.25">
      <c r="A624">
        <f t="shared" ca="1" si="18"/>
        <v>28</v>
      </c>
      <c r="B624" s="111" t="str">
        <f ca="1">OFFSET('YODA Header Blocks'!$A$1,0,'YODA File'!A624)</f>
        <v>Data Values</v>
      </c>
      <c r="C624">
        <f t="shared" ca="1" si="19"/>
        <v>523</v>
      </c>
      <c r="D624" s="111" t="str">
        <f ca="1">IF(ROW()-2&gt;LengthHeader,"",
OFFSET('YODA Header Blocks'!$A$2,'YODA File'!C624,'YODA File'!A624))</f>
        <v/>
      </c>
    </row>
    <row r="625" spans="1:4" x14ac:dyDescent="0.25">
      <c r="A625">
        <f t="shared" ca="1" si="18"/>
        <v>28</v>
      </c>
      <c r="B625" s="111" t="str">
        <f ca="1">OFFSET('YODA Header Blocks'!$A$1,0,'YODA File'!A625)</f>
        <v>Data Values</v>
      </c>
      <c r="C625">
        <f t="shared" ca="1" si="19"/>
        <v>524</v>
      </c>
      <c r="D625" s="111" t="str">
        <f ca="1">IF(ROW()-2&gt;LengthHeader,"",
OFFSET('YODA Header Blocks'!$A$2,'YODA File'!C625,'YODA File'!A625))</f>
        <v/>
      </c>
    </row>
    <row r="626" spans="1:4" x14ac:dyDescent="0.25">
      <c r="A626">
        <f t="shared" ca="1" si="18"/>
        <v>28</v>
      </c>
      <c r="B626" s="111" t="str">
        <f ca="1">OFFSET('YODA Header Blocks'!$A$1,0,'YODA File'!A626)</f>
        <v>Data Values</v>
      </c>
      <c r="C626">
        <f t="shared" ca="1" si="19"/>
        <v>525</v>
      </c>
      <c r="D626" s="111" t="str">
        <f ca="1">IF(ROW()-2&gt;LengthHeader,"",
OFFSET('YODA Header Blocks'!$A$2,'YODA File'!C626,'YODA File'!A626))</f>
        <v/>
      </c>
    </row>
    <row r="627" spans="1:4" x14ac:dyDescent="0.25">
      <c r="A627">
        <f t="shared" ca="1" si="18"/>
        <v>28</v>
      </c>
      <c r="B627" s="111" t="str">
        <f ca="1">OFFSET('YODA Header Blocks'!$A$1,0,'YODA File'!A627)</f>
        <v>Data Values</v>
      </c>
      <c r="C627">
        <f t="shared" ca="1" si="19"/>
        <v>526</v>
      </c>
      <c r="D627" s="111" t="str">
        <f ca="1">IF(ROW()-2&gt;LengthHeader,"",
OFFSET('YODA Header Blocks'!$A$2,'YODA File'!C627,'YODA File'!A627))</f>
        <v/>
      </c>
    </row>
    <row r="628" spans="1:4" x14ac:dyDescent="0.25">
      <c r="A628">
        <f t="shared" ca="1" si="18"/>
        <v>28</v>
      </c>
      <c r="B628" s="111" t="str">
        <f ca="1">OFFSET('YODA Header Blocks'!$A$1,0,'YODA File'!A628)</f>
        <v>Data Values</v>
      </c>
      <c r="C628">
        <f t="shared" ca="1" si="19"/>
        <v>527</v>
      </c>
      <c r="D628" s="111" t="str">
        <f ca="1">IF(ROW()-2&gt;LengthHeader,"",
OFFSET('YODA Header Blocks'!$A$2,'YODA File'!C628,'YODA File'!A628))</f>
        <v/>
      </c>
    </row>
    <row r="629" spans="1:4" x14ac:dyDescent="0.25">
      <c r="A629">
        <f t="shared" ca="1" si="18"/>
        <v>28</v>
      </c>
      <c r="B629" s="111" t="str">
        <f ca="1">OFFSET('YODA Header Blocks'!$A$1,0,'YODA File'!A629)</f>
        <v>Data Values</v>
      </c>
      <c r="C629">
        <f t="shared" ca="1" si="19"/>
        <v>528</v>
      </c>
      <c r="D629" s="111" t="str">
        <f ca="1">IF(ROW()-2&gt;LengthHeader,"",
OFFSET('YODA Header Blocks'!$A$2,'YODA File'!C629,'YODA File'!A629))</f>
        <v/>
      </c>
    </row>
    <row r="630" spans="1:4" x14ac:dyDescent="0.25">
      <c r="A630">
        <f t="shared" ca="1" si="18"/>
        <v>28</v>
      </c>
      <c r="B630" s="111" t="str">
        <f ca="1">OFFSET('YODA Header Blocks'!$A$1,0,'YODA File'!A630)</f>
        <v>Data Values</v>
      </c>
      <c r="C630">
        <f t="shared" ca="1" si="19"/>
        <v>529</v>
      </c>
      <c r="D630" s="111" t="str">
        <f ca="1">IF(ROW()-2&gt;LengthHeader,"",
OFFSET('YODA Header Blocks'!$A$2,'YODA File'!C630,'YODA File'!A630))</f>
        <v/>
      </c>
    </row>
    <row r="631" spans="1:4" x14ac:dyDescent="0.25">
      <c r="A631">
        <f t="shared" ca="1" si="18"/>
        <v>28</v>
      </c>
      <c r="B631" s="111" t="str">
        <f ca="1">OFFSET('YODA Header Blocks'!$A$1,0,'YODA File'!A631)</f>
        <v>Data Values</v>
      </c>
      <c r="C631">
        <f t="shared" ca="1" si="19"/>
        <v>530</v>
      </c>
      <c r="D631" s="111" t="str">
        <f ca="1">IF(ROW()-2&gt;LengthHeader,"",
OFFSET('YODA Header Blocks'!$A$2,'YODA File'!C631,'YODA File'!A631))</f>
        <v/>
      </c>
    </row>
    <row r="632" spans="1:4" x14ac:dyDescent="0.25">
      <c r="A632">
        <f t="shared" ca="1" si="18"/>
        <v>28</v>
      </c>
      <c r="B632" s="111" t="str">
        <f ca="1">OFFSET('YODA Header Blocks'!$A$1,0,'YODA File'!A632)</f>
        <v>Data Values</v>
      </c>
      <c r="C632">
        <f t="shared" ca="1" si="19"/>
        <v>531</v>
      </c>
      <c r="D632" s="111" t="str">
        <f ca="1">IF(ROW()-2&gt;LengthHeader,"",
OFFSET('YODA Header Blocks'!$A$2,'YODA File'!C632,'YODA File'!A632))</f>
        <v/>
      </c>
    </row>
    <row r="633" spans="1:4" x14ac:dyDescent="0.25">
      <c r="A633">
        <f t="shared" ca="1" si="18"/>
        <v>28</v>
      </c>
      <c r="B633" s="111" t="str">
        <f ca="1">OFFSET('YODA Header Blocks'!$A$1,0,'YODA File'!A633)</f>
        <v>Data Values</v>
      </c>
      <c r="C633">
        <f t="shared" ca="1" si="19"/>
        <v>532</v>
      </c>
      <c r="D633" s="111" t="str">
        <f ca="1">IF(ROW()-2&gt;LengthHeader,"",
OFFSET('YODA Header Blocks'!$A$2,'YODA File'!C633,'YODA File'!A633))</f>
        <v/>
      </c>
    </row>
    <row r="634" spans="1:4" x14ac:dyDescent="0.25">
      <c r="A634">
        <f t="shared" ca="1" si="18"/>
        <v>28</v>
      </c>
      <c r="B634" s="111" t="str">
        <f ca="1">OFFSET('YODA Header Blocks'!$A$1,0,'YODA File'!A634)</f>
        <v>Data Values</v>
      </c>
      <c r="C634">
        <f t="shared" ca="1" si="19"/>
        <v>533</v>
      </c>
      <c r="D634" s="111" t="str">
        <f ca="1">IF(ROW()-2&gt;LengthHeader,"",
OFFSET('YODA Header Blocks'!$A$2,'YODA File'!C634,'YODA File'!A634))</f>
        <v/>
      </c>
    </row>
    <row r="635" spans="1:4" x14ac:dyDescent="0.25">
      <c r="A635">
        <f t="shared" ca="1" si="18"/>
        <v>28</v>
      </c>
      <c r="B635" s="111" t="str">
        <f ca="1">OFFSET('YODA Header Blocks'!$A$1,0,'YODA File'!A635)</f>
        <v>Data Values</v>
      </c>
      <c r="C635">
        <f t="shared" ca="1" si="19"/>
        <v>534</v>
      </c>
      <c r="D635" s="111" t="str">
        <f ca="1">IF(ROW()-2&gt;LengthHeader,"",
OFFSET('YODA Header Blocks'!$A$2,'YODA File'!C635,'YODA File'!A635))</f>
        <v/>
      </c>
    </row>
    <row r="636" spans="1:4" x14ac:dyDescent="0.25">
      <c r="A636">
        <f t="shared" ca="1" si="18"/>
        <v>28</v>
      </c>
      <c r="B636" s="111" t="str">
        <f ca="1">OFFSET('YODA Header Blocks'!$A$1,0,'YODA File'!A636)</f>
        <v>Data Values</v>
      </c>
      <c r="C636">
        <f t="shared" ca="1" si="19"/>
        <v>535</v>
      </c>
      <c r="D636" s="111" t="str">
        <f ca="1">IF(ROW()-2&gt;LengthHeader,"",
OFFSET('YODA Header Blocks'!$A$2,'YODA File'!C636,'YODA File'!A636))</f>
        <v/>
      </c>
    </row>
    <row r="637" spans="1:4" x14ac:dyDescent="0.25">
      <c r="A637">
        <f t="shared" ca="1" si="18"/>
        <v>28</v>
      </c>
      <c r="B637" s="111" t="str">
        <f ca="1">OFFSET('YODA Header Blocks'!$A$1,0,'YODA File'!A637)</f>
        <v>Data Values</v>
      </c>
      <c r="C637">
        <f t="shared" ca="1" si="19"/>
        <v>536</v>
      </c>
      <c r="D637" s="111" t="str">
        <f ca="1">IF(ROW()-2&gt;LengthHeader,"",
OFFSET('YODA Header Blocks'!$A$2,'YODA File'!C637,'YODA File'!A637))</f>
        <v/>
      </c>
    </row>
    <row r="638" spans="1:4" x14ac:dyDescent="0.25">
      <c r="A638">
        <f t="shared" ca="1" si="18"/>
        <v>28</v>
      </c>
      <c r="B638" s="111" t="str">
        <f ca="1">OFFSET('YODA Header Blocks'!$A$1,0,'YODA File'!A638)</f>
        <v>Data Values</v>
      </c>
      <c r="C638">
        <f t="shared" ca="1" si="19"/>
        <v>537</v>
      </c>
      <c r="D638" s="111" t="str">
        <f ca="1">IF(ROW()-2&gt;LengthHeader,"",
OFFSET('YODA Header Blocks'!$A$2,'YODA File'!C638,'YODA File'!A638))</f>
        <v/>
      </c>
    </row>
    <row r="639" spans="1:4" x14ac:dyDescent="0.25">
      <c r="A639">
        <f t="shared" ca="1" si="18"/>
        <v>28</v>
      </c>
      <c r="B639" s="111" t="str">
        <f ca="1">OFFSET('YODA Header Blocks'!$A$1,0,'YODA File'!A639)</f>
        <v>Data Values</v>
      </c>
      <c r="C639">
        <f t="shared" ca="1" si="19"/>
        <v>538</v>
      </c>
      <c r="D639" s="111" t="str">
        <f ca="1">IF(ROW()-2&gt;LengthHeader,"",
OFFSET('YODA Header Blocks'!$A$2,'YODA File'!C639,'YODA File'!A639))</f>
        <v/>
      </c>
    </row>
    <row r="640" spans="1:4" x14ac:dyDescent="0.25">
      <c r="A640">
        <f t="shared" ca="1" si="18"/>
        <v>28</v>
      </c>
      <c r="B640" s="111" t="str">
        <f ca="1">OFFSET('YODA Header Blocks'!$A$1,0,'YODA File'!A640)</f>
        <v>Data Values</v>
      </c>
      <c r="C640">
        <f t="shared" ca="1" si="19"/>
        <v>539</v>
      </c>
      <c r="D640" s="111" t="str">
        <f ca="1">IF(ROW()-2&gt;LengthHeader,"",
OFFSET('YODA Header Blocks'!$A$2,'YODA File'!C640,'YODA File'!A640))</f>
        <v/>
      </c>
    </row>
    <row r="641" spans="1:4" x14ac:dyDescent="0.25">
      <c r="A641">
        <f t="shared" ca="1" si="18"/>
        <v>28</v>
      </c>
      <c r="B641" s="111" t="str">
        <f ca="1">OFFSET('YODA Header Blocks'!$A$1,0,'YODA File'!A641)</f>
        <v>Data Values</v>
      </c>
      <c r="C641">
        <f t="shared" ca="1" si="19"/>
        <v>540</v>
      </c>
      <c r="D641" s="111" t="str">
        <f ca="1">IF(ROW()-2&gt;LengthHeader,"",
OFFSET('YODA Header Blocks'!$A$2,'YODA File'!C641,'YODA File'!A641))</f>
        <v/>
      </c>
    </row>
    <row r="642" spans="1:4" x14ac:dyDescent="0.25">
      <c r="A642">
        <f t="shared" ca="1" si="18"/>
        <v>28</v>
      </c>
      <c r="B642" s="111" t="str">
        <f ca="1">OFFSET('YODA Header Blocks'!$A$1,0,'YODA File'!A642)</f>
        <v>Data Values</v>
      </c>
      <c r="C642">
        <f t="shared" ca="1" si="19"/>
        <v>541</v>
      </c>
      <c r="D642" s="111" t="str">
        <f ca="1">IF(ROW()-2&gt;LengthHeader,"",
OFFSET('YODA Header Blocks'!$A$2,'YODA File'!C642,'YODA File'!A642))</f>
        <v/>
      </c>
    </row>
    <row r="643" spans="1:4" x14ac:dyDescent="0.25">
      <c r="A643">
        <f t="shared" ref="A643:A706" ca="1" si="20">IF(C642=INDIRECT(CONCATENATE("'YODA Header Blocks'!R2C",A642+1,":R2C",A642+1),FALSE),A642+1,A642)</f>
        <v>28</v>
      </c>
      <c r="B643" s="111" t="str">
        <f ca="1">OFFSET('YODA Header Blocks'!$A$1,0,'YODA File'!A643)</f>
        <v>Data Values</v>
      </c>
      <c r="C643">
        <f t="shared" ref="C643:C706" ca="1" si="21">IF(C642=SUM(INDIRECT(CONCATENATE("'YODA Header Blocks'!R2C",A642+1,":R2C",A642+1),FALSE)),1,C642+1)</f>
        <v>542</v>
      </c>
      <c r="D643" s="111" t="str">
        <f ca="1">IF(ROW()-2&gt;LengthHeader,"",
OFFSET('YODA Header Blocks'!$A$2,'YODA File'!C643,'YODA File'!A643))</f>
        <v/>
      </c>
    </row>
    <row r="644" spans="1:4" x14ac:dyDescent="0.25">
      <c r="A644">
        <f t="shared" ca="1" si="20"/>
        <v>28</v>
      </c>
      <c r="B644" s="111" t="str">
        <f ca="1">OFFSET('YODA Header Blocks'!$A$1,0,'YODA File'!A644)</f>
        <v>Data Values</v>
      </c>
      <c r="C644">
        <f t="shared" ca="1" si="21"/>
        <v>543</v>
      </c>
      <c r="D644" s="111" t="str">
        <f ca="1">IF(ROW()-2&gt;LengthHeader,"",
OFFSET('YODA Header Blocks'!$A$2,'YODA File'!C644,'YODA File'!A644))</f>
        <v/>
      </c>
    </row>
    <row r="645" spans="1:4" x14ac:dyDescent="0.25">
      <c r="A645">
        <f t="shared" ca="1" si="20"/>
        <v>28</v>
      </c>
      <c r="B645" s="111" t="str">
        <f ca="1">OFFSET('YODA Header Blocks'!$A$1,0,'YODA File'!A645)</f>
        <v>Data Values</v>
      </c>
      <c r="C645">
        <f t="shared" ca="1" si="21"/>
        <v>544</v>
      </c>
      <c r="D645" s="111" t="str">
        <f ca="1">IF(ROW()-2&gt;LengthHeader,"",
OFFSET('YODA Header Blocks'!$A$2,'YODA File'!C645,'YODA File'!A645))</f>
        <v/>
      </c>
    </row>
    <row r="646" spans="1:4" x14ac:dyDescent="0.25">
      <c r="A646">
        <f t="shared" ca="1" si="20"/>
        <v>28</v>
      </c>
      <c r="B646" s="111" t="str">
        <f ca="1">OFFSET('YODA Header Blocks'!$A$1,0,'YODA File'!A646)</f>
        <v>Data Values</v>
      </c>
      <c r="C646">
        <f t="shared" ca="1" si="21"/>
        <v>545</v>
      </c>
      <c r="D646" s="111" t="str">
        <f ca="1">IF(ROW()-2&gt;LengthHeader,"",
OFFSET('YODA Header Blocks'!$A$2,'YODA File'!C646,'YODA File'!A646))</f>
        <v/>
      </c>
    </row>
    <row r="647" spans="1:4" x14ac:dyDescent="0.25">
      <c r="A647">
        <f t="shared" ca="1" si="20"/>
        <v>28</v>
      </c>
      <c r="B647" s="111" t="str">
        <f ca="1">OFFSET('YODA Header Blocks'!$A$1,0,'YODA File'!A647)</f>
        <v>Data Values</v>
      </c>
      <c r="C647">
        <f t="shared" ca="1" si="21"/>
        <v>546</v>
      </c>
      <c r="D647" s="111" t="str">
        <f ca="1">IF(ROW()-2&gt;LengthHeader,"",
OFFSET('YODA Header Blocks'!$A$2,'YODA File'!C647,'YODA File'!A647))</f>
        <v/>
      </c>
    </row>
    <row r="648" spans="1:4" x14ac:dyDescent="0.25">
      <c r="A648">
        <f t="shared" ca="1" si="20"/>
        <v>28</v>
      </c>
      <c r="B648" s="111" t="str">
        <f ca="1">OFFSET('YODA Header Blocks'!$A$1,0,'YODA File'!A648)</f>
        <v>Data Values</v>
      </c>
      <c r="C648">
        <f t="shared" ca="1" si="21"/>
        <v>547</v>
      </c>
      <c r="D648" s="111" t="str">
        <f ca="1">IF(ROW()-2&gt;LengthHeader,"",
OFFSET('YODA Header Blocks'!$A$2,'YODA File'!C648,'YODA File'!A648))</f>
        <v/>
      </c>
    </row>
    <row r="649" spans="1:4" x14ac:dyDescent="0.25">
      <c r="A649">
        <f t="shared" ca="1" si="20"/>
        <v>28</v>
      </c>
      <c r="B649" s="111" t="str">
        <f ca="1">OFFSET('YODA Header Blocks'!$A$1,0,'YODA File'!A649)</f>
        <v>Data Values</v>
      </c>
      <c r="C649">
        <f t="shared" ca="1" si="21"/>
        <v>548</v>
      </c>
      <c r="D649" s="111" t="str">
        <f ca="1">IF(ROW()-2&gt;LengthHeader,"",
OFFSET('YODA Header Blocks'!$A$2,'YODA File'!C649,'YODA File'!A649))</f>
        <v/>
      </c>
    </row>
    <row r="650" spans="1:4" x14ac:dyDescent="0.25">
      <c r="A650">
        <f t="shared" ca="1" si="20"/>
        <v>28</v>
      </c>
      <c r="B650" s="111" t="str">
        <f ca="1">OFFSET('YODA Header Blocks'!$A$1,0,'YODA File'!A650)</f>
        <v>Data Values</v>
      </c>
      <c r="C650">
        <f t="shared" ca="1" si="21"/>
        <v>549</v>
      </c>
      <c r="D650" s="111" t="str">
        <f ca="1">IF(ROW()-2&gt;LengthHeader,"",
OFFSET('YODA Header Blocks'!$A$2,'YODA File'!C650,'YODA File'!A650))</f>
        <v/>
      </c>
    </row>
    <row r="651" spans="1:4" x14ac:dyDescent="0.25">
      <c r="A651">
        <f t="shared" ca="1" si="20"/>
        <v>28</v>
      </c>
      <c r="B651" s="111" t="str">
        <f ca="1">OFFSET('YODA Header Blocks'!$A$1,0,'YODA File'!A651)</f>
        <v>Data Values</v>
      </c>
      <c r="C651">
        <f t="shared" ca="1" si="21"/>
        <v>550</v>
      </c>
      <c r="D651" s="111" t="str">
        <f ca="1">IF(ROW()-2&gt;LengthHeader,"",
OFFSET('YODA Header Blocks'!$A$2,'YODA File'!C651,'YODA File'!A651))</f>
        <v/>
      </c>
    </row>
    <row r="652" spans="1:4" x14ac:dyDescent="0.25">
      <c r="A652">
        <f t="shared" ca="1" si="20"/>
        <v>28</v>
      </c>
      <c r="B652" s="111" t="str">
        <f ca="1">OFFSET('YODA Header Blocks'!$A$1,0,'YODA File'!A652)</f>
        <v>Data Values</v>
      </c>
      <c r="C652">
        <f t="shared" ca="1" si="21"/>
        <v>551</v>
      </c>
      <c r="D652" s="111" t="str">
        <f ca="1">IF(ROW()-2&gt;LengthHeader,"",
OFFSET('YODA Header Blocks'!$A$2,'YODA File'!C652,'YODA File'!A652))</f>
        <v/>
      </c>
    </row>
    <row r="653" spans="1:4" x14ac:dyDescent="0.25">
      <c r="A653">
        <f t="shared" ca="1" si="20"/>
        <v>28</v>
      </c>
      <c r="B653" s="111" t="str">
        <f ca="1">OFFSET('YODA Header Blocks'!$A$1,0,'YODA File'!A653)</f>
        <v>Data Values</v>
      </c>
      <c r="C653">
        <f t="shared" ca="1" si="21"/>
        <v>552</v>
      </c>
      <c r="D653" s="111" t="str">
        <f ca="1">IF(ROW()-2&gt;LengthHeader,"",
OFFSET('YODA Header Blocks'!$A$2,'YODA File'!C653,'YODA File'!A653))</f>
        <v/>
      </c>
    </row>
    <row r="654" spans="1:4" x14ac:dyDescent="0.25">
      <c r="A654">
        <f t="shared" ca="1" si="20"/>
        <v>28</v>
      </c>
      <c r="B654" s="111" t="str">
        <f ca="1">OFFSET('YODA Header Blocks'!$A$1,0,'YODA File'!A654)</f>
        <v>Data Values</v>
      </c>
      <c r="C654">
        <f t="shared" ca="1" si="21"/>
        <v>553</v>
      </c>
      <c r="D654" s="111" t="str">
        <f ca="1">IF(ROW()-2&gt;LengthHeader,"",
OFFSET('YODA Header Blocks'!$A$2,'YODA File'!C654,'YODA File'!A654))</f>
        <v/>
      </c>
    </row>
    <row r="655" spans="1:4" x14ac:dyDescent="0.25">
      <c r="A655">
        <f t="shared" ca="1" si="20"/>
        <v>28</v>
      </c>
      <c r="B655" s="111" t="str">
        <f ca="1">OFFSET('YODA Header Blocks'!$A$1,0,'YODA File'!A655)</f>
        <v>Data Values</v>
      </c>
      <c r="C655">
        <f t="shared" ca="1" si="21"/>
        <v>554</v>
      </c>
      <c r="D655" s="111" t="str">
        <f ca="1">IF(ROW()-2&gt;LengthHeader,"",
OFFSET('YODA Header Blocks'!$A$2,'YODA File'!C655,'YODA File'!A655))</f>
        <v/>
      </c>
    </row>
    <row r="656" spans="1:4" x14ac:dyDescent="0.25">
      <c r="A656">
        <f t="shared" ca="1" si="20"/>
        <v>28</v>
      </c>
      <c r="B656" s="111" t="str">
        <f ca="1">OFFSET('YODA Header Blocks'!$A$1,0,'YODA File'!A656)</f>
        <v>Data Values</v>
      </c>
      <c r="C656">
        <f t="shared" ca="1" si="21"/>
        <v>555</v>
      </c>
      <c r="D656" s="111" t="str">
        <f ca="1">IF(ROW()-2&gt;LengthHeader,"",
OFFSET('YODA Header Blocks'!$A$2,'YODA File'!C656,'YODA File'!A656))</f>
        <v/>
      </c>
    </row>
    <row r="657" spans="1:4" x14ac:dyDescent="0.25">
      <c r="A657">
        <f t="shared" ca="1" si="20"/>
        <v>28</v>
      </c>
      <c r="B657" s="111" t="str">
        <f ca="1">OFFSET('YODA Header Blocks'!$A$1,0,'YODA File'!A657)</f>
        <v>Data Values</v>
      </c>
      <c r="C657">
        <f t="shared" ca="1" si="21"/>
        <v>556</v>
      </c>
      <c r="D657" s="111" t="str">
        <f ca="1">IF(ROW()-2&gt;LengthHeader,"",
OFFSET('YODA Header Blocks'!$A$2,'YODA File'!C657,'YODA File'!A657))</f>
        <v/>
      </c>
    </row>
    <row r="658" spans="1:4" x14ac:dyDescent="0.25">
      <c r="A658">
        <f t="shared" ca="1" si="20"/>
        <v>28</v>
      </c>
      <c r="B658" s="111" t="str">
        <f ca="1">OFFSET('YODA Header Blocks'!$A$1,0,'YODA File'!A658)</f>
        <v>Data Values</v>
      </c>
      <c r="C658">
        <f t="shared" ca="1" si="21"/>
        <v>557</v>
      </c>
      <c r="D658" s="111" t="str">
        <f ca="1">IF(ROW()-2&gt;LengthHeader,"",
OFFSET('YODA Header Blocks'!$A$2,'YODA File'!C658,'YODA File'!A658))</f>
        <v/>
      </c>
    </row>
    <row r="659" spans="1:4" x14ac:dyDescent="0.25">
      <c r="A659">
        <f t="shared" ca="1" si="20"/>
        <v>28</v>
      </c>
      <c r="B659" s="111" t="str">
        <f ca="1">OFFSET('YODA Header Blocks'!$A$1,0,'YODA File'!A659)</f>
        <v>Data Values</v>
      </c>
      <c r="C659">
        <f t="shared" ca="1" si="21"/>
        <v>558</v>
      </c>
      <c r="D659" s="111" t="str">
        <f ca="1">IF(ROW()-2&gt;LengthHeader,"",
OFFSET('YODA Header Blocks'!$A$2,'YODA File'!C659,'YODA File'!A659))</f>
        <v/>
      </c>
    </row>
    <row r="660" spans="1:4" x14ac:dyDescent="0.25">
      <c r="A660">
        <f t="shared" ca="1" si="20"/>
        <v>28</v>
      </c>
      <c r="B660" s="111" t="str">
        <f ca="1">OFFSET('YODA Header Blocks'!$A$1,0,'YODA File'!A660)</f>
        <v>Data Values</v>
      </c>
      <c r="C660">
        <f t="shared" ca="1" si="21"/>
        <v>559</v>
      </c>
      <c r="D660" s="111" t="str">
        <f ca="1">IF(ROW()-2&gt;LengthHeader,"",
OFFSET('YODA Header Blocks'!$A$2,'YODA File'!C660,'YODA File'!A660))</f>
        <v/>
      </c>
    </row>
    <row r="661" spans="1:4" x14ac:dyDescent="0.25">
      <c r="A661">
        <f t="shared" ca="1" si="20"/>
        <v>28</v>
      </c>
      <c r="B661" s="111" t="str">
        <f ca="1">OFFSET('YODA Header Blocks'!$A$1,0,'YODA File'!A661)</f>
        <v>Data Values</v>
      </c>
      <c r="C661">
        <f t="shared" ca="1" si="21"/>
        <v>560</v>
      </c>
      <c r="D661" s="111" t="str">
        <f ca="1">IF(ROW()-2&gt;LengthHeader,"",
OFFSET('YODA Header Blocks'!$A$2,'YODA File'!C661,'YODA File'!A661))</f>
        <v/>
      </c>
    </row>
    <row r="662" spans="1:4" x14ac:dyDescent="0.25">
      <c r="A662">
        <f t="shared" ca="1" si="20"/>
        <v>28</v>
      </c>
      <c r="B662" s="111" t="str">
        <f ca="1">OFFSET('YODA Header Blocks'!$A$1,0,'YODA File'!A662)</f>
        <v>Data Values</v>
      </c>
      <c r="C662">
        <f t="shared" ca="1" si="21"/>
        <v>561</v>
      </c>
      <c r="D662" s="111" t="str">
        <f ca="1">IF(ROW()-2&gt;LengthHeader,"",
OFFSET('YODA Header Blocks'!$A$2,'YODA File'!C662,'YODA File'!A662))</f>
        <v/>
      </c>
    </row>
    <row r="663" spans="1:4" x14ac:dyDescent="0.25">
      <c r="A663">
        <f t="shared" ca="1" si="20"/>
        <v>28</v>
      </c>
      <c r="B663" s="111" t="str">
        <f ca="1">OFFSET('YODA Header Blocks'!$A$1,0,'YODA File'!A663)</f>
        <v>Data Values</v>
      </c>
      <c r="C663">
        <f t="shared" ca="1" si="21"/>
        <v>562</v>
      </c>
      <c r="D663" s="111" t="str">
        <f ca="1">IF(ROW()-2&gt;LengthHeader,"",
OFFSET('YODA Header Blocks'!$A$2,'YODA File'!C663,'YODA File'!A663))</f>
        <v/>
      </c>
    </row>
    <row r="664" spans="1:4" x14ac:dyDescent="0.25">
      <c r="A664">
        <f t="shared" ca="1" si="20"/>
        <v>28</v>
      </c>
      <c r="B664" s="111" t="str">
        <f ca="1">OFFSET('YODA Header Blocks'!$A$1,0,'YODA File'!A664)</f>
        <v>Data Values</v>
      </c>
      <c r="C664">
        <f t="shared" ca="1" si="21"/>
        <v>563</v>
      </c>
      <c r="D664" s="111" t="str">
        <f ca="1">IF(ROW()-2&gt;LengthHeader,"",
OFFSET('YODA Header Blocks'!$A$2,'YODA File'!C664,'YODA File'!A664))</f>
        <v/>
      </c>
    </row>
    <row r="665" spans="1:4" x14ac:dyDescent="0.25">
      <c r="A665">
        <f t="shared" ca="1" si="20"/>
        <v>28</v>
      </c>
      <c r="B665" s="111" t="str">
        <f ca="1">OFFSET('YODA Header Blocks'!$A$1,0,'YODA File'!A665)</f>
        <v>Data Values</v>
      </c>
      <c r="C665">
        <f t="shared" ca="1" si="21"/>
        <v>564</v>
      </c>
      <c r="D665" s="111" t="str">
        <f ca="1">IF(ROW()-2&gt;LengthHeader,"",
OFFSET('YODA Header Blocks'!$A$2,'YODA File'!C665,'YODA File'!A665))</f>
        <v/>
      </c>
    </row>
    <row r="666" spans="1:4" x14ac:dyDescent="0.25">
      <c r="A666">
        <f t="shared" ca="1" si="20"/>
        <v>28</v>
      </c>
      <c r="B666" s="111" t="str">
        <f ca="1">OFFSET('YODA Header Blocks'!$A$1,0,'YODA File'!A666)</f>
        <v>Data Values</v>
      </c>
      <c r="C666">
        <f t="shared" ca="1" si="21"/>
        <v>565</v>
      </c>
      <c r="D666" s="111" t="str">
        <f ca="1">IF(ROW()-2&gt;LengthHeader,"",
OFFSET('YODA Header Blocks'!$A$2,'YODA File'!C666,'YODA File'!A666))</f>
        <v/>
      </c>
    </row>
    <row r="667" spans="1:4" x14ac:dyDescent="0.25">
      <c r="A667">
        <f t="shared" ca="1" si="20"/>
        <v>28</v>
      </c>
      <c r="B667" s="111" t="str">
        <f ca="1">OFFSET('YODA Header Blocks'!$A$1,0,'YODA File'!A667)</f>
        <v>Data Values</v>
      </c>
      <c r="C667">
        <f t="shared" ca="1" si="21"/>
        <v>566</v>
      </c>
      <c r="D667" s="111" t="str">
        <f ca="1">IF(ROW()-2&gt;LengthHeader,"",
OFFSET('YODA Header Blocks'!$A$2,'YODA File'!C667,'YODA File'!A667))</f>
        <v/>
      </c>
    </row>
    <row r="668" spans="1:4" x14ac:dyDescent="0.25">
      <c r="A668">
        <f t="shared" ca="1" si="20"/>
        <v>28</v>
      </c>
      <c r="B668" s="111" t="str">
        <f ca="1">OFFSET('YODA Header Blocks'!$A$1,0,'YODA File'!A668)</f>
        <v>Data Values</v>
      </c>
      <c r="C668">
        <f t="shared" ca="1" si="21"/>
        <v>567</v>
      </c>
      <c r="D668" s="111" t="str">
        <f ca="1">IF(ROW()-2&gt;LengthHeader,"",
OFFSET('YODA Header Blocks'!$A$2,'YODA File'!C668,'YODA File'!A668))</f>
        <v/>
      </c>
    </row>
    <row r="669" spans="1:4" x14ac:dyDescent="0.25">
      <c r="A669">
        <f t="shared" ca="1" si="20"/>
        <v>28</v>
      </c>
      <c r="B669" s="111" t="str">
        <f ca="1">OFFSET('YODA Header Blocks'!$A$1,0,'YODA File'!A669)</f>
        <v>Data Values</v>
      </c>
      <c r="C669">
        <f t="shared" ca="1" si="21"/>
        <v>568</v>
      </c>
      <c r="D669" s="111" t="str">
        <f ca="1">IF(ROW()-2&gt;LengthHeader,"",
OFFSET('YODA Header Blocks'!$A$2,'YODA File'!C669,'YODA File'!A669))</f>
        <v/>
      </c>
    </row>
    <row r="670" spans="1:4" x14ac:dyDescent="0.25">
      <c r="A670">
        <f t="shared" ca="1" si="20"/>
        <v>28</v>
      </c>
      <c r="B670" s="111" t="str">
        <f ca="1">OFFSET('YODA Header Blocks'!$A$1,0,'YODA File'!A670)</f>
        <v>Data Values</v>
      </c>
      <c r="C670">
        <f t="shared" ca="1" si="21"/>
        <v>569</v>
      </c>
      <c r="D670" s="111" t="str">
        <f ca="1">IF(ROW()-2&gt;LengthHeader,"",
OFFSET('YODA Header Blocks'!$A$2,'YODA File'!C670,'YODA File'!A670))</f>
        <v/>
      </c>
    </row>
    <row r="671" spans="1:4" x14ac:dyDescent="0.25">
      <c r="A671">
        <f t="shared" ca="1" si="20"/>
        <v>28</v>
      </c>
      <c r="B671" s="111" t="str">
        <f ca="1">OFFSET('YODA Header Blocks'!$A$1,0,'YODA File'!A671)</f>
        <v>Data Values</v>
      </c>
      <c r="C671">
        <f t="shared" ca="1" si="21"/>
        <v>570</v>
      </c>
      <c r="D671" s="111" t="str">
        <f ca="1">IF(ROW()-2&gt;LengthHeader,"",
OFFSET('YODA Header Blocks'!$A$2,'YODA File'!C671,'YODA File'!A671))</f>
        <v/>
      </c>
    </row>
    <row r="672" spans="1:4" x14ac:dyDescent="0.25">
      <c r="A672">
        <f t="shared" ca="1" si="20"/>
        <v>28</v>
      </c>
      <c r="B672" s="111" t="str">
        <f ca="1">OFFSET('YODA Header Blocks'!$A$1,0,'YODA File'!A672)</f>
        <v>Data Values</v>
      </c>
      <c r="C672">
        <f t="shared" ca="1" si="21"/>
        <v>571</v>
      </c>
      <c r="D672" s="111" t="str">
        <f ca="1">IF(ROW()-2&gt;LengthHeader,"",
OFFSET('YODA Header Blocks'!$A$2,'YODA File'!C672,'YODA File'!A672))</f>
        <v/>
      </c>
    </row>
    <row r="673" spans="1:4" x14ac:dyDescent="0.25">
      <c r="A673">
        <f t="shared" ca="1" si="20"/>
        <v>28</v>
      </c>
      <c r="B673" s="111" t="str">
        <f ca="1">OFFSET('YODA Header Blocks'!$A$1,0,'YODA File'!A673)</f>
        <v>Data Values</v>
      </c>
      <c r="C673">
        <f t="shared" ca="1" si="21"/>
        <v>572</v>
      </c>
      <c r="D673" s="111" t="str">
        <f ca="1">IF(ROW()-2&gt;LengthHeader,"",
OFFSET('YODA Header Blocks'!$A$2,'YODA File'!C673,'YODA File'!A673))</f>
        <v/>
      </c>
    </row>
    <row r="674" spans="1:4" x14ac:dyDescent="0.25">
      <c r="A674">
        <f t="shared" ca="1" si="20"/>
        <v>28</v>
      </c>
      <c r="B674" s="111" t="str">
        <f ca="1">OFFSET('YODA Header Blocks'!$A$1,0,'YODA File'!A674)</f>
        <v>Data Values</v>
      </c>
      <c r="C674">
        <f t="shared" ca="1" si="21"/>
        <v>573</v>
      </c>
      <c r="D674" s="111" t="str">
        <f ca="1">IF(ROW()-2&gt;LengthHeader,"",
OFFSET('YODA Header Blocks'!$A$2,'YODA File'!C674,'YODA File'!A674))</f>
        <v/>
      </c>
    </row>
    <row r="675" spans="1:4" x14ac:dyDescent="0.25">
      <c r="A675">
        <f t="shared" ca="1" si="20"/>
        <v>28</v>
      </c>
      <c r="B675" s="111" t="str">
        <f ca="1">OFFSET('YODA Header Blocks'!$A$1,0,'YODA File'!A675)</f>
        <v>Data Values</v>
      </c>
      <c r="C675">
        <f t="shared" ca="1" si="21"/>
        <v>574</v>
      </c>
      <c r="D675" s="111" t="str">
        <f ca="1">IF(ROW()-2&gt;LengthHeader,"",
OFFSET('YODA Header Blocks'!$A$2,'YODA File'!C675,'YODA File'!A675))</f>
        <v/>
      </c>
    </row>
    <row r="676" spans="1:4" x14ac:dyDescent="0.25">
      <c r="A676">
        <f t="shared" ca="1" si="20"/>
        <v>28</v>
      </c>
      <c r="B676" s="111" t="str">
        <f ca="1">OFFSET('YODA Header Blocks'!$A$1,0,'YODA File'!A676)</f>
        <v>Data Values</v>
      </c>
      <c r="C676">
        <f t="shared" ca="1" si="21"/>
        <v>575</v>
      </c>
      <c r="D676" s="111" t="str">
        <f ca="1">IF(ROW()-2&gt;LengthHeader,"",
OFFSET('YODA Header Blocks'!$A$2,'YODA File'!C676,'YODA File'!A676))</f>
        <v/>
      </c>
    </row>
    <row r="677" spans="1:4" x14ac:dyDescent="0.25">
      <c r="A677">
        <f t="shared" ca="1" si="20"/>
        <v>28</v>
      </c>
      <c r="B677" s="111" t="str">
        <f ca="1">OFFSET('YODA Header Blocks'!$A$1,0,'YODA File'!A677)</f>
        <v>Data Values</v>
      </c>
      <c r="C677">
        <f t="shared" ca="1" si="21"/>
        <v>576</v>
      </c>
      <c r="D677" s="111" t="str">
        <f ca="1">IF(ROW()-2&gt;LengthHeader,"",
OFFSET('YODA Header Blocks'!$A$2,'YODA File'!C677,'YODA File'!A677))</f>
        <v/>
      </c>
    </row>
    <row r="678" spans="1:4" x14ac:dyDescent="0.25">
      <c r="A678">
        <f t="shared" ca="1" si="20"/>
        <v>28</v>
      </c>
      <c r="B678" s="111" t="str">
        <f ca="1">OFFSET('YODA Header Blocks'!$A$1,0,'YODA File'!A678)</f>
        <v>Data Values</v>
      </c>
      <c r="C678">
        <f t="shared" ca="1" si="21"/>
        <v>577</v>
      </c>
      <c r="D678" s="111" t="str">
        <f ca="1">IF(ROW()-2&gt;LengthHeader,"",
OFFSET('YODA Header Blocks'!$A$2,'YODA File'!C678,'YODA File'!A678))</f>
        <v/>
      </c>
    </row>
    <row r="679" spans="1:4" x14ac:dyDescent="0.25">
      <c r="A679">
        <f t="shared" ca="1" si="20"/>
        <v>28</v>
      </c>
      <c r="B679" s="111" t="str">
        <f ca="1">OFFSET('YODA Header Blocks'!$A$1,0,'YODA File'!A679)</f>
        <v>Data Values</v>
      </c>
      <c r="C679">
        <f t="shared" ca="1" si="21"/>
        <v>578</v>
      </c>
      <c r="D679" s="111" t="str">
        <f ca="1">IF(ROW()-2&gt;LengthHeader,"",
OFFSET('YODA Header Blocks'!$A$2,'YODA File'!C679,'YODA File'!A679))</f>
        <v/>
      </c>
    </row>
    <row r="680" spans="1:4" x14ac:dyDescent="0.25">
      <c r="A680">
        <f t="shared" ca="1" si="20"/>
        <v>28</v>
      </c>
      <c r="B680" s="111" t="str">
        <f ca="1">OFFSET('YODA Header Blocks'!$A$1,0,'YODA File'!A680)</f>
        <v>Data Values</v>
      </c>
      <c r="C680">
        <f t="shared" ca="1" si="21"/>
        <v>579</v>
      </c>
      <c r="D680" s="111" t="str">
        <f ca="1">IF(ROW()-2&gt;LengthHeader,"",
OFFSET('YODA Header Blocks'!$A$2,'YODA File'!C680,'YODA File'!A680))</f>
        <v/>
      </c>
    </row>
    <row r="681" spans="1:4" x14ac:dyDescent="0.25">
      <c r="A681">
        <f t="shared" ca="1" si="20"/>
        <v>28</v>
      </c>
      <c r="B681" s="111" t="str">
        <f ca="1">OFFSET('YODA Header Blocks'!$A$1,0,'YODA File'!A681)</f>
        <v>Data Values</v>
      </c>
      <c r="C681">
        <f t="shared" ca="1" si="21"/>
        <v>580</v>
      </c>
      <c r="D681" s="111" t="str">
        <f ca="1">IF(ROW()-2&gt;LengthHeader,"",
OFFSET('YODA Header Blocks'!$A$2,'YODA File'!C681,'YODA File'!A681))</f>
        <v/>
      </c>
    </row>
    <row r="682" spans="1:4" x14ac:dyDescent="0.25">
      <c r="A682">
        <f t="shared" ca="1" si="20"/>
        <v>28</v>
      </c>
      <c r="B682" s="111" t="str">
        <f ca="1">OFFSET('YODA Header Blocks'!$A$1,0,'YODA File'!A682)</f>
        <v>Data Values</v>
      </c>
      <c r="C682">
        <f t="shared" ca="1" si="21"/>
        <v>581</v>
      </c>
      <c r="D682" s="111" t="str">
        <f ca="1">IF(ROW()-2&gt;LengthHeader,"",
OFFSET('YODA Header Blocks'!$A$2,'YODA File'!C682,'YODA File'!A682))</f>
        <v/>
      </c>
    </row>
    <row r="683" spans="1:4" x14ac:dyDescent="0.25">
      <c r="A683">
        <f t="shared" ca="1" si="20"/>
        <v>28</v>
      </c>
      <c r="B683" s="111" t="str">
        <f ca="1">OFFSET('YODA Header Blocks'!$A$1,0,'YODA File'!A683)</f>
        <v>Data Values</v>
      </c>
      <c r="C683">
        <f t="shared" ca="1" si="21"/>
        <v>582</v>
      </c>
      <c r="D683" s="111" t="str">
        <f ca="1">IF(ROW()-2&gt;LengthHeader,"",
OFFSET('YODA Header Blocks'!$A$2,'YODA File'!C683,'YODA File'!A683))</f>
        <v/>
      </c>
    </row>
    <row r="684" spans="1:4" x14ac:dyDescent="0.25">
      <c r="A684">
        <f t="shared" ca="1" si="20"/>
        <v>28</v>
      </c>
      <c r="B684" s="111" t="str">
        <f ca="1">OFFSET('YODA Header Blocks'!$A$1,0,'YODA File'!A684)</f>
        <v>Data Values</v>
      </c>
      <c r="C684">
        <f t="shared" ca="1" si="21"/>
        <v>583</v>
      </c>
      <c r="D684" s="111" t="str">
        <f ca="1">IF(ROW()-2&gt;LengthHeader,"",
OFFSET('YODA Header Blocks'!$A$2,'YODA File'!C684,'YODA File'!A684))</f>
        <v/>
      </c>
    </row>
    <row r="685" spans="1:4" x14ac:dyDescent="0.25">
      <c r="A685">
        <f t="shared" ca="1" si="20"/>
        <v>28</v>
      </c>
      <c r="B685" s="111" t="str">
        <f ca="1">OFFSET('YODA Header Blocks'!$A$1,0,'YODA File'!A685)</f>
        <v>Data Values</v>
      </c>
      <c r="C685">
        <f t="shared" ca="1" si="21"/>
        <v>584</v>
      </c>
      <c r="D685" s="111" t="str">
        <f ca="1">IF(ROW()-2&gt;LengthHeader,"",
OFFSET('YODA Header Blocks'!$A$2,'YODA File'!C685,'YODA File'!A685))</f>
        <v/>
      </c>
    </row>
    <row r="686" spans="1:4" x14ac:dyDescent="0.25">
      <c r="A686">
        <f t="shared" ca="1" si="20"/>
        <v>28</v>
      </c>
      <c r="B686" s="111" t="str">
        <f ca="1">OFFSET('YODA Header Blocks'!$A$1,0,'YODA File'!A686)</f>
        <v>Data Values</v>
      </c>
      <c r="C686">
        <f t="shared" ca="1" si="21"/>
        <v>585</v>
      </c>
      <c r="D686" s="111" t="str">
        <f ca="1">IF(ROW()-2&gt;LengthHeader,"",
OFFSET('YODA Header Blocks'!$A$2,'YODA File'!C686,'YODA File'!A686))</f>
        <v/>
      </c>
    </row>
    <row r="687" spans="1:4" x14ac:dyDescent="0.25">
      <c r="A687">
        <f t="shared" ca="1" si="20"/>
        <v>28</v>
      </c>
      <c r="B687" s="111" t="str">
        <f ca="1">OFFSET('YODA Header Blocks'!$A$1,0,'YODA File'!A687)</f>
        <v>Data Values</v>
      </c>
      <c r="C687">
        <f t="shared" ca="1" si="21"/>
        <v>586</v>
      </c>
      <c r="D687" s="111" t="str">
        <f ca="1">IF(ROW()-2&gt;LengthHeader,"",
OFFSET('YODA Header Blocks'!$A$2,'YODA File'!C687,'YODA File'!A687))</f>
        <v/>
      </c>
    </row>
    <row r="688" spans="1:4" x14ac:dyDescent="0.25">
      <c r="A688">
        <f t="shared" ca="1" si="20"/>
        <v>28</v>
      </c>
      <c r="B688" s="111" t="str">
        <f ca="1">OFFSET('YODA Header Blocks'!$A$1,0,'YODA File'!A688)</f>
        <v>Data Values</v>
      </c>
      <c r="C688">
        <f t="shared" ca="1" si="21"/>
        <v>587</v>
      </c>
      <c r="D688" s="111" t="str">
        <f ca="1">IF(ROW()-2&gt;LengthHeader,"",
OFFSET('YODA Header Blocks'!$A$2,'YODA File'!C688,'YODA File'!A688))</f>
        <v/>
      </c>
    </row>
    <row r="689" spans="1:4" x14ac:dyDescent="0.25">
      <c r="A689">
        <f t="shared" ca="1" si="20"/>
        <v>28</v>
      </c>
      <c r="B689" s="111" t="str">
        <f ca="1">OFFSET('YODA Header Blocks'!$A$1,0,'YODA File'!A689)</f>
        <v>Data Values</v>
      </c>
      <c r="C689">
        <f t="shared" ca="1" si="21"/>
        <v>588</v>
      </c>
      <c r="D689" s="111" t="str">
        <f ca="1">IF(ROW()-2&gt;LengthHeader,"",
OFFSET('YODA Header Blocks'!$A$2,'YODA File'!C689,'YODA File'!A689))</f>
        <v/>
      </c>
    </row>
    <row r="690" spans="1:4" x14ac:dyDescent="0.25">
      <c r="A690">
        <f t="shared" ca="1" si="20"/>
        <v>28</v>
      </c>
      <c r="B690" s="111" t="str">
        <f ca="1">OFFSET('YODA Header Blocks'!$A$1,0,'YODA File'!A690)</f>
        <v>Data Values</v>
      </c>
      <c r="C690">
        <f t="shared" ca="1" si="21"/>
        <v>589</v>
      </c>
      <c r="D690" s="111" t="str">
        <f ca="1">IF(ROW()-2&gt;LengthHeader,"",
OFFSET('YODA Header Blocks'!$A$2,'YODA File'!C690,'YODA File'!A690))</f>
        <v/>
      </c>
    </row>
    <row r="691" spans="1:4" x14ac:dyDescent="0.25">
      <c r="A691">
        <f t="shared" ca="1" si="20"/>
        <v>28</v>
      </c>
      <c r="B691" s="111" t="str">
        <f ca="1">OFFSET('YODA Header Blocks'!$A$1,0,'YODA File'!A691)</f>
        <v>Data Values</v>
      </c>
      <c r="C691">
        <f t="shared" ca="1" si="21"/>
        <v>590</v>
      </c>
      <c r="D691" s="111" t="str">
        <f ca="1">IF(ROW()-2&gt;LengthHeader,"",
OFFSET('YODA Header Blocks'!$A$2,'YODA File'!C691,'YODA File'!A691))</f>
        <v/>
      </c>
    </row>
    <row r="692" spans="1:4" x14ac:dyDescent="0.25">
      <c r="A692">
        <f t="shared" ca="1" si="20"/>
        <v>28</v>
      </c>
      <c r="B692" s="111" t="str">
        <f ca="1">OFFSET('YODA Header Blocks'!$A$1,0,'YODA File'!A692)</f>
        <v>Data Values</v>
      </c>
      <c r="C692">
        <f t="shared" ca="1" si="21"/>
        <v>591</v>
      </c>
      <c r="D692" s="111" t="str">
        <f ca="1">IF(ROW()-2&gt;LengthHeader,"",
OFFSET('YODA Header Blocks'!$A$2,'YODA File'!C692,'YODA File'!A692))</f>
        <v/>
      </c>
    </row>
    <row r="693" spans="1:4" x14ac:dyDescent="0.25">
      <c r="A693">
        <f t="shared" ca="1" si="20"/>
        <v>28</v>
      </c>
      <c r="B693" s="111" t="str">
        <f ca="1">OFFSET('YODA Header Blocks'!$A$1,0,'YODA File'!A693)</f>
        <v>Data Values</v>
      </c>
      <c r="C693">
        <f t="shared" ca="1" si="21"/>
        <v>592</v>
      </c>
      <c r="D693" s="111" t="str">
        <f ca="1">IF(ROW()-2&gt;LengthHeader,"",
OFFSET('YODA Header Blocks'!$A$2,'YODA File'!C693,'YODA File'!A693))</f>
        <v/>
      </c>
    </row>
    <row r="694" spans="1:4" x14ac:dyDescent="0.25">
      <c r="A694">
        <f t="shared" ca="1" si="20"/>
        <v>28</v>
      </c>
      <c r="B694" s="111" t="str">
        <f ca="1">OFFSET('YODA Header Blocks'!$A$1,0,'YODA File'!A694)</f>
        <v>Data Values</v>
      </c>
      <c r="C694">
        <f t="shared" ca="1" si="21"/>
        <v>593</v>
      </c>
      <c r="D694" s="111" t="str">
        <f ca="1">IF(ROW()-2&gt;LengthHeader,"",
OFFSET('YODA Header Blocks'!$A$2,'YODA File'!C694,'YODA File'!A694))</f>
        <v/>
      </c>
    </row>
    <row r="695" spans="1:4" x14ac:dyDescent="0.25">
      <c r="A695">
        <f t="shared" ca="1" si="20"/>
        <v>28</v>
      </c>
      <c r="B695" s="111" t="str">
        <f ca="1">OFFSET('YODA Header Blocks'!$A$1,0,'YODA File'!A695)</f>
        <v>Data Values</v>
      </c>
      <c r="C695">
        <f t="shared" ca="1" si="21"/>
        <v>594</v>
      </c>
      <c r="D695" s="111" t="str">
        <f ca="1">IF(ROW()-2&gt;LengthHeader,"",
OFFSET('YODA Header Blocks'!$A$2,'YODA File'!C695,'YODA File'!A695))</f>
        <v/>
      </c>
    </row>
    <row r="696" spans="1:4" x14ac:dyDescent="0.25">
      <c r="A696">
        <f t="shared" ca="1" si="20"/>
        <v>28</v>
      </c>
      <c r="B696" s="111" t="str">
        <f ca="1">OFFSET('YODA Header Blocks'!$A$1,0,'YODA File'!A696)</f>
        <v>Data Values</v>
      </c>
      <c r="C696">
        <f t="shared" ca="1" si="21"/>
        <v>595</v>
      </c>
      <c r="D696" s="111" t="str">
        <f ca="1">IF(ROW()-2&gt;LengthHeader,"",
OFFSET('YODA Header Blocks'!$A$2,'YODA File'!C696,'YODA File'!A696))</f>
        <v/>
      </c>
    </row>
    <row r="697" spans="1:4" x14ac:dyDescent="0.25">
      <c r="A697">
        <f t="shared" ca="1" si="20"/>
        <v>28</v>
      </c>
      <c r="B697" s="111" t="str">
        <f ca="1">OFFSET('YODA Header Blocks'!$A$1,0,'YODA File'!A697)</f>
        <v>Data Values</v>
      </c>
      <c r="C697">
        <f t="shared" ca="1" si="21"/>
        <v>596</v>
      </c>
      <c r="D697" s="111" t="str">
        <f ca="1">IF(ROW()-2&gt;LengthHeader,"",
OFFSET('YODA Header Blocks'!$A$2,'YODA File'!C697,'YODA File'!A697))</f>
        <v/>
      </c>
    </row>
    <row r="698" spans="1:4" x14ac:dyDescent="0.25">
      <c r="A698">
        <f t="shared" ca="1" si="20"/>
        <v>28</v>
      </c>
      <c r="B698" s="111" t="str">
        <f ca="1">OFFSET('YODA Header Blocks'!$A$1,0,'YODA File'!A698)</f>
        <v>Data Values</v>
      </c>
      <c r="C698">
        <f t="shared" ca="1" si="21"/>
        <v>597</v>
      </c>
      <c r="D698" s="111" t="str">
        <f ca="1">IF(ROW()-2&gt;LengthHeader,"",
OFFSET('YODA Header Blocks'!$A$2,'YODA File'!C698,'YODA File'!A698))</f>
        <v/>
      </c>
    </row>
    <row r="699" spans="1:4" x14ac:dyDescent="0.25">
      <c r="A699">
        <f t="shared" ca="1" si="20"/>
        <v>28</v>
      </c>
      <c r="B699" s="111" t="str">
        <f ca="1">OFFSET('YODA Header Blocks'!$A$1,0,'YODA File'!A699)</f>
        <v>Data Values</v>
      </c>
      <c r="C699">
        <f t="shared" ca="1" si="21"/>
        <v>598</v>
      </c>
      <c r="D699" s="111" t="str">
        <f ca="1">IF(ROW()-2&gt;LengthHeader,"",
OFFSET('YODA Header Blocks'!$A$2,'YODA File'!C699,'YODA File'!A699))</f>
        <v/>
      </c>
    </row>
    <row r="700" spans="1:4" x14ac:dyDescent="0.25">
      <c r="A700">
        <f t="shared" ca="1" si="20"/>
        <v>28</v>
      </c>
      <c r="B700" s="111" t="str">
        <f ca="1">OFFSET('YODA Header Blocks'!$A$1,0,'YODA File'!A700)</f>
        <v>Data Values</v>
      </c>
      <c r="C700">
        <f t="shared" ca="1" si="21"/>
        <v>599</v>
      </c>
      <c r="D700" s="111" t="str">
        <f ca="1">IF(ROW()-2&gt;LengthHeader,"",
OFFSET('YODA Header Blocks'!$A$2,'YODA File'!C700,'YODA File'!A700))</f>
        <v/>
      </c>
    </row>
    <row r="701" spans="1:4" x14ac:dyDescent="0.25">
      <c r="A701">
        <f t="shared" ca="1" si="20"/>
        <v>28</v>
      </c>
      <c r="B701" s="111" t="str">
        <f ca="1">OFFSET('YODA Header Blocks'!$A$1,0,'YODA File'!A701)</f>
        <v>Data Values</v>
      </c>
      <c r="C701">
        <f t="shared" ca="1" si="21"/>
        <v>600</v>
      </c>
      <c r="D701" s="111" t="str">
        <f ca="1">IF(ROW()-2&gt;LengthHeader,"",
OFFSET('YODA Header Blocks'!$A$2,'YODA File'!C701,'YODA File'!A701))</f>
        <v/>
      </c>
    </row>
    <row r="702" spans="1:4" x14ac:dyDescent="0.25">
      <c r="A702">
        <f t="shared" ca="1" si="20"/>
        <v>28</v>
      </c>
      <c r="B702" s="111" t="str">
        <f ca="1">OFFSET('YODA Header Blocks'!$A$1,0,'YODA File'!A702)</f>
        <v>Data Values</v>
      </c>
      <c r="C702">
        <f t="shared" ca="1" si="21"/>
        <v>601</v>
      </c>
      <c r="D702" s="111" t="str">
        <f ca="1">IF(ROW()-2&gt;LengthHeader,"",
OFFSET('YODA Header Blocks'!$A$2,'YODA File'!C702,'YODA File'!A702))</f>
        <v/>
      </c>
    </row>
    <row r="703" spans="1:4" x14ac:dyDescent="0.25">
      <c r="A703">
        <f t="shared" ca="1" si="20"/>
        <v>28</v>
      </c>
      <c r="B703" s="111" t="str">
        <f ca="1">OFFSET('YODA Header Blocks'!$A$1,0,'YODA File'!A703)</f>
        <v>Data Values</v>
      </c>
      <c r="C703">
        <f t="shared" ca="1" si="21"/>
        <v>602</v>
      </c>
      <c r="D703" s="111" t="str">
        <f ca="1">IF(ROW()-2&gt;LengthHeader,"",
OFFSET('YODA Header Blocks'!$A$2,'YODA File'!C703,'YODA File'!A703))</f>
        <v/>
      </c>
    </row>
    <row r="704" spans="1:4" x14ac:dyDescent="0.25">
      <c r="A704">
        <f t="shared" ca="1" si="20"/>
        <v>28</v>
      </c>
      <c r="B704" s="111" t="str">
        <f ca="1">OFFSET('YODA Header Blocks'!$A$1,0,'YODA File'!A704)</f>
        <v>Data Values</v>
      </c>
      <c r="C704">
        <f t="shared" ca="1" si="21"/>
        <v>603</v>
      </c>
      <c r="D704" s="111" t="str">
        <f ca="1">IF(ROW()-2&gt;LengthHeader,"",
OFFSET('YODA Header Blocks'!$A$2,'YODA File'!C704,'YODA File'!A704))</f>
        <v/>
      </c>
    </row>
    <row r="705" spans="1:4" x14ac:dyDescent="0.25">
      <c r="A705">
        <f t="shared" ca="1" si="20"/>
        <v>28</v>
      </c>
      <c r="B705" s="111" t="str">
        <f ca="1">OFFSET('YODA Header Blocks'!$A$1,0,'YODA File'!A705)</f>
        <v>Data Values</v>
      </c>
      <c r="C705">
        <f t="shared" ca="1" si="21"/>
        <v>604</v>
      </c>
      <c r="D705" s="111" t="str">
        <f ca="1">IF(ROW()-2&gt;LengthHeader,"",
OFFSET('YODA Header Blocks'!$A$2,'YODA File'!C705,'YODA File'!A705))</f>
        <v/>
      </c>
    </row>
    <row r="706" spans="1:4" x14ac:dyDescent="0.25">
      <c r="A706">
        <f t="shared" ca="1" si="20"/>
        <v>28</v>
      </c>
      <c r="B706" s="111" t="str">
        <f ca="1">OFFSET('YODA Header Blocks'!$A$1,0,'YODA File'!A706)</f>
        <v>Data Values</v>
      </c>
      <c r="C706">
        <f t="shared" ca="1" si="21"/>
        <v>605</v>
      </c>
      <c r="D706" s="111" t="str">
        <f ca="1">IF(ROW()-2&gt;LengthHeader,"",
OFFSET('YODA Header Blocks'!$A$2,'YODA File'!C706,'YODA File'!A706))</f>
        <v/>
      </c>
    </row>
    <row r="707" spans="1:4" x14ac:dyDescent="0.25">
      <c r="A707">
        <f t="shared" ref="A707:A770" ca="1" si="22">IF(C706=INDIRECT(CONCATENATE("'YODA Header Blocks'!R2C",A706+1,":R2C",A706+1),FALSE),A706+1,A706)</f>
        <v>28</v>
      </c>
      <c r="B707" s="111" t="str">
        <f ca="1">OFFSET('YODA Header Blocks'!$A$1,0,'YODA File'!A707)</f>
        <v>Data Values</v>
      </c>
      <c r="C707">
        <f t="shared" ref="C707:C770" ca="1" si="23">IF(C706=SUM(INDIRECT(CONCATENATE("'YODA Header Blocks'!R2C",A706+1,":R2C",A706+1),FALSE)),1,C706+1)</f>
        <v>606</v>
      </c>
      <c r="D707" s="111" t="str">
        <f ca="1">IF(ROW()-2&gt;LengthHeader,"",
OFFSET('YODA Header Blocks'!$A$2,'YODA File'!C707,'YODA File'!A707))</f>
        <v/>
      </c>
    </row>
    <row r="708" spans="1:4" x14ac:dyDescent="0.25">
      <c r="A708">
        <f t="shared" ca="1" si="22"/>
        <v>28</v>
      </c>
      <c r="B708" s="111" t="str">
        <f ca="1">OFFSET('YODA Header Blocks'!$A$1,0,'YODA File'!A708)</f>
        <v>Data Values</v>
      </c>
      <c r="C708">
        <f t="shared" ca="1" si="23"/>
        <v>607</v>
      </c>
      <c r="D708" s="111" t="str">
        <f ca="1">IF(ROW()-2&gt;LengthHeader,"",
OFFSET('YODA Header Blocks'!$A$2,'YODA File'!C708,'YODA File'!A708))</f>
        <v/>
      </c>
    </row>
    <row r="709" spans="1:4" x14ac:dyDescent="0.25">
      <c r="A709">
        <f t="shared" ca="1" si="22"/>
        <v>28</v>
      </c>
      <c r="B709" s="111" t="str">
        <f ca="1">OFFSET('YODA Header Blocks'!$A$1,0,'YODA File'!A709)</f>
        <v>Data Values</v>
      </c>
      <c r="C709">
        <f t="shared" ca="1" si="23"/>
        <v>608</v>
      </c>
      <c r="D709" s="111" t="str">
        <f ca="1">IF(ROW()-2&gt;LengthHeader,"",
OFFSET('YODA Header Blocks'!$A$2,'YODA File'!C709,'YODA File'!A709))</f>
        <v/>
      </c>
    </row>
    <row r="710" spans="1:4" x14ac:dyDescent="0.25">
      <c r="A710">
        <f t="shared" ca="1" si="22"/>
        <v>28</v>
      </c>
      <c r="B710" s="111" t="str">
        <f ca="1">OFFSET('YODA Header Blocks'!$A$1,0,'YODA File'!A710)</f>
        <v>Data Values</v>
      </c>
      <c r="C710">
        <f t="shared" ca="1" si="23"/>
        <v>609</v>
      </c>
      <c r="D710" s="111" t="str">
        <f ca="1">IF(ROW()-2&gt;LengthHeader,"",
OFFSET('YODA Header Blocks'!$A$2,'YODA File'!C710,'YODA File'!A710))</f>
        <v/>
      </c>
    </row>
    <row r="711" spans="1:4" x14ac:dyDescent="0.25">
      <c r="A711">
        <f t="shared" ca="1" si="22"/>
        <v>28</v>
      </c>
      <c r="B711" s="111" t="str">
        <f ca="1">OFFSET('YODA Header Blocks'!$A$1,0,'YODA File'!A711)</f>
        <v>Data Values</v>
      </c>
      <c r="C711">
        <f t="shared" ca="1" si="23"/>
        <v>610</v>
      </c>
      <c r="D711" s="111" t="str">
        <f ca="1">IF(ROW()-2&gt;LengthHeader,"",
OFFSET('YODA Header Blocks'!$A$2,'YODA File'!C711,'YODA File'!A711))</f>
        <v/>
      </c>
    </row>
    <row r="712" spans="1:4" x14ac:dyDescent="0.25">
      <c r="A712">
        <f t="shared" ca="1" si="22"/>
        <v>28</v>
      </c>
      <c r="B712" s="111" t="str">
        <f ca="1">OFFSET('YODA Header Blocks'!$A$1,0,'YODA File'!A712)</f>
        <v>Data Values</v>
      </c>
      <c r="C712">
        <f t="shared" ca="1" si="23"/>
        <v>611</v>
      </c>
      <c r="D712" s="111" t="str">
        <f ca="1">IF(ROW()-2&gt;LengthHeader,"",
OFFSET('YODA Header Blocks'!$A$2,'YODA File'!C712,'YODA File'!A712))</f>
        <v/>
      </c>
    </row>
    <row r="713" spans="1:4" x14ac:dyDescent="0.25">
      <c r="A713">
        <f t="shared" ca="1" si="22"/>
        <v>28</v>
      </c>
      <c r="B713" s="111" t="str">
        <f ca="1">OFFSET('YODA Header Blocks'!$A$1,0,'YODA File'!A713)</f>
        <v>Data Values</v>
      </c>
      <c r="C713">
        <f t="shared" ca="1" si="23"/>
        <v>612</v>
      </c>
      <c r="D713" s="111" t="str">
        <f ca="1">IF(ROW()-2&gt;LengthHeader,"",
OFFSET('YODA Header Blocks'!$A$2,'YODA File'!C713,'YODA File'!A713))</f>
        <v/>
      </c>
    </row>
    <row r="714" spans="1:4" x14ac:dyDescent="0.25">
      <c r="A714">
        <f t="shared" ca="1" si="22"/>
        <v>28</v>
      </c>
      <c r="B714" s="111" t="str">
        <f ca="1">OFFSET('YODA Header Blocks'!$A$1,0,'YODA File'!A714)</f>
        <v>Data Values</v>
      </c>
      <c r="C714">
        <f t="shared" ca="1" si="23"/>
        <v>613</v>
      </c>
      <c r="D714" s="111" t="str">
        <f ca="1">IF(ROW()-2&gt;LengthHeader,"",
OFFSET('YODA Header Blocks'!$A$2,'YODA File'!C714,'YODA File'!A714))</f>
        <v/>
      </c>
    </row>
    <row r="715" spans="1:4" x14ac:dyDescent="0.25">
      <c r="A715">
        <f t="shared" ca="1" si="22"/>
        <v>28</v>
      </c>
      <c r="B715" s="111" t="str">
        <f ca="1">OFFSET('YODA Header Blocks'!$A$1,0,'YODA File'!A715)</f>
        <v>Data Values</v>
      </c>
      <c r="C715">
        <f t="shared" ca="1" si="23"/>
        <v>614</v>
      </c>
      <c r="D715" s="111" t="str">
        <f ca="1">IF(ROW()-2&gt;LengthHeader,"",
OFFSET('YODA Header Blocks'!$A$2,'YODA File'!C715,'YODA File'!A715))</f>
        <v/>
      </c>
    </row>
    <row r="716" spans="1:4" x14ac:dyDescent="0.25">
      <c r="A716">
        <f t="shared" ca="1" si="22"/>
        <v>28</v>
      </c>
      <c r="B716" s="111" t="str">
        <f ca="1">OFFSET('YODA Header Blocks'!$A$1,0,'YODA File'!A716)</f>
        <v>Data Values</v>
      </c>
      <c r="C716">
        <f t="shared" ca="1" si="23"/>
        <v>615</v>
      </c>
      <c r="D716" s="111" t="str">
        <f ca="1">IF(ROW()-2&gt;LengthHeader,"",
OFFSET('YODA Header Blocks'!$A$2,'YODA File'!C716,'YODA File'!A716))</f>
        <v/>
      </c>
    </row>
    <row r="717" spans="1:4" x14ac:dyDescent="0.25">
      <c r="A717">
        <f t="shared" ca="1" si="22"/>
        <v>28</v>
      </c>
      <c r="B717" s="111" t="str">
        <f ca="1">OFFSET('YODA Header Blocks'!$A$1,0,'YODA File'!A717)</f>
        <v>Data Values</v>
      </c>
      <c r="C717">
        <f t="shared" ca="1" si="23"/>
        <v>616</v>
      </c>
      <c r="D717" s="111" t="str">
        <f ca="1">IF(ROW()-2&gt;LengthHeader,"",
OFFSET('YODA Header Blocks'!$A$2,'YODA File'!C717,'YODA File'!A717))</f>
        <v/>
      </c>
    </row>
    <row r="718" spans="1:4" x14ac:dyDescent="0.25">
      <c r="A718">
        <f t="shared" ca="1" si="22"/>
        <v>28</v>
      </c>
      <c r="B718" s="111" t="str">
        <f ca="1">OFFSET('YODA Header Blocks'!$A$1,0,'YODA File'!A718)</f>
        <v>Data Values</v>
      </c>
      <c r="C718">
        <f t="shared" ca="1" si="23"/>
        <v>617</v>
      </c>
      <c r="D718" s="111" t="str">
        <f ca="1">IF(ROW()-2&gt;LengthHeader,"",
OFFSET('YODA Header Blocks'!$A$2,'YODA File'!C718,'YODA File'!A718))</f>
        <v/>
      </c>
    </row>
    <row r="719" spans="1:4" x14ac:dyDescent="0.25">
      <c r="A719">
        <f t="shared" ca="1" si="22"/>
        <v>28</v>
      </c>
      <c r="B719" s="111" t="str">
        <f ca="1">OFFSET('YODA Header Blocks'!$A$1,0,'YODA File'!A719)</f>
        <v>Data Values</v>
      </c>
      <c r="C719">
        <f t="shared" ca="1" si="23"/>
        <v>618</v>
      </c>
      <c r="D719" s="111" t="str">
        <f ca="1">IF(ROW()-2&gt;LengthHeader,"",
OFFSET('YODA Header Blocks'!$A$2,'YODA File'!C719,'YODA File'!A719))</f>
        <v/>
      </c>
    </row>
    <row r="720" spans="1:4" x14ac:dyDescent="0.25">
      <c r="A720">
        <f t="shared" ca="1" si="22"/>
        <v>28</v>
      </c>
      <c r="B720" s="111" t="str">
        <f ca="1">OFFSET('YODA Header Blocks'!$A$1,0,'YODA File'!A720)</f>
        <v>Data Values</v>
      </c>
      <c r="C720">
        <f t="shared" ca="1" si="23"/>
        <v>619</v>
      </c>
      <c r="D720" s="111" t="str">
        <f ca="1">IF(ROW()-2&gt;LengthHeader,"",
OFFSET('YODA Header Blocks'!$A$2,'YODA File'!C720,'YODA File'!A720))</f>
        <v/>
      </c>
    </row>
    <row r="721" spans="1:4" x14ac:dyDescent="0.25">
      <c r="A721">
        <f t="shared" ca="1" si="22"/>
        <v>28</v>
      </c>
      <c r="B721" s="111" t="str">
        <f ca="1">OFFSET('YODA Header Blocks'!$A$1,0,'YODA File'!A721)</f>
        <v>Data Values</v>
      </c>
      <c r="C721">
        <f t="shared" ca="1" si="23"/>
        <v>620</v>
      </c>
      <c r="D721" s="111" t="str">
        <f ca="1">IF(ROW()-2&gt;LengthHeader,"",
OFFSET('YODA Header Blocks'!$A$2,'YODA File'!C721,'YODA File'!A721))</f>
        <v/>
      </c>
    </row>
    <row r="722" spans="1:4" x14ac:dyDescent="0.25">
      <c r="A722">
        <f t="shared" ca="1" si="22"/>
        <v>28</v>
      </c>
      <c r="B722" s="111" t="str">
        <f ca="1">OFFSET('YODA Header Blocks'!$A$1,0,'YODA File'!A722)</f>
        <v>Data Values</v>
      </c>
      <c r="C722">
        <f t="shared" ca="1" si="23"/>
        <v>621</v>
      </c>
      <c r="D722" s="111" t="str">
        <f ca="1">IF(ROW()-2&gt;LengthHeader,"",
OFFSET('YODA Header Blocks'!$A$2,'YODA File'!C722,'YODA File'!A722))</f>
        <v/>
      </c>
    </row>
    <row r="723" spans="1:4" x14ac:dyDescent="0.25">
      <c r="A723">
        <f t="shared" ca="1" si="22"/>
        <v>28</v>
      </c>
      <c r="B723" s="111" t="str">
        <f ca="1">OFFSET('YODA Header Blocks'!$A$1,0,'YODA File'!A723)</f>
        <v>Data Values</v>
      </c>
      <c r="C723">
        <f t="shared" ca="1" si="23"/>
        <v>622</v>
      </c>
      <c r="D723" s="111" t="str">
        <f ca="1">IF(ROW()-2&gt;LengthHeader,"",
OFFSET('YODA Header Blocks'!$A$2,'YODA File'!C723,'YODA File'!A723))</f>
        <v/>
      </c>
    </row>
    <row r="724" spans="1:4" x14ac:dyDescent="0.25">
      <c r="A724">
        <f t="shared" ca="1" si="22"/>
        <v>28</v>
      </c>
      <c r="B724" s="111" t="str">
        <f ca="1">OFFSET('YODA Header Blocks'!$A$1,0,'YODA File'!A724)</f>
        <v>Data Values</v>
      </c>
      <c r="C724">
        <f t="shared" ca="1" si="23"/>
        <v>623</v>
      </c>
      <c r="D724" s="111" t="str">
        <f ca="1">IF(ROW()-2&gt;LengthHeader,"",
OFFSET('YODA Header Blocks'!$A$2,'YODA File'!C724,'YODA File'!A724))</f>
        <v/>
      </c>
    </row>
    <row r="725" spans="1:4" x14ac:dyDescent="0.25">
      <c r="A725">
        <f t="shared" ca="1" si="22"/>
        <v>28</v>
      </c>
      <c r="B725" s="111" t="str">
        <f ca="1">OFFSET('YODA Header Blocks'!$A$1,0,'YODA File'!A725)</f>
        <v>Data Values</v>
      </c>
      <c r="C725">
        <f t="shared" ca="1" si="23"/>
        <v>624</v>
      </c>
      <c r="D725" s="111" t="str">
        <f ca="1">IF(ROW()-2&gt;LengthHeader,"",
OFFSET('YODA Header Blocks'!$A$2,'YODA File'!C725,'YODA File'!A725))</f>
        <v/>
      </c>
    </row>
    <row r="726" spans="1:4" x14ac:dyDescent="0.25">
      <c r="A726">
        <f t="shared" ca="1" si="22"/>
        <v>28</v>
      </c>
      <c r="B726" s="111" t="str">
        <f ca="1">OFFSET('YODA Header Blocks'!$A$1,0,'YODA File'!A726)</f>
        <v>Data Values</v>
      </c>
      <c r="C726">
        <f t="shared" ca="1" si="23"/>
        <v>625</v>
      </c>
      <c r="D726" s="111" t="str">
        <f ca="1">IF(ROW()-2&gt;LengthHeader,"",
OFFSET('YODA Header Blocks'!$A$2,'YODA File'!C726,'YODA File'!A726))</f>
        <v/>
      </c>
    </row>
    <row r="727" spans="1:4" x14ac:dyDescent="0.25">
      <c r="A727">
        <f t="shared" ca="1" si="22"/>
        <v>28</v>
      </c>
      <c r="B727" s="111" t="str">
        <f ca="1">OFFSET('YODA Header Blocks'!$A$1,0,'YODA File'!A727)</f>
        <v>Data Values</v>
      </c>
      <c r="C727">
        <f t="shared" ca="1" si="23"/>
        <v>626</v>
      </c>
      <c r="D727" s="111" t="str">
        <f ca="1">IF(ROW()-2&gt;LengthHeader,"",
OFFSET('YODA Header Blocks'!$A$2,'YODA File'!C727,'YODA File'!A727))</f>
        <v/>
      </c>
    </row>
    <row r="728" spans="1:4" x14ac:dyDescent="0.25">
      <c r="A728">
        <f t="shared" ca="1" si="22"/>
        <v>28</v>
      </c>
      <c r="B728" s="111" t="str">
        <f ca="1">OFFSET('YODA Header Blocks'!$A$1,0,'YODA File'!A728)</f>
        <v>Data Values</v>
      </c>
      <c r="C728">
        <f t="shared" ca="1" si="23"/>
        <v>627</v>
      </c>
      <c r="D728" s="111" t="str">
        <f ca="1">IF(ROW()-2&gt;LengthHeader,"",
OFFSET('YODA Header Blocks'!$A$2,'YODA File'!C728,'YODA File'!A728))</f>
        <v/>
      </c>
    </row>
    <row r="729" spans="1:4" x14ac:dyDescent="0.25">
      <c r="A729">
        <f t="shared" ca="1" si="22"/>
        <v>28</v>
      </c>
      <c r="B729" s="111" t="str">
        <f ca="1">OFFSET('YODA Header Blocks'!$A$1,0,'YODA File'!A729)</f>
        <v>Data Values</v>
      </c>
      <c r="C729">
        <f t="shared" ca="1" si="23"/>
        <v>628</v>
      </c>
      <c r="D729" s="111" t="str">
        <f ca="1">IF(ROW()-2&gt;LengthHeader,"",
OFFSET('YODA Header Blocks'!$A$2,'YODA File'!C729,'YODA File'!A729))</f>
        <v/>
      </c>
    </row>
    <row r="730" spans="1:4" x14ac:dyDescent="0.25">
      <c r="A730">
        <f t="shared" ca="1" si="22"/>
        <v>28</v>
      </c>
      <c r="B730" s="111" t="str">
        <f ca="1">OFFSET('YODA Header Blocks'!$A$1,0,'YODA File'!A730)</f>
        <v>Data Values</v>
      </c>
      <c r="C730">
        <f t="shared" ca="1" si="23"/>
        <v>629</v>
      </c>
      <c r="D730" s="111" t="str">
        <f ca="1">IF(ROW()-2&gt;LengthHeader,"",
OFFSET('YODA Header Blocks'!$A$2,'YODA File'!C730,'YODA File'!A730))</f>
        <v/>
      </c>
    </row>
    <row r="731" spans="1:4" x14ac:dyDescent="0.25">
      <c r="A731">
        <f t="shared" ca="1" si="22"/>
        <v>28</v>
      </c>
      <c r="B731" s="111" t="str">
        <f ca="1">OFFSET('YODA Header Blocks'!$A$1,0,'YODA File'!A731)</f>
        <v>Data Values</v>
      </c>
      <c r="C731">
        <f t="shared" ca="1" si="23"/>
        <v>630</v>
      </c>
      <c r="D731" s="111" t="str">
        <f ca="1">IF(ROW()-2&gt;LengthHeader,"",
OFFSET('YODA Header Blocks'!$A$2,'YODA File'!C731,'YODA File'!A731))</f>
        <v/>
      </c>
    </row>
    <row r="732" spans="1:4" x14ac:dyDescent="0.25">
      <c r="A732">
        <f t="shared" ca="1" si="22"/>
        <v>28</v>
      </c>
      <c r="B732" s="111" t="str">
        <f ca="1">OFFSET('YODA Header Blocks'!$A$1,0,'YODA File'!A732)</f>
        <v>Data Values</v>
      </c>
      <c r="C732">
        <f t="shared" ca="1" si="23"/>
        <v>631</v>
      </c>
      <c r="D732" s="111" t="str">
        <f ca="1">IF(ROW()-2&gt;LengthHeader,"",
OFFSET('YODA Header Blocks'!$A$2,'YODA File'!C732,'YODA File'!A732))</f>
        <v/>
      </c>
    </row>
    <row r="733" spans="1:4" x14ac:dyDescent="0.25">
      <c r="A733">
        <f t="shared" ca="1" si="22"/>
        <v>28</v>
      </c>
      <c r="B733" s="111" t="str">
        <f ca="1">OFFSET('YODA Header Blocks'!$A$1,0,'YODA File'!A733)</f>
        <v>Data Values</v>
      </c>
      <c r="C733">
        <f t="shared" ca="1" si="23"/>
        <v>632</v>
      </c>
      <c r="D733" s="111" t="str">
        <f ca="1">IF(ROW()-2&gt;LengthHeader,"",
OFFSET('YODA Header Blocks'!$A$2,'YODA File'!C733,'YODA File'!A733))</f>
        <v/>
      </c>
    </row>
    <row r="734" spans="1:4" x14ac:dyDescent="0.25">
      <c r="A734">
        <f t="shared" ca="1" si="22"/>
        <v>28</v>
      </c>
      <c r="B734" s="111" t="str">
        <f ca="1">OFFSET('YODA Header Blocks'!$A$1,0,'YODA File'!A734)</f>
        <v>Data Values</v>
      </c>
      <c r="C734">
        <f t="shared" ca="1" si="23"/>
        <v>633</v>
      </c>
      <c r="D734" s="111" t="str">
        <f ca="1">IF(ROW()-2&gt;LengthHeader,"",
OFFSET('YODA Header Blocks'!$A$2,'YODA File'!C734,'YODA File'!A734))</f>
        <v/>
      </c>
    </row>
    <row r="735" spans="1:4" x14ac:dyDescent="0.25">
      <c r="A735">
        <f t="shared" ca="1" si="22"/>
        <v>28</v>
      </c>
      <c r="B735" s="111" t="str">
        <f ca="1">OFFSET('YODA Header Blocks'!$A$1,0,'YODA File'!A735)</f>
        <v>Data Values</v>
      </c>
      <c r="C735">
        <f t="shared" ca="1" si="23"/>
        <v>634</v>
      </c>
      <c r="D735" s="111" t="str">
        <f ca="1">IF(ROW()-2&gt;LengthHeader,"",
OFFSET('YODA Header Blocks'!$A$2,'YODA File'!C735,'YODA File'!A735))</f>
        <v/>
      </c>
    </row>
    <row r="736" spans="1:4" x14ac:dyDescent="0.25">
      <c r="A736">
        <f t="shared" ca="1" si="22"/>
        <v>28</v>
      </c>
      <c r="B736" s="111" t="str">
        <f ca="1">OFFSET('YODA Header Blocks'!$A$1,0,'YODA File'!A736)</f>
        <v>Data Values</v>
      </c>
      <c r="C736">
        <f t="shared" ca="1" si="23"/>
        <v>635</v>
      </c>
      <c r="D736" s="111" t="str">
        <f ca="1">IF(ROW()-2&gt;LengthHeader,"",
OFFSET('YODA Header Blocks'!$A$2,'YODA File'!C736,'YODA File'!A736))</f>
        <v/>
      </c>
    </row>
    <row r="737" spans="1:4" x14ac:dyDescent="0.25">
      <c r="A737">
        <f t="shared" ca="1" si="22"/>
        <v>28</v>
      </c>
      <c r="B737" s="111" t="str">
        <f ca="1">OFFSET('YODA Header Blocks'!$A$1,0,'YODA File'!A737)</f>
        <v>Data Values</v>
      </c>
      <c r="C737">
        <f t="shared" ca="1" si="23"/>
        <v>636</v>
      </c>
      <c r="D737" s="111" t="str">
        <f ca="1">IF(ROW()-2&gt;LengthHeader,"",
OFFSET('YODA Header Blocks'!$A$2,'YODA File'!C737,'YODA File'!A737))</f>
        <v/>
      </c>
    </row>
    <row r="738" spans="1:4" x14ac:dyDescent="0.25">
      <c r="A738">
        <f t="shared" ca="1" si="22"/>
        <v>28</v>
      </c>
      <c r="B738" s="111" t="str">
        <f ca="1">OFFSET('YODA Header Blocks'!$A$1,0,'YODA File'!A738)</f>
        <v>Data Values</v>
      </c>
      <c r="C738">
        <f t="shared" ca="1" si="23"/>
        <v>637</v>
      </c>
      <c r="D738" s="111" t="str">
        <f ca="1">IF(ROW()-2&gt;LengthHeader,"",
OFFSET('YODA Header Blocks'!$A$2,'YODA File'!C738,'YODA File'!A738))</f>
        <v/>
      </c>
    </row>
    <row r="739" spans="1:4" x14ac:dyDescent="0.25">
      <c r="A739">
        <f t="shared" ca="1" si="22"/>
        <v>28</v>
      </c>
      <c r="B739" s="111" t="str">
        <f ca="1">OFFSET('YODA Header Blocks'!$A$1,0,'YODA File'!A739)</f>
        <v>Data Values</v>
      </c>
      <c r="C739">
        <f t="shared" ca="1" si="23"/>
        <v>638</v>
      </c>
      <c r="D739" s="111" t="str">
        <f ca="1">IF(ROW()-2&gt;LengthHeader,"",
OFFSET('YODA Header Blocks'!$A$2,'YODA File'!C739,'YODA File'!A739))</f>
        <v/>
      </c>
    </row>
    <row r="740" spans="1:4" x14ac:dyDescent="0.25">
      <c r="A740">
        <f t="shared" ca="1" si="22"/>
        <v>28</v>
      </c>
      <c r="B740" s="111" t="str">
        <f ca="1">OFFSET('YODA Header Blocks'!$A$1,0,'YODA File'!A740)</f>
        <v>Data Values</v>
      </c>
      <c r="C740">
        <f t="shared" ca="1" si="23"/>
        <v>639</v>
      </c>
      <c r="D740" s="111" t="str">
        <f ca="1">IF(ROW()-2&gt;LengthHeader,"",
OFFSET('YODA Header Blocks'!$A$2,'YODA File'!C740,'YODA File'!A740))</f>
        <v/>
      </c>
    </row>
    <row r="741" spans="1:4" x14ac:dyDescent="0.25">
      <c r="A741">
        <f t="shared" ca="1" si="22"/>
        <v>28</v>
      </c>
      <c r="B741" s="111" t="str">
        <f ca="1">OFFSET('YODA Header Blocks'!$A$1,0,'YODA File'!A741)</f>
        <v>Data Values</v>
      </c>
      <c r="C741">
        <f t="shared" ca="1" si="23"/>
        <v>640</v>
      </c>
      <c r="D741" s="111" t="str">
        <f ca="1">IF(ROW()-2&gt;LengthHeader,"",
OFFSET('YODA Header Blocks'!$A$2,'YODA File'!C741,'YODA File'!A741))</f>
        <v/>
      </c>
    </row>
    <row r="742" spans="1:4" x14ac:dyDescent="0.25">
      <c r="A742">
        <f t="shared" ca="1" si="22"/>
        <v>28</v>
      </c>
      <c r="B742" s="111" t="str">
        <f ca="1">OFFSET('YODA Header Blocks'!$A$1,0,'YODA File'!A742)</f>
        <v>Data Values</v>
      </c>
      <c r="C742">
        <f t="shared" ca="1" si="23"/>
        <v>641</v>
      </c>
      <c r="D742" s="111" t="str">
        <f ca="1">IF(ROW()-2&gt;LengthHeader,"",
OFFSET('YODA Header Blocks'!$A$2,'YODA File'!C742,'YODA File'!A742))</f>
        <v/>
      </c>
    </row>
    <row r="743" spans="1:4" x14ac:dyDescent="0.25">
      <c r="A743">
        <f t="shared" ca="1" si="22"/>
        <v>28</v>
      </c>
      <c r="B743" s="111" t="str">
        <f ca="1">OFFSET('YODA Header Blocks'!$A$1,0,'YODA File'!A743)</f>
        <v>Data Values</v>
      </c>
      <c r="C743">
        <f t="shared" ca="1" si="23"/>
        <v>642</v>
      </c>
      <c r="D743" s="111" t="str">
        <f ca="1">IF(ROW()-2&gt;LengthHeader,"",
OFFSET('YODA Header Blocks'!$A$2,'YODA File'!C743,'YODA File'!A743))</f>
        <v/>
      </c>
    </row>
    <row r="744" spans="1:4" x14ac:dyDescent="0.25">
      <c r="A744">
        <f t="shared" ca="1" si="22"/>
        <v>28</v>
      </c>
      <c r="B744" s="111" t="str">
        <f ca="1">OFFSET('YODA Header Blocks'!$A$1,0,'YODA File'!A744)</f>
        <v>Data Values</v>
      </c>
      <c r="C744">
        <f t="shared" ca="1" si="23"/>
        <v>643</v>
      </c>
      <c r="D744" s="111" t="str">
        <f ca="1">IF(ROW()-2&gt;LengthHeader,"",
OFFSET('YODA Header Blocks'!$A$2,'YODA File'!C744,'YODA File'!A744))</f>
        <v/>
      </c>
    </row>
    <row r="745" spans="1:4" x14ac:dyDescent="0.25">
      <c r="A745">
        <f t="shared" ca="1" si="22"/>
        <v>28</v>
      </c>
      <c r="B745" s="111" t="str">
        <f ca="1">OFFSET('YODA Header Blocks'!$A$1,0,'YODA File'!A745)</f>
        <v>Data Values</v>
      </c>
      <c r="C745">
        <f t="shared" ca="1" si="23"/>
        <v>644</v>
      </c>
      <c r="D745" s="111" t="str">
        <f ca="1">IF(ROW()-2&gt;LengthHeader,"",
OFFSET('YODA Header Blocks'!$A$2,'YODA File'!C745,'YODA File'!A745))</f>
        <v/>
      </c>
    </row>
    <row r="746" spans="1:4" x14ac:dyDescent="0.25">
      <c r="A746">
        <f t="shared" ca="1" si="22"/>
        <v>28</v>
      </c>
      <c r="B746" s="111" t="str">
        <f ca="1">OFFSET('YODA Header Blocks'!$A$1,0,'YODA File'!A746)</f>
        <v>Data Values</v>
      </c>
      <c r="C746">
        <f t="shared" ca="1" si="23"/>
        <v>645</v>
      </c>
      <c r="D746" s="111" t="str">
        <f ca="1">IF(ROW()-2&gt;LengthHeader,"",
OFFSET('YODA Header Blocks'!$A$2,'YODA File'!C746,'YODA File'!A746))</f>
        <v/>
      </c>
    </row>
    <row r="747" spans="1:4" x14ac:dyDescent="0.25">
      <c r="A747">
        <f t="shared" ca="1" si="22"/>
        <v>28</v>
      </c>
      <c r="B747" s="111" t="str">
        <f ca="1">OFFSET('YODA Header Blocks'!$A$1,0,'YODA File'!A747)</f>
        <v>Data Values</v>
      </c>
      <c r="C747">
        <f t="shared" ca="1" si="23"/>
        <v>646</v>
      </c>
      <c r="D747" s="111" t="str">
        <f ca="1">IF(ROW()-2&gt;LengthHeader,"",
OFFSET('YODA Header Blocks'!$A$2,'YODA File'!C747,'YODA File'!A747))</f>
        <v/>
      </c>
    </row>
    <row r="748" spans="1:4" x14ac:dyDescent="0.25">
      <c r="A748">
        <f t="shared" ca="1" si="22"/>
        <v>28</v>
      </c>
      <c r="B748" s="111" t="str">
        <f ca="1">OFFSET('YODA Header Blocks'!$A$1,0,'YODA File'!A748)</f>
        <v>Data Values</v>
      </c>
      <c r="C748">
        <f t="shared" ca="1" si="23"/>
        <v>647</v>
      </c>
      <c r="D748" s="111" t="str">
        <f ca="1">IF(ROW()-2&gt;LengthHeader,"",
OFFSET('YODA Header Blocks'!$A$2,'YODA File'!C748,'YODA File'!A748))</f>
        <v/>
      </c>
    </row>
    <row r="749" spans="1:4" x14ac:dyDescent="0.25">
      <c r="A749">
        <f t="shared" ca="1" si="22"/>
        <v>28</v>
      </c>
      <c r="B749" s="111" t="str">
        <f ca="1">OFFSET('YODA Header Blocks'!$A$1,0,'YODA File'!A749)</f>
        <v>Data Values</v>
      </c>
      <c r="C749">
        <f t="shared" ca="1" si="23"/>
        <v>648</v>
      </c>
      <c r="D749" s="111" t="str">
        <f ca="1">IF(ROW()-2&gt;LengthHeader,"",
OFFSET('YODA Header Blocks'!$A$2,'YODA File'!C749,'YODA File'!A749))</f>
        <v/>
      </c>
    </row>
    <row r="750" spans="1:4" x14ac:dyDescent="0.25">
      <c r="A750">
        <f t="shared" ca="1" si="22"/>
        <v>28</v>
      </c>
      <c r="B750" s="111" t="str">
        <f ca="1">OFFSET('YODA Header Blocks'!$A$1,0,'YODA File'!A750)</f>
        <v>Data Values</v>
      </c>
      <c r="C750">
        <f t="shared" ca="1" si="23"/>
        <v>649</v>
      </c>
      <c r="D750" s="111" t="str">
        <f ca="1">IF(ROW()-2&gt;LengthHeader,"",
OFFSET('YODA Header Blocks'!$A$2,'YODA File'!C750,'YODA File'!A750))</f>
        <v/>
      </c>
    </row>
    <row r="751" spans="1:4" x14ac:dyDescent="0.25">
      <c r="A751">
        <f t="shared" ca="1" si="22"/>
        <v>28</v>
      </c>
      <c r="B751" s="111" t="str">
        <f ca="1">OFFSET('YODA Header Blocks'!$A$1,0,'YODA File'!A751)</f>
        <v>Data Values</v>
      </c>
      <c r="C751">
        <f t="shared" ca="1" si="23"/>
        <v>650</v>
      </c>
      <c r="D751" s="111" t="str">
        <f ca="1">IF(ROW()-2&gt;LengthHeader,"",
OFFSET('YODA Header Blocks'!$A$2,'YODA File'!C751,'YODA File'!A751))</f>
        <v/>
      </c>
    </row>
    <row r="752" spans="1:4" x14ac:dyDescent="0.25">
      <c r="A752">
        <f t="shared" ca="1" si="22"/>
        <v>28</v>
      </c>
      <c r="B752" s="111" t="str">
        <f ca="1">OFFSET('YODA Header Blocks'!$A$1,0,'YODA File'!A752)</f>
        <v>Data Values</v>
      </c>
      <c r="C752">
        <f t="shared" ca="1" si="23"/>
        <v>651</v>
      </c>
      <c r="D752" s="111" t="str">
        <f ca="1">IF(ROW()-2&gt;LengthHeader,"",
OFFSET('YODA Header Blocks'!$A$2,'YODA File'!C752,'YODA File'!A752))</f>
        <v/>
      </c>
    </row>
    <row r="753" spans="1:4" x14ac:dyDescent="0.25">
      <c r="A753">
        <f t="shared" ca="1" si="22"/>
        <v>28</v>
      </c>
      <c r="B753" s="111" t="str">
        <f ca="1">OFFSET('YODA Header Blocks'!$A$1,0,'YODA File'!A753)</f>
        <v>Data Values</v>
      </c>
      <c r="C753">
        <f t="shared" ca="1" si="23"/>
        <v>652</v>
      </c>
      <c r="D753" s="111" t="str">
        <f ca="1">IF(ROW()-2&gt;LengthHeader,"",
OFFSET('YODA Header Blocks'!$A$2,'YODA File'!C753,'YODA File'!A753))</f>
        <v/>
      </c>
    </row>
    <row r="754" spans="1:4" x14ac:dyDescent="0.25">
      <c r="A754">
        <f t="shared" ca="1" si="22"/>
        <v>28</v>
      </c>
      <c r="B754" s="111" t="str">
        <f ca="1">OFFSET('YODA Header Blocks'!$A$1,0,'YODA File'!A754)</f>
        <v>Data Values</v>
      </c>
      <c r="C754">
        <f t="shared" ca="1" si="23"/>
        <v>653</v>
      </c>
      <c r="D754" s="111" t="str">
        <f ca="1">IF(ROW()-2&gt;LengthHeader,"",
OFFSET('YODA Header Blocks'!$A$2,'YODA File'!C754,'YODA File'!A754))</f>
        <v/>
      </c>
    </row>
    <row r="755" spans="1:4" x14ac:dyDescent="0.25">
      <c r="A755">
        <f t="shared" ca="1" si="22"/>
        <v>28</v>
      </c>
      <c r="B755" s="111" t="str">
        <f ca="1">OFFSET('YODA Header Blocks'!$A$1,0,'YODA File'!A755)</f>
        <v>Data Values</v>
      </c>
      <c r="C755">
        <f t="shared" ca="1" si="23"/>
        <v>654</v>
      </c>
      <c r="D755" s="111" t="str">
        <f ca="1">IF(ROW()-2&gt;LengthHeader,"",
OFFSET('YODA Header Blocks'!$A$2,'YODA File'!C755,'YODA File'!A755))</f>
        <v/>
      </c>
    </row>
    <row r="756" spans="1:4" x14ac:dyDescent="0.25">
      <c r="A756">
        <f t="shared" ca="1" si="22"/>
        <v>28</v>
      </c>
      <c r="B756" s="111" t="str">
        <f ca="1">OFFSET('YODA Header Blocks'!$A$1,0,'YODA File'!A756)</f>
        <v>Data Values</v>
      </c>
      <c r="C756">
        <f t="shared" ca="1" si="23"/>
        <v>655</v>
      </c>
      <c r="D756" s="111" t="str">
        <f ca="1">IF(ROW()-2&gt;LengthHeader,"",
OFFSET('YODA Header Blocks'!$A$2,'YODA File'!C756,'YODA File'!A756))</f>
        <v/>
      </c>
    </row>
    <row r="757" spans="1:4" x14ac:dyDescent="0.25">
      <c r="A757">
        <f t="shared" ca="1" si="22"/>
        <v>28</v>
      </c>
      <c r="B757" s="111" t="str">
        <f ca="1">OFFSET('YODA Header Blocks'!$A$1,0,'YODA File'!A757)</f>
        <v>Data Values</v>
      </c>
      <c r="C757">
        <f t="shared" ca="1" si="23"/>
        <v>656</v>
      </c>
      <c r="D757" s="111" t="str">
        <f ca="1">IF(ROW()-2&gt;LengthHeader,"",
OFFSET('YODA Header Blocks'!$A$2,'YODA File'!C757,'YODA File'!A757))</f>
        <v/>
      </c>
    </row>
    <row r="758" spans="1:4" x14ac:dyDescent="0.25">
      <c r="A758">
        <f t="shared" ca="1" si="22"/>
        <v>28</v>
      </c>
      <c r="B758" s="111" t="str">
        <f ca="1">OFFSET('YODA Header Blocks'!$A$1,0,'YODA File'!A758)</f>
        <v>Data Values</v>
      </c>
      <c r="C758">
        <f t="shared" ca="1" si="23"/>
        <v>657</v>
      </c>
      <c r="D758" s="111" t="str">
        <f ca="1">IF(ROW()-2&gt;LengthHeader,"",
OFFSET('YODA Header Blocks'!$A$2,'YODA File'!C758,'YODA File'!A758))</f>
        <v/>
      </c>
    </row>
    <row r="759" spans="1:4" x14ac:dyDescent="0.25">
      <c r="A759">
        <f t="shared" ca="1" si="22"/>
        <v>28</v>
      </c>
      <c r="B759" s="111" t="str">
        <f ca="1">OFFSET('YODA Header Blocks'!$A$1,0,'YODA File'!A759)</f>
        <v>Data Values</v>
      </c>
      <c r="C759">
        <f t="shared" ca="1" si="23"/>
        <v>658</v>
      </c>
      <c r="D759" s="111" t="str">
        <f ca="1">IF(ROW()-2&gt;LengthHeader,"",
OFFSET('YODA Header Blocks'!$A$2,'YODA File'!C759,'YODA File'!A759))</f>
        <v/>
      </c>
    </row>
    <row r="760" spans="1:4" x14ac:dyDescent="0.25">
      <c r="A760">
        <f t="shared" ca="1" si="22"/>
        <v>28</v>
      </c>
      <c r="B760" s="111" t="str">
        <f ca="1">OFFSET('YODA Header Blocks'!$A$1,0,'YODA File'!A760)</f>
        <v>Data Values</v>
      </c>
      <c r="C760">
        <f t="shared" ca="1" si="23"/>
        <v>659</v>
      </c>
      <c r="D760" s="111" t="str">
        <f ca="1">IF(ROW()-2&gt;LengthHeader,"",
OFFSET('YODA Header Blocks'!$A$2,'YODA File'!C760,'YODA File'!A760))</f>
        <v/>
      </c>
    </row>
    <row r="761" spans="1:4" x14ac:dyDescent="0.25">
      <c r="A761">
        <f t="shared" ca="1" si="22"/>
        <v>28</v>
      </c>
      <c r="B761" s="111" t="str">
        <f ca="1">OFFSET('YODA Header Blocks'!$A$1,0,'YODA File'!A761)</f>
        <v>Data Values</v>
      </c>
      <c r="C761">
        <f t="shared" ca="1" si="23"/>
        <v>660</v>
      </c>
      <c r="D761" s="111" t="str">
        <f ca="1">IF(ROW()-2&gt;LengthHeader,"",
OFFSET('YODA Header Blocks'!$A$2,'YODA File'!C761,'YODA File'!A761))</f>
        <v/>
      </c>
    </row>
    <row r="762" spans="1:4" x14ac:dyDescent="0.25">
      <c r="A762">
        <f t="shared" ca="1" si="22"/>
        <v>28</v>
      </c>
      <c r="B762" s="111" t="str">
        <f ca="1">OFFSET('YODA Header Blocks'!$A$1,0,'YODA File'!A762)</f>
        <v>Data Values</v>
      </c>
      <c r="C762">
        <f t="shared" ca="1" si="23"/>
        <v>661</v>
      </c>
      <c r="D762" s="111" t="str">
        <f ca="1">IF(ROW()-2&gt;LengthHeader,"",
OFFSET('YODA Header Blocks'!$A$2,'YODA File'!C762,'YODA File'!A762))</f>
        <v/>
      </c>
    </row>
    <row r="763" spans="1:4" x14ac:dyDescent="0.25">
      <c r="A763">
        <f t="shared" ca="1" si="22"/>
        <v>28</v>
      </c>
      <c r="B763" s="111" t="str">
        <f ca="1">OFFSET('YODA Header Blocks'!$A$1,0,'YODA File'!A763)</f>
        <v>Data Values</v>
      </c>
      <c r="C763">
        <f t="shared" ca="1" si="23"/>
        <v>662</v>
      </c>
      <c r="D763" s="111" t="str">
        <f ca="1">IF(ROW()-2&gt;LengthHeader,"",
OFFSET('YODA Header Blocks'!$A$2,'YODA File'!C763,'YODA File'!A763))</f>
        <v/>
      </c>
    </row>
    <row r="764" spans="1:4" x14ac:dyDescent="0.25">
      <c r="A764">
        <f t="shared" ca="1" si="22"/>
        <v>28</v>
      </c>
      <c r="B764" s="111" t="str">
        <f ca="1">OFFSET('YODA Header Blocks'!$A$1,0,'YODA File'!A764)</f>
        <v>Data Values</v>
      </c>
      <c r="C764">
        <f t="shared" ca="1" si="23"/>
        <v>663</v>
      </c>
      <c r="D764" s="111" t="str">
        <f ca="1">IF(ROW()-2&gt;LengthHeader,"",
OFFSET('YODA Header Blocks'!$A$2,'YODA File'!C764,'YODA File'!A764))</f>
        <v/>
      </c>
    </row>
    <row r="765" spans="1:4" x14ac:dyDescent="0.25">
      <c r="A765">
        <f t="shared" ca="1" si="22"/>
        <v>28</v>
      </c>
      <c r="B765" s="111" t="str">
        <f ca="1">OFFSET('YODA Header Blocks'!$A$1,0,'YODA File'!A765)</f>
        <v>Data Values</v>
      </c>
      <c r="C765">
        <f t="shared" ca="1" si="23"/>
        <v>664</v>
      </c>
      <c r="D765" s="111" t="str">
        <f ca="1">IF(ROW()-2&gt;LengthHeader,"",
OFFSET('YODA Header Blocks'!$A$2,'YODA File'!C765,'YODA File'!A765))</f>
        <v/>
      </c>
    </row>
    <row r="766" spans="1:4" x14ac:dyDescent="0.25">
      <c r="A766">
        <f t="shared" ca="1" si="22"/>
        <v>28</v>
      </c>
      <c r="B766" s="111" t="str">
        <f ca="1">OFFSET('YODA Header Blocks'!$A$1,0,'YODA File'!A766)</f>
        <v>Data Values</v>
      </c>
      <c r="C766">
        <f t="shared" ca="1" si="23"/>
        <v>665</v>
      </c>
      <c r="D766" s="111" t="str">
        <f ca="1">IF(ROW()-2&gt;LengthHeader,"",
OFFSET('YODA Header Blocks'!$A$2,'YODA File'!C766,'YODA File'!A766))</f>
        <v/>
      </c>
    </row>
    <row r="767" spans="1:4" x14ac:dyDescent="0.25">
      <c r="A767">
        <f t="shared" ca="1" si="22"/>
        <v>28</v>
      </c>
      <c r="B767" s="111" t="str">
        <f ca="1">OFFSET('YODA Header Blocks'!$A$1,0,'YODA File'!A767)</f>
        <v>Data Values</v>
      </c>
      <c r="C767">
        <f t="shared" ca="1" si="23"/>
        <v>666</v>
      </c>
      <c r="D767" s="111" t="str">
        <f ca="1">IF(ROW()-2&gt;LengthHeader,"",
OFFSET('YODA Header Blocks'!$A$2,'YODA File'!C767,'YODA File'!A767))</f>
        <v/>
      </c>
    </row>
    <row r="768" spans="1:4" x14ac:dyDescent="0.25">
      <c r="A768">
        <f t="shared" ca="1" si="22"/>
        <v>28</v>
      </c>
      <c r="B768" s="111" t="str">
        <f ca="1">OFFSET('YODA Header Blocks'!$A$1,0,'YODA File'!A768)</f>
        <v>Data Values</v>
      </c>
      <c r="C768">
        <f t="shared" ca="1" si="23"/>
        <v>667</v>
      </c>
      <c r="D768" s="111" t="str">
        <f ca="1">IF(ROW()-2&gt;LengthHeader,"",
OFFSET('YODA Header Blocks'!$A$2,'YODA File'!C768,'YODA File'!A768))</f>
        <v/>
      </c>
    </row>
    <row r="769" spans="1:4" x14ac:dyDescent="0.25">
      <c r="A769">
        <f t="shared" ca="1" si="22"/>
        <v>28</v>
      </c>
      <c r="B769" s="111" t="str">
        <f ca="1">OFFSET('YODA Header Blocks'!$A$1,0,'YODA File'!A769)</f>
        <v>Data Values</v>
      </c>
      <c r="C769">
        <f t="shared" ca="1" si="23"/>
        <v>668</v>
      </c>
      <c r="D769" s="111" t="str">
        <f ca="1">IF(ROW()-2&gt;LengthHeader,"",
OFFSET('YODA Header Blocks'!$A$2,'YODA File'!C769,'YODA File'!A769))</f>
        <v/>
      </c>
    </row>
    <row r="770" spans="1:4" x14ac:dyDescent="0.25">
      <c r="A770">
        <f t="shared" ca="1" si="22"/>
        <v>28</v>
      </c>
      <c r="B770" s="111" t="str">
        <f ca="1">OFFSET('YODA Header Blocks'!$A$1,0,'YODA File'!A770)</f>
        <v>Data Values</v>
      </c>
      <c r="C770">
        <f t="shared" ca="1" si="23"/>
        <v>669</v>
      </c>
      <c r="D770" s="111" t="str">
        <f ca="1">IF(ROW()-2&gt;LengthHeader,"",
OFFSET('YODA Header Blocks'!$A$2,'YODA File'!C770,'YODA File'!A770))</f>
        <v/>
      </c>
    </row>
    <row r="771" spans="1:4" x14ac:dyDescent="0.25">
      <c r="A771">
        <f t="shared" ref="A771:A834" ca="1" si="24">IF(C770=INDIRECT(CONCATENATE("'YODA Header Blocks'!R2C",A770+1,":R2C",A770+1),FALSE),A770+1,A770)</f>
        <v>28</v>
      </c>
      <c r="B771" s="111" t="str">
        <f ca="1">OFFSET('YODA Header Blocks'!$A$1,0,'YODA File'!A771)</f>
        <v>Data Values</v>
      </c>
      <c r="C771">
        <f t="shared" ref="C771:C834" ca="1" si="25">IF(C770=SUM(INDIRECT(CONCATENATE("'YODA Header Blocks'!R2C",A770+1,":R2C",A770+1),FALSE)),1,C770+1)</f>
        <v>670</v>
      </c>
      <c r="D771" s="111" t="str">
        <f ca="1">IF(ROW()-2&gt;LengthHeader,"",
OFFSET('YODA Header Blocks'!$A$2,'YODA File'!C771,'YODA File'!A771))</f>
        <v/>
      </c>
    </row>
    <row r="772" spans="1:4" x14ac:dyDescent="0.25">
      <c r="A772">
        <f t="shared" ca="1" si="24"/>
        <v>28</v>
      </c>
      <c r="B772" s="111" t="str">
        <f ca="1">OFFSET('YODA Header Blocks'!$A$1,0,'YODA File'!A772)</f>
        <v>Data Values</v>
      </c>
      <c r="C772">
        <f t="shared" ca="1" si="25"/>
        <v>671</v>
      </c>
      <c r="D772" s="111" t="str">
        <f ca="1">IF(ROW()-2&gt;LengthHeader,"",
OFFSET('YODA Header Blocks'!$A$2,'YODA File'!C772,'YODA File'!A772))</f>
        <v/>
      </c>
    </row>
    <row r="773" spans="1:4" x14ac:dyDescent="0.25">
      <c r="A773">
        <f t="shared" ca="1" si="24"/>
        <v>28</v>
      </c>
      <c r="B773" s="111" t="str">
        <f ca="1">OFFSET('YODA Header Blocks'!$A$1,0,'YODA File'!A773)</f>
        <v>Data Values</v>
      </c>
      <c r="C773">
        <f t="shared" ca="1" si="25"/>
        <v>672</v>
      </c>
      <c r="D773" s="111" t="str">
        <f ca="1">IF(ROW()-2&gt;LengthHeader,"",
OFFSET('YODA Header Blocks'!$A$2,'YODA File'!C773,'YODA File'!A773))</f>
        <v/>
      </c>
    </row>
    <row r="774" spans="1:4" x14ac:dyDescent="0.25">
      <c r="A774">
        <f t="shared" ca="1" si="24"/>
        <v>28</v>
      </c>
      <c r="B774" s="111" t="str">
        <f ca="1">OFFSET('YODA Header Blocks'!$A$1,0,'YODA File'!A774)</f>
        <v>Data Values</v>
      </c>
      <c r="C774">
        <f t="shared" ca="1" si="25"/>
        <v>673</v>
      </c>
      <c r="D774" s="111" t="str">
        <f ca="1">IF(ROW()-2&gt;LengthHeader,"",
OFFSET('YODA Header Blocks'!$A$2,'YODA File'!C774,'YODA File'!A774))</f>
        <v/>
      </c>
    </row>
    <row r="775" spans="1:4" x14ac:dyDescent="0.25">
      <c r="A775">
        <f t="shared" ca="1" si="24"/>
        <v>28</v>
      </c>
      <c r="B775" s="111" t="str">
        <f ca="1">OFFSET('YODA Header Blocks'!$A$1,0,'YODA File'!A775)</f>
        <v>Data Values</v>
      </c>
      <c r="C775">
        <f t="shared" ca="1" si="25"/>
        <v>674</v>
      </c>
      <c r="D775" s="111" t="str">
        <f ca="1">IF(ROW()-2&gt;LengthHeader,"",
OFFSET('YODA Header Blocks'!$A$2,'YODA File'!C775,'YODA File'!A775))</f>
        <v/>
      </c>
    </row>
    <row r="776" spans="1:4" x14ac:dyDescent="0.25">
      <c r="A776">
        <f t="shared" ca="1" si="24"/>
        <v>28</v>
      </c>
      <c r="B776" s="111" t="str">
        <f ca="1">OFFSET('YODA Header Blocks'!$A$1,0,'YODA File'!A776)</f>
        <v>Data Values</v>
      </c>
      <c r="C776">
        <f t="shared" ca="1" si="25"/>
        <v>675</v>
      </c>
      <c r="D776" s="111" t="str">
        <f ca="1">IF(ROW()-2&gt;LengthHeader,"",
OFFSET('YODA Header Blocks'!$A$2,'YODA File'!C776,'YODA File'!A776))</f>
        <v/>
      </c>
    </row>
    <row r="777" spans="1:4" x14ac:dyDescent="0.25">
      <c r="A777">
        <f t="shared" ca="1" si="24"/>
        <v>28</v>
      </c>
      <c r="B777" s="111" t="str">
        <f ca="1">OFFSET('YODA Header Blocks'!$A$1,0,'YODA File'!A777)</f>
        <v>Data Values</v>
      </c>
      <c r="C777">
        <f t="shared" ca="1" si="25"/>
        <v>676</v>
      </c>
      <c r="D777" s="111" t="str">
        <f ca="1">IF(ROW()-2&gt;LengthHeader,"",
OFFSET('YODA Header Blocks'!$A$2,'YODA File'!C777,'YODA File'!A777))</f>
        <v/>
      </c>
    </row>
    <row r="778" spans="1:4" x14ac:dyDescent="0.25">
      <c r="A778">
        <f t="shared" ca="1" si="24"/>
        <v>28</v>
      </c>
      <c r="B778" s="111" t="str">
        <f ca="1">OFFSET('YODA Header Blocks'!$A$1,0,'YODA File'!A778)</f>
        <v>Data Values</v>
      </c>
      <c r="C778">
        <f t="shared" ca="1" si="25"/>
        <v>677</v>
      </c>
      <c r="D778" s="111" t="str">
        <f ca="1">IF(ROW()-2&gt;LengthHeader,"",
OFFSET('YODA Header Blocks'!$A$2,'YODA File'!C778,'YODA File'!A778))</f>
        <v/>
      </c>
    </row>
    <row r="779" spans="1:4" x14ac:dyDescent="0.25">
      <c r="A779">
        <f t="shared" ca="1" si="24"/>
        <v>28</v>
      </c>
      <c r="B779" s="111" t="str">
        <f ca="1">OFFSET('YODA Header Blocks'!$A$1,0,'YODA File'!A779)</f>
        <v>Data Values</v>
      </c>
      <c r="C779">
        <f t="shared" ca="1" si="25"/>
        <v>678</v>
      </c>
      <c r="D779" s="111" t="str">
        <f ca="1">IF(ROW()-2&gt;LengthHeader,"",
OFFSET('YODA Header Blocks'!$A$2,'YODA File'!C779,'YODA File'!A779))</f>
        <v/>
      </c>
    </row>
    <row r="780" spans="1:4" x14ac:dyDescent="0.25">
      <c r="A780">
        <f t="shared" ca="1" si="24"/>
        <v>28</v>
      </c>
      <c r="B780" s="111" t="str">
        <f ca="1">OFFSET('YODA Header Blocks'!$A$1,0,'YODA File'!A780)</f>
        <v>Data Values</v>
      </c>
      <c r="C780">
        <f t="shared" ca="1" si="25"/>
        <v>679</v>
      </c>
      <c r="D780" s="111" t="str">
        <f ca="1">IF(ROW()-2&gt;LengthHeader,"",
OFFSET('YODA Header Blocks'!$A$2,'YODA File'!C780,'YODA File'!A780))</f>
        <v/>
      </c>
    </row>
    <row r="781" spans="1:4" x14ac:dyDescent="0.25">
      <c r="A781">
        <f t="shared" ca="1" si="24"/>
        <v>28</v>
      </c>
      <c r="B781" s="111" t="str">
        <f ca="1">OFFSET('YODA Header Blocks'!$A$1,0,'YODA File'!A781)</f>
        <v>Data Values</v>
      </c>
      <c r="C781">
        <f t="shared" ca="1" si="25"/>
        <v>680</v>
      </c>
      <c r="D781" s="111" t="str">
        <f ca="1">IF(ROW()-2&gt;LengthHeader,"",
OFFSET('YODA Header Blocks'!$A$2,'YODA File'!C781,'YODA File'!A781))</f>
        <v/>
      </c>
    </row>
    <row r="782" spans="1:4" x14ac:dyDescent="0.25">
      <c r="A782">
        <f t="shared" ca="1" si="24"/>
        <v>28</v>
      </c>
      <c r="B782" s="111" t="str">
        <f ca="1">OFFSET('YODA Header Blocks'!$A$1,0,'YODA File'!A782)</f>
        <v>Data Values</v>
      </c>
      <c r="C782">
        <f t="shared" ca="1" si="25"/>
        <v>681</v>
      </c>
      <c r="D782" s="111" t="str">
        <f ca="1">IF(ROW()-2&gt;LengthHeader,"",
OFFSET('YODA Header Blocks'!$A$2,'YODA File'!C782,'YODA File'!A782))</f>
        <v/>
      </c>
    </row>
    <row r="783" spans="1:4" x14ac:dyDescent="0.25">
      <c r="A783">
        <f t="shared" ca="1" si="24"/>
        <v>28</v>
      </c>
      <c r="B783" s="111" t="str">
        <f ca="1">OFFSET('YODA Header Blocks'!$A$1,0,'YODA File'!A783)</f>
        <v>Data Values</v>
      </c>
      <c r="C783">
        <f t="shared" ca="1" si="25"/>
        <v>682</v>
      </c>
      <c r="D783" s="111" t="str">
        <f ca="1">IF(ROW()-2&gt;LengthHeader,"",
OFFSET('YODA Header Blocks'!$A$2,'YODA File'!C783,'YODA File'!A783))</f>
        <v/>
      </c>
    </row>
    <row r="784" spans="1:4" x14ac:dyDescent="0.25">
      <c r="A784">
        <f t="shared" ca="1" si="24"/>
        <v>28</v>
      </c>
      <c r="B784" s="111" t="str">
        <f ca="1">OFFSET('YODA Header Blocks'!$A$1,0,'YODA File'!A784)</f>
        <v>Data Values</v>
      </c>
      <c r="C784">
        <f t="shared" ca="1" si="25"/>
        <v>683</v>
      </c>
      <c r="D784" s="111" t="str">
        <f ca="1">IF(ROW()-2&gt;LengthHeader,"",
OFFSET('YODA Header Blocks'!$A$2,'YODA File'!C784,'YODA File'!A784))</f>
        <v/>
      </c>
    </row>
    <row r="785" spans="1:4" x14ac:dyDescent="0.25">
      <c r="A785">
        <f t="shared" ca="1" si="24"/>
        <v>28</v>
      </c>
      <c r="B785" s="111" t="str">
        <f ca="1">OFFSET('YODA Header Blocks'!$A$1,0,'YODA File'!A785)</f>
        <v>Data Values</v>
      </c>
      <c r="C785">
        <f t="shared" ca="1" si="25"/>
        <v>684</v>
      </c>
      <c r="D785" s="111" t="str">
        <f ca="1">IF(ROW()-2&gt;LengthHeader,"",
OFFSET('YODA Header Blocks'!$A$2,'YODA File'!C785,'YODA File'!A785))</f>
        <v/>
      </c>
    </row>
    <row r="786" spans="1:4" x14ac:dyDescent="0.25">
      <c r="A786">
        <f t="shared" ca="1" si="24"/>
        <v>28</v>
      </c>
      <c r="B786" s="111" t="str">
        <f ca="1">OFFSET('YODA Header Blocks'!$A$1,0,'YODA File'!A786)</f>
        <v>Data Values</v>
      </c>
      <c r="C786">
        <f t="shared" ca="1" si="25"/>
        <v>685</v>
      </c>
      <c r="D786" s="111" t="str">
        <f ca="1">IF(ROW()-2&gt;LengthHeader,"",
OFFSET('YODA Header Blocks'!$A$2,'YODA File'!C786,'YODA File'!A786))</f>
        <v/>
      </c>
    </row>
    <row r="787" spans="1:4" x14ac:dyDescent="0.25">
      <c r="A787">
        <f t="shared" ca="1" si="24"/>
        <v>28</v>
      </c>
      <c r="B787" s="111" t="str">
        <f ca="1">OFFSET('YODA Header Blocks'!$A$1,0,'YODA File'!A787)</f>
        <v>Data Values</v>
      </c>
      <c r="C787">
        <f t="shared" ca="1" si="25"/>
        <v>686</v>
      </c>
      <c r="D787" s="111" t="str">
        <f ca="1">IF(ROW()-2&gt;LengthHeader,"",
OFFSET('YODA Header Blocks'!$A$2,'YODA File'!C787,'YODA File'!A787))</f>
        <v/>
      </c>
    </row>
    <row r="788" spans="1:4" x14ac:dyDescent="0.25">
      <c r="A788">
        <f t="shared" ca="1" si="24"/>
        <v>28</v>
      </c>
      <c r="B788" s="111" t="str">
        <f ca="1">OFFSET('YODA Header Blocks'!$A$1,0,'YODA File'!A788)</f>
        <v>Data Values</v>
      </c>
      <c r="C788">
        <f t="shared" ca="1" si="25"/>
        <v>687</v>
      </c>
      <c r="D788" s="111" t="str">
        <f ca="1">IF(ROW()-2&gt;LengthHeader,"",
OFFSET('YODA Header Blocks'!$A$2,'YODA File'!C788,'YODA File'!A788))</f>
        <v/>
      </c>
    </row>
    <row r="789" spans="1:4" x14ac:dyDescent="0.25">
      <c r="A789">
        <f t="shared" ca="1" si="24"/>
        <v>28</v>
      </c>
      <c r="B789" s="111" t="str">
        <f ca="1">OFFSET('YODA Header Blocks'!$A$1,0,'YODA File'!A789)</f>
        <v>Data Values</v>
      </c>
      <c r="C789">
        <f t="shared" ca="1" si="25"/>
        <v>688</v>
      </c>
      <c r="D789" s="111" t="str">
        <f ca="1">IF(ROW()-2&gt;LengthHeader,"",
OFFSET('YODA Header Blocks'!$A$2,'YODA File'!C789,'YODA File'!A789))</f>
        <v/>
      </c>
    </row>
    <row r="790" spans="1:4" x14ac:dyDescent="0.25">
      <c r="A790">
        <f t="shared" ca="1" si="24"/>
        <v>28</v>
      </c>
      <c r="B790" s="111" t="str">
        <f ca="1">OFFSET('YODA Header Blocks'!$A$1,0,'YODA File'!A790)</f>
        <v>Data Values</v>
      </c>
      <c r="C790">
        <f t="shared" ca="1" si="25"/>
        <v>689</v>
      </c>
      <c r="D790" s="111" t="str">
        <f ca="1">IF(ROW()-2&gt;LengthHeader,"",
OFFSET('YODA Header Blocks'!$A$2,'YODA File'!C790,'YODA File'!A790))</f>
        <v/>
      </c>
    </row>
    <row r="791" spans="1:4" x14ac:dyDescent="0.25">
      <c r="A791">
        <f t="shared" ca="1" si="24"/>
        <v>28</v>
      </c>
      <c r="B791" s="111" t="str">
        <f ca="1">OFFSET('YODA Header Blocks'!$A$1,0,'YODA File'!A791)</f>
        <v>Data Values</v>
      </c>
      <c r="C791">
        <f t="shared" ca="1" si="25"/>
        <v>690</v>
      </c>
      <c r="D791" s="111" t="str">
        <f ca="1">IF(ROW()-2&gt;LengthHeader,"",
OFFSET('YODA Header Blocks'!$A$2,'YODA File'!C791,'YODA File'!A791))</f>
        <v/>
      </c>
    </row>
    <row r="792" spans="1:4" x14ac:dyDescent="0.25">
      <c r="A792">
        <f t="shared" ca="1" si="24"/>
        <v>28</v>
      </c>
      <c r="B792" s="111" t="str">
        <f ca="1">OFFSET('YODA Header Blocks'!$A$1,0,'YODA File'!A792)</f>
        <v>Data Values</v>
      </c>
      <c r="C792">
        <f t="shared" ca="1" si="25"/>
        <v>691</v>
      </c>
      <c r="D792" s="111" t="str">
        <f ca="1">IF(ROW()-2&gt;LengthHeader,"",
OFFSET('YODA Header Blocks'!$A$2,'YODA File'!C792,'YODA File'!A792))</f>
        <v/>
      </c>
    </row>
    <row r="793" spans="1:4" x14ac:dyDescent="0.25">
      <c r="A793">
        <f t="shared" ca="1" si="24"/>
        <v>28</v>
      </c>
      <c r="B793" s="111" t="str">
        <f ca="1">OFFSET('YODA Header Blocks'!$A$1,0,'YODA File'!A793)</f>
        <v>Data Values</v>
      </c>
      <c r="C793">
        <f t="shared" ca="1" si="25"/>
        <v>692</v>
      </c>
      <c r="D793" s="111" t="str">
        <f ca="1">IF(ROW()-2&gt;LengthHeader,"",
OFFSET('YODA Header Blocks'!$A$2,'YODA File'!C793,'YODA File'!A793))</f>
        <v/>
      </c>
    </row>
    <row r="794" spans="1:4" x14ac:dyDescent="0.25">
      <c r="A794">
        <f t="shared" ca="1" si="24"/>
        <v>28</v>
      </c>
      <c r="B794" s="111" t="str">
        <f ca="1">OFFSET('YODA Header Blocks'!$A$1,0,'YODA File'!A794)</f>
        <v>Data Values</v>
      </c>
      <c r="C794">
        <f t="shared" ca="1" si="25"/>
        <v>693</v>
      </c>
      <c r="D794" s="111" t="str">
        <f ca="1">IF(ROW()-2&gt;LengthHeader,"",
OFFSET('YODA Header Blocks'!$A$2,'YODA File'!C794,'YODA File'!A794))</f>
        <v/>
      </c>
    </row>
    <row r="795" spans="1:4" x14ac:dyDescent="0.25">
      <c r="A795">
        <f t="shared" ca="1" si="24"/>
        <v>28</v>
      </c>
      <c r="B795" s="111" t="str">
        <f ca="1">OFFSET('YODA Header Blocks'!$A$1,0,'YODA File'!A795)</f>
        <v>Data Values</v>
      </c>
      <c r="C795">
        <f t="shared" ca="1" si="25"/>
        <v>694</v>
      </c>
      <c r="D795" s="111" t="str">
        <f ca="1">IF(ROW()-2&gt;LengthHeader,"",
OFFSET('YODA Header Blocks'!$A$2,'YODA File'!C795,'YODA File'!A795))</f>
        <v/>
      </c>
    </row>
    <row r="796" spans="1:4" x14ac:dyDescent="0.25">
      <c r="A796">
        <f t="shared" ca="1" si="24"/>
        <v>28</v>
      </c>
      <c r="B796" s="111" t="str">
        <f ca="1">OFFSET('YODA Header Blocks'!$A$1,0,'YODA File'!A796)</f>
        <v>Data Values</v>
      </c>
      <c r="C796">
        <f t="shared" ca="1" si="25"/>
        <v>695</v>
      </c>
      <c r="D796" s="111" t="str">
        <f ca="1">IF(ROW()-2&gt;LengthHeader,"",
OFFSET('YODA Header Blocks'!$A$2,'YODA File'!C796,'YODA File'!A796))</f>
        <v/>
      </c>
    </row>
    <row r="797" spans="1:4" x14ac:dyDescent="0.25">
      <c r="A797">
        <f t="shared" ca="1" si="24"/>
        <v>28</v>
      </c>
      <c r="B797" s="111" t="str">
        <f ca="1">OFFSET('YODA Header Blocks'!$A$1,0,'YODA File'!A797)</f>
        <v>Data Values</v>
      </c>
      <c r="C797">
        <f t="shared" ca="1" si="25"/>
        <v>696</v>
      </c>
      <c r="D797" s="111" t="str">
        <f ca="1">IF(ROW()-2&gt;LengthHeader,"",
OFFSET('YODA Header Blocks'!$A$2,'YODA File'!C797,'YODA File'!A797))</f>
        <v/>
      </c>
    </row>
    <row r="798" spans="1:4" x14ac:dyDescent="0.25">
      <c r="A798">
        <f t="shared" ca="1" si="24"/>
        <v>28</v>
      </c>
      <c r="B798" s="111" t="str">
        <f ca="1">OFFSET('YODA Header Blocks'!$A$1,0,'YODA File'!A798)</f>
        <v>Data Values</v>
      </c>
      <c r="C798">
        <f t="shared" ca="1" si="25"/>
        <v>697</v>
      </c>
      <c r="D798" s="111" t="str">
        <f ca="1">IF(ROW()-2&gt;LengthHeader,"",
OFFSET('YODA Header Blocks'!$A$2,'YODA File'!C798,'YODA File'!A798))</f>
        <v/>
      </c>
    </row>
    <row r="799" spans="1:4" x14ac:dyDescent="0.25">
      <c r="A799">
        <f t="shared" ca="1" si="24"/>
        <v>28</v>
      </c>
      <c r="B799" s="111" t="str">
        <f ca="1">OFFSET('YODA Header Blocks'!$A$1,0,'YODA File'!A799)</f>
        <v>Data Values</v>
      </c>
      <c r="C799">
        <f t="shared" ca="1" si="25"/>
        <v>698</v>
      </c>
      <c r="D799" s="111" t="str">
        <f ca="1">IF(ROW()-2&gt;LengthHeader,"",
OFFSET('YODA Header Blocks'!$A$2,'YODA File'!C799,'YODA File'!A799))</f>
        <v/>
      </c>
    </row>
    <row r="800" spans="1:4" x14ac:dyDescent="0.25">
      <c r="A800">
        <f t="shared" ca="1" si="24"/>
        <v>28</v>
      </c>
      <c r="B800" s="111" t="str">
        <f ca="1">OFFSET('YODA Header Blocks'!$A$1,0,'YODA File'!A800)</f>
        <v>Data Values</v>
      </c>
      <c r="C800">
        <f t="shared" ca="1" si="25"/>
        <v>699</v>
      </c>
      <c r="D800" s="111" t="str">
        <f ca="1">IF(ROW()-2&gt;LengthHeader,"",
OFFSET('YODA Header Blocks'!$A$2,'YODA File'!C800,'YODA File'!A800))</f>
        <v/>
      </c>
    </row>
    <row r="801" spans="1:4" x14ac:dyDescent="0.25">
      <c r="A801">
        <f t="shared" ca="1" si="24"/>
        <v>28</v>
      </c>
      <c r="B801" s="111" t="str">
        <f ca="1">OFFSET('YODA Header Blocks'!$A$1,0,'YODA File'!A801)</f>
        <v>Data Values</v>
      </c>
      <c r="C801">
        <f t="shared" ca="1" si="25"/>
        <v>700</v>
      </c>
      <c r="D801" s="111" t="str">
        <f ca="1">IF(ROW()-2&gt;LengthHeader,"",
OFFSET('YODA Header Blocks'!$A$2,'YODA File'!C801,'YODA File'!A801))</f>
        <v/>
      </c>
    </row>
    <row r="802" spans="1:4" x14ac:dyDescent="0.25">
      <c r="A802">
        <f t="shared" ca="1" si="24"/>
        <v>28</v>
      </c>
      <c r="B802" s="111" t="str">
        <f ca="1">OFFSET('YODA Header Blocks'!$A$1,0,'YODA File'!A802)</f>
        <v>Data Values</v>
      </c>
      <c r="C802">
        <f t="shared" ca="1" si="25"/>
        <v>701</v>
      </c>
      <c r="D802" s="111" t="str">
        <f ca="1">IF(ROW()-2&gt;LengthHeader,"",
OFFSET('YODA Header Blocks'!$A$2,'YODA File'!C802,'YODA File'!A802))</f>
        <v/>
      </c>
    </row>
    <row r="803" spans="1:4" x14ac:dyDescent="0.25">
      <c r="A803">
        <f t="shared" ca="1" si="24"/>
        <v>28</v>
      </c>
      <c r="B803" s="111" t="str">
        <f ca="1">OFFSET('YODA Header Blocks'!$A$1,0,'YODA File'!A803)</f>
        <v>Data Values</v>
      </c>
      <c r="C803">
        <f t="shared" ca="1" si="25"/>
        <v>702</v>
      </c>
      <c r="D803" s="111" t="str">
        <f ca="1">IF(ROW()-2&gt;LengthHeader,"",
OFFSET('YODA Header Blocks'!$A$2,'YODA File'!C803,'YODA File'!A803))</f>
        <v/>
      </c>
    </row>
    <row r="804" spans="1:4" x14ac:dyDescent="0.25">
      <c r="A804">
        <f t="shared" ca="1" si="24"/>
        <v>28</v>
      </c>
      <c r="B804" s="111" t="str">
        <f ca="1">OFFSET('YODA Header Blocks'!$A$1,0,'YODA File'!A804)</f>
        <v>Data Values</v>
      </c>
      <c r="C804">
        <f t="shared" ca="1" si="25"/>
        <v>703</v>
      </c>
      <c r="D804" s="111" t="str">
        <f ca="1">IF(ROW()-2&gt;LengthHeader,"",
OFFSET('YODA Header Blocks'!$A$2,'YODA File'!C804,'YODA File'!A804))</f>
        <v/>
      </c>
    </row>
    <row r="805" spans="1:4" x14ac:dyDescent="0.25">
      <c r="A805">
        <f t="shared" ca="1" si="24"/>
        <v>28</v>
      </c>
      <c r="B805" s="111" t="str">
        <f ca="1">OFFSET('YODA Header Blocks'!$A$1,0,'YODA File'!A805)</f>
        <v>Data Values</v>
      </c>
      <c r="C805">
        <f t="shared" ca="1" si="25"/>
        <v>704</v>
      </c>
      <c r="D805" s="111" t="str">
        <f ca="1">IF(ROW()-2&gt;LengthHeader,"",
OFFSET('YODA Header Blocks'!$A$2,'YODA File'!C805,'YODA File'!A805))</f>
        <v/>
      </c>
    </row>
    <row r="806" spans="1:4" x14ac:dyDescent="0.25">
      <c r="A806">
        <f t="shared" ca="1" si="24"/>
        <v>28</v>
      </c>
      <c r="B806" s="111" t="str">
        <f ca="1">OFFSET('YODA Header Blocks'!$A$1,0,'YODA File'!A806)</f>
        <v>Data Values</v>
      </c>
      <c r="C806">
        <f t="shared" ca="1" si="25"/>
        <v>705</v>
      </c>
      <c r="D806" s="111" t="str">
        <f ca="1">IF(ROW()-2&gt;LengthHeader,"",
OFFSET('YODA Header Blocks'!$A$2,'YODA File'!C806,'YODA File'!A806))</f>
        <v/>
      </c>
    </row>
    <row r="807" spans="1:4" x14ac:dyDescent="0.25">
      <c r="A807">
        <f t="shared" ca="1" si="24"/>
        <v>28</v>
      </c>
      <c r="B807" s="111" t="str">
        <f ca="1">OFFSET('YODA Header Blocks'!$A$1,0,'YODA File'!A807)</f>
        <v>Data Values</v>
      </c>
      <c r="C807">
        <f t="shared" ca="1" si="25"/>
        <v>706</v>
      </c>
      <c r="D807" s="111" t="str">
        <f ca="1">IF(ROW()-2&gt;LengthHeader,"",
OFFSET('YODA Header Blocks'!$A$2,'YODA File'!C807,'YODA File'!A807))</f>
        <v/>
      </c>
    </row>
    <row r="808" spans="1:4" x14ac:dyDescent="0.25">
      <c r="A808">
        <f t="shared" ca="1" si="24"/>
        <v>28</v>
      </c>
      <c r="B808" s="111" t="str">
        <f ca="1">OFFSET('YODA Header Blocks'!$A$1,0,'YODA File'!A808)</f>
        <v>Data Values</v>
      </c>
      <c r="C808">
        <f t="shared" ca="1" si="25"/>
        <v>707</v>
      </c>
      <c r="D808" s="111" t="str">
        <f ca="1">IF(ROW()-2&gt;LengthHeader,"",
OFFSET('YODA Header Blocks'!$A$2,'YODA File'!C808,'YODA File'!A808))</f>
        <v/>
      </c>
    </row>
    <row r="809" spans="1:4" x14ac:dyDescent="0.25">
      <c r="A809">
        <f t="shared" ca="1" si="24"/>
        <v>28</v>
      </c>
      <c r="B809" s="111" t="str">
        <f ca="1">OFFSET('YODA Header Blocks'!$A$1,0,'YODA File'!A809)</f>
        <v>Data Values</v>
      </c>
      <c r="C809">
        <f t="shared" ca="1" si="25"/>
        <v>708</v>
      </c>
      <c r="D809" s="111" t="str">
        <f ca="1">IF(ROW()-2&gt;LengthHeader,"",
OFFSET('YODA Header Blocks'!$A$2,'YODA File'!C809,'YODA File'!A809))</f>
        <v/>
      </c>
    </row>
    <row r="810" spans="1:4" x14ac:dyDescent="0.25">
      <c r="A810">
        <f t="shared" ca="1" si="24"/>
        <v>28</v>
      </c>
      <c r="B810" s="111" t="str">
        <f ca="1">OFFSET('YODA Header Blocks'!$A$1,0,'YODA File'!A810)</f>
        <v>Data Values</v>
      </c>
      <c r="C810">
        <f t="shared" ca="1" si="25"/>
        <v>709</v>
      </c>
      <c r="D810" s="111" t="str">
        <f ca="1">IF(ROW()-2&gt;LengthHeader,"",
OFFSET('YODA Header Blocks'!$A$2,'YODA File'!C810,'YODA File'!A810))</f>
        <v/>
      </c>
    </row>
    <row r="811" spans="1:4" x14ac:dyDescent="0.25">
      <c r="A811">
        <f t="shared" ca="1" si="24"/>
        <v>28</v>
      </c>
      <c r="B811" s="111" t="str">
        <f ca="1">OFFSET('YODA Header Blocks'!$A$1,0,'YODA File'!A811)</f>
        <v>Data Values</v>
      </c>
      <c r="C811">
        <f t="shared" ca="1" si="25"/>
        <v>710</v>
      </c>
      <c r="D811" s="111" t="str">
        <f ca="1">IF(ROW()-2&gt;LengthHeader,"",
OFFSET('YODA Header Blocks'!$A$2,'YODA File'!C811,'YODA File'!A811))</f>
        <v/>
      </c>
    </row>
    <row r="812" spans="1:4" x14ac:dyDescent="0.25">
      <c r="A812">
        <f t="shared" ca="1" si="24"/>
        <v>28</v>
      </c>
      <c r="B812" s="111" t="str">
        <f ca="1">OFFSET('YODA Header Blocks'!$A$1,0,'YODA File'!A812)</f>
        <v>Data Values</v>
      </c>
      <c r="C812">
        <f t="shared" ca="1" si="25"/>
        <v>711</v>
      </c>
      <c r="D812" s="111" t="str">
        <f ca="1">IF(ROW()-2&gt;LengthHeader,"",
OFFSET('YODA Header Blocks'!$A$2,'YODA File'!C812,'YODA File'!A812))</f>
        <v/>
      </c>
    </row>
    <row r="813" spans="1:4" x14ac:dyDescent="0.25">
      <c r="A813">
        <f t="shared" ca="1" si="24"/>
        <v>28</v>
      </c>
      <c r="B813" s="111" t="str">
        <f ca="1">OFFSET('YODA Header Blocks'!$A$1,0,'YODA File'!A813)</f>
        <v>Data Values</v>
      </c>
      <c r="C813">
        <f t="shared" ca="1" si="25"/>
        <v>712</v>
      </c>
      <c r="D813" s="111" t="str">
        <f ca="1">IF(ROW()-2&gt;LengthHeader,"",
OFFSET('YODA Header Blocks'!$A$2,'YODA File'!C813,'YODA File'!A813))</f>
        <v/>
      </c>
    </row>
    <row r="814" spans="1:4" x14ac:dyDescent="0.25">
      <c r="A814">
        <f t="shared" ca="1" si="24"/>
        <v>28</v>
      </c>
      <c r="B814" s="111" t="str">
        <f ca="1">OFFSET('YODA Header Blocks'!$A$1,0,'YODA File'!A814)</f>
        <v>Data Values</v>
      </c>
      <c r="C814">
        <f t="shared" ca="1" si="25"/>
        <v>713</v>
      </c>
      <c r="D814" s="111" t="str">
        <f ca="1">IF(ROW()-2&gt;LengthHeader,"",
OFFSET('YODA Header Blocks'!$A$2,'YODA File'!C814,'YODA File'!A814))</f>
        <v/>
      </c>
    </row>
    <row r="815" spans="1:4" x14ac:dyDescent="0.25">
      <c r="A815">
        <f t="shared" ca="1" si="24"/>
        <v>28</v>
      </c>
      <c r="B815" s="111" t="str">
        <f ca="1">OFFSET('YODA Header Blocks'!$A$1,0,'YODA File'!A815)</f>
        <v>Data Values</v>
      </c>
      <c r="C815">
        <f t="shared" ca="1" si="25"/>
        <v>714</v>
      </c>
      <c r="D815" s="111" t="str">
        <f ca="1">IF(ROW()-2&gt;LengthHeader,"",
OFFSET('YODA Header Blocks'!$A$2,'YODA File'!C815,'YODA File'!A815))</f>
        <v/>
      </c>
    </row>
    <row r="816" spans="1:4" x14ac:dyDescent="0.25">
      <c r="A816">
        <f t="shared" ca="1" si="24"/>
        <v>28</v>
      </c>
      <c r="B816" s="111" t="str">
        <f ca="1">OFFSET('YODA Header Blocks'!$A$1,0,'YODA File'!A816)</f>
        <v>Data Values</v>
      </c>
      <c r="C816">
        <f t="shared" ca="1" si="25"/>
        <v>715</v>
      </c>
      <c r="D816" s="111" t="str">
        <f ca="1">IF(ROW()-2&gt;LengthHeader,"",
OFFSET('YODA Header Blocks'!$A$2,'YODA File'!C816,'YODA File'!A816))</f>
        <v/>
      </c>
    </row>
    <row r="817" spans="1:4" x14ac:dyDescent="0.25">
      <c r="A817">
        <f t="shared" ca="1" si="24"/>
        <v>28</v>
      </c>
      <c r="B817" s="111" t="str">
        <f ca="1">OFFSET('YODA Header Blocks'!$A$1,0,'YODA File'!A817)</f>
        <v>Data Values</v>
      </c>
      <c r="C817">
        <f t="shared" ca="1" si="25"/>
        <v>716</v>
      </c>
      <c r="D817" s="111" t="str">
        <f ca="1">IF(ROW()-2&gt;LengthHeader,"",
OFFSET('YODA Header Blocks'!$A$2,'YODA File'!C817,'YODA File'!A817))</f>
        <v/>
      </c>
    </row>
    <row r="818" spans="1:4" x14ac:dyDescent="0.25">
      <c r="A818">
        <f t="shared" ca="1" si="24"/>
        <v>28</v>
      </c>
      <c r="B818" s="111" t="str">
        <f ca="1">OFFSET('YODA Header Blocks'!$A$1,0,'YODA File'!A818)</f>
        <v>Data Values</v>
      </c>
      <c r="C818">
        <f t="shared" ca="1" si="25"/>
        <v>717</v>
      </c>
      <c r="D818" s="111" t="str">
        <f ca="1">IF(ROW()-2&gt;LengthHeader,"",
OFFSET('YODA Header Blocks'!$A$2,'YODA File'!C818,'YODA File'!A818))</f>
        <v/>
      </c>
    </row>
    <row r="819" spans="1:4" x14ac:dyDescent="0.25">
      <c r="A819">
        <f t="shared" ca="1" si="24"/>
        <v>28</v>
      </c>
      <c r="B819" s="111" t="str">
        <f ca="1">OFFSET('YODA Header Blocks'!$A$1,0,'YODA File'!A819)</f>
        <v>Data Values</v>
      </c>
      <c r="C819">
        <f t="shared" ca="1" si="25"/>
        <v>718</v>
      </c>
      <c r="D819" s="111" t="str">
        <f ca="1">IF(ROW()-2&gt;LengthHeader,"",
OFFSET('YODA Header Blocks'!$A$2,'YODA File'!C819,'YODA File'!A819))</f>
        <v/>
      </c>
    </row>
    <row r="820" spans="1:4" x14ac:dyDescent="0.25">
      <c r="A820">
        <f t="shared" ca="1" si="24"/>
        <v>28</v>
      </c>
      <c r="B820" s="111" t="str">
        <f ca="1">OFFSET('YODA Header Blocks'!$A$1,0,'YODA File'!A820)</f>
        <v>Data Values</v>
      </c>
      <c r="C820">
        <f t="shared" ca="1" si="25"/>
        <v>719</v>
      </c>
      <c r="D820" s="111" t="str">
        <f ca="1">IF(ROW()-2&gt;LengthHeader,"",
OFFSET('YODA Header Blocks'!$A$2,'YODA File'!C820,'YODA File'!A820))</f>
        <v/>
      </c>
    </row>
    <row r="821" spans="1:4" x14ac:dyDescent="0.25">
      <c r="A821">
        <f t="shared" ca="1" si="24"/>
        <v>28</v>
      </c>
      <c r="B821" s="111" t="str">
        <f ca="1">OFFSET('YODA Header Blocks'!$A$1,0,'YODA File'!A821)</f>
        <v>Data Values</v>
      </c>
      <c r="C821">
        <f t="shared" ca="1" si="25"/>
        <v>720</v>
      </c>
      <c r="D821" s="111" t="str">
        <f ca="1">IF(ROW()-2&gt;LengthHeader,"",
OFFSET('YODA Header Blocks'!$A$2,'YODA File'!C821,'YODA File'!A821))</f>
        <v/>
      </c>
    </row>
    <row r="822" spans="1:4" x14ac:dyDescent="0.25">
      <c r="A822">
        <f t="shared" ca="1" si="24"/>
        <v>28</v>
      </c>
      <c r="B822" s="111" t="str">
        <f ca="1">OFFSET('YODA Header Blocks'!$A$1,0,'YODA File'!A822)</f>
        <v>Data Values</v>
      </c>
      <c r="C822">
        <f t="shared" ca="1" si="25"/>
        <v>721</v>
      </c>
      <c r="D822" s="111" t="str">
        <f ca="1">IF(ROW()-2&gt;LengthHeader,"",
OFFSET('YODA Header Blocks'!$A$2,'YODA File'!C822,'YODA File'!A822))</f>
        <v/>
      </c>
    </row>
    <row r="823" spans="1:4" x14ac:dyDescent="0.25">
      <c r="A823">
        <f t="shared" ca="1" si="24"/>
        <v>28</v>
      </c>
      <c r="B823" s="111" t="str">
        <f ca="1">OFFSET('YODA Header Blocks'!$A$1,0,'YODA File'!A823)</f>
        <v>Data Values</v>
      </c>
      <c r="C823">
        <f t="shared" ca="1" si="25"/>
        <v>722</v>
      </c>
      <c r="D823" s="111" t="str">
        <f ca="1">IF(ROW()-2&gt;LengthHeader,"",
OFFSET('YODA Header Blocks'!$A$2,'YODA File'!C823,'YODA File'!A823))</f>
        <v/>
      </c>
    </row>
    <row r="824" spans="1:4" x14ac:dyDescent="0.25">
      <c r="A824">
        <f t="shared" ca="1" si="24"/>
        <v>28</v>
      </c>
      <c r="B824" s="111" t="str">
        <f ca="1">OFFSET('YODA Header Blocks'!$A$1,0,'YODA File'!A824)</f>
        <v>Data Values</v>
      </c>
      <c r="C824">
        <f t="shared" ca="1" si="25"/>
        <v>723</v>
      </c>
      <c r="D824" s="111" t="str">
        <f ca="1">IF(ROW()-2&gt;LengthHeader,"",
OFFSET('YODA Header Blocks'!$A$2,'YODA File'!C824,'YODA File'!A824))</f>
        <v/>
      </c>
    </row>
    <row r="825" spans="1:4" x14ac:dyDescent="0.25">
      <c r="A825">
        <f t="shared" ca="1" si="24"/>
        <v>28</v>
      </c>
      <c r="B825" s="111" t="str">
        <f ca="1">OFFSET('YODA Header Blocks'!$A$1,0,'YODA File'!A825)</f>
        <v>Data Values</v>
      </c>
      <c r="C825">
        <f t="shared" ca="1" si="25"/>
        <v>724</v>
      </c>
      <c r="D825" s="111" t="str">
        <f ca="1">IF(ROW()-2&gt;LengthHeader,"",
OFFSET('YODA Header Blocks'!$A$2,'YODA File'!C825,'YODA File'!A825))</f>
        <v/>
      </c>
    </row>
    <row r="826" spans="1:4" x14ac:dyDescent="0.25">
      <c r="A826">
        <f t="shared" ca="1" si="24"/>
        <v>28</v>
      </c>
      <c r="B826" s="111" t="str">
        <f ca="1">OFFSET('YODA Header Blocks'!$A$1,0,'YODA File'!A826)</f>
        <v>Data Values</v>
      </c>
      <c r="C826">
        <f t="shared" ca="1" si="25"/>
        <v>725</v>
      </c>
      <c r="D826" s="111" t="str">
        <f ca="1">IF(ROW()-2&gt;LengthHeader,"",
OFFSET('YODA Header Blocks'!$A$2,'YODA File'!C826,'YODA File'!A826))</f>
        <v/>
      </c>
    </row>
    <row r="827" spans="1:4" x14ac:dyDescent="0.25">
      <c r="A827">
        <f t="shared" ca="1" si="24"/>
        <v>28</v>
      </c>
      <c r="B827" s="111" t="str">
        <f ca="1">OFFSET('YODA Header Blocks'!$A$1,0,'YODA File'!A827)</f>
        <v>Data Values</v>
      </c>
      <c r="C827">
        <f t="shared" ca="1" si="25"/>
        <v>726</v>
      </c>
      <c r="D827" s="111" t="str">
        <f ca="1">IF(ROW()-2&gt;LengthHeader,"",
OFFSET('YODA Header Blocks'!$A$2,'YODA File'!C827,'YODA File'!A827))</f>
        <v/>
      </c>
    </row>
    <row r="828" spans="1:4" x14ac:dyDescent="0.25">
      <c r="A828">
        <f t="shared" ca="1" si="24"/>
        <v>28</v>
      </c>
      <c r="B828" s="111" t="str">
        <f ca="1">OFFSET('YODA Header Blocks'!$A$1,0,'YODA File'!A828)</f>
        <v>Data Values</v>
      </c>
      <c r="C828">
        <f t="shared" ca="1" si="25"/>
        <v>727</v>
      </c>
      <c r="D828" s="111" t="str">
        <f ca="1">IF(ROW()-2&gt;LengthHeader,"",
OFFSET('YODA Header Blocks'!$A$2,'YODA File'!C828,'YODA File'!A828))</f>
        <v/>
      </c>
    </row>
    <row r="829" spans="1:4" x14ac:dyDescent="0.25">
      <c r="A829">
        <f t="shared" ca="1" si="24"/>
        <v>28</v>
      </c>
      <c r="B829" s="111" t="str">
        <f ca="1">OFFSET('YODA Header Blocks'!$A$1,0,'YODA File'!A829)</f>
        <v>Data Values</v>
      </c>
      <c r="C829">
        <f t="shared" ca="1" si="25"/>
        <v>728</v>
      </c>
      <c r="D829" s="111" t="str">
        <f ca="1">IF(ROW()-2&gt;LengthHeader,"",
OFFSET('YODA Header Blocks'!$A$2,'YODA File'!C829,'YODA File'!A829))</f>
        <v/>
      </c>
    </row>
    <row r="830" spans="1:4" x14ac:dyDescent="0.25">
      <c r="A830">
        <f t="shared" ca="1" si="24"/>
        <v>28</v>
      </c>
      <c r="B830" s="111" t="str">
        <f ca="1">OFFSET('YODA Header Blocks'!$A$1,0,'YODA File'!A830)</f>
        <v>Data Values</v>
      </c>
      <c r="C830">
        <f t="shared" ca="1" si="25"/>
        <v>729</v>
      </c>
      <c r="D830" s="111" t="str">
        <f ca="1">IF(ROW()-2&gt;LengthHeader,"",
OFFSET('YODA Header Blocks'!$A$2,'YODA File'!C830,'YODA File'!A830))</f>
        <v/>
      </c>
    </row>
    <row r="831" spans="1:4" x14ac:dyDescent="0.25">
      <c r="A831">
        <f t="shared" ca="1" si="24"/>
        <v>28</v>
      </c>
      <c r="B831" s="111" t="str">
        <f ca="1">OFFSET('YODA Header Blocks'!$A$1,0,'YODA File'!A831)</f>
        <v>Data Values</v>
      </c>
      <c r="C831">
        <f t="shared" ca="1" si="25"/>
        <v>730</v>
      </c>
      <c r="D831" s="111" t="str">
        <f ca="1">IF(ROW()-2&gt;LengthHeader,"",
OFFSET('YODA Header Blocks'!$A$2,'YODA File'!C831,'YODA File'!A831))</f>
        <v/>
      </c>
    </row>
    <row r="832" spans="1:4" x14ac:dyDescent="0.25">
      <c r="A832">
        <f t="shared" ca="1" si="24"/>
        <v>28</v>
      </c>
      <c r="B832" s="111" t="str">
        <f ca="1">OFFSET('YODA Header Blocks'!$A$1,0,'YODA File'!A832)</f>
        <v>Data Values</v>
      </c>
      <c r="C832">
        <f t="shared" ca="1" si="25"/>
        <v>731</v>
      </c>
      <c r="D832" s="111" t="str">
        <f ca="1">IF(ROW()-2&gt;LengthHeader,"",
OFFSET('YODA Header Blocks'!$A$2,'YODA File'!C832,'YODA File'!A832))</f>
        <v/>
      </c>
    </row>
    <row r="833" spans="1:4" x14ac:dyDescent="0.25">
      <c r="A833">
        <f t="shared" ca="1" si="24"/>
        <v>28</v>
      </c>
      <c r="B833" s="111" t="str">
        <f ca="1">OFFSET('YODA Header Blocks'!$A$1,0,'YODA File'!A833)</f>
        <v>Data Values</v>
      </c>
      <c r="C833">
        <f t="shared" ca="1" si="25"/>
        <v>732</v>
      </c>
      <c r="D833" s="111" t="str">
        <f ca="1">IF(ROW()-2&gt;LengthHeader,"",
OFFSET('YODA Header Blocks'!$A$2,'YODA File'!C833,'YODA File'!A833))</f>
        <v/>
      </c>
    </row>
    <row r="834" spans="1:4" x14ac:dyDescent="0.25">
      <c r="A834">
        <f t="shared" ca="1" si="24"/>
        <v>28</v>
      </c>
      <c r="B834" s="111" t="str">
        <f ca="1">OFFSET('YODA Header Blocks'!$A$1,0,'YODA File'!A834)</f>
        <v>Data Values</v>
      </c>
      <c r="C834">
        <f t="shared" ca="1" si="25"/>
        <v>733</v>
      </c>
      <c r="D834" s="111" t="str">
        <f ca="1">IF(ROW()-2&gt;LengthHeader,"",
OFFSET('YODA Header Blocks'!$A$2,'YODA File'!C834,'YODA File'!A834))</f>
        <v/>
      </c>
    </row>
    <row r="835" spans="1:4" x14ac:dyDescent="0.25">
      <c r="A835">
        <f t="shared" ref="A835:A898" ca="1" si="26">IF(C834=INDIRECT(CONCATENATE("'YODA Header Blocks'!R2C",A834+1,":R2C",A834+1),FALSE),A834+1,A834)</f>
        <v>28</v>
      </c>
      <c r="B835" s="111" t="str">
        <f ca="1">OFFSET('YODA Header Blocks'!$A$1,0,'YODA File'!A835)</f>
        <v>Data Values</v>
      </c>
      <c r="C835">
        <f t="shared" ref="C835:C898" ca="1" si="27">IF(C834=SUM(INDIRECT(CONCATENATE("'YODA Header Blocks'!R2C",A834+1,":R2C",A834+1),FALSE)),1,C834+1)</f>
        <v>734</v>
      </c>
      <c r="D835" s="111" t="str">
        <f ca="1">IF(ROW()-2&gt;LengthHeader,"",
OFFSET('YODA Header Blocks'!$A$2,'YODA File'!C835,'YODA File'!A835))</f>
        <v/>
      </c>
    </row>
    <row r="836" spans="1:4" x14ac:dyDescent="0.25">
      <c r="A836">
        <f t="shared" ca="1" si="26"/>
        <v>28</v>
      </c>
      <c r="B836" s="111" t="str">
        <f ca="1">OFFSET('YODA Header Blocks'!$A$1,0,'YODA File'!A836)</f>
        <v>Data Values</v>
      </c>
      <c r="C836">
        <f t="shared" ca="1" si="27"/>
        <v>735</v>
      </c>
      <c r="D836" s="111" t="str">
        <f ca="1">IF(ROW()-2&gt;LengthHeader,"",
OFFSET('YODA Header Blocks'!$A$2,'YODA File'!C836,'YODA File'!A836))</f>
        <v/>
      </c>
    </row>
    <row r="837" spans="1:4" x14ac:dyDescent="0.25">
      <c r="A837">
        <f t="shared" ca="1" si="26"/>
        <v>28</v>
      </c>
      <c r="B837" s="111" t="str">
        <f ca="1">OFFSET('YODA Header Blocks'!$A$1,0,'YODA File'!A837)</f>
        <v>Data Values</v>
      </c>
      <c r="C837">
        <f t="shared" ca="1" si="27"/>
        <v>736</v>
      </c>
      <c r="D837" s="111" t="str">
        <f ca="1">IF(ROW()-2&gt;LengthHeader,"",
OFFSET('YODA Header Blocks'!$A$2,'YODA File'!C837,'YODA File'!A837))</f>
        <v/>
      </c>
    </row>
    <row r="838" spans="1:4" x14ac:dyDescent="0.25">
      <c r="A838">
        <f t="shared" ca="1" si="26"/>
        <v>28</v>
      </c>
      <c r="B838" s="111" t="str">
        <f ca="1">OFFSET('YODA Header Blocks'!$A$1,0,'YODA File'!A838)</f>
        <v>Data Values</v>
      </c>
      <c r="C838">
        <f t="shared" ca="1" si="27"/>
        <v>737</v>
      </c>
      <c r="D838" s="111" t="str">
        <f ca="1">IF(ROW()-2&gt;LengthHeader,"",
OFFSET('YODA Header Blocks'!$A$2,'YODA File'!C838,'YODA File'!A838))</f>
        <v/>
      </c>
    </row>
    <row r="839" spans="1:4" x14ac:dyDescent="0.25">
      <c r="A839">
        <f t="shared" ca="1" si="26"/>
        <v>28</v>
      </c>
      <c r="B839" s="111" t="str">
        <f ca="1">OFFSET('YODA Header Blocks'!$A$1,0,'YODA File'!A839)</f>
        <v>Data Values</v>
      </c>
      <c r="C839">
        <f t="shared" ca="1" si="27"/>
        <v>738</v>
      </c>
      <c r="D839" s="111" t="str">
        <f ca="1">IF(ROW()-2&gt;LengthHeader,"",
OFFSET('YODA Header Blocks'!$A$2,'YODA File'!C839,'YODA File'!A839))</f>
        <v/>
      </c>
    </row>
    <row r="840" spans="1:4" x14ac:dyDescent="0.25">
      <c r="A840">
        <f t="shared" ca="1" si="26"/>
        <v>28</v>
      </c>
      <c r="B840" s="111" t="str">
        <f ca="1">OFFSET('YODA Header Blocks'!$A$1,0,'YODA File'!A840)</f>
        <v>Data Values</v>
      </c>
      <c r="C840">
        <f t="shared" ca="1" si="27"/>
        <v>739</v>
      </c>
      <c r="D840" s="111" t="str">
        <f ca="1">IF(ROW()-2&gt;LengthHeader,"",
OFFSET('YODA Header Blocks'!$A$2,'YODA File'!C840,'YODA File'!A840))</f>
        <v/>
      </c>
    </row>
    <row r="841" spans="1:4" x14ac:dyDescent="0.25">
      <c r="A841">
        <f t="shared" ca="1" si="26"/>
        <v>28</v>
      </c>
      <c r="B841" s="111" t="str">
        <f ca="1">OFFSET('YODA Header Blocks'!$A$1,0,'YODA File'!A841)</f>
        <v>Data Values</v>
      </c>
      <c r="C841">
        <f t="shared" ca="1" si="27"/>
        <v>740</v>
      </c>
      <c r="D841" s="111" t="str">
        <f ca="1">IF(ROW()-2&gt;LengthHeader,"",
OFFSET('YODA Header Blocks'!$A$2,'YODA File'!C841,'YODA File'!A841))</f>
        <v/>
      </c>
    </row>
    <row r="842" spans="1:4" x14ac:dyDescent="0.25">
      <c r="A842">
        <f t="shared" ca="1" si="26"/>
        <v>28</v>
      </c>
      <c r="B842" s="111" t="str">
        <f ca="1">OFFSET('YODA Header Blocks'!$A$1,0,'YODA File'!A842)</f>
        <v>Data Values</v>
      </c>
      <c r="C842">
        <f t="shared" ca="1" si="27"/>
        <v>741</v>
      </c>
      <c r="D842" s="111" t="str">
        <f ca="1">IF(ROW()-2&gt;LengthHeader,"",
OFFSET('YODA Header Blocks'!$A$2,'YODA File'!C842,'YODA File'!A842))</f>
        <v/>
      </c>
    </row>
    <row r="843" spans="1:4" x14ac:dyDescent="0.25">
      <c r="A843">
        <f t="shared" ca="1" si="26"/>
        <v>28</v>
      </c>
      <c r="B843" s="111" t="str">
        <f ca="1">OFFSET('YODA Header Blocks'!$A$1,0,'YODA File'!A843)</f>
        <v>Data Values</v>
      </c>
      <c r="C843">
        <f t="shared" ca="1" si="27"/>
        <v>742</v>
      </c>
      <c r="D843" s="111" t="str">
        <f ca="1">IF(ROW()-2&gt;LengthHeader,"",
OFFSET('YODA Header Blocks'!$A$2,'YODA File'!C843,'YODA File'!A843))</f>
        <v/>
      </c>
    </row>
    <row r="844" spans="1:4" x14ac:dyDescent="0.25">
      <c r="A844">
        <f t="shared" ca="1" si="26"/>
        <v>28</v>
      </c>
      <c r="B844" s="111" t="str">
        <f ca="1">OFFSET('YODA Header Blocks'!$A$1,0,'YODA File'!A844)</f>
        <v>Data Values</v>
      </c>
      <c r="C844">
        <f t="shared" ca="1" si="27"/>
        <v>743</v>
      </c>
      <c r="D844" s="111" t="str">
        <f ca="1">IF(ROW()-2&gt;LengthHeader,"",
OFFSET('YODA Header Blocks'!$A$2,'YODA File'!C844,'YODA File'!A844))</f>
        <v/>
      </c>
    </row>
    <row r="845" spans="1:4" x14ac:dyDescent="0.25">
      <c r="A845">
        <f t="shared" ca="1" si="26"/>
        <v>28</v>
      </c>
      <c r="B845" s="111" t="str">
        <f ca="1">OFFSET('YODA Header Blocks'!$A$1,0,'YODA File'!A845)</f>
        <v>Data Values</v>
      </c>
      <c r="C845">
        <f t="shared" ca="1" si="27"/>
        <v>744</v>
      </c>
      <c r="D845" s="111" t="str">
        <f ca="1">IF(ROW()-2&gt;LengthHeader,"",
OFFSET('YODA Header Blocks'!$A$2,'YODA File'!C845,'YODA File'!A845))</f>
        <v/>
      </c>
    </row>
    <row r="846" spans="1:4" x14ac:dyDescent="0.25">
      <c r="A846">
        <f t="shared" ca="1" si="26"/>
        <v>28</v>
      </c>
      <c r="B846" s="111" t="str">
        <f ca="1">OFFSET('YODA Header Blocks'!$A$1,0,'YODA File'!A846)</f>
        <v>Data Values</v>
      </c>
      <c r="C846">
        <f t="shared" ca="1" si="27"/>
        <v>745</v>
      </c>
      <c r="D846" s="111" t="str">
        <f ca="1">IF(ROW()-2&gt;LengthHeader,"",
OFFSET('YODA Header Blocks'!$A$2,'YODA File'!C846,'YODA File'!A846))</f>
        <v/>
      </c>
    </row>
    <row r="847" spans="1:4" x14ac:dyDescent="0.25">
      <c r="A847">
        <f t="shared" ca="1" si="26"/>
        <v>28</v>
      </c>
      <c r="B847" s="111" t="str">
        <f ca="1">OFFSET('YODA Header Blocks'!$A$1,0,'YODA File'!A847)</f>
        <v>Data Values</v>
      </c>
      <c r="C847">
        <f t="shared" ca="1" si="27"/>
        <v>746</v>
      </c>
      <c r="D847" s="111" t="str">
        <f ca="1">IF(ROW()-2&gt;LengthHeader,"",
OFFSET('YODA Header Blocks'!$A$2,'YODA File'!C847,'YODA File'!A847))</f>
        <v/>
      </c>
    </row>
    <row r="848" spans="1:4" x14ac:dyDescent="0.25">
      <c r="A848">
        <f t="shared" ca="1" si="26"/>
        <v>28</v>
      </c>
      <c r="B848" s="111" t="str">
        <f ca="1">OFFSET('YODA Header Blocks'!$A$1,0,'YODA File'!A848)</f>
        <v>Data Values</v>
      </c>
      <c r="C848">
        <f t="shared" ca="1" si="27"/>
        <v>747</v>
      </c>
      <c r="D848" s="111" t="str">
        <f ca="1">IF(ROW()-2&gt;LengthHeader,"",
OFFSET('YODA Header Blocks'!$A$2,'YODA File'!C848,'YODA File'!A848))</f>
        <v/>
      </c>
    </row>
    <row r="849" spans="1:4" x14ac:dyDescent="0.25">
      <c r="A849">
        <f t="shared" ca="1" si="26"/>
        <v>28</v>
      </c>
      <c r="B849" s="111" t="str">
        <f ca="1">OFFSET('YODA Header Blocks'!$A$1,0,'YODA File'!A849)</f>
        <v>Data Values</v>
      </c>
      <c r="C849">
        <f t="shared" ca="1" si="27"/>
        <v>748</v>
      </c>
      <c r="D849" s="111" t="str">
        <f ca="1">IF(ROW()-2&gt;LengthHeader,"",
OFFSET('YODA Header Blocks'!$A$2,'YODA File'!C849,'YODA File'!A849))</f>
        <v/>
      </c>
    </row>
    <row r="850" spans="1:4" x14ac:dyDescent="0.25">
      <c r="A850">
        <f t="shared" ca="1" si="26"/>
        <v>28</v>
      </c>
      <c r="B850" s="111" t="str">
        <f ca="1">OFFSET('YODA Header Blocks'!$A$1,0,'YODA File'!A850)</f>
        <v>Data Values</v>
      </c>
      <c r="C850">
        <f t="shared" ca="1" si="27"/>
        <v>749</v>
      </c>
      <c r="D850" s="111" t="str">
        <f ca="1">IF(ROW()-2&gt;LengthHeader,"",
OFFSET('YODA Header Blocks'!$A$2,'YODA File'!C850,'YODA File'!A850))</f>
        <v/>
      </c>
    </row>
    <row r="851" spans="1:4" x14ac:dyDescent="0.25">
      <c r="A851">
        <f t="shared" ca="1" si="26"/>
        <v>28</v>
      </c>
      <c r="B851" s="111" t="str">
        <f ca="1">OFFSET('YODA Header Blocks'!$A$1,0,'YODA File'!A851)</f>
        <v>Data Values</v>
      </c>
      <c r="C851">
        <f t="shared" ca="1" si="27"/>
        <v>750</v>
      </c>
      <c r="D851" s="111" t="str">
        <f ca="1">IF(ROW()-2&gt;LengthHeader,"",
OFFSET('YODA Header Blocks'!$A$2,'YODA File'!C851,'YODA File'!A851))</f>
        <v/>
      </c>
    </row>
    <row r="852" spans="1:4" x14ac:dyDescent="0.25">
      <c r="A852">
        <f t="shared" ca="1" si="26"/>
        <v>28</v>
      </c>
      <c r="B852" s="111" t="str">
        <f ca="1">OFFSET('YODA Header Blocks'!$A$1,0,'YODA File'!A852)</f>
        <v>Data Values</v>
      </c>
      <c r="C852">
        <f t="shared" ca="1" si="27"/>
        <v>751</v>
      </c>
      <c r="D852" s="111" t="str">
        <f ca="1">IF(ROW()-2&gt;LengthHeader,"",
OFFSET('YODA Header Blocks'!$A$2,'YODA File'!C852,'YODA File'!A852))</f>
        <v/>
      </c>
    </row>
    <row r="853" spans="1:4" x14ac:dyDescent="0.25">
      <c r="A853">
        <f t="shared" ca="1" si="26"/>
        <v>28</v>
      </c>
      <c r="B853" s="111" t="str">
        <f ca="1">OFFSET('YODA Header Blocks'!$A$1,0,'YODA File'!A853)</f>
        <v>Data Values</v>
      </c>
      <c r="C853">
        <f t="shared" ca="1" si="27"/>
        <v>752</v>
      </c>
      <c r="D853" s="111" t="str">
        <f ca="1">IF(ROW()-2&gt;LengthHeader,"",
OFFSET('YODA Header Blocks'!$A$2,'YODA File'!C853,'YODA File'!A853))</f>
        <v/>
      </c>
    </row>
    <row r="854" spans="1:4" x14ac:dyDescent="0.25">
      <c r="A854">
        <f t="shared" ca="1" si="26"/>
        <v>28</v>
      </c>
      <c r="B854" s="111" t="str">
        <f ca="1">OFFSET('YODA Header Blocks'!$A$1,0,'YODA File'!A854)</f>
        <v>Data Values</v>
      </c>
      <c r="C854">
        <f t="shared" ca="1" si="27"/>
        <v>753</v>
      </c>
      <c r="D854" s="111" t="str">
        <f ca="1">IF(ROW()-2&gt;LengthHeader,"",
OFFSET('YODA Header Blocks'!$A$2,'YODA File'!C854,'YODA File'!A854))</f>
        <v/>
      </c>
    </row>
    <row r="855" spans="1:4" x14ac:dyDescent="0.25">
      <c r="A855">
        <f t="shared" ca="1" si="26"/>
        <v>28</v>
      </c>
      <c r="B855" s="111" t="str">
        <f ca="1">OFFSET('YODA Header Blocks'!$A$1,0,'YODA File'!A855)</f>
        <v>Data Values</v>
      </c>
      <c r="C855">
        <f t="shared" ca="1" si="27"/>
        <v>754</v>
      </c>
      <c r="D855" s="111" t="str">
        <f ca="1">IF(ROW()-2&gt;LengthHeader,"",
OFFSET('YODA Header Blocks'!$A$2,'YODA File'!C855,'YODA File'!A855))</f>
        <v/>
      </c>
    </row>
    <row r="856" spans="1:4" x14ac:dyDescent="0.25">
      <c r="A856">
        <f t="shared" ca="1" si="26"/>
        <v>28</v>
      </c>
      <c r="B856" s="111" t="str">
        <f ca="1">OFFSET('YODA Header Blocks'!$A$1,0,'YODA File'!A856)</f>
        <v>Data Values</v>
      </c>
      <c r="C856">
        <f t="shared" ca="1" si="27"/>
        <v>755</v>
      </c>
      <c r="D856" s="111" t="str">
        <f ca="1">IF(ROW()-2&gt;LengthHeader,"",
OFFSET('YODA Header Blocks'!$A$2,'YODA File'!C856,'YODA File'!A856))</f>
        <v/>
      </c>
    </row>
    <row r="857" spans="1:4" x14ac:dyDescent="0.25">
      <c r="A857">
        <f t="shared" ca="1" si="26"/>
        <v>28</v>
      </c>
      <c r="B857" s="111" t="str">
        <f ca="1">OFFSET('YODA Header Blocks'!$A$1,0,'YODA File'!A857)</f>
        <v>Data Values</v>
      </c>
      <c r="C857">
        <f t="shared" ca="1" si="27"/>
        <v>756</v>
      </c>
      <c r="D857" s="111" t="str">
        <f ca="1">IF(ROW()-2&gt;LengthHeader,"",
OFFSET('YODA Header Blocks'!$A$2,'YODA File'!C857,'YODA File'!A857))</f>
        <v/>
      </c>
    </row>
    <row r="858" spans="1:4" x14ac:dyDescent="0.25">
      <c r="A858">
        <f t="shared" ca="1" si="26"/>
        <v>28</v>
      </c>
      <c r="B858" s="111" t="str">
        <f ca="1">OFFSET('YODA Header Blocks'!$A$1,0,'YODA File'!A858)</f>
        <v>Data Values</v>
      </c>
      <c r="C858">
        <f t="shared" ca="1" si="27"/>
        <v>757</v>
      </c>
      <c r="D858" s="111" t="str">
        <f ca="1">IF(ROW()-2&gt;LengthHeader,"",
OFFSET('YODA Header Blocks'!$A$2,'YODA File'!C858,'YODA File'!A858))</f>
        <v/>
      </c>
    </row>
    <row r="859" spans="1:4" x14ac:dyDescent="0.25">
      <c r="A859">
        <f t="shared" ca="1" si="26"/>
        <v>28</v>
      </c>
      <c r="B859" s="111" t="str">
        <f ca="1">OFFSET('YODA Header Blocks'!$A$1,0,'YODA File'!A859)</f>
        <v>Data Values</v>
      </c>
      <c r="C859">
        <f t="shared" ca="1" si="27"/>
        <v>758</v>
      </c>
      <c r="D859" s="111" t="str">
        <f ca="1">IF(ROW()-2&gt;LengthHeader,"",
OFFSET('YODA Header Blocks'!$A$2,'YODA File'!C859,'YODA File'!A859))</f>
        <v/>
      </c>
    </row>
    <row r="860" spans="1:4" x14ac:dyDescent="0.25">
      <c r="A860">
        <f t="shared" ca="1" si="26"/>
        <v>28</v>
      </c>
      <c r="B860" s="111" t="str">
        <f ca="1">OFFSET('YODA Header Blocks'!$A$1,0,'YODA File'!A860)</f>
        <v>Data Values</v>
      </c>
      <c r="C860">
        <f t="shared" ca="1" si="27"/>
        <v>759</v>
      </c>
      <c r="D860" s="111" t="str">
        <f ca="1">IF(ROW()-2&gt;LengthHeader,"",
OFFSET('YODA Header Blocks'!$A$2,'YODA File'!C860,'YODA File'!A860))</f>
        <v/>
      </c>
    </row>
    <row r="861" spans="1:4" x14ac:dyDescent="0.25">
      <c r="A861">
        <f t="shared" ca="1" si="26"/>
        <v>28</v>
      </c>
      <c r="B861" s="111" t="str">
        <f ca="1">OFFSET('YODA Header Blocks'!$A$1,0,'YODA File'!A861)</f>
        <v>Data Values</v>
      </c>
      <c r="C861">
        <f t="shared" ca="1" si="27"/>
        <v>760</v>
      </c>
      <c r="D861" s="111" t="str">
        <f ca="1">IF(ROW()-2&gt;LengthHeader,"",
OFFSET('YODA Header Blocks'!$A$2,'YODA File'!C861,'YODA File'!A861))</f>
        <v/>
      </c>
    </row>
    <row r="862" spans="1:4" x14ac:dyDescent="0.25">
      <c r="A862">
        <f t="shared" ca="1" si="26"/>
        <v>28</v>
      </c>
      <c r="B862" s="111" t="str">
        <f ca="1">OFFSET('YODA Header Blocks'!$A$1,0,'YODA File'!A862)</f>
        <v>Data Values</v>
      </c>
      <c r="C862">
        <f t="shared" ca="1" si="27"/>
        <v>761</v>
      </c>
      <c r="D862" s="111" t="str">
        <f ca="1">IF(ROW()-2&gt;LengthHeader,"",
OFFSET('YODA Header Blocks'!$A$2,'YODA File'!C862,'YODA File'!A862))</f>
        <v/>
      </c>
    </row>
    <row r="863" spans="1:4" x14ac:dyDescent="0.25">
      <c r="A863">
        <f t="shared" ca="1" si="26"/>
        <v>28</v>
      </c>
      <c r="B863" s="111" t="str">
        <f ca="1">OFFSET('YODA Header Blocks'!$A$1,0,'YODA File'!A863)</f>
        <v>Data Values</v>
      </c>
      <c r="C863">
        <f t="shared" ca="1" si="27"/>
        <v>762</v>
      </c>
      <c r="D863" s="111" t="str">
        <f ca="1">IF(ROW()-2&gt;LengthHeader,"",
OFFSET('YODA Header Blocks'!$A$2,'YODA File'!C863,'YODA File'!A863))</f>
        <v/>
      </c>
    </row>
    <row r="864" spans="1:4" x14ac:dyDescent="0.25">
      <c r="A864">
        <f t="shared" ca="1" si="26"/>
        <v>28</v>
      </c>
      <c r="B864" s="111" t="str">
        <f ca="1">OFFSET('YODA Header Blocks'!$A$1,0,'YODA File'!A864)</f>
        <v>Data Values</v>
      </c>
      <c r="C864">
        <f t="shared" ca="1" si="27"/>
        <v>763</v>
      </c>
      <c r="D864" s="111" t="str">
        <f ca="1">IF(ROW()-2&gt;LengthHeader,"",
OFFSET('YODA Header Blocks'!$A$2,'YODA File'!C864,'YODA File'!A864))</f>
        <v/>
      </c>
    </row>
    <row r="865" spans="1:4" x14ac:dyDescent="0.25">
      <c r="A865">
        <f t="shared" ca="1" si="26"/>
        <v>28</v>
      </c>
      <c r="B865" s="111" t="str">
        <f ca="1">OFFSET('YODA Header Blocks'!$A$1,0,'YODA File'!A865)</f>
        <v>Data Values</v>
      </c>
      <c r="C865">
        <f t="shared" ca="1" si="27"/>
        <v>764</v>
      </c>
      <c r="D865" s="111" t="str">
        <f ca="1">IF(ROW()-2&gt;LengthHeader,"",
OFFSET('YODA Header Blocks'!$A$2,'YODA File'!C865,'YODA File'!A865))</f>
        <v/>
      </c>
    </row>
    <row r="866" spans="1:4" x14ac:dyDescent="0.25">
      <c r="A866">
        <f t="shared" ca="1" si="26"/>
        <v>28</v>
      </c>
      <c r="B866" s="111" t="str">
        <f ca="1">OFFSET('YODA Header Blocks'!$A$1,0,'YODA File'!A866)</f>
        <v>Data Values</v>
      </c>
      <c r="C866">
        <f t="shared" ca="1" si="27"/>
        <v>765</v>
      </c>
      <c r="D866" s="111" t="str">
        <f ca="1">IF(ROW()-2&gt;LengthHeader,"",
OFFSET('YODA Header Blocks'!$A$2,'YODA File'!C866,'YODA File'!A866))</f>
        <v/>
      </c>
    </row>
    <row r="867" spans="1:4" x14ac:dyDescent="0.25">
      <c r="A867">
        <f t="shared" ca="1" si="26"/>
        <v>28</v>
      </c>
      <c r="B867" s="111" t="str">
        <f ca="1">OFFSET('YODA Header Blocks'!$A$1,0,'YODA File'!A867)</f>
        <v>Data Values</v>
      </c>
      <c r="C867">
        <f t="shared" ca="1" si="27"/>
        <v>766</v>
      </c>
      <c r="D867" s="111" t="str">
        <f ca="1">IF(ROW()-2&gt;LengthHeader,"",
OFFSET('YODA Header Blocks'!$A$2,'YODA File'!C867,'YODA File'!A867))</f>
        <v/>
      </c>
    </row>
    <row r="868" spans="1:4" x14ac:dyDescent="0.25">
      <c r="A868">
        <f t="shared" ca="1" si="26"/>
        <v>28</v>
      </c>
      <c r="B868" s="111" t="str">
        <f ca="1">OFFSET('YODA Header Blocks'!$A$1,0,'YODA File'!A868)</f>
        <v>Data Values</v>
      </c>
      <c r="C868">
        <f t="shared" ca="1" si="27"/>
        <v>767</v>
      </c>
      <c r="D868" s="111" t="str">
        <f ca="1">IF(ROW()-2&gt;LengthHeader,"",
OFFSET('YODA Header Blocks'!$A$2,'YODA File'!C868,'YODA File'!A868))</f>
        <v/>
      </c>
    </row>
    <row r="869" spans="1:4" x14ac:dyDescent="0.25">
      <c r="A869">
        <f t="shared" ca="1" si="26"/>
        <v>28</v>
      </c>
      <c r="B869" s="111" t="str">
        <f ca="1">OFFSET('YODA Header Blocks'!$A$1,0,'YODA File'!A869)</f>
        <v>Data Values</v>
      </c>
      <c r="C869">
        <f t="shared" ca="1" si="27"/>
        <v>768</v>
      </c>
      <c r="D869" s="111" t="str">
        <f ca="1">IF(ROW()-2&gt;LengthHeader,"",
OFFSET('YODA Header Blocks'!$A$2,'YODA File'!C869,'YODA File'!A869))</f>
        <v/>
      </c>
    </row>
    <row r="870" spans="1:4" x14ac:dyDescent="0.25">
      <c r="A870">
        <f t="shared" ca="1" si="26"/>
        <v>28</v>
      </c>
      <c r="B870" s="111" t="str">
        <f ca="1">OFFSET('YODA Header Blocks'!$A$1,0,'YODA File'!A870)</f>
        <v>Data Values</v>
      </c>
      <c r="C870">
        <f t="shared" ca="1" si="27"/>
        <v>769</v>
      </c>
      <c r="D870" s="111" t="str">
        <f ca="1">IF(ROW()-2&gt;LengthHeader,"",
OFFSET('YODA Header Blocks'!$A$2,'YODA File'!C870,'YODA File'!A870))</f>
        <v/>
      </c>
    </row>
    <row r="871" spans="1:4" x14ac:dyDescent="0.25">
      <c r="A871">
        <f t="shared" ca="1" si="26"/>
        <v>28</v>
      </c>
      <c r="B871" s="111" t="str">
        <f ca="1">OFFSET('YODA Header Blocks'!$A$1,0,'YODA File'!A871)</f>
        <v>Data Values</v>
      </c>
      <c r="C871">
        <f t="shared" ca="1" si="27"/>
        <v>770</v>
      </c>
      <c r="D871" s="111" t="str">
        <f ca="1">IF(ROW()-2&gt;LengthHeader,"",
OFFSET('YODA Header Blocks'!$A$2,'YODA File'!C871,'YODA File'!A871))</f>
        <v/>
      </c>
    </row>
    <row r="872" spans="1:4" x14ac:dyDescent="0.25">
      <c r="A872">
        <f t="shared" ca="1" si="26"/>
        <v>28</v>
      </c>
      <c r="B872" s="111" t="str">
        <f ca="1">OFFSET('YODA Header Blocks'!$A$1,0,'YODA File'!A872)</f>
        <v>Data Values</v>
      </c>
      <c r="C872">
        <f t="shared" ca="1" si="27"/>
        <v>771</v>
      </c>
      <c r="D872" s="111" t="str">
        <f ca="1">IF(ROW()-2&gt;LengthHeader,"",
OFFSET('YODA Header Blocks'!$A$2,'YODA File'!C872,'YODA File'!A872))</f>
        <v/>
      </c>
    </row>
    <row r="873" spans="1:4" x14ac:dyDescent="0.25">
      <c r="A873">
        <f t="shared" ca="1" si="26"/>
        <v>28</v>
      </c>
      <c r="B873" s="111" t="str">
        <f ca="1">OFFSET('YODA Header Blocks'!$A$1,0,'YODA File'!A873)</f>
        <v>Data Values</v>
      </c>
      <c r="C873">
        <f t="shared" ca="1" si="27"/>
        <v>772</v>
      </c>
      <c r="D873" s="111" t="str">
        <f ca="1">IF(ROW()-2&gt;LengthHeader,"",
OFFSET('YODA Header Blocks'!$A$2,'YODA File'!C873,'YODA File'!A873))</f>
        <v/>
      </c>
    </row>
    <row r="874" spans="1:4" x14ac:dyDescent="0.25">
      <c r="A874">
        <f t="shared" ca="1" si="26"/>
        <v>28</v>
      </c>
      <c r="B874" s="111" t="str">
        <f ca="1">OFFSET('YODA Header Blocks'!$A$1,0,'YODA File'!A874)</f>
        <v>Data Values</v>
      </c>
      <c r="C874">
        <f t="shared" ca="1" si="27"/>
        <v>773</v>
      </c>
      <c r="D874" s="111" t="str">
        <f ca="1">IF(ROW()-2&gt;LengthHeader,"",
OFFSET('YODA Header Blocks'!$A$2,'YODA File'!C874,'YODA File'!A874))</f>
        <v/>
      </c>
    </row>
    <row r="875" spans="1:4" x14ac:dyDescent="0.25">
      <c r="A875">
        <f t="shared" ca="1" si="26"/>
        <v>28</v>
      </c>
      <c r="B875" s="111" t="str">
        <f ca="1">OFFSET('YODA Header Blocks'!$A$1,0,'YODA File'!A875)</f>
        <v>Data Values</v>
      </c>
      <c r="C875">
        <f t="shared" ca="1" si="27"/>
        <v>774</v>
      </c>
      <c r="D875" s="111" t="str">
        <f ca="1">IF(ROW()-2&gt;LengthHeader,"",
OFFSET('YODA Header Blocks'!$A$2,'YODA File'!C875,'YODA File'!A875))</f>
        <v/>
      </c>
    </row>
    <row r="876" spans="1:4" x14ac:dyDescent="0.25">
      <c r="A876">
        <f t="shared" ca="1" si="26"/>
        <v>28</v>
      </c>
      <c r="B876" s="111" t="str">
        <f ca="1">OFFSET('YODA Header Blocks'!$A$1,0,'YODA File'!A876)</f>
        <v>Data Values</v>
      </c>
      <c r="C876">
        <f t="shared" ca="1" si="27"/>
        <v>775</v>
      </c>
      <c r="D876" s="111" t="str">
        <f ca="1">IF(ROW()-2&gt;LengthHeader,"",
OFFSET('YODA Header Blocks'!$A$2,'YODA File'!C876,'YODA File'!A876))</f>
        <v/>
      </c>
    </row>
    <row r="877" spans="1:4" x14ac:dyDescent="0.25">
      <c r="A877">
        <f t="shared" ca="1" si="26"/>
        <v>28</v>
      </c>
      <c r="B877" s="111" t="str">
        <f ca="1">OFFSET('YODA Header Blocks'!$A$1,0,'YODA File'!A877)</f>
        <v>Data Values</v>
      </c>
      <c r="C877">
        <f t="shared" ca="1" si="27"/>
        <v>776</v>
      </c>
      <c r="D877" s="111" t="str">
        <f ca="1">IF(ROW()-2&gt;LengthHeader,"",
OFFSET('YODA Header Blocks'!$A$2,'YODA File'!C877,'YODA File'!A877))</f>
        <v/>
      </c>
    </row>
    <row r="878" spans="1:4" x14ac:dyDescent="0.25">
      <c r="A878">
        <f t="shared" ca="1" si="26"/>
        <v>28</v>
      </c>
      <c r="B878" s="111" t="str">
        <f ca="1">OFFSET('YODA Header Blocks'!$A$1,0,'YODA File'!A878)</f>
        <v>Data Values</v>
      </c>
      <c r="C878">
        <f t="shared" ca="1" si="27"/>
        <v>777</v>
      </c>
      <c r="D878" s="111" t="str">
        <f ca="1">IF(ROW()-2&gt;LengthHeader,"",
OFFSET('YODA Header Blocks'!$A$2,'YODA File'!C878,'YODA File'!A878))</f>
        <v/>
      </c>
    </row>
    <row r="879" spans="1:4" x14ac:dyDescent="0.25">
      <c r="A879">
        <f t="shared" ca="1" si="26"/>
        <v>28</v>
      </c>
      <c r="B879" s="111" t="str">
        <f ca="1">OFFSET('YODA Header Blocks'!$A$1,0,'YODA File'!A879)</f>
        <v>Data Values</v>
      </c>
      <c r="C879">
        <f t="shared" ca="1" si="27"/>
        <v>778</v>
      </c>
      <c r="D879" s="111" t="str">
        <f ca="1">IF(ROW()-2&gt;LengthHeader,"",
OFFSET('YODA Header Blocks'!$A$2,'YODA File'!C879,'YODA File'!A879))</f>
        <v/>
      </c>
    </row>
    <row r="880" spans="1:4" x14ac:dyDescent="0.25">
      <c r="A880">
        <f t="shared" ca="1" si="26"/>
        <v>28</v>
      </c>
      <c r="B880" s="111" t="str">
        <f ca="1">OFFSET('YODA Header Blocks'!$A$1,0,'YODA File'!A880)</f>
        <v>Data Values</v>
      </c>
      <c r="C880">
        <f t="shared" ca="1" si="27"/>
        <v>779</v>
      </c>
      <c r="D880" s="111" t="str">
        <f ca="1">IF(ROW()-2&gt;LengthHeader,"",
OFFSET('YODA Header Blocks'!$A$2,'YODA File'!C880,'YODA File'!A880))</f>
        <v/>
      </c>
    </row>
    <row r="881" spans="1:4" x14ac:dyDescent="0.25">
      <c r="A881">
        <f t="shared" ca="1" si="26"/>
        <v>28</v>
      </c>
      <c r="B881" s="111" t="str">
        <f ca="1">OFFSET('YODA Header Blocks'!$A$1,0,'YODA File'!A881)</f>
        <v>Data Values</v>
      </c>
      <c r="C881">
        <f t="shared" ca="1" si="27"/>
        <v>780</v>
      </c>
      <c r="D881" s="111" t="str">
        <f ca="1">IF(ROW()-2&gt;LengthHeader,"",
OFFSET('YODA Header Blocks'!$A$2,'YODA File'!C881,'YODA File'!A881))</f>
        <v/>
      </c>
    </row>
    <row r="882" spans="1:4" x14ac:dyDescent="0.25">
      <c r="A882">
        <f t="shared" ca="1" si="26"/>
        <v>28</v>
      </c>
      <c r="B882" s="111" t="str">
        <f ca="1">OFFSET('YODA Header Blocks'!$A$1,0,'YODA File'!A882)</f>
        <v>Data Values</v>
      </c>
      <c r="C882">
        <f t="shared" ca="1" si="27"/>
        <v>781</v>
      </c>
      <c r="D882" s="111" t="str">
        <f ca="1">IF(ROW()-2&gt;LengthHeader,"",
OFFSET('YODA Header Blocks'!$A$2,'YODA File'!C882,'YODA File'!A882))</f>
        <v/>
      </c>
    </row>
    <row r="883" spans="1:4" x14ac:dyDescent="0.25">
      <c r="A883">
        <f t="shared" ca="1" si="26"/>
        <v>28</v>
      </c>
      <c r="B883" s="111" t="str">
        <f ca="1">OFFSET('YODA Header Blocks'!$A$1,0,'YODA File'!A883)</f>
        <v>Data Values</v>
      </c>
      <c r="C883">
        <f t="shared" ca="1" si="27"/>
        <v>782</v>
      </c>
      <c r="D883" s="111" t="str">
        <f ca="1">IF(ROW()-2&gt;LengthHeader,"",
OFFSET('YODA Header Blocks'!$A$2,'YODA File'!C883,'YODA File'!A883))</f>
        <v/>
      </c>
    </row>
    <row r="884" spans="1:4" x14ac:dyDescent="0.25">
      <c r="A884">
        <f t="shared" ca="1" si="26"/>
        <v>28</v>
      </c>
      <c r="B884" s="111" t="str">
        <f ca="1">OFFSET('YODA Header Blocks'!$A$1,0,'YODA File'!A884)</f>
        <v>Data Values</v>
      </c>
      <c r="C884">
        <f t="shared" ca="1" si="27"/>
        <v>783</v>
      </c>
      <c r="D884" s="111" t="str">
        <f ca="1">IF(ROW()-2&gt;LengthHeader,"",
OFFSET('YODA Header Blocks'!$A$2,'YODA File'!C884,'YODA File'!A884))</f>
        <v/>
      </c>
    </row>
    <row r="885" spans="1:4" x14ac:dyDescent="0.25">
      <c r="A885">
        <f t="shared" ca="1" si="26"/>
        <v>28</v>
      </c>
      <c r="B885" s="111" t="str">
        <f ca="1">OFFSET('YODA Header Blocks'!$A$1,0,'YODA File'!A885)</f>
        <v>Data Values</v>
      </c>
      <c r="C885">
        <f t="shared" ca="1" si="27"/>
        <v>784</v>
      </c>
      <c r="D885" s="111" t="str">
        <f ca="1">IF(ROW()-2&gt;LengthHeader,"",
OFFSET('YODA Header Blocks'!$A$2,'YODA File'!C885,'YODA File'!A885))</f>
        <v/>
      </c>
    </row>
    <row r="886" spans="1:4" x14ac:dyDescent="0.25">
      <c r="A886">
        <f t="shared" ca="1" si="26"/>
        <v>28</v>
      </c>
      <c r="B886" s="111" t="str">
        <f ca="1">OFFSET('YODA Header Blocks'!$A$1,0,'YODA File'!A886)</f>
        <v>Data Values</v>
      </c>
      <c r="C886">
        <f t="shared" ca="1" si="27"/>
        <v>785</v>
      </c>
      <c r="D886" s="111" t="str">
        <f ca="1">IF(ROW()-2&gt;LengthHeader,"",
OFFSET('YODA Header Blocks'!$A$2,'YODA File'!C886,'YODA File'!A886))</f>
        <v/>
      </c>
    </row>
    <row r="887" spans="1:4" x14ac:dyDescent="0.25">
      <c r="A887">
        <f t="shared" ca="1" si="26"/>
        <v>28</v>
      </c>
      <c r="B887" s="111" t="str">
        <f ca="1">OFFSET('YODA Header Blocks'!$A$1,0,'YODA File'!A887)</f>
        <v>Data Values</v>
      </c>
      <c r="C887">
        <f t="shared" ca="1" si="27"/>
        <v>786</v>
      </c>
      <c r="D887" s="111" t="str">
        <f ca="1">IF(ROW()-2&gt;LengthHeader,"",
OFFSET('YODA Header Blocks'!$A$2,'YODA File'!C887,'YODA File'!A887))</f>
        <v/>
      </c>
    </row>
    <row r="888" spans="1:4" x14ac:dyDescent="0.25">
      <c r="A888">
        <f t="shared" ca="1" si="26"/>
        <v>28</v>
      </c>
      <c r="B888" s="111" t="str">
        <f ca="1">OFFSET('YODA Header Blocks'!$A$1,0,'YODA File'!A888)</f>
        <v>Data Values</v>
      </c>
      <c r="C888">
        <f t="shared" ca="1" si="27"/>
        <v>787</v>
      </c>
      <c r="D888" s="111" t="str">
        <f ca="1">IF(ROW()-2&gt;LengthHeader,"",
OFFSET('YODA Header Blocks'!$A$2,'YODA File'!C888,'YODA File'!A888))</f>
        <v/>
      </c>
    </row>
    <row r="889" spans="1:4" x14ac:dyDescent="0.25">
      <c r="A889">
        <f t="shared" ca="1" si="26"/>
        <v>28</v>
      </c>
      <c r="B889" s="111" t="str">
        <f ca="1">OFFSET('YODA Header Blocks'!$A$1,0,'YODA File'!A889)</f>
        <v>Data Values</v>
      </c>
      <c r="C889">
        <f t="shared" ca="1" si="27"/>
        <v>788</v>
      </c>
      <c r="D889" s="111" t="str">
        <f ca="1">IF(ROW()-2&gt;LengthHeader,"",
OFFSET('YODA Header Blocks'!$A$2,'YODA File'!C889,'YODA File'!A889))</f>
        <v/>
      </c>
    </row>
    <row r="890" spans="1:4" x14ac:dyDescent="0.25">
      <c r="A890">
        <f t="shared" ca="1" si="26"/>
        <v>28</v>
      </c>
      <c r="B890" s="111" t="str">
        <f ca="1">OFFSET('YODA Header Blocks'!$A$1,0,'YODA File'!A890)</f>
        <v>Data Values</v>
      </c>
      <c r="C890">
        <f t="shared" ca="1" si="27"/>
        <v>789</v>
      </c>
      <c r="D890" s="111" t="str">
        <f ca="1">IF(ROW()-2&gt;LengthHeader,"",
OFFSET('YODA Header Blocks'!$A$2,'YODA File'!C890,'YODA File'!A890))</f>
        <v/>
      </c>
    </row>
    <row r="891" spans="1:4" x14ac:dyDescent="0.25">
      <c r="A891">
        <f t="shared" ca="1" si="26"/>
        <v>28</v>
      </c>
      <c r="B891" s="111" t="str">
        <f ca="1">OFFSET('YODA Header Blocks'!$A$1,0,'YODA File'!A891)</f>
        <v>Data Values</v>
      </c>
      <c r="C891">
        <f t="shared" ca="1" si="27"/>
        <v>790</v>
      </c>
      <c r="D891" s="111" t="str">
        <f ca="1">IF(ROW()-2&gt;LengthHeader,"",
OFFSET('YODA Header Blocks'!$A$2,'YODA File'!C891,'YODA File'!A891))</f>
        <v/>
      </c>
    </row>
    <row r="892" spans="1:4" x14ac:dyDescent="0.25">
      <c r="A892">
        <f t="shared" ca="1" si="26"/>
        <v>28</v>
      </c>
      <c r="B892" s="111" t="str">
        <f ca="1">OFFSET('YODA Header Blocks'!$A$1,0,'YODA File'!A892)</f>
        <v>Data Values</v>
      </c>
      <c r="C892">
        <f t="shared" ca="1" si="27"/>
        <v>791</v>
      </c>
      <c r="D892" s="111" t="str">
        <f ca="1">IF(ROW()-2&gt;LengthHeader,"",
OFFSET('YODA Header Blocks'!$A$2,'YODA File'!C892,'YODA File'!A892))</f>
        <v/>
      </c>
    </row>
    <row r="893" spans="1:4" x14ac:dyDescent="0.25">
      <c r="A893">
        <f t="shared" ca="1" si="26"/>
        <v>28</v>
      </c>
      <c r="B893" s="111" t="str">
        <f ca="1">OFFSET('YODA Header Blocks'!$A$1,0,'YODA File'!A893)</f>
        <v>Data Values</v>
      </c>
      <c r="C893">
        <f t="shared" ca="1" si="27"/>
        <v>792</v>
      </c>
      <c r="D893" s="111" t="str">
        <f ca="1">IF(ROW()-2&gt;LengthHeader,"",
OFFSET('YODA Header Blocks'!$A$2,'YODA File'!C893,'YODA File'!A893))</f>
        <v/>
      </c>
    </row>
    <row r="894" spans="1:4" x14ac:dyDescent="0.25">
      <c r="A894">
        <f t="shared" ca="1" si="26"/>
        <v>28</v>
      </c>
      <c r="B894" s="111" t="str">
        <f ca="1">OFFSET('YODA Header Blocks'!$A$1,0,'YODA File'!A894)</f>
        <v>Data Values</v>
      </c>
      <c r="C894">
        <f t="shared" ca="1" si="27"/>
        <v>793</v>
      </c>
      <c r="D894" s="111" t="str">
        <f ca="1">IF(ROW()-2&gt;LengthHeader,"",
OFFSET('YODA Header Blocks'!$A$2,'YODA File'!C894,'YODA File'!A894))</f>
        <v/>
      </c>
    </row>
    <row r="895" spans="1:4" x14ac:dyDescent="0.25">
      <c r="A895">
        <f t="shared" ca="1" si="26"/>
        <v>28</v>
      </c>
      <c r="B895" s="111" t="str">
        <f ca="1">OFFSET('YODA Header Blocks'!$A$1,0,'YODA File'!A895)</f>
        <v>Data Values</v>
      </c>
      <c r="C895">
        <f t="shared" ca="1" si="27"/>
        <v>794</v>
      </c>
      <c r="D895" s="111" t="str">
        <f ca="1">IF(ROW()-2&gt;LengthHeader,"",
OFFSET('YODA Header Blocks'!$A$2,'YODA File'!C895,'YODA File'!A895))</f>
        <v/>
      </c>
    </row>
    <row r="896" spans="1:4" x14ac:dyDescent="0.25">
      <c r="A896">
        <f t="shared" ca="1" si="26"/>
        <v>28</v>
      </c>
      <c r="B896" s="111" t="str">
        <f ca="1">OFFSET('YODA Header Blocks'!$A$1,0,'YODA File'!A896)</f>
        <v>Data Values</v>
      </c>
      <c r="C896">
        <f t="shared" ca="1" si="27"/>
        <v>795</v>
      </c>
      <c r="D896" s="111" t="str">
        <f ca="1">IF(ROW()-2&gt;LengthHeader,"",
OFFSET('YODA Header Blocks'!$A$2,'YODA File'!C896,'YODA File'!A896))</f>
        <v/>
      </c>
    </row>
    <row r="897" spans="1:4" x14ac:dyDescent="0.25">
      <c r="A897">
        <f t="shared" ca="1" si="26"/>
        <v>28</v>
      </c>
      <c r="B897" s="111" t="str">
        <f ca="1">OFFSET('YODA Header Blocks'!$A$1,0,'YODA File'!A897)</f>
        <v>Data Values</v>
      </c>
      <c r="C897">
        <f t="shared" ca="1" si="27"/>
        <v>796</v>
      </c>
      <c r="D897" s="111" t="str">
        <f ca="1">IF(ROW()-2&gt;LengthHeader,"",
OFFSET('YODA Header Blocks'!$A$2,'YODA File'!C897,'YODA File'!A897))</f>
        <v/>
      </c>
    </row>
    <row r="898" spans="1:4" x14ac:dyDescent="0.25">
      <c r="A898">
        <f t="shared" ca="1" si="26"/>
        <v>28</v>
      </c>
      <c r="B898" s="111" t="str">
        <f ca="1">OFFSET('YODA Header Blocks'!$A$1,0,'YODA File'!A898)</f>
        <v>Data Values</v>
      </c>
      <c r="C898">
        <f t="shared" ca="1" si="27"/>
        <v>797</v>
      </c>
      <c r="D898" s="111" t="str">
        <f ca="1">IF(ROW()-2&gt;LengthHeader,"",
OFFSET('YODA Header Blocks'!$A$2,'YODA File'!C898,'YODA File'!A898))</f>
        <v/>
      </c>
    </row>
    <row r="899" spans="1:4" x14ac:dyDescent="0.25">
      <c r="A899">
        <f t="shared" ref="A899:A962" ca="1" si="28">IF(C898=INDIRECT(CONCATENATE("'YODA Header Blocks'!R2C",A898+1,":R2C",A898+1),FALSE),A898+1,A898)</f>
        <v>28</v>
      </c>
      <c r="B899" s="111" t="str">
        <f ca="1">OFFSET('YODA Header Blocks'!$A$1,0,'YODA File'!A899)</f>
        <v>Data Values</v>
      </c>
      <c r="C899">
        <f t="shared" ref="C899:C962" ca="1" si="29">IF(C898=SUM(INDIRECT(CONCATENATE("'YODA Header Blocks'!R2C",A898+1,":R2C",A898+1),FALSE)),1,C898+1)</f>
        <v>798</v>
      </c>
      <c r="D899" s="111" t="str">
        <f ca="1">IF(ROW()-2&gt;LengthHeader,"",
OFFSET('YODA Header Blocks'!$A$2,'YODA File'!C899,'YODA File'!A899))</f>
        <v/>
      </c>
    </row>
    <row r="900" spans="1:4" x14ac:dyDescent="0.25">
      <c r="A900">
        <f t="shared" ca="1" si="28"/>
        <v>28</v>
      </c>
      <c r="B900" s="111" t="str">
        <f ca="1">OFFSET('YODA Header Blocks'!$A$1,0,'YODA File'!A900)</f>
        <v>Data Values</v>
      </c>
      <c r="C900">
        <f t="shared" ca="1" si="29"/>
        <v>799</v>
      </c>
      <c r="D900" s="111" t="str">
        <f ca="1">IF(ROW()-2&gt;LengthHeader,"",
OFFSET('YODA Header Blocks'!$A$2,'YODA File'!C900,'YODA File'!A900))</f>
        <v/>
      </c>
    </row>
    <row r="901" spans="1:4" x14ac:dyDescent="0.25">
      <c r="A901">
        <f t="shared" ca="1" si="28"/>
        <v>28</v>
      </c>
      <c r="B901" s="111" t="str">
        <f ca="1">OFFSET('YODA Header Blocks'!$A$1,0,'YODA File'!A901)</f>
        <v>Data Values</v>
      </c>
      <c r="C901">
        <f t="shared" ca="1" si="29"/>
        <v>800</v>
      </c>
      <c r="D901" s="111" t="str">
        <f ca="1">IF(ROW()-2&gt;LengthHeader,"",
OFFSET('YODA Header Blocks'!$A$2,'YODA File'!C901,'YODA File'!A901))</f>
        <v/>
      </c>
    </row>
    <row r="902" spans="1:4" x14ac:dyDescent="0.25">
      <c r="A902">
        <f t="shared" ca="1" si="28"/>
        <v>28</v>
      </c>
      <c r="B902" s="111" t="str">
        <f ca="1">OFFSET('YODA Header Blocks'!$A$1,0,'YODA File'!A902)</f>
        <v>Data Values</v>
      </c>
      <c r="C902">
        <f t="shared" ca="1" si="29"/>
        <v>801</v>
      </c>
      <c r="D902" s="111" t="str">
        <f ca="1">IF(ROW()-2&gt;LengthHeader,"",
OFFSET('YODA Header Blocks'!$A$2,'YODA File'!C902,'YODA File'!A902))</f>
        <v/>
      </c>
    </row>
    <row r="903" spans="1:4" x14ac:dyDescent="0.25">
      <c r="A903">
        <f t="shared" ca="1" si="28"/>
        <v>28</v>
      </c>
      <c r="B903" s="111" t="str">
        <f ca="1">OFFSET('YODA Header Blocks'!$A$1,0,'YODA File'!A903)</f>
        <v>Data Values</v>
      </c>
      <c r="C903">
        <f t="shared" ca="1" si="29"/>
        <v>802</v>
      </c>
      <c r="D903" s="111" t="str">
        <f ca="1">IF(ROW()-2&gt;LengthHeader,"",
OFFSET('YODA Header Blocks'!$A$2,'YODA File'!C903,'YODA File'!A903))</f>
        <v/>
      </c>
    </row>
    <row r="904" spans="1:4" x14ac:dyDescent="0.25">
      <c r="A904">
        <f t="shared" ca="1" si="28"/>
        <v>28</v>
      </c>
      <c r="B904" s="111" t="str">
        <f ca="1">OFFSET('YODA Header Blocks'!$A$1,0,'YODA File'!A904)</f>
        <v>Data Values</v>
      </c>
      <c r="C904">
        <f t="shared" ca="1" si="29"/>
        <v>803</v>
      </c>
      <c r="D904" s="111" t="str">
        <f ca="1">IF(ROW()-2&gt;LengthHeader,"",
OFFSET('YODA Header Blocks'!$A$2,'YODA File'!C904,'YODA File'!A904))</f>
        <v/>
      </c>
    </row>
    <row r="905" spans="1:4" x14ac:dyDescent="0.25">
      <c r="A905">
        <f t="shared" ca="1" si="28"/>
        <v>28</v>
      </c>
      <c r="B905" s="111" t="str">
        <f ca="1">OFFSET('YODA Header Blocks'!$A$1,0,'YODA File'!A905)</f>
        <v>Data Values</v>
      </c>
      <c r="C905">
        <f t="shared" ca="1" si="29"/>
        <v>804</v>
      </c>
      <c r="D905" s="111" t="str">
        <f ca="1">IF(ROW()-2&gt;LengthHeader,"",
OFFSET('YODA Header Blocks'!$A$2,'YODA File'!C905,'YODA File'!A905))</f>
        <v/>
      </c>
    </row>
    <row r="906" spans="1:4" x14ac:dyDescent="0.25">
      <c r="A906">
        <f t="shared" ca="1" si="28"/>
        <v>28</v>
      </c>
      <c r="B906" s="111" t="str">
        <f ca="1">OFFSET('YODA Header Blocks'!$A$1,0,'YODA File'!A906)</f>
        <v>Data Values</v>
      </c>
      <c r="C906">
        <f t="shared" ca="1" si="29"/>
        <v>805</v>
      </c>
      <c r="D906" s="111" t="str">
        <f ca="1">IF(ROW()-2&gt;LengthHeader,"",
OFFSET('YODA Header Blocks'!$A$2,'YODA File'!C906,'YODA File'!A906))</f>
        <v/>
      </c>
    </row>
    <row r="907" spans="1:4" x14ac:dyDescent="0.25">
      <c r="A907">
        <f t="shared" ca="1" si="28"/>
        <v>28</v>
      </c>
      <c r="B907" s="111" t="str">
        <f ca="1">OFFSET('YODA Header Blocks'!$A$1,0,'YODA File'!A907)</f>
        <v>Data Values</v>
      </c>
      <c r="C907">
        <f t="shared" ca="1" si="29"/>
        <v>806</v>
      </c>
      <c r="D907" s="111" t="str">
        <f ca="1">IF(ROW()-2&gt;LengthHeader,"",
OFFSET('YODA Header Blocks'!$A$2,'YODA File'!C907,'YODA File'!A907))</f>
        <v/>
      </c>
    </row>
    <row r="908" spans="1:4" x14ac:dyDescent="0.25">
      <c r="A908">
        <f t="shared" ca="1" si="28"/>
        <v>28</v>
      </c>
      <c r="B908" s="111" t="str">
        <f ca="1">OFFSET('YODA Header Blocks'!$A$1,0,'YODA File'!A908)</f>
        <v>Data Values</v>
      </c>
      <c r="C908">
        <f t="shared" ca="1" si="29"/>
        <v>807</v>
      </c>
      <c r="D908" s="111" t="str">
        <f ca="1">IF(ROW()-2&gt;LengthHeader,"",
OFFSET('YODA Header Blocks'!$A$2,'YODA File'!C908,'YODA File'!A908))</f>
        <v/>
      </c>
    </row>
    <row r="909" spans="1:4" x14ac:dyDescent="0.25">
      <c r="A909">
        <f t="shared" ca="1" si="28"/>
        <v>28</v>
      </c>
      <c r="B909" s="111" t="str">
        <f ca="1">OFFSET('YODA Header Blocks'!$A$1,0,'YODA File'!A909)</f>
        <v>Data Values</v>
      </c>
      <c r="C909">
        <f t="shared" ca="1" si="29"/>
        <v>808</v>
      </c>
      <c r="D909" s="111" t="str">
        <f ca="1">IF(ROW()-2&gt;LengthHeader,"",
OFFSET('YODA Header Blocks'!$A$2,'YODA File'!C909,'YODA File'!A909))</f>
        <v/>
      </c>
    </row>
    <row r="910" spans="1:4" x14ac:dyDescent="0.25">
      <c r="A910">
        <f t="shared" ca="1" si="28"/>
        <v>28</v>
      </c>
      <c r="B910" s="111" t="str">
        <f ca="1">OFFSET('YODA Header Blocks'!$A$1,0,'YODA File'!A910)</f>
        <v>Data Values</v>
      </c>
      <c r="C910">
        <f t="shared" ca="1" si="29"/>
        <v>809</v>
      </c>
      <c r="D910" s="111" t="str">
        <f ca="1">IF(ROW()-2&gt;LengthHeader,"",
OFFSET('YODA Header Blocks'!$A$2,'YODA File'!C910,'YODA File'!A910))</f>
        <v/>
      </c>
    </row>
    <row r="911" spans="1:4" x14ac:dyDescent="0.25">
      <c r="A911">
        <f t="shared" ca="1" si="28"/>
        <v>28</v>
      </c>
      <c r="B911" s="111" t="str">
        <f ca="1">OFFSET('YODA Header Blocks'!$A$1,0,'YODA File'!A911)</f>
        <v>Data Values</v>
      </c>
      <c r="C911">
        <f t="shared" ca="1" si="29"/>
        <v>810</v>
      </c>
      <c r="D911" s="111" t="str">
        <f ca="1">IF(ROW()-2&gt;LengthHeader,"",
OFFSET('YODA Header Blocks'!$A$2,'YODA File'!C911,'YODA File'!A911))</f>
        <v/>
      </c>
    </row>
    <row r="912" spans="1:4" x14ac:dyDescent="0.25">
      <c r="A912">
        <f t="shared" ca="1" si="28"/>
        <v>28</v>
      </c>
      <c r="B912" s="111" t="str">
        <f ca="1">OFFSET('YODA Header Blocks'!$A$1,0,'YODA File'!A912)</f>
        <v>Data Values</v>
      </c>
      <c r="C912">
        <f t="shared" ca="1" si="29"/>
        <v>811</v>
      </c>
      <c r="D912" s="111" t="str">
        <f ca="1">IF(ROW()-2&gt;LengthHeader,"",
OFFSET('YODA Header Blocks'!$A$2,'YODA File'!C912,'YODA File'!A912))</f>
        <v/>
      </c>
    </row>
    <row r="913" spans="1:4" x14ac:dyDescent="0.25">
      <c r="A913">
        <f t="shared" ca="1" si="28"/>
        <v>28</v>
      </c>
      <c r="B913" s="111" t="str">
        <f ca="1">OFFSET('YODA Header Blocks'!$A$1,0,'YODA File'!A913)</f>
        <v>Data Values</v>
      </c>
      <c r="C913">
        <f t="shared" ca="1" si="29"/>
        <v>812</v>
      </c>
      <c r="D913" s="111" t="str">
        <f ca="1">IF(ROW()-2&gt;LengthHeader,"",
OFFSET('YODA Header Blocks'!$A$2,'YODA File'!C913,'YODA File'!A913))</f>
        <v/>
      </c>
    </row>
    <row r="914" spans="1:4" x14ac:dyDescent="0.25">
      <c r="A914">
        <f t="shared" ca="1" si="28"/>
        <v>28</v>
      </c>
      <c r="B914" s="111" t="str">
        <f ca="1">OFFSET('YODA Header Blocks'!$A$1,0,'YODA File'!A914)</f>
        <v>Data Values</v>
      </c>
      <c r="C914">
        <f t="shared" ca="1" si="29"/>
        <v>813</v>
      </c>
      <c r="D914" s="111" t="str">
        <f ca="1">IF(ROW()-2&gt;LengthHeader,"",
OFFSET('YODA Header Blocks'!$A$2,'YODA File'!C914,'YODA File'!A914))</f>
        <v/>
      </c>
    </row>
    <row r="915" spans="1:4" x14ac:dyDescent="0.25">
      <c r="A915">
        <f t="shared" ca="1" si="28"/>
        <v>28</v>
      </c>
      <c r="B915" s="111" t="str">
        <f ca="1">OFFSET('YODA Header Blocks'!$A$1,0,'YODA File'!A915)</f>
        <v>Data Values</v>
      </c>
      <c r="C915">
        <f t="shared" ca="1" si="29"/>
        <v>814</v>
      </c>
      <c r="D915" s="111" t="str">
        <f ca="1">IF(ROW()-2&gt;LengthHeader,"",
OFFSET('YODA Header Blocks'!$A$2,'YODA File'!C915,'YODA File'!A915))</f>
        <v/>
      </c>
    </row>
    <row r="916" spans="1:4" x14ac:dyDescent="0.25">
      <c r="A916">
        <f t="shared" ca="1" si="28"/>
        <v>28</v>
      </c>
      <c r="B916" s="111" t="str">
        <f ca="1">OFFSET('YODA Header Blocks'!$A$1,0,'YODA File'!A916)</f>
        <v>Data Values</v>
      </c>
      <c r="C916">
        <f t="shared" ca="1" si="29"/>
        <v>815</v>
      </c>
      <c r="D916" s="111" t="str">
        <f ca="1">IF(ROW()-2&gt;LengthHeader,"",
OFFSET('YODA Header Blocks'!$A$2,'YODA File'!C916,'YODA File'!A916))</f>
        <v/>
      </c>
    </row>
    <row r="917" spans="1:4" x14ac:dyDescent="0.25">
      <c r="A917">
        <f t="shared" ca="1" si="28"/>
        <v>28</v>
      </c>
      <c r="B917" s="111" t="str">
        <f ca="1">OFFSET('YODA Header Blocks'!$A$1,0,'YODA File'!A917)</f>
        <v>Data Values</v>
      </c>
      <c r="C917">
        <f t="shared" ca="1" si="29"/>
        <v>816</v>
      </c>
      <c r="D917" s="111" t="str">
        <f ca="1">IF(ROW()-2&gt;LengthHeader,"",
OFFSET('YODA Header Blocks'!$A$2,'YODA File'!C917,'YODA File'!A917))</f>
        <v/>
      </c>
    </row>
    <row r="918" spans="1:4" x14ac:dyDescent="0.25">
      <c r="A918">
        <f t="shared" ca="1" si="28"/>
        <v>28</v>
      </c>
      <c r="B918" s="111" t="str">
        <f ca="1">OFFSET('YODA Header Blocks'!$A$1,0,'YODA File'!A918)</f>
        <v>Data Values</v>
      </c>
      <c r="C918">
        <f t="shared" ca="1" si="29"/>
        <v>817</v>
      </c>
      <c r="D918" s="111" t="str">
        <f ca="1">IF(ROW()-2&gt;LengthHeader,"",
OFFSET('YODA Header Blocks'!$A$2,'YODA File'!C918,'YODA File'!A918))</f>
        <v/>
      </c>
    </row>
    <row r="919" spans="1:4" x14ac:dyDescent="0.25">
      <c r="A919">
        <f t="shared" ca="1" si="28"/>
        <v>28</v>
      </c>
      <c r="B919" s="111" t="str">
        <f ca="1">OFFSET('YODA Header Blocks'!$A$1,0,'YODA File'!A919)</f>
        <v>Data Values</v>
      </c>
      <c r="C919">
        <f t="shared" ca="1" si="29"/>
        <v>818</v>
      </c>
      <c r="D919" s="111" t="str">
        <f ca="1">IF(ROW()-2&gt;LengthHeader,"",
OFFSET('YODA Header Blocks'!$A$2,'YODA File'!C919,'YODA File'!A919))</f>
        <v/>
      </c>
    </row>
    <row r="920" spans="1:4" x14ac:dyDescent="0.25">
      <c r="A920">
        <f t="shared" ca="1" si="28"/>
        <v>28</v>
      </c>
      <c r="B920" s="111" t="str">
        <f ca="1">OFFSET('YODA Header Blocks'!$A$1,0,'YODA File'!A920)</f>
        <v>Data Values</v>
      </c>
      <c r="C920">
        <f t="shared" ca="1" si="29"/>
        <v>819</v>
      </c>
      <c r="D920" s="111" t="str">
        <f ca="1">IF(ROW()-2&gt;LengthHeader,"",
OFFSET('YODA Header Blocks'!$A$2,'YODA File'!C920,'YODA File'!A920))</f>
        <v/>
      </c>
    </row>
    <row r="921" spans="1:4" x14ac:dyDescent="0.25">
      <c r="A921">
        <f t="shared" ca="1" si="28"/>
        <v>28</v>
      </c>
      <c r="B921" s="111" t="str">
        <f ca="1">OFFSET('YODA Header Blocks'!$A$1,0,'YODA File'!A921)</f>
        <v>Data Values</v>
      </c>
      <c r="C921">
        <f t="shared" ca="1" si="29"/>
        <v>820</v>
      </c>
      <c r="D921" s="111" t="str">
        <f ca="1">IF(ROW()-2&gt;LengthHeader,"",
OFFSET('YODA Header Blocks'!$A$2,'YODA File'!C921,'YODA File'!A921))</f>
        <v/>
      </c>
    </row>
    <row r="922" spans="1:4" x14ac:dyDescent="0.25">
      <c r="A922">
        <f t="shared" ca="1" si="28"/>
        <v>28</v>
      </c>
      <c r="B922" s="111" t="str">
        <f ca="1">OFFSET('YODA Header Blocks'!$A$1,0,'YODA File'!A922)</f>
        <v>Data Values</v>
      </c>
      <c r="C922">
        <f t="shared" ca="1" si="29"/>
        <v>821</v>
      </c>
      <c r="D922" s="111" t="str">
        <f ca="1">IF(ROW()-2&gt;LengthHeader,"",
OFFSET('YODA Header Blocks'!$A$2,'YODA File'!C922,'YODA File'!A922))</f>
        <v/>
      </c>
    </row>
    <row r="923" spans="1:4" x14ac:dyDescent="0.25">
      <c r="A923">
        <f t="shared" ca="1" si="28"/>
        <v>28</v>
      </c>
      <c r="B923" s="111" t="str">
        <f ca="1">OFFSET('YODA Header Blocks'!$A$1,0,'YODA File'!A923)</f>
        <v>Data Values</v>
      </c>
      <c r="C923">
        <f t="shared" ca="1" si="29"/>
        <v>822</v>
      </c>
      <c r="D923" s="111" t="str">
        <f ca="1">IF(ROW()-2&gt;LengthHeader,"",
OFFSET('YODA Header Blocks'!$A$2,'YODA File'!C923,'YODA File'!A923))</f>
        <v/>
      </c>
    </row>
    <row r="924" spans="1:4" x14ac:dyDescent="0.25">
      <c r="A924">
        <f t="shared" ca="1" si="28"/>
        <v>28</v>
      </c>
      <c r="B924" s="111" t="str">
        <f ca="1">OFFSET('YODA Header Blocks'!$A$1,0,'YODA File'!A924)</f>
        <v>Data Values</v>
      </c>
      <c r="C924">
        <f t="shared" ca="1" si="29"/>
        <v>823</v>
      </c>
      <c r="D924" s="111" t="str">
        <f ca="1">IF(ROW()-2&gt;LengthHeader,"",
OFFSET('YODA Header Blocks'!$A$2,'YODA File'!C924,'YODA File'!A924))</f>
        <v/>
      </c>
    </row>
    <row r="925" spans="1:4" x14ac:dyDescent="0.25">
      <c r="A925">
        <f t="shared" ca="1" si="28"/>
        <v>28</v>
      </c>
      <c r="B925" s="111" t="str">
        <f ca="1">OFFSET('YODA Header Blocks'!$A$1,0,'YODA File'!A925)</f>
        <v>Data Values</v>
      </c>
      <c r="C925">
        <f t="shared" ca="1" si="29"/>
        <v>824</v>
      </c>
      <c r="D925" s="111" t="str">
        <f ca="1">IF(ROW()-2&gt;LengthHeader,"",
OFFSET('YODA Header Blocks'!$A$2,'YODA File'!C925,'YODA File'!A925))</f>
        <v/>
      </c>
    </row>
    <row r="926" spans="1:4" x14ac:dyDescent="0.25">
      <c r="A926">
        <f t="shared" ca="1" si="28"/>
        <v>28</v>
      </c>
      <c r="B926" s="111" t="str">
        <f ca="1">OFFSET('YODA Header Blocks'!$A$1,0,'YODA File'!A926)</f>
        <v>Data Values</v>
      </c>
      <c r="C926">
        <f t="shared" ca="1" si="29"/>
        <v>825</v>
      </c>
      <c r="D926" s="111" t="str">
        <f ca="1">IF(ROW()-2&gt;LengthHeader,"",
OFFSET('YODA Header Blocks'!$A$2,'YODA File'!C926,'YODA File'!A926))</f>
        <v/>
      </c>
    </row>
    <row r="927" spans="1:4" x14ac:dyDescent="0.25">
      <c r="A927">
        <f t="shared" ca="1" si="28"/>
        <v>28</v>
      </c>
      <c r="B927" s="111" t="str">
        <f ca="1">OFFSET('YODA Header Blocks'!$A$1,0,'YODA File'!A927)</f>
        <v>Data Values</v>
      </c>
      <c r="C927">
        <f t="shared" ca="1" si="29"/>
        <v>826</v>
      </c>
      <c r="D927" s="111" t="str">
        <f ca="1">IF(ROW()-2&gt;LengthHeader,"",
OFFSET('YODA Header Blocks'!$A$2,'YODA File'!C927,'YODA File'!A927))</f>
        <v/>
      </c>
    </row>
    <row r="928" spans="1:4" x14ac:dyDescent="0.25">
      <c r="A928">
        <f t="shared" ca="1" si="28"/>
        <v>28</v>
      </c>
      <c r="B928" s="111" t="str">
        <f ca="1">OFFSET('YODA Header Blocks'!$A$1,0,'YODA File'!A928)</f>
        <v>Data Values</v>
      </c>
      <c r="C928">
        <f t="shared" ca="1" si="29"/>
        <v>827</v>
      </c>
      <c r="D928" s="111" t="str">
        <f ca="1">IF(ROW()-2&gt;LengthHeader,"",
OFFSET('YODA Header Blocks'!$A$2,'YODA File'!C928,'YODA File'!A928))</f>
        <v/>
      </c>
    </row>
    <row r="929" spans="1:4" x14ac:dyDescent="0.25">
      <c r="A929">
        <f t="shared" ca="1" si="28"/>
        <v>28</v>
      </c>
      <c r="B929" s="111" t="str">
        <f ca="1">OFFSET('YODA Header Blocks'!$A$1,0,'YODA File'!A929)</f>
        <v>Data Values</v>
      </c>
      <c r="C929">
        <f t="shared" ca="1" si="29"/>
        <v>828</v>
      </c>
      <c r="D929" s="111" t="str">
        <f ca="1">IF(ROW()-2&gt;LengthHeader,"",
OFFSET('YODA Header Blocks'!$A$2,'YODA File'!C929,'YODA File'!A929))</f>
        <v/>
      </c>
    </row>
    <row r="930" spans="1:4" x14ac:dyDescent="0.25">
      <c r="A930">
        <f t="shared" ca="1" si="28"/>
        <v>28</v>
      </c>
      <c r="B930" s="111" t="str">
        <f ca="1">OFFSET('YODA Header Blocks'!$A$1,0,'YODA File'!A930)</f>
        <v>Data Values</v>
      </c>
      <c r="C930">
        <f t="shared" ca="1" si="29"/>
        <v>829</v>
      </c>
      <c r="D930" s="111" t="str">
        <f ca="1">IF(ROW()-2&gt;LengthHeader,"",
OFFSET('YODA Header Blocks'!$A$2,'YODA File'!C930,'YODA File'!A930))</f>
        <v/>
      </c>
    </row>
    <row r="931" spans="1:4" x14ac:dyDescent="0.25">
      <c r="A931">
        <f t="shared" ca="1" si="28"/>
        <v>28</v>
      </c>
      <c r="B931" s="111" t="str">
        <f ca="1">OFFSET('YODA Header Blocks'!$A$1,0,'YODA File'!A931)</f>
        <v>Data Values</v>
      </c>
      <c r="C931">
        <f t="shared" ca="1" si="29"/>
        <v>830</v>
      </c>
      <c r="D931" s="111" t="str">
        <f ca="1">IF(ROW()-2&gt;LengthHeader,"",
OFFSET('YODA Header Blocks'!$A$2,'YODA File'!C931,'YODA File'!A931))</f>
        <v/>
      </c>
    </row>
    <row r="932" spans="1:4" x14ac:dyDescent="0.25">
      <c r="A932">
        <f t="shared" ca="1" si="28"/>
        <v>28</v>
      </c>
      <c r="B932" s="111" t="str">
        <f ca="1">OFFSET('YODA Header Blocks'!$A$1,0,'YODA File'!A932)</f>
        <v>Data Values</v>
      </c>
      <c r="C932">
        <f t="shared" ca="1" si="29"/>
        <v>831</v>
      </c>
      <c r="D932" s="111" t="str">
        <f ca="1">IF(ROW()-2&gt;LengthHeader,"",
OFFSET('YODA Header Blocks'!$A$2,'YODA File'!C932,'YODA File'!A932))</f>
        <v/>
      </c>
    </row>
    <row r="933" spans="1:4" x14ac:dyDescent="0.25">
      <c r="A933">
        <f t="shared" ca="1" si="28"/>
        <v>28</v>
      </c>
      <c r="B933" s="111" t="str">
        <f ca="1">OFFSET('YODA Header Blocks'!$A$1,0,'YODA File'!A933)</f>
        <v>Data Values</v>
      </c>
      <c r="C933">
        <f t="shared" ca="1" si="29"/>
        <v>832</v>
      </c>
      <c r="D933" s="111" t="str">
        <f ca="1">IF(ROW()-2&gt;LengthHeader,"",
OFFSET('YODA Header Blocks'!$A$2,'YODA File'!C933,'YODA File'!A933))</f>
        <v/>
      </c>
    </row>
    <row r="934" spans="1:4" x14ac:dyDescent="0.25">
      <c r="A934">
        <f t="shared" ca="1" si="28"/>
        <v>28</v>
      </c>
      <c r="B934" s="111" t="str">
        <f ca="1">OFFSET('YODA Header Blocks'!$A$1,0,'YODA File'!A934)</f>
        <v>Data Values</v>
      </c>
      <c r="C934">
        <f t="shared" ca="1" si="29"/>
        <v>833</v>
      </c>
      <c r="D934" s="111" t="str">
        <f ca="1">IF(ROW()-2&gt;LengthHeader,"",
OFFSET('YODA Header Blocks'!$A$2,'YODA File'!C934,'YODA File'!A934))</f>
        <v/>
      </c>
    </row>
    <row r="935" spans="1:4" x14ac:dyDescent="0.25">
      <c r="A935">
        <f t="shared" ca="1" si="28"/>
        <v>28</v>
      </c>
      <c r="B935" s="111" t="str">
        <f ca="1">OFFSET('YODA Header Blocks'!$A$1,0,'YODA File'!A935)</f>
        <v>Data Values</v>
      </c>
      <c r="C935">
        <f t="shared" ca="1" si="29"/>
        <v>834</v>
      </c>
      <c r="D935" s="111" t="str">
        <f ca="1">IF(ROW()-2&gt;LengthHeader,"",
OFFSET('YODA Header Blocks'!$A$2,'YODA File'!C935,'YODA File'!A935))</f>
        <v/>
      </c>
    </row>
    <row r="936" spans="1:4" x14ac:dyDescent="0.25">
      <c r="A936">
        <f t="shared" ca="1" si="28"/>
        <v>28</v>
      </c>
      <c r="B936" s="111" t="str">
        <f ca="1">OFFSET('YODA Header Blocks'!$A$1,0,'YODA File'!A936)</f>
        <v>Data Values</v>
      </c>
      <c r="C936">
        <f t="shared" ca="1" si="29"/>
        <v>835</v>
      </c>
      <c r="D936" s="111" t="str">
        <f ca="1">IF(ROW()-2&gt;LengthHeader,"",
OFFSET('YODA Header Blocks'!$A$2,'YODA File'!C936,'YODA File'!A936))</f>
        <v/>
      </c>
    </row>
    <row r="937" spans="1:4" x14ac:dyDescent="0.25">
      <c r="A937">
        <f t="shared" ca="1" si="28"/>
        <v>28</v>
      </c>
      <c r="B937" s="111" t="str">
        <f ca="1">OFFSET('YODA Header Blocks'!$A$1,0,'YODA File'!A937)</f>
        <v>Data Values</v>
      </c>
      <c r="C937">
        <f t="shared" ca="1" si="29"/>
        <v>836</v>
      </c>
      <c r="D937" s="111" t="str">
        <f ca="1">IF(ROW()-2&gt;LengthHeader,"",
OFFSET('YODA Header Blocks'!$A$2,'YODA File'!C937,'YODA File'!A937))</f>
        <v/>
      </c>
    </row>
    <row r="938" spans="1:4" x14ac:dyDescent="0.25">
      <c r="A938">
        <f t="shared" ca="1" si="28"/>
        <v>28</v>
      </c>
      <c r="B938" s="111" t="str">
        <f ca="1">OFFSET('YODA Header Blocks'!$A$1,0,'YODA File'!A938)</f>
        <v>Data Values</v>
      </c>
      <c r="C938">
        <f t="shared" ca="1" si="29"/>
        <v>837</v>
      </c>
      <c r="D938" s="111" t="str">
        <f ca="1">IF(ROW()-2&gt;LengthHeader,"",
OFFSET('YODA Header Blocks'!$A$2,'YODA File'!C938,'YODA File'!A938))</f>
        <v/>
      </c>
    </row>
    <row r="939" spans="1:4" x14ac:dyDescent="0.25">
      <c r="A939">
        <f t="shared" ca="1" si="28"/>
        <v>28</v>
      </c>
      <c r="B939" s="111" t="str">
        <f ca="1">OFFSET('YODA Header Blocks'!$A$1,0,'YODA File'!A939)</f>
        <v>Data Values</v>
      </c>
      <c r="C939">
        <f t="shared" ca="1" si="29"/>
        <v>838</v>
      </c>
      <c r="D939" s="111" t="str">
        <f ca="1">IF(ROW()-2&gt;LengthHeader,"",
OFFSET('YODA Header Blocks'!$A$2,'YODA File'!C939,'YODA File'!A939))</f>
        <v/>
      </c>
    </row>
    <row r="940" spans="1:4" x14ac:dyDescent="0.25">
      <c r="A940">
        <f t="shared" ca="1" si="28"/>
        <v>28</v>
      </c>
      <c r="B940" s="111" t="str">
        <f ca="1">OFFSET('YODA Header Blocks'!$A$1,0,'YODA File'!A940)</f>
        <v>Data Values</v>
      </c>
      <c r="C940">
        <f t="shared" ca="1" si="29"/>
        <v>839</v>
      </c>
      <c r="D940" s="111" t="str">
        <f ca="1">IF(ROW()-2&gt;LengthHeader,"",
OFFSET('YODA Header Blocks'!$A$2,'YODA File'!C940,'YODA File'!A940))</f>
        <v/>
      </c>
    </row>
    <row r="941" spans="1:4" x14ac:dyDescent="0.25">
      <c r="A941">
        <f t="shared" ca="1" si="28"/>
        <v>28</v>
      </c>
      <c r="B941" s="111" t="str">
        <f ca="1">OFFSET('YODA Header Blocks'!$A$1,0,'YODA File'!A941)</f>
        <v>Data Values</v>
      </c>
      <c r="C941">
        <f t="shared" ca="1" si="29"/>
        <v>840</v>
      </c>
      <c r="D941" s="111" t="str">
        <f ca="1">IF(ROW()-2&gt;LengthHeader,"",
OFFSET('YODA Header Blocks'!$A$2,'YODA File'!C941,'YODA File'!A941))</f>
        <v/>
      </c>
    </row>
    <row r="942" spans="1:4" x14ac:dyDescent="0.25">
      <c r="A942">
        <f t="shared" ca="1" si="28"/>
        <v>28</v>
      </c>
      <c r="B942" s="111" t="str">
        <f ca="1">OFFSET('YODA Header Blocks'!$A$1,0,'YODA File'!A942)</f>
        <v>Data Values</v>
      </c>
      <c r="C942">
        <f t="shared" ca="1" si="29"/>
        <v>841</v>
      </c>
      <c r="D942" s="111" t="str">
        <f ca="1">IF(ROW()-2&gt;LengthHeader,"",
OFFSET('YODA Header Blocks'!$A$2,'YODA File'!C942,'YODA File'!A942))</f>
        <v/>
      </c>
    </row>
    <row r="943" spans="1:4" x14ac:dyDescent="0.25">
      <c r="A943">
        <f t="shared" ca="1" si="28"/>
        <v>28</v>
      </c>
      <c r="B943" s="111" t="str">
        <f ca="1">OFFSET('YODA Header Blocks'!$A$1,0,'YODA File'!A943)</f>
        <v>Data Values</v>
      </c>
      <c r="C943">
        <f t="shared" ca="1" si="29"/>
        <v>842</v>
      </c>
      <c r="D943" s="111" t="str">
        <f ca="1">IF(ROW()-2&gt;LengthHeader,"",
OFFSET('YODA Header Blocks'!$A$2,'YODA File'!C943,'YODA File'!A943))</f>
        <v/>
      </c>
    </row>
    <row r="944" spans="1:4" x14ac:dyDescent="0.25">
      <c r="A944">
        <f t="shared" ca="1" si="28"/>
        <v>28</v>
      </c>
      <c r="B944" s="111" t="str">
        <f ca="1">OFFSET('YODA Header Blocks'!$A$1,0,'YODA File'!A944)</f>
        <v>Data Values</v>
      </c>
      <c r="C944">
        <f t="shared" ca="1" si="29"/>
        <v>843</v>
      </c>
      <c r="D944" s="111" t="str">
        <f ca="1">IF(ROW()-2&gt;LengthHeader,"",
OFFSET('YODA Header Blocks'!$A$2,'YODA File'!C944,'YODA File'!A944))</f>
        <v/>
      </c>
    </row>
    <row r="945" spans="1:4" x14ac:dyDescent="0.25">
      <c r="A945">
        <f t="shared" ca="1" si="28"/>
        <v>28</v>
      </c>
      <c r="B945" s="111" t="str">
        <f ca="1">OFFSET('YODA Header Blocks'!$A$1,0,'YODA File'!A945)</f>
        <v>Data Values</v>
      </c>
      <c r="C945">
        <f t="shared" ca="1" si="29"/>
        <v>844</v>
      </c>
      <c r="D945" s="111" t="str">
        <f ca="1">IF(ROW()-2&gt;LengthHeader,"",
OFFSET('YODA Header Blocks'!$A$2,'YODA File'!C945,'YODA File'!A945))</f>
        <v/>
      </c>
    </row>
    <row r="946" spans="1:4" x14ac:dyDescent="0.25">
      <c r="A946">
        <f t="shared" ca="1" si="28"/>
        <v>28</v>
      </c>
      <c r="B946" s="111" t="str">
        <f ca="1">OFFSET('YODA Header Blocks'!$A$1,0,'YODA File'!A946)</f>
        <v>Data Values</v>
      </c>
      <c r="C946">
        <f t="shared" ca="1" si="29"/>
        <v>845</v>
      </c>
      <c r="D946" s="111" t="str">
        <f ca="1">IF(ROW()-2&gt;LengthHeader,"",
OFFSET('YODA Header Blocks'!$A$2,'YODA File'!C946,'YODA File'!A946))</f>
        <v/>
      </c>
    </row>
    <row r="947" spans="1:4" x14ac:dyDescent="0.25">
      <c r="A947">
        <f t="shared" ca="1" si="28"/>
        <v>28</v>
      </c>
      <c r="B947" s="111" t="str">
        <f ca="1">OFFSET('YODA Header Blocks'!$A$1,0,'YODA File'!A947)</f>
        <v>Data Values</v>
      </c>
      <c r="C947">
        <f t="shared" ca="1" si="29"/>
        <v>846</v>
      </c>
      <c r="D947" s="111" t="str">
        <f ca="1">IF(ROW()-2&gt;LengthHeader,"",
OFFSET('YODA Header Blocks'!$A$2,'YODA File'!C947,'YODA File'!A947))</f>
        <v/>
      </c>
    </row>
    <row r="948" spans="1:4" x14ac:dyDescent="0.25">
      <c r="A948">
        <f t="shared" ca="1" si="28"/>
        <v>28</v>
      </c>
      <c r="B948" s="111" t="str">
        <f ca="1">OFFSET('YODA Header Blocks'!$A$1,0,'YODA File'!A948)</f>
        <v>Data Values</v>
      </c>
      <c r="C948">
        <f t="shared" ca="1" si="29"/>
        <v>847</v>
      </c>
      <c r="D948" s="111" t="str">
        <f ca="1">IF(ROW()-2&gt;LengthHeader,"",
OFFSET('YODA Header Blocks'!$A$2,'YODA File'!C948,'YODA File'!A948))</f>
        <v/>
      </c>
    </row>
    <row r="949" spans="1:4" x14ac:dyDescent="0.25">
      <c r="A949">
        <f t="shared" ca="1" si="28"/>
        <v>28</v>
      </c>
      <c r="B949" s="111" t="str">
        <f ca="1">OFFSET('YODA Header Blocks'!$A$1,0,'YODA File'!A949)</f>
        <v>Data Values</v>
      </c>
      <c r="C949">
        <f t="shared" ca="1" si="29"/>
        <v>848</v>
      </c>
      <c r="D949" s="111" t="str">
        <f ca="1">IF(ROW()-2&gt;LengthHeader,"",
OFFSET('YODA Header Blocks'!$A$2,'YODA File'!C949,'YODA File'!A949))</f>
        <v/>
      </c>
    </row>
    <row r="950" spans="1:4" x14ac:dyDescent="0.25">
      <c r="A950">
        <f t="shared" ca="1" si="28"/>
        <v>28</v>
      </c>
      <c r="B950" s="111" t="str">
        <f ca="1">OFFSET('YODA Header Blocks'!$A$1,0,'YODA File'!A950)</f>
        <v>Data Values</v>
      </c>
      <c r="C950">
        <f t="shared" ca="1" si="29"/>
        <v>849</v>
      </c>
      <c r="D950" s="111" t="str">
        <f ca="1">IF(ROW()-2&gt;LengthHeader,"",
OFFSET('YODA Header Blocks'!$A$2,'YODA File'!C950,'YODA File'!A950))</f>
        <v/>
      </c>
    </row>
    <row r="951" spans="1:4" x14ac:dyDescent="0.25">
      <c r="A951">
        <f t="shared" ca="1" si="28"/>
        <v>28</v>
      </c>
      <c r="B951" s="111" t="str">
        <f ca="1">OFFSET('YODA Header Blocks'!$A$1,0,'YODA File'!A951)</f>
        <v>Data Values</v>
      </c>
      <c r="C951">
        <f t="shared" ca="1" si="29"/>
        <v>850</v>
      </c>
      <c r="D951" s="111" t="str">
        <f ca="1">IF(ROW()-2&gt;LengthHeader,"",
OFFSET('YODA Header Blocks'!$A$2,'YODA File'!C951,'YODA File'!A951))</f>
        <v/>
      </c>
    </row>
    <row r="952" spans="1:4" x14ac:dyDescent="0.25">
      <c r="A952">
        <f t="shared" ca="1" si="28"/>
        <v>28</v>
      </c>
      <c r="B952" s="111" t="str">
        <f ca="1">OFFSET('YODA Header Blocks'!$A$1,0,'YODA File'!A952)</f>
        <v>Data Values</v>
      </c>
      <c r="C952">
        <f t="shared" ca="1" si="29"/>
        <v>851</v>
      </c>
      <c r="D952" s="111" t="str">
        <f ca="1">IF(ROW()-2&gt;LengthHeader,"",
OFFSET('YODA Header Blocks'!$A$2,'YODA File'!C952,'YODA File'!A952))</f>
        <v/>
      </c>
    </row>
    <row r="953" spans="1:4" x14ac:dyDescent="0.25">
      <c r="A953">
        <f t="shared" ca="1" si="28"/>
        <v>28</v>
      </c>
      <c r="B953" s="111" t="str">
        <f ca="1">OFFSET('YODA Header Blocks'!$A$1,0,'YODA File'!A953)</f>
        <v>Data Values</v>
      </c>
      <c r="C953">
        <f t="shared" ca="1" si="29"/>
        <v>852</v>
      </c>
      <c r="D953" s="111" t="str">
        <f ca="1">IF(ROW()-2&gt;LengthHeader,"",
OFFSET('YODA Header Blocks'!$A$2,'YODA File'!C953,'YODA File'!A953))</f>
        <v/>
      </c>
    </row>
    <row r="954" spans="1:4" x14ac:dyDescent="0.25">
      <c r="A954">
        <f t="shared" ca="1" si="28"/>
        <v>28</v>
      </c>
      <c r="B954" s="111" t="str">
        <f ca="1">OFFSET('YODA Header Blocks'!$A$1,0,'YODA File'!A954)</f>
        <v>Data Values</v>
      </c>
      <c r="C954">
        <f t="shared" ca="1" si="29"/>
        <v>853</v>
      </c>
      <c r="D954" s="111" t="str">
        <f ca="1">IF(ROW()-2&gt;LengthHeader,"",
OFFSET('YODA Header Blocks'!$A$2,'YODA File'!C954,'YODA File'!A954))</f>
        <v/>
      </c>
    </row>
    <row r="955" spans="1:4" x14ac:dyDescent="0.25">
      <c r="A955">
        <f t="shared" ca="1" si="28"/>
        <v>28</v>
      </c>
      <c r="B955" s="111" t="str">
        <f ca="1">OFFSET('YODA Header Blocks'!$A$1,0,'YODA File'!A955)</f>
        <v>Data Values</v>
      </c>
      <c r="C955">
        <f t="shared" ca="1" si="29"/>
        <v>854</v>
      </c>
      <c r="D955" s="111" t="str">
        <f ca="1">IF(ROW()-2&gt;LengthHeader,"",
OFFSET('YODA Header Blocks'!$A$2,'YODA File'!C955,'YODA File'!A955))</f>
        <v/>
      </c>
    </row>
    <row r="956" spans="1:4" x14ac:dyDescent="0.25">
      <c r="A956">
        <f t="shared" ca="1" si="28"/>
        <v>28</v>
      </c>
      <c r="B956" s="111" t="str">
        <f ca="1">OFFSET('YODA Header Blocks'!$A$1,0,'YODA File'!A956)</f>
        <v>Data Values</v>
      </c>
      <c r="C956">
        <f t="shared" ca="1" si="29"/>
        <v>855</v>
      </c>
      <c r="D956" s="111" t="str">
        <f ca="1">IF(ROW()-2&gt;LengthHeader,"",
OFFSET('YODA Header Blocks'!$A$2,'YODA File'!C956,'YODA File'!A956))</f>
        <v/>
      </c>
    </row>
    <row r="957" spans="1:4" x14ac:dyDescent="0.25">
      <c r="A957">
        <f t="shared" ca="1" si="28"/>
        <v>28</v>
      </c>
      <c r="B957" s="111" t="str">
        <f ca="1">OFFSET('YODA Header Blocks'!$A$1,0,'YODA File'!A957)</f>
        <v>Data Values</v>
      </c>
      <c r="C957">
        <f t="shared" ca="1" si="29"/>
        <v>856</v>
      </c>
      <c r="D957" s="111" t="str">
        <f ca="1">IF(ROW()-2&gt;LengthHeader,"",
OFFSET('YODA Header Blocks'!$A$2,'YODA File'!C957,'YODA File'!A957))</f>
        <v/>
      </c>
    </row>
    <row r="958" spans="1:4" x14ac:dyDescent="0.25">
      <c r="A958">
        <f t="shared" ca="1" si="28"/>
        <v>28</v>
      </c>
      <c r="B958" s="111" t="str">
        <f ca="1">OFFSET('YODA Header Blocks'!$A$1,0,'YODA File'!A958)</f>
        <v>Data Values</v>
      </c>
      <c r="C958">
        <f t="shared" ca="1" si="29"/>
        <v>857</v>
      </c>
      <c r="D958" s="111" t="str">
        <f ca="1">IF(ROW()-2&gt;LengthHeader,"",
OFFSET('YODA Header Blocks'!$A$2,'YODA File'!C958,'YODA File'!A958))</f>
        <v/>
      </c>
    </row>
    <row r="959" spans="1:4" x14ac:dyDescent="0.25">
      <c r="A959">
        <f t="shared" ca="1" si="28"/>
        <v>28</v>
      </c>
      <c r="B959" s="111" t="str">
        <f ca="1">OFFSET('YODA Header Blocks'!$A$1,0,'YODA File'!A959)</f>
        <v>Data Values</v>
      </c>
      <c r="C959">
        <f t="shared" ca="1" si="29"/>
        <v>858</v>
      </c>
      <c r="D959" s="111" t="str">
        <f ca="1">IF(ROW()-2&gt;LengthHeader,"",
OFFSET('YODA Header Blocks'!$A$2,'YODA File'!C959,'YODA File'!A959))</f>
        <v/>
      </c>
    </row>
    <row r="960" spans="1:4" x14ac:dyDescent="0.25">
      <c r="A960">
        <f t="shared" ca="1" si="28"/>
        <v>28</v>
      </c>
      <c r="B960" s="111" t="str">
        <f ca="1">OFFSET('YODA Header Blocks'!$A$1,0,'YODA File'!A960)</f>
        <v>Data Values</v>
      </c>
      <c r="C960">
        <f t="shared" ca="1" si="29"/>
        <v>859</v>
      </c>
      <c r="D960" s="111" t="str">
        <f ca="1">IF(ROW()-2&gt;LengthHeader,"",
OFFSET('YODA Header Blocks'!$A$2,'YODA File'!C960,'YODA File'!A960))</f>
        <v/>
      </c>
    </row>
    <row r="961" spans="1:4" x14ac:dyDescent="0.25">
      <c r="A961">
        <f t="shared" ca="1" si="28"/>
        <v>28</v>
      </c>
      <c r="B961" s="111" t="str">
        <f ca="1">OFFSET('YODA Header Blocks'!$A$1,0,'YODA File'!A961)</f>
        <v>Data Values</v>
      </c>
      <c r="C961">
        <f t="shared" ca="1" si="29"/>
        <v>860</v>
      </c>
      <c r="D961" s="111" t="str">
        <f ca="1">IF(ROW()-2&gt;LengthHeader,"",
OFFSET('YODA Header Blocks'!$A$2,'YODA File'!C961,'YODA File'!A961))</f>
        <v/>
      </c>
    </row>
    <row r="962" spans="1:4" x14ac:dyDescent="0.25">
      <c r="A962">
        <f t="shared" ca="1" si="28"/>
        <v>28</v>
      </c>
      <c r="B962" s="111" t="str">
        <f ca="1">OFFSET('YODA Header Blocks'!$A$1,0,'YODA File'!A962)</f>
        <v>Data Values</v>
      </c>
      <c r="C962">
        <f t="shared" ca="1" si="29"/>
        <v>861</v>
      </c>
      <c r="D962" s="111" t="str">
        <f ca="1">IF(ROW()-2&gt;LengthHeader,"",
OFFSET('YODA Header Blocks'!$A$2,'YODA File'!C962,'YODA File'!A962))</f>
        <v/>
      </c>
    </row>
    <row r="963" spans="1:4" x14ac:dyDescent="0.25">
      <c r="A963">
        <f t="shared" ref="A963:A1026" ca="1" si="30">IF(C962=INDIRECT(CONCATENATE("'YODA Header Blocks'!R2C",A962+1,":R2C",A962+1),FALSE),A962+1,A962)</f>
        <v>28</v>
      </c>
      <c r="B963" s="111" t="str">
        <f ca="1">OFFSET('YODA Header Blocks'!$A$1,0,'YODA File'!A963)</f>
        <v>Data Values</v>
      </c>
      <c r="C963">
        <f t="shared" ref="C963:C1026" ca="1" si="31">IF(C962=SUM(INDIRECT(CONCATENATE("'YODA Header Blocks'!R2C",A962+1,":R2C",A962+1),FALSE)),1,C962+1)</f>
        <v>862</v>
      </c>
      <c r="D963" s="111" t="str">
        <f ca="1">IF(ROW()-2&gt;LengthHeader,"",
OFFSET('YODA Header Blocks'!$A$2,'YODA File'!C963,'YODA File'!A963))</f>
        <v/>
      </c>
    </row>
    <row r="964" spans="1:4" x14ac:dyDescent="0.25">
      <c r="A964">
        <f t="shared" ca="1" si="30"/>
        <v>28</v>
      </c>
      <c r="B964" s="111" t="str">
        <f ca="1">OFFSET('YODA Header Blocks'!$A$1,0,'YODA File'!A964)</f>
        <v>Data Values</v>
      </c>
      <c r="C964">
        <f t="shared" ca="1" si="31"/>
        <v>863</v>
      </c>
      <c r="D964" s="111" t="str">
        <f ca="1">IF(ROW()-2&gt;LengthHeader,"",
OFFSET('YODA Header Blocks'!$A$2,'YODA File'!C964,'YODA File'!A964))</f>
        <v/>
      </c>
    </row>
    <row r="965" spans="1:4" x14ac:dyDescent="0.25">
      <c r="A965">
        <f t="shared" ca="1" si="30"/>
        <v>28</v>
      </c>
      <c r="B965" s="111" t="str">
        <f ca="1">OFFSET('YODA Header Blocks'!$A$1,0,'YODA File'!A965)</f>
        <v>Data Values</v>
      </c>
      <c r="C965">
        <f t="shared" ca="1" si="31"/>
        <v>864</v>
      </c>
      <c r="D965" s="111" t="str">
        <f ca="1">IF(ROW()-2&gt;LengthHeader,"",
OFFSET('YODA Header Blocks'!$A$2,'YODA File'!C965,'YODA File'!A965))</f>
        <v/>
      </c>
    </row>
    <row r="966" spans="1:4" x14ac:dyDescent="0.25">
      <c r="A966">
        <f t="shared" ca="1" si="30"/>
        <v>28</v>
      </c>
      <c r="B966" s="111" t="str">
        <f ca="1">OFFSET('YODA Header Blocks'!$A$1,0,'YODA File'!A966)</f>
        <v>Data Values</v>
      </c>
      <c r="C966">
        <f t="shared" ca="1" si="31"/>
        <v>865</v>
      </c>
      <c r="D966" s="111" t="str">
        <f ca="1">IF(ROW()-2&gt;LengthHeader,"",
OFFSET('YODA Header Blocks'!$A$2,'YODA File'!C966,'YODA File'!A966))</f>
        <v/>
      </c>
    </row>
    <row r="967" spans="1:4" x14ac:dyDescent="0.25">
      <c r="A967">
        <f t="shared" ca="1" si="30"/>
        <v>28</v>
      </c>
      <c r="B967" s="111" t="str">
        <f ca="1">OFFSET('YODA Header Blocks'!$A$1,0,'YODA File'!A967)</f>
        <v>Data Values</v>
      </c>
      <c r="C967">
        <f t="shared" ca="1" si="31"/>
        <v>866</v>
      </c>
      <c r="D967" s="111" t="str">
        <f ca="1">IF(ROW()-2&gt;LengthHeader,"",
OFFSET('YODA Header Blocks'!$A$2,'YODA File'!C967,'YODA File'!A967))</f>
        <v/>
      </c>
    </row>
    <row r="968" spans="1:4" x14ac:dyDescent="0.25">
      <c r="A968">
        <f t="shared" ca="1" si="30"/>
        <v>28</v>
      </c>
      <c r="B968" s="111" t="str">
        <f ca="1">OFFSET('YODA Header Blocks'!$A$1,0,'YODA File'!A968)</f>
        <v>Data Values</v>
      </c>
      <c r="C968">
        <f t="shared" ca="1" si="31"/>
        <v>867</v>
      </c>
      <c r="D968" s="111" t="str">
        <f ca="1">IF(ROW()-2&gt;LengthHeader,"",
OFFSET('YODA Header Blocks'!$A$2,'YODA File'!C968,'YODA File'!A968))</f>
        <v/>
      </c>
    </row>
    <row r="969" spans="1:4" x14ac:dyDescent="0.25">
      <c r="A969">
        <f t="shared" ca="1" si="30"/>
        <v>28</v>
      </c>
      <c r="B969" s="111" t="str">
        <f ca="1">OFFSET('YODA Header Blocks'!$A$1,0,'YODA File'!A969)</f>
        <v>Data Values</v>
      </c>
      <c r="C969">
        <f t="shared" ca="1" si="31"/>
        <v>868</v>
      </c>
      <c r="D969" s="111" t="str">
        <f ca="1">IF(ROW()-2&gt;LengthHeader,"",
OFFSET('YODA Header Blocks'!$A$2,'YODA File'!C969,'YODA File'!A969))</f>
        <v/>
      </c>
    </row>
    <row r="970" spans="1:4" x14ac:dyDescent="0.25">
      <c r="A970">
        <f t="shared" ca="1" si="30"/>
        <v>28</v>
      </c>
      <c r="B970" s="111" t="str">
        <f ca="1">OFFSET('YODA Header Blocks'!$A$1,0,'YODA File'!A970)</f>
        <v>Data Values</v>
      </c>
      <c r="C970">
        <f t="shared" ca="1" si="31"/>
        <v>869</v>
      </c>
      <c r="D970" s="111" t="str">
        <f ca="1">IF(ROW()-2&gt;LengthHeader,"",
OFFSET('YODA Header Blocks'!$A$2,'YODA File'!C970,'YODA File'!A970))</f>
        <v/>
      </c>
    </row>
    <row r="971" spans="1:4" x14ac:dyDescent="0.25">
      <c r="A971">
        <f t="shared" ca="1" si="30"/>
        <v>28</v>
      </c>
      <c r="B971" s="111" t="str">
        <f ca="1">OFFSET('YODA Header Blocks'!$A$1,0,'YODA File'!A971)</f>
        <v>Data Values</v>
      </c>
      <c r="C971">
        <f t="shared" ca="1" si="31"/>
        <v>870</v>
      </c>
      <c r="D971" s="111" t="str">
        <f ca="1">IF(ROW()-2&gt;LengthHeader,"",
OFFSET('YODA Header Blocks'!$A$2,'YODA File'!C971,'YODA File'!A971))</f>
        <v/>
      </c>
    </row>
    <row r="972" spans="1:4" x14ac:dyDescent="0.25">
      <c r="A972">
        <f t="shared" ca="1" si="30"/>
        <v>28</v>
      </c>
      <c r="B972" s="111" t="str">
        <f ca="1">OFFSET('YODA Header Blocks'!$A$1,0,'YODA File'!A972)</f>
        <v>Data Values</v>
      </c>
      <c r="C972">
        <f t="shared" ca="1" si="31"/>
        <v>871</v>
      </c>
      <c r="D972" s="111" t="str">
        <f ca="1">IF(ROW()-2&gt;LengthHeader,"",
OFFSET('YODA Header Blocks'!$A$2,'YODA File'!C972,'YODA File'!A972))</f>
        <v/>
      </c>
    </row>
    <row r="973" spans="1:4" x14ac:dyDescent="0.25">
      <c r="A973">
        <f t="shared" ca="1" si="30"/>
        <v>28</v>
      </c>
      <c r="B973" s="111" t="str">
        <f ca="1">OFFSET('YODA Header Blocks'!$A$1,0,'YODA File'!A973)</f>
        <v>Data Values</v>
      </c>
      <c r="C973">
        <f t="shared" ca="1" si="31"/>
        <v>872</v>
      </c>
      <c r="D973" s="111" t="str">
        <f ca="1">IF(ROW()-2&gt;LengthHeader,"",
OFFSET('YODA Header Blocks'!$A$2,'YODA File'!C973,'YODA File'!A973))</f>
        <v/>
      </c>
    </row>
    <row r="974" spans="1:4" x14ac:dyDescent="0.25">
      <c r="A974">
        <f t="shared" ca="1" si="30"/>
        <v>28</v>
      </c>
      <c r="B974" s="111" t="str">
        <f ca="1">OFFSET('YODA Header Blocks'!$A$1,0,'YODA File'!A974)</f>
        <v>Data Values</v>
      </c>
      <c r="C974">
        <f t="shared" ca="1" si="31"/>
        <v>873</v>
      </c>
      <c r="D974" s="111" t="str">
        <f ca="1">IF(ROW()-2&gt;LengthHeader,"",
OFFSET('YODA Header Blocks'!$A$2,'YODA File'!C974,'YODA File'!A974))</f>
        <v/>
      </c>
    </row>
    <row r="975" spans="1:4" x14ac:dyDescent="0.25">
      <c r="A975">
        <f t="shared" ca="1" si="30"/>
        <v>28</v>
      </c>
      <c r="B975" s="111" t="str">
        <f ca="1">OFFSET('YODA Header Blocks'!$A$1,0,'YODA File'!A975)</f>
        <v>Data Values</v>
      </c>
      <c r="C975">
        <f t="shared" ca="1" si="31"/>
        <v>874</v>
      </c>
      <c r="D975" s="111" t="str">
        <f ca="1">IF(ROW()-2&gt;LengthHeader,"",
OFFSET('YODA Header Blocks'!$A$2,'YODA File'!C975,'YODA File'!A975))</f>
        <v/>
      </c>
    </row>
    <row r="976" spans="1:4" x14ac:dyDescent="0.25">
      <c r="A976">
        <f t="shared" ca="1" si="30"/>
        <v>28</v>
      </c>
      <c r="B976" s="111" t="str">
        <f ca="1">OFFSET('YODA Header Blocks'!$A$1,0,'YODA File'!A976)</f>
        <v>Data Values</v>
      </c>
      <c r="C976">
        <f t="shared" ca="1" si="31"/>
        <v>875</v>
      </c>
      <c r="D976" s="111" t="str">
        <f ca="1">IF(ROW()-2&gt;LengthHeader,"",
OFFSET('YODA Header Blocks'!$A$2,'YODA File'!C976,'YODA File'!A976))</f>
        <v/>
      </c>
    </row>
    <row r="977" spans="1:4" x14ac:dyDescent="0.25">
      <c r="A977">
        <f t="shared" ca="1" si="30"/>
        <v>28</v>
      </c>
      <c r="B977" s="111" t="str">
        <f ca="1">OFFSET('YODA Header Blocks'!$A$1,0,'YODA File'!A977)</f>
        <v>Data Values</v>
      </c>
      <c r="C977">
        <f t="shared" ca="1" si="31"/>
        <v>876</v>
      </c>
      <c r="D977" s="111" t="str">
        <f ca="1">IF(ROW()-2&gt;LengthHeader,"",
OFFSET('YODA Header Blocks'!$A$2,'YODA File'!C977,'YODA File'!A977))</f>
        <v/>
      </c>
    </row>
    <row r="978" spans="1:4" x14ac:dyDescent="0.25">
      <c r="A978">
        <f t="shared" ca="1" si="30"/>
        <v>28</v>
      </c>
      <c r="B978" s="111" t="str">
        <f ca="1">OFFSET('YODA Header Blocks'!$A$1,0,'YODA File'!A978)</f>
        <v>Data Values</v>
      </c>
      <c r="C978">
        <f t="shared" ca="1" si="31"/>
        <v>877</v>
      </c>
      <c r="D978" s="111" t="str">
        <f ca="1">IF(ROW()-2&gt;LengthHeader,"",
OFFSET('YODA Header Blocks'!$A$2,'YODA File'!C978,'YODA File'!A978))</f>
        <v/>
      </c>
    </row>
    <row r="979" spans="1:4" x14ac:dyDescent="0.25">
      <c r="A979">
        <f t="shared" ca="1" si="30"/>
        <v>28</v>
      </c>
      <c r="B979" s="111" t="str">
        <f ca="1">OFFSET('YODA Header Blocks'!$A$1,0,'YODA File'!A979)</f>
        <v>Data Values</v>
      </c>
      <c r="C979">
        <f t="shared" ca="1" si="31"/>
        <v>878</v>
      </c>
      <c r="D979" s="111" t="str">
        <f ca="1">IF(ROW()-2&gt;LengthHeader,"",
OFFSET('YODA Header Blocks'!$A$2,'YODA File'!C979,'YODA File'!A979))</f>
        <v/>
      </c>
    </row>
    <row r="980" spans="1:4" x14ac:dyDescent="0.25">
      <c r="A980">
        <f t="shared" ca="1" si="30"/>
        <v>28</v>
      </c>
      <c r="B980" s="111" t="str">
        <f ca="1">OFFSET('YODA Header Blocks'!$A$1,0,'YODA File'!A980)</f>
        <v>Data Values</v>
      </c>
      <c r="C980">
        <f t="shared" ca="1" si="31"/>
        <v>879</v>
      </c>
      <c r="D980" s="111" t="str">
        <f ca="1">IF(ROW()-2&gt;LengthHeader,"",
OFFSET('YODA Header Blocks'!$A$2,'YODA File'!C980,'YODA File'!A980))</f>
        <v/>
      </c>
    </row>
    <row r="981" spans="1:4" x14ac:dyDescent="0.25">
      <c r="A981">
        <f t="shared" ca="1" si="30"/>
        <v>28</v>
      </c>
      <c r="B981" s="111" t="str">
        <f ca="1">OFFSET('YODA Header Blocks'!$A$1,0,'YODA File'!A981)</f>
        <v>Data Values</v>
      </c>
      <c r="C981">
        <f t="shared" ca="1" si="31"/>
        <v>880</v>
      </c>
      <c r="D981" s="111" t="str">
        <f ca="1">IF(ROW()-2&gt;LengthHeader,"",
OFFSET('YODA Header Blocks'!$A$2,'YODA File'!C981,'YODA File'!A981))</f>
        <v/>
      </c>
    </row>
    <row r="982" spans="1:4" x14ac:dyDescent="0.25">
      <c r="A982">
        <f t="shared" ca="1" si="30"/>
        <v>28</v>
      </c>
      <c r="B982" s="111" t="str">
        <f ca="1">OFFSET('YODA Header Blocks'!$A$1,0,'YODA File'!A982)</f>
        <v>Data Values</v>
      </c>
      <c r="C982">
        <f t="shared" ca="1" si="31"/>
        <v>881</v>
      </c>
      <c r="D982" s="111" t="str">
        <f ca="1">IF(ROW()-2&gt;LengthHeader,"",
OFFSET('YODA Header Blocks'!$A$2,'YODA File'!C982,'YODA File'!A982))</f>
        <v/>
      </c>
    </row>
    <row r="983" spans="1:4" x14ac:dyDescent="0.25">
      <c r="A983">
        <f t="shared" ca="1" si="30"/>
        <v>28</v>
      </c>
      <c r="B983" s="111" t="str">
        <f ca="1">OFFSET('YODA Header Blocks'!$A$1,0,'YODA File'!A983)</f>
        <v>Data Values</v>
      </c>
      <c r="C983">
        <f t="shared" ca="1" si="31"/>
        <v>882</v>
      </c>
      <c r="D983" s="111" t="str">
        <f ca="1">IF(ROW()-2&gt;LengthHeader,"",
OFFSET('YODA Header Blocks'!$A$2,'YODA File'!C983,'YODA File'!A983))</f>
        <v/>
      </c>
    </row>
    <row r="984" spans="1:4" x14ac:dyDescent="0.25">
      <c r="A984">
        <f t="shared" ca="1" si="30"/>
        <v>28</v>
      </c>
      <c r="B984" s="111" t="str">
        <f ca="1">OFFSET('YODA Header Blocks'!$A$1,0,'YODA File'!A984)</f>
        <v>Data Values</v>
      </c>
      <c r="C984">
        <f t="shared" ca="1" si="31"/>
        <v>883</v>
      </c>
      <c r="D984" s="111" t="str">
        <f ca="1">IF(ROW()-2&gt;LengthHeader,"",
OFFSET('YODA Header Blocks'!$A$2,'YODA File'!C984,'YODA File'!A984))</f>
        <v/>
      </c>
    </row>
    <row r="985" spans="1:4" x14ac:dyDescent="0.25">
      <c r="A985">
        <f t="shared" ca="1" si="30"/>
        <v>28</v>
      </c>
      <c r="B985" s="111" t="str">
        <f ca="1">OFFSET('YODA Header Blocks'!$A$1,0,'YODA File'!A985)</f>
        <v>Data Values</v>
      </c>
      <c r="C985">
        <f t="shared" ca="1" si="31"/>
        <v>884</v>
      </c>
      <c r="D985" s="111" t="str">
        <f ca="1">IF(ROW()-2&gt;LengthHeader,"",
OFFSET('YODA Header Blocks'!$A$2,'YODA File'!C985,'YODA File'!A985))</f>
        <v/>
      </c>
    </row>
    <row r="986" spans="1:4" x14ac:dyDescent="0.25">
      <c r="A986">
        <f t="shared" ca="1" si="30"/>
        <v>28</v>
      </c>
      <c r="B986" s="111" t="str">
        <f ca="1">OFFSET('YODA Header Blocks'!$A$1,0,'YODA File'!A986)</f>
        <v>Data Values</v>
      </c>
      <c r="C986">
        <f t="shared" ca="1" si="31"/>
        <v>885</v>
      </c>
      <c r="D986" s="111" t="str">
        <f ca="1">IF(ROW()-2&gt;LengthHeader,"",
OFFSET('YODA Header Blocks'!$A$2,'YODA File'!C986,'YODA File'!A986))</f>
        <v/>
      </c>
    </row>
    <row r="987" spans="1:4" x14ac:dyDescent="0.25">
      <c r="A987">
        <f t="shared" ca="1" si="30"/>
        <v>28</v>
      </c>
      <c r="B987" s="111" t="str">
        <f ca="1">OFFSET('YODA Header Blocks'!$A$1,0,'YODA File'!A987)</f>
        <v>Data Values</v>
      </c>
      <c r="C987">
        <f t="shared" ca="1" si="31"/>
        <v>886</v>
      </c>
      <c r="D987" s="111" t="str">
        <f ca="1">IF(ROW()-2&gt;LengthHeader,"",
OFFSET('YODA Header Blocks'!$A$2,'YODA File'!C987,'YODA File'!A987))</f>
        <v/>
      </c>
    </row>
    <row r="988" spans="1:4" x14ac:dyDescent="0.25">
      <c r="A988">
        <f t="shared" ca="1" si="30"/>
        <v>28</v>
      </c>
      <c r="B988" s="111" t="str">
        <f ca="1">OFFSET('YODA Header Blocks'!$A$1,0,'YODA File'!A988)</f>
        <v>Data Values</v>
      </c>
      <c r="C988">
        <f t="shared" ca="1" si="31"/>
        <v>887</v>
      </c>
      <c r="D988" s="111" t="str">
        <f ca="1">IF(ROW()-2&gt;LengthHeader,"",
OFFSET('YODA Header Blocks'!$A$2,'YODA File'!C988,'YODA File'!A988))</f>
        <v/>
      </c>
    </row>
    <row r="989" spans="1:4" x14ac:dyDescent="0.25">
      <c r="A989">
        <f t="shared" ca="1" si="30"/>
        <v>28</v>
      </c>
      <c r="B989" s="111" t="str">
        <f ca="1">OFFSET('YODA Header Blocks'!$A$1,0,'YODA File'!A989)</f>
        <v>Data Values</v>
      </c>
      <c r="C989">
        <f t="shared" ca="1" si="31"/>
        <v>888</v>
      </c>
      <c r="D989" s="111" t="str">
        <f ca="1">IF(ROW()-2&gt;LengthHeader,"",
OFFSET('YODA Header Blocks'!$A$2,'YODA File'!C989,'YODA File'!A989))</f>
        <v/>
      </c>
    </row>
    <row r="990" spans="1:4" x14ac:dyDescent="0.25">
      <c r="A990">
        <f t="shared" ca="1" si="30"/>
        <v>28</v>
      </c>
      <c r="B990" s="111" t="str">
        <f ca="1">OFFSET('YODA Header Blocks'!$A$1,0,'YODA File'!A990)</f>
        <v>Data Values</v>
      </c>
      <c r="C990">
        <f t="shared" ca="1" si="31"/>
        <v>889</v>
      </c>
      <c r="D990" s="111" t="str">
        <f ca="1">IF(ROW()-2&gt;LengthHeader,"",
OFFSET('YODA Header Blocks'!$A$2,'YODA File'!C990,'YODA File'!A990))</f>
        <v/>
      </c>
    </row>
    <row r="991" spans="1:4" x14ac:dyDescent="0.25">
      <c r="A991">
        <f t="shared" ca="1" si="30"/>
        <v>28</v>
      </c>
      <c r="B991" s="111" t="str">
        <f ca="1">OFFSET('YODA Header Blocks'!$A$1,0,'YODA File'!A991)</f>
        <v>Data Values</v>
      </c>
      <c r="C991">
        <f t="shared" ca="1" si="31"/>
        <v>890</v>
      </c>
      <c r="D991" s="111" t="str">
        <f ca="1">IF(ROW()-2&gt;LengthHeader,"",
OFFSET('YODA Header Blocks'!$A$2,'YODA File'!C991,'YODA File'!A991))</f>
        <v/>
      </c>
    </row>
    <row r="992" spans="1:4" x14ac:dyDescent="0.25">
      <c r="A992">
        <f t="shared" ca="1" si="30"/>
        <v>28</v>
      </c>
      <c r="B992" s="111" t="str">
        <f ca="1">OFFSET('YODA Header Blocks'!$A$1,0,'YODA File'!A992)</f>
        <v>Data Values</v>
      </c>
      <c r="C992">
        <f t="shared" ca="1" si="31"/>
        <v>891</v>
      </c>
      <c r="D992" s="111" t="str">
        <f ca="1">IF(ROW()-2&gt;LengthHeader,"",
OFFSET('YODA Header Blocks'!$A$2,'YODA File'!C992,'YODA File'!A992))</f>
        <v/>
      </c>
    </row>
    <row r="993" spans="1:4" x14ac:dyDescent="0.25">
      <c r="A993">
        <f t="shared" ca="1" si="30"/>
        <v>28</v>
      </c>
      <c r="B993" s="111" t="str">
        <f ca="1">OFFSET('YODA Header Blocks'!$A$1,0,'YODA File'!A993)</f>
        <v>Data Values</v>
      </c>
      <c r="C993">
        <f t="shared" ca="1" si="31"/>
        <v>892</v>
      </c>
      <c r="D993" s="111" t="str">
        <f ca="1">IF(ROW()-2&gt;LengthHeader,"",
OFFSET('YODA Header Blocks'!$A$2,'YODA File'!C993,'YODA File'!A993))</f>
        <v/>
      </c>
    </row>
    <row r="994" spans="1:4" x14ac:dyDescent="0.25">
      <c r="A994">
        <f t="shared" ca="1" si="30"/>
        <v>28</v>
      </c>
      <c r="B994" s="111" t="str">
        <f ca="1">OFFSET('YODA Header Blocks'!$A$1,0,'YODA File'!A994)</f>
        <v>Data Values</v>
      </c>
      <c r="C994">
        <f t="shared" ca="1" si="31"/>
        <v>893</v>
      </c>
      <c r="D994" s="111" t="str">
        <f ca="1">IF(ROW()-2&gt;LengthHeader,"",
OFFSET('YODA Header Blocks'!$A$2,'YODA File'!C994,'YODA File'!A994))</f>
        <v/>
      </c>
    </row>
    <row r="995" spans="1:4" x14ac:dyDescent="0.25">
      <c r="A995">
        <f t="shared" ca="1" si="30"/>
        <v>28</v>
      </c>
      <c r="B995" s="111" t="str">
        <f ca="1">OFFSET('YODA Header Blocks'!$A$1,0,'YODA File'!A995)</f>
        <v>Data Values</v>
      </c>
      <c r="C995">
        <f t="shared" ca="1" si="31"/>
        <v>894</v>
      </c>
      <c r="D995" s="111" t="str">
        <f ca="1">IF(ROW()-2&gt;LengthHeader,"",
OFFSET('YODA Header Blocks'!$A$2,'YODA File'!C995,'YODA File'!A995))</f>
        <v/>
      </c>
    </row>
    <row r="996" spans="1:4" x14ac:dyDescent="0.25">
      <c r="A996">
        <f t="shared" ca="1" si="30"/>
        <v>28</v>
      </c>
      <c r="B996" s="111" t="str">
        <f ca="1">OFFSET('YODA Header Blocks'!$A$1,0,'YODA File'!A996)</f>
        <v>Data Values</v>
      </c>
      <c r="C996">
        <f t="shared" ca="1" si="31"/>
        <v>895</v>
      </c>
      <c r="D996" s="111" t="str">
        <f ca="1">IF(ROW()-2&gt;LengthHeader,"",
OFFSET('YODA Header Blocks'!$A$2,'YODA File'!C996,'YODA File'!A996))</f>
        <v/>
      </c>
    </row>
    <row r="997" spans="1:4" x14ac:dyDescent="0.25">
      <c r="A997">
        <f t="shared" ca="1" si="30"/>
        <v>28</v>
      </c>
      <c r="B997" s="111" t="str">
        <f ca="1">OFFSET('YODA Header Blocks'!$A$1,0,'YODA File'!A997)</f>
        <v>Data Values</v>
      </c>
      <c r="C997">
        <f t="shared" ca="1" si="31"/>
        <v>896</v>
      </c>
      <c r="D997" s="111" t="str">
        <f ca="1">IF(ROW()-2&gt;LengthHeader,"",
OFFSET('YODA Header Blocks'!$A$2,'YODA File'!C997,'YODA File'!A997))</f>
        <v/>
      </c>
    </row>
    <row r="998" spans="1:4" x14ac:dyDescent="0.25">
      <c r="A998">
        <f t="shared" ca="1" si="30"/>
        <v>28</v>
      </c>
      <c r="B998" s="111" t="str">
        <f ca="1">OFFSET('YODA Header Blocks'!$A$1,0,'YODA File'!A998)</f>
        <v>Data Values</v>
      </c>
      <c r="C998">
        <f t="shared" ca="1" si="31"/>
        <v>897</v>
      </c>
      <c r="D998" s="111" t="str">
        <f ca="1">IF(ROW()-2&gt;LengthHeader,"",
OFFSET('YODA Header Blocks'!$A$2,'YODA File'!C998,'YODA File'!A998))</f>
        <v/>
      </c>
    </row>
    <row r="999" spans="1:4" x14ac:dyDescent="0.25">
      <c r="A999">
        <f t="shared" ca="1" si="30"/>
        <v>28</v>
      </c>
      <c r="B999" s="111" t="str">
        <f ca="1">OFFSET('YODA Header Blocks'!$A$1,0,'YODA File'!A999)</f>
        <v>Data Values</v>
      </c>
      <c r="C999">
        <f t="shared" ca="1" si="31"/>
        <v>898</v>
      </c>
      <c r="D999" s="111" t="str">
        <f ca="1">IF(ROW()-2&gt;LengthHeader,"",
OFFSET('YODA Header Blocks'!$A$2,'YODA File'!C999,'YODA File'!A999))</f>
        <v/>
      </c>
    </row>
    <row r="1000" spans="1:4" x14ac:dyDescent="0.25">
      <c r="A1000">
        <f t="shared" ca="1" si="30"/>
        <v>28</v>
      </c>
      <c r="B1000" s="111" t="str">
        <f ca="1">OFFSET('YODA Header Blocks'!$A$1,0,'YODA File'!A1000)</f>
        <v>Data Values</v>
      </c>
      <c r="C1000">
        <f t="shared" ca="1" si="31"/>
        <v>899</v>
      </c>
      <c r="D1000" s="111" t="str">
        <f ca="1">IF(ROW()-2&gt;LengthHeader,"",
OFFSET('YODA Header Blocks'!$A$2,'YODA File'!C1000,'YODA File'!A1000))</f>
        <v/>
      </c>
    </row>
    <row r="1001" spans="1:4" x14ac:dyDescent="0.25">
      <c r="A1001">
        <f t="shared" ca="1" si="30"/>
        <v>28</v>
      </c>
      <c r="B1001" s="111" t="str">
        <f ca="1">OFFSET('YODA Header Blocks'!$A$1,0,'YODA File'!A1001)</f>
        <v>Data Values</v>
      </c>
      <c r="C1001">
        <f t="shared" ca="1" si="31"/>
        <v>900</v>
      </c>
      <c r="D1001" s="111" t="str">
        <f ca="1">IF(ROW()-2&gt;LengthHeader,"",
OFFSET('YODA Header Blocks'!$A$2,'YODA File'!C1001,'YODA File'!A1001))</f>
        <v/>
      </c>
    </row>
    <row r="1002" spans="1:4" x14ac:dyDescent="0.25">
      <c r="A1002">
        <f t="shared" ca="1" si="30"/>
        <v>28</v>
      </c>
      <c r="B1002" s="111" t="str">
        <f ca="1">OFFSET('YODA Header Blocks'!$A$1,0,'YODA File'!A1002)</f>
        <v>Data Values</v>
      </c>
      <c r="C1002">
        <f t="shared" ca="1" si="31"/>
        <v>901</v>
      </c>
      <c r="D1002" s="111" t="str">
        <f ca="1">IF(ROW()-2&gt;LengthHeader,"",
OFFSET('YODA Header Blocks'!$A$2,'YODA File'!C1002,'YODA File'!A1002))</f>
        <v/>
      </c>
    </row>
    <row r="1003" spans="1:4" x14ac:dyDescent="0.25">
      <c r="A1003">
        <f t="shared" ca="1" si="30"/>
        <v>28</v>
      </c>
      <c r="B1003" s="111" t="str">
        <f ca="1">OFFSET('YODA Header Blocks'!$A$1,0,'YODA File'!A1003)</f>
        <v>Data Values</v>
      </c>
      <c r="C1003">
        <f t="shared" ca="1" si="31"/>
        <v>902</v>
      </c>
      <c r="D1003" s="111" t="str">
        <f ca="1">IF(ROW()-2&gt;LengthHeader,"",
OFFSET('YODA Header Blocks'!$A$2,'YODA File'!C1003,'YODA File'!A1003))</f>
        <v/>
      </c>
    </row>
    <row r="1004" spans="1:4" x14ac:dyDescent="0.25">
      <c r="A1004">
        <f t="shared" ca="1" si="30"/>
        <v>28</v>
      </c>
      <c r="B1004" s="111" t="str">
        <f ca="1">OFFSET('YODA Header Blocks'!$A$1,0,'YODA File'!A1004)</f>
        <v>Data Values</v>
      </c>
      <c r="C1004">
        <f t="shared" ca="1" si="31"/>
        <v>903</v>
      </c>
      <c r="D1004" s="111" t="str">
        <f ca="1">IF(ROW()-2&gt;LengthHeader,"",
OFFSET('YODA Header Blocks'!$A$2,'YODA File'!C1004,'YODA File'!A1004))</f>
        <v/>
      </c>
    </row>
    <row r="1005" spans="1:4" x14ac:dyDescent="0.25">
      <c r="A1005">
        <f t="shared" ca="1" si="30"/>
        <v>28</v>
      </c>
      <c r="B1005" s="111" t="str">
        <f ca="1">OFFSET('YODA Header Blocks'!$A$1,0,'YODA File'!A1005)</f>
        <v>Data Values</v>
      </c>
      <c r="C1005">
        <f t="shared" ca="1" si="31"/>
        <v>904</v>
      </c>
      <c r="D1005" s="111" t="str">
        <f ca="1">IF(ROW()-2&gt;LengthHeader,"",
OFFSET('YODA Header Blocks'!$A$2,'YODA File'!C1005,'YODA File'!A1005))</f>
        <v/>
      </c>
    </row>
    <row r="1006" spans="1:4" x14ac:dyDescent="0.25">
      <c r="A1006">
        <f t="shared" ca="1" si="30"/>
        <v>28</v>
      </c>
      <c r="B1006" s="111" t="str">
        <f ca="1">OFFSET('YODA Header Blocks'!$A$1,0,'YODA File'!A1006)</f>
        <v>Data Values</v>
      </c>
      <c r="C1006">
        <f t="shared" ca="1" si="31"/>
        <v>905</v>
      </c>
      <c r="D1006" s="111" t="str">
        <f ca="1">IF(ROW()-2&gt;LengthHeader,"",
OFFSET('YODA Header Blocks'!$A$2,'YODA File'!C1006,'YODA File'!A1006))</f>
        <v/>
      </c>
    </row>
    <row r="1007" spans="1:4" x14ac:dyDescent="0.25">
      <c r="A1007">
        <f t="shared" ca="1" si="30"/>
        <v>28</v>
      </c>
      <c r="B1007" s="111" t="str">
        <f ca="1">OFFSET('YODA Header Blocks'!$A$1,0,'YODA File'!A1007)</f>
        <v>Data Values</v>
      </c>
      <c r="C1007">
        <f t="shared" ca="1" si="31"/>
        <v>906</v>
      </c>
      <c r="D1007" s="111" t="str">
        <f ca="1">IF(ROW()-2&gt;LengthHeader,"",
OFFSET('YODA Header Blocks'!$A$2,'YODA File'!C1007,'YODA File'!A1007))</f>
        <v/>
      </c>
    </row>
    <row r="1008" spans="1:4" x14ac:dyDescent="0.25">
      <c r="A1008">
        <f t="shared" ca="1" si="30"/>
        <v>28</v>
      </c>
      <c r="B1008" s="111" t="str">
        <f ca="1">OFFSET('YODA Header Blocks'!$A$1,0,'YODA File'!A1008)</f>
        <v>Data Values</v>
      </c>
      <c r="C1008">
        <f t="shared" ca="1" si="31"/>
        <v>907</v>
      </c>
      <c r="D1008" s="111" t="str">
        <f ca="1">IF(ROW()-2&gt;LengthHeader,"",
OFFSET('YODA Header Blocks'!$A$2,'YODA File'!C1008,'YODA File'!A1008))</f>
        <v/>
      </c>
    </row>
    <row r="1009" spans="1:4" x14ac:dyDescent="0.25">
      <c r="A1009">
        <f t="shared" ca="1" si="30"/>
        <v>28</v>
      </c>
      <c r="B1009" s="111" t="str">
        <f ca="1">OFFSET('YODA Header Blocks'!$A$1,0,'YODA File'!A1009)</f>
        <v>Data Values</v>
      </c>
      <c r="C1009">
        <f t="shared" ca="1" si="31"/>
        <v>908</v>
      </c>
      <c r="D1009" s="111" t="str">
        <f ca="1">IF(ROW()-2&gt;LengthHeader,"",
OFFSET('YODA Header Blocks'!$A$2,'YODA File'!C1009,'YODA File'!A1009))</f>
        <v/>
      </c>
    </row>
    <row r="1010" spans="1:4" x14ac:dyDescent="0.25">
      <c r="A1010">
        <f t="shared" ca="1" si="30"/>
        <v>28</v>
      </c>
      <c r="B1010" s="111" t="str">
        <f ca="1">OFFSET('YODA Header Blocks'!$A$1,0,'YODA File'!A1010)</f>
        <v>Data Values</v>
      </c>
      <c r="C1010">
        <f t="shared" ca="1" si="31"/>
        <v>909</v>
      </c>
      <c r="D1010" s="111" t="str">
        <f ca="1">IF(ROW()-2&gt;LengthHeader,"",
OFFSET('YODA Header Blocks'!$A$2,'YODA File'!C1010,'YODA File'!A1010))</f>
        <v/>
      </c>
    </row>
    <row r="1011" spans="1:4" x14ac:dyDescent="0.25">
      <c r="A1011">
        <f t="shared" ca="1" si="30"/>
        <v>28</v>
      </c>
      <c r="B1011" s="111" t="str">
        <f ca="1">OFFSET('YODA Header Blocks'!$A$1,0,'YODA File'!A1011)</f>
        <v>Data Values</v>
      </c>
      <c r="C1011">
        <f t="shared" ca="1" si="31"/>
        <v>910</v>
      </c>
      <c r="D1011" s="111" t="str">
        <f ca="1">IF(ROW()-2&gt;LengthHeader,"",
OFFSET('YODA Header Blocks'!$A$2,'YODA File'!C1011,'YODA File'!A1011))</f>
        <v/>
      </c>
    </row>
    <row r="1012" spans="1:4" x14ac:dyDescent="0.25">
      <c r="A1012">
        <f t="shared" ca="1" si="30"/>
        <v>28</v>
      </c>
      <c r="B1012" s="111" t="str">
        <f ca="1">OFFSET('YODA Header Blocks'!$A$1,0,'YODA File'!A1012)</f>
        <v>Data Values</v>
      </c>
      <c r="C1012">
        <f t="shared" ca="1" si="31"/>
        <v>911</v>
      </c>
      <c r="D1012" s="111" t="str">
        <f ca="1">IF(ROW()-2&gt;LengthHeader,"",
OFFSET('YODA Header Blocks'!$A$2,'YODA File'!C1012,'YODA File'!A1012))</f>
        <v/>
      </c>
    </row>
    <row r="1013" spans="1:4" x14ac:dyDescent="0.25">
      <c r="A1013">
        <f t="shared" ca="1" si="30"/>
        <v>28</v>
      </c>
      <c r="B1013" s="111" t="str">
        <f ca="1">OFFSET('YODA Header Blocks'!$A$1,0,'YODA File'!A1013)</f>
        <v>Data Values</v>
      </c>
      <c r="C1013">
        <f t="shared" ca="1" si="31"/>
        <v>912</v>
      </c>
      <c r="D1013" s="111" t="str">
        <f ca="1">IF(ROW()-2&gt;LengthHeader,"",
OFFSET('YODA Header Blocks'!$A$2,'YODA File'!C1013,'YODA File'!A1013))</f>
        <v/>
      </c>
    </row>
    <row r="1014" spans="1:4" x14ac:dyDescent="0.25">
      <c r="A1014">
        <f t="shared" ca="1" si="30"/>
        <v>28</v>
      </c>
      <c r="B1014" s="111" t="str">
        <f ca="1">OFFSET('YODA Header Blocks'!$A$1,0,'YODA File'!A1014)</f>
        <v>Data Values</v>
      </c>
      <c r="C1014">
        <f t="shared" ca="1" si="31"/>
        <v>913</v>
      </c>
      <c r="D1014" s="111" t="str">
        <f ca="1">IF(ROW()-2&gt;LengthHeader,"",
OFFSET('YODA Header Blocks'!$A$2,'YODA File'!C1014,'YODA File'!A1014))</f>
        <v/>
      </c>
    </row>
    <row r="1015" spans="1:4" x14ac:dyDescent="0.25">
      <c r="A1015">
        <f t="shared" ca="1" si="30"/>
        <v>28</v>
      </c>
      <c r="B1015" s="111" t="str">
        <f ca="1">OFFSET('YODA Header Blocks'!$A$1,0,'YODA File'!A1015)</f>
        <v>Data Values</v>
      </c>
      <c r="C1015">
        <f t="shared" ca="1" si="31"/>
        <v>914</v>
      </c>
      <c r="D1015" s="111" t="str">
        <f ca="1">IF(ROW()-2&gt;LengthHeader,"",
OFFSET('YODA Header Blocks'!$A$2,'YODA File'!C1015,'YODA File'!A1015))</f>
        <v/>
      </c>
    </row>
    <row r="1016" spans="1:4" x14ac:dyDescent="0.25">
      <c r="A1016">
        <f t="shared" ca="1" si="30"/>
        <v>28</v>
      </c>
      <c r="B1016" s="111" t="str">
        <f ca="1">OFFSET('YODA Header Blocks'!$A$1,0,'YODA File'!A1016)</f>
        <v>Data Values</v>
      </c>
      <c r="C1016">
        <f t="shared" ca="1" si="31"/>
        <v>915</v>
      </c>
      <c r="D1016" s="111" t="str">
        <f ca="1">IF(ROW()-2&gt;LengthHeader,"",
OFFSET('YODA Header Blocks'!$A$2,'YODA File'!C1016,'YODA File'!A1016))</f>
        <v/>
      </c>
    </row>
    <row r="1017" spans="1:4" x14ac:dyDescent="0.25">
      <c r="A1017">
        <f t="shared" ca="1" si="30"/>
        <v>28</v>
      </c>
      <c r="B1017" s="111" t="str">
        <f ca="1">OFFSET('YODA Header Blocks'!$A$1,0,'YODA File'!A1017)</f>
        <v>Data Values</v>
      </c>
      <c r="C1017">
        <f t="shared" ca="1" si="31"/>
        <v>916</v>
      </c>
      <c r="D1017" s="111" t="str">
        <f ca="1">IF(ROW()-2&gt;LengthHeader,"",
OFFSET('YODA Header Blocks'!$A$2,'YODA File'!C1017,'YODA File'!A1017))</f>
        <v/>
      </c>
    </row>
    <row r="1018" spans="1:4" x14ac:dyDescent="0.25">
      <c r="A1018">
        <f t="shared" ca="1" si="30"/>
        <v>28</v>
      </c>
      <c r="B1018" s="111" t="str">
        <f ca="1">OFFSET('YODA Header Blocks'!$A$1,0,'YODA File'!A1018)</f>
        <v>Data Values</v>
      </c>
      <c r="C1018">
        <f t="shared" ca="1" si="31"/>
        <v>917</v>
      </c>
      <c r="D1018" s="111" t="str">
        <f ca="1">IF(ROW()-2&gt;LengthHeader,"",
OFFSET('YODA Header Blocks'!$A$2,'YODA File'!C1018,'YODA File'!A1018))</f>
        <v/>
      </c>
    </row>
    <row r="1019" spans="1:4" x14ac:dyDescent="0.25">
      <c r="A1019">
        <f t="shared" ca="1" si="30"/>
        <v>28</v>
      </c>
      <c r="B1019" s="111" t="str">
        <f ca="1">OFFSET('YODA Header Blocks'!$A$1,0,'YODA File'!A1019)</f>
        <v>Data Values</v>
      </c>
      <c r="C1019">
        <f t="shared" ca="1" si="31"/>
        <v>918</v>
      </c>
      <c r="D1019" s="111" t="str">
        <f ca="1">IF(ROW()-2&gt;LengthHeader,"",
OFFSET('YODA Header Blocks'!$A$2,'YODA File'!C1019,'YODA File'!A1019))</f>
        <v/>
      </c>
    </row>
    <row r="1020" spans="1:4" x14ac:dyDescent="0.25">
      <c r="A1020">
        <f t="shared" ca="1" si="30"/>
        <v>28</v>
      </c>
      <c r="B1020" s="111" t="str">
        <f ca="1">OFFSET('YODA Header Blocks'!$A$1,0,'YODA File'!A1020)</f>
        <v>Data Values</v>
      </c>
      <c r="C1020">
        <f t="shared" ca="1" si="31"/>
        <v>919</v>
      </c>
      <c r="D1020" s="111" t="str">
        <f ca="1">IF(ROW()-2&gt;LengthHeader,"",
OFFSET('YODA Header Blocks'!$A$2,'YODA File'!C1020,'YODA File'!A1020))</f>
        <v/>
      </c>
    </row>
    <row r="1021" spans="1:4" x14ac:dyDescent="0.25">
      <c r="A1021">
        <f t="shared" ca="1" si="30"/>
        <v>28</v>
      </c>
      <c r="B1021" s="111" t="str">
        <f ca="1">OFFSET('YODA Header Blocks'!$A$1,0,'YODA File'!A1021)</f>
        <v>Data Values</v>
      </c>
      <c r="C1021">
        <f t="shared" ca="1" si="31"/>
        <v>920</v>
      </c>
      <c r="D1021" s="111" t="str">
        <f ca="1">IF(ROW()-2&gt;LengthHeader,"",
OFFSET('YODA Header Blocks'!$A$2,'YODA File'!C1021,'YODA File'!A1021))</f>
        <v/>
      </c>
    </row>
    <row r="1022" spans="1:4" x14ac:dyDescent="0.25">
      <c r="A1022">
        <f t="shared" ca="1" si="30"/>
        <v>28</v>
      </c>
      <c r="B1022" s="111" t="str">
        <f ca="1">OFFSET('YODA Header Blocks'!$A$1,0,'YODA File'!A1022)</f>
        <v>Data Values</v>
      </c>
      <c r="C1022">
        <f t="shared" ca="1" si="31"/>
        <v>921</v>
      </c>
      <c r="D1022" s="111" t="str">
        <f ca="1">IF(ROW()-2&gt;LengthHeader,"",
OFFSET('YODA Header Blocks'!$A$2,'YODA File'!C1022,'YODA File'!A1022))</f>
        <v/>
      </c>
    </row>
    <row r="1023" spans="1:4" x14ac:dyDescent="0.25">
      <c r="A1023">
        <f t="shared" ca="1" si="30"/>
        <v>28</v>
      </c>
      <c r="B1023" s="111" t="str">
        <f ca="1">OFFSET('YODA Header Blocks'!$A$1,0,'YODA File'!A1023)</f>
        <v>Data Values</v>
      </c>
      <c r="C1023">
        <f t="shared" ca="1" si="31"/>
        <v>922</v>
      </c>
      <c r="D1023" s="111" t="str">
        <f ca="1">IF(ROW()-2&gt;LengthHeader,"",
OFFSET('YODA Header Blocks'!$A$2,'YODA File'!C1023,'YODA File'!A1023))</f>
        <v/>
      </c>
    </row>
    <row r="1024" spans="1:4" x14ac:dyDescent="0.25">
      <c r="A1024">
        <f t="shared" ca="1" si="30"/>
        <v>28</v>
      </c>
      <c r="B1024" s="111" t="str">
        <f ca="1">OFFSET('YODA Header Blocks'!$A$1,0,'YODA File'!A1024)</f>
        <v>Data Values</v>
      </c>
      <c r="C1024">
        <f t="shared" ca="1" si="31"/>
        <v>923</v>
      </c>
      <c r="D1024" s="111" t="str">
        <f ca="1">IF(ROW()-2&gt;LengthHeader,"",
OFFSET('YODA Header Blocks'!$A$2,'YODA File'!C1024,'YODA File'!A1024))</f>
        <v/>
      </c>
    </row>
    <row r="1025" spans="1:4" x14ac:dyDescent="0.25">
      <c r="A1025">
        <f t="shared" ca="1" si="30"/>
        <v>28</v>
      </c>
      <c r="B1025" s="111" t="str">
        <f ca="1">OFFSET('YODA Header Blocks'!$A$1,0,'YODA File'!A1025)</f>
        <v>Data Values</v>
      </c>
      <c r="C1025">
        <f t="shared" ca="1" si="31"/>
        <v>924</v>
      </c>
      <c r="D1025" s="111" t="str">
        <f ca="1">IF(ROW()-2&gt;LengthHeader,"",
OFFSET('YODA Header Blocks'!$A$2,'YODA File'!C1025,'YODA File'!A1025))</f>
        <v/>
      </c>
    </row>
    <row r="1026" spans="1:4" x14ac:dyDescent="0.25">
      <c r="A1026">
        <f t="shared" ca="1" si="30"/>
        <v>28</v>
      </c>
      <c r="B1026" s="111" t="str">
        <f ca="1">OFFSET('YODA Header Blocks'!$A$1,0,'YODA File'!A1026)</f>
        <v>Data Values</v>
      </c>
      <c r="C1026">
        <f t="shared" ca="1" si="31"/>
        <v>925</v>
      </c>
      <c r="D1026" s="111" t="str">
        <f ca="1">IF(ROW()-2&gt;LengthHeader,"",
OFFSET('YODA Header Blocks'!$A$2,'YODA File'!C1026,'YODA File'!A1026))</f>
        <v/>
      </c>
    </row>
    <row r="1027" spans="1:4" x14ac:dyDescent="0.25">
      <c r="A1027">
        <f t="shared" ref="A1027:A1090" ca="1" si="32">IF(C1026=INDIRECT(CONCATENATE("'YODA Header Blocks'!R2C",A1026+1,":R2C",A1026+1),FALSE),A1026+1,A1026)</f>
        <v>28</v>
      </c>
      <c r="B1027" s="111" t="str">
        <f ca="1">OFFSET('YODA Header Blocks'!$A$1,0,'YODA File'!A1027)</f>
        <v>Data Values</v>
      </c>
      <c r="C1027">
        <f t="shared" ref="C1027:C1090" ca="1" si="33">IF(C1026=SUM(INDIRECT(CONCATENATE("'YODA Header Blocks'!R2C",A1026+1,":R2C",A1026+1),FALSE)),1,C1026+1)</f>
        <v>926</v>
      </c>
      <c r="D1027" s="111" t="str">
        <f ca="1">IF(ROW()-2&gt;LengthHeader,"",
OFFSET('YODA Header Blocks'!$A$2,'YODA File'!C1027,'YODA File'!A1027))</f>
        <v/>
      </c>
    </row>
    <row r="1028" spans="1:4" x14ac:dyDescent="0.25">
      <c r="A1028">
        <f t="shared" ca="1" si="32"/>
        <v>28</v>
      </c>
      <c r="B1028" s="111" t="str">
        <f ca="1">OFFSET('YODA Header Blocks'!$A$1,0,'YODA File'!A1028)</f>
        <v>Data Values</v>
      </c>
      <c r="C1028">
        <f t="shared" ca="1" si="33"/>
        <v>927</v>
      </c>
      <c r="D1028" s="111" t="str">
        <f ca="1">IF(ROW()-2&gt;LengthHeader,"",
OFFSET('YODA Header Blocks'!$A$2,'YODA File'!C1028,'YODA File'!A1028))</f>
        <v/>
      </c>
    </row>
    <row r="1029" spans="1:4" x14ac:dyDescent="0.25">
      <c r="A1029">
        <f t="shared" ca="1" si="32"/>
        <v>28</v>
      </c>
      <c r="B1029" s="111" t="str">
        <f ca="1">OFFSET('YODA Header Blocks'!$A$1,0,'YODA File'!A1029)</f>
        <v>Data Values</v>
      </c>
      <c r="C1029">
        <f t="shared" ca="1" si="33"/>
        <v>928</v>
      </c>
      <c r="D1029" s="111" t="str">
        <f ca="1">IF(ROW()-2&gt;LengthHeader,"",
OFFSET('YODA Header Blocks'!$A$2,'YODA File'!C1029,'YODA File'!A1029))</f>
        <v/>
      </c>
    </row>
    <row r="1030" spans="1:4" x14ac:dyDescent="0.25">
      <c r="A1030">
        <f t="shared" ca="1" si="32"/>
        <v>28</v>
      </c>
      <c r="B1030" s="111" t="str">
        <f ca="1">OFFSET('YODA Header Blocks'!$A$1,0,'YODA File'!A1030)</f>
        <v>Data Values</v>
      </c>
      <c r="C1030">
        <f t="shared" ca="1" si="33"/>
        <v>929</v>
      </c>
      <c r="D1030" s="111" t="str">
        <f ca="1">IF(ROW()-2&gt;LengthHeader,"",
OFFSET('YODA Header Blocks'!$A$2,'YODA File'!C1030,'YODA File'!A1030))</f>
        <v/>
      </c>
    </row>
    <row r="1031" spans="1:4" x14ac:dyDescent="0.25">
      <c r="A1031">
        <f t="shared" ca="1" si="32"/>
        <v>28</v>
      </c>
      <c r="B1031" s="111" t="str">
        <f ca="1">OFFSET('YODA Header Blocks'!$A$1,0,'YODA File'!A1031)</f>
        <v>Data Values</v>
      </c>
      <c r="C1031">
        <f t="shared" ca="1" si="33"/>
        <v>930</v>
      </c>
      <c r="D1031" s="111" t="str">
        <f ca="1">IF(ROW()-2&gt;LengthHeader,"",
OFFSET('YODA Header Blocks'!$A$2,'YODA File'!C1031,'YODA File'!A1031))</f>
        <v/>
      </c>
    </row>
    <row r="1032" spans="1:4" x14ac:dyDescent="0.25">
      <c r="A1032">
        <f t="shared" ca="1" si="32"/>
        <v>28</v>
      </c>
      <c r="B1032" s="111" t="str">
        <f ca="1">OFFSET('YODA Header Blocks'!$A$1,0,'YODA File'!A1032)</f>
        <v>Data Values</v>
      </c>
      <c r="C1032">
        <f t="shared" ca="1" si="33"/>
        <v>931</v>
      </c>
      <c r="D1032" s="111" t="str">
        <f ca="1">IF(ROW()-2&gt;LengthHeader,"",
OFFSET('YODA Header Blocks'!$A$2,'YODA File'!C1032,'YODA File'!A1032))</f>
        <v/>
      </c>
    </row>
    <row r="1033" spans="1:4" x14ac:dyDescent="0.25">
      <c r="A1033">
        <f t="shared" ca="1" si="32"/>
        <v>28</v>
      </c>
      <c r="B1033" s="111" t="str">
        <f ca="1">OFFSET('YODA Header Blocks'!$A$1,0,'YODA File'!A1033)</f>
        <v>Data Values</v>
      </c>
      <c r="C1033">
        <f t="shared" ca="1" si="33"/>
        <v>932</v>
      </c>
      <c r="D1033" s="111" t="str">
        <f ca="1">IF(ROW()-2&gt;LengthHeader,"",
OFFSET('YODA Header Blocks'!$A$2,'YODA File'!C1033,'YODA File'!A1033))</f>
        <v/>
      </c>
    </row>
    <row r="1034" spans="1:4" x14ac:dyDescent="0.25">
      <c r="A1034">
        <f t="shared" ca="1" si="32"/>
        <v>28</v>
      </c>
      <c r="B1034" s="111" t="str">
        <f ca="1">OFFSET('YODA Header Blocks'!$A$1,0,'YODA File'!A1034)</f>
        <v>Data Values</v>
      </c>
      <c r="C1034">
        <f t="shared" ca="1" si="33"/>
        <v>933</v>
      </c>
      <c r="D1034" s="111" t="str">
        <f ca="1">IF(ROW()-2&gt;LengthHeader,"",
OFFSET('YODA Header Blocks'!$A$2,'YODA File'!C1034,'YODA File'!A1034))</f>
        <v/>
      </c>
    </row>
    <row r="1035" spans="1:4" x14ac:dyDescent="0.25">
      <c r="A1035">
        <f t="shared" ca="1" si="32"/>
        <v>28</v>
      </c>
      <c r="B1035" s="111" t="str">
        <f ca="1">OFFSET('YODA Header Blocks'!$A$1,0,'YODA File'!A1035)</f>
        <v>Data Values</v>
      </c>
      <c r="C1035">
        <f t="shared" ca="1" si="33"/>
        <v>934</v>
      </c>
      <c r="D1035" s="111" t="str">
        <f ca="1">IF(ROW()-2&gt;LengthHeader,"",
OFFSET('YODA Header Blocks'!$A$2,'YODA File'!C1035,'YODA File'!A1035))</f>
        <v/>
      </c>
    </row>
    <row r="1036" spans="1:4" x14ac:dyDescent="0.25">
      <c r="A1036">
        <f t="shared" ca="1" si="32"/>
        <v>28</v>
      </c>
      <c r="B1036" s="111" t="str">
        <f ca="1">OFFSET('YODA Header Blocks'!$A$1,0,'YODA File'!A1036)</f>
        <v>Data Values</v>
      </c>
      <c r="C1036">
        <f t="shared" ca="1" si="33"/>
        <v>935</v>
      </c>
      <c r="D1036" s="111" t="str">
        <f ca="1">IF(ROW()-2&gt;LengthHeader,"",
OFFSET('YODA Header Blocks'!$A$2,'YODA File'!C1036,'YODA File'!A1036))</f>
        <v/>
      </c>
    </row>
    <row r="1037" spans="1:4" x14ac:dyDescent="0.25">
      <c r="A1037">
        <f t="shared" ca="1" si="32"/>
        <v>28</v>
      </c>
      <c r="B1037" s="111" t="str">
        <f ca="1">OFFSET('YODA Header Blocks'!$A$1,0,'YODA File'!A1037)</f>
        <v>Data Values</v>
      </c>
      <c r="C1037">
        <f t="shared" ca="1" si="33"/>
        <v>936</v>
      </c>
      <c r="D1037" s="111" t="str">
        <f ca="1">IF(ROW()-2&gt;LengthHeader,"",
OFFSET('YODA Header Blocks'!$A$2,'YODA File'!C1037,'YODA File'!A1037))</f>
        <v/>
      </c>
    </row>
    <row r="1038" spans="1:4" x14ac:dyDescent="0.25">
      <c r="A1038">
        <f t="shared" ca="1" si="32"/>
        <v>28</v>
      </c>
      <c r="B1038" s="111" t="str">
        <f ca="1">OFFSET('YODA Header Blocks'!$A$1,0,'YODA File'!A1038)</f>
        <v>Data Values</v>
      </c>
      <c r="C1038">
        <f t="shared" ca="1" si="33"/>
        <v>937</v>
      </c>
      <c r="D1038" s="111" t="str">
        <f ca="1">IF(ROW()-2&gt;LengthHeader,"",
OFFSET('YODA Header Blocks'!$A$2,'YODA File'!C1038,'YODA File'!A1038))</f>
        <v/>
      </c>
    </row>
    <row r="1039" spans="1:4" x14ac:dyDescent="0.25">
      <c r="A1039">
        <f t="shared" ca="1" si="32"/>
        <v>28</v>
      </c>
      <c r="B1039" s="111" t="str">
        <f ca="1">OFFSET('YODA Header Blocks'!$A$1,0,'YODA File'!A1039)</f>
        <v>Data Values</v>
      </c>
      <c r="C1039">
        <f t="shared" ca="1" si="33"/>
        <v>938</v>
      </c>
      <c r="D1039" s="111" t="str">
        <f ca="1">IF(ROW()-2&gt;LengthHeader,"",
OFFSET('YODA Header Blocks'!$A$2,'YODA File'!C1039,'YODA File'!A1039))</f>
        <v/>
      </c>
    </row>
    <row r="1040" spans="1:4" x14ac:dyDescent="0.25">
      <c r="A1040">
        <f t="shared" ca="1" si="32"/>
        <v>28</v>
      </c>
      <c r="B1040" s="111" t="str">
        <f ca="1">OFFSET('YODA Header Blocks'!$A$1,0,'YODA File'!A1040)</f>
        <v>Data Values</v>
      </c>
      <c r="C1040">
        <f t="shared" ca="1" si="33"/>
        <v>939</v>
      </c>
      <c r="D1040" s="111" t="str">
        <f ca="1">IF(ROW()-2&gt;LengthHeader,"",
OFFSET('YODA Header Blocks'!$A$2,'YODA File'!C1040,'YODA File'!A1040))</f>
        <v/>
      </c>
    </row>
    <row r="1041" spans="1:4" x14ac:dyDescent="0.25">
      <c r="A1041">
        <f t="shared" ca="1" si="32"/>
        <v>28</v>
      </c>
      <c r="B1041" s="111" t="str">
        <f ca="1">OFFSET('YODA Header Blocks'!$A$1,0,'YODA File'!A1041)</f>
        <v>Data Values</v>
      </c>
      <c r="C1041">
        <f t="shared" ca="1" si="33"/>
        <v>940</v>
      </c>
      <c r="D1041" s="111" t="str">
        <f ca="1">IF(ROW()-2&gt;LengthHeader,"",
OFFSET('YODA Header Blocks'!$A$2,'YODA File'!C1041,'YODA File'!A1041))</f>
        <v/>
      </c>
    </row>
    <row r="1042" spans="1:4" x14ac:dyDescent="0.25">
      <c r="A1042">
        <f t="shared" ca="1" si="32"/>
        <v>28</v>
      </c>
      <c r="B1042" s="111" t="str">
        <f ca="1">OFFSET('YODA Header Blocks'!$A$1,0,'YODA File'!A1042)</f>
        <v>Data Values</v>
      </c>
      <c r="C1042">
        <f t="shared" ca="1" si="33"/>
        <v>941</v>
      </c>
      <c r="D1042" s="111" t="str">
        <f ca="1">IF(ROW()-2&gt;LengthHeader,"",
OFFSET('YODA Header Blocks'!$A$2,'YODA File'!C1042,'YODA File'!A1042))</f>
        <v/>
      </c>
    </row>
    <row r="1043" spans="1:4" x14ac:dyDescent="0.25">
      <c r="A1043">
        <f t="shared" ca="1" si="32"/>
        <v>28</v>
      </c>
      <c r="B1043" s="111" t="str">
        <f ca="1">OFFSET('YODA Header Blocks'!$A$1,0,'YODA File'!A1043)</f>
        <v>Data Values</v>
      </c>
      <c r="C1043">
        <f t="shared" ca="1" si="33"/>
        <v>942</v>
      </c>
      <c r="D1043" s="111" t="str">
        <f ca="1">IF(ROW()-2&gt;LengthHeader,"",
OFFSET('YODA Header Blocks'!$A$2,'YODA File'!C1043,'YODA File'!A1043))</f>
        <v/>
      </c>
    </row>
    <row r="1044" spans="1:4" x14ac:dyDescent="0.25">
      <c r="A1044">
        <f t="shared" ca="1" si="32"/>
        <v>28</v>
      </c>
      <c r="B1044" s="111" t="str">
        <f ca="1">OFFSET('YODA Header Blocks'!$A$1,0,'YODA File'!A1044)</f>
        <v>Data Values</v>
      </c>
      <c r="C1044">
        <f t="shared" ca="1" si="33"/>
        <v>943</v>
      </c>
      <c r="D1044" s="111" t="str">
        <f ca="1">IF(ROW()-2&gt;LengthHeader,"",
OFFSET('YODA Header Blocks'!$A$2,'YODA File'!C1044,'YODA File'!A1044))</f>
        <v/>
      </c>
    </row>
    <row r="1045" spans="1:4" x14ac:dyDescent="0.25">
      <c r="A1045">
        <f t="shared" ca="1" si="32"/>
        <v>28</v>
      </c>
      <c r="B1045" s="111" t="str">
        <f ca="1">OFFSET('YODA Header Blocks'!$A$1,0,'YODA File'!A1045)</f>
        <v>Data Values</v>
      </c>
      <c r="C1045">
        <f t="shared" ca="1" si="33"/>
        <v>944</v>
      </c>
      <c r="D1045" s="111" t="str">
        <f ca="1">IF(ROW()-2&gt;LengthHeader,"",
OFFSET('YODA Header Blocks'!$A$2,'YODA File'!C1045,'YODA File'!A1045))</f>
        <v/>
      </c>
    </row>
    <row r="1046" spans="1:4" x14ac:dyDescent="0.25">
      <c r="A1046">
        <f t="shared" ca="1" si="32"/>
        <v>28</v>
      </c>
      <c r="B1046" s="111" t="str">
        <f ca="1">OFFSET('YODA Header Blocks'!$A$1,0,'YODA File'!A1046)</f>
        <v>Data Values</v>
      </c>
      <c r="C1046">
        <f t="shared" ca="1" si="33"/>
        <v>945</v>
      </c>
      <c r="D1046" s="111" t="str">
        <f ca="1">IF(ROW()-2&gt;LengthHeader,"",
OFFSET('YODA Header Blocks'!$A$2,'YODA File'!C1046,'YODA File'!A1046))</f>
        <v/>
      </c>
    </row>
    <row r="1047" spans="1:4" x14ac:dyDescent="0.25">
      <c r="A1047">
        <f t="shared" ca="1" si="32"/>
        <v>28</v>
      </c>
      <c r="B1047" s="111" t="str">
        <f ca="1">OFFSET('YODA Header Blocks'!$A$1,0,'YODA File'!A1047)</f>
        <v>Data Values</v>
      </c>
      <c r="C1047">
        <f t="shared" ca="1" si="33"/>
        <v>946</v>
      </c>
      <c r="D1047" s="111" t="str">
        <f ca="1">IF(ROW()-2&gt;LengthHeader,"",
OFFSET('YODA Header Blocks'!$A$2,'YODA File'!C1047,'YODA File'!A1047))</f>
        <v/>
      </c>
    </row>
    <row r="1048" spans="1:4" x14ac:dyDescent="0.25">
      <c r="A1048">
        <f t="shared" ca="1" si="32"/>
        <v>28</v>
      </c>
      <c r="B1048" s="111" t="str">
        <f ca="1">OFFSET('YODA Header Blocks'!$A$1,0,'YODA File'!A1048)</f>
        <v>Data Values</v>
      </c>
      <c r="C1048">
        <f t="shared" ca="1" si="33"/>
        <v>947</v>
      </c>
      <c r="D1048" s="111" t="str">
        <f ca="1">IF(ROW()-2&gt;LengthHeader,"",
OFFSET('YODA Header Blocks'!$A$2,'YODA File'!C1048,'YODA File'!A1048))</f>
        <v/>
      </c>
    </row>
    <row r="1049" spans="1:4" x14ac:dyDescent="0.25">
      <c r="A1049">
        <f t="shared" ca="1" si="32"/>
        <v>28</v>
      </c>
      <c r="B1049" s="111" t="str">
        <f ca="1">OFFSET('YODA Header Blocks'!$A$1,0,'YODA File'!A1049)</f>
        <v>Data Values</v>
      </c>
      <c r="C1049">
        <f t="shared" ca="1" si="33"/>
        <v>948</v>
      </c>
      <c r="D1049" s="111" t="str">
        <f ca="1">IF(ROW()-2&gt;LengthHeader,"",
OFFSET('YODA Header Blocks'!$A$2,'YODA File'!C1049,'YODA File'!A1049))</f>
        <v/>
      </c>
    </row>
    <row r="1050" spans="1:4" x14ac:dyDescent="0.25">
      <c r="A1050">
        <f t="shared" ca="1" si="32"/>
        <v>28</v>
      </c>
      <c r="B1050" s="111" t="str">
        <f ca="1">OFFSET('YODA Header Blocks'!$A$1,0,'YODA File'!A1050)</f>
        <v>Data Values</v>
      </c>
      <c r="C1050">
        <f t="shared" ca="1" si="33"/>
        <v>949</v>
      </c>
      <c r="D1050" s="111" t="str">
        <f ca="1">IF(ROW()-2&gt;LengthHeader,"",
OFFSET('YODA Header Blocks'!$A$2,'YODA File'!C1050,'YODA File'!A1050))</f>
        <v/>
      </c>
    </row>
    <row r="1051" spans="1:4" x14ac:dyDescent="0.25">
      <c r="A1051">
        <f t="shared" ca="1" si="32"/>
        <v>28</v>
      </c>
      <c r="B1051" s="111" t="str">
        <f ca="1">OFFSET('YODA Header Blocks'!$A$1,0,'YODA File'!A1051)</f>
        <v>Data Values</v>
      </c>
      <c r="C1051">
        <f t="shared" ca="1" si="33"/>
        <v>950</v>
      </c>
      <c r="D1051" s="111" t="str">
        <f ca="1">IF(ROW()-2&gt;LengthHeader,"",
OFFSET('YODA Header Blocks'!$A$2,'YODA File'!C1051,'YODA File'!A1051))</f>
        <v/>
      </c>
    </row>
    <row r="1052" spans="1:4" x14ac:dyDescent="0.25">
      <c r="A1052">
        <f t="shared" ca="1" si="32"/>
        <v>28</v>
      </c>
      <c r="B1052" s="111" t="str">
        <f ca="1">OFFSET('YODA Header Blocks'!$A$1,0,'YODA File'!A1052)</f>
        <v>Data Values</v>
      </c>
      <c r="C1052">
        <f t="shared" ca="1" si="33"/>
        <v>951</v>
      </c>
      <c r="D1052" s="111" t="str">
        <f ca="1">IF(ROW()-2&gt;LengthHeader,"",
OFFSET('YODA Header Blocks'!$A$2,'YODA File'!C1052,'YODA File'!A1052))</f>
        <v/>
      </c>
    </row>
    <row r="1053" spans="1:4" x14ac:dyDescent="0.25">
      <c r="A1053">
        <f t="shared" ca="1" si="32"/>
        <v>28</v>
      </c>
      <c r="B1053" s="111" t="str">
        <f ca="1">OFFSET('YODA Header Blocks'!$A$1,0,'YODA File'!A1053)</f>
        <v>Data Values</v>
      </c>
      <c r="C1053">
        <f t="shared" ca="1" si="33"/>
        <v>952</v>
      </c>
      <c r="D1053" s="111" t="str">
        <f ca="1">IF(ROW()-2&gt;LengthHeader,"",
OFFSET('YODA Header Blocks'!$A$2,'YODA File'!C1053,'YODA File'!A1053))</f>
        <v/>
      </c>
    </row>
    <row r="1054" spans="1:4" x14ac:dyDescent="0.25">
      <c r="A1054">
        <f t="shared" ca="1" si="32"/>
        <v>28</v>
      </c>
      <c r="B1054" s="111" t="str">
        <f ca="1">OFFSET('YODA Header Blocks'!$A$1,0,'YODA File'!A1054)</f>
        <v>Data Values</v>
      </c>
      <c r="C1054">
        <f t="shared" ca="1" si="33"/>
        <v>953</v>
      </c>
      <c r="D1054" s="111" t="str">
        <f ca="1">IF(ROW()-2&gt;LengthHeader,"",
OFFSET('YODA Header Blocks'!$A$2,'YODA File'!C1054,'YODA File'!A1054))</f>
        <v/>
      </c>
    </row>
    <row r="1055" spans="1:4" x14ac:dyDescent="0.25">
      <c r="A1055">
        <f t="shared" ca="1" si="32"/>
        <v>28</v>
      </c>
      <c r="B1055" s="111" t="str">
        <f ca="1">OFFSET('YODA Header Blocks'!$A$1,0,'YODA File'!A1055)</f>
        <v>Data Values</v>
      </c>
      <c r="C1055">
        <f t="shared" ca="1" si="33"/>
        <v>954</v>
      </c>
      <c r="D1055" s="111" t="str">
        <f ca="1">IF(ROW()-2&gt;LengthHeader,"",
OFFSET('YODA Header Blocks'!$A$2,'YODA File'!C1055,'YODA File'!A1055))</f>
        <v/>
      </c>
    </row>
    <row r="1056" spans="1:4" x14ac:dyDescent="0.25">
      <c r="A1056">
        <f t="shared" ca="1" si="32"/>
        <v>28</v>
      </c>
      <c r="B1056" s="111" t="str">
        <f ca="1">OFFSET('YODA Header Blocks'!$A$1,0,'YODA File'!A1056)</f>
        <v>Data Values</v>
      </c>
      <c r="C1056">
        <f t="shared" ca="1" si="33"/>
        <v>955</v>
      </c>
      <c r="D1056" s="111" t="str">
        <f ca="1">IF(ROW()-2&gt;LengthHeader,"",
OFFSET('YODA Header Blocks'!$A$2,'YODA File'!C1056,'YODA File'!A1056))</f>
        <v/>
      </c>
    </row>
    <row r="1057" spans="1:4" x14ac:dyDescent="0.25">
      <c r="A1057">
        <f t="shared" ca="1" si="32"/>
        <v>28</v>
      </c>
      <c r="B1057" s="111" t="str">
        <f ca="1">OFFSET('YODA Header Blocks'!$A$1,0,'YODA File'!A1057)</f>
        <v>Data Values</v>
      </c>
      <c r="C1057">
        <f t="shared" ca="1" si="33"/>
        <v>956</v>
      </c>
      <c r="D1057" s="111" t="str">
        <f ca="1">IF(ROW()-2&gt;LengthHeader,"",
OFFSET('YODA Header Blocks'!$A$2,'YODA File'!C1057,'YODA File'!A1057))</f>
        <v/>
      </c>
    </row>
    <row r="1058" spans="1:4" x14ac:dyDescent="0.25">
      <c r="A1058">
        <f t="shared" ca="1" si="32"/>
        <v>28</v>
      </c>
      <c r="B1058" s="111" t="str">
        <f ca="1">OFFSET('YODA Header Blocks'!$A$1,0,'YODA File'!A1058)</f>
        <v>Data Values</v>
      </c>
      <c r="C1058">
        <f t="shared" ca="1" si="33"/>
        <v>957</v>
      </c>
      <c r="D1058" s="111" t="str">
        <f ca="1">IF(ROW()-2&gt;LengthHeader,"",
OFFSET('YODA Header Blocks'!$A$2,'YODA File'!C1058,'YODA File'!A1058))</f>
        <v/>
      </c>
    </row>
    <row r="1059" spans="1:4" x14ac:dyDescent="0.25">
      <c r="A1059">
        <f t="shared" ca="1" si="32"/>
        <v>28</v>
      </c>
      <c r="B1059" s="111" t="str">
        <f ca="1">OFFSET('YODA Header Blocks'!$A$1,0,'YODA File'!A1059)</f>
        <v>Data Values</v>
      </c>
      <c r="C1059">
        <f t="shared" ca="1" si="33"/>
        <v>958</v>
      </c>
      <c r="D1059" s="111" t="str">
        <f ca="1">IF(ROW()-2&gt;LengthHeader,"",
OFFSET('YODA Header Blocks'!$A$2,'YODA File'!C1059,'YODA File'!A1059))</f>
        <v/>
      </c>
    </row>
    <row r="1060" spans="1:4" x14ac:dyDescent="0.25">
      <c r="A1060">
        <f t="shared" ca="1" si="32"/>
        <v>28</v>
      </c>
      <c r="B1060" s="111" t="str">
        <f ca="1">OFFSET('YODA Header Blocks'!$A$1,0,'YODA File'!A1060)</f>
        <v>Data Values</v>
      </c>
      <c r="C1060">
        <f t="shared" ca="1" si="33"/>
        <v>959</v>
      </c>
      <c r="D1060" s="111" t="str">
        <f ca="1">IF(ROW()-2&gt;LengthHeader,"",
OFFSET('YODA Header Blocks'!$A$2,'YODA File'!C1060,'YODA File'!A1060))</f>
        <v/>
      </c>
    </row>
    <row r="1061" spans="1:4" x14ac:dyDescent="0.25">
      <c r="A1061">
        <f t="shared" ca="1" si="32"/>
        <v>28</v>
      </c>
      <c r="B1061" s="111" t="str">
        <f ca="1">OFFSET('YODA Header Blocks'!$A$1,0,'YODA File'!A1061)</f>
        <v>Data Values</v>
      </c>
      <c r="C1061">
        <f t="shared" ca="1" si="33"/>
        <v>960</v>
      </c>
      <c r="D1061" s="111" t="str">
        <f ca="1">IF(ROW()-2&gt;LengthHeader,"",
OFFSET('YODA Header Blocks'!$A$2,'YODA File'!C1061,'YODA File'!A1061))</f>
        <v/>
      </c>
    </row>
    <row r="1062" spans="1:4" x14ac:dyDescent="0.25">
      <c r="A1062">
        <f t="shared" ca="1" si="32"/>
        <v>28</v>
      </c>
      <c r="B1062" s="111" t="str">
        <f ca="1">OFFSET('YODA Header Blocks'!$A$1,0,'YODA File'!A1062)</f>
        <v>Data Values</v>
      </c>
      <c r="C1062">
        <f t="shared" ca="1" si="33"/>
        <v>961</v>
      </c>
      <c r="D1062" s="111" t="str">
        <f ca="1">IF(ROW()-2&gt;LengthHeader,"",
OFFSET('YODA Header Blocks'!$A$2,'YODA File'!C1062,'YODA File'!A1062))</f>
        <v/>
      </c>
    </row>
    <row r="1063" spans="1:4" x14ac:dyDescent="0.25">
      <c r="A1063">
        <f t="shared" ca="1" si="32"/>
        <v>28</v>
      </c>
      <c r="B1063" s="111" t="str">
        <f ca="1">OFFSET('YODA Header Blocks'!$A$1,0,'YODA File'!A1063)</f>
        <v>Data Values</v>
      </c>
      <c r="C1063">
        <f t="shared" ca="1" si="33"/>
        <v>962</v>
      </c>
      <c r="D1063" s="111" t="str">
        <f ca="1">IF(ROW()-2&gt;LengthHeader,"",
OFFSET('YODA Header Blocks'!$A$2,'YODA File'!C1063,'YODA File'!A1063))</f>
        <v/>
      </c>
    </row>
    <row r="1064" spans="1:4" x14ac:dyDescent="0.25">
      <c r="A1064">
        <f t="shared" ca="1" si="32"/>
        <v>28</v>
      </c>
      <c r="B1064" s="111" t="str">
        <f ca="1">OFFSET('YODA Header Blocks'!$A$1,0,'YODA File'!A1064)</f>
        <v>Data Values</v>
      </c>
      <c r="C1064">
        <f t="shared" ca="1" si="33"/>
        <v>963</v>
      </c>
      <c r="D1064" s="111" t="str">
        <f ca="1">IF(ROW()-2&gt;LengthHeader,"",
OFFSET('YODA Header Blocks'!$A$2,'YODA File'!C1064,'YODA File'!A1064))</f>
        <v/>
      </c>
    </row>
    <row r="1065" spans="1:4" x14ac:dyDescent="0.25">
      <c r="A1065">
        <f t="shared" ca="1" si="32"/>
        <v>28</v>
      </c>
      <c r="B1065" s="111" t="str">
        <f ca="1">OFFSET('YODA Header Blocks'!$A$1,0,'YODA File'!A1065)</f>
        <v>Data Values</v>
      </c>
      <c r="C1065">
        <f t="shared" ca="1" si="33"/>
        <v>964</v>
      </c>
      <c r="D1065" s="111" t="str">
        <f ca="1">IF(ROW()-2&gt;LengthHeader,"",
OFFSET('YODA Header Blocks'!$A$2,'YODA File'!C1065,'YODA File'!A1065))</f>
        <v/>
      </c>
    </row>
    <row r="1066" spans="1:4" x14ac:dyDescent="0.25">
      <c r="A1066">
        <f t="shared" ca="1" si="32"/>
        <v>28</v>
      </c>
      <c r="B1066" s="111" t="str">
        <f ca="1">OFFSET('YODA Header Blocks'!$A$1,0,'YODA File'!A1066)</f>
        <v>Data Values</v>
      </c>
      <c r="C1066">
        <f t="shared" ca="1" si="33"/>
        <v>965</v>
      </c>
      <c r="D1066" s="111" t="str">
        <f ca="1">IF(ROW()-2&gt;LengthHeader,"",
OFFSET('YODA Header Blocks'!$A$2,'YODA File'!C1066,'YODA File'!A1066))</f>
        <v/>
      </c>
    </row>
    <row r="1067" spans="1:4" x14ac:dyDescent="0.25">
      <c r="A1067">
        <f t="shared" ca="1" si="32"/>
        <v>28</v>
      </c>
      <c r="B1067" s="111" t="str">
        <f ca="1">OFFSET('YODA Header Blocks'!$A$1,0,'YODA File'!A1067)</f>
        <v>Data Values</v>
      </c>
      <c r="C1067">
        <f t="shared" ca="1" si="33"/>
        <v>966</v>
      </c>
      <c r="D1067" s="111" t="str">
        <f ca="1">IF(ROW()-2&gt;LengthHeader,"",
OFFSET('YODA Header Blocks'!$A$2,'YODA File'!C1067,'YODA File'!A1067))</f>
        <v/>
      </c>
    </row>
    <row r="1068" spans="1:4" x14ac:dyDescent="0.25">
      <c r="A1068">
        <f t="shared" ca="1" si="32"/>
        <v>28</v>
      </c>
      <c r="B1068" s="111" t="str">
        <f ca="1">OFFSET('YODA Header Blocks'!$A$1,0,'YODA File'!A1068)</f>
        <v>Data Values</v>
      </c>
      <c r="C1068">
        <f t="shared" ca="1" si="33"/>
        <v>967</v>
      </c>
      <c r="D1068" s="111" t="str">
        <f ca="1">IF(ROW()-2&gt;LengthHeader,"",
OFFSET('YODA Header Blocks'!$A$2,'YODA File'!C1068,'YODA File'!A1068))</f>
        <v/>
      </c>
    </row>
    <row r="1069" spans="1:4" x14ac:dyDescent="0.25">
      <c r="A1069">
        <f t="shared" ca="1" si="32"/>
        <v>28</v>
      </c>
      <c r="B1069" s="111" t="str">
        <f ca="1">OFFSET('YODA Header Blocks'!$A$1,0,'YODA File'!A1069)</f>
        <v>Data Values</v>
      </c>
      <c r="C1069">
        <f t="shared" ca="1" si="33"/>
        <v>968</v>
      </c>
      <c r="D1069" s="111" t="str">
        <f ca="1">IF(ROW()-2&gt;LengthHeader,"",
OFFSET('YODA Header Blocks'!$A$2,'YODA File'!C1069,'YODA File'!A1069))</f>
        <v/>
      </c>
    </row>
    <row r="1070" spans="1:4" x14ac:dyDescent="0.25">
      <c r="A1070">
        <f t="shared" ca="1" si="32"/>
        <v>28</v>
      </c>
      <c r="B1070" s="111" t="str">
        <f ca="1">OFFSET('YODA Header Blocks'!$A$1,0,'YODA File'!A1070)</f>
        <v>Data Values</v>
      </c>
      <c r="C1070">
        <f t="shared" ca="1" si="33"/>
        <v>969</v>
      </c>
      <c r="D1070" s="111" t="str">
        <f ca="1">IF(ROW()-2&gt;LengthHeader,"",
OFFSET('YODA Header Blocks'!$A$2,'YODA File'!C1070,'YODA File'!A1070))</f>
        <v/>
      </c>
    </row>
    <row r="1071" spans="1:4" x14ac:dyDescent="0.25">
      <c r="A1071">
        <f t="shared" ca="1" si="32"/>
        <v>28</v>
      </c>
      <c r="B1071" s="111" t="str">
        <f ca="1">OFFSET('YODA Header Blocks'!$A$1,0,'YODA File'!A1071)</f>
        <v>Data Values</v>
      </c>
      <c r="C1071">
        <f t="shared" ca="1" si="33"/>
        <v>970</v>
      </c>
      <c r="D1071" s="111" t="str">
        <f ca="1">IF(ROW()-2&gt;LengthHeader,"",
OFFSET('YODA Header Blocks'!$A$2,'YODA File'!C1071,'YODA File'!A1071))</f>
        <v/>
      </c>
    </row>
    <row r="1072" spans="1:4" x14ac:dyDescent="0.25">
      <c r="A1072">
        <f t="shared" ca="1" si="32"/>
        <v>28</v>
      </c>
      <c r="B1072" s="111" t="str">
        <f ca="1">OFFSET('YODA Header Blocks'!$A$1,0,'YODA File'!A1072)</f>
        <v>Data Values</v>
      </c>
      <c r="C1072">
        <f t="shared" ca="1" si="33"/>
        <v>971</v>
      </c>
      <c r="D1072" s="111" t="str">
        <f ca="1">IF(ROW()-2&gt;LengthHeader,"",
OFFSET('YODA Header Blocks'!$A$2,'YODA File'!C1072,'YODA File'!A1072))</f>
        <v/>
      </c>
    </row>
    <row r="1073" spans="1:4" x14ac:dyDescent="0.25">
      <c r="A1073">
        <f t="shared" ca="1" si="32"/>
        <v>28</v>
      </c>
      <c r="B1073" s="111" t="str">
        <f ca="1">OFFSET('YODA Header Blocks'!$A$1,0,'YODA File'!A1073)</f>
        <v>Data Values</v>
      </c>
      <c r="C1073">
        <f t="shared" ca="1" si="33"/>
        <v>972</v>
      </c>
      <c r="D1073" s="111" t="str">
        <f ca="1">IF(ROW()-2&gt;LengthHeader,"",
OFFSET('YODA Header Blocks'!$A$2,'YODA File'!C1073,'YODA File'!A1073))</f>
        <v/>
      </c>
    </row>
    <row r="1074" spans="1:4" x14ac:dyDescent="0.25">
      <c r="A1074">
        <f t="shared" ca="1" si="32"/>
        <v>28</v>
      </c>
      <c r="B1074" s="111" t="str">
        <f ca="1">OFFSET('YODA Header Blocks'!$A$1,0,'YODA File'!A1074)</f>
        <v>Data Values</v>
      </c>
      <c r="C1074">
        <f t="shared" ca="1" si="33"/>
        <v>973</v>
      </c>
      <c r="D1074" s="111" t="str">
        <f ca="1">IF(ROW()-2&gt;LengthHeader,"",
OFFSET('YODA Header Blocks'!$A$2,'YODA File'!C1074,'YODA File'!A1074))</f>
        <v/>
      </c>
    </row>
    <row r="1075" spans="1:4" x14ac:dyDescent="0.25">
      <c r="A1075">
        <f t="shared" ca="1" si="32"/>
        <v>28</v>
      </c>
      <c r="B1075" s="111" t="str">
        <f ca="1">OFFSET('YODA Header Blocks'!$A$1,0,'YODA File'!A1075)</f>
        <v>Data Values</v>
      </c>
      <c r="C1075">
        <f t="shared" ca="1" si="33"/>
        <v>974</v>
      </c>
      <c r="D1075" s="111" t="str">
        <f ca="1">IF(ROW()-2&gt;LengthHeader,"",
OFFSET('YODA Header Blocks'!$A$2,'YODA File'!C1075,'YODA File'!A1075))</f>
        <v/>
      </c>
    </row>
    <row r="1076" spans="1:4" x14ac:dyDescent="0.25">
      <c r="A1076">
        <f t="shared" ca="1" si="32"/>
        <v>28</v>
      </c>
      <c r="B1076" s="111" t="str">
        <f ca="1">OFFSET('YODA Header Blocks'!$A$1,0,'YODA File'!A1076)</f>
        <v>Data Values</v>
      </c>
      <c r="C1076">
        <f t="shared" ca="1" si="33"/>
        <v>975</v>
      </c>
      <c r="D1076" s="111" t="str">
        <f ca="1">IF(ROW()-2&gt;LengthHeader,"",
OFFSET('YODA Header Blocks'!$A$2,'YODA File'!C1076,'YODA File'!A1076))</f>
        <v/>
      </c>
    </row>
    <row r="1077" spans="1:4" x14ac:dyDescent="0.25">
      <c r="A1077">
        <f t="shared" ca="1" si="32"/>
        <v>28</v>
      </c>
      <c r="B1077" s="111" t="str">
        <f ca="1">OFFSET('YODA Header Blocks'!$A$1,0,'YODA File'!A1077)</f>
        <v>Data Values</v>
      </c>
      <c r="C1077">
        <f t="shared" ca="1" si="33"/>
        <v>976</v>
      </c>
      <c r="D1077" s="111" t="str">
        <f ca="1">IF(ROW()-2&gt;LengthHeader,"",
OFFSET('YODA Header Blocks'!$A$2,'YODA File'!C1077,'YODA File'!A1077))</f>
        <v/>
      </c>
    </row>
    <row r="1078" spans="1:4" x14ac:dyDescent="0.25">
      <c r="A1078">
        <f t="shared" ca="1" si="32"/>
        <v>28</v>
      </c>
      <c r="B1078" s="111" t="str">
        <f ca="1">OFFSET('YODA Header Blocks'!$A$1,0,'YODA File'!A1078)</f>
        <v>Data Values</v>
      </c>
      <c r="C1078">
        <f t="shared" ca="1" si="33"/>
        <v>977</v>
      </c>
      <c r="D1078" s="111" t="str">
        <f ca="1">IF(ROW()-2&gt;LengthHeader,"",
OFFSET('YODA Header Blocks'!$A$2,'YODA File'!C1078,'YODA File'!A1078))</f>
        <v/>
      </c>
    </row>
    <row r="1079" spans="1:4" x14ac:dyDescent="0.25">
      <c r="A1079">
        <f t="shared" ca="1" si="32"/>
        <v>28</v>
      </c>
      <c r="B1079" s="111" t="str">
        <f ca="1">OFFSET('YODA Header Blocks'!$A$1,0,'YODA File'!A1079)</f>
        <v>Data Values</v>
      </c>
      <c r="C1079">
        <f t="shared" ca="1" si="33"/>
        <v>978</v>
      </c>
      <c r="D1079" s="111" t="str">
        <f ca="1">IF(ROW()-2&gt;LengthHeader,"",
OFFSET('YODA Header Blocks'!$A$2,'YODA File'!C1079,'YODA File'!A1079))</f>
        <v/>
      </c>
    </row>
    <row r="1080" spans="1:4" x14ac:dyDescent="0.25">
      <c r="A1080">
        <f t="shared" ca="1" si="32"/>
        <v>28</v>
      </c>
      <c r="B1080" s="111" t="str">
        <f ca="1">OFFSET('YODA Header Blocks'!$A$1,0,'YODA File'!A1080)</f>
        <v>Data Values</v>
      </c>
      <c r="C1080">
        <f t="shared" ca="1" si="33"/>
        <v>979</v>
      </c>
      <c r="D1080" s="111" t="str">
        <f ca="1">IF(ROW()-2&gt;LengthHeader,"",
OFFSET('YODA Header Blocks'!$A$2,'YODA File'!C1080,'YODA File'!A1080))</f>
        <v/>
      </c>
    </row>
    <row r="1081" spans="1:4" x14ac:dyDescent="0.25">
      <c r="A1081">
        <f t="shared" ca="1" si="32"/>
        <v>28</v>
      </c>
      <c r="B1081" s="111" t="str">
        <f ca="1">OFFSET('YODA Header Blocks'!$A$1,0,'YODA File'!A1081)</f>
        <v>Data Values</v>
      </c>
      <c r="C1081">
        <f t="shared" ca="1" si="33"/>
        <v>980</v>
      </c>
      <c r="D1081" s="111" t="str">
        <f ca="1">IF(ROW()-2&gt;LengthHeader,"",
OFFSET('YODA Header Blocks'!$A$2,'YODA File'!C1081,'YODA File'!A1081))</f>
        <v/>
      </c>
    </row>
    <row r="1082" spans="1:4" x14ac:dyDescent="0.25">
      <c r="A1082">
        <f t="shared" ca="1" si="32"/>
        <v>28</v>
      </c>
      <c r="B1082" s="111" t="str">
        <f ca="1">OFFSET('YODA Header Blocks'!$A$1,0,'YODA File'!A1082)</f>
        <v>Data Values</v>
      </c>
      <c r="C1082">
        <f t="shared" ca="1" si="33"/>
        <v>981</v>
      </c>
      <c r="D1082" s="111" t="str">
        <f ca="1">IF(ROW()-2&gt;LengthHeader,"",
OFFSET('YODA Header Blocks'!$A$2,'YODA File'!C1082,'YODA File'!A1082))</f>
        <v/>
      </c>
    </row>
    <row r="1083" spans="1:4" x14ac:dyDescent="0.25">
      <c r="A1083">
        <f t="shared" ca="1" si="32"/>
        <v>28</v>
      </c>
      <c r="B1083" s="111" t="str">
        <f ca="1">OFFSET('YODA Header Blocks'!$A$1,0,'YODA File'!A1083)</f>
        <v>Data Values</v>
      </c>
      <c r="C1083">
        <f t="shared" ca="1" si="33"/>
        <v>982</v>
      </c>
      <c r="D1083" s="111" t="str">
        <f ca="1">IF(ROW()-2&gt;LengthHeader,"",
OFFSET('YODA Header Blocks'!$A$2,'YODA File'!C1083,'YODA File'!A1083))</f>
        <v/>
      </c>
    </row>
    <row r="1084" spans="1:4" x14ac:dyDescent="0.25">
      <c r="A1084">
        <f t="shared" ca="1" si="32"/>
        <v>28</v>
      </c>
      <c r="B1084" s="111" t="str">
        <f ca="1">OFFSET('YODA Header Blocks'!$A$1,0,'YODA File'!A1084)</f>
        <v>Data Values</v>
      </c>
      <c r="C1084">
        <f t="shared" ca="1" si="33"/>
        <v>983</v>
      </c>
      <c r="D1084" s="111" t="str">
        <f ca="1">IF(ROW()-2&gt;LengthHeader,"",
OFFSET('YODA Header Blocks'!$A$2,'YODA File'!C1084,'YODA File'!A1084))</f>
        <v/>
      </c>
    </row>
    <row r="1085" spans="1:4" x14ac:dyDescent="0.25">
      <c r="A1085">
        <f t="shared" ca="1" si="32"/>
        <v>28</v>
      </c>
      <c r="B1085" s="111" t="str">
        <f ca="1">OFFSET('YODA Header Blocks'!$A$1,0,'YODA File'!A1085)</f>
        <v>Data Values</v>
      </c>
      <c r="C1085">
        <f t="shared" ca="1" si="33"/>
        <v>984</v>
      </c>
      <c r="D1085" s="111" t="str">
        <f ca="1">IF(ROW()-2&gt;LengthHeader,"",
OFFSET('YODA Header Blocks'!$A$2,'YODA File'!C1085,'YODA File'!A1085))</f>
        <v/>
      </c>
    </row>
    <row r="1086" spans="1:4" x14ac:dyDescent="0.25">
      <c r="A1086">
        <f t="shared" ca="1" si="32"/>
        <v>28</v>
      </c>
      <c r="B1086" s="111" t="str">
        <f ca="1">OFFSET('YODA Header Blocks'!$A$1,0,'YODA File'!A1086)</f>
        <v>Data Values</v>
      </c>
      <c r="C1086">
        <f t="shared" ca="1" si="33"/>
        <v>985</v>
      </c>
      <c r="D1086" s="111" t="str">
        <f ca="1">IF(ROW()-2&gt;LengthHeader,"",
OFFSET('YODA Header Blocks'!$A$2,'YODA File'!C1086,'YODA File'!A1086))</f>
        <v/>
      </c>
    </row>
    <row r="1087" spans="1:4" x14ac:dyDescent="0.25">
      <c r="A1087">
        <f t="shared" ca="1" si="32"/>
        <v>28</v>
      </c>
      <c r="B1087" s="111" t="str">
        <f ca="1">OFFSET('YODA Header Blocks'!$A$1,0,'YODA File'!A1087)</f>
        <v>Data Values</v>
      </c>
      <c r="C1087">
        <f t="shared" ca="1" si="33"/>
        <v>986</v>
      </c>
      <c r="D1087" s="111" t="str">
        <f ca="1">IF(ROW()-2&gt;LengthHeader,"",
OFFSET('YODA Header Blocks'!$A$2,'YODA File'!C1087,'YODA File'!A1087))</f>
        <v/>
      </c>
    </row>
    <row r="1088" spans="1:4" x14ac:dyDescent="0.25">
      <c r="A1088">
        <f t="shared" ca="1" si="32"/>
        <v>28</v>
      </c>
      <c r="B1088" s="111" t="str">
        <f ca="1">OFFSET('YODA Header Blocks'!$A$1,0,'YODA File'!A1088)</f>
        <v>Data Values</v>
      </c>
      <c r="C1088">
        <f t="shared" ca="1" si="33"/>
        <v>987</v>
      </c>
      <c r="D1088" s="111" t="str">
        <f ca="1">IF(ROW()-2&gt;LengthHeader,"",
OFFSET('YODA Header Blocks'!$A$2,'YODA File'!C1088,'YODA File'!A1088))</f>
        <v/>
      </c>
    </row>
    <row r="1089" spans="1:4" x14ac:dyDescent="0.25">
      <c r="A1089">
        <f t="shared" ca="1" si="32"/>
        <v>28</v>
      </c>
      <c r="B1089" s="111" t="str">
        <f ca="1">OFFSET('YODA Header Blocks'!$A$1,0,'YODA File'!A1089)</f>
        <v>Data Values</v>
      </c>
      <c r="C1089">
        <f t="shared" ca="1" si="33"/>
        <v>988</v>
      </c>
      <c r="D1089" s="111" t="str">
        <f ca="1">IF(ROW()-2&gt;LengthHeader,"",
OFFSET('YODA Header Blocks'!$A$2,'YODA File'!C1089,'YODA File'!A1089))</f>
        <v/>
      </c>
    </row>
    <row r="1090" spans="1:4" x14ac:dyDescent="0.25">
      <c r="A1090">
        <f t="shared" ca="1" si="32"/>
        <v>28</v>
      </c>
      <c r="B1090" s="111" t="str">
        <f ca="1">OFFSET('YODA Header Blocks'!$A$1,0,'YODA File'!A1090)</f>
        <v>Data Values</v>
      </c>
      <c r="C1090">
        <f t="shared" ca="1" si="33"/>
        <v>989</v>
      </c>
      <c r="D1090" s="111" t="str">
        <f ca="1">IF(ROW()-2&gt;LengthHeader,"",
OFFSET('YODA Header Blocks'!$A$2,'YODA File'!C1090,'YODA File'!A1090))</f>
        <v/>
      </c>
    </row>
    <row r="1091" spans="1:4" x14ac:dyDescent="0.25">
      <c r="A1091">
        <f t="shared" ref="A1091:A1154" ca="1" si="34">IF(C1090=INDIRECT(CONCATENATE("'YODA Header Blocks'!R2C",A1090+1,":R2C",A1090+1),FALSE),A1090+1,A1090)</f>
        <v>28</v>
      </c>
      <c r="B1091" s="111" t="str">
        <f ca="1">OFFSET('YODA Header Blocks'!$A$1,0,'YODA File'!A1091)</f>
        <v>Data Values</v>
      </c>
      <c r="C1091">
        <f t="shared" ref="C1091:C1154" ca="1" si="35">IF(C1090=SUM(INDIRECT(CONCATENATE("'YODA Header Blocks'!R2C",A1090+1,":R2C",A1090+1),FALSE)),1,C1090+1)</f>
        <v>990</v>
      </c>
      <c r="D1091" s="111" t="str">
        <f ca="1">IF(ROW()-2&gt;LengthHeader,"",
OFFSET('YODA Header Blocks'!$A$2,'YODA File'!C1091,'YODA File'!A1091))</f>
        <v/>
      </c>
    </row>
    <row r="1092" spans="1:4" x14ac:dyDescent="0.25">
      <c r="A1092">
        <f t="shared" ca="1" si="34"/>
        <v>28</v>
      </c>
      <c r="B1092" s="111" t="str">
        <f ca="1">OFFSET('YODA Header Blocks'!$A$1,0,'YODA File'!A1092)</f>
        <v>Data Values</v>
      </c>
      <c r="C1092">
        <f t="shared" ca="1" si="35"/>
        <v>991</v>
      </c>
      <c r="D1092" s="111" t="str">
        <f ca="1">IF(ROW()-2&gt;LengthHeader,"",
OFFSET('YODA Header Blocks'!$A$2,'YODA File'!C1092,'YODA File'!A1092))</f>
        <v/>
      </c>
    </row>
    <row r="1093" spans="1:4" x14ac:dyDescent="0.25">
      <c r="A1093">
        <f t="shared" ca="1" si="34"/>
        <v>28</v>
      </c>
      <c r="B1093" s="111" t="str">
        <f ca="1">OFFSET('YODA Header Blocks'!$A$1,0,'YODA File'!A1093)</f>
        <v>Data Values</v>
      </c>
      <c r="C1093">
        <f t="shared" ca="1" si="35"/>
        <v>992</v>
      </c>
      <c r="D1093" s="111" t="str">
        <f ca="1">IF(ROW()-2&gt;LengthHeader,"",
OFFSET('YODA Header Blocks'!$A$2,'YODA File'!C1093,'YODA File'!A1093))</f>
        <v/>
      </c>
    </row>
    <row r="1094" spans="1:4" x14ac:dyDescent="0.25">
      <c r="A1094">
        <f t="shared" ca="1" si="34"/>
        <v>28</v>
      </c>
      <c r="B1094" s="111" t="str">
        <f ca="1">OFFSET('YODA Header Blocks'!$A$1,0,'YODA File'!A1094)</f>
        <v>Data Values</v>
      </c>
      <c r="C1094">
        <f t="shared" ca="1" si="35"/>
        <v>993</v>
      </c>
      <c r="D1094" s="111" t="str">
        <f ca="1">IF(ROW()-2&gt;LengthHeader,"",
OFFSET('YODA Header Blocks'!$A$2,'YODA File'!C1094,'YODA File'!A1094))</f>
        <v/>
      </c>
    </row>
    <row r="1095" spans="1:4" x14ac:dyDescent="0.25">
      <c r="A1095">
        <f t="shared" ca="1" si="34"/>
        <v>28</v>
      </c>
      <c r="B1095" s="111" t="str">
        <f ca="1">OFFSET('YODA Header Blocks'!$A$1,0,'YODA File'!A1095)</f>
        <v>Data Values</v>
      </c>
      <c r="C1095">
        <f t="shared" ca="1" si="35"/>
        <v>994</v>
      </c>
      <c r="D1095" s="111" t="str">
        <f ca="1">IF(ROW()-2&gt;LengthHeader,"",
OFFSET('YODA Header Blocks'!$A$2,'YODA File'!C1095,'YODA File'!A1095))</f>
        <v/>
      </c>
    </row>
    <row r="1096" spans="1:4" x14ac:dyDescent="0.25">
      <c r="A1096">
        <f t="shared" ca="1" si="34"/>
        <v>28</v>
      </c>
      <c r="B1096" s="111" t="str">
        <f ca="1">OFFSET('YODA Header Blocks'!$A$1,0,'YODA File'!A1096)</f>
        <v>Data Values</v>
      </c>
      <c r="C1096">
        <f t="shared" ca="1" si="35"/>
        <v>995</v>
      </c>
      <c r="D1096" s="111" t="str">
        <f ca="1">IF(ROW()-2&gt;LengthHeader,"",
OFFSET('YODA Header Blocks'!$A$2,'YODA File'!C1096,'YODA File'!A1096))</f>
        <v/>
      </c>
    </row>
    <row r="1097" spans="1:4" x14ac:dyDescent="0.25">
      <c r="A1097">
        <f t="shared" ca="1" si="34"/>
        <v>28</v>
      </c>
      <c r="B1097" s="111" t="str">
        <f ca="1">OFFSET('YODA Header Blocks'!$A$1,0,'YODA File'!A1097)</f>
        <v>Data Values</v>
      </c>
      <c r="C1097">
        <f t="shared" ca="1" si="35"/>
        <v>996</v>
      </c>
      <c r="D1097" s="111" t="str">
        <f ca="1">IF(ROW()-2&gt;LengthHeader,"",
OFFSET('YODA Header Blocks'!$A$2,'YODA File'!C1097,'YODA File'!A1097))</f>
        <v/>
      </c>
    </row>
    <row r="1098" spans="1:4" x14ac:dyDescent="0.25">
      <c r="A1098">
        <f t="shared" ca="1" si="34"/>
        <v>28</v>
      </c>
      <c r="B1098" s="111" t="str">
        <f ca="1">OFFSET('YODA Header Blocks'!$A$1,0,'YODA File'!A1098)</f>
        <v>Data Values</v>
      </c>
      <c r="C1098">
        <f t="shared" ca="1" si="35"/>
        <v>997</v>
      </c>
      <c r="D1098" s="111" t="str">
        <f ca="1">IF(ROW()-2&gt;LengthHeader,"",
OFFSET('YODA Header Blocks'!$A$2,'YODA File'!C1098,'YODA File'!A1098))</f>
        <v/>
      </c>
    </row>
    <row r="1099" spans="1:4" x14ac:dyDescent="0.25">
      <c r="A1099">
        <f t="shared" ca="1" si="34"/>
        <v>28</v>
      </c>
      <c r="B1099" s="111" t="str">
        <f ca="1">OFFSET('YODA Header Blocks'!$A$1,0,'YODA File'!A1099)</f>
        <v>Data Values</v>
      </c>
      <c r="C1099">
        <f t="shared" ca="1" si="35"/>
        <v>998</v>
      </c>
      <c r="D1099" s="111" t="str">
        <f ca="1">IF(ROW()-2&gt;LengthHeader,"",
OFFSET('YODA Header Blocks'!$A$2,'YODA File'!C1099,'YODA File'!A1099))</f>
        <v/>
      </c>
    </row>
    <row r="1100" spans="1:4" x14ac:dyDescent="0.25">
      <c r="A1100">
        <f t="shared" ca="1" si="34"/>
        <v>28</v>
      </c>
      <c r="B1100" s="111" t="str">
        <f ca="1">OFFSET('YODA Header Blocks'!$A$1,0,'YODA File'!A1100)</f>
        <v>Data Values</v>
      </c>
      <c r="C1100">
        <f t="shared" ca="1" si="35"/>
        <v>999</v>
      </c>
      <c r="D1100" s="111" t="str">
        <f ca="1">IF(ROW()-2&gt;LengthHeader,"",
OFFSET('YODA Header Blocks'!$A$2,'YODA File'!C1100,'YODA File'!A1100))</f>
        <v/>
      </c>
    </row>
    <row r="1101" spans="1:4" x14ac:dyDescent="0.25">
      <c r="A1101">
        <f t="shared" ca="1" si="34"/>
        <v>28</v>
      </c>
      <c r="B1101" s="111" t="str">
        <f ca="1">OFFSET('YODA Header Blocks'!$A$1,0,'YODA File'!A1101)</f>
        <v>Data Values</v>
      </c>
      <c r="C1101">
        <f t="shared" ca="1" si="35"/>
        <v>1000</v>
      </c>
      <c r="D1101" s="111" t="str">
        <f ca="1">IF(ROW()-2&gt;LengthHeader,"",
OFFSET('YODA Header Blocks'!$A$2,'YODA File'!C1101,'YODA File'!A1101))</f>
        <v/>
      </c>
    </row>
    <row r="1102" spans="1:4" x14ac:dyDescent="0.25">
      <c r="A1102">
        <f t="shared" ca="1" si="34"/>
        <v>28</v>
      </c>
      <c r="B1102" s="111" t="str">
        <f ca="1">OFFSET('YODA Header Blocks'!$A$1,0,'YODA File'!A1102)</f>
        <v>Data Values</v>
      </c>
      <c r="C1102">
        <f t="shared" ca="1" si="35"/>
        <v>1001</v>
      </c>
      <c r="D1102" s="111" t="str">
        <f ca="1">IF(ROW()-2&gt;LengthHeader,"",
OFFSET('YODA Header Blocks'!$A$2,'YODA File'!C1102,'YODA File'!A1102))</f>
        <v/>
      </c>
    </row>
    <row r="1103" spans="1:4" x14ac:dyDescent="0.25">
      <c r="A1103">
        <f t="shared" ca="1" si="34"/>
        <v>28</v>
      </c>
      <c r="B1103" s="111" t="str">
        <f ca="1">OFFSET('YODA Header Blocks'!$A$1,0,'YODA File'!A1103)</f>
        <v>Data Values</v>
      </c>
      <c r="C1103">
        <f t="shared" ca="1" si="35"/>
        <v>1002</v>
      </c>
      <c r="D1103" s="111" t="str">
        <f ca="1">IF(ROW()-2&gt;LengthHeader,"",
OFFSET('YODA Header Blocks'!$A$2,'YODA File'!C1103,'YODA File'!A1103))</f>
        <v/>
      </c>
    </row>
    <row r="1104" spans="1:4" x14ac:dyDescent="0.25">
      <c r="A1104">
        <f t="shared" ca="1" si="34"/>
        <v>28</v>
      </c>
      <c r="B1104" s="111" t="str">
        <f ca="1">OFFSET('YODA Header Blocks'!$A$1,0,'YODA File'!A1104)</f>
        <v>Data Values</v>
      </c>
      <c r="C1104">
        <f t="shared" ca="1" si="35"/>
        <v>1003</v>
      </c>
      <c r="D1104" s="111" t="str">
        <f ca="1">IF(ROW()-2&gt;LengthHeader,"",
OFFSET('YODA Header Blocks'!$A$2,'YODA File'!C1104,'YODA File'!A1104))</f>
        <v/>
      </c>
    </row>
    <row r="1105" spans="1:4" x14ac:dyDescent="0.25">
      <c r="A1105">
        <f t="shared" ca="1" si="34"/>
        <v>28</v>
      </c>
      <c r="B1105" s="111" t="str">
        <f ca="1">OFFSET('YODA Header Blocks'!$A$1,0,'YODA File'!A1105)</f>
        <v>Data Values</v>
      </c>
      <c r="C1105">
        <f t="shared" ca="1" si="35"/>
        <v>1004</v>
      </c>
      <c r="D1105" s="111" t="str">
        <f ca="1">IF(ROW()-2&gt;LengthHeader,"",
OFFSET('YODA Header Blocks'!$A$2,'YODA File'!C1105,'YODA File'!A1105))</f>
        <v/>
      </c>
    </row>
    <row r="1106" spans="1:4" x14ac:dyDescent="0.25">
      <c r="A1106">
        <f t="shared" ca="1" si="34"/>
        <v>28</v>
      </c>
      <c r="B1106" s="111" t="str">
        <f ca="1">OFFSET('YODA Header Blocks'!$A$1,0,'YODA File'!A1106)</f>
        <v>Data Values</v>
      </c>
      <c r="C1106">
        <f t="shared" ca="1" si="35"/>
        <v>1005</v>
      </c>
      <c r="D1106" s="111" t="str">
        <f ca="1">IF(ROW()-2&gt;LengthHeader,"",
OFFSET('YODA Header Blocks'!$A$2,'YODA File'!C1106,'YODA File'!A1106))</f>
        <v/>
      </c>
    </row>
    <row r="1107" spans="1:4" x14ac:dyDescent="0.25">
      <c r="A1107">
        <f t="shared" ca="1" si="34"/>
        <v>28</v>
      </c>
      <c r="B1107" s="111" t="str">
        <f ca="1">OFFSET('YODA Header Blocks'!$A$1,0,'YODA File'!A1107)</f>
        <v>Data Values</v>
      </c>
      <c r="C1107">
        <f t="shared" ca="1" si="35"/>
        <v>1006</v>
      </c>
      <c r="D1107" s="111" t="str">
        <f ca="1">IF(ROW()-2&gt;LengthHeader,"",
OFFSET('YODA Header Blocks'!$A$2,'YODA File'!C1107,'YODA File'!A1107))</f>
        <v/>
      </c>
    </row>
    <row r="1108" spans="1:4" x14ac:dyDescent="0.25">
      <c r="A1108">
        <f t="shared" ca="1" si="34"/>
        <v>28</v>
      </c>
      <c r="B1108" s="111" t="str">
        <f ca="1">OFFSET('YODA Header Blocks'!$A$1,0,'YODA File'!A1108)</f>
        <v>Data Values</v>
      </c>
      <c r="C1108">
        <f t="shared" ca="1" si="35"/>
        <v>1007</v>
      </c>
      <c r="D1108" s="111" t="str">
        <f ca="1">IF(ROW()-2&gt;LengthHeader,"",
OFFSET('YODA Header Blocks'!$A$2,'YODA File'!C1108,'YODA File'!A1108))</f>
        <v/>
      </c>
    </row>
    <row r="1109" spans="1:4" x14ac:dyDescent="0.25">
      <c r="A1109">
        <f t="shared" ca="1" si="34"/>
        <v>28</v>
      </c>
      <c r="B1109" s="111" t="str">
        <f ca="1">OFFSET('YODA Header Blocks'!$A$1,0,'YODA File'!A1109)</f>
        <v>Data Values</v>
      </c>
      <c r="C1109">
        <f t="shared" ca="1" si="35"/>
        <v>1008</v>
      </c>
      <c r="D1109" s="111" t="str">
        <f ca="1">IF(ROW()-2&gt;LengthHeader,"",
OFFSET('YODA Header Blocks'!$A$2,'YODA File'!C1109,'YODA File'!A1109))</f>
        <v/>
      </c>
    </row>
    <row r="1110" spans="1:4" x14ac:dyDescent="0.25">
      <c r="A1110">
        <f t="shared" ca="1" si="34"/>
        <v>28</v>
      </c>
      <c r="B1110" s="111" t="str">
        <f ca="1">OFFSET('YODA Header Blocks'!$A$1,0,'YODA File'!A1110)</f>
        <v>Data Values</v>
      </c>
      <c r="C1110">
        <f t="shared" ca="1" si="35"/>
        <v>1009</v>
      </c>
      <c r="D1110" s="111" t="str">
        <f ca="1">IF(ROW()-2&gt;LengthHeader,"",
OFFSET('YODA Header Blocks'!$A$2,'YODA File'!C1110,'YODA File'!A1110))</f>
        <v/>
      </c>
    </row>
    <row r="1111" spans="1:4" x14ac:dyDescent="0.25">
      <c r="A1111">
        <f t="shared" ca="1" si="34"/>
        <v>28</v>
      </c>
      <c r="B1111" s="111" t="str">
        <f ca="1">OFFSET('YODA Header Blocks'!$A$1,0,'YODA File'!A1111)</f>
        <v>Data Values</v>
      </c>
      <c r="C1111">
        <f t="shared" ca="1" si="35"/>
        <v>1010</v>
      </c>
      <c r="D1111" s="111" t="str">
        <f ca="1">IF(ROW()-2&gt;LengthHeader,"",
OFFSET('YODA Header Blocks'!$A$2,'YODA File'!C1111,'YODA File'!A1111))</f>
        <v/>
      </c>
    </row>
    <row r="1112" spans="1:4" x14ac:dyDescent="0.25">
      <c r="A1112">
        <f t="shared" ca="1" si="34"/>
        <v>28</v>
      </c>
      <c r="B1112" s="111" t="str">
        <f ca="1">OFFSET('YODA Header Blocks'!$A$1,0,'YODA File'!A1112)</f>
        <v>Data Values</v>
      </c>
      <c r="C1112">
        <f t="shared" ca="1" si="35"/>
        <v>1011</v>
      </c>
      <c r="D1112" s="111" t="str">
        <f ca="1">IF(ROW()-2&gt;LengthHeader,"",
OFFSET('YODA Header Blocks'!$A$2,'YODA File'!C1112,'YODA File'!A1112))</f>
        <v/>
      </c>
    </row>
    <row r="1113" spans="1:4" x14ac:dyDescent="0.25">
      <c r="A1113">
        <f t="shared" ca="1" si="34"/>
        <v>28</v>
      </c>
      <c r="B1113" s="111" t="str">
        <f ca="1">OFFSET('YODA Header Blocks'!$A$1,0,'YODA File'!A1113)</f>
        <v>Data Values</v>
      </c>
      <c r="C1113">
        <f t="shared" ca="1" si="35"/>
        <v>1012</v>
      </c>
      <c r="D1113" s="111" t="str">
        <f ca="1">IF(ROW()-2&gt;LengthHeader,"",
OFFSET('YODA Header Blocks'!$A$2,'YODA File'!C1113,'YODA File'!A1113))</f>
        <v/>
      </c>
    </row>
    <row r="1114" spans="1:4" x14ac:dyDescent="0.25">
      <c r="A1114">
        <f t="shared" ca="1" si="34"/>
        <v>28</v>
      </c>
      <c r="B1114" s="111" t="str">
        <f ca="1">OFFSET('YODA Header Blocks'!$A$1,0,'YODA File'!A1114)</f>
        <v>Data Values</v>
      </c>
      <c r="C1114">
        <f t="shared" ca="1" si="35"/>
        <v>1013</v>
      </c>
      <c r="D1114" s="111" t="str">
        <f ca="1">IF(ROW()-2&gt;LengthHeader,"",
OFFSET('YODA Header Blocks'!$A$2,'YODA File'!C1114,'YODA File'!A1114))</f>
        <v/>
      </c>
    </row>
    <row r="1115" spans="1:4" x14ac:dyDescent="0.25">
      <c r="A1115">
        <f t="shared" ca="1" si="34"/>
        <v>28</v>
      </c>
      <c r="B1115" s="111" t="str">
        <f ca="1">OFFSET('YODA Header Blocks'!$A$1,0,'YODA File'!A1115)</f>
        <v>Data Values</v>
      </c>
      <c r="C1115">
        <f t="shared" ca="1" si="35"/>
        <v>1014</v>
      </c>
      <c r="D1115" s="111" t="str">
        <f ca="1">IF(ROW()-2&gt;LengthHeader,"",
OFFSET('YODA Header Blocks'!$A$2,'YODA File'!C1115,'YODA File'!A1115))</f>
        <v/>
      </c>
    </row>
    <row r="1116" spans="1:4" x14ac:dyDescent="0.25">
      <c r="A1116">
        <f t="shared" ca="1" si="34"/>
        <v>28</v>
      </c>
      <c r="B1116" s="111" t="str">
        <f ca="1">OFFSET('YODA Header Blocks'!$A$1,0,'YODA File'!A1116)</f>
        <v>Data Values</v>
      </c>
      <c r="C1116">
        <f t="shared" ca="1" si="35"/>
        <v>1015</v>
      </c>
      <c r="D1116" s="111" t="str">
        <f ca="1">IF(ROW()-2&gt;LengthHeader,"",
OFFSET('YODA Header Blocks'!$A$2,'YODA File'!C1116,'YODA File'!A1116))</f>
        <v/>
      </c>
    </row>
    <row r="1117" spans="1:4" x14ac:dyDescent="0.25">
      <c r="A1117">
        <f t="shared" ca="1" si="34"/>
        <v>28</v>
      </c>
      <c r="B1117" s="111" t="str">
        <f ca="1">OFFSET('YODA Header Blocks'!$A$1,0,'YODA File'!A1117)</f>
        <v>Data Values</v>
      </c>
      <c r="C1117">
        <f t="shared" ca="1" si="35"/>
        <v>1016</v>
      </c>
      <c r="D1117" s="111" t="str">
        <f ca="1">IF(ROW()-2&gt;LengthHeader,"",
OFFSET('YODA Header Blocks'!$A$2,'YODA File'!C1117,'YODA File'!A1117))</f>
        <v/>
      </c>
    </row>
    <row r="1118" spans="1:4" x14ac:dyDescent="0.25">
      <c r="A1118">
        <f t="shared" ca="1" si="34"/>
        <v>28</v>
      </c>
      <c r="B1118" s="111" t="str">
        <f ca="1">OFFSET('YODA Header Blocks'!$A$1,0,'YODA File'!A1118)</f>
        <v>Data Values</v>
      </c>
      <c r="C1118">
        <f t="shared" ca="1" si="35"/>
        <v>1017</v>
      </c>
      <c r="D1118" s="111" t="str">
        <f ca="1">IF(ROW()-2&gt;LengthHeader,"",
OFFSET('YODA Header Blocks'!$A$2,'YODA File'!C1118,'YODA File'!A1118))</f>
        <v/>
      </c>
    </row>
    <row r="1119" spans="1:4" x14ac:dyDescent="0.25">
      <c r="A1119">
        <f t="shared" ca="1" si="34"/>
        <v>28</v>
      </c>
      <c r="B1119" s="111" t="str">
        <f ca="1">OFFSET('YODA Header Blocks'!$A$1,0,'YODA File'!A1119)</f>
        <v>Data Values</v>
      </c>
      <c r="C1119">
        <f t="shared" ca="1" si="35"/>
        <v>1018</v>
      </c>
      <c r="D1119" s="111" t="str">
        <f ca="1">IF(ROW()-2&gt;LengthHeader,"",
OFFSET('YODA Header Blocks'!$A$2,'YODA File'!C1119,'YODA File'!A1119))</f>
        <v/>
      </c>
    </row>
    <row r="1120" spans="1:4" x14ac:dyDescent="0.25">
      <c r="A1120">
        <f t="shared" ca="1" si="34"/>
        <v>28</v>
      </c>
      <c r="B1120" s="111" t="str">
        <f ca="1">OFFSET('YODA Header Blocks'!$A$1,0,'YODA File'!A1120)</f>
        <v>Data Values</v>
      </c>
      <c r="C1120">
        <f t="shared" ca="1" si="35"/>
        <v>1019</v>
      </c>
      <c r="D1120" s="111" t="str">
        <f ca="1">IF(ROW()-2&gt;LengthHeader,"",
OFFSET('YODA Header Blocks'!$A$2,'YODA File'!C1120,'YODA File'!A1120))</f>
        <v/>
      </c>
    </row>
    <row r="1121" spans="1:4" x14ac:dyDescent="0.25">
      <c r="A1121">
        <f t="shared" ca="1" si="34"/>
        <v>28</v>
      </c>
      <c r="B1121" s="111" t="str">
        <f ca="1">OFFSET('YODA Header Blocks'!$A$1,0,'YODA File'!A1121)</f>
        <v>Data Values</v>
      </c>
      <c r="C1121">
        <f t="shared" ca="1" si="35"/>
        <v>1020</v>
      </c>
      <c r="D1121" s="111" t="str">
        <f ca="1">IF(ROW()-2&gt;LengthHeader,"",
OFFSET('YODA Header Blocks'!$A$2,'YODA File'!C1121,'YODA File'!A1121))</f>
        <v/>
      </c>
    </row>
    <row r="1122" spans="1:4" x14ac:dyDescent="0.25">
      <c r="A1122">
        <f t="shared" ca="1" si="34"/>
        <v>28</v>
      </c>
      <c r="B1122" s="111" t="str">
        <f ca="1">OFFSET('YODA Header Blocks'!$A$1,0,'YODA File'!A1122)</f>
        <v>Data Values</v>
      </c>
      <c r="C1122">
        <f t="shared" ca="1" si="35"/>
        <v>1021</v>
      </c>
      <c r="D1122" s="111" t="str">
        <f ca="1">IF(ROW()-2&gt;LengthHeader,"",
OFFSET('YODA Header Blocks'!$A$2,'YODA File'!C1122,'YODA File'!A1122))</f>
        <v/>
      </c>
    </row>
    <row r="1123" spans="1:4" x14ac:dyDescent="0.25">
      <c r="A1123">
        <f t="shared" ca="1" si="34"/>
        <v>28</v>
      </c>
      <c r="B1123" s="111" t="str">
        <f ca="1">OFFSET('YODA Header Blocks'!$A$1,0,'YODA File'!A1123)</f>
        <v>Data Values</v>
      </c>
      <c r="C1123">
        <f t="shared" ca="1" si="35"/>
        <v>1022</v>
      </c>
      <c r="D1123" s="111" t="str">
        <f ca="1">IF(ROW()-2&gt;LengthHeader,"",
OFFSET('YODA Header Blocks'!$A$2,'YODA File'!C1123,'YODA File'!A1123))</f>
        <v/>
      </c>
    </row>
    <row r="1124" spans="1:4" x14ac:dyDescent="0.25">
      <c r="A1124">
        <f t="shared" ca="1" si="34"/>
        <v>28</v>
      </c>
      <c r="B1124" s="111" t="str">
        <f ca="1">OFFSET('YODA Header Blocks'!$A$1,0,'YODA File'!A1124)</f>
        <v>Data Values</v>
      </c>
      <c r="C1124">
        <f t="shared" ca="1" si="35"/>
        <v>1023</v>
      </c>
      <c r="D1124" s="111" t="str">
        <f ca="1">IF(ROW()-2&gt;LengthHeader,"",
OFFSET('YODA Header Blocks'!$A$2,'YODA File'!C1124,'YODA File'!A1124))</f>
        <v/>
      </c>
    </row>
    <row r="1125" spans="1:4" x14ac:dyDescent="0.25">
      <c r="A1125">
        <f t="shared" ca="1" si="34"/>
        <v>28</v>
      </c>
      <c r="B1125" s="111" t="str">
        <f ca="1">OFFSET('YODA Header Blocks'!$A$1,0,'YODA File'!A1125)</f>
        <v>Data Values</v>
      </c>
      <c r="C1125">
        <f t="shared" ca="1" si="35"/>
        <v>1024</v>
      </c>
      <c r="D1125" s="111" t="str">
        <f ca="1">IF(ROW()-2&gt;LengthHeader,"",
OFFSET('YODA Header Blocks'!$A$2,'YODA File'!C1125,'YODA File'!A1125))</f>
        <v/>
      </c>
    </row>
    <row r="1126" spans="1:4" x14ac:dyDescent="0.25">
      <c r="A1126">
        <f t="shared" ca="1" si="34"/>
        <v>28</v>
      </c>
      <c r="B1126" s="111" t="str">
        <f ca="1">OFFSET('YODA Header Blocks'!$A$1,0,'YODA File'!A1126)</f>
        <v>Data Values</v>
      </c>
      <c r="C1126">
        <f t="shared" ca="1" si="35"/>
        <v>1025</v>
      </c>
      <c r="D1126" s="111" t="str">
        <f ca="1">IF(ROW()-2&gt;LengthHeader,"",
OFFSET('YODA Header Blocks'!$A$2,'YODA File'!C1126,'YODA File'!A1126))</f>
        <v/>
      </c>
    </row>
    <row r="1127" spans="1:4" x14ac:dyDescent="0.25">
      <c r="A1127">
        <f t="shared" ca="1" si="34"/>
        <v>28</v>
      </c>
      <c r="B1127" s="111" t="str">
        <f ca="1">OFFSET('YODA Header Blocks'!$A$1,0,'YODA File'!A1127)</f>
        <v>Data Values</v>
      </c>
      <c r="C1127">
        <f t="shared" ca="1" si="35"/>
        <v>1026</v>
      </c>
      <c r="D1127" s="111" t="str">
        <f ca="1">IF(ROW()-2&gt;LengthHeader,"",
OFFSET('YODA Header Blocks'!$A$2,'YODA File'!C1127,'YODA File'!A1127))</f>
        <v/>
      </c>
    </row>
    <row r="1128" spans="1:4" x14ac:dyDescent="0.25">
      <c r="A1128">
        <f t="shared" ca="1" si="34"/>
        <v>28</v>
      </c>
      <c r="B1128" s="111" t="str">
        <f ca="1">OFFSET('YODA Header Blocks'!$A$1,0,'YODA File'!A1128)</f>
        <v>Data Values</v>
      </c>
      <c r="C1128">
        <f t="shared" ca="1" si="35"/>
        <v>1027</v>
      </c>
      <c r="D1128" s="111" t="str">
        <f ca="1">IF(ROW()-2&gt;LengthHeader,"",
OFFSET('YODA Header Blocks'!$A$2,'YODA File'!C1128,'YODA File'!A1128))</f>
        <v/>
      </c>
    </row>
    <row r="1129" spans="1:4" x14ac:dyDescent="0.25">
      <c r="A1129">
        <f t="shared" ca="1" si="34"/>
        <v>28</v>
      </c>
      <c r="B1129" s="111" t="str">
        <f ca="1">OFFSET('YODA Header Blocks'!$A$1,0,'YODA File'!A1129)</f>
        <v>Data Values</v>
      </c>
      <c r="C1129">
        <f t="shared" ca="1" si="35"/>
        <v>1028</v>
      </c>
      <c r="D1129" s="111" t="str">
        <f ca="1">IF(ROW()-2&gt;LengthHeader,"",
OFFSET('YODA Header Blocks'!$A$2,'YODA File'!C1129,'YODA File'!A1129))</f>
        <v/>
      </c>
    </row>
    <row r="1130" spans="1:4" x14ac:dyDescent="0.25">
      <c r="A1130">
        <f t="shared" ca="1" si="34"/>
        <v>28</v>
      </c>
      <c r="B1130" s="111" t="str">
        <f ca="1">OFFSET('YODA Header Blocks'!$A$1,0,'YODA File'!A1130)</f>
        <v>Data Values</v>
      </c>
      <c r="C1130">
        <f t="shared" ca="1" si="35"/>
        <v>1029</v>
      </c>
      <c r="D1130" s="111" t="str">
        <f ca="1">IF(ROW()-2&gt;LengthHeader,"",
OFFSET('YODA Header Blocks'!$A$2,'YODA File'!C1130,'YODA File'!A1130))</f>
        <v/>
      </c>
    </row>
    <row r="1131" spans="1:4" x14ac:dyDescent="0.25">
      <c r="A1131">
        <f t="shared" ca="1" si="34"/>
        <v>28</v>
      </c>
      <c r="B1131" s="111" t="str">
        <f ca="1">OFFSET('YODA Header Blocks'!$A$1,0,'YODA File'!A1131)</f>
        <v>Data Values</v>
      </c>
      <c r="C1131">
        <f t="shared" ca="1" si="35"/>
        <v>1030</v>
      </c>
      <c r="D1131" s="111" t="str">
        <f ca="1">IF(ROW()-2&gt;LengthHeader,"",
OFFSET('YODA Header Blocks'!$A$2,'YODA File'!C1131,'YODA File'!A1131))</f>
        <v/>
      </c>
    </row>
    <row r="1132" spans="1:4" x14ac:dyDescent="0.25">
      <c r="A1132">
        <f t="shared" ca="1" si="34"/>
        <v>28</v>
      </c>
      <c r="B1132" s="111" t="str">
        <f ca="1">OFFSET('YODA Header Blocks'!$A$1,0,'YODA File'!A1132)</f>
        <v>Data Values</v>
      </c>
      <c r="C1132">
        <f t="shared" ca="1" si="35"/>
        <v>1031</v>
      </c>
      <c r="D1132" s="111" t="str">
        <f ca="1">IF(ROW()-2&gt;LengthHeader,"",
OFFSET('YODA Header Blocks'!$A$2,'YODA File'!C1132,'YODA File'!A1132))</f>
        <v/>
      </c>
    </row>
    <row r="1133" spans="1:4" x14ac:dyDescent="0.25">
      <c r="A1133">
        <f t="shared" ca="1" si="34"/>
        <v>28</v>
      </c>
      <c r="B1133" s="111" t="str">
        <f ca="1">OFFSET('YODA Header Blocks'!$A$1,0,'YODA File'!A1133)</f>
        <v>Data Values</v>
      </c>
      <c r="C1133">
        <f t="shared" ca="1" si="35"/>
        <v>1032</v>
      </c>
      <c r="D1133" s="111" t="str">
        <f ca="1">IF(ROW()-2&gt;LengthHeader,"",
OFFSET('YODA Header Blocks'!$A$2,'YODA File'!C1133,'YODA File'!A1133))</f>
        <v/>
      </c>
    </row>
    <row r="1134" spans="1:4" x14ac:dyDescent="0.25">
      <c r="A1134">
        <f t="shared" ca="1" si="34"/>
        <v>28</v>
      </c>
      <c r="B1134" s="111" t="str">
        <f ca="1">OFFSET('YODA Header Blocks'!$A$1,0,'YODA File'!A1134)</f>
        <v>Data Values</v>
      </c>
      <c r="C1134">
        <f t="shared" ca="1" si="35"/>
        <v>1033</v>
      </c>
      <c r="D1134" s="111" t="str">
        <f ca="1">IF(ROW()-2&gt;LengthHeader,"",
OFFSET('YODA Header Blocks'!$A$2,'YODA File'!C1134,'YODA File'!A1134))</f>
        <v/>
      </c>
    </row>
    <row r="1135" spans="1:4" x14ac:dyDescent="0.25">
      <c r="A1135">
        <f t="shared" ca="1" si="34"/>
        <v>28</v>
      </c>
      <c r="B1135" s="111" t="str">
        <f ca="1">OFFSET('YODA Header Blocks'!$A$1,0,'YODA File'!A1135)</f>
        <v>Data Values</v>
      </c>
      <c r="C1135">
        <f t="shared" ca="1" si="35"/>
        <v>1034</v>
      </c>
      <c r="D1135" s="111" t="str">
        <f ca="1">IF(ROW()-2&gt;LengthHeader,"",
OFFSET('YODA Header Blocks'!$A$2,'YODA File'!C1135,'YODA File'!A1135))</f>
        <v/>
      </c>
    </row>
    <row r="1136" spans="1:4" x14ac:dyDescent="0.25">
      <c r="A1136">
        <f t="shared" ca="1" si="34"/>
        <v>28</v>
      </c>
      <c r="B1136" s="111" t="str">
        <f ca="1">OFFSET('YODA Header Blocks'!$A$1,0,'YODA File'!A1136)</f>
        <v>Data Values</v>
      </c>
      <c r="C1136">
        <f t="shared" ca="1" si="35"/>
        <v>1035</v>
      </c>
      <c r="D1136" s="111" t="str">
        <f ca="1">IF(ROW()-2&gt;LengthHeader,"",
OFFSET('YODA Header Blocks'!$A$2,'YODA File'!C1136,'YODA File'!A1136))</f>
        <v/>
      </c>
    </row>
    <row r="1137" spans="1:4" x14ac:dyDescent="0.25">
      <c r="A1137">
        <f t="shared" ca="1" si="34"/>
        <v>28</v>
      </c>
      <c r="B1137" s="111" t="str">
        <f ca="1">OFFSET('YODA Header Blocks'!$A$1,0,'YODA File'!A1137)</f>
        <v>Data Values</v>
      </c>
      <c r="C1137">
        <f t="shared" ca="1" si="35"/>
        <v>1036</v>
      </c>
      <c r="D1137" s="111" t="str">
        <f ca="1">IF(ROW()-2&gt;LengthHeader,"",
OFFSET('YODA Header Blocks'!$A$2,'YODA File'!C1137,'YODA File'!A1137))</f>
        <v/>
      </c>
    </row>
    <row r="1138" spans="1:4" x14ac:dyDescent="0.25">
      <c r="A1138">
        <f t="shared" ca="1" si="34"/>
        <v>28</v>
      </c>
      <c r="B1138" s="111" t="str">
        <f ca="1">OFFSET('YODA Header Blocks'!$A$1,0,'YODA File'!A1138)</f>
        <v>Data Values</v>
      </c>
      <c r="C1138">
        <f t="shared" ca="1" si="35"/>
        <v>1037</v>
      </c>
      <c r="D1138" s="111" t="str">
        <f ca="1">IF(ROW()-2&gt;LengthHeader,"",
OFFSET('YODA Header Blocks'!$A$2,'YODA File'!C1138,'YODA File'!A1138))</f>
        <v/>
      </c>
    </row>
    <row r="1139" spans="1:4" x14ac:dyDescent="0.25">
      <c r="A1139">
        <f t="shared" ca="1" si="34"/>
        <v>28</v>
      </c>
      <c r="B1139" s="111" t="str">
        <f ca="1">OFFSET('YODA Header Blocks'!$A$1,0,'YODA File'!A1139)</f>
        <v>Data Values</v>
      </c>
      <c r="C1139">
        <f t="shared" ca="1" si="35"/>
        <v>1038</v>
      </c>
      <c r="D1139" s="111" t="str">
        <f ca="1">IF(ROW()-2&gt;LengthHeader,"",
OFFSET('YODA Header Blocks'!$A$2,'YODA File'!C1139,'YODA File'!A1139))</f>
        <v/>
      </c>
    </row>
    <row r="1140" spans="1:4" x14ac:dyDescent="0.25">
      <c r="A1140">
        <f t="shared" ca="1" si="34"/>
        <v>28</v>
      </c>
      <c r="B1140" s="111" t="str">
        <f ca="1">OFFSET('YODA Header Blocks'!$A$1,0,'YODA File'!A1140)</f>
        <v>Data Values</v>
      </c>
      <c r="C1140">
        <f t="shared" ca="1" si="35"/>
        <v>1039</v>
      </c>
      <c r="D1140" s="111" t="str">
        <f ca="1">IF(ROW()-2&gt;LengthHeader,"",
OFFSET('YODA Header Blocks'!$A$2,'YODA File'!C1140,'YODA File'!A1140))</f>
        <v/>
      </c>
    </row>
    <row r="1141" spans="1:4" x14ac:dyDescent="0.25">
      <c r="A1141">
        <f t="shared" ca="1" si="34"/>
        <v>28</v>
      </c>
      <c r="B1141" s="111" t="str">
        <f ca="1">OFFSET('YODA Header Blocks'!$A$1,0,'YODA File'!A1141)</f>
        <v>Data Values</v>
      </c>
      <c r="C1141">
        <f t="shared" ca="1" si="35"/>
        <v>1040</v>
      </c>
      <c r="D1141" s="111" t="str">
        <f ca="1">IF(ROW()-2&gt;LengthHeader,"",
OFFSET('YODA Header Blocks'!$A$2,'YODA File'!C1141,'YODA File'!A1141))</f>
        <v/>
      </c>
    </row>
    <row r="1142" spans="1:4" x14ac:dyDescent="0.25">
      <c r="A1142">
        <f t="shared" ca="1" si="34"/>
        <v>28</v>
      </c>
      <c r="B1142" s="111" t="str">
        <f ca="1">OFFSET('YODA Header Blocks'!$A$1,0,'YODA File'!A1142)</f>
        <v>Data Values</v>
      </c>
      <c r="C1142">
        <f t="shared" ca="1" si="35"/>
        <v>1041</v>
      </c>
      <c r="D1142" s="111" t="str">
        <f ca="1">IF(ROW()-2&gt;LengthHeader,"",
OFFSET('YODA Header Blocks'!$A$2,'YODA File'!C1142,'YODA File'!A1142))</f>
        <v/>
      </c>
    </row>
    <row r="1143" spans="1:4" x14ac:dyDescent="0.25">
      <c r="A1143">
        <f t="shared" ca="1" si="34"/>
        <v>28</v>
      </c>
      <c r="B1143" s="111" t="str">
        <f ca="1">OFFSET('YODA Header Blocks'!$A$1,0,'YODA File'!A1143)</f>
        <v>Data Values</v>
      </c>
      <c r="C1143">
        <f t="shared" ca="1" si="35"/>
        <v>1042</v>
      </c>
      <c r="D1143" s="111" t="str">
        <f ca="1">IF(ROW()-2&gt;LengthHeader,"",
OFFSET('YODA Header Blocks'!$A$2,'YODA File'!C1143,'YODA File'!A1143))</f>
        <v/>
      </c>
    </row>
    <row r="1144" spans="1:4" x14ac:dyDescent="0.25">
      <c r="A1144">
        <f t="shared" ca="1" si="34"/>
        <v>28</v>
      </c>
      <c r="B1144" s="111" t="str">
        <f ca="1">OFFSET('YODA Header Blocks'!$A$1,0,'YODA File'!A1144)</f>
        <v>Data Values</v>
      </c>
      <c r="C1144">
        <f t="shared" ca="1" si="35"/>
        <v>1043</v>
      </c>
      <c r="D1144" s="111" t="str">
        <f ca="1">IF(ROW()-2&gt;LengthHeader,"",
OFFSET('YODA Header Blocks'!$A$2,'YODA File'!C1144,'YODA File'!A1144))</f>
        <v/>
      </c>
    </row>
    <row r="1145" spans="1:4" x14ac:dyDescent="0.25">
      <c r="A1145">
        <f t="shared" ca="1" si="34"/>
        <v>28</v>
      </c>
      <c r="B1145" s="111" t="str">
        <f ca="1">OFFSET('YODA Header Blocks'!$A$1,0,'YODA File'!A1145)</f>
        <v>Data Values</v>
      </c>
      <c r="C1145">
        <f t="shared" ca="1" si="35"/>
        <v>1044</v>
      </c>
      <c r="D1145" s="111" t="str">
        <f ca="1">IF(ROW()-2&gt;LengthHeader,"",
OFFSET('YODA Header Blocks'!$A$2,'YODA File'!C1145,'YODA File'!A1145))</f>
        <v/>
      </c>
    </row>
    <row r="1146" spans="1:4" x14ac:dyDescent="0.25">
      <c r="A1146">
        <f t="shared" ca="1" si="34"/>
        <v>28</v>
      </c>
      <c r="B1146" s="111" t="str">
        <f ca="1">OFFSET('YODA Header Blocks'!$A$1,0,'YODA File'!A1146)</f>
        <v>Data Values</v>
      </c>
      <c r="C1146">
        <f t="shared" ca="1" si="35"/>
        <v>1045</v>
      </c>
      <c r="D1146" s="111" t="str">
        <f ca="1">IF(ROW()-2&gt;LengthHeader,"",
OFFSET('YODA Header Blocks'!$A$2,'YODA File'!C1146,'YODA File'!A1146))</f>
        <v/>
      </c>
    </row>
    <row r="1147" spans="1:4" x14ac:dyDescent="0.25">
      <c r="A1147">
        <f t="shared" ca="1" si="34"/>
        <v>28</v>
      </c>
      <c r="B1147" s="111" t="str">
        <f ca="1">OFFSET('YODA Header Blocks'!$A$1,0,'YODA File'!A1147)</f>
        <v>Data Values</v>
      </c>
      <c r="C1147">
        <f t="shared" ca="1" si="35"/>
        <v>1046</v>
      </c>
      <c r="D1147" s="111" t="str">
        <f ca="1">IF(ROW()-2&gt;LengthHeader,"",
OFFSET('YODA Header Blocks'!$A$2,'YODA File'!C1147,'YODA File'!A1147))</f>
        <v/>
      </c>
    </row>
    <row r="1148" spans="1:4" x14ac:dyDescent="0.25">
      <c r="A1148">
        <f t="shared" ca="1" si="34"/>
        <v>28</v>
      </c>
      <c r="B1148" s="111" t="str">
        <f ca="1">OFFSET('YODA Header Blocks'!$A$1,0,'YODA File'!A1148)</f>
        <v>Data Values</v>
      </c>
      <c r="C1148">
        <f t="shared" ca="1" si="35"/>
        <v>1047</v>
      </c>
      <c r="D1148" s="111" t="str">
        <f ca="1">IF(ROW()-2&gt;LengthHeader,"",
OFFSET('YODA Header Blocks'!$A$2,'YODA File'!C1148,'YODA File'!A1148))</f>
        <v/>
      </c>
    </row>
    <row r="1149" spans="1:4" x14ac:dyDescent="0.25">
      <c r="A1149">
        <f t="shared" ca="1" si="34"/>
        <v>28</v>
      </c>
      <c r="B1149" s="111" t="str">
        <f ca="1">OFFSET('YODA Header Blocks'!$A$1,0,'YODA File'!A1149)</f>
        <v>Data Values</v>
      </c>
      <c r="C1149">
        <f t="shared" ca="1" si="35"/>
        <v>1048</v>
      </c>
      <c r="D1149" s="111" t="str">
        <f ca="1">IF(ROW()-2&gt;LengthHeader,"",
OFFSET('YODA Header Blocks'!$A$2,'YODA File'!C1149,'YODA File'!A1149))</f>
        <v/>
      </c>
    </row>
    <row r="1150" spans="1:4" x14ac:dyDescent="0.25">
      <c r="A1150">
        <f t="shared" ca="1" si="34"/>
        <v>28</v>
      </c>
      <c r="B1150" s="111" t="str">
        <f ca="1">OFFSET('YODA Header Blocks'!$A$1,0,'YODA File'!A1150)</f>
        <v>Data Values</v>
      </c>
      <c r="C1150">
        <f t="shared" ca="1" si="35"/>
        <v>1049</v>
      </c>
      <c r="D1150" s="111" t="str">
        <f ca="1">IF(ROW()-2&gt;LengthHeader,"",
OFFSET('YODA Header Blocks'!$A$2,'YODA File'!C1150,'YODA File'!A1150))</f>
        <v/>
      </c>
    </row>
    <row r="1151" spans="1:4" x14ac:dyDescent="0.25">
      <c r="A1151">
        <f t="shared" ca="1" si="34"/>
        <v>28</v>
      </c>
      <c r="B1151" s="111" t="str">
        <f ca="1">OFFSET('YODA Header Blocks'!$A$1,0,'YODA File'!A1151)</f>
        <v>Data Values</v>
      </c>
      <c r="C1151">
        <f t="shared" ca="1" si="35"/>
        <v>1050</v>
      </c>
      <c r="D1151" s="111" t="str">
        <f ca="1">IF(ROW()-2&gt;LengthHeader,"",
OFFSET('YODA Header Blocks'!$A$2,'YODA File'!C1151,'YODA File'!A1151))</f>
        <v/>
      </c>
    </row>
    <row r="1152" spans="1:4" x14ac:dyDescent="0.25">
      <c r="A1152">
        <f t="shared" ca="1" si="34"/>
        <v>28</v>
      </c>
      <c r="B1152" s="111" t="str">
        <f ca="1">OFFSET('YODA Header Blocks'!$A$1,0,'YODA File'!A1152)</f>
        <v>Data Values</v>
      </c>
      <c r="C1152">
        <f t="shared" ca="1" si="35"/>
        <v>1051</v>
      </c>
      <c r="D1152" s="111" t="str">
        <f ca="1">IF(ROW()-2&gt;LengthHeader,"",
OFFSET('YODA Header Blocks'!$A$2,'YODA File'!C1152,'YODA File'!A1152))</f>
        <v/>
      </c>
    </row>
    <row r="1153" spans="1:4" x14ac:dyDescent="0.25">
      <c r="A1153">
        <f t="shared" ca="1" si="34"/>
        <v>28</v>
      </c>
      <c r="B1153" s="111" t="str">
        <f ca="1">OFFSET('YODA Header Blocks'!$A$1,0,'YODA File'!A1153)</f>
        <v>Data Values</v>
      </c>
      <c r="C1153">
        <f t="shared" ca="1" si="35"/>
        <v>1052</v>
      </c>
      <c r="D1153" s="111" t="str">
        <f ca="1">IF(ROW()-2&gt;LengthHeader,"",
OFFSET('YODA Header Blocks'!$A$2,'YODA File'!C1153,'YODA File'!A1153))</f>
        <v/>
      </c>
    </row>
    <row r="1154" spans="1:4" x14ac:dyDescent="0.25">
      <c r="A1154">
        <f t="shared" ca="1" si="34"/>
        <v>28</v>
      </c>
      <c r="B1154" s="111" t="str">
        <f ca="1">OFFSET('YODA Header Blocks'!$A$1,0,'YODA File'!A1154)</f>
        <v>Data Values</v>
      </c>
      <c r="C1154">
        <f t="shared" ca="1" si="35"/>
        <v>1053</v>
      </c>
      <c r="D1154" s="111" t="str">
        <f ca="1">IF(ROW()-2&gt;LengthHeader,"",
OFFSET('YODA Header Blocks'!$A$2,'YODA File'!C1154,'YODA File'!A1154))</f>
        <v/>
      </c>
    </row>
    <row r="1155" spans="1:4" x14ac:dyDescent="0.25">
      <c r="A1155">
        <f t="shared" ref="A1155:A1218" ca="1" si="36">IF(C1154=INDIRECT(CONCATENATE("'YODA Header Blocks'!R2C",A1154+1,":R2C",A1154+1),FALSE),A1154+1,A1154)</f>
        <v>28</v>
      </c>
      <c r="B1155" s="111" t="str">
        <f ca="1">OFFSET('YODA Header Blocks'!$A$1,0,'YODA File'!A1155)</f>
        <v>Data Values</v>
      </c>
      <c r="C1155">
        <f t="shared" ref="C1155:C1218" ca="1" si="37">IF(C1154=SUM(INDIRECT(CONCATENATE("'YODA Header Blocks'!R2C",A1154+1,":R2C",A1154+1),FALSE)),1,C1154+1)</f>
        <v>1054</v>
      </c>
      <c r="D1155" s="111" t="str">
        <f ca="1">IF(ROW()-2&gt;LengthHeader,"",
OFFSET('YODA Header Blocks'!$A$2,'YODA File'!C1155,'YODA File'!A1155))</f>
        <v/>
      </c>
    </row>
    <row r="1156" spans="1:4" x14ac:dyDescent="0.25">
      <c r="A1156">
        <f t="shared" ca="1" si="36"/>
        <v>28</v>
      </c>
      <c r="B1156" s="111" t="str">
        <f ca="1">OFFSET('YODA Header Blocks'!$A$1,0,'YODA File'!A1156)</f>
        <v>Data Values</v>
      </c>
      <c r="C1156">
        <f t="shared" ca="1" si="37"/>
        <v>1055</v>
      </c>
      <c r="D1156" s="111" t="str">
        <f ca="1">IF(ROW()-2&gt;LengthHeader,"",
OFFSET('YODA Header Blocks'!$A$2,'YODA File'!C1156,'YODA File'!A1156))</f>
        <v/>
      </c>
    </row>
    <row r="1157" spans="1:4" x14ac:dyDescent="0.25">
      <c r="A1157">
        <f t="shared" ca="1" si="36"/>
        <v>28</v>
      </c>
      <c r="B1157" s="111" t="str">
        <f ca="1">OFFSET('YODA Header Blocks'!$A$1,0,'YODA File'!A1157)</f>
        <v>Data Values</v>
      </c>
      <c r="C1157">
        <f t="shared" ca="1" si="37"/>
        <v>1056</v>
      </c>
      <c r="D1157" s="111" t="str">
        <f ca="1">IF(ROW()-2&gt;LengthHeader,"",
OFFSET('YODA Header Blocks'!$A$2,'YODA File'!C1157,'YODA File'!A1157))</f>
        <v/>
      </c>
    </row>
    <row r="1158" spans="1:4" x14ac:dyDescent="0.25">
      <c r="A1158">
        <f t="shared" ca="1" si="36"/>
        <v>28</v>
      </c>
      <c r="B1158" s="111" t="str">
        <f ca="1">OFFSET('YODA Header Blocks'!$A$1,0,'YODA File'!A1158)</f>
        <v>Data Values</v>
      </c>
      <c r="C1158">
        <f t="shared" ca="1" si="37"/>
        <v>1057</v>
      </c>
      <c r="D1158" s="111" t="str">
        <f ca="1">IF(ROW()-2&gt;LengthHeader,"",
OFFSET('YODA Header Blocks'!$A$2,'YODA File'!C1158,'YODA File'!A1158))</f>
        <v/>
      </c>
    </row>
    <row r="1159" spans="1:4" x14ac:dyDescent="0.25">
      <c r="A1159">
        <f t="shared" ca="1" si="36"/>
        <v>28</v>
      </c>
      <c r="B1159" s="111" t="str">
        <f ca="1">OFFSET('YODA Header Blocks'!$A$1,0,'YODA File'!A1159)</f>
        <v>Data Values</v>
      </c>
      <c r="C1159">
        <f t="shared" ca="1" si="37"/>
        <v>1058</v>
      </c>
      <c r="D1159" s="111" t="str">
        <f ca="1">IF(ROW()-2&gt;LengthHeader,"",
OFFSET('YODA Header Blocks'!$A$2,'YODA File'!C1159,'YODA File'!A1159))</f>
        <v/>
      </c>
    </row>
    <row r="1160" spans="1:4" x14ac:dyDescent="0.25">
      <c r="A1160">
        <f t="shared" ca="1" si="36"/>
        <v>28</v>
      </c>
      <c r="B1160" s="111" t="str">
        <f ca="1">OFFSET('YODA Header Blocks'!$A$1,0,'YODA File'!A1160)</f>
        <v>Data Values</v>
      </c>
      <c r="C1160">
        <f t="shared" ca="1" si="37"/>
        <v>1059</v>
      </c>
      <c r="D1160" s="111" t="str">
        <f ca="1">IF(ROW()-2&gt;LengthHeader,"",
OFFSET('YODA Header Blocks'!$A$2,'YODA File'!C1160,'YODA File'!A1160))</f>
        <v/>
      </c>
    </row>
    <row r="1161" spans="1:4" x14ac:dyDescent="0.25">
      <c r="A1161">
        <f t="shared" ca="1" si="36"/>
        <v>28</v>
      </c>
      <c r="B1161" s="111" t="str">
        <f ca="1">OFFSET('YODA Header Blocks'!$A$1,0,'YODA File'!A1161)</f>
        <v>Data Values</v>
      </c>
      <c r="C1161">
        <f t="shared" ca="1" si="37"/>
        <v>1060</v>
      </c>
      <c r="D1161" s="111" t="str">
        <f ca="1">IF(ROW()-2&gt;LengthHeader,"",
OFFSET('YODA Header Blocks'!$A$2,'YODA File'!C1161,'YODA File'!A1161))</f>
        <v/>
      </c>
    </row>
    <row r="1162" spans="1:4" x14ac:dyDescent="0.25">
      <c r="A1162">
        <f t="shared" ca="1" si="36"/>
        <v>28</v>
      </c>
      <c r="B1162" s="111" t="str">
        <f ca="1">OFFSET('YODA Header Blocks'!$A$1,0,'YODA File'!A1162)</f>
        <v>Data Values</v>
      </c>
      <c r="C1162">
        <f t="shared" ca="1" si="37"/>
        <v>1061</v>
      </c>
      <c r="D1162" s="111" t="str">
        <f ca="1">IF(ROW()-2&gt;LengthHeader,"",
OFFSET('YODA Header Blocks'!$A$2,'YODA File'!C1162,'YODA File'!A1162))</f>
        <v/>
      </c>
    </row>
    <row r="1163" spans="1:4" x14ac:dyDescent="0.25">
      <c r="A1163">
        <f t="shared" ca="1" si="36"/>
        <v>28</v>
      </c>
      <c r="B1163" s="111" t="str">
        <f ca="1">OFFSET('YODA Header Blocks'!$A$1,0,'YODA File'!A1163)</f>
        <v>Data Values</v>
      </c>
      <c r="C1163">
        <f t="shared" ca="1" si="37"/>
        <v>1062</v>
      </c>
      <c r="D1163" s="111" t="str">
        <f ca="1">IF(ROW()-2&gt;LengthHeader,"",
OFFSET('YODA Header Blocks'!$A$2,'YODA File'!C1163,'YODA File'!A1163))</f>
        <v/>
      </c>
    </row>
    <row r="1164" spans="1:4" x14ac:dyDescent="0.25">
      <c r="A1164">
        <f t="shared" ca="1" si="36"/>
        <v>28</v>
      </c>
      <c r="B1164" s="111" t="str">
        <f ca="1">OFFSET('YODA Header Blocks'!$A$1,0,'YODA File'!A1164)</f>
        <v>Data Values</v>
      </c>
      <c r="C1164">
        <f t="shared" ca="1" si="37"/>
        <v>1063</v>
      </c>
      <c r="D1164" s="111" t="str">
        <f ca="1">IF(ROW()-2&gt;LengthHeader,"",
OFFSET('YODA Header Blocks'!$A$2,'YODA File'!C1164,'YODA File'!A1164))</f>
        <v/>
      </c>
    </row>
    <row r="1165" spans="1:4" x14ac:dyDescent="0.25">
      <c r="A1165">
        <f t="shared" ca="1" si="36"/>
        <v>28</v>
      </c>
      <c r="B1165" s="111" t="str">
        <f ca="1">OFFSET('YODA Header Blocks'!$A$1,0,'YODA File'!A1165)</f>
        <v>Data Values</v>
      </c>
      <c r="C1165">
        <f t="shared" ca="1" si="37"/>
        <v>1064</v>
      </c>
      <c r="D1165" s="111" t="str">
        <f ca="1">IF(ROW()-2&gt;LengthHeader,"",
OFFSET('YODA Header Blocks'!$A$2,'YODA File'!C1165,'YODA File'!A1165))</f>
        <v/>
      </c>
    </row>
    <row r="1166" spans="1:4" x14ac:dyDescent="0.25">
      <c r="A1166">
        <f t="shared" ca="1" si="36"/>
        <v>28</v>
      </c>
      <c r="B1166" s="111" t="str">
        <f ca="1">OFFSET('YODA Header Blocks'!$A$1,0,'YODA File'!A1166)</f>
        <v>Data Values</v>
      </c>
      <c r="C1166">
        <f t="shared" ca="1" si="37"/>
        <v>1065</v>
      </c>
      <c r="D1166" s="111" t="str">
        <f ca="1">IF(ROW()-2&gt;LengthHeader,"",
OFFSET('YODA Header Blocks'!$A$2,'YODA File'!C1166,'YODA File'!A1166))</f>
        <v/>
      </c>
    </row>
    <row r="1167" spans="1:4" x14ac:dyDescent="0.25">
      <c r="A1167">
        <f t="shared" ca="1" si="36"/>
        <v>28</v>
      </c>
      <c r="B1167" s="111" t="str">
        <f ca="1">OFFSET('YODA Header Blocks'!$A$1,0,'YODA File'!A1167)</f>
        <v>Data Values</v>
      </c>
      <c r="C1167">
        <f t="shared" ca="1" si="37"/>
        <v>1066</v>
      </c>
      <c r="D1167" s="111" t="str">
        <f ca="1">IF(ROW()-2&gt;LengthHeader,"",
OFFSET('YODA Header Blocks'!$A$2,'YODA File'!C1167,'YODA File'!A1167))</f>
        <v/>
      </c>
    </row>
    <row r="1168" spans="1:4" x14ac:dyDescent="0.25">
      <c r="A1168">
        <f t="shared" ca="1" si="36"/>
        <v>28</v>
      </c>
      <c r="B1168" s="111" t="str">
        <f ca="1">OFFSET('YODA Header Blocks'!$A$1,0,'YODA File'!A1168)</f>
        <v>Data Values</v>
      </c>
      <c r="C1168">
        <f t="shared" ca="1" si="37"/>
        <v>1067</v>
      </c>
      <c r="D1168" s="111" t="str">
        <f ca="1">IF(ROW()-2&gt;LengthHeader,"",
OFFSET('YODA Header Blocks'!$A$2,'YODA File'!C1168,'YODA File'!A1168))</f>
        <v/>
      </c>
    </row>
    <row r="1169" spans="1:4" x14ac:dyDescent="0.25">
      <c r="A1169">
        <f t="shared" ca="1" si="36"/>
        <v>28</v>
      </c>
      <c r="B1169" s="111" t="str">
        <f ca="1">OFFSET('YODA Header Blocks'!$A$1,0,'YODA File'!A1169)</f>
        <v>Data Values</v>
      </c>
      <c r="C1169">
        <f t="shared" ca="1" si="37"/>
        <v>1068</v>
      </c>
      <c r="D1169" s="111" t="str">
        <f ca="1">IF(ROW()-2&gt;LengthHeader,"",
OFFSET('YODA Header Blocks'!$A$2,'YODA File'!C1169,'YODA File'!A1169))</f>
        <v/>
      </c>
    </row>
    <row r="1170" spans="1:4" x14ac:dyDescent="0.25">
      <c r="A1170">
        <f t="shared" ca="1" si="36"/>
        <v>28</v>
      </c>
      <c r="B1170" s="111" t="str">
        <f ca="1">OFFSET('YODA Header Blocks'!$A$1,0,'YODA File'!A1170)</f>
        <v>Data Values</v>
      </c>
      <c r="C1170">
        <f t="shared" ca="1" si="37"/>
        <v>1069</v>
      </c>
      <c r="D1170" s="111" t="str">
        <f ca="1">IF(ROW()-2&gt;LengthHeader,"",
OFFSET('YODA Header Blocks'!$A$2,'YODA File'!C1170,'YODA File'!A1170))</f>
        <v/>
      </c>
    </row>
    <row r="1171" spans="1:4" x14ac:dyDescent="0.25">
      <c r="A1171">
        <f t="shared" ca="1" si="36"/>
        <v>28</v>
      </c>
      <c r="B1171" s="111" t="str">
        <f ca="1">OFFSET('YODA Header Blocks'!$A$1,0,'YODA File'!A1171)</f>
        <v>Data Values</v>
      </c>
      <c r="C1171">
        <f t="shared" ca="1" si="37"/>
        <v>1070</v>
      </c>
      <c r="D1171" s="111" t="str">
        <f ca="1">IF(ROW()-2&gt;LengthHeader,"",
OFFSET('YODA Header Blocks'!$A$2,'YODA File'!C1171,'YODA File'!A1171))</f>
        <v/>
      </c>
    </row>
    <row r="1172" spans="1:4" x14ac:dyDescent="0.25">
      <c r="A1172">
        <f t="shared" ca="1" si="36"/>
        <v>28</v>
      </c>
      <c r="B1172" s="111" t="str">
        <f ca="1">OFFSET('YODA Header Blocks'!$A$1,0,'YODA File'!A1172)</f>
        <v>Data Values</v>
      </c>
      <c r="C1172">
        <f t="shared" ca="1" si="37"/>
        <v>1071</v>
      </c>
      <c r="D1172" s="111" t="str">
        <f ca="1">IF(ROW()-2&gt;LengthHeader,"",
OFFSET('YODA Header Blocks'!$A$2,'YODA File'!C1172,'YODA File'!A1172))</f>
        <v/>
      </c>
    </row>
    <row r="1173" spans="1:4" x14ac:dyDescent="0.25">
      <c r="A1173">
        <f t="shared" ca="1" si="36"/>
        <v>28</v>
      </c>
      <c r="B1173" s="111" t="str">
        <f ca="1">OFFSET('YODA Header Blocks'!$A$1,0,'YODA File'!A1173)</f>
        <v>Data Values</v>
      </c>
      <c r="C1173">
        <f t="shared" ca="1" si="37"/>
        <v>1072</v>
      </c>
      <c r="D1173" s="111" t="str">
        <f ca="1">IF(ROW()-2&gt;LengthHeader,"",
OFFSET('YODA Header Blocks'!$A$2,'YODA File'!C1173,'YODA File'!A1173))</f>
        <v/>
      </c>
    </row>
    <row r="1174" spans="1:4" x14ac:dyDescent="0.25">
      <c r="A1174">
        <f t="shared" ca="1" si="36"/>
        <v>28</v>
      </c>
      <c r="B1174" s="111" t="str">
        <f ca="1">OFFSET('YODA Header Blocks'!$A$1,0,'YODA File'!A1174)</f>
        <v>Data Values</v>
      </c>
      <c r="C1174">
        <f t="shared" ca="1" si="37"/>
        <v>1073</v>
      </c>
      <c r="D1174" s="111" t="str">
        <f ca="1">IF(ROW()-2&gt;LengthHeader,"",
OFFSET('YODA Header Blocks'!$A$2,'YODA File'!C1174,'YODA File'!A1174))</f>
        <v/>
      </c>
    </row>
    <row r="1175" spans="1:4" x14ac:dyDescent="0.25">
      <c r="A1175">
        <f t="shared" ca="1" si="36"/>
        <v>28</v>
      </c>
      <c r="B1175" s="111" t="str">
        <f ca="1">OFFSET('YODA Header Blocks'!$A$1,0,'YODA File'!A1175)</f>
        <v>Data Values</v>
      </c>
      <c r="C1175">
        <f t="shared" ca="1" si="37"/>
        <v>1074</v>
      </c>
      <c r="D1175" s="111" t="str">
        <f ca="1">IF(ROW()-2&gt;LengthHeader,"",
OFFSET('YODA Header Blocks'!$A$2,'YODA File'!C1175,'YODA File'!A1175))</f>
        <v/>
      </c>
    </row>
    <row r="1176" spans="1:4" x14ac:dyDescent="0.25">
      <c r="A1176">
        <f t="shared" ca="1" si="36"/>
        <v>28</v>
      </c>
      <c r="B1176" s="111" t="str">
        <f ca="1">OFFSET('YODA Header Blocks'!$A$1,0,'YODA File'!A1176)</f>
        <v>Data Values</v>
      </c>
      <c r="C1176">
        <f t="shared" ca="1" si="37"/>
        <v>1075</v>
      </c>
      <c r="D1176" s="111" t="str">
        <f ca="1">IF(ROW()-2&gt;LengthHeader,"",
OFFSET('YODA Header Blocks'!$A$2,'YODA File'!C1176,'YODA File'!A1176))</f>
        <v/>
      </c>
    </row>
    <row r="1177" spans="1:4" x14ac:dyDescent="0.25">
      <c r="A1177">
        <f t="shared" ca="1" si="36"/>
        <v>28</v>
      </c>
      <c r="B1177" s="111" t="str">
        <f ca="1">OFFSET('YODA Header Blocks'!$A$1,0,'YODA File'!A1177)</f>
        <v>Data Values</v>
      </c>
      <c r="C1177">
        <f t="shared" ca="1" si="37"/>
        <v>1076</v>
      </c>
      <c r="D1177" s="111" t="str">
        <f ca="1">IF(ROW()-2&gt;LengthHeader,"",
OFFSET('YODA Header Blocks'!$A$2,'YODA File'!C1177,'YODA File'!A1177))</f>
        <v/>
      </c>
    </row>
    <row r="1178" spans="1:4" x14ac:dyDescent="0.25">
      <c r="A1178">
        <f t="shared" ca="1" si="36"/>
        <v>28</v>
      </c>
      <c r="B1178" s="111" t="str">
        <f ca="1">OFFSET('YODA Header Blocks'!$A$1,0,'YODA File'!A1178)</f>
        <v>Data Values</v>
      </c>
      <c r="C1178">
        <f t="shared" ca="1" si="37"/>
        <v>1077</v>
      </c>
      <c r="D1178" s="111" t="str">
        <f ca="1">IF(ROW()-2&gt;LengthHeader,"",
OFFSET('YODA Header Blocks'!$A$2,'YODA File'!C1178,'YODA File'!A1178))</f>
        <v/>
      </c>
    </row>
    <row r="1179" spans="1:4" x14ac:dyDescent="0.25">
      <c r="A1179">
        <f t="shared" ca="1" si="36"/>
        <v>28</v>
      </c>
      <c r="B1179" s="111" t="str">
        <f ca="1">OFFSET('YODA Header Blocks'!$A$1,0,'YODA File'!A1179)</f>
        <v>Data Values</v>
      </c>
      <c r="C1179">
        <f t="shared" ca="1" si="37"/>
        <v>1078</v>
      </c>
      <c r="D1179" s="111" t="str">
        <f ca="1">IF(ROW()-2&gt;LengthHeader,"",
OFFSET('YODA Header Blocks'!$A$2,'YODA File'!C1179,'YODA File'!A1179))</f>
        <v/>
      </c>
    </row>
    <row r="1180" spans="1:4" x14ac:dyDescent="0.25">
      <c r="A1180">
        <f t="shared" ca="1" si="36"/>
        <v>28</v>
      </c>
      <c r="B1180" s="111" t="str">
        <f ca="1">OFFSET('YODA Header Blocks'!$A$1,0,'YODA File'!A1180)</f>
        <v>Data Values</v>
      </c>
      <c r="C1180">
        <f t="shared" ca="1" si="37"/>
        <v>1079</v>
      </c>
      <c r="D1180" s="111" t="str">
        <f ca="1">IF(ROW()-2&gt;LengthHeader,"",
OFFSET('YODA Header Blocks'!$A$2,'YODA File'!C1180,'YODA File'!A1180))</f>
        <v/>
      </c>
    </row>
    <row r="1181" spans="1:4" x14ac:dyDescent="0.25">
      <c r="A1181">
        <f t="shared" ca="1" si="36"/>
        <v>28</v>
      </c>
      <c r="B1181" s="111" t="str">
        <f ca="1">OFFSET('YODA Header Blocks'!$A$1,0,'YODA File'!A1181)</f>
        <v>Data Values</v>
      </c>
      <c r="C1181">
        <f t="shared" ca="1" si="37"/>
        <v>1080</v>
      </c>
      <c r="D1181" s="111" t="str">
        <f ca="1">IF(ROW()-2&gt;LengthHeader,"",
OFFSET('YODA Header Blocks'!$A$2,'YODA File'!C1181,'YODA File'!A1181))</f>
        <v/>
      </c>
    </row>
    <row r="1182" spans="1:4" x14ac:dyDescent="0.25">
      <c r="A1182">
        <f t="shared" ca="1" si="36"/>
        <v>28</v>
      </c>
      <c r="B1182" s="111" t="str">
        <f ca="1">OFFSET('YODA Header Blocks'!$A$1,0,'YODA File'!A1182)</f>
        <v>Data Values</v>
      </c>
      <c r="C1182">
        <f t="shared" ca="1" si="37"/>
        <v>1081</v>
      </c>
      <c r="D1182" s="111" t="str">
        <f ca="1">IF(ROW()-2&gt;LengthHeader,"",
OFFSET('YODA Header Blocks'!$A$2,'YODA File'!C1182,'YODA File'!A1182))</f>
        <v/>
      </c>
    </row>
    <row r="1183" spans="1:4" x14ac:dyDescent="0.25">
      <c r="A1183">
        <f t="shared" ca="1" si="36"/>
        <v>28</v>
      </c>
      <c r="B1183" s="111" t="str">
        <f ca="1">OFFSET('YODA Header Blocks'!$A$1,0,'YODA File'!A1183)</f>
        <v>Data Values</v>
      </c>
      <c r="C1183">
        <f t="shared" ca="1" si="37"/>
        <v>1082</v>
      </c>
      <c r="D1183" s="111" t="str">
        <f ca="1">IF(ROW()-2&gt;LengthHeader,"",
OFFSET('YODA Header Blocks'!$A$2,'YODA File'!C1183,'YODA File'!A1183))</f>
        <v/>
      </c>
    </row>
    <row r="1184" spans="1:4" x14ac:dyDescent="0.25">
      <c r="A1184">
        <f t="shared" ca="1" si="36"/>
        <v>28</v>
      </c>
      <c r="B1184" s="111" t="str">
        <f ca="1">OFFSET('YODA Header Blocks'!$A$1,0,'YODA File'!A1184)</f>
        <v>Data Values</v>
      </c>
      <c r="C1184">
        <f t="shared" ca="1" si="37"/>
        <v>1083</v>
      </c>
      <c r="D1184" s="111" t="str">
        <f ca="1">IF(ROW()-2&gt;LengthHeader,"",
OFFSET('YODA Header Blocks'!$A$2,'YODA File'!C1184,'YODA File'!A1184))</f>
        <v/>
      </c>
    </row>
    <row r="1185" spans="1:4" x14ac:dyDescent="0.25">
      <c r="A1185">
        <f t="shared" ca="1" si="36"/>
        <v>28</v>
      </c>
      <c r="B1185" s="111" t="str">
        <f ca="1">OFFSET('YODA Header Blocks'!$A$1,0,'YODA File'!A1185)</f>
        <v>Data Values</v>
      </c>
      <c r="C1185">
        <f t="shared" ca="1" si="37"/>
        <v>1084</v>
      </c>
      <c r="D1185" s="111" t="str">
        <f ca="1">IF(ROW()-2&gt;LengthHeader,"",
OFFSET('YODA Header Blocks'!$A$2,'YODA File'!C1185,'YODA File'!A1185))</f>
        <v/>
      </c>
    </row>
    <row r="1186" spans="1:4" x14ac:dyDescent="0.25">
      <c r="A1186">
        <f t="shared" ca="1" si="36"/>
        <v>28</v>
      </c>
      <c r="B1186" s="111" t="str">
        <f ca="1">OFFSET('YODA Header Blocks'!$A$1,0,'YODA File'!A1186)</f>
        <v>Data Values</v>
      </c>
      <c r="C1186">
        <f t="shared" ca="1" si="37"/>
        <v>1085</v>
      </c>
      <c r="D1186" s="111" t="str">
        <f ca="1">IF(ROW()-2&gt;LengthHeader,"",
OFFSET('YODA Header Blocks'!$A$2,'YODA File'!C1186,'YODA File'!A1186))</f>
        <v/>
      </c>
    </row>
    <row r="1187" spans="1:4" x14ac:dyDescent="0.25">
      <c r="A1187">
        <f t="shared" ca="1" si="36"/>
        <v>28</v>
      </c>
      <c r="B1187" s="111" t="str">
        <f ca="1">OFFSET('YODA Header Blocks'!$A$1,0,'YODA File'!A1187)</f>
        <v>Data Values</v>
      </c>
      <c r="C1187">
        <f t="shared" ca="1" si="37"/>
        <v>1086</v>
      </c>
      <c r="D1187" s="111" t="str">
        <f ca="1">IF(ROW()-2&gt;LengthHeader,"",
OFFSET('YODA Header Blocks'!$A$2,'YODA File'!C1187,'YODA File'!A1187))</f>
        <v/>
      </c>
    </row>
    <row r="1188" spans="1:4" x14ac:dyDescent="0.25">
      <c r="A1188">
        <f t="shared" ca="1" si="36"/>
        <v>28</v>
      </c>
      <c r="B1188" s="111" t="str">
        <f ca="1">OFFSET('YODA Header Blocks'!$A$1,0,'YODA File'!A1188)</f>
        <v>Data Values</v>
      </c>
      <c r="C1188">
        <f t="shared" ca="1" si="37"/>
        <v>1087</v>
      </c>
      <c r="D1188" s="111" t="str">
        <f ca="1">IF(ROW()-2&gt;LengthHeader,"",
OFFSET('YODA Header Blocks'!$A$2,'YODA File'!C1188,'YODA File'!A1188))</f>
        <v/>
      </c>
    </row>
    <row r="1189" spans="1:4" x14ac:dyDescent="0.25">
      <c r="A1189">
        <f t="shared" ca="1" si="36"/>
        <v>28</v>
      </c>
      <c r="B1189" s="111" t="str">
        <f ca="1">OFFSET('YODA Header Blocks'!$A$1,0,'YODA File'!A1189)</f>
        <v>Data Values</v>
      </c>
      <c r="C1189">
        <f t="shared" ca="1" si="37"/>
        <v>1088</v>
      </c>
      <c r="D1189" s="111" t="str">
        <f ca="1">IF(ROW()-2&gt;LengthHeader,"",
OFFSET('YODA Header Blocks'!$A$2,'YODA File'!C1189,'YODA File'!A1189))</f>
        <v/>
      </c>
    </row>
    <row r="1190" spans="1:4" x14ac:dyDescent="0.25">
      <c r="A1190">
        <f t="shared" ca="1" si="36"/>
        <v>28</v>
      </c>
      <c r="B1190" s="111" t="str">
        <f ca="1">OFFSET('YODA Header Blocks'!$A$1,0,'YODA File'!A1190)</f>
        <v>Data Values</v>
      </c>
      <c r="C1190">
        <f t="shared" ca="1" si="37"/>
        <v>1089</v>
      </c>
      <c r="D1190" s="111" t="str">
        <f ca="1">IF(ROW()-2&gt;LengthHeader,"",
OFFSET('YODA Header Blocks'!$A$2,'YODA File'!C1190,'YODA File'!A1190))</f>
        <v/>
      </c>
    </row>
    <row r="1191" spans="1:4" x14ac:dyDescent="0.25">
      <c r="A1191">
        <f t="shared" ca="1" si="36"/>
        <v>28</v>
      </c>
      <c r="B1191" s="111" t="str">
        <f ca="1">OFFSET('YODA Header Blocks'!$A$1,0,'YODA File'!A1191)</f>
        <v>Data Values</v>
      </c>
      <c r="C1191">
        <f t="shared" ca="1" si="37"/>
        <v>1090</v>
      </c>
      <c r="D1191" s="111" t="str">
        <f ca="1">IF(ROW()-2&gt;LengthHeader,"",
OFFSET('YODA Header Blocks'!$A$2,'YODA File'!C1191,'YODA File'!A1191))</f>
        <v/>
      </c>
    </row>
    <row r="1192" spans="1:4" x14ac:dyDescent="0.25">
      <c r="A1192">
        <f t="shared" ca="1" si="36"/>
        <v>28</v>
      </c>
      <c r="B1192" s="111" t="str">
        <f ca="1">OFFSET('YODA Header Blocks'!$A$1,0,'YODA File'!A1192)</f>
        <v>Data Values</v>
      </c>
      <c r="C1192">
        <f t="shared" ca="1" si="37"/>
        <v>1091</v>
      </c>
      <c r="D1192" s="111" t="str">
        <f ca="1">IF(ROW()-2&gt;LengthHeader,"",
OFFSET('YODA Header Blocks'!$A$2,'YODA File'!C1192,'YODA File'!A1192))</f>
        <v/>
      </c>
    </row>
    <row r="1193" spans="1:4" x14ac:dyDescent="0.25">
      <c r="A1193">
        <f t="shared" ca="1" si="36"/>
        <v>28</v>
      </c>
      <c r="B1193" s="111" t="str">
        <f ca="1">OFFSET('YODA Header Blocks'!$A$1,0,'YODA File'!A1193)</f>
        <v>Data Values</v>
      </c>
      <c r="C1193">
        <f t="shared" ca="1" si="37"/>
        <v>1092</v>
      </c>
      <c r="D1193" s="111" t="str">
        <f ca="1">IF(ROW()-2&gt;LengthHeader,"",
OFFSET('YODA Header Blocks'!$A$2,'YODA File'!C1193,'YODA File'!A1193))</f>
        <v/>
      </c>
    </row>
    <row r="1194" spans="1:4" x14ac:dyDescent="0.25">
      <c r="A1194">
        <f t="shared" ca="1" si="36"/>
        <v>28</v>
      </c>
      <c r="B1194" s="111" t="str">
        <f ca="1">OFFSET('YODA Header Blocks'!$A$1,0,'YODA File'!A1194)</f>
        <v>Data Values</v>
      </c>
      <c r="C1194">
        <f t="shared" ca="1" si="37"/>
        <v>1093</v>
      </c>
      <c r="D1194" s="111" t="str">
        <f ca="1">IF(ROW()-2&gt;LengthHeader,"",
OFFSET('YODA Header Blocks'!$A$2,'YODA File'!C1194,'YODA File'!A1194))</f>
        <v/>
      </c>
    </row>
    <row r="1195" spans="1:4" x14ac:dyDescent="0.25">
      <c r="A1195">
        <f t="shared" ca="1" si="36"/>
        <v>28</v>
      </c>
      <c r="B1195" s="111" t="str">
        <f ca="1">OFFSET('YODA Header Blocks'!$A$1,0,'YODA File'!A1195)</f>
        <v>Data Values</v>
      </c>
      <c r="C1195">
        <f t="shared" ca="1" si="37"/>
        <v>1094</v>
      </c>
      <c r="D1195" s="111" t="str">
        <f ca="1">IF(ROW()-2&gt;LengthHeader,"",
OFFSET('YODA Header Blocks'!$A$2,'YODA File'!C1195,'YODA File'!A1195))</f>
        <v/>
      </c>
    </row>
    <row r="1196" spans="1:4" x14ac:dyDescent="0.25">
      <c r="A1196">
        <f t="shared" ca="1" si="36"/>
        <v>28</v>
      </c>
      <c r="B1196" s="111" t="str">
        <f ca="1">OFFSET('YODA Header Blocks'!$A$1,0,'YODA File'!A1196)</f>
        <v>Data Values</v>
      </c>
      <c r="C1196">
        <f t="shared" ca="1" si="37"/>
        <v>1095</v>
      </c>
      <c r="D1196" s="111" t="str">
        <f ca="1">IF(ROW()-2&gt;LengthHeader,"",
OFFSET('YODA Header Blocks'!$A$2,'YODA File'!C1196,'YODA File'!A1196))</f>
        <v/>
      </c>
    </row>
    <row r="1197" spans="1:4" x14ac:dyDescent="0.25">
      <c r="A1197">
        <f t="shared" ca="1" si="36"/>
        <v>28</v>
      </c>
      <c r="B1197" s="111" t="str">
        <f ca="1">OFFSET('YODA Header Blocks'!$A$1,0,'YODA File'!A1197)</f>
        <v>Data Values</v>
      </c>
      <c r="C1197">
        <f t="shared" ca="1" si="37"/>
        <v>1096</v>
      </c>
      <c r="D1197" s="111" t="str">
        <f ca="1">IF(ROW()-2&gt;LengthHeader,"",
OFFSET('YODA Header Blocks'!$A$2,'YODA File'!C1197,'YODA File'!A1197))</f>
        <v/>
      </c>
    </row>
    <row r="1198" spans="1:4" x14ac:dyDescent="0.25">
      <c r="A1198">
        <f t="shared" ca="1" si="36"/>
        <v>28</v>
      </c>
      <c r="B1198" s="111" t="str">
        <f ca="1">OFFSET('YODA Header Blocks'!$A$1,0,'YODA File'!A1198)</f>
        <v>Data Values</v>
      </c>
      <c r="C1198">
        <f t="shared" ca="1" si="37"/>
        <v>1097</v>
      </c>
      <c r="D1198" s="111" t="str">
        <f ca="1">IF(ROW()-2&gt;LengthHeader,"",
OFFSET('YODA Header Blocks'!$A$2,'YODA File'!C1198,'YODA File'!A1198))</f>
        <v/>
      </c>
    </row>
    <row r="1199" spans="1:4" x14ac:dyDescent="0.25">
      <c r="A1199">
        <f t="shared" ca="1" si="36"/>
        <v>28</v>
      </c>
      <c r="B1199" s="111" t="str">
        <f ca="1">OFFSET('YODA Header Blocks'!$A$1,0,'YODA File'!A1199)</f>
        <v>Data Values</v>
      </c>
      <c r="C1199">
        <f t="shared" ca="1" si="37"/>
        <v>1098</v>
      </c>
      <c r="D1199" s="111" t="str">
        <f ca="1">IF(ROW()-2&gt;LengthHeader,"",
OFFSET('YODA Header Blocks'!$A$2,'YODA File'!C1199,'YODA File'!A1199))</f>
        <v/>
      </c>
    </row>
    <row r="1200" spans="1:4" x14ac:dyDescent="0.25">
      <c r="A1200">
        <f t="shared" ca="1" si="36"/>
        <v>28</v>
      </c>
      <c r="B1200" s="111" t="str">
        <f ca="1">OFFSET('YODA Header Blocks'!$A$1,0,'YODA File'!A1200)</f>
        <v>Data Values</v>
      </c>
      <c r="C1200">
        <f t="shared" ca="1" si="37"/>
        <v>1099</v>
      </c>
      <c r="D1200" s="111" t="str">
        <f ca="1">IF(ROW()-2&gt;LengthHeader,"",
OFFSET('YODA Header Blocks'!$A$2,'YODA File'!C1200,'YODA File'!A1200))</f>
        <v/>
      </c>
    </row>
    <row r="1201" spans="1:4" x14ac:dyDescent="0.25">
      <c r="A1201">
        <f t="shared" ca="1" si="36"/>
        <v>28</v>
      </c>
      <c r="B1201" s="111" t="str">
        <f ca="1">OFFSET('YODA Header Blocks'!$A$1,0,'YODA File'!A1201)</f>
        <v>Data Values</v>
      </c>
      <c r="C1201">
        <f t="shared" ca="1" si="37"/>
        <v>1100</v>
      </c>
      <c r="D1201" s="111" t="str">
        <f ca="1">IF(ROW()-2&gt;LengthHeader,"",
OFFSET('YODA Header Blocks'!$A$2,'YODA File'!C1201,'YODA File'!A1201))</f>
        <v/>
      </c>
    </row>
    <row r="1202" spans="1:4" x14ac:dyDescent="0.25">
      <c r="A1202">
        <f t="shared" ca="1" si="36"/>
        <v>28</v>
      </c>
      <c r="B1202" s="111" t="str">
        <f ca="1">OFFSET('YODA Header Blocks'!$A$1,0,'YODA File'!A1202)</f>
        <v>Data Values</v>
      </c>
      <c r="C1202">
        <f t="shared" ca="1" si="37"/>
        <v>1101</v>
      </c>
      <c r="D1202" s="111" t="str">
        <f ca="1">IF(ROW()-2&gt;LengthHeader,"",
OFFSET('YODA Header Blocks'!$A$2,'YODA File'!C1202,'YODA File'!A1202))</f>
        <v/>
      </c>
    </row>
    <row r="1203" spans="1:4" x14ac:dyDescent="0.25">
      <c r="A1203">
        <f t="shared" ca="1" si="36"/>
        <v>28</v>
      </c>
      <c r="B1203" s="111" t="str">
        <f ca="1">OFFSET('YODA Header Blocks'!$A$1,0,'YODA File'!A1203)</f>
        <v>Data Values</v>
      </c>
      <c r="C1203">
        <f t="shared" ca="1" si="37"/>
        <v>1102</v>
      </c>
      <c r="D1203" s="111" t="str">
        <f ca="1">IF(ROW()-2&gt;LengthHeader,"",
OFFSET('YODA Header Blocks'!$A$2,'YODA File'!C1203,'YODA File'!A1203))</f>
        <v/>
      </c>
    </row>
    <row r="1204" spans="1:4" x14ac:dyDescent="0.25">
      <c r="A1204">
        <f t="shared" ca="1" si="36"/>
        <v>28</v>
      </c>
      <c r="B1204" s="111" t="str">
        <f ca="1">OFFSET('YODA Header Blocks'!$A$1,0,'YODA File'!A1204)</f>
        <v>Data Values</v>
      </c>
      <c r="C1204">
        <f t="shared" ca="1" si="37"/>
        <v>1103</v>
      </c>
      <c r="D1204" s="111" t="str">
        <f ca="1">IF(ROW()-2&gt;LengthHeader,"",
OFFSET('YODA Header Blocks'!$A$2,'YODA File'!C1204,'YODA File'!A1204))</f>
        <v/>
      </c>
    </row>
    <row r="1205" spans="1:4" x14ac:dyDescent="0.25">
      <c r="A1205">
        <f t="shared" ca="1" si="36"/>
        <v>28</v>
      </c>
      <c r="B1205" s="111" t="str">
        <f ca="1">OFFSET('YODA Header Blocks'!$A$1,0,'YODA File'!A1205)</f>
        <v>Data Values</v>
      </c>
      <c r="C1205">
        <f t="shared" ca="1" si="37"/>
        <v>1104</v>
      </c>
      <c r="D1205" s="111" t="str">
        <f ca="1">IF(ROW()-2&gt;LengthHeader,"",
OFFSET('YODA Header Blocks'!$A$2,'YODA File'!C1205,'YODA File'!A1205))</f>
        <v/>
      </c>
    </row>
    <row r="1206" spans="1:4" x14ac:dyDescent="0.25">
      <c r="A1206">
        <f t="shared" ca="1" si="36"/>
        <v>28</v>
      </c>
      <c r="B1206" s="111" t="str">
        <f ca="1">OFFSET('YODA Header Blocks'!$A$1,0,'YODA File'!A1206)</f>
        <v>Data Values</v>
      </c>
      <c r="C1206">
        <f t="shared" ca="1" si="37"/>
        <v>1105</v>
      </c>
      <c r="D1206" s="111" t="str">
        <f ca="1">IF(ROW()-2&gt;LengthHeader,"",
OFFSET('YODA Header Blocks'!$A$2,'YODA File'!C1206,'YODA File'!A1206))</f>
        <v/>
      </c>
    </row>
    <row r="1207" spans="1:4" x14ac:dyDescent="0.25">
      <c r="A1207">
        <f t="shared" ca="1" si="36"/>
        <v>28</v>
      </c>
      <c r="B1207" s="111" t="str">
        <f ca="1">OFFSET('YODA Header Blocks'!$A$1,0,'YODA File'!A1207)</f>
        <v>Data Values</v>
      </c>
      <c r="C1207">
        <f t="shared" ca="1" si="37"/>
        <v>1106</v>
      </c>
      <c r="D1207" s="111" t="str">
        <f ca="1">IF(ROW()-2&gt;LengthHeader,"",
OFFSET('YODA Header Blocks'!$A$2,'YODA File'!C1207,'YODA File'!A1207))</f>
        <v/>
      </c>
    </row>
    <row r="1208" spans="1:4" x14ac:dyDescent="0.25">
      <c r="A1208">
        <f t="shared" ca="1" si="36"/>
        <v>28</v>
      </c>
      <c r="B1208" s="111" t="str">
        <f ca="1">OFFSET('YODA Header Blocks'!$A$1,0,'YODA File'!A1208)</f>
        <v>Data Values</v>
      </c>
      <c r="C1208">
        <f t="shared" ca="1" si="37"/>
        <v>1107</v>
      </c>
      <c r="D1208" s="111" t="str">
        <f ca="1">IF(ROW()-2&gt;LengthHeader,"",
OFFSET('YODA Header Blocks'!$A$2,'YODA File'!C1208,'YODA File'!A1208))</f>
        <v/>
      </c>
    </row>
    <row r="1209" spans="1:4" x14ac:dyDescent="0.25">
      <c r="A1209">
        <f t="shared" ca="1" si="36"/>
        <v>28</v>
      </c>
      <c r="B1209" s="111" t="str">
        <f ca="1">OFFSET('YODA Header Blocks'!$A$1,0,'YODA File'!A1209)</f>
        <v>Data Values</v>
      </c>
      <c r="C1209">
        <f t="shared" ca="1" si="37"/>
        <v>1108</v>
      </c>
      <c r="D1209" s="111" t="str">
        <f ca="1">IF(ROW()-2&gt;LengthHeader,"",
OFFSET('YODA Header Blocks'!$A$2,'YODA File'!C1209,'YODA File'!A1209))</f>
        <v/>
      </c>
    </row>
    <row r="1210" spans="1:4" x14ac:dyDescent="0.25">
      <c r="A1210">
        <f t="shared" ca="1" si="36"/>
        <v>28</v>
      </c>
      <c r="B1210" s="111" t="str">
        <f ca="1">OFFSET('YODA Header Blocks'!$A$1,0,'YODA File'!A1210)</f>
        <v>Data Values</v>
      </c>
      <c r="C1210">
        <f t="shared" ca="1" si="37"/>
        <v>1109</v>
      </c>
      <c r="D1210" s="111" t="str">
        <f ca="1">IF(ROW()-2&gt;LengthHeader,"",
OFFSET('YODA Header Blocks'!$A$2,'YODA File'!C1210,'YODA File'!A1210))</f>
        <v/>
      </c>
    </row>
    <row r="1211" spans="1:4" x14ac:dyDescent="0.25">
      <c r="A1211">
        <f t="shared" ca="1" si="36"/>
        <v>28</v>
      </c>
      <c r="B1211" s="111" t="str">
        <f ca="1">OFFSET('YODA Header Blocks'!$A$1,0,'YODA File'!A1211)</f>
        <v>Data Values</v>
      </c>
      <c r="C1211">
        <f t="shared" ca="1" si="37"/>
        <v>1110</v>
      </c>
      <c r="D1211" s="111" t="str">
        <f ca="1">IF(ROW()-2&gt;LengthHeader,"",
OFFSET('YODA Header Blocks'!$A$2,'YODA File'!C1211,'YODA File'!A1211))</f>
        <v/>
      </c>
    </row>
    <row r="1212" spans="1:4" x14ac:dyDescent="0.25">
      <c r="A1212">
        <f t="shared" ca="1" si="36"/>
        <v>28</v>
      </c>
      <c r="B1212" s="111" t="str">
        <f ca="1">OFFSET('YODA Header Blocks'!$A$1,0,'YODA File'!A1212)</f>
        <v>Data Values</v>
      </c>
      <c r="C1212">
        <f t="shared" ca="1" si="37"/>
        <v>1111</v>
      </c>
      <c r="D1212" s="111" t="str">
        <f ca="1">IF(ROW()-2&gt;LengthHeader,"",
OFFSET('YODA Header Blocks'!$A$2,'YODA File'!C1212,'YODA File'!A1212))</f>
        <v/>
      </c>
    </row>
    <row r="1213" spans="1:4" x14ac:dyDescent="0.25">
      <c r="A1213">
        <f t="shared" ca="1" si="36"/>
        <v>28</v>
      </c>
      <c r="B1213" s="111" t="str">
        <f ca="1">OFFSET('YODA Header Blocks'!$A$1,0,'YODA File'!A1213)</f>
        <v>Data Values</v>
      </c>
      <c r="C1213">
        <f t="shared" ca="1" si="37"/>
        <v>1112</v>
      </c>
      <c r="D1213" s="111" t="str">
        <f ca="1">IF(ROW()-2&gt;LengthHeader,"",
OFFSET('YODA Header Blocks'!$A$2,'YODA File'!C1213,'YODA File'!A1213))</f>
        <v/>
      </c>
    </row>
    <row r="1214" spans="1:4" x14ac:dyDescent="0.25">
      <c r="A1214">
        <f t="shared" ca="1" si="36"/>
        <v>28</v>
      </c>
      <c r="B1214" s="111" t="str">
        <f ca="1">OFFSET('YODA Header Blocks'!$A$1,0,'YODA File'!A1214)</f>
        <v>Data Values</v>
      </c>
      <c r="C1214">
        <f t="shared" ca="1" si="37"/>
        <v>1113</v>
      </c>
      <c r="D1214" s="111" t="str">
        <f ca="1">IF(ROW()-2&gt;LengthHeader,"",
OFFSET('YODA Header Blocks'!$A$2,'YODA File'!C1214,'YODA File'!A1214))</f>
        <v/>
      </c>
    </row>
    <row r="1215" spans="1:4" x14ac:dyDescent="0.25">
      <c r="A1215">
        <f t="shared" ca="1" si="36"/>
        <v>28</v>
      </c>
      <c r="B1215" s="111" t="str">
        <f ca="1">OFFSET('YODA Header Blocks'!$A$1,0,'YODA File'!A1215)</f>
        <v>Data Values</v>
      </c>
      <c r="C1215">
        <f t="shared" ca="1" si="37"/>
        <v>1114</v>
      </c>
      <c r="D1215" s="111" t="str">
        <f ca="1">IF(ROW()-2&gt;LengthHeader,"",
OFFSET('YODA Header Blocks'!$A$2,'YODA File'!C1215,'YODA File'!A1215))</f>
        <v/>
      </c>
    </row>
    <row r="1216" spans="1:4" x14ac:dyDescent="0.25">
      <c r="A1216">
        <f t="shared" ca="1" si="36"/>
        <v>28</v>
      </c>
      <c r="B1216" s="111" t="str">
        <f ca="1">OFFSET('YODA Header Blocks'!$A$1,0,'YODA File'!A1216)</f>
        <v>Data Values</v>
      </c>
      <c r="C1216">
        <f t="shared" ca="1" si="37"/>
        <v>1115</v>
      </c>
      <c r="D1216" s="111" t="str">
        <f ca="1">IF(ROW()-2&gt;LengthHeader,"",
OFFSET('YODA Header Blocks'!$A$2,'YODA File'!C1216,'YODA File'!A1216))</f>
        <v/>
      </c>
    </row>
    <row r="1217" spans="1:4" x14ac:dyDescent="0.25">
      <c r="A1217">
        <f t="shared" ca="1" si="36"/>
        <v>28</v>
      </c>
      <c r="B1217" s="111" t="str">
        <f ca="1">OFFSET('YODA Header Blocks'!$A$1,0,'YODA File'!A1217)</f>
        <v>Data Values</v>
      </c>
      <c r="C1217">
        <f t="shared" ca="1" si="37"/>
        <v>1116</v>
      </c>
      <c r="D1217" s="111" t="str">
        <f ca="1">IF(ROW()-2&gt;LengthHeader,"",
OFFSET('YODA Header Blocks'!$A$2,'YODA File'!C1217,'YODA File'!A1217))</f>
        <v/>
      </c>
    </row>
    <row r="1218" spans="1:4" x14ac:dyDescent="0.25">
      <c r="A1218">
        <f t="shared" ca="1" si="36"/>
        <v>28</v>
      </c>
      <c r="B1218" s="111" t="str">
        <f ca="1">OFFSET('YODA Header Blocks'!$A$1,0,'YODA File'!A1218)</f>
        <v>Data Values</v>
      </c>
      <c r="C1218">
        <f t="shared" ca="1" si="37"/>
        <v>1117</v>
      </c>
      <c r="D1218" s="111" t="str">
        <f ca="1">IF(ROW()-2&gt;LengthHeader,"",
OFFSET('YODA Header Blocks'!$A$2,'YODA File'!C1218,'YODA File'!A1218))</f>
        <v/>
      </c>
    </row>
    <row r="1219" spans="1:4" x14ac:dyDescent="0.25">
      <c r="A1219">
        <f t="shared" ref="A1219:A1282" ca="1" si="38">IF(C1218=INDIRECT(CONCATENATE("'YODA Header Blocks'!R2C",A1218+1,":R2C",A1218+1),FALSE),A1218+1,A1218)</f>
        <v>28</v>
      </c>
      <c r="B1219" s="111" t="str">
        <f ca="1">OFFSET('YODA Header Blocks'!$A$1,0,'YODA File'!A1219)</f>
        <v>Data Values</v>
      </c>
      <c r="C1219">
        <f t="shared" ref="C1219:C1282" ca="1" si="39">IF(C1218=SUM(INDIRECT(CONCATENATE("'YODA Header Blocks'!R2C",A1218+1,":R2C",A1218+1),FALSE)),1,C1218+1)</f>
        <v>1118</v>
      </c>
      <c r="D1219" s="111" t="str">
        <f ca="1">IF(ROW()-2&gt;LengthHeader,"",
OFFSET('YODA Header Blocks'!$A$2,'YODA File'!C1219,'YODA File'!A1219))</f>
        <v/>
      </c>
    </row>
    <row r="1220" spans="1:4" x14ac:dyDescent="0.25">
      <c r="A1220">
        <f t="shared" ca="1" si="38"/>
        <v>28</v>
      </c>
      <c r="B1220" s="111" t="str">
        <f ca="1">OFFSET('YODA Header Blocks'!$A$1,0,'YODA File'!A1220)</f>
        <v>Data Values</v>
      </c>
      <c r="C1220">
        <f t="shared" ca="1" si="39"/>
        <v>1119</v>
      </c>
      <c r="D1220" s="111" t="str">
        <f ca="1">IF(ROW()-2&gt;LengthHeader,"",
OFFSET('YODA Header Blocks'!$A$2,'YODA File'!C1220,'YODA File'!A1220))</f>
        <v/>
      </c>
    </row>
    <row r="1221" spans="1:4" x14ac:dyDescent="0.25">
      <c r="A1221">
        <f t="shared" ca="1" si="38"/>
        <v>28</v>
      </c>
      <c r="B1221" s="111" t="str">
        <f ca="1">OFFSET('YODA Header Blocks'!$A$1,0,'YODA File'!A1221)</f>
        <v>Data Values</v>
      </c>
      <c r="C1221">
        <f t="shared" ca="1" si="39"/>
        <v>1120</v>
      </c>
      <c r="D1221" s="111" t="str">
        <f ca="1">IF(ROW()-2&gt;LengthHeader,"",
OFFSET('YODA Header Blocks'!$A$2,'YODA File'!C1221,'YODA File'!A1221))</f>
        <v/>
      </c>
    </row>
    <row r="1222" spans="1:4" x14ac:dyDescent="0.25">
      <c r="A1222">
        <f t="shared" ca="1" si="38"/>
        <v>28</v>
      </c>
      <c r="B1222" s="111" t="str">
        <f ca="1">OFFSET('YODA Header Blocks'!$A$1,0,'YODA File'!A1222)</f>
        <v>Data Values</v>
      </c>
      <c r="C1222">
        <f t="shared" ca="1" si="39"/>
        <v>1121</v>
      </c>
      <c r="D1222" s="111" t="str">
        <f ca="1">IF(ROW()-2&gt;LengthHeader,"",
OFFSET('YODA Header Blocks'!$A$2,'YODA File'!C1222,'YODA File'!A1222))</f>
        <v/>
      </c>
    </row>
    <row r="1223" spans="1:4" x14ac:dyDescent="0.25">
      <c r="A1223">
        <f t="shared" ca="1" si="38"/>
        <v>28</v>
      </c>
      <c r="B1223" s="111" t="str">
        <f ca="1">OFFSET('YODA Header Blocks'!$A$1,0,'YODA File'!A1223)</f>
        <v>Data Values</v>
      </c>
      <c r="C1223">
        <f t="shared" ca="1" si="39"/>
        <v>1122</v>
      </c>
      <c r="D1223" s="111" t="str">
        <f ca="1">IF(ROW()-2&gt;LengthHeader,"",
OFFSET('YODA Header Blocks'!$A$2,'YODA File'!C1223,'YODA File'!A1223))</f>
        <v/>
      </c>
    </row>
    <row r="1224" spans="1:4" x14ac:dyDescent="0.25">
      <c r="A1224">
        <f t="shared" ca="1" si="38"/>
        <v>28</v>
      </c>
      <c r="B1224" s="111" t="str">
        <f ca="1">OFFSET('YODA Header Blocks'!$A$1,0,'YODA File'!A1224)</f>
        <v>Data Values</v>
      </c>
      <c r="C1224">
        <f t="shared" ca="1" si="39"/>
        <v>1123</v>
      </c>
      <c r="D1224" s="111" t="str">
        <f ca="1">IF(ROW()-2&gt;LengthHeader,"",
OFFSET('YODA Header Blocks'!$A$2,'YODA File'!C1224,'YODA File'!A1224))</f>
        <v/>
      </c>
    </row>
    <row r="1225" spans="1:4" x14ac:dyDescent="0.25">
      <c r="A1225">
        <f t="shared" ca="1" si="38"/>
        <v>28</v>
      </c>
      <c r="B1225" s="111" t="str">
        <f ca="1">OFFSET('YODA Header Blocks'!$A$1,0,'YODA File'!A1225)</f>
        <v>Data Values</v>
      </c>
      <c r="C1225">
        <f t="shared" ca="1" si="39"/>
        <v>1124</v>
      </c>
      <c r="D1225" s="111" t="str">
        <f ca="1">IF(ROW()-2&gt;LengthHeader,"",
OFFSET('YODA Header Blocks'!$A$2,'YODA File'!C1225,'YODA File'!A1225))</f>
        <v/>
      </c>
    </row>
    <row r="1226" spans="1:4" x14ac:dyDescent="0.25">
      <c r="A1226">
        <f t="shared" ca="1" si="38"/>
        <v>28</v>
      </c>
      <c r="B1226" s="111" t="str">
        <f ca="1">OFFSET('YODA Header Blocks'!$A$1,0,'YODA File'!A1226)</f>
        <v>Data Values</v>
      </c>
      <c r="C1226">
        <f t="shared" ca="1" si="39"/>
        <v>1125</v>
      </c>
      <c r="D1226" s="111" t="str">
        <f ca="1">IF(ROW()-2&gt;LengthHeader,"",
OFFSET('YODA Header Blocks'!$A$2,'YODA File'!C1226,'YODA File'!A1226))</f>
        <v/>
      </c>
    </row>
    <row r="1227" spans="1:4" x14ac:dyDescent="0.25">
      <c r="A1227">
        <f t="shared" ca="1" si="38"/>
        <v>28</v>
      </c>
      <c r="B1227" s="111" t="str">
        <f ca="1">OFFSET('YODA Header Blocks'!$A$1,0,'YODA File'!A1227)</f>
        <v>Data Values</v>
      </c>
      <c r="C1227">
        <f t="shared" ca="1" si="39"/>
        <v>1126</v>
      </c>
      <c r="D1227" s="111" t="str">
        <f ca="1">IF(ROW()-2&gt;LengthHeader,"",
OFFSET('YODA Header Blocks'!$A$2,'YODA File'!C1227,'YODA File'!A1227))</f>
        <v/>
      </c>
    </row>
    <row r="1228" spans="1:4" x14ac:dyDescent="0.25">
      <c r="A1228">
        <f t="shared" ca="1" si="38"/>
        <v>28</v>
      </c>
      <c r="B1228" s="111" t="str">
        <f ca="1">OFFSET('YODA Header Blocks'!$A$1,0,'YODA File'!A1228)</f>
        <v>Data Values</v>
      </c>
      <c r="C1228">
        <f t="shared" ca="1" si="39"/>
        <v>1127</v>
      </c>
      <c r="D1228" s="111" t="str">
        <f ca="1">IF(ROW()-2&gt;LengthHeader,"",
OFFSET('YODA Header Blocks'!$A$2,'YODA File'!C1228,'YODA File'!A1228))</f>
        <v/>
      </c>
    </row>
    <row r="1229" spans="1:4" x14ac:dyDescent="0.25">
      <c r="A1229">
        <f t="shared" ca="1" si="38"/>
        <v>28</v>
      </c>
      <c r="B1229" s="111" t="str">
        <f ca="1">OFFSET('YODA Header Blocks'!$A$1,0,'YODA File'!A1229)</f>
        <v>Data Values</v>
      </c>
      <c r="C1229">
        <f t="shared" ca="1" si="39"/>
        <v>1128</v>
      </c>
      <c r="D1229" s="111" t="str">
        <f ca="1">IF(ROW()-2&gt;LengthHeader,"",
OFFSET('YODA Header Blocks'!$A$2,'YODA File'!C1229,'YODA File'!A1229))</f>
        <v/>
      </c>
    </row>
    <row r="1230" spans="1:4" x14ac:dyDescent="0.25">
      <c r="A1230">
        <f t="shared" ca="1" si="38"/>
        <v>28</v>
      </c>
      <c r="B1230" s="111" t="str">
        <f ca="1">OFFSET('YODA Header Blocks'!$A$1,0,'YODA File'!A1230)</f>
        <v>Data Values</v>
      </c>
      <c r="C1230">
        <f t="shared" ca="1" si="39"/>
        <v>1129</v>
      </c>
      <c r="D1230" s="111" t="str">
        <f ca="1">IF(ROW()-2&gt;LengthHeader,"",
OFFSET('YODA Header Blocks'!$A$2,'YODA File'!C1230,'YODA File'!A1230))</f>
        <v/>
      </c>
    </row>
    <row r="1231" spans="1:4" x14ac:dyDescent="0.25">
      <c r="A1231">
        <f t="shared" ca="1" si="38"/>
        <v>28</v>
      </c>
      <c r="B1231" s="111" t="str">
        <f ca="1">OFFSET('YODA Header Blocks'!$A$1,0,'YODA File'!A1231)</f>
        <v>Data Values</v>
      </c>
      <c r="C1231">
        <f t="shared" ca="1" si="39"/>
        <v>1130</v>
      </c>
      <c r="D1231" s="111" t="str">
        <f ca="1">IF(ROW()-2&gt;LengthHeader,"",
OFFSET('YODA Header Blocks'!$A$2,'YODA File'!C1231,'YODA File'!A1231))</f>
        <v/>
      </c>
    </row>
    <row r="1232" spans="1:4" x14ac:dyDescent="0.25">
      <c r="A1232">
        <f t="shared" ca="1" si="38"/>
        <v>28</v>
      </c>
      <c r="B1232" s="111" t="str">
        <f ca="1">OFFSET('YODA Header Blocks'!$A$1,0,'YODA File'!A1232)</f>
        <v>Data Values</v>
      </c>
      <c r="C1232">
        <f t="shared" ca="1" si="39"/>
        <v>1131</v>
      </c>
      <c r="D1232" s="111" t="str">
        <f ca="1">IF(ROW()-2&gt;LengthHeader,"",
OFFSET('YODA Header Blocks'!$A$2,'YODA File'!C1232,'YODA File'!A1232))</f>
        <v/>
      </c>
    </row>
    <row r="1233" spans="1:4" x14ac:dyDescent="0.25">
      <c r="A1233">
        <f t="shared" ca="1" si="38"/>
        <v>28</v>
      </c>
      <c r="B1233" s="111" t="str">
        <f ca="1">OFFSET('YODA Header Blocks'!$A$1,0,'YODA File'!A1233)</f>
        <v>Data Values</v>
      </c>
      <c r="C1233">
        <f t="shared" ca="1" si="39"/>
        <v>1132</v>
      </c>
      <c r="D1233" s="111" t="str">
        <f ca="1">IF(ROW()-2&gt;LengthHeader,"",
OFFSET('YODA Header Blocks'!$A$2,'YODA File'!C1233,'YODA File'!A1233))</f>
        <v/>
      </c>
    </row>
    <row r="1234" spans="1:4" x14ac:dyDescent="0.25">
      <c r="A1234">
        <f t="shared" ca="1" si="38"/>
        <v>28</v>
      </c>
      <c r="B1234" s="111" t="str">
        <f ca="1">OFFSET('YODA Header Blocks'!$A$1,0,'YODA File'!A1234)</f>
        <v>Data Values</v>
      </c>
      <c r="C1234">
        <f t="shared" ca="1" si="39"/>
        <v>1133</v>
      </c>
      <c r="D1234" s="111" t="str">
        <f ca="1">IF(ROW()-2&gt;LengthHeader,"",
OFFSET('YODA Header Blocks'!$A$2,'YODA File'!C1234,'YODA File'!A1234))</f>
        <v/>
      </c>
    </row>
    <row r="1235" spans="1:4" x14ac:dyDescent="0.25">
      <c r="A1235">
        <f t="shared" ca="1" si="38"/>
        <v>28</v>
      </c>
      <c r="B1235" s="111" t="str">
        <f ca="1">OFFSET('YODA Header Blocks'!$A$1,0,'YODA File'!A1235)</f>
        <v>Data Values</v>
      </c>
      <c r="C1235">
        <f t="shared" ca="1" si="39"/>
        <v>1134</v>
      </c>
      <c r="D1235" s="111" t="str">
        <f ca="1">IF(ROW()-2&gt;LengthHeader,"",
OFFSET('YODA Header Blocks'!$A$2,'YODA File'!C1235,'YODA File'!A1235))</f>
        <v/>
      </c>
    </row>
    <row r="1236" spans="1:4" x14ac:dyDescent="0.25">
      <c r="A1236">
        <f t="shared" ca="1" si="38"/>
        <v>28</v>
      </c>
      <c r="B1236" s="111" t="str">
        <f ca="1">OFFSET('YODA Header Blocks'!$A$1,0,'YODA File'!A1236)</f>
        <v>Data Values</v>
      </c>
      <c r="C1236">
        <f t="shared" ca="1" si="39"/>
        <v>1135</v>
      </c>
      <c r="D1236" s="111" t="str">
        <f ca="1">IF(ROW()-2&gt;LengthHeader,"",
OFFSET('YODA Header Blocks'!$A$2,'YODA File'!C1236,'YODA File'!A1236))</f>
        <v/>
      </c>
    </row>
    <row r="1237" spans="1:4" x14ac:dyDescent="0.25">
      <c r="A1237">
        <f t="shared" ca="1" si="38"/>
        <v>28</v>
      </c>
      <c r="B1237" s="111" t="str">
        <f ca="1">OFFSET('YODA Header Blocks'!$A$1,0,'YODA File'!A1237)</f>
        <v>Data Values</v>
      </c>
      <c r="C1237">
        <f t="shared" ca="1" si="39"/>
        <v>1136</v>
      </c>
      <c r="D1237" s="111" t="str">
        <f ca="1">IF(ROW()-2&gt;LengthHeader,"",
OFFSET('YODA Header Blocks'!$A$2,'YODA File'!C1237,'YODA File'!A1237))</f>
        <v/>
      </c>
    </row>
    <row r="1238" spans="1:4" x14ac:dyDescent="0.25">
      <c r="A1238">
        <f t="shared" ca="1" si="38"/>
        <v>28</v>
      </c>
      <c r="B1238" s="111" t="str">
        <f ca="1">OFFSET('YODA Header Blocks'!$A$1,0,'YODA File'!A1238)</f>
        <v>Data Values</v>
      </c>
      <c r="C1238">
        <f t="shared" ca="1" si="39"/>
        <v>1137</v>
      </c>
      <c r="D1238" s="111" t="str">
        <f ca="1">IF(ROW()-2&gt;LengthHeader,"",
OFFSET('YODA Header Blocks'!$A$2,'YODA File'!C1238,'YODA File'!A1238))</f>
        <v/>
      </c>
    </row>
    <row r="1239" spans="1:4" x14ac:dyDescent="0.25">
      <c r="A1239">
        <f t="shared" ca="1" si="38"/>
        <v>28</v>
      </c>
      <c r="B1239" s="111" t="str">
        <f ca="1">OFFSET('YODA Header Blocks'!$A$1,0,'YODA File'!A1239)</f>
        <v>Data Values</v>
      </c>
      <c r="C1239">
        <f t="shared" ca="1" si="39"/>
        <v>1138</v>
      </c>
      <c r="D1239" s="111" t="str">
        <f ca="1">IF(ROW()-2&gt;LengthHeader,"",
OFFSET('YODA Header Blocks'!$A$2,'YODA File'!C1239,'YODA File'!A1239))</f>
        <v/>
      </c>
    </row>
    <row r="1240" spans="1:4" x14ac:dyDescent="0.25">
      <c r="A1240">
        <f t="shared" ca="1" si="38"/>
        <v>28</v>
      </c>
      <c r="B1240" s="111" t="str">
        <f ca="1">OFFSET('YODA Header Blocks'!$A$1,0,'YODA File'!A1240)</f>
        <v>Data Values</v>
      </c>
      <c r="C1240">
        <f t="shared" ca="1" si="39"/>
        <v>1139</v>
      </c>
      <c r="D1240" s="111" t="str">
        <f ca="1">IF(ROW()-2&gt;LengthHeader,"",
OFFSET('YODA Header Blocks'!$A$2,'YODA File'!C1240,'YODA File'!A1240))</f>
        <v/>
      </c>
    </row>
    <row r="1241" spans="1:4" x14ac:dyDescent="0.25">
      <c r="A1241">
        <f t="shared" ca="1" si="38"/>
        <v>28</v>
      </c>
      <c r="B1241" s="111" t="str">
        <f ca="1">OFFSET('YODA Header Blocks'!$A$1,0,'YODA File'!A1241)</f>
        <v>Data Values</v>
      </c>
      <c r="C1241">
        <f t="shared" ca="1" si="39"/>
        <v>1140</v>
      </c>
      <c r="D1241" s="111" t="str">
        <f ca="1">IF(ROW()-2&gt;LengthHeader,"",
OFFSET('YODA Header Blocks'!$A$2,'YODA File'!C1241,'YODA File'!A1241))</f>
        <v/>
      </c>
    </row>
    <row r="1242" spans="1:4" x14ac:dyDescent="0.25">
      <c r="A1242">
        <f t="shared" ca="1" si="38"/>
        <v>28</v>
      </c>
      <c r="B1242" s="111" t="str">
        <f ca="1">OFFSET('YODA Header Blocks'!$A$1,0,'YODA File'!A1242)</f>
        <v>Data Values</v>
      </c>
      <c r="C1242">
        <f t="shared" ca="1" si="39"/>
        <v>1141</v>
      </c>
      <c r="D1242" s="111" t="str">
        <f ca="1">IF(ROW()-2&gt;LengthHeader,"",
OFFSET('YODA Header Blocks'!$A$2,'YODA File'!C1242,'YODA File'!A1242))</f>
        <v/>
      </c>
    </row>
    <row r="1243" spans="1:4" x14ac:dyDescent="0.25">
      <c r="A1243">
        <f t="shared" ca="1" si="38"/>
        <v>28</v>
      </c>
      <c r="B1243" s="111" t="str">
        <f ca="1">OFFSET('YODA Header Blocks'!$A$1,0,'YODA File'!A1243)</f>
        <v>Data Values</v>
      </c>
      <c r="C1243">
        <f t="shared" ca="1" si="39"/>
        <v>1142</v>
      </c>
      <c r="D1243" s="111" t="str">
        <f ca="1">IF(ROW()-2&gt;LengthHeader,"",
OFFSET('YODA Header Blocks'!$A$2,'YODA File'!C1243,'YODA File'!A1243))</f>
        <v/>
      </c>
    </row>
    <row r="1244" spans="1:4" x14ac:dyDescent="0.25">
      <c r="A1244">
        <f t="shared" ca="1" si="38"/>
        <v>28</v>
      </c>
      <c r="B1244" s="111" t="str">
        <f ca="1">OFFSET('YODA Header Blocks'!$A$1,0,'YODA File'!A1244)</f>
        <v>Data Values</v>
      </c>
      <c r="C1244">
        <f t="shared" ca="1" si="39"/>
        <v>1143</v>
      </c>
      <c r="D1244" s="111" t="str">
        <f ca="1">IF(ROW()-2&gt;LengthHeader,"",
OFFSET('YODA Header Blocks'!$A$2,'YODA File'!C1244,'YODA File'!A1244))</f>
        <v/>
      </c>
    </row>
    <row r="1245" spans="1:4" x14ac:dyDescent="0.25">
      <c r="A1245">
        <f t="shared" ca="1" si="38"/>
        <v>28</v>
      </c>
      <c r="B1245" s="111" t="str">
        <f ca="1">OFFSET('YODA Header Blocks'!$A$1,0,'YODA File'!A1245)</f>
        <v>Data Values</v>
      </c>
      <c r="C1245">
        <f t="shared" ca="1" si="39"/>
        <v>1144</v>
      </c>
      <c r="D1245" s="111" t="str">
        <f ca="1">IF(ROW()-2&gt;LengthHeader,"",
OFFSET('YODA Header Blocks'!$A$2,'YODA File'!C1245,'YODA File'!A1245))</f>
        <v/>
      </c>
    </row>
    <row r="1246" spans="1:4" x14ac:dyDescent="0.25">
      <c r="A1246">
        <f t="shared" ca="1" si="38"/>
        <v>28</v>
      </c>
      <c r="B1246" s="111" t="str">
        <f ca="1">OFFSET('YODA Header Blocks'!$A$1,0,'YODA File'!A1246)</f>
        <v>Data Values</v>
      </c>
      <c r="C1246">
        <f t="shared" ca="1" si="39"/>
        <v>1145</v>
      </c>
      <c r="D1246" s="111" t="str">
        <f ca="1">IF(ROW()-2&gt;LengthHeader,"",
OFFSET('YODA Header Blocks'!$A$2,'YODA File'!C1246,'YODA File'!A1246))</f>
        <v/>
      </c>
    </row>
    <row r="1247" spans="1:4" x14ac:dyDescent="0.25">
      <c r="A1247">
        <f t="shared" ca="1" si="38"/>
        <v>28</v>
      </c>
      <c r="B1247" s="111" t="str">
        <f ca="1">OFFSET('YODA Header Blocks'!$A$1,0,'YODA File'!A1247)</f>
        <v>Data Values</v>
      </c>
      <c r="C1247">
        <f t="shared" ca="1" si="39"/>
        <v>1146</v>
      </c>
      <c r="D1247" s="111" t="str">
        <f ca="1">IF(ROW()-2&gt;LengthHeader,"",
OFFSET('YODA Header Blocks'!$A$2,'YODA File'!C1247,'YODA File'!A1247))</f>
        <v/>
      </c>
    </row>
    <row r="1248" spans="1:4" x14ac:dyDescent="0.25">
      <c r="A1248">
        <f t="shared" ca="1" si="38"/>
        <v>28</v>
      </c>
      <c r="B1248" s="111" t="str">
        <f ca="1">OFFSET('YODA Header Blocks'!$A$1,0,'YODA File'!A1248)</f>
        <v>Data Values</v>
      </c>
      <c r="C1248">
        <f t="shared" ca="1" si="39"/>
        <v>1147</v>
      </c>
      <c r="D1248" s="111" t="str">
        <f ca="1">IF(ROW()-2&gt;LengthHeader,"",
OFFSET('YODA Header Blocks'!$A$2,'YODA File'!C1248,'YODA File'!A1248))</f>
        <v/>
      </c>
    </row>
    <row r="1249" spans="1:4" x14ac:dyDescent="0.25">
      <c r="A1249">
        <f t="shared" ca="1" si="38"/>
        <v>28</v>
      </c>
      <c r="B1249" s="111" t="str">
        <f ca="1">OFFSET('YODA Header Blocks'!$A$1,0,'YODA File'!A1249)</f>
        <v>Data Values</v>
      </c>
      <c r="C1249">
        <f t="shared" ca="1" si="39"/>
        <v>1148</v>
      </c>
      <c r="D1249" s="111" t="str">
        <f ca="1">IF(ROW()-2&gt;LengthHeader,"",
OFFSET('YODA Header Blocks'!$A$2,'YODA File'!C1249,'YODA File'!A1249))</f>
        <v/>
      </c>
    </row>
    <row r="1250" spans="1:4" x14ac:dyDescent="0.25">
      <c r="A1250">
        <f t="shared" ca="1" si="38"/>
        <v>28</v>
      </c>
      <c r="B1250" s="111" t="str">
        <f ca="1">OFFSET('YODA Header Blocks'!$A$1,0,'YODA File'!A1250)</f>
        <v>Data Values</v>
      </c>
      <c r="C1250">
        <f t="shared" ca="1" si="39"/>
        <v>1149</v>
      </c>
      <c r="D1250" s="111" t="str">
        <f ca="1">IF(ROW()-2&gt;LengthHeader,"",
OFFSET('YODA Header Blocks'!$A$2,'YODA File'!C1250,'YODA File'!A1250))</f>
        <v/>
      </c>
    </row>
    <row r="1251" spans="1:4" x14ac:dyDescent="0.25">
      <c r="A1251">
        <f t="shared" ca="1" si="38"/>
        <v>28</v>
      </c>
      <c r="B1251" s="111" t="str">
        <f ca="1">OFFSET('YODA Header Blocks'!$A$1,0,'YODA File'!A1251)</f>
        <v>Data Values</v>
      </c>
      <c r="C1251">
        <f t="shared" ca="1" si="39"/>
        <v>1150</v>
      </c>
      <c r="D1251" s="111" t="str">
        <f ca="1">IF(ROW()-2&gt;LengthHeader,"",
OFFSET('YODA Header Blocks'!$A$2,'YODA File'!C1251,'YODA File'!A1251))</f>
        <v/>
      </c>
    </row>
    <row r="1252" spans="1:4" x14ac:dyDescent="0.25">
      <c r="A1252">
        <f t="shared" ca="1" si="38"/>
        <v>28</v>
      </c>
      <c r="B1252" s="111" t="str">
        <f ca="1">OFFSET('YODA Header Blocks'!$A$1,0,'YODA File'!A1252)</f>
        <v>Data Values</v>
      </c>
      <c r="C1252">
        <f t="shared" ca="1" si="39"/>
        <v>1151</v>
      </c>
      <c r="D1252" s="111" t="str">
        <f ca="1">IF(ROW()-2&gt;LengthHeader,"",
OFFSET('YODA Header Blocks'!$A$2,'YODA File'!C1252,'YODA File'!A1252))</f>
        <v/>
      </c>
    </row>
    <row r="1253" spans="1:4" x14ac:dyDescent="0.25">
      <c r="A1253">
        <f t="shared" ca="1" si="38"/>
        <v>28</v>
      </c>
      <c r="B1253" s="111" t="str">
        <f ca="1">OFFSET('YODA Header Blocks'!$A$1,0,'YODA File'!A1253)</f>
        <v>Data Values</v>
      </c>
      <c r="C1253">
        <f t="shared" ca="1" si="39"/>
        <v>1152</v>
      </c>
      <c r="D1253" s="111" t="str">
        <f ca="1">IF(ROW()-2&gt;LengthHeader,"",
OFFSET('YODA Header Blocks'!$A$2,'YODA File'!C1253,'YODA File'!A1253))</f>
        <v/>
      </c>
    </row>
    <row r="1254" spans="1:4" x14ac:dyDescent="0.25">
      <c r="A1254">
        <f t="shared" ca="1" si="38"/>
        <v>28</v>
      </c>
      <c r="B1254" s="111" t="str">
        <f ca="1">OFFSET('YODA Header Blocks'!$A$1,0,'YODA File'!A1254)</f>
        <v>Data Values</v>
      </c>
      <c r="C1254">
        <f t="shared" ca="1" si="39"/>
        <v>1153</v>
      </c>
      <c r="D1254" s="111" t="str">
        <f ca="1">IF(ROW()-2&gt;LengthHeader,"",
OFFSET('YODA Header Blocks'!$A$2,'YODA File'!C1254,'YODA File'!A1254))</f>
        <v/>
      </c>
    </row>
    <row r="1255" spans="1:4" x14ac:dyDescent="0.25">
      <c r="A1255">
        <f t="shared" ca="1" si="38"/>
        <v>28</v>
      </c>
      <c r="B1255" s="111" t="str">
        <f ca="1">OFFSET('YODA Header Blocks'!$A$1,0,'YODA File'!A1255)</f>
        <v>Data Values</v>
      </c>
      <c r="C1255">
        <f t="shared" ca="1" si="39"/>
        <v>1154</v>
      </c>
      <c r="D1255" s="111" t="str">
        <f ca="1">IF(ROW()-2&gt;LengthHeader,"",
OFFSET('YODA Header Blocks'!$A$2,'YODA File'!C1255,'YODA File'!A1255))</f>
        <v/>
      </c>
    </row>
    <row r="1256" spans="1:4" x14ac:dyDescent="0.25">
      <c r="A1256">
        <f t="shared" ca="1" si="38"/>
        <v>28</v>
      </c>
      <c r="B1256" s="111" t="str">
        <f ca="1">OFFSET('YODA Header Blocks'!$A$1,0,'YODA File'!A1256)</f>
        <v>Data Values</v>
      </c>
      <c r="C1256">
        <f t="shared" ca="1" si="39"/>
        <v>1155</v>
      </c>
      <c r="D1256" s="111" t="str">
        <f ca="1">IF(ROW()-2&gt;LengthHeader,"",
OFFSET('YODA Header Blocks'!$A$2,'YODA File'!C1256,'YODA File'!A1256))</f>
        <v/>
      </c>
    </row>
    <row r="1257" spans="1:4" x14ac:dyDescent="0.25">
      <c r="A1257">
        <f t="shared" ca="1" si="38"/>
        <v>28</v>
      </c>
      <c r="B1257" s="111" t="str">
        <f ca="1">OFFSET('YODA Header Blocks'!$A$1,0,'YODA File'!A1257)</f>
        <v>Data Values</v>
      </c>
      <c r="C1257">
        <f t="shared" ca="1" si="39"/>
        <v>1156</v>
      </c>
      <c r="D1257" s="111" t="str">
        <f ca="1">IF(ROW()-2&gt;LengthHeader,"",
OFFSET('YODA Header Blocks'!$A$2,'YODA File'!C1257,'YODA File'!A1257))</f>
        <v/>
      </c>
    </row>
    <row r="1258" spans="1:4" x14ac:dyDescent="0.25">
      <c r="A1258">
        <f t="shared" ca="1" si="38"/>
        <v>28</v>
      </c>
      <c r="B1258" s="111" t="str">
        <f ca="1">OFFSET('YODA Header Blocks'!$A$1,0,'YODA File'!A1258)</f>
        <v>Data Values</v>
      </c>
      <c r="C1258">
        <f t="shared" ca="1" si="39"/>
        <v>1157</v>
      </c>
      <c r="D1258" s="111" t="str">
        <f ca="1">IF(ROW()-2&gt;LengthHeader,"",
OFFSET('YODA Header Blocks'!$A$2,'YODA File'!C1258,'YODA File'!A1258))</f>
        <v/>
      </c>
    </row>
    <row r="1259" spans="1:4" x14ac:dyDescent="0.25">
      <c r="A1259">
        <f t="shared" ca="1" si="38"/>
        <v>28</v>
      </c>
      <c r="B1259" s="111" t="str">
        <f ca="1">OFFSET('YODA Header Blocks'!$A$1,0,'YODA File'!A1259)</f>
        <v>Data Values</v>
      </c>
      <c r="C1259">
        <f t="shared" ca="1" si="39"/>
        <v>1158</v>
      </c>
      <c r="D1259" s="111" t="str">
        <f ca="1">IF(ROW()-2&gt;LengthHeader,"",
OFFSET('YODA Header Blocks'!$A$2,'YODA File'!C1259,'YODA File'!A1259))</f>
        <v/>
      </c>
    </row>
    <row r="1260" spans="1:4" x14ac:dyDescent="0.25">
      <c r="A1260">
        <f t="shared" ca="1" si="38"/>
        <v>28</v>
      </c>
      <c r="B1260" s="111" t="str">
        <f ca="1">OFFSET('YODA Header Blocks'!$A$1,0,'YODA File'!A1260)</f>
        <v>Data Values</v>
      </c>
      <c r="C1260">
        <f t="shared" ca="1" si="39"/>
        <v>1159</v>
      </c>
      <c r="D1260" s="111" t="str">
        <f ca="1">IF(ROW()-2&gt;LengthHeader,"",
OFFSET('YODA Header Blocks'!$A$2,'YODA File'!C1260,'YODA File'!A1260))</f>
        <v/>
      </c>
    </row>
    <row r="1261" spans="1:4" x14ac:dyDescent="0.25">
      <c r="A1261">
        <f t="shared" ca="1" si="38"/>
        <v>28</v>
      </c>
      <c r="B1261" s="111" t="str">
        <f ca="1">OFFSET('YODA Header Blocks'!$A$1,0,'YODA File'!A1261)</f>
        <v>Data Values</v>
      </c>
      <c r="C1261">
        <f t="shared" ca="1" si="39"/>
        <v>1160</v>
      </c>
      <c r="D1261" s="111" t="str">
        <f ca="1">IF(ROW()-2&gt;LengthHeader,"",
OFFSET('YODA Header Blocks'!$A$2,'YODA File'!C1261,'YODA File'!A1261))</f>
        <v/>
      </c>
    </row>
    <row r="1262" spans="1:4" x14ac:dyDescent="0.25">
      <c r="A1262">
        <f t="shared" ca="1" si="38"/>
        <v>28</v>
      </c>
      <c r="B1262" s="111" t="str">
        <f ca="1">OFFSET('YODA Header Blocks'!$A$1,0,'YODA File'!A1262)</f>
        <v>Data Values</v>
      </c>
      <c r="C1262">
        <f t="shared" ca="1" si="39"/>
        <v>1161</v>
      </c>
      <c r="D1262" s="111" t="str">
        <f ca="1">IF(ROW()-2&gt;LengthHeader,"",
OFFSET('YODA Header Blocks'!$A$2,'YODA File'!C1262,'YODA File'!A1262))</f>
        <v/>
      </c>
    </row>
    <row r="1263" spans="1:4" x14ac:dyDescent="0.25">
      <c r="A1263">
        <f t="shared" ca="1" si="38"/>
        <v>28</v>
      </c>
      <c r="B1263" s="111" t="str">
        <f ca="1">OFFSET('YODA Header Blocks'!$A$1,0,'YODA File'!A1263)</f>
        <v>Data Values</v>
      </c>
      <c r="C1263">
        <f t="shared" ca="1" si="39"/>
        <v>1162</v>
      </c>
      <c r="D1263" s="111" t="str">
        <f ca="1">IF(ROW()-2&gt;LengthHeader,"",
OFFSET('YODA Header Blocks'!$A$2,'YODA File'!C1263,'YODA File'!A1263))</f>
        <v/>
      </c>
    </row>
    <row r="1264" spans="1:4" x14ac:dyDescent="0.25">
      <c r="A1264">
        <f t="shared" ca="1" si="38"/>
        <v>28</v>
      </c>
      <c r="B1264" s="111" t="str">
        <f ca="1">OFFSET('YODA Header Blocks'!$A$1,0,'YODA File'!A1264)</f>
        <v>Data Values</v>
      </c>
      <c r="C1264">
        <f t="shared" ca="1" si="39"/>
        <v>1163</v>
      </c>
      <c r="D1264" s="111" t="str">
        <f ca="1">IF(ROW()-2&gt;LengthHeader,"",
OFFSET('YODA Header Blocks'!$A$2,'YODA File'!C1264,'YODA File'!A1264))</f>
        <v/>
      </c>
    </row>
    <row r="1265" spans="1:4" x14ac:dyDescent="0.25">
      <c r="A1265">
        <f t="shared" ca="1" si="38"/>
        <v>28</v>
      </c>
      <c r="B1265" s="111" t="str">
        <f ca="1">OFFSET('YODA Header Blocks'!$A$1,0,'YODA File'!A1265)</f>
        <v>Data Values</v>
      </c>
      <c r="C1265">
        <f t="shared" ca="1" si="39"/>
        <v>1164</v>
      </c>
      <c r="D1265" s="111" t="str">
        <f ca="1">IF(ROW()-2&gt;LengthHeader,"",
OFFSET('YODA Header Blocks'!$A$2,'YODA File'!C1265,'YODA File'!A1265))</f>
        <v/>
      </c>
    </row>
    <row r="1266" spans="1:4" x14ac:dyDescent="0.25">
      <c r="A1266">
        <f t="shared" ca="1" si="38"/>
        <v>28</v>
      </c>
      <c r="B1266" s="111" t="str">
        <f ca="1">OFFSET('YODA Header Blocks'!$A$1,0,'YODA File'!A1266)</f>
        <v>Data Values</v>
      </c>
      <c r="C1266">
        <f t="shared" ca="1" si="39"/>
        <v>1165</v>
      </c>
      <c r="D1266" s="111" t="str">
        <f ca="1">IF(ROW()-2&gt;LengthHeader,"",
OFFSET('YODA Header Blocks'!$A$2,'YODA File'!C1266,'YODA File'!A1266))</f>
        <v/>
      </c>
    </row>
    <row r="1267" spans="1:4" x14ac:dyDescent="0.25">
      <c r="A1267">
        <f t="shared" ca="1" si="38"/>
        <v>28</v>
      </c>
      <c r="B1267" s="111" t="str">
        <f ca="1">OFFSET('YODA Header Blocks'!$A$1,0,'YODA File'!A1267)</f>
        <v>Data Values</v>
      </c>
      <c r="C1267">
        <f t="shared" ca="1" si="39"/>
        <v>1166</v>
      </c>
      <c r="D1267" s="111" t="str">
        <f ca="1">IF(ROW()-2&gt;LengthHeader,"",
OFFSET('YODA Header Blocks'!$A$2,'YODA File'!C1267,'YODA File'!A1267))</f>
        <v/>
      </c>
    </row>
    <row r="1268" spans="1:4" x14ac:dyDescent="0.25">
      <c r="A1268">
        <f t="shared" ca="1" si="38"/>
        <v>28</v>
      </c>
      <c r="B1268" s="111" t="str">
        <f ca="1">OFFSET('YODA Header Blocks'!$A$1,0,'YODA File'!A1268)</f>
        <v>Data Values</v>
      </c>
      <c r="C1268">
        <f t="shared" ca="1" si="39"/>
        <v>1167</v>
      </c>
      <c r="D1268" s="111" t="str">
        <f ca="1">IF(ROW()-2&gt;LengthHeader,"",
OFFSET('YODA Header Blocks'!$A$2,'YODA File'!C1268,'YODA File'!A1268))</f>
        <v/>
      </c>
    </row>
    <row r="1269" spans="1:4" x14ac:dyDescent="0.25">
      <c r="A1269">
        <f t="shared" ca="1" si="38"/>
        <v>28</v>
      </c>
      <c r="B1269" s="111" t="str">
        <f ca="1">OFFSET('YODA Header Blocks'!$A$1,0,'YODA File'!A1269)</f>
        <v>Data Values</v>
      </c>
      <c r="C1269">
        <f t="shared" ca="1" si="39"/>
        <v>1168</v>
      </c>
      <c r="D1269" s="111" t="str">
        <f ca="1">IF(ROW()-2&gt;LengthHeader,"",
OFFSET('YODA Header Blocks'!$A$2,'YODA File'!C1269,'YODA File'!A1269))</f>
        <v/>
      </c>
    </row>
    <row r="1270" spans="1:4" x14ac:dyDescent="0.25">
      <c r="A1270">
        <f t="shared" ca="1" si="38"/>
        <v>28</v>
      </c>
      <c r="B1270" s="111" t="str">
        <f ca="1">OFFSET('YODA Header Blocks'!$A$1,0,'YODA File'!A1270)</f>
        <v>Data Values</v>
      </c>
      <c r="C1270">
        <f t="shared" ca="1" si="39"/>
        <v>1169</v>
      </c>
      <c r="D1270" s="111" t="str">
        <f ca="1">IF(ROW()-2&gt;LengthHeader,"",
OFFSET('YODA Header Blocks'!$A$2,'YODA File'!C1270,'YODA File'!A1270))</f>
        <v/>
      </c>
    </row>
    <row r="1271" spans="1:4" x14ac:dyDescent="0.25">
      <c r="A1271">
        <f t="shared" ca="1" si="38"/>
        <v>28</v>
      </c>
      <c r="B1271" s="111" t="str">
        <f ca="1">OFFSET('YODA Header Blocks'!$A$1,0,'YODA File'!A1271)</f>
        <v>Data Values</v>
      </c>
      <c r="C1271">
        <f t="shared" ca="1" si="39"/>
        <v>1170</v>
      </c>
      <c r="D1271" s="111" t="str">
        <f ca="1">IF(ROW()-2&gt;LengthHeader,"",
OFFSET('YODA Header Blocks'!$A$2,'YODA File'!C1271,'YODA File'!A1271))</f>
        <v/>
      </c>
    </row>
    <row r="1272" spans="1:4" x14ac:dyDescent="0.25">
      <c r="A1272">
        <f t="shared" ca="1" si="38"/>
        <v>28</v>
      </c>
      <c r="B1272" s="111" t="str">
        <f ca="1">OFFSET('YODA Header Blocks'!$A$1,0,'YODA File'!A1272)</f>
        <v>Data Values</v>
      </c>
      <c r="C1272">
        <f t="shared" ca="1" si="39"/>
        <v>1171</v>
      </c>
      <c r="D1272" s="111" t="str">
        <f ca="1">IF(ROW()-2&gt;LengthHeader,"",
OFFSET('YODA Header Blocks'!$A$2,'YODA File'!C1272,'YODA File'!A1272))</f>
        <v/>
      </c>
    </row>
    <row r="1273" spans="1:4" x14ac:dyDescent="0.25">
      <c r="A1273">
        <f t="shared" ca="1" si="38"/>
        <v>28</v>
      </c>
      <c r="B1273" s="111" t="str">
        <f ca="1">OFFSET('YODA Header Blocks'!$A$1,0,'YODA File'!A1273)</f>
        <v>Data Values</v>
      </c>
      <c r="C1273">
        <f t="shared" ca="1" si="39"/>
        <v>1172</v>
      </c>
      <c r="D1273" s="111" t="str">
        <f ca="1">IF(ROW()-2&gt;LengthHeader,"",
OFFSET('YODA Header Blocks'!$A$2,'YODA File'!C1273,'YODA File'!A1273))</f>
        <v/>
      </c>
    </row>
    <row r="1274" spans="1:4" x14ac:dyDescent="0.25">
      <c r="A1274">
        <f t="shared" ca="1" si="38"/>
        <v>28</v>
      </c>
      <c r="B1274" s="111" t="str">
        <f ca="1">OFFSET('YODA Header Blocks'!$A$1,0,'YODA File'!A1274)</f>
        <v>Data Values</v>
      </c>
      <c r="C1274">
        <f t="shared" ca="1" si="39"/>
        <v>1173</v>
      </c>
      <c r="D1274" s="111" t="str">
        <f ca="1">IF(ROW()-2&gt;LengthHeader,"",
OFFSET('YODA Header Blocks'!$A$2,'YODA File'!C1274,'YODA File'!A1274))</f>
        <v/>
      </c>
    </row>
    <row r="1275" spans="1:4" x14ac:dyDescent="0.25">
      <c r="A1275">
        <f t="shared" ca="1" si="38"/>
        <v>28</v>
      </c>
      <c r="B1275" s="111" t="str">
        <f ca="1">OFFSET('YODA Header Blocks'!$A$1,0,'YODA File'!A1275)</f>
        <v>Data Values</v>
      </c>
      <c r="C1275">
        <f t="shared" ca="1" si="39"/>
        <v>1174</v>
      </c>
      <c r="D1275" s="111" t="str">
        <f ca="1">IF(ROW()-2&gt;LengthHeader,"",
OFFSET('YODA Header Blocks'!$A$2,'YODA File'!C1275,'YODA File'!A1275))</f>
        <v/>
      </c>
    </row>
    <row r="1276" spans="1:4" x14ac:dyDescent="0.25">
      <c r="A1276">
        <f t="shared" ca="1" si="38"/>
        <v>28</v>
      </c>
      <c r="B1276" s="111" t="str">
        <f ca="1">OFFSET('YODA Header Blocks'!$A$1,0,'YODA File'!A1276)</f>
        <v>Data Values</v>
      </c>
      <c r="C1276">
        <f t="shared" ca="1" si="39"/>
        <v>1175</v>
      </c>
      <c r="D1276" s="111" t="str">
        <f ca="1">IF(ROW()-2&gt;LengthHeader,"",
OFFSET('YODA Header Blocks'!$A$2,'YODA File'!C1276,'YODA File'!A1276))</f>
        <v/>
      </c>
    </row>
    <row r="1277" spans="1:4" x14ac:dyDescent="0.25">
      <c r="A1277">
        <f t="shared" ca="1" si="38"/>
        <v>28</v>
      </c>
      <c r="B1277" s="111" t="str">
        <f ca="1">OFFSET('YODA Header Blocks'!$A$1,0,'YODA File'!A1277)</f>
        <v>Data Values</v>
      </c>
      <c r="C1277">
        <f t="shared" ca="1" si="39"/>
        <v>1176</v>
      </c>
      <c r="D1277" s="111" t="str">
        <f ca="1">IF(ROW()-2&gt;LengthHeader,"",
OFFSET('YODA Header Blocks'!$A$2,'YODA File'!C1277,'YODA File'!A1277))</f>
        <v/>
      </c>
    </row>
    <row r="1278" spans="1:4" x14ac:dyDescent="0.25">
      <c r="A1278">
        <f t="shared" ca="1" si="38"/>
        <v>28</v>
      </c>
      <c r="B1278" s="111" t="str">
        <f ca="1">OFFSET('YODA Header Blocks'!$A$1,0,'YODA File'!A1278)</f>
        <v>Data Values</v>
      </c>
      <c r="C1278">
        <f t="shared" ca="1" si="39"/>
        <v>1177</v>
      </c>
      <c r="D1278" s="111" t="str">
        <f ca="1">IF(ROW()-2&gt;LengthHeader,"",
OFFSET('YODA Header Blocks'!$A$2,'YODA File'!C1278,'YODA File'!A1278))</f>
        <v/>
      </c>
    </row>
    <row r="1279" spans="1:4" x14ac:dyDescent="0.25">
      <c r="A1279">
        <f t="shared" ca="1" si="38"/>
        <v>28</v>
      </c>
      <c r="B1279" s="111" t="str">
        <f ca="1">OFFSET('YODA Header Blocks'!$A$1,0,'YODA File'!A1279)</f>
        <v>Data Values</v>
      </c>
      <c r="C1279">
        <f t="shared" ca="1" si="39"/>
        <v>1178</v>
      </c>
      <c r="D1279" s="111" t="str">
        <f ca="1">IF(ROW()-2&gt;LengthHeader,"",
OFFSET('YODA Header Blocks'!$A$2,'YODA File'!C1279,'YODA File'!A1279))</f>
        <v/>
      </c>
    </row>
    <row r="1280" spans="1:4" x14ac:dyDescent="0.25">
      <c r="A1280">
        <f t="shared" ca="1" si="38"/>
        <v>28</v>
      </c>
      <c r="B1280" s="111" t="str">
        <f ca="1">OFFSET('YODA Header Blocks'!$A$1,0,'YODA File'!A1280)</f>
        <v>Data Values</v>
      </c>
      <c r="C1280">
        <f t="shared" ca="1" si="39"/>
        <v>1179</v>
      </c>
      <c r="D1280" s="111" t="str">
        <f ca="1">IF(ROW()-2&gt;LengthHeader,"",
OFFSET('YODA Header Blocks'!$A$2,'YODA File'!C1280,'YODA File'!A1280))</f>
        <v/>
      </c>
    </row>
    <row r="1281" spans="1:4" x14ac:dyDescent="0.25">
      <c r="A1281">
        <f t="shared" ca="1" si="38"/>
        <v>28</v>
      </c>
      <c r="B1281" s="111" t="str">
        <f ca="1">OFFSET('YODA Header Blocks'!$A$1,0,'YODA File'!A1281)</f>
        <v>Data Values</v>
      </c>
      <c r="C1281">
        <f t="shared" ca="1" si="39"/>
        <v>1180</v>
      </c>
      <c r="D1281" s="111" t="str">
        <f ca="1">IF(ROW()-2&gt;LengthHeader,"",
OFFSET('YODA Header Blocks'!$A$2,'YODA File'!C1281,'YODA File'!A1281))</f>
        <v/>
      </c>
    </row>
    <row r="1282" spans="1:4" x14ac:dyDescent="0.25">
      <c r="A1282">
        <f t="shared" ca="1" si="38"/>
        <v>28</v>
      </c>
      <c r="B1282" s="111" t="str">
        <f ca="1">OFFSET('YODA Header Blocks'!$A$1,0,'YODA File'!A1282)</f>
        <v>Data Values</v>
      </c>
      <c r="C1282">
        <f t="shared" ca="1" si="39"/>
        <v>1181</v>
      </c>
      <c r="D1282" s="111" t="str">
        <f ca="1">IF(ROW()-2&gt;LengthHeader,"",
OFFSET('YODA Header Blocks'!$A$2,'YODA File'!C1282,'YODA File'!A1282))</f>
        <v/>
      </c>
    </row>
    <row r="1283" spans="1:4" x14ac:dyDescent="0.25">
      <c r="A1283">
        <f t="shared" ref="A1283:A1346" ca="1" si="40">IF(C1282=INDIRECT(CONCATENATE("'YODA Header Blocks'!R2C",A1282+1,":R2C",A1282+1),FALSE),A1282+1,A1282)</f>
        <v>28</v>
      </c>
      <c r="B1283" s="111" t="str">
        <f ca="1">OFFSET('YODA Header Blocks'!$A$1,0,'YODA File'!A1283)</f>
        <v>Data Values</v>
      </c>
      <c r="C1283">
        <f t="shared" ref="C1283:C1346" ca="1" si="41">IF(C1282=SUM(INDIRECT(CONCATENATE("'YODA Header Blocks'!R2C",A1282+1,":R2C",A1282+1),FALSE)),1,C1282+1)</f>
        <v>1182</v>
      </c>
      <c r="D1283" s="111" t="str">
        <f ca="1">IF(ROW()-2&gt;LengthHeader,"",
OFFSET('YODA Header Blocks'!$A$2,'YODA File'!C1283,'YODA File'!A1283))</f>
        <v/>
      </c>
    </row>
    <row r="1284" spans="1:4" x14ac:dyDescent="0.25">
      <c r="A1284">
        <f t="shared" ca="1" si="40"/>
        <v>28</v>
      </c>
      <c r="B1284" s="111" t="str">
        <f ca="1">OFFSET('YODA Header Blocks'!$A$1,0,'YODA File'!A1284)</f>
        <v>Data Values</v>
      </c>
      <c r="C1284">
        <f t="shared" ca="1" si="41"/>
        <v>1183</v>
      </c>
      <c r="D1284" s="111" t="str">
        <f ca="1">IF(ROW()-2&gt;LengthHeader,"",
OFFSET('YODA Header Blocks'!$A$2,'YODA File'!C1284,'YODA File'!A1284))</f>
        <v/>
      </c>
    </row>
    <row r="1285" spans="1:4" x14ac:dyDescent="0.25">
      <c r="A1285">
        <f t="shared" ca="1" si="40"/>
        <v>28</v>
      </c>
      <c r="B1285" s="111" t="str">
        <f ca="1">OFFSET('YODA Header Blocks'!$A$1,0,'YODA File'!A1285)</f>
        <v>Data Values</v>
      </c>
      <c r="C1285">
        <f t="shared" ca="1" si="41"/>
        <v>1184</v>
      </c>
      <c r="D1285" s="111" t="str">
        <f ca="1">IF(ROW()-2&gt;LengthHeader,"",
OFFSET('YODA Header Blocks'!$A$2,'YODA File'!C1285,'YODA File'!A1285))</f>
        <v/>
      </c>
    </row>
    <row r="1286" spans="1:4" x14ac:dyDescent="0.25">
      <c r="A1286">
        <f t="shared" ca="1" si="40"/>
        <v>28</v>
      </c>
      <c r="B1286" s="111" t="str">
        <f ca="1">OFFSET('YODA Header Blocks'!$A$1,0,'YODA File'!A1286)</f>
        <v>Data Values</v>
      </c>
      <c r="C1286">
        <f t="shared" ca="1" si="41"/>
        <v>1185</v>
      </c>
      <c r="D1286" s="111" t="str">
        <f ca="1">IF(ROW()-2&gt;LengthHeader,"",
OFFSET('YODA Header Blocks'!$A$2,'YODA File'!C1286,'YODA File'!A1286))</f>
        <v/>
      </c>
    </row>
    <row r="1287" spans="1:4" x14ac:dyDescent="0.25">
      <c r="A1287">
        <f t="shared" ca="1" si="40"/>
        <v>28</v>
      </c>
      <c r="B1287" s="111" t="str">
        <f ca="1">OFFSET('YODA Header Blocks'!$A$1,0,'YODA File'!A1287)</f>
        <v>Data Values</v>
      </c>
      <c r="C1287">
        <f t="shared" ca="1" si="41"/>
        <v>1186</v>
      </c>
      <c r="D1287" s="111" t="str">
        <f ca="1">IF(ROW()-2&gt;LengthHeader,"",
OFFSET('YODA Header Blocks'!$A$2,'YODA File'!C1287,'YODA File'!A1287))</f>
        <v/>
      </c>
    </row>
    <row r="1288" spans="1:4" x14ac:dyDescent="0.25">
      <c r="A1288">
        <f t="shared" ca="1" si="40"/>
        <v>28</v>
      </c>
      <c r="B1288" s="111" t="str">
        <f ca="1">OFFSET('YODA Header Blocks'!$A$1,0,'YODA File'!A1288)</f>
        <v>Data Values</v>
      </c>
      <c r="C1288">
        <f t="shared" ca="1" si="41"/>
        <v>1187</v>
      </c>
      <c r="D1288" s="111" t="str">
        <f ca="1">IF(ROW()-2&gt;LengthHeader,"",
OFFSET('YODA Header Blocks'!$A$2,'YODA File'!C1288,'YODA File'!A1288))</f>
        <v/>
      </c>
    </row>
    <row r="1289" spans="1:4" x14ac:dyDescent="0.25">
      <c r="A1289">
        <f t="shared" ca="1" si="40"/>
        <v>28</v>
      </c>
      <c r="B1289" s="111" t="str">
        <f ca="1">OFFSET('YODA Header Blocks'!$A$1,0,'YODA File'!A1289)</f>
        <v>Data Values</v>
      </c>
      <c r="C1289">
        <f t="shared" ca="1" si="41"/>
        <v>1188</v>
      </c>
      <c r="D1289" s="111" t="str">
        <f ca="1">IF(ROW()-2&gt;LengthHeader,"",
OFFSET('YODA Header Blocks'!$A$2,'YODA File'!C1289,'YODA File'!A1289))</f>
        <v/>
      </c>
    </row>
    <row r="1290" spans="1:4" x14ac:dyDescent="0.25">
      <c r="A1290">
        <f t="shared" ca="1" si="40"/>
        <v>28</v>
      </c>
      <c r="B1290" s="111" t="str">
        <f ca="1">OFFSET('YODA Header Blocks'!$A$1,0,'YODA File'!A1290)</f>
        <v>Data Values</v>
      </c>
      <c r="C1290">
        <f t="shared" ca="1" si="41"/>
        <v>1189</v>
      </c>
      <c r="D1290" s="111" t="str">
        <f ca="1">IF(ROW()-2&gt;LengthHeader,"",
OFFSET('YODA Header Blocks'!$A$2,'YODA File'!C1290,'YODA File'!A1290))</f>
        <v/>
      </c>
    </row>
    <row r="1291" spans="1:4" x14ac:dyDescent="0.25">
      <c r="A1291">
        <f t="shared" ca="1" si="40"/>
        <v>28</v>
      </c>
      <c r="B1291" s="111" t="str">
        <f ca="1">OFFSET('YODA Header Blocks'!$A$1,0,'YODA File'!A1291)</f>
        <v>Data Values</v>
      </c>
      <c r="C1291">
        <f t="shared" ca="1" si="41"/>
        <v>1190</v>
      </c>
      <c r="D1291" s="111" t="str">
        <f ca="1">IF(ROW()-2&gt;LengthHeader,"",
OFFSET('YODA Header Blocks'!$A$2,'YODA File'!C1291,'YODA File'!A1291))</f>
        <v/>
      </c>
    </row>
    <row r="1292" spans="1:4" x14ac:dyDescent="0.25">
      <c r="A1292">
        <f t="shared" ca="1" si="40"/>
        <v>28</v>
      </c>
      <c r="B1292" s="111" t="str">
        <f ca="1">OFFSET('YODA Header Blocks'!$A$1,0,'YODA File'!A1292)</f>
        <v>Data Values</v>
      </c>
      <c r="C1292">
        <f t="shared" ca="1" si="41"/>
        <v>1191</v>
      </c>
      <c r="D1292" s="111" t="str">
        <f ca="1">IF(ROW()-2&gt;LengthHeader,"",
OFFSET('YODA Header Blocks'!$A$2,'YODA File'!C1292,'YODA File'!A1292))</f>
        <v/>
      </c>
    </row>
    <row r="1293" spans="1:4" x14ac:dyDescent="0.25">
      <c r="A1293">
        <f t="shared" ca="1" si="40"/>
        <v>28</v>
      </c>
      <c r="B1293" s="111" t="str">
        <f ca="1">OFFSET('YODA Header Blocks'!$A$1,0,'YODA File'!A1293)</f>
        <v>Data Values</v>
      </c>
      <c r="C1293">
        <f t="shared" ca="1" si="41"/>
        <v>1192</v>
      </c>
      <c r="D1293" s="111" t="str">
        <f ca="1">IF(ROW()-2&gt;LengthHeader,"",
OFFSET('YODA Header Blocks'!$A$2,'YODA File'!C1293,'YODA File'!A1293))</f>
        <v/>
      </c>
    </row>
    <row r="1294" spans="1:4" x14ac:dyDescent="0.25">
      <c r="A1294">
        <f t="shared" ca="1" si="40"/>
        <v>28</v>
      </c>
      <c r="B1294" s="111" t="str">
        <f ca="1">OFFSET('YODA Header Blocks'!$A$1,0,'YODA File'!A1294)</f>
        <v>Data Values</v>
      </c>
      <c r="C1294">
        <f t="shared" ca="1" si="41"/>
        <v>1193</v>
      </c>
      <c r="D1294" s="111" t="str">
        <f ca="1">IF(ROW()-2&gt;LengthHeader,"",
OFFSET('YODA Header Blocks'!$A$2,'YODA File'!C1294,'YODA File'!A1294))</f>
        <v/>
      </c>
    </row>
    <row r="1295" spans="1:4" x14ac:dyDescent="0.25">
      <c r="A1295">
        <f t="shared" ca="1" si="40"/>
        <v>28</v>
      </c>
      <c r="B1295" s="111" t="str">
        <f ca="1">OFFSET('YODA Header Blocks'!$A$1,0,'YODA File'!A1295)</f>
        <v>Data Values</v>
      </c>
      <c r="C1295">
        <f t="shared" ca="1" si="41"/>
        <v>1194</v>
      </c>
      <c r="D1295" s="111" t="str">
        <f ca="1">IF(ROW()-2&gt;LengthHeader,"",
OFFSET('YODA Header Blocks'!$A$2,'YODA File'!C1295,'YODA File'!A1295))</f>
        <v/>
      </c>
    </row>
    <row r="1296" spans="1:4" x14ac:dyDescent="0.25">
      <c r="A1296">
        <f t="shared" ca="1" si="40"/>
        <v>28</v>
      </c>
      <c r="B1296" s="111" t="str">
        <f ca="1">OFFSET('YODA Header Blocks'!$A$1,0,'YODA File'!A1296)</f>
        <v>Data Values</v>
      </c>
      <c r="C1296">
        <f t="shared" ca="1" si="41"/>
        <v>1195</v>
      </c>
      <c r="D1296" s="111" t="str">
        <f ca="1">IF(ROW()-2&gt;LengthHeader,"",
OFFSET('YODA Header Blocks'!$A$2,'YODA File'!C1296,'YODA File'!A1296))</f>
        <v/>
      </c>
    </row>
    <row r="1297" spans="1:4" x14ac:dyDescent="0.25">
      <c r="A1297">
        <f t="shared" ca="1" si="40"/>
        <v>28</v>
      </c>
      <c r="B1297" s="111" t="str">
        <f ca="1">OFFSET('YODA Header Blocks'!$A$1,0,'YODA File'!A1297)</f>
        <v>Data Values</v>
      </c>
      <c r="C1297">
        <f t="shared" ca="1" si="41"/>
        <v>1196</v>
      </c>
      <c r="D1297" s="111" t="str">
        <f ca="1">IF(ROW()-2&gt;LengthHeader,"",
OFFSET('YODA Header Blocks'!$A$2,'YODA File'!C1297,'YODA File'!A1297))</f>
        <v/>
      </c>
    </row>
    <row r="1298" spans="1:4" x14ac:dyDescent="0.25">
      <c r="A1298">
        <f t="shared" ca="1" si="40"/>
        <v>28</v>
      </c>
      <c r="B1298" s="111" t="str">
        <f ca="1">OFFSET('YODA Header Blocks'!$A$1,0,'YODA File'!A1298)</f>
        <v>Data Values</v>
      </c>
      <c r="C1298">
        <f t="shared" ca="1" si="41"/>
        <v>1197</v>
      </c>
      <c r="D1298" s="111" t="str">
        <f ca="1">IF(ROW()-2&gt;LengthHeader,"",
OFFSET('YODA Header Blocks'!$A$2,'YODA File'!C1298,'YODA File'!A1298))</f>
        <v/>
      </c>
    </row>
    <row r="1299" spans="1:4" x14ac:dyDescent="0.25">
      <c r="A1299">
        <f t="shared" ca="1" si="40"/>
        <v>28</v>
      </c>
      <c r="B1299" s="111" t="str">
        <f ca="1">OFFSET('YODA Header Blocks'!$A$1,0,'YODA File'!A1299)</f>
        <v>Data Values</v>
      </c>
      <c r="C1299">
        <f t="shared" ca="1" si="41"/>
        <v>1198</v>
      </c>
      <c r="D1299" s="111" t="str">
        <f ca="1">IF(ROW()-2&gt;LengthHeader,"",
OFFSET('YODA Header Blocks'!$A$2,'YODA File'!C1299,'YODA File'!A1299))</f>
        <v/>
      </c>
    </row>
    <row r="1300" spans="1:4" x14ac:dyDescent="0.25">
      <c r="A1300">
        <f t="shared" ca="1" si="40"/>
        <v>28</v>
      </c>
      <c r="B1300" s="111" t="str">
        <f ca="1">OFFSET('YODA Header Blocks'!$A$1,0,'YODA File'!A1300)</f>
        <v>Data Values</v>
      </c>
      <c r="C1300">
        <f t="shared" ca="1" si="41"/>
        <v>1199</v>
      </c>
      <c r="D1300" s="111" t="str">
        <f ca="1">IF(ROW()-2&gt;LengthHeader,"",
OFFSET('YODA Header Blocks'!$A$2,'YODA File'!C1300,'YODA File'!A1300))</f>
        <v/>
      </c>
    </row>
    <row r="1301" spans="1:4" x14ac:dyDescent="0.25">
      <c r="A1301">
        <f t="shared" ca="1" si="40"/>
        <v>28</v>
      </c>
      <c r="B1301" s="111" t="str">
        <f ca="1">OFFSET('YODA Header Blocks'!$A$1,0,'YODA File'!A1301)</f>
        <v>Data Values</v>
      </c>
      <c r="C1301">
        <f t="shared" ca="1" si="41"/>
        <v>1200</v>
      </c>
      <c r="D1301" s="111" t="str">
        <f ca="1">IF(ROW()-2&gt;LengthHeader,"",
OFFSET('YODA Header Blocks'!$A$2,'YODA File'!C1301,'YODA File'!A1301))</f>
        <v/>
      </c>
    </row>
    <row r="1302" spans="1:4" x14ac:dyDescent="0.25">
      <c r="A1302">
        <f t="shared" ca="1" si="40"/>
        <v>28</v>
      </c>
      <c r="B1302" s="111" t="str">
        <f ca="1">OFFSET('YODA Header Blocks'!$A$1,0,'YODA File'!A1302)</f>
        <v>Data Values</v>
      </c>
      <c r="C1302">
        <f t="shared" ca="1" si="41"/>
        <v>1201</v>
      </c>
      <c r="D1302" s="111" t="str">
        <f ca="1">IF(ROW()-2&gt;LengthHeader,"",
OFFSET('YODA Header Blocks'!$A$2,'YODA File'!C1302,'YODA File'!A1302))</f>
        <v/>
      </c>
    </row>
    <row r="1303" spans="1:4" x14ac:dyDescent="0.25">
      <c r="A1303">
        <f t="shared" ca="1" si="40"/>
        <v>28</v>
      </c>
      <c r="B1303" s="111" t="str">
        <f ca="1">OFFSET('YODA Header Blocks'!$A$1,0,'YODA File'!A1303)</f>
        <v>Data Values</v>
      </c>
      <c r="C1303">
        <f t="shared" ca="1" si="41"/>
        <v>1202</v>
      </c>
      <c r="D1303" s="111" t="str">
        <f ca="1">IF(ROW()-2&gt;LengthHeader,"",
OFFSET('YODA Header Blocks'!$A$2,'YODA File'!C1303,'YODA File'!A1303))</f>
        <v/>
      </c>
    </row>
    <row r="1304" spans="1:4" x14ac:dyDescent="0.25">
      <c r="A1304">
        <f t="shared" ca="1" si="40"/>
        <v>28</v>
      </c>
      <c r="B1304" s="111" t="str">
        <f ca="1">OFFSET('YODA Header Blocks'!$A$1,0,'YODA File'!A1304)</f>
        <v>Data Values</v>
      </c>
      <c r="C1304">
        <f t="shared" ca="1" si="41"/>
        <v>1203</v>
      </c>
      <c r="D1304" s="111" t="str">
        <f ca="1">IF(ROW()-2&gt;LengthHeader,"",
OFFSET('YODA Header Blocks'!$A$2,'YODA File'!C1304,'YODA File'!A1304))</f>
        <v/>
      </c>
    </row>
    <row r="1305" spans="1:4" x14ac:dyDescent="0.25">
      <c r="A1305">
        <f t="shared" ca="1" si="40"/>
        <v>28</v>
      </c>
      <c r="B1305" s="111" t="str">
        <f ca="1">OFFSET('YODA Header Blocks'!$A$1,0,'YODA File'!A1305)</f>
        <v>Data Values</v>
      </c>
      <c r="C1305">
        <f t="shared" ca="1" si="41"/>
        <v>1204</v>
      </c>
      <c r="D1305" s="111" t="str">
        <f ca="1">IF(ROW()-2&gt;LengthHeader,"",
OFFSET('YODA Header Blocks'!$A$2,'YODA File'!C1305,'YODA File'!A1305))</f>
        <v/>
      </c>
    </row>
    <row r="1306" spans="1:4" x14ac:dyDescent="0.25">
      <c r="A1306">
        <f t="shared" ca="1" si="40"/>
        <v>28</v>
      </c>
      <c r="B1306" s="111" t="str">
        <f ca="1">OFFSET('YODA Header Blocks'!$A$1,0,'YODA File'!A1306)</f>
        <v>Data Values</v>
      </c>
      <c r="C1306">
        <f t="shared" ca="1" si="41"/>
        <v>1205</v>
      </c>
      <c r="D1306" s="111" t="str">
        <f ca="1">IF(ROW()-2&gt;LengthHeader,"",
OFFSET('YODA Header Blocks'!$A$2,'YODA File'!C1306,'YODA File'!A1306))</f>
        <v/>
      </c>
    </row>
    <row r="1307" spans="1:4" x14ac:dyDescent="0.25">
      <c r="A1307">
        <f t="shared" ca="1" si="40"/>
        <v>28</v>
      </c>
      <c r="B1307" s="111" t="str">
        <f ca="1">OFFSET('YODA Header Blocks'!$A$1,0,'YODA File'!A1307)</f>
        <v>Data Values</v>
      </c>
      <c r="C1307">
        <f t="shared" ca="1" si="41"/>
        <v>1206</v>
      </c>
      <c r="D1307" s="111" t="str">
        <f ca="1">IF(ROW()-2&gt;LengthHeader,"",
OFFSET('YODA Header Blocks'!$A$2,'YODA File'!C1307,'YODA File'!A1307))</f>
        <v/>
      </c>
    </row>
    <row r="1308" spans="1:4" x14ac:dyDescent="0.25">
      <c r="A1308">
        <f t="shared" ca="1" si="40"/>
        <v>28</v>
      </c>
      <c r="B1308" s="111" t="str">
        <f ca="1">OFFSET('YODA Header Blocks'!$A$1,0,'YODA File'!A1308)</f>
        <v>Data Values</v>
      </c>
      <c r="C1308">
        <f t="shared" ca="1" si="41"/>
        <v>1207</v>
      </c>
      <c r="D1308" s="111" t="str">
        <f ca="1">IF(ROW()-2&gt;LengthHeader,"",
OFFSET('YODA Header Blocks'!$A$2,'YODA File'!C1308,'YODA File'!A1308))</f>
        <v/>
      </c>
    </row>
    <row r="1309" spans="1:4" x14ac:dyDescent="0.25">
      <c r="A1309">
        <f t="shared" ca="1" si="40"/>
        <v>28</v>
      </c>
      <c r="B1309" s="111" t="str">
        <f ca="1">OFFSET('YODA Header Blocks'!$A$1,0,'YODA File'!A1309)</f>
        <v>Data Values</v>
      </c>
      <c r="C1309">
        <f t="shared" ca="1" si="41"/>
        <v>1208</v>
      </c>
      <c r="D1309" s="111" t="str">
        <f ca="1">IF(ROW()-2&gt;LengthHeader,"",
OFFSET('YODA Header Blocks'!$A$2,'YODA File'!C1309,'YODA File'!A1309))</f>
        <v/>
      </c>
    </row>
    <row r="1310" spans="1:4" x14ac:dyDescent="0.25">
      <c r="A1310">
        <f t="shared" ca="1" si="40"/>
        <v>28</v>
      </c>
      <c r="B1310" s="111" t="str">
        <f ca="1">OFFSET('YODA Header Blocks'!$A$1,0,'YODA File'!A1310)</f>
        <v>Data Values</v>
      </c>
      <c r="C1310">
        <f t="shared" ca="1" si="41"/>
        <v>1209</v>
      </c>
      <c r="D1310" s="111" t="str">
        <f ca="1">IF(ROW()-2&gt;LengthHeader,"",
OFFSET('YODA Header Blocks'!$A$2,'YODA File'!C1310,'YODA File'!A1310))</f>
        <v/>
      </c>
    </row>
    <row r="1311" spans="1:4" x14ac:dyDescent="0.25">
      <c r="A1311">
        <f t="shared" ca="1" si="40"/>
        <v>28</v>
      </c>
      <c r="B1311" s="111" t="str">
        <f ca="1">OFFSET('YODA Header Blocks'!$A$1,0,'YODA File'!A1311)</f>
        <v>Data Values</v>
      </c>
      <c r="C1311">
        <f t="shared" ca="1" si="41"/>
        <v>1210</v>
      </c>
      <c r="D1311" s="111" t="str">
        <f ca="1">IF(ROW()-2&gt;LengthHeader,"",
OFFSET('YODA Header Blocks'!$A$2,'YODA File'!C1311,'YODA File'!A1311))</f>
        <v/>
      </c>
    </row>
    <row r="1312" spans="1:4" x14ac:dyDescent="0.25">
      <c r="A1312">
        <f t="shared" ca="1" si="40"/>
        <v>28</v>
      </c>
      <c r="B1312" s="111" t="str">
        <f ca="1">OFFSET('YODA Header Blocks'!$A$1,0,'YODA File'!A1312)</f>
        <v>Data Values</v>
      </c>
      <c r="C1312">
        <f t="shared" ca="1" si="41"/>
        <v>1211</v>
      </c>
      <c r="D1312" s="111" t="str">
        <f ca="1">IF(ROW()-2&gt;LengthHeader,"",
OFFSET('YODA Header Blocks'!$A$2,'YODA File'!C1312,'YODA File'!A1312))</f>
        <v/>
      </c>
    </row>
    <row r="1313" spans="1:4" x14ac:dyDescent="0.25">
      <c r="A1313">
        <f t="shared" ca="1" si="40"/>
        <v>28</v>
      </c>
      <c r="B1313" s="111" t="str">
        <f ca="1">OFFSET('YODA Header Blocks'!$A$1,0,'YODA File'!A1313)</f>
        <v>Data Values</v>
      </c>
      <c r="C1313">
        <f t="shared" ca="1" si="41"/>
        <v>1212</v>
      </c>
      <c r="D1313" s="111" t="str">
        <f ca="1">IF(ROW()-2&gt;LengthHeader,"",
OFFSET('YODA Header Blocks'!$A$2,'YODA File'!C1313,'YODA File'!A1313))</f>
        <v/>
      </c>
    </row>
    <row r="1314" spans="1:4" x14ac:dyDescent="0.25">
      <c r="A1314">
        <f t="shared" ca="1" si="40"/>
        <v>28</v>
      </c>
      <c r="B1314" s="111" t="str">
        <f ca="1">OFFSET('YODA Header Blocks'!$A$1,0,'YODA File'!A1314)</f>
        <v>Data Values</v>
      </c>
      <c r="C1314">
        <f t="shared" ca="1" si="41"/>
        <v>1213</v>
      </c>
      <c r="D1314" s="111" t="str">
        <f ca="1">IF(ROW()-2&gt;LengthHeader,"",
OFFSET('YODA Header Blocks'!$A$2,'YODA File'!C1314,'YODA File'!A1314))</f>
        <v/>
      </c>
    </row>
    <row r="1315" spans="1:4" x14ac:dyDescent="0.25">
      <c r="A1315">
        <f t="shared" ca="1" si="40"/>
        <v>28</v>
      </c>
      <c r="B1315" s="111" t="str">
        <f ca="1">OFFSET('YODA Header Blocks'!$A$1,0,'YODA File'!A1315)</f>
        <v>Data Values</v>
      </c>
      <c r="C1315">
        <f t="shared" ca="1" si="41"/>
        <v>1214</v>
      </c>
      <c r="D1315" s="111" t="str">
        <f ca="1">IF(ROW()-2&gt;LengthHeader,"",
OFFSET('YODA Header Blocks'!$A$2,'YODA File'!C1315,'YODA File'!A1315))</f>
        <v/>
      </c>
    </row>
    <row r="1316" spans="1:4" x14ac:dyDescent="0.25">
      <c r="A1316">
        <f t="shared" ca="1" si="40"/>
        <v>28</v>
      </c>
      <c r="B1316" s="111" t="str">
        <f ca="1">OFFSET('YODA Header Blocks'!$A$1,0,'YODA File'!A1316)</f>
        <v>Data Values</v>
      </c>
      <c r="C1316">
        <f t="shared" ca="1" si="41"/>
        <v>1215</v>
      </c>
      <c r="D1316" s="111" t="str">
        <f ca="1">IF(ROW()-2&gt;LengthHeader,"",
OFFSET('YODA Header Blocks'!$A$2,'YODA File'!C1316,'YODA File'!A1316))</f>
        <v/>
      </c>
    </row>
    <row r="1317" spans="1:4" x14ac:dyDescent="0.25">
      <c r="A1317">
        <f t="shared" ca="1" si="40"/>
        <v>28</v>
      </c>
      <c r="B1317" s="111" t="str">
        <f ca="1">OFFSET('YODA Header Blocks'!$A$1,0,'YODA File'!A1317)</f>
        <v>Data Values</v>
      </c>
      <c r="C1317">
        <f t="shared" ca="1" si="41"/>
        <v>1216</v>
      </c>
      <c r="D1317" s="111" t="str">
        <f ca="1">IF(ROW()-2&gt;LengthHeader,"",
OFFSET('YODA Header Blocks'!$A$2,'YODA File'!C1317,'YODA File'!A1317))</f>
        <v/>
      </c>
    </row>
    <row r="1318" spans="1:4" x14ac:dyDescent="0.25">
      <c r="A1318">
        <f t="shared" ca="1" si="40"/>
        <v>28</v>
      </c>
      <c r="B1318" s="111" t="str">
        <f ca="1">OFFSET('YODA Header Blocks'!$A$1,0,'YODA File'!A1318)</f>
        <v>Data Values</v>
      </c>
      <c r="C1318">
        <f t="shared" ca="1" si="41"/>
        <v>1217</v>
      </c>
      <c r="D1318" s="111" t="str">
        <f ca="1">IF(ROW()-2&gt;LengthHeader,"",
OFFSET('YODA Header Blocks'!$A$2,'YODA File'!C1318,'YODA File'!A1318))</f>
        <v/>
      </c>
    </row>
    <row r="1319" spans="1:4" x14ac:dyDescent="0.25">
      <c r="A1319">
        <f t="shared" ca="1" si="40"/>
        <v>28</v>
      </c>
      <c r="B1319" s="111" t="str">
        <f ca="1">OFFSET('YODA Header Blocks'!$A$1,0,'YODA File'!A1319)</f>
        <v>Data Values</v>
      </c>
      <c r="C1319">
        <f t="shared" ca="1" si="41"/>
        <v>1218</v>
      </c>
      <c r="D1319" s="111" t="str">
        <f ca="1">IF(ROW()-2&gt;LengthHeader,"",
OFFSET('YODA Header Blocks'!$A$2,'YODA File'!C1319,'YODA File'!A1319))</f>
        <v/>
      </c>
    </row>
    <row r="1320" spans="1:4" x14ac:dyDescent="0.25">
      <c r="A1320">
        <f t="shared" ca="1" si="40"/>
        <v>28</v>
      </c>
      <c r="B1320" s="111" t="str">
        <f ca="1">OFFSET('YODA Header Blocks'!$A$1,0,'YODA File'!A1320)</f>
        <v>Data Values</v>
      </c>
      <c r="C1320">
        <f t="shared" ca="1" si="41"/>
        <v>1219</v>
      </c>
      <c r="D1320" s="111" t="str">
        <f ca="1">IF(ROW()-2&gt;LengthHeader,"",
OFFSET('YODA Header Blocks'!$A$2,'YODA File'!C1320,'YODA File'!A1320))</f>
        <v/>
      </c>
    </row>
    <row r="1321" spans="1:4" x14ac:dyDescent="0.25">
      <c r="A1321">
        <f t="shared" ca="1" si="40"/>
        <v>28</v>
      </c>
      <c r="B1321" s="111" t="str">
        <f ca="1">OFFSET('YODA Header Blocks'!$A$1,0,'YODA File'!A1321)</f>
        <v>Data Values</v>
      </c>
      <c r="C1321">
        <f t="shared" ca="1" si="41"/>
        <v>1220</v>
      </c>
      <c r="D1321" s="111" t="str">
        <f ca="1">IF(ROW()-2&gt;LengthHeader,"",
OFFSET('YODA Header Blocks'!$A$2,'YODA File'!C1321,'YODA File'!A1321))</f>
        <v/>
      </c>
    </row>
    <row r="1322" spans="1:4" x14ac:dyDescent="0.25">
      <c r="A1322">
        <f t="shared" ca="1" si="40"/>
        <v>28</v>
      </c>
      <c r="B1322" s="111" t="str">
        <f ca="1">OFFSET('YODA Header Blocks'!$A$1,0,'YODA File'!A1322)</f>
        <v>Data Values</v>
      </c>
      <c r="C1322">
        <f t="shared" ca="1" si="41"/>
        <v>1221</v>
      </c>
      <c r="D1322" s="111" t="str">
        <f ca="1">IF(ROW()-2&gt;LengthHeader,"",
OFFSET('YODA Header Blocks'!$A$2,'YODA File'!C1322,'YODA File'!A1322))</f>
        <v/>
      </c>
    </row>
    <row r="1323" spans="1:4" x14ac:dyDescent="0.25">
      <c r="A1323">
        <f t="shared" ca="1" si="40"/>
        <v>28</v>
      </c>
      <c r="B1323" s="111" t="str">
        <f ca="1">OFFSET('YODA Header Blocks'!$A$1,0,'YODA File'!A1323)</f>
        <v>Data Values</v>
      </c>
      <c r="C1323">
        <f t="shared" ca="1" si="41"/>
        <v>1222</v>
      </c>
      <c r="D1323" s="111" t="str">
        <f ca="1">IF(ROW()-2&gt;LengthHeader,"",
OFFSET('YODA Header Blocks'!$A$2,'YODA File'!C1323,'YODA File'!A1323))</f>
        <v/>
      </c>
    </row>
    <row r="1324" spans="1:4" x14ac:dyDescent="0.25">
      <c r="A1324">
        <f t="shared" ca="1" si="40"/>
        <v>28</v>
      </c>
      <c r="B1324" s="111" t="str">
        <f ca="1">OFFSET('YODA Header Blocks'!$A$1,0,'YODA File'!A1324)</f>
        <v>Data Values</v>
      </c>
      <c r="C1324">
        <f t="shared" ca="1" si="41"/>
        <v>1223</v>
      </c>
      <c r="D1324" s="111" t="str">
        <f ca="1">IF(ROW()-2&gt;LengthHeader,"",
OFFSET('YODA Header Blocks'!$A$2,'YODA File'!C1324,'YODA File'!A1324))</f>
        <v/>
      </c>
    </row>
    <row r="1325" spans="1:4" x14ac:dyDescent="0.25">
      <c r="A1325">
        <f t="shared" ca="1" si="40"/>
        <v>28</v>
      </c>
      <c r="B1325" s="111" t="str">
        <f ca="1">OFFSET('YODA Header Blocks'!$A$1,0,'YODA File'!A1325)</f>
        <v>Data Values</v>
      </c>
      <c r="C1325">
        <f t="shared" ca="1" si="41"/>
        <v>1224</v>
      </c>
      <c r="D1325" s="111" t="str">
        <f ca="1">IF(ROW()-2&gt;LengthHeader,"",
OFFSET('YODA Header Blocks'!$A$2,'YODA File'!C1325,'YODA File'!A1325))</f>
        <v/>
      </c>
    </row>
    <row r="1326" spans="1:4" x14ac:dyDescent="0.25">
      <c r="A1326">
        <f t="shared" ca="1" si="40"/>
        <v>28</v>
      </c>
      <c r="B1326" s="111" t="str">
        <f ca="1">OFFSET('YODA Header Blocks'!$A$1,0,'YODA File'!A1326)</f>
        <v>Data Values</v>
      </c>
      <c r="C1326">
        <f t="shared" ca="1" si="41"/>
        <v>1225</v>
      </c>
      <c r="D1326" s="111" t="str">
        <f ca="1">IF(ROW()-2&gt;LengthHeader,"",
OFFSET('YODA Header Blocks'!$A$2,'YODA File'!C1326,'YODA File'!A1326))</f>
        <v/>
      </c>
    </row>
    <row r="1327" spans="1:4" x14ac:dyDescent="0.25">
      <c r="A1327">
        <f t="shared" ca="1" si="40"/>
        <v>28</v>
      </c>
      <c r="B1327" s="111" t="str">
        <f ca="1">OFFSET('YODA Header Blocks'!$A$1,0,'YODA File'!A1327)</f>
        <v>Data Values</v>
      </c>
      <c r="C1327">
        <f t="shared" ca="1" si="41"/>
        <v>1226</v>
      </c>
      <c r="D1327" s="111" t="str">
        <f ca="1">IF(ROW()-2&gt;LengthHeader,"",
OFFSET('YODA Header Blocks'!$A$2,'YODA File'!C1327,'YODA File'!A1327))</f>
        <v/>
      </c>
    </row>
    <row r="1328" spans="1:4" x14ac:dyDescent="0.25">
      <c r="A1328">
        <f t="shared" ca="1" si="40"/>
        <v>28</v>
      </c>
      <c r="B1328" s="111" t="str">
        <f ca="1">OFFSET('YODA Header Blocks'!$A$1,0,'YODA File'!A1328)</f>
        <v>Data Values</v>
      </c>
      <c r="C1328">
        <f t="shared" ca="1" si="41"/>
        <v>1227</v>
      </c>
      <c r="D1328" s="111" t="str">
        <f ca="1">IF(ROW()-2&gt;LengthHeader,"",
OFFSET('YODA Header Blocks'!$A$2,'YODA File'!C1328,'YODA File'!A1328))</f>
        <v/>
      </c>
    </row>
    <row r="1329" spans="1:4" x14ac:dyDescent="0.25">
      <c r="A1329">
        <f t="shared" ca="1" si="40"/>
        <v>28</v>
      </c>
      <c r="B1329" s="111" t="str">
        <f ca="1">OFFSET('YODA Header Blocks'!$A$1,0,'YODA File'!A1329)</f>
        <v>Data Values</v>
      </c>
      <c r="C1329">
        <f t="shared" ca="1" si="41"/>
        <v>1228</v>
      </c>
      <c r="D1329" s="111" t="str">
        <f ca="1">IF(ROW()-2&gt;LengthHeader,"",
OFFSET('YODA Header Blocks'!$A$2,'YODA File'!C1329,'YODA File'!A1329))</f>
        <v/>
      </c>
    </row>
    <row r="1330" spans="1:4" x14ac:dyDescent="0.25">
      <c r="A1330">
        <f t="shared" ca="1" si="40"/>
        <v>28</v>
      </c>
      <c r="B1330" s="111" t="str">
        <f ca="1">OFFSET('YODA Header Blocks'!$A$1,0,'YODA File'!A1330)</f>
        <v>Data Values</v>
      </c>
      <c r="C1330">
        <f t="shared" ca="1" si="41"/>
        <v>1229</v>
      </c>
      <c r="D1330" s="111" t="str">
        <f ca="1">IF(ROW()-2&gt;LengthHeader,"",
OFFSET('YODA Header Blocks'!$A$2,'YODA File'!C1330,'YODA File'!A1330))</f>
        <v/>
      </c>
    </row>
    <row r="1331" spans="1:4" x14ac:dyDescent="0.25">
      <c r="A1331">
        <f t="shared" ca="1" si="40"/>
        <v>28</v>
      </c>
      <c r="B1331" s="111" t="str">
        <f ca="1">OFFSET('YODA Header Blocks'!$A$1,0,'YODA File'!A1331)</f>
        <v>Data Values</v>
      </c>
      <c r="C1331">
        <f t="shared" ca="1" si="41"/>
        <v>1230</v>
      </c>
      <c r="D1331" s="111" t="str">
        <f ca="1">IF(ROW()-2&gt;LengthHeader,"",
OFFSET('YODA Header Blocks'!$A$2,'YODA File'!C1331,'YODA File'!A1331))</f>
        <v/>
      </c>
    </row>
    <row r="1332" spans="1:4" x14ac:dyDescent="0.25">
      <c r="A1332">
        <f t="shared" ca="1" si="40"/>
        <v>28</v>
      </c>
      <c r="B1332" s="111" t="str">
        <f ca="1">OFFSET('YODA Header Blocks'!$A$1,0,'YODA File'!A1332)</f>
        <v>Data Values</v>
      </c>
      <c r="C1332">
        <f t="shared" ca="1" si="41"/>
        <v>1231</v>
      </c>
      <c r="D1332" s="111" t="str">
        <f ca="1">IF(ROW()-2&gt;LengthHeader,"",
OFFSET('YODA Header Blocks'!$A$2,'YODA File'!C1332,'YODA File'!A1332))</f>
        <v/>
      </c>
    </row>
    <row r="1333" spans="1:4" x14ac:dyDescent="0.25">
      <c r="A1333">
        <f t="shared" ca="1" si="40"/>
        <v>28</v>
      </c>
      <c r="B1333" s="111" t="str">
        <f ca="1">OFFSET('YODA Header Blocks'!$A$1,0,'YODA File'!A1333)</f>
        <v>Data Values</v>
      </c>
      <c r="C1333">
        <f t="shared" ca="1" si="41"/>
        <v>1232</v>
      </c>
      <c r="D1333" s="111" t="str">
        <f ca="1">IF(ROW()-2&gt;LengthHeader,"",
OFFSET('YODA Header Blocks'!$A$2,'YODA File'!C1333,'YODA File'!A1333))</f>
        <v/>
      </c>
    </row>
    <row r="1334" spans="1:4" x14ac:dyDescent="0.25">
      <c r="A1334">
        <f t="shared" ca="1" si="40"/>
        <v>28</v>
      </c>
      <c r="B1334" s="111" t="str">
        <f ca="1">OFFSET('YODA Header Blocks'!$A$1,0,'YODA File'!A1334)</f>
        <v>Data Values</v>
      </c>
      <c r="C1334">
        <f t="shared" ca="1" si="41"/>
        <v>1233</v>
      </c>
      <c r="D1334" s="111" t="str">
        <f ca="1">IF(ROW()-2&gt;LengthHeader,"",
OFFSET('YODA Header Blocks'!$A$2,'YODA File'!C1334,'YODA File'!A1334))</f>
        <v/>
      </c>
    </row>
    <row r="1335" spans="1:4" x14ac:dyDescent="0.25">
      <c r="A1335">
        <f t="shared" ca="1" si="40"/>
        <v>28</v>
      </c>
      <c r="B1335" s="111" t="str">
        <f ca="1">OFFSET('YODA Header Blocks'!$A$1,0,'YODA File'!A1335)</f>
        <v>Data Values</v>
      </c>
      <c r="C1335">
        <f t="shared" ca="1" si="41"/>
        <v>1234</v>
      </c>
      <c r="D1335" s="111" t="str">
        <f ca="1">IF(ROW()-2&gt;LengthHeader,"",
OFFSET('YODA Header Blocks'!$A$2,'YODA File'!C1335,'YODA File'!A1335))</f>
        <v/>
      </c>
    </row>
    <row r="1336" spans="1:4" x14ac:dyDescent="0.25">
      <c r="A1336">
        <f t="shared" ca="1" si="40"/>
        <v>28</v>
      </c>
      <c r="B1336" s="111" t="str">
        <f ca="1">OFFSET('YODA Header Blocks'!$A$1,0,'YODA File'!A1336)</f>
        <v>Data Values</v>
      </c>
      <c r="C1336">
        <f t="shared" ca="1" si="41"/>
        <v>1235</v>
      </c>
      <c r="D1336" s="111" t="str">
        <f ca="1">IF(ROW()-2&gt;LengthHeader,"",
OFFSET('YODA Header Blocks'!$A$2,'YODA File'!C1336,'YODA File'!A1336))</f>
        <v/>
      </c>
    </row>
    <row r="1337" spans="1:4" x14ac:dyDescent="0.25">
      <c r="A1337">
        <f t="shared" ca="1" si="40"/>
        <v>28</v>
      </c>
      <c r="B1337" s="111" t="str">
        <f ca="1">OFFSET('YODA Header Blocks'!$A$1,0,'YODA File'!A1337)</f>
        <v>Data Values</v>
      </c>
      <c r="C1337">
        <f t="shared" ca="1" si="41"/>
        <v>1236</v>
      </c>
      <c r="D1337" s="111" t="str">
        <f ca="1">IF(ROW()-2&gt;LengthHeader,"",
OFFSET('YODA Header Blocks'!$A$2,'YODA File'!C1337,'YODA File'!A1337))</f>
        <v/>
      </c>
    </row>
    <row r="1338" spans="1:4" x14ac:dyDescent="0.25">
      <c r="A1338">
        <f t="shared" ca="1" si="40"/>
        <v>28</v>
      </c>
      <c r="B1338" s="111" t="str">
        <f ca="1">OFFSET('YODA Header Blocks'!$A$1,0,'YODA File'!A1338)</f>
        <v>Data Values</v>
      </c>
      <c r="C1338">
        <f t="shared" ca="1" si="41"/>
        <v>1237</v>
      </c>
      <c r="D1338" s="111" t="str">
        <f ca="1">IF(ROW()-2&gt;LengthHeader,"",
OFFSET('YODA Header Blocks'!$A$2,'YODA File'!C1338,'YODA File'!A1338))</f>
        <v/>
      </c>
    </row>
    <row r="1339" spans="1:4" x14ac:dyDescent="0.25">
      <c r="A1339">
        <f t="shared" ca="1" si="40"/>
        <v>28</v>
      </c>
      <c r="B1339" s="111" t="str">
        <f ca="1">OFFSET('YODA Header Blocks'!$A$1,0,'YODA File'!A1339)</f>
        <v>Data Values</v>
      </c>
      <c r="C1339">
        <f t="shared" ca="1" si="41"/>
        <v>1238</v>
      </c>
      <c r="D1339" s="111" t="str">
        <f ca="1">IF(ROW()-2&gt;LengthHeader,"",
OFFSET('YODA Header Blocks'!$A$2,'YODA File'!C1339,'YODA File'!A1339))</f>
        <v/>
      </c>
    </row>
    <row r="1340" spans="1:4" x14ac:dyDescent="0.25">
      <c r="A1340">
        <f t="shared" ca="1" si="40"/>
        <v>28</v>
      </c>
      <c r="B1340" s="111" t="str">
        <f ca="1">OFFSET('YODA Header Blocks'!$A$1,0,'YODA File'!A1340)</f>
        <v>Data Values</v>
      </c>
      <c r="C1340">
        <f t="shared" ca="1" si="41"/>
        <v>1239</v>
      </c>
      <c r="D1340" s="111" t="str">
        <f ca="1">IF(ROW()-2&gt;LengthHeader,"",
OFFSET('YODA Header Blocks'!$A$2,'YODA File'!C1340,'YODA File'!A1340))</f>
        <v/>
      </c>
    </row>
    <row r="1341" spans="1:4" x14ac:dyDescent="0.25">
      <c r="A1341">
        <f t="shared" ca="1" si="40"/>
        <v>28</v>
      </c>
      <c r="B1341" s="111" t="str">
        <f ca="1">OFFSET('YODA Header Blocks'!$A$1,0,'YODA File'!A1341)</f>
        <v>Data Values</v>
      </c>
      <c r="C1341">
        <f t="shared" ca="1" si="41"/>
        <v>1240</v>
      </c>
      <c r="D1341" s="111" t="str">
        <f ca="1">IF(ROW()-2&gt;LengthHeader,"",
OFFSET('YODA Header Blocks'!$A$2,'YODA File'!C1341,'YODA File'!A1341))</f>
        <v/>
      </c>
    </row>
    <row r="1342" spans="1:4" x14ac:dyDescent="0.25">
      <c r="A1342">
        <f t="shared" ca="1" si="40"/>
        <v>28</v>
      </c>
      <c r="B1342" s="111" t="str">
        <f ca="1">OFFSET('YODA Header Blocks'!$A$1,0,'YODA File'!A1342)</f>
        <v>Data Values</v>
      </c>
      <c r="C1342">
        <f t="shared" ca="1" si="41"/>
        <v>1241</v>
      </c>
      <c r="D1342" s="111" t="str">
        <f ca="1">IF(ROW()-2&gt;LengthHeader,"",
OFFSET('YODA Header Blocks'!$A$2,'YODA File'!C1342,'YODA File'!A1342))</f>
        <v/>
      </c>
    </row>
    <row r="1343" spans="1:4" x14ac:dyDescent="0.25">
      <c r="A1343">
        <f t="shared" ca="1" si="40"/>
        <v>28</v>
      </c>
      <c r="B1343" s="111" t="str">
        <f ca="1">OFFSET('YODA Header Blocks'!$A$1,0,'YODA File'!A1343)</f>
        <v>Data Values</v>
      </c>
      <c r="C1343">
        <f t="shared" ca="1" si="41"/>
        <v>1242</v>
      </c>
      <c r="D1343" s="111" t="str">
        <f ca="1">IF(ROW()-2&gt;LengthHeader,"",
OFFSET('YODA Header Blocks'!$A$2,'YODA File'!C1343,'YODA File'!A1343))</f>
        <v/>
      </c>
    </row>
    <row r="1344" spans="1:4" x14ac:dyDescent="0.25">
      <c r="A1344">
        <f t="shared" ca="1" si="40"/>
        <v>28</v>
      </c>
      <c r="B1344" s="111" t="str">
        <f ca="1">OFFSET('YODA Header Blocks'!$A$1,0,'YODA File'!A1344)</f>
        <v>Data Values</v>
      </c>
      <c r="C1344">
        <f t="shared" ca="1" si="41"/>
        <v>1243</v>
      </c>
      <c r="D1344" s="111" t="str">
        <f ca="1">IF(ROW()-2&gt;LengthHeader,"",
OFFSET('YODA Header Blocks'!$A$2,'YODA File'!C1344,'YODA File'!A1344))</f>
        <v/>
      </c>
    </row>
    <row r="1345" spans="1:4" x14ac:dyDescent="0.25">
      <c r="A1345">
        <f t="shared" ca="1" si="40"/>
        <v>28</v>
      </c>
      <c r="B1345" s="111" t="str">
        <f ca="1">OFFSET('YODA Header Blocks'!$A$1,0,'YODA File'!A1345)</f>
        <v>Data Values</v>
      </c>
      <c r="C1345">
        <f t="shared" ca="1" si="41"/>
        <v>1244</v>
      </c>
      <c r="D1345" s="111" t="str">
        <f ca="1">IF(ROW()-2&gt;LengthHeader,"",
OFFSET('YODA Header Blocks'!$A$2,'YODA File'!C1345,'YODA File'!A1345))</f>
        <v/>
      </c>
    </row>
    <row r="1346" spans="1:4" x14ac:dyDescent="0.25">
      <c r="A1346">
        <f t="shared" ca="1" si="40"/>
        <v>28</v>
      </c>
      <c r="B1346" s="111" t="str">
        <f ca="1">OFFSET('YODA Header Blocks'!$A$1,0,'YODA File'!A1346)</f>
        <v>Data Values</v>
      </c>
      <c r="C1346">
        <f t="shared" ca="1" si="41"/>
        <v>1245</v>
      </c>
      <c r="D1346" s="111" t="str">
        <f ca="1">IF(ROW()-2&gt;LengthHeader,"",
OFFSET('YODA Header Blocks'!$A$2,'YODA File'!C1346,'YODA File'!A1346))</f>
        <v/>
      </c>
    </row>
    <row r="1347" spans="1:4" x14ac:dyDescent="0.25">
      <c r="A1347">
        <f t="shared" ref="A1347:A1410" ca="1" si="42">IF(C1346=INDIRECT(CONCATENATE("'YODA Header Blocks'!R2C",A1346+1,":R2C",A1346+1),FALSE),A1346+1,A1346)</f>
        <v>28</v>
      </c>
      <c r="B1347" s="111" t="str">
        <f ca="1">OFFSET('YODA Header Blocks'!$A$1,0,'YODA File'!A1347)</f>
        <v>Data Values</v>
      </c>
      <c r="C1347">
        <f t="shared" ref="C1347:C1410" ca="1" si="43">IF(C1346=SUM(INDIRECT(CONCATENATE("'YODA Header Blocks'!R2C",A1346+1,":R2C",A1346+1),FALSE)),1,C1346+1)</f>
        <v>1246</v>
      </c>
      <c r="D1347" s="111" t="str">
        <f ca="1">IF(ROW()-2&gt;LengthHeader,"",
OFFSET('YODA Header Blocks'!$A$2,'YODA File'!C1347,'YODA File'!A1347))</f>
        <v/>
      </c>
    </row>
    <row r="1348" spans="1:4" x14ac:dyDescent="0.25">
      <c r="A1348">
        <f t="shared" ca="1" si="42"/>
        <v>28</v>
      </c>
      <c r="B1348" s="111" t="str">
        <f ca="1">OFFSET('YODA Header Blocks'!$A$1,0,'YODA File'!A1348)</f>
        <v>Data Values</v>
      </c>
      <c r="C1348">
        <f t="shared" ca="1" si="43"/>
        <v>1247</v>
      </c>
      <c r="D1348" s="111" t="str">
        <f ca="1">IF(ROW()-2&gt;LengthHeader,"",
OFFSET('YODA Header Blocks'!$A$2,'YODA File'!C1348,'YODA File'!A1348))</f>
        <v/>
      </c>
    </row>
    <row r="1349" spans="1:4" x14ac:dyDescent="0.25">
      <c r="A1349">
        <f t="shared" ca="1" si="42"/>
        <v>28</v>
      </c>
      <c r="B1349" s="111" t="str">
        <f ca="1">OFFSET('YODA Header Blocks'!$A$1,0,'YODA File'!A1349)</f>
        <v>Data Values</v>
      </c>
      <c r="C1349">
        <f t="shared" ca="1" si="43"/>
        <v>1248</v>
      </c>
      <c r="D1349" s="111" t="str">
        <f ca="1">IF(ROW()-2&gt;LengthHeader,"",
OFFSET('YODA Header Blocks'!$A$2,'YODA File'!C1349,'YODA File'!A1349))</f>
        <v/>
      </c>
    </row>
    <row r="1350" spans="1:4" x14ac:dyDescent="0.25">
      <c r="A1350">
        <f t="shared" ca="1" si="42"/>
        <v>28</v>
      </c>
      <c r="B1350" s="111" t="str">
        <f ca="1">OFFSET('YODA Header Blocks'!$A$1,0,'YODA File'!A1350)</f>
        <v>Data Values</v>
      </c>
      <c r="C1350">
        <f t="shared" ca="1" si="43"/>
        <v>1249</v>
      </c>
      <c r="D1350" s="111" t="str">
        <f ca="1">IF(ROW()-2&gt;LengthHeader,"",
OFFSET('YODA Header Blocks'!$A$2,'YODA File'!C1350,'YODA File'!A1350))</f>
        <v/>
      </c>
    </row>
    <row r="1351" spans="1:4" x14ac:dyDescent="0.25">
      <c r="A1351">
        <f t="shared" ca="1" si="42"/>
        <v>28</v>
      </c>
      <c r="B1351" s="111" t="str">
        <f ca="1">OFFSET('YODA Header Blocks'!$A$1,0,'YODA File'!A1351)</f>
        <v>Data Values</v>
      </c>
      <c r="C1351">
        <f t="shared" ca="1" si="43"/>
        <v>1250</v>
      </c>
      <c r="D1351" s="111" t="str">
        <f ca="1">IF(ROW()-2&gt;LengthHeader,"",
OFFSET('YODA Header Blocks'!$A$2,'YODA File'!C1351,'YODA File'!A1351))</f>
        <v/>
      </c>
    </row>
    <row r="1352" spans="1:4" x14ac:dyDescent="0.25">
      <c r="A1352">
        <f t="shared" ca="1" si="42"/>
        <v>28</v>
      </c>
      <c r="B1352" s="111" t="str">
        <f ca="1">OFFSET('YODA Header Blocks'!$A$1,0,'YODA File'!A1352)</f>
        <v>Data Values</v>
      </c>
      <c r="C1352">
        <f t="shared" ca="1" si="43"/>
        <v>1251</v>
      </c>
      <c r="D1352" s="111" t="str">
        <f ca="1">IF(ROW()-2&gt;LengthHeader,"",
OFFSET('YODA Header Blocks'!$A$2,'YODA File'!C1352,'YODA File'!A1352))</f>
        <v/>
      </c>
    </row>
    <row r="1353" spans="1:4" x14ac:dyDescent="0.25">
      <c r="A1353">
        <f t="shared" ca="1" si="42"/>
        <v>28</v>
      </c>
      <c r="B1353" s="111" t="str">
        <f ca="1">OFFSET('YODA Header Blocks'!$A$1,0,'YODA File'!A1353)</f>
        <v>Data Values</v>
      </c>
      <c r="C1353">
        <f t="shared" ca="1" si="43"/>
        <v>1252</v>
      </c>
      <c r="D1353" s="111" t="str">
        <f ca="1">IF(ROW()-2&gt;LengthHeader,"",
OFFSET('YODA Header Blocks'!$A$2,'YODA File'!C1353,'YODA File'!A1353))</f>
        <v/>
      </c>
    </row>
    <row r="1354" spans="1:4" x14ac:dyDescent="0.25">
      <c r="A1354">
        <f t="shared" ca="1" si="42"/>
        <v>28</v>
      </c>
      <c r="B1354" s="111" t="str">
        <f ca="1">OFFSET('YODA Header Blocks'!$A$1,0,'YODA File'!A1354)</f>
        <v>Data Values</v>
      </c>
      <c r="C1354">
        <f t="shared" ca="1" si="43"/>
        <v>1253</v>
      </c>
      <c r="D1354" s="111" t="str">
        <f ca="1">IF(ROW()-2&gt;LengthHeader,"",
OFFSET('YODA Header Blocks'!$A$2,'YODA File'!C1354,'YODA File'!A1354))</f>
        <v/>
      </c>
    </row>
    <row r="1355" spans="1:4" x14ac:dyDescent="0.25">
      <c r="A1355">
        <f t="shared" ca="1" si="42"/>
        <v>28</v>
      </c>
      <c r="B1355" s="111" t="str">
        <f ca="1">OFFSET('YODA Header Blocks'!$A$1,0,'YODA File'!A1355)</f>
        <v>Data Values</v>
      </c>
      <c r="C1355">
        <f t="shared" ca="1" si="43"/>
        <v>1254</v>
      </c>
      <c r="D1355" s="111" t="str">
        <f ca="1">IF(ROW()-2&gt;LengthHeader,"",
OFFSET('YODA Header Blocks'!$A$2,'YODA File'!C1355,'YODA File'!A1355))</f>
        <v/>
      </c>
    </row>
    <row r="1356" spans="1:4" x14ac:dyDescent="0.25">
      <c r="A1356">
        <f t="shared" ca="1" si="42"/>
        <v>28</v>
      </c>
      <c r="B1356" s="111" t="str">
        <f ca="1">OFFSET('YODA Header Blocks'!$A$1,0,'YODA File'!A1356)</f>
        <v>Data Values</v>
      </c>
      <c r="C1356">
        <f t="shared" ca="1" si="43"/>
        <v>1255</v>
      </c>
      <c r="D1356" s="111" t="str">
        <f ca="1">IF(ROW()-2&gt;LengthHeader,"",
OFFSET('YODA Header Blocks'!$A$2,'YODA File'!C1356,'YODA File'!A1356))</f>
        <v/>
      </c>
    </row>
    <row r="1357" spans="1:4" x14ac:dyDescent="0.25">
      <c r="A1357">
        <f t="shared" ca="1" si="42"/>
        <v>28</v>
      </c>
      <c r="B1357" s="111" t="str">
        <f ca="1">OFFSET('YODA Header Blocks'!$A$1,0,'YODA File'!A1357)</f>
        <v>Data Values</v>
      </c>
      <c r="C1357">
        <f t="shared" ca="1" si="43"/>
        <v>1256</v>
      </c>
      <c r="D1357" s="111" t="str">
        <f ca="1">IF(ROW()-2&gt;LengthHeader,"",
OFFSET('YODA Header Blocks'!$A$2,'YODA File'!C1357,'YODA File'!A1357))</f>
        <v/>
      </c>
    </row>
    <row r="1358" spans="1:4" x14ac:dyDescent="0.25">
      <c r="A1358">
        <f t="shared" ca="1" si="42"/>
        <v>28</v>
      </c>
      <c r="B1358" s="111" t="str">
        <f ca="1">OFFSET('YODA Header Blocks'!$A$1,0,'YODA File'!A1358)</f>
        <v>Data Values</v>
      </c>
      <c r="C1358">
        <f t="shared" ca="1" si="43"/>
        <v>1257</v>
      </c>
      <c r="D1358" s="111" t="str">
        <f ca="1">IF(ROW()-2&gt;LengthHeader,"",
OFFSET('YODA Header Blocks'!$A$2,'YODA File'!C1358,'YODA File'!A1358))</f>
        <v/>
      </c>
    </row>
    <row r="1359" spans="1:4" x14ac:dyDescent="0.25">
      <c r="A1359">
        <f t="shared" ca="1" si="42"/>
        <v>28</v>
      </c>
      <c r="B1359" s="111" t="str">
        <f ca="1">OFFSET('YODA Header Blocks'!$A$1,0,'YODA File'!A1359)</f>
        <v>Data Values</v>
      </c>
      <c r="C1359">
        <f t="shared" ca="1" si="43"/>
        <v>1258</v>
      </c>
      <c r="D1359" s="111" t="str">
        <f ca="1">IF(ROW()-2&gt;LengthHeader,"",
OFFSET('YODA Header Blocks'!$A$2,'YODA File'!C1359,'YODA File'!A1359))</f>
        <v/>
      </c>
    </row>
    <row r="1360" spans="1:4" x14ac:dyDescent="0.25">
      <c r="A1360">
        <f t="shared" ca="1" si="42"/>
        <v>28</v>
      </c>
      <c r="B1360" s="111" t="str">
        <f ca="1">OFFSET('YODA Header Blocks'!$A$1,0,'YODA File'!A1360)</f>
        <v>Data Values</v>
      </c>
      <c r="C1360">
        <f t="shared" ca="1" si="43"/>
        <v>1259</v>
      </c>
      <c r="D1360" s="111" t="str">
        <f ca="1">IF(ROW()-2&gt;LengthHeader,"",
OFFSET('YODA Header Blocks'!$A$2,'YODA File'!C1360,'YODA File'!A1360))</f>
        <v/>
      </c>
    </row>
    <row r="1361" spans="1:4" x14ac:dyDescent="0.25">
      <c r="A1361">
        <f t="shared" ca="1" si="42"/>
        <v>28</v>
      </c>
      <c r="B1361" s="111" t="str">
        <f ca="1">OFFSET('YODA Header Blocks'!$A$1,0,'YODA File'!A1361)</f>
        <v>Data Values</v>
      </c>
      <c r="C1361">
        <f t="shared" ca="1" si="43"/>
        <v>1260</v>
      </c>
      <c r="D1361" s="111" t="str">
        <f ca="1">IF(ROW()-2&gt;LengthHeader,"",
OFFSET('YODA Header Blocks'!$A$2,'YODA File'!C1361,'YODA File'!A1361))</f>
        <v/>
      </c>
    </row>
    <row r="1362" spans="1:4" x14ac:dyDescent="0.25">
      <c r="A1362">
        <f t="shared" ca="1" si="42"/>
        <v>28</v>
      </c>
      <c r="B1362" s="111" t="str">
        <f ca="1">OFFSET('YODA Header Blocks'!$A$1,0,'YODA File'!A1362)</f>
        <v>Data Values</v>
      </c>
      <c r="C1362">
        <f t="shared" ca="1" si="43"/>
        <v>1261</v>
      </c>
      <c r="D1362" s="111" t="str">
        <f ca="1">IF(ROW()-2&gt;LengthHeader,"",
OFFSET('YODA Header Blocks'!$A$2,'YODA File'!C1362,'YODA File'!A1362))</f>
        <v/>
      </c>
    </row>
    <row r="1363" spans="1:4" x14ac:dyDescent="0.25">
      <c r="A1363">
        <f t="shared" ca="1" si="42"/>
        <v>28</v>
      </c>
      <c r="B1363" s="111" t="str">
        <f ca="1">OFFSET('YODA Header Blocks'!$A$1,0,'YODA File'!A1363)</f>
        <v>Data Values</v>
      </c>
      <c r="C1363">
        <f t="shared" ca="1" si="43"/>
        <v>1262</v>
      </c>
      <c r="D1363" s="111" t="str">
        <f ca="1">IF(ROW()-2&gt;LengthHeader,"",
OFFSET('YODA Header Blocks'!$A$2,'YODA File'!C1363,'YODA File'!A1363))</f>
        <v/>
      </c>
    </row>
    <row r="1364" spans="1:4" x14ac:dyDescent="0.25">
      <c r="A1364">
        <f t="shared" ca="1" si="42"/>
        <v>28</v>
      </c>
      <c r="B1364" s="111" t="str">
        <f ca="1">OFFSET('YODA Header Blocks'!$A$1,0,'YODA File'!A1364)</f>
        <v>Data Values</v>
      </c>
      <c r="C1364">
        <f t="shared" ca="1" si="43"/>
        <v>1263</v>
      </c>
      <c r="D1364" s="111" t="str">
        <f ca="1">IF(ROW()-2&gt;LengthHeader,"",
OFFSET('YODA Header Blocks'!$A$2,'YODA File'!C1364,'YODA File'!A1364))</f>
        <v/>
      </c>
    </row>
    <row r="1365" spans="1:4" x14ac:dyDescent="0.25">
      <c r="A1365">
        <f t="shared" ca="1" si="42"/>
        <v>28</v>
      </c>
      <c r="B1365" s="111" t="str">
        <f ca="1">OFFSET('YODA Header Blocks'!$A$1,0,'YODA File'!A1365)</f>
        <v>Data Values</v>
      </c>
      <c r="C1365">
        <f t="shared" ca="1" si="43"/>
        <v>1264</v>
      </c>
      <c r="D1365" s="111" t="str">
        <f ca="1">IF(ROW()-2&gt;LengthHeader,"",
OFFSET('YODA Header Blocks'!$A$2,'YODA File'!C1365,'YODA File'!A1365))</f>
        <v/>
      </c>
    </row>
    <row r="1366" spans="1:4" x14ac:dyDescent="0.25">
      <c r="A1366">
        <f t="shared" ca="1" si="42"/>
        <v>28</v>
      </c>
      <c r="B1366" s="111" t="str">
        <f ca="1">OFFSET('YODA Header Blocks'!$A$1,0,'YODA File'!A1366)</f>
        <v>Data Values</v>
      </c>
      <c r="C1366">
        <f t="shared" ca="1" si="43"/>
        <v>1265</v>
      </c>
      <c r="D1366" s="111" t="str">
        <f ca="1">IF(ROW()-2&gt;LengthHeader,"",
OFFSET('YODA Header Blocks'!$A$2,'YODA File'!C1366,'YODA File'!A1366))</f>
        <v/>
      </c>
    </row>
    <row r="1367" spans="1:4" x14ac:dyDescent="0.25">
      <c r="A1367">
        <f t="shared" ca="1" si="42"/>
        <v>28</v>
      </c>
      <c r="B1367" s="111" t="str">
        <f ca="1">OFFSET('YODA Header Blocks'!$A$1,0,'YODA File'!A1367)</f>
        <v>Data Values</v>
      </c>
      <c r="C1367">
        <f t="shared" ca="1" si="43"/>
        <v>1266</v>
      </c>
      <c r="D1367" s="111" t="str">
        <f ca="1">IF(ROW()-2&gt;LengthHeader,"",
OFFSET('YODA Header Blocks'!$A$2,'YODA File'!C1367,'YODA File'!A1367))</f>
        <v/>
      </c>
    </row>
    <row r="1368" spans="1:4" x14ac:dyDescent="0.25">
      <c r="A1368">
        <f t="shared" ca="1" si="42"/>
        <v>28</v>
      </c>
      <c r="B1368" s="111" t="str">
        <f ca="1">OFFSET('YODA Header Blocks'!$A$1,0,'YODA File'!A1368)</f>
        <v>Data Values</v>
      </c>
      <c r="C1368">
        <f t="shared" ca="1" si="43"/>
        <v>1267</v>
      </c>
      <c r="D1368" s="111" t="str">
        <f ca="1">IF(ROW()-2&gt;LengthHeader,"",
OFFSET('YODA Header Blocks'!$A$2,'YODA File'!C1368,'YODA File'!A1368))</f>
        <v/>
      </c>
    </row>
    <row r="1369" spans="1:4" x14ac:dyDescent="0.25">
      <c r="A1369">
        <f t="shared" ca="1" si="42"/>
        <v>28</v>
      </c>
      <c r="B1369" s="111" t="str">
        <f ca="1">OFFSET('YODA Header Blocks'!$A$1,0,'YODA File'!A1369)</f>
        <v>Data Values</v>
      </c>
      <c r="C1369">
        <f t="shared" ca="1" si="43"/>
        <v>1268</v>
      </c>
      <c r="D1369" s="111" t="str">
        <f ca="1">IF(ROW()-2&gt;LengthHeader,"",
OFFSET('YODA Header Blocks'!$A$2,'YODA File'!C1369,'YODA File'!A1369))</f>
        <v/>
      </c>
    </row>
    <row r="1370" spans="1:4" x14ac:dyDescent="0.25">
      <c r="A1370">
        <f t="shared" ca="1" si="42"/>
        <v>28</v>
      </c>
      <c r="B1370" s="111" t="str">
        <f ca="1">OFFSET('YODA Header Blocks'!$A$1,0,'YODA File'!A1370)</f>
        <v>Data Values</v>
      </c>
      <c r="C1370">
        <f t="shared" ca="1" si="43"/>
        <v>1269</v>
      </c>
      <c r="D1370" s="111" t="str">
        <f ca="1">IF(ROW()-2&gt;LengthHeader,"",
OFFSET('YODA Header Blocks'!$A$2,'YODA File'!C1370,'YODA File'!A1370))</f>
        <v/>
      </c>
    </row>
    <row r="1371" spans="1:4" x14ac:dyDescent="0.25">
      <c r="A1371">
        <f t="shared" ca="1" si="42"/>
        <v>28</v>
      </c>
      <c r="B1371" s="111" t="str">
        <f ca="1">OFFSET('YODA Header Blocks'!$A$1,0,'YODA File'!A1371)</f>
        <v>Data Values</v>
      </c>
      <c r="C1371">
        <f t="shared" ca="1" si="43"/>
        <v>1270</v>
      </c>
      <c r="D1371" s="111" t="str">
        <f ca="1">IF(ROW()-2&gt;LengthHeader,"",
OFFSET('YODA Header Blocks'!$A$2,'YODA File'!C1371,'YODA File'!A1371))</f>
        <v/>
      </c>
    </row>
    <row r="1372" spans="1:4" x14ac:dyDescent="0.25">
      <c r="A1372">
        <f t="shared" ca="1" si="42"/>
        <v>28</v>
      </c>
      <c r="B1372" s="111" t="str">
        <f ca="1">OFFSET('YODA Header Blocks'!$A$1,0,'YODA File'!A1372)</f>
        <v>Data Values</v>
      </c>
      <c r="C1372">
        <f t="shared" ca="1" si="43"/>
        <v>1271</v>
      </c>
      <c r="D1372" s="111" t="str">
        <f ca="1">IF(ROW()-2&gt;LengthHeader,"",
OFFSET('YODA Header Blocks'!$A$2,'YODA File'!C1372,'YODA File'!A1372))</f>
        <v/>
      </c>
    </row>
    <row r="1373" spans="1:4" x14ac:dyDescent="0.25">
      <c r="A1373">
        <f t="shared" ca="1" si="42"/>
        <v>28</v>
      </c>
      <c r="B1373" s="111" t="str">
        <f ca="1">OFFSET('YODA Header Blocks'!$A$1,0,'YODA File'!A1373)</f>
        <v>Data Values</v>
      </c>
      <c r="C1373">
        <f t="shared" ca="1" si="43"/>
        <v>1272</v>
      </c>
      <c r="D1373" s="111" t="str">
        <f ca="1">IF(ROW()-2&gt;LengthHeader,"",
OFFSET('YODA Header Blocks'!$A$2,'YODA File'!C1373,'YODA File'!A1373))</f>
        <v/>
      </c>
    </row>
    <row r="1374" spans="1:4" x14ac:dyDescent="0.25">
      <c r="A1374">
        <f t="shared" ca="1" si="42"/>
        <v>28</v>
      </c>
      <c r="B1374" s="111" t="str">
        <f ca="1">OFFSET('YODA Header Blocks'!$A$1,0,'YODA File'!A1374)</f>
        <v>Data Values</v>
      </c>
      <c r="C1374">
        <f t="shared" ca="1" si="43"/>
        <v>1273</v>
      </c>
      <c r="D1374" s="111" t="str">
        <f ca="1">IF(ROW()-2&gt;LengthHeader,"",
OFFSET('YODA Header Blocks'!$A$2,'YODA File'!C1374,'YODA File'!A1374))</f>
        <v/>
      </c>
    </row>
    <row r="1375" spans="1:4" x14ac:dyDescent="0.25">
      <c r="A1375">
        <f t="shared" ca="1" si="42"/>
        <v>28</v>
      </c>
      <c r="B1375" s="111" t="str">
        <f ca="1">OFFSET('YODA Header Blocks'!$A$1,0,'YODA File'!A1375)</f>
        <v>Data Values</v>
      </c>
      <c r="C1375">
        <f t="shared" ca="1" si="43"/>
        <v>1274</v>
      </c>
      <c r="D1375" s="111" t="str">
        <f ca="1">IF(ROW()-2&gt;LengthHeader,"",
OFFSET('YODA Header Blocks'!$A$2,'YODA File'!C1375,'YODA File'!A1375))</f>
        <v/>
      </c>
    </row>
    <row r="1376" spans="1:4" x14ac:dyDescent="0.25">
      <c r="A1376">
        <f t="shared" ca="1" si="42"/>
        <v>28</v>
      </c>
      <c r="B1376" s="111" t="str">
        <f ca="1">OFFSET('YODA Header Blocks'!$A$1,0,'YODA File'!A1376)</f>
        <v>Data Values</v>
      </c>
      <c r="C1376">
        <f t="shared" ca="1" si="43"/>
        <v>1275</v>
      </c>
      <c r="D1376" s="111" t="str">
        <f ca="1">IF(ROW()-2&gt;LengthHeader,"",
OFFSET('YODA Header Blocks'!$A$2,'YODA File'!C1376,'YODA File'!A1376))</f>
        <v/>
      </c>
    </row>
    <row r="1377" spans="1:4" x14ac:dyDescent="0.25">
      <c r="A1377">
        <f t="shared" ca="1" si="42"/>
        <v>28</v>
      </c>
      <c r="B1377" s="111" t="str">
        <f ca="1">OFFSET('YODA Header Blocks'!$A$1,0,'YODA File'!A1377)</f>
        <v>Data Values</v>
      </c>
      <c r="C1377">
        <f t="shared" ca="1" si="43"/>
        <v>1276</v>
      </c>
      <c r="D1377" s="111" t="str">
        <f ca="1">IF(ROW()-2&gt;LengthHeader,"",
OFFSET('YODA Header Blocks'!$A$2,'YODA File'!C1377,'YODA File'!A1377))</f>
        <v/>
      </c>
    </row>
    <row r="1378" spans="1:4" x14ac:dyDescent="0.25">
      <c r="A1378">
        <f t="shared" ca="1" si="42"/>
        <v>28</v>
      </c>
      <c r="B1378" s="111" t="str">
        <f ca="1">OFFSET('YODA Header Blocks'!$A$1,0,'YODA File'!A1378)</f>
        <v>Data Values</v>
      </c>
      <c r="C1378">
        <f t="shared" ca="1" si="43"/>
        <v>1277</v>
      </c>
      <c r="D1378" s="111" t="str">
        <f ca="1">IF(ROW()-2&gt;LengthHeader,"",
OFFSET('YODA Header Blocks'!$A$2,'YODA File'!C1378,'YODA File'!A1378))</f>
        <v/>
      </c>
    </row>
    <row r="1379" spans="1:4" x14ac:dyDescent="0.25">
      <c r="A1379">
        <f t="shared" ca="1" si="42"/>
        <v>28</v>
      </c>
      <c r="B1379" s="111" t="str">
        <f ca="1">OFFSET('YODA Header Blocks'!$A$1,0,'YODA File'!A1379)</f>
        <v>Data Values</v>
      </c>
      <c r="C1379">
        <f t="shared" ca="1" si="43"/>
        <v>1278</v>
      </c>
      <c r="D1379" s="111" t="str">
        <f ca="1">IF(ROW()-2&gt;LengthHeader,"",
OFFSET('YODA Header Blocks'!$A$2,'YODA File'!C1379,'YODA File'!A1379))</f>
        <v/>
      </c>
    </row>
    <row r="1380" spans="1:4" x14ac:dyDescent="0.25">
      <c r="A1380">
        <f t="shared" ca="1" si="42"/>
        <v>28</v>
      </c>
      <c r="B1380" s="111" t="str">
        <f ca="1">OFFSET('YODA Header Blocks'!$A$1,0,'YODA File'!A1380)</f>
        <v>Data Values</v>
      </c>
      <c r="C1380">
        <f t="shared" ca="1" si="43"/>
        <v>1279</v>
      </c>
      <c r="D1380" s="111" t="str">
        <f ca="1">IF(ROW()-2&gt;LengthHeader,"",
OFFSET('YODA Header Blocks'!$A$2,'YODA File'!C1380,'YODA File'!A1380))</f>
        <v/>
      </c>
    </row>
    <row r="1381" spans="1:4" x14ac:dyDescent="0.25">
      <c r="A1381">
        <f t="shared" ca="1" si="42"/>
        <v>28</v>
      </c>
      <c r="B1381" s="111" t="str">
        <f ca="1">OFFSET('YODA Header Blocks'!$A$1,0,'YODA File'!A1381)</f>
        <v>Data Values</v>
      </c>
      <c r="C1381">
        <f t="shared" ca="1" si="43"/>
        <v>1280</v>
      </c>
      <c r="D1381" s="111" t="str">
        <f ca="1">IF(ROW()-2&gt;LengthHeader,"",
OFFSET('YODA Header Blocks'!$A$2,'YODA File'!C1381,'YODA File'!A1381))</f>
        <v/>
      </c>
    </row>
    <row r="1382" spans="1:4" x14ac:dyDescent="0.25">
      <c r="A1382">
        <f t="shared" ca="1" si="42"/>
        <v>28</v>
      </c>
      <c r="B1382" s="111" t="str">
        <f ca="1">OFFSET('YODA Header Blocks'!$A$1,0,'YODA File'!A1382)</f>
        <v>Data Values</v>
      </c>
      <c r="C1382">
        <f t="shared" ca="1" si="43"/>
        <v>1281</v>
      </c>
      <c r="D1382" s="111" t="str">
        <f ca="1">IF(ROW()-2&gt;LengthHeader,"",
OFFSET('YODA Header Blocks'!$A$2,'YODA File'!C1382,'YODA File'!A1382))</f>
        <v/>
      </c>
    </row>
    <row r="1383" spans="1:4" x14ac:dyDescent="0.25">
      <c r="A1383">
        <f t="shared" ca="1" si="42"/>
        <v>28</v>
      </c>
      <c r="B1383" s="111" t="str">
        <f ca="1">OFFSET('YODA Header Blocks'!$A$1,0,'YODA File'!A1383)</f>
        <v>Data Values</v>
      </c>
      <c r="C1383">
        <f t="shared" ca="1" si="43"/>
        <v>1282</v>
      </c>
      <c r="D1383" s="111" t="str">
        <f ca="1">IF(ROW()-2&gt;LengthHeader,"",
OFFSET('YODA Header Blocks'!$A$2,'YODA File'!C1383,'YODA File'!A1383))</f>
        <v/>
      </c>
    </row>
    <row r="1384" spans="1:4" x14ac:dyDescent="0.25">
      <c r="A1384">
        <f t="shared" ca="1" si="42"/>
        <v>28</v>
      </c>
      <c r="B1384" s="111" t="str">
        <f ca="1">OFFSET('YODA Header Blocks'!$A$1,0,'YODA File'!A1384)</f>
        <v>Data Values</v>
      </c>
      <c r="C1384">
        <f t="shared" ca="1" si="43"/>
        <v>1283</v>
      </c>
      <c r="D1384" s="111" t="str">
        <f ca="1">IF(ROW()-2&gt;LengthHeader,"",
OFFSET('YODA Header Blocks'!$A$2,'YODA File'!C1384,'YODA File'!A1384))</f>
        <v/>
      </c>
    </row>
    <row r="1385" spans="1:4" x14ac:dyDescent="0.25">
      <c r="A1385">
        <f t="shared" ca="1" si="42"/>
        <v>28</v>
      </c>
      <c r="B1385" s="111" t="str">
        <f ca="1">OFFSET('YODA Header Blocks'!$A$1,0,'YODA File'!A1385)</f>
        <v>Data Values</v>
      </c>
      <c r="C1385">
        <f t="shared" ca="1" si="43"/>
        <v>1284</v>
      </c>
      <c r="D1385" s="111" t="str">
        <f ca="1">IF(ROW()-2&gt;LengthHeader,"",
OFFSET('YODA Header Blocks'!$A$2,'YODA File'!C1385,'YODA File'!A1385))</f>
        <v/>
      </c>
    </row>
    <row r="1386" spans="1:4" x14ac:dyDescent="0.25">
      <c r="A1386">
        <f t="shared" ca="1" si="42"/>
        <v>28</v>
      </c>
      <c r="B1386" s="111" t="str">
        <f ca="1">OFFSET('YODA Header Blocks'!$A$1,0,'YODA File'!A1386)</f>
        <v>Data Values</v>
      </c>
      <c r="C1386">
        <f t="shared" ca="1" si="43"/>
        <v>1285</v>
      </c>
      <c r="D1386" s="111" t="str">
        <f ca="1">IF(ROW()-2&gt;LengthHeader,"",
OFFSET('YODA Header Blocks'!$A$2,'YODA File'!C1386,'YODA File'!A1386))</f>
        <v/>
      </c>
    </row>
    <row r="1387" spans="1:4" x14ac:dyDescent="0.25">
      <c r="A1387">
        <f t="shared" ca="1" si="42"/>
        <v>28</v>
      </c>
      <c r="B1387" s="111" t="str">
        <f ca="1">OFFSET('YODA Header Blocks'!$A$1,0,'YODA File'!A1387)</f>
        <v>Data Values</v>
      </c>
      <c r="C1387">
        <f t="shared" ca="1" si="43"/>
        <v>1286</v>
      </c>
      <c r="D1387" s="111" t="str">
        <f ca="1">IF(ROW()-2&gt;LengthHeader,"",
OFFSET('YODA Header Blocks'!$A$2,'YODA File'!C1387,'YODA File'!A1387))</f>
        <v/>
      </c>
    </row>
    <row r="1388" spans="1:4" x14ac:dyDescent="0.25">
      <c r="A1388">
        <f t="shared" ca="1" si="42"/>
        <v>28</v>
      </c>
      <c r="B1388" s="111" t="str">
        <f ca="1">OFFSET('YODA Header Blocks'!$A$1,0,'YODA File'!A1388)</f>
        <v>Data Values</v>
      </c>
      <c r="C1388">
        <f t="shared" ca="1" si="43"/>
        <v>1287</v>
      </c>
      <c r="D1388" s="111" t="str">
        <f ca="1">IF(ROW()-2&gt;LengthHeader,"",
OFFSET('YODA Header Blocks'!$A$2,'YODA File'!C1388,'YODA File'!A1388))</f>
        <v/>
      </c>
    </row>
    <row r="1389" spans="1:4" x14ac:dyDescent="0.25">
      <c r="A1389">
        <f t="shared" ca="1" si="42"/>
        <v>28</v>
      </c>
      <c r="B1389" s="111" t="str">
        <f ca="1">OFFSET('YODA Header Blocks'!$A$1,0,'YODA File'!A1389)</f>
        <v>Data Values</v>
      </c>
      <c r="C1389">
        <f t="shared" ca="1" si="43"/>
        <v>1288</v>
      </c>
      <c r="D1389" s="111" t="str">
        <f ca="1">IF(ROW()-2&gt;LengthHeader,"",
OFFSET('YODA Header Blocks'!$A$2,'YODA File'!C1389,'YODA File'!A1389))</f>
        <v/>
      </c>
    </row>
    <row r="1390" spans="1:4" x14ac:dyDescent="0.25">
      <c r="A1390">
        <f t="shared" ca="1" si="42"/>
        <v>28</v>
      </c>
      <c r="B1390" s="111" t="str">
        <f ca="1">OFFSET('YODA Header Blocks'!$A$1,0,'YODA File'!A1390)</f>
        <v>Data Values</v>
      </c>
      <c r="C1390">
        <f t="shared" ca="1" si="43"/>
        <v>1289</v>
      </c>
      <c r="D1390" s="111" t="str">
        <f ca="1">IF(ROW()-2&gt;LengthHeader,"",
OFFSET('YODA Header Blocks'!$A$2,'YODA File'!C1390,'YODA File'!A1390))</f>
        <v/>
      </c>
    </row>
    <row r="1391" spans="1:4" x14ac:dyDescent="0.25">
      <c r="A1391">
        <f t="shared" ca="1" si="42"/>
        <v>28</v>
      </c>
      <c r="B1391" s="111" t="str">
        <f ca="1">OFFSET('YODA Header Blocks'!$A$1,0,'YODA File'!A1391)</f>
        <v>Data Values</v>
      </c>
      <c r="C1391">
        <f t="shared" ca="1" si="43"/>
        <v>1290</v>
      </c>
      <c r="D1391" s="111" t="str">
        <f ca="1">IF(ROW()-2&gt;LengthHeader,"",
OFFSET('YODA Header Blocks'!$A$2,'YODA File'!C1391,'YODA File'!A1391))</f>
        <v/>
      </c>
    </row>
    <row r="1392" spans="1:4" x14ac:dyDescent="0.25">
      <c r="A1392">
        <f t="shared" ca="1" si="42"/>
        <v>28</v>
      </c>
      <c r="B1392" s="111" t="str">
        <f ca="1">OFFSET('YODA Header Blocks'!$A$1,0,'YODA File'!A1392)</f>
        <v>Data Values</v>
      </c>
      <c r="C1392">
        <f t="shared" ca="1" si="43"/>
        <v>1291</v>
      </c>
      <c r="D1392" s="111" t="str">
        <f ca="1">IF(ROW()-2&gt;LengthHeader,"",
OFFSET('YODA Header Blocks'!$A$2,'YODA File'!C1392,'YODA File'!A1392))</f>
        <v/>
      </c>
    </row>
    <row r="1393" spans="1:4" x14ac:dyDescent="0.25">
      <c r="A1393">
        <f t="shared" ca="1" si="42"/>
        <v>28</v>
      </c>
      <c r="B1393" s="111" t="str">
        <f ca="1">OFFSET('YODA Header Blocks'!$A$1,0,'YODA File'!A1393)</f>
        <v>Data Values</v>
      </c>
      <c r="C1393">
        <f t="shared" ca="1" si="43"/>
        <v>1292</v>
      </c>
      <c r="D1393" s="111" t="str">
        <f ca="1">IF(ROW()-2&gt;LengthHeader,"",
OFFSET('YODA Header Blocks'!$A$2,'YODA File'!C1393,'YODA File'!A1393))</f>
        <v/>
      </c>
    </row>
    <row r="1394" spans="1:4" x14ac:dyDescent="0.25">
      <c r="A1394">
        <f t="shared" ca="1" si="42"/>
        <v>28</v>
      </c>
      <c r="B1394" s="111" t="str">
        <f ca="1">OFFSET('YODA Header Blocks'!$A$1,0,'YODA File'!A1394)</f>
        <v>Data Values</v>
      </c>
      <c r="C1394">
        <f t="shared" ca="1" si="43"/>
        <v>1293</v>
      </c>
      <c r="D1394" s="111" t="str">
        <f ca="1">IF(ROW()-2&gt;LengthHeader,"",
OFFSET('YODA Header Blocks'!$A$2,'YODA File'!C1394,'YODA File'!A1394))</f>
        <v/>
      </c>
    </row>
    <row r="1395" spans="1:4" x14ac:dyDescent="0.25">
      <c r="A1395">
        <f t="shared" ca="1" si="42"/>
        <v>28</v>
      </c>
      <c r="B1395" s="111" t="str">
        <f ca="1">OFFSET('YODA Header Blocks'!$A$1,0,'YODA File'!A1395)</f>
        <v>Data Values</v>
      </c>
      <c r="C1395">
        <f t="shared" ca="1" si="43"/>
        <v>1294</v>
      </c>
      <c r="D1395" s="111" t="str">
        <f ca="1">IF(ROW()-2&gt;LengthHeader,"",
OFFSET('YODA Header Blocks'!$A$2,'YODA File'!C1395,'YODA File'!A1395))</f>
        <v/>
      </c>
    </row>
    <row r="1396" spans="1:4" x14ac:dyDescent="0.25">
      <c r="A1396">
        <f t="shared" ca="1" si="42"/>
        <v>28</v>
      </c>
      <c r="B1396" s="111" t="str">
        <f ca="1">OFFSET('YODA Header Blocks'!$A$1,0,'YODA File'!A1396)</f>
        <v>Data Values</v>
      </c>
      <c r="C1396">
        <f t="shared" ca="1" si="43"/>
        <v>1295</v>
      </c>
      <c r="D1396" s="111" t="str">
        <f ca="1">IF(ROW()-2&gt;LengthHeader,"",
OFFSET('YODA Header Blocks'!$A$2,'YODA File'!C1396,'YODA File'!A1396))</f>
        <v/>
      </c>
    </row>
    <row r="1397" spans="1:4" x14ac:dyDescent="0.25">
      <c r="A1397">
        <f t="shared" ca="1" si="42"/>
        <v>28</v>
      </c>
      <c r="B1397" s="111" t="str">
        <f ca="1">OFFSET('YODA Header Blocks'!$A$1,0,'YODA File'!A1397)</f>
        <v>Data Values</v>
      </c>
      <c r="C1397">
        <f t="shared" ca="1" si="43"/>
        <v>1296</v>
      </c>
      <c r="D1397" s="111" t="str">
        <f ca="1">IF(ROW()-2&gt;LengthHeader,"",
OFFSET('YODA Header Blocks'!$A$2,'YODA File'!C1397,'YODA File'!A1397))</f>
        <v/>
      </c>
    </row>
    <row r="1398" spans="1:4" x14ac:dyDescent="0.25">
      <c r="A1398">
        <f t="shared" ca="1" si="42"/>
        <v>28</v>
      </c>
      <c r="B1398" s="111" t="str">
        <f ca="1">OFFSET('YODA Header Blocks'!$A$1,0,'YODA File'!A1398)</f>
        <v>Data Values</v>
      </c>
      <c r="C1398">
        <f t="shared" ca="1" si="43"/>
        <v>1297</v>
      </c>
      <c r="D1398" s="111" t="str">
        <f ca="1">IF(ROW()-2&gt;LengthHeader,"",
OFFSET('YODA Header Blocks'!$A$2,'YODA File'!C1398,'YODA File'!A1398))</f>
        <v/>
      </c>
    </row>
    <row r="1399" spans="1:4" x14ac:dyDescent="0.25">
      <c r="A1399">
        <f t="shared" ca="1" si="42"/>
        <v>28</v>
      </c>
      <c r="B1399" s="111" t="str">
        <f ca="1">OFFSET('YODA Header Blocks'!$A$1,0,'YODA File'!A1399)</f>
        <v>Data Values</v>
      </c>
      <c r="C1399">
        <f t="shared" ca="1" si="43"/>
        <v>1298</v>
      </c>
      <c r="D1399" s="111" t="str">
        <f ca="1">IF(ROW()-2&gt;LengthHeader,"",
OFFSET('YODA Header Blocks'!$A$2,'YODA File'!C1399,'YODA File'!A1399))</f>
        <v/>
      </c>
    </row>
    <row r="1400" spans="1:4" x14ac:dyDescent="0.25">
      <c r="A1400">
        <f t="shared" ca="1" si="42"/>
        <v>28</v>
      </c>
      <c r="B1400" s="111" t="str">
        <f ca="1">OFFSET('YODA Header Blocks'!$A$1,0,'YODA File'!A1400)</f>
        <v>Data Values</v>
      </c>
      <c r="C1400">
        <f t="shared" ca="1" si="43"/>
        <v>1299</v>
      </c>
      <c r="D1400" s="111" t="str">
        <f ca="1">IF(ROW()-2&gt;LengthHeader,"",
OFFSET('YODA Header Blocks'!$A$2,'YODA File'!C1400,'YODA File'!A1400))</f>
        <v/>
      </c>
    </row>
    <row r="1401" spans="1:4" x14ac:dyDescent="0.25">
      <c r="A1401">
        <f t="shared" ca="1" si="42"/>
        <v>28</v>
      </c>
      <c r="B1401" s="111" t="str">
        <f ca="1">OFFSET('YODA Header Blocks'!$A$1,0,'YODA File'!A1401)</f>
        <v>Data Values</v>
      </c>
      <c r="C1401">
        <f t="shared" ca="1" si="43"/>
        <v>1300</v>
      </c>
      <c r="D1401" s="111" t="str">
        <f ca="1">IF(ROW()-2&gt;LengthHeader,"",
OFFSET('YODA Header Blocks'!$A$2,'YODA File'!C1401,'YODA File'!A1401))</f>
        <v/>
      </c>
    </row>
    <row r="1402" spans="1:4" x14ac:dyDescent="0.25">
      <c r="A1402">
        <f t="shared" ca="1" si="42"/>
        <v>28</v>
      </c>
      <c r="B1402" s="111" t="str">
        <f ca="1">OFFSET('YODA Header Blocks'!$A$1,0,'YODA File'!A1402)</f>
        <v>Data Values</v>
      </c>
      <c r="C1402">
        <f t="shared" ca="1" si="43"/>
        <v>1301</v>
      </c>
      <c r="D1402" s="111" t="str">
        <f ca="1">IF(ROW()-2&gt;LengthHeader,"",
OFFSET('YODA Header Blocks'!$A$2,'YODA File'!C1402,'YODA File'!A1402))</f>
        <v/>
      </c>
    </row>
    <row r="1403" spans="1:4" x14ac:dyDescent="0.25">
      <c r="A1403">
        <f t="shared" ca="1" si="42"/>
        <v>28</v>
      </c>
      <c r="B1403" s="111" t="str">
        <f ca="1">OFFSET('YODA Header Blocks'!$A$1,0,'YODA File'!A1403)</f>
        <v>Data Values</v>
      </c>
      <c r="C1403">
        <f t="shared" ca="1" si="43"/>
        <v>1302</v>
      </c>
      <c r="D1403" s="111" t="str">
        <f ca="1">IF(ROW()-2&gt;LengthHeader,"",
OFFSET('YODA Header Blocks'!$A$2,'YODA File'!C1403,'YODA File'!A1403))</f>
        <v/>
      </c>
    </row>
    <row r="1404" spans="1:4" x14ac:dyDescent="0.25">
      <c r="A1404">
        <f t="shared" ca="1" si="42"/>
        <v>28</v>
      </c>
      <c r="B1404" s="111" t="str">
        <f ca="1">OFFSET('YODA Header Blocks'!$A$1,0,'YODA File'!A1404)</f>
        <v>Data Values</v>
      </c>
      <c r="C1404">
        <f t="shared" ca="1" si="43"/>
        <v>1303</v>
      </c>
      <c r="D1404" s="111" t="str">
        <f ca="1">IF(ROW()-2&gt;LengthHeader,"",
OFFSET('YODA Header Blocks'!$A$2,'YODA File'!C1404,'YODA File'!A1404))</f>
        <v/>
      </c>
    </row>
    <row r="1405" spans="1:4" x14ac:dyDescent="0.25">
      <c r="A1405">
        <f t="shared" ca="1" si="42"/>
        <v>28</v>
      </c>
      <c r="B1405" s="111" t="str">
        <f ca="1">OFFSET('YODA Header Blocks'!$A$1,0,'YODA File'!A1405)</f>
        <v>Data Values</v>
      </c>
      <c r="C1405">
        <f t="shared" ca="1" si="43"/>
        <v>1304</v>
      </c>
      <c r="D1405" s="111" t="str">
        <f ca="1">IF(ROW()-2&gt;LengthHeader,"",
OFFSET('YODA Header Blocks'!$A$2,'YODA File'!C1405,'YODA File'!A1405))</f>
        <v/>
      </c>
    </row>
    <row r="1406" spans="1:4" x14ac:dyDescent="0.25">
      <c r="A1406">
        <f t="shared" ca="1" si="42"/>
        <v>28</v>
      </c>
      <c r="B1406" s="111" t="str">
        <f ca="1">OFFSET('YODA Header Blocks'!$A$1,0,'YODA File'!A1406)</f>
        <v>Data Values</v>
      </c>
      <c r="C1406">
        <f t="shared" ca="1" si="43"/>
        <v>1305</v>
      </c>
      <c r="D1406" s="111" t="str">
        <f ca="1">IF(ROW()-2&gt;LengthHeader,"",
OFFSET('YODA Header Blocks'!$A$2,'YODA File'!C1406,'YODA File'!A1406))</f>
        <v/>
      </c>
    </row>
    <row r="1407" spans="1:4" x14ac:dyDescent="0.25">
      <c r="A1407">
        <f t="shared" ca="1" si="42"/>
        <v>28</v>
      </c>
      <c r="B1407" s="111" t="str">
        <f ca="1">OFFSET('YODA Header Blocks'!$A$1,0,'YODA File'!A1407)</f>
        <v>Data Values</v>
      </c>
      <c r="C1407">
        <f t="shared" ca="1" si="43"/>
        <v>1306</v>
      </c>
      <c r="D1407" s="111" t="str">
        <f ca="1">IF(ROW()-2&gt;LengthHeader,"",
OFFSET('YODA Header Blocks'!$A$2,'YODA File'!C1407,'YODA File'!A1407))</f>
        <v/>
      </c>
    </row>
    <row r="1408" spans="1:4" x14ac:dyDescent="0.25">
      <c r="A1408">
        <f t="shared" ca="1" si="42"/>
        <v>28</v>
      </c>
      <c r="B1408" s="111" t="str">
        <f ca="1">OFFSET('YODA Header Blocks'!$A$1,0,'YODA File'!A1408)</f>
        <v>Data Values</v>
      </c>
      <c r="C1408">
        <f t="shared" ca="1" si="43"/>
        <v>1307</v>
      </c>
      <c r="D1408" s="111" t="str">
        <f ca="1">IF(ROW()-2&gt;LengthHeader,"",
OFFSET('YODA Header Blocks'!$A$2,'YODA File'!C1408,'YODA File'!A1408))</f>
        <v/>
      </c>
    </row>
    <row r="1409" spans="1:4" x14ac:dyDescent="0.25">
      <c r="A1409">
        <f t="shared" ca="1" si="42"/>
        <v>28</v>
      </c>
      <c r="B1409" s="111" t="str">
        <f ca="1">OFFSET('YODA Header Blocks'!$A$1,0,'YODA File'!A1409)</f>
        <v>Data Values</v>
      </c>
      <c r="C1409">
        <f t="shared" ca="1" si="43"/>
        <v>1308</v>
      </c>
      <c r="D1409" s="111" t="str">
        <f ca="1">IF(ROW()-2&gt;LengthHeader,"",
OFFSET('YODA Header Blocks'!$A$2,'YODA File'!C1409,'YODA File'!A1409))</f>
        <v/>
      </c>
    </row>
    <row r="1410" spans="1:4" x14ac:dyDescent="0.25">
      <c r="A1410">
        <f t="shared" ca="1" si="42"/>
        <v>28</v>
      </c>
      <c r="B1410" s="111" t="str">
        <f ca="1">OFFSET('YODA Header Blocks'!$A$1,0,'YODA File'!A1410)</f>
        <v>Data Values</v>
      </c>
      <c r="C1410">
        <f t="shared" ca="1" si="43"/>
        <v>1309</v>
      </c>
      <c r="D1410" s="111" t="str">
        <f ca="1">IF(ROW()-2&gt;LengthHeader,"",
OFFSET('YODA Header Blocks'!$A$2,'YODA File'!C1410,'YODA File'!A1410))</f>
        <v/>
      </c>
    </row>
    <row r="1411" spans="1:4" x14ac:dyDescent="0.25">
      <c r="A1411">
        <f t="shared" ref="A1411:A1474" ca="1" si="44">IF(C1410=INDIRECT(CONCATENATE("'YODA Header Blocks'!R2C",A1410+1,":R2C",A1410+1),FALSE),A1410+1,A1410)</f>
        <v>28</v>
      </c>
      <c r="B1411" s="111" t="str">
        <f ca="1">OFFSET('YODA Header Blocks'!$A$1,0,'YODA File'!A1411)</f>
        <v>Data Values</v>
      </c>
      <c r="C1411">
        <f t="shared" ref="C1411:C1474" ca="1" si="45">IF(C1410=SUM(INDIRECT(CONCATENATE("'YODA Header Blocks'!R2C",A1410+1,":R2C",A1410+1),FALSE)),1,C1410+1)</f>
        <v>1310</v>
      </c>
      <c r="D1411" s="111" t="str">
        <f ca="1">IF(ROW()-2&gt;LengthHeader,"",
OFFSET('YODA Header Blocks'!$A$2,'YODA File'!C1411,'YODA File'!A1411))</f>
        <v/>
      </c>
    </row>
    <row r="1412" spans="1:4" x14ac:dyDescent="0.25">
      <c r="A1412">
        <f t="shared" ca="1" si="44"/>
        <v>28</v>
      </c>
      <c r="B1412" s="111" t="str">
        <f ca="1">OFFSET('YODA Header Blocks'!$A$1,0,'YODA File'!A1412)</f>
        <v>Data Values</v>
      </c>
      <c r="C1412">
        <f t="shared" ca="1" si="45"/>
        <v>1311</v>
      </c>
      <c r="D1412" s="111" t="str">
        <f ca="1">IF(ROW()-2&gt;LengthHeader,"",
OFFSET('YODA Header Blocks'!$A$2,'YODA File'!C1412,'YODA File'!A1412))</f>
        <v/>
      </c>
    </row>
    <row r="1413" spans="1:4" x14ac:dyDescent="0.25">
      <c r="A1413">
        <f t="shared" ca="1" si="44"/>
        <v>28</v>
      </c>
      <c r="B1413" s="111" t="str">
        <f ca="1">OFFSET('YODA Header Blocks'!$A$1,0,'YODA File'!A1413)</f>
        <v>Data Values</v>
      </c>
      <c r="C1413">
        <f t="shared" ca="1" si="45"/>
        <v>1312</v>
      </c>
      <c r="D1413" s="111" t="str">
        <f ca="1">IF(ROW()-2&gt;LengthHeader,"",
OFFSET('YODA Header Blocks'!$A$2,'YODA File'!C1413,'YODA File'!A1413))</f>
        <v/>
      </c>
    </row>
    <row r="1414" spans="1:4" x14ac:dyDescent="0.25">
      <c r="A1414">
        <f t="shared" ca="1" si="44"/>
        <v>28</v>
      </c>
      <c r="B1414" s="111" t="str">
        <f ca="1">OFFSET('YODA Header Blocks'!$A$1,0,'YODA File'!A1414)</f>
        <v>Data Values</v>
      </c>
      <c r="C1414">
        <f t="shared" ca="1" si="45"/>
        <v>1313</v>
      </c>
      <c r="D1414" s="111" t="str">
        <f ca="1">IF(ROW()-2&gt;LengthHeader,"",
OFFSET('YODA Header Blocks'!$A$2,'YODA File'!C1414,'YODA File'!A1414))</f>
        <v/>
      </c>
    </row>
    <row r="1415" spans="1:4" x14ac:dyDescent="0.25">
      <c r="A1415">
        <f t="shared" ca="1" si="44"/>
        <v>28</v>
      </c>
      <c r="B1415" s="111" t="str">
        <f ca="1">OFFSET('YODA Header Blocks'!$A$1,0,'YODA File'!A1415)</f>
        <v>Data Values</v>
      </c>
      <c r="C1415">
        <f t="shared" ca="1" si="45"/>
        <v>1314</v>
      </c>
      <c r="D1415" s="111" t="str">
        <f ca="1">IF(ROW()-2&gt;LengthHeader,"",
OFFSET('YODA Header Blocks'!$A$2,'YODA File'!C1415,'YODA File'!A1415))</f>
        <v/>
      </c>
    </row>
    <row r="1416" spans="1:4" x14ac:dyDescent="0.25">
      <c r="A1416">
        <f t="shared" ca="1" si="44"/>
        <v>28</v>
      </c>
      <c r="B1416" s="111" t="str">
        <f ca="1">OFFSET('YODA Header Blocks'!$A$1,0,'YODA File'!A1416)</f>
        <v>Data Values</v>
      </c>
      <c r="C1416">
        <f t="shared" ca="1" si="45"/>
        <v>1315</v>
      </c>
      <c r="D1416" s="111" t="str">
        <f ca="1">IF(ROW()-2&gt;LengthHeader,"",
OFFSET('YODA Header Blocks'!$A$2,'YODA File'!C1416,'YODA File'!A1416))</f>
        <v/>
      </c>
    </row>
    <row r="1417" spans="1:4" x14ac:dyDescent="0.25">
      <c r="A1417">
        <f t="shared" ca="1" si="44"/>
        <v>28</v>
      </c>
      <c r="B1417" s="111" t="str">
        <f ca="1">OFFSET('YODA Header Blocks'!$A$1,0,'YODA File'!A1417)</f>
        <v>Data Values</v>
      </c>
      <c r="C1417">
        <f t="shared" ca="1" si="45"/>
        <v>1316</v>
      </c>
      <c r="D1417" s="111" t="str">
        <f ca="1">IF(ROW()-2&gt;LengthHeader,"",
OFFSET('YODA Header Blocks'!$A$2,'YODA File'!C1417,'YODA File'!A1417))</f>
        <v/>
      </c>
    </row>
    <row r="1418" spans="1:4" x14ac:dyDescent="0.25">
      <c r="A1418">
        <f t="shared" ca="1" si="44"/>
        <v>28</v>
      </c>
      <c r="B1418" s="111" t="str">
        <f ca="1">OFFSET('YODA Header Blocks'!$A$1,0,'YODA File'!A1418)</f>
        <v>Data Values</v>
      </c>
      <c r="C1418">
        <f t="shared" ca="1" si="45"/>
        <v>1317</v>
      </c>
      <c r="D1418" s="111" t="str">
        <f ca="1">IF(ROW()-2&gt;LengthHeader,"",
OFFSET('YODA Header Blocks'!$A$2,'YODA File'!C1418,'YODA File'!A1418))</f>
        <v/>
      </c>
    </row>
    <row r="1419" spans="1:4" x14ac:dyDescent="0.25">
      <c r="A1419">
        <f t="shared" ca="1" si="44"/>
        <v>28</v>
      </c>
      <c r="B1419" s="111" t="str">
        <f ca="1">OFFSET('YODA Header Blocks'!$A$1,0,'YODA File'!A1419)</f>
        <v>Data Values</v>
      </c>
      <c r="C1419">
        <f t="shared" ca="1" si="45"/>
        <v>1318</v>
      </c>
      <c r="D1419" s="111" t="str">
        <f ca="1">IF(ROW()-2&gt;LengthHeader,"",
OFFSET('YODA Header Blocks'!$A$2,'YODA File'!C1419,'YODA File'!A1419))</f>
        <v/>
      </c>
    </row>
    <row r="1420" spans="1:4" x14ac:dyDescent="0.25">
      <c r="A1420">
        <f t="shared" ca="1" si="44"/>
        <v>28</v>
      </c>
      <c r="B1420" s="111" t="str">
        <f ca="1">OFFSET('YODA Header Blocks'!$A$1,0,'YODA File'!A1420)</f>
        <v>Data Values</v>
      </c>
      <c r="C1420">
        <f t="shared" ca="1" si="45"/>
        <v>1319</v>
      </c>
      <c r="D1420" s="111" t="str">
        <f ca="1">IF(ROW()-2&gt;LengthHeader,"",
OFFSET('YODA Header Blocks'!$A$2,'YODA File'!C1420,'YODA File'!A1420))</f>
        <v/>
      </c>
    </row>
    <row r="1421" spans="1:4" x14ac:dyDescent="0.25">
      <c r="A1421">
        <f t="shared" ca="1" si="44"/>
        <v>28</v>
      </c>
      <c r="B1421" s="111" t="str">
        <f ca="1">OFFSET('YODA Header Blocks'!$A$1,0,'YODA File'!A1421)</f>
        <v>Data Values</v>
      </c>
      <c r="C1421">
        <f t="shared" ca="1" si="45"/>
        <v>1320</v>
      </c>
      <c r="D1421" s="111" t="str">
        <f ca="1">IF(ROW()-2&gt;LengthHeader,"",
OFFSET('YODA Header Blocks'!$A$2,'YODA File'!C1421,'YODA File'!A1421))</f>
        <v/>
      </c>
    </row>
    <row r="1422" spans="1:4" x14ac:dyDescent="0.25">
      <c r="A1422">
        <f t="shared" ca="1" si="44"/>
        <v>28</v>
      </c>
      <c r="B1422" s="111" t="str">
        <f ca="1">OFFSET('YODA Header Blocks'!$A$1,0,'YODA File'!A1422)</f>
        <v>Data Values</v>
      </c>
      <c r="C1422">
        <f t="shared" ca="1" si="45"/>
        <v>1321</v>
      </c>
      <c r="D1422" s="111" t="str">
        <f ca="1">IF(ROW()-2&gt;LengthHeader,"",
OFFSET('YODA Header Blocks'!$A$2,'YODA File'!C1422,'YODA File'!A1422))</f>
        <v/>
      </c>
    </row>
    <row r="1423" spans="1:4" x14ac:dyDescent="0.25">
      <c r="A1423">
        <f t="shared" ca="1" si="44"/>
        <v>28</v>
      </c>
      <c r="B1423" s="111" t="str">
        <f ca="1">OFFSET('YODA Header Blocks'!$A$1,0,'YODA File'!A1423)</f>
        <v>Data Values</v>
      </c>
      <c r="C1423">
        <f t="shared" ca="1" si="45"/>
        <v>1322</v>
      </c>
      <c r="D1423" s="111" t="str">
        <f ca="1">IF(ROW()-2&gt;LengthHeader,"",
OFFSET('YODA Header Blocks'!$A$2,'YODA File'!C1423,'YODA File'!A1423))</f>
        <v/>
      </c>
    </row>
    <row r="1424" spans="1:4" x14ac:dyDescent="0.25">
      <c r="A1424">
        <f t="shared" ca="1" si="44"/>
        <v>28</v>
      </c>
      <c r="B1424" s="111" t="str">
        <f ca="1">OFFSET('YODA Header Blocks'!$A$1,0,'YODA File'!A1424)</f>
        <v>Data Values</v>
      </c>
      <c r="C1424">
        <f t="shared" ca="1" si="45"/>
        <v>1323</v>
      </c>
      <c r="D1424" s="111" t="str">
        <f ca="1">IF(ROW()-2&gt;LengthHeader,"",
OFFSET('YODA Header Blocks'!$A$2,'YODA File'!C1424,'YODA File'!A1424))</f>
        <v/>
      </c>
    </row>
    <row r="1425" spans="1:4" x14ac:dyDescent="0.25">
      <c r="A1425">
        <f t="shared" ca="1" si="44"/>
        <v>28</v>
      </c>
      <c r="B1425" s="111" t="str">
        <f ca="1">OFFSET('YODA Header Blocks'!$A$1,0,'YODA File'!A1425)</f>
        <v>Data Values</v>
      </c>
      <c r="C1425">
        <f t="shared" ca="1" si="45"/>
        <v>1324</v>
      </c>
      <c r="D1425" s="111" t="str">
        <f ca="1">IF(ROW()-2&gt;LengthHeader,"",
OFFSET('YODA Header Blocks'!$A$2,'YODA File'!C1425,'YODA File'!A1425))</f>
        <v/>
      </c>
    </row>
    <row r="1426" spans="1:4" x14ac:dyDescent="0.25">
      <c r="A1426">
        <f t="shared" ca="1" si="44"/>
        <v>28</v>
      </c>
      <c r="B1426" s="111" t="str">
        <f ca="1">OFFSET('YODA Header Blocks'!$A$1,0,'YODA File'!A1426)</f>
        <v>Data Values</v>
      </c>
      <c r="C1426">
        <f t="shared" ca="1" si="45"/>
        <v>1325</v>
      </c>
      <c r="D1426" s="111" t="str">
        <f ca="1">IF(ROW()-2&gt;LengthHeader,"",
OFFSET('YODA Header Blocks'!$A$2,'YODA File'!C1426,'YODA File'!A1426))</f>
        <v/>
      </c>
    </row>
    <row r="1427" spans="1:4" x14ac:dyDescent="0.25">
      <c r="A1427">
        <f t="shared" ca="1" si="44"/>
        <v>28</v>
      </c>
      <c r="B1427" s="111" t="str">
        <f ca="1">OFFSET('YODA Header Blocks'!$A$1,0,'YODA File'!A1427)</f>
        <v>Data Values</v>
      </c>
      <c r="C1427">
        <f t="shared" ca="1" si="45"/>
        <v>1326</v>
      </c>
      <c r="D1427" s="111" t="str">
        <f ca="1">IF(ROW()-2&gt;LengthHeader,"",
OFFSET('YODA Header Blocks'!$A$2,'YODA File'!C1427,'YODA File'!A1427))</f>
        <v/>
      </c>
    </row>
    <row r="1428" spans="1:4" x14ac:dyDescent="0.25">
      <c r="A1428">
        <f t="shared" ca="1" si="44"/>
        <v>28</v>
      </c>
      <c r="B1428" s="111" t="str">
        <f ca="1">OFFSET('YODA Header Blocks'!$A$1,0,'YODA File'!A1428)</f>
        <v>Data Values</v>
      </c>
      <c r="C1428">
        <f t="shared" ca="1" si="45"/>
        <v>1327</v>
      </c>
      <c r="D1428" s="111" t="str">
        <f ca="1">IF(ROW()-2&gt;LengthHeader,"",
OFFSET('YODA Header Blocks'!$A$2,'YODA File'!C1428,'YODA File'!A1428))</f>
        <v/>
      </c>
    </row>
    <row r="1429" spans="1:4" x14ac:dyDescent="0.25">
      <c r="A1429">
        <f t="shared" ca="1" si="44"/>
        <v>28</v>
      </c>
      <c r="B1429" s="111" t="str">
        <f ca="1">OFFSET('YODA Header Blocks'!$A$1,0,'YODA File'!A1429)</f>
        <v>Data Values</v>
      </c>
      <c r="C1429">
        <f t="shared" ca="1" si="45"/>
        <v>1328</v>
      </c>
      <c r="D1429" s="111" t="str">
        <f ca="1">IF(ROW()-2&gt;LengthHeader,"",
OFFSET('YODA Header Blocks'!$A$2,'YODA File'!C1429,'YODA File'!A1429))</f>
        <v/>
      </c>
    </row>
    <row r="1430" spans="1:4" x14ac:dyDescent="0.25">
      <c r="A1430">
        <f t="shared" ca="1" si="44"/>
        <v>28</v>
      </c>
      <c r="B1430" s="111" t="str">
        <f ca="1">OFFSET('YODA Header Blocks'!$A$1,0,'YODA File'!A1430)</f>
        <v>Data Values</v>
      </c>
      <c r="C1430">
        <f t="shared" ca="1" si="45"/>
        <v>1329</v>
      </c>
      <c r="D1430" s="111" t="str">
        <f ca="1">IF(ROW()-2&gt;LengthHeader,"",
OFFSET('YODA Header Blocks'!$A$2,'YODA File'!C1430,'YODA File'!A1430))</f>
        <v/>
      </c>
    </row>
    <row r="1431" spans="1:4" x14ac:dyDescent="0.25">
      <c r="A1431">
        <f t="shared" ca="1" si="44"/>
        <v>28</v>
      </c>
      <c r="B1431" s="111" t="str">
        <f ca="1">OFFSET('YODA Header Blocks'!$A$1,0,'YODA File'!A1431)</f>
        <v>Data Values</v>
      </c>
      <c r="C1431">
        <f t="shared" ca="1" si="45"/>
        <v>1330</v>
      </c>
      <c r="D1431" s="111" t="str">
        <f ca="1">IF(ROW()-2&gt;LengthHeader,"",
OFFSET('YODA Header Blocks'!$A$2,'YODA File'!C1431,'YODA File'!A1431))</f>
        <v/>
      </c>
    </row>
    <row r="1432" spans="1:4" x14ac:dyDescent="0.25">
      <c r="A1432">
        <f t="shared" ca="1" si="44"/>
        <v>28</v>
      </c>
      <c r="B1432" s="111" t="str">
        <f ca="1">OFFSET('YODA Header Blocks'!$A$1,0,'YODA File'!A1432)</f>
        <v>Data Values</v>
      </c>
      <c r="C1432">
        <f t="shared" ca="1" si="45"/>
        <v>1331</v>
      </c>
      <c r="D1432" s="111" t="str">
        <f ca="1">IF(ROW()-2&gt;LengthHeader,"",
OFFSET('YODA Header Blocks'!$A$2,'YODA File'!C1432,'YODA File'!A1432))</f>
        <v/>
      </c>
    </row>
    <row r="1433" spans="1:4" x14ac:dyDescent="0.25">
      <c r="A1433">
        <f t="shared" ca="1" si="44"/>
        <v>28</v>
      </c>
      <c r="B1433" s="111" t="str">
        <f ca="1">OFFSET('YODA Header Blocks'!$A$1,0,'YODA File'!A1433)</f>
        <v>Data Values</v>
      </c>
      <c r="C1433">
        <f t="shared" ca="1" si="45"/>
        <v>1332</v>
      </c>
      <c r="D1433" s="111" t="str">
        <f ca="1">IF(ROW()-2&gt;LengthHeader,"",
OFFSET('YODA Header Blocks'!$A$2,'YODA File'!C1433,'YODA File'!A1433))</f>
        <v/>
      </c>
    </row>
    <row r="1434" spans="1:4" x14ac:dyDescent="0.25">
      <c r="A1434">
        <f t="shared" ca="1" si="44"/>
        <v>28</v>
      </c>
      <c r="B1434" s="111" t="str">
        <f ca="1">OFFSET('YODA Header Blocks'!$A$1,0,'YODA File'!A1434)</f>
        <v>Data Values</v>
      </c>
      <c r="C1434">
        <f t="shared" ca="1" si="45"/>
        <v>1333</v>
      </c>
      <c r="D1434" s="111" t="str">
        <f ca="1">IF(ROW()-2&gt;LengthHeader,"",
OFFSET('YODA Header Blocks'!$A$2,'YODA File'!C1434,'YODA File'!A1434))</f>
        <v/>
      </c>
    </row>
    <row r="1435" spans="1:4" x14ac:dyDescent="0.25">
      <c r="A1435">
        <f t="shared" ca="1" si="44"/>
        <v>28</v>
      </c>
      <c r="B1435" s="111" t="str">
        <f ca="1">OFFSET('YODA Header Blocks'!$A$1,0,'YODA File'!A1435)</f>
        <v>Data Values</v>
      </c>
      <c r="C1435">
        <f t="shared" ca="1" si="45"/>
        <v>1334</v>
      </c>
      <c r="D1435" s="111" t="str">
        <f ca="1">IF(ROW()-2&gt;LengthHeader,"",
OFFSET('YODA Header Blocks'!$A$2,'YODA File'!C1435,'YODA File'!A1435))</f>
        <v/>
      </c>
    </row>
    <row r="1436" spans="1:4" x14ac:dyDescent="0.25">
      <c r="A1436">
        <f t="shared" ca="1" si="44"/>
        <v>28</v>
      </c>
      <c r="B1436" s="111" t="str">
        <f ca="1">OFFSET('YODA Header Blocks'!$A$1,0,'YODA File'!A1436)</f>
        <v>Data Values</v>
      </c>
      <c r="C1436">
        <f t="shared" ca="1" si="45"/>
        <v>1335</v>
      </c>
      <c r="D1436" s="111" t="str">
        <f ca="1">IF(ROW()-2&gt;LengthHeader,"",
OFFSET('YODA Header Blocks'!$A$2,'YODA File'!C1436,'YODA File'!A1436))</f>
        <v/>
      </c>
    </row>
    <row r="1437" spans="1:4" x14ac:dyDescent="0.25">
      <c r="A1437">
        <f t="shared" ca="1" si="44"/>
        <v>28</v>
      </c>
      <c r="B1437" s="111" t="str">
        <f ca="1">OFFSET('YODA Header Blocks'!$A$1,0,'YODA File'!A1437)</f>
        <v>Data Values</v>
      </c>
      <c r="C1437">
        <f t="shared" ca="1" si="45"/>
        <v>1336</v>
      </c>
      <c r="D1437" s="111" t="str">
        <f ca="1">IF(ROW()-2&gt;LengthHeader,"",
OFFSET('YODA Header Blocks'!$A$2,'YODA File'!C1437,'YODA File'!A1437))</f>
        <v/>
      </c>
    </row>
    <row r="1438" spans="1:4" x14ac:dyDescent="0.25">
      <c r="A1438">
        <f t="shared" ca="1" si="44"/>
        <v>28</v>
      </c>
      <c r="B1438" s="111" t="str">
        <f ca="1">OFFSET('YODA Header Blocks'!$A$1,0,'YODA File'!A1438)</f>
        <v>Data Values</v>
      </c>
      <c r="C1438">
        <f t="shared" ca="1" si="45"/>
        <v>1337</v>
      </c>
      <c r="D1438" s="111" t="str">
        <f ca="1">IF(ROW()-2&gt;LengthHeader,"",
OFFSET('YODA Header Blocks'!$A$2,'YODA File'!C1438,'YODA File'!A1438))</f>
        <v/>
      </c>
    </row>
    <row r="1439" spans="1:4" x14ac:dyDescent="0.25">
      <c r="A1439">
        <f t="shared" ca="1" si="44"/>
        <v>28</v>
      </c>
      <c r="B1439" s="111" t="str">
        <f ca="1">OFFSET('YODA Header Blocks'!$A$1,0,'YODA File'!A1439)</f>
        <v>Data Values</v>
      </c>
      <c r="C1439">
        <f t="shared" ca="1" si="45"/>
        <v>1338</v>
      </c>
      <c r="D1439" s="111" t="str">
        <f ca="1">IF(ROW()-2&gt;LengthHeader,"",
OFFSET('YODA Header Blocks'!$A$2,'YODA File'!C1439,'YODA File'!A1439))</f>
        <v/>
      </c>
    </row>
    <row r="1440" spans="1:4" x14ac:dyDescent="0.25">
      <c r="A1440">
        <f t="shared" ca="1" si="44"/>
        <v>28</v>
      </c>
      <c r="B1440" s="111" t="str">
        <f ca="1">OFFSET('YODA Header Blocks'!$A$1,0,'YODA File'!A1440)</f>
        <v>Data Values</v>
      </c>
      <c r="C1440">
        <f t="shared" ca="1" si="45"/>
        <v>1339</v>
      </c>
      <c r="D1440" s="111" t="str">
        <f ca="1">IF(ROW()-2&gt;LengthHeader,"",
OFFSET('YODA Header Blocks'!$A$2,'YODA File'!C1440,'YODA File'!A1440))</f>
        <v/>
      </c>
    </row>
    <row r="1441" spans="1:4" x14ac:dyDescent="0.25">
      <c r="A1441">
        <f t="shared" ca="1" si="44"/>
        <v>28</v>
      </c>
      <c r="B1441" s="111" t="str">
        <f ca="1">OFFSET('YODA Header Blocks'!$A$1,0,'YODA File'!A1441)</f>
        <v>Data Values</v>
      </c>
      <c r="C1441">
        <f t="shared" ca="1" si="45"/>
        <v>1340</v>
      </c>
      <c r="D1441" s="111" t="str">
        <f ca="1">IF(ROW()-2&gt;LengthHeader,"",
OFFSET('YODA Header Blocks'!$A$2,'YODA File'!C1441,'YODA File'!A1441))</f>
        <v/>
      </c>
    </row>
    <row r="1442" spans="1:4" x14ac:dyDescent="0.25">
      <c r="A1442">
        <f t="shared" ca="1" si="44"/>
        <v>28</v>
      </c>
      <c r="B1442" s="111" t="str">
        <f ca="1">OFFSET('YODA Header Blocks'!$A$1,0,'YODA File'!A1442)</f>
        <v>Data Values</v>
      </c>
      <c r="C1442">
        <f t="shared" ca="1" si="45"/>
        <v>1341</v>
      </c>
      <c r="D1442" s="111" t="str">
        <f ca="1">IF(ROW()-2&gt;LengthHeader,"",
OFFSET('YODA Header Blocks'!$A$2,'YODA File'!C1442,'YODA File'!A1442))</f>
        <v/>
      </c>
    </row>
    <row r="1443" spans="1:4" x14ac:dyDescent="0.25">
      <c r="A1443">
        <f t="shared" ca="1" si="44"/>
        <v>28</v>
      </c>
      <c r="B1443" s="111" t="str">
        <f ca="1">OFFSET('YODA Header Blocks'!$A$1,0,'YODA File'!A1443)</f>
        <v>Data Values</v>
      </c>
      <c r="C1443">
        <f t="shared" ca="1" si="45"/>
        <v>1342</v>
      </c>
      <c r="D1443" s="111" t="str">
        <f ca="1">IF(ROW()-2&gt;LengthHeader,"",
OFFSET('YODA Header Blocks'!$A$2,'YODA File'!C1443,'YODA File'!A1443))</f>
        <v/>
      </c>
    </row>
    <row r="1444" spans="1:4" x14ac:dyDescent="0.25">
      <c r="A1444">
        <f t="shared" ca="1" si="44"/>
        <v>28</v>
      </c>
      <c r="B1444" s="111" t="str">
        <f ca="1">OFFSET('YODA Header Blocks'!$A$1,0,'YODA File'!A1444)</f>
        <v>Data Values</v>
      </c>
      <c r="C1444">
        <f t="shared" ca="1" si="45"/>
        <v>1343</v>
      </c>
      <c r="D1444" s="111" t="str">
        <f ca="1">IF(ROW()-2&gt;LengthHeader,"",
OFFSET('YODA Header Blocks'!$A$2,'YODA File'!C1444,'YODA File'!A1444))</f>
        <v/>
      </c>
    </row>
    <row r="1445" spans="1:4" x14ac:dyDescent="0.25">
      <c r="A1445">
        <f t="shared" ca="1" si="44"/>
        <v>28</v>
      </c>
      <c r="B1445" s="111" t="str">
        <f ca="1">OFFSET('YODA Header Blocks'!$A$1,0,'YODA File'!A1445)</f>
        <v>Data Values</v>
      </c>
      <c r="C1445">
        <f t="shared" ca="1" si="45"/>
        <v>1344</v>
      </c>
      <c r="D1445" s="111" t="str">
        <f ca="1">IF(ROW()-2&gt;LengthHeader,"",
OFFSET('YODA Header Blocks'!$A$2,'YODA File'!C1445,'YODA File'!A1445))</f>
        <v/>
      </c>
    </row>
    <row r="1446" spans="1:4" x14ac:dyDescent="0.25">
      <c r="A1446">
        <f t="shared" ca="1" si="44"/>
        <v>28</v>
      </c>
      <c r="B1446" s="111" t="str">
        <f ca="1">OFFSET('YODA Header Blocks'!$A$1,0,'YODA File'!A1446)</f>
        <v>Data Values</v>
      </c>
      <c r="C1446">
        <f t="shared" ca="1" si="45"/>
        <v>1345</v>
      </c>
      <c r="D1446" s="111" t="str">
        <f ca="1">IF(ROW()-2&gt;LengthHeader,"",
OFFSET('YODA Header Blocks'!$A$2,'YODA File'!C1446,'YODA File'!A1446))</f>
        <v/>
      </c>
    </row>
    <row r="1447" spans="1:4" x14ac:dyDescent="0.25">
      <c r="A1447">
        <f t="shared" ca="1" si="44"/>
        <v>28</v>
      </c>
      <c r="B1447" s="111" t="str">
        <f ca="1">OFFSET('YODA Header Blocks'!$A$1,0,'YODA File'!A1447)</f>
        <v>Data Values</v>
      </c>
      <c r="C1447">
        <f t="shared" ca="1" si="45"/>
        <v>1346</v>
      </c>
      <c r="D1447" s="111" t="str">
        <f ca="1">IF(ROW()-2&gt;LengthHeader,"",
OFFSET('YODA Header Blocks'!$A$2,'YODA File'!C1447,'YODA File'!A1447))</f>
        <v/>
      </c>
    </row>
    <row r="1448" spans="1:4" x14ac:dyDescent="0.25">
      <c r="A1448">
        <f t="shared" ca="1" si="44"/>
        <v>28</v>
      </c>
      <c r="B1448" s="111" t="str">
        <f ca="1">OFFSET('YODA Header Blocks'!$A$1,0,'YODA File'!A1448)</f>
        <v>Data Values</v>
      </c>
      <c r="C1448">
        <f t="shared" ca="1" si="45"/>
        <v>1347</v>
      </c>
      <c r="D1448" s="111" t="str">
        <f ca="1">IF(ROW()-2&gt;LengthHeader,"",
OFFSET('YODA Header Blocks'!$A$2,'YODA File'!C1448,'YODA File'!A1448))</f>
        <v/>
      </c>
    </row>
    <row r="1449" spans="1:4" x14ac:dyDescent="0.25">
      <c r="A1449">
        <f t="shared" ca="1" si="44"/>
        <v>28</v>
      </c>
      <c r="B1449" s="111" t="str">
        <f ca="1">OFFSET('YODA Header Blocks'!$A$1,0,'YODA File'!A1449)</f>
        <v>Data Values</v>
      </c>
      <c r="C1449">
        <f t="shared" ca="1" si="45"/>
        <v>1348</v>
      </c>
      <c r="D1449" s="111" t="str">
        <f ca="1">IF(ROW()-2&gt;LengthHeader,"",
OFFSET('YODA Header Blocks'!$A$2,'YODA File'!C1449,'YODA File'!A1449))</f>
        <v/>
      </c>
    </row>
    <row r="1450" spans="1:4" x14ac:dyDescent="0.25">
      <c r="A1450">
        <f t="shared" ca="1" si="44"/>
        <v>28</v>
      </c>
      <c r="B1450" s="111" t="str">
        <f ca="1">OFFSET('YODA Header Blocks'!$A$1,0,'YODA File'!A1450)</f>
        <v>Data Values</v>
      </c>
      <c r="C1450">
        <f t="shared" ca="1" si="45"/>
        <v>1349</v>
      </c>
      <c r="D1450" s="111" t="str">
        <f ca="1">IF(ROW()-2&gt;LengthHeader,"",
OFFSET('YODA Header Blocks'!$A$2,'YODA File'!C1450,'YODA File'!A1450))</f>
        <v/>
      </c>
    </row>
    <row r="1451" spans="1:4" x14ac:dyDescent="0.25">
      <c r="A1451">
        <f t="shared" ca="1" si="44"/>
        <v>28</v>
      </c>
      <c r="B1451" s="111" t="str">
        <f ca="1">OFFSET('YODA Header Blocks'!$A$1,0,'YODA File'!A1451)</f>
        <v>Data Values</v>
      </c>
      <c r="C1451">
        <f t="shared" ca="1" si="45"/>
        <v>1350</v>
      </c>
      <c r="D1451" s="111" t="str">
        <f ca="1">IF(ROW()-2&gt;LengthHeader,"",
OFFSET('YODA Header Blocks'!$A$2,'YODA File'!C1451,'YODA File'!A1451))</f>
        <v/>
      </c>
    </row>
    <row r="1452" spans="1:4" x14ac:dyDescent="0.25">
      <c r="A1452">
        <f t="shared" ca="1" si="44"/>
        <v>28</v>
      </c>
      <c r="B1452" s="111" t="str">
        <f ca="1">OFFSET('YODA Header Blocks'!$A$1,0,'YODA File'!A1452)</f>
        <v>Data Values</v>
      </c>
      <c r="C1452">
        <f t="shared" ca="1" si="45"/>
        <v>1351</v>
      </c>
      <c r="D1452" s="111" t="str">
        <f ca="1">IF(ROW()-2&gt;LengthHeader,"",
OFFSET('YODA Header Blocks'!$A$2,'YODA File'!C1452,'YODA File'!A1452))</f>
        <v/>
      </c>
    </row>
    <row r="1453" spans="1:4" x14ac:dyDescent="0.25">
      <c r="A1453">
        <f t="shared" ca="1" si="44"/>
        <v>28</v>
      </c>
      <c r="B1453" s="111" t="str">
        <f ca="1">OFFSET('YODA Header Blocks'!$A$1,0,'YODA File'!A1453)</f>
        <v>Data Values</v>
      </c>
      <c r="C1453">
        <f t="shared" ca="1" si="45"/>
        <v>1352</v>
      </c>
      <c r="D1453" s="111" t="str">
        <f ca="1">IF(ROW()-2&gt;LengthHeader,"",
OFFSET('YODA Header Blocks'!$A$2,'YODA File'!C1453,'YODA File'!A1453))</f>
        <v/>
      </c>
    </row>
    <row r="1454" spans="1:4" x14ac:dyDescent="0.25">
      <c r="A1454">
        <f t="shared" ca="1" si="44"/>
        <v>28</v>
      </c>
      <c r="B1454" s="111" t="str">
        <f ca="1">OFFSET('YODA Header Blocks'!$A$1,0,'YODA File'!A1454)</f>
        <v>Data Values</v>
      </c>
      <c r="C1454">
        <f t="shared" ca="1" si="45"/>
        <v>1353</v>
      </c>
      <c r="D1454" s="111" t="str">
        <f ca="1">IF(ROW()-2&gt;LengthHeader,"",
OFFSET('YODA Header Blocks'!$A$2,'YODA File'!C1454,'YODA File'!A1454))</f>
        <v/>
      </c>
    </row>
    <row r="1455" spans="1:4" x14ac:dyDescent="0.25">
      <c r="A1455">
        <f t="shared" ca="1" si="44"/>
        <v>28</v>
      </c>
      <c r="B1455" s="111" t="str">
        <f ca="1">OFFSET('YODA Header Blocks'!$A$1,0,'YODA File'!A1455)</f>
        <v>Data Values</v>
      </c>
      <c r="C1455">
        <f t="shared" ca="1" si="45"/>
        <v>1354</v>
      </c>
      <c r="D1455" s="111" t="str">
        <f ca="1">IF(ROW()-2&gt;LengthHeader,"",
OFFSET('YODA Header Blocks'!$A$2,'YODA File'!C1455,'YODA File'!A1455))</f>
        <v/>
      </c>
    </row>
    <row r="1456" spans="1:4" x14ac:dyDescent="0.25">
      <c r="A1456">
        <f t="shared" ca="1" si="44"/>
        <v>28</v>
      </c>
      <c r="B1456" s="111" t="str">
        <f ca="1">OFFSET('YODA Header Blocks'!$A$1,0,'YODA File'!A1456)</f>
        <v>Data Values</v>
      </c>
      <c r="C1456">
        <f t="shared" ca="1" si="45"/>
        <v>1355</v>
      </c>
      <c r="D1456" s="111" t="str">
        <f ca="1">IF(ROW()-2&gt;LengthHeader,"",
OFFSET('YODA Header Blocks'!$A$2,'YODA File'!C1456,'YODA File'!A1456))</f>
        <v/>
      </c>
    </row>
    <row r="1457" spans="1:4" x14ac:dyDescent="0.25">
      <c r="A1457">
        <f t="shared" ca="1" si="44"/>
        <v>28</v>
      </c>
      <c r="B1457" s="111" t="str">
        <f ca="1">OFFSET('YODA Header Blocks'!$A$1,0,'YODA File'!A1457)</f>
        <v>Data Values</v>
      </c>
      <c r="C1457">
        <f t="shared" ca="1" si="45"/>
        <v>1356</v>
      </c>
      <c r="D1457" s="111" t="str">
        <f ca="1">IF(ROW()-2&gt;LengthHeader,"",
OFFSET('YODA Header Blocks'!$A$2,'YODA File'!C1457,'YODA File'!A1457))</f>
        <v/>
      </c>
    </row>
    <row r="1458" spans="1:4" x14ac:dyDescent="0.25">
      <c r="A1458">
        <f t="shared" ca="1" si="44"/>
        <v>28</v>
      </c>
      <c r="B1458" s="111" t="str">
        <f ca="1">OFFSET('YODA Header Blocks'!$A$1,0,'YODA File'!A1458)</f>
        <v>Data Values</v>
      </c>
      <c r="C1458">
        <f t="shared" ca="1" si="45"/>
        <v>1357</v>
      </c>
      <c r="D1458" s="111" t="str">
        <f ca="1">IF(ROW()-2&gt;LengthHeader,"",
OFFSET('YODA Header Blocks'!$A$2,'YODA File'!C1458,'YODA File'!A1458))</f>
        <v/>
      </c>
    </row>
    <row r="1459" spans="1:4" x14ac:dyDescent="0.25">
      <c r="A1459">
        <f t="shared" ca="1" si="44"/>
        <v>28</v>
      </c>
      <c r="B1459" s="111" t="str">
        <f ca="1">OFFSET('YODA Header Blocks'!$A$1,0,'YODA File'!A1459)</f>
        <v>Data Values</v>
      </c>
      <c r="C1459">
        <f t="shared" ca="1" si="45"/>
        <v>1358</v>
      </c>
      <c r="D1459" s="111" t="str">
        <f ca="1">IF(ROW()-2&gt;LengthHeader,"",
OFFSET('YODA Header Blocks'!$A$2,'YODA File'!C1459,'YODA File'!A1459))</f>
        <v/>
      </c>
    </row>
    <row r="1460" spans="1:4" x14ac:dyDescent="0.25">
      <c r="A1460">
        <f t="shared" ca="1" si="44"/>
        <v>28</v>
      </c>
      <c r="B1460" s="111" t="str">
        <f ca="1">OFFSET('YODA Header Blocks'!$A$1,0,'YODA File'!A1460)</f>
        <v>Data Values</v>
      </c>
      <c r="C1460">
        <f t="shared" ca="1" si="45"/>
        <v>1359</v>
      </c>
      <c r="D1460" s="111" t="str">
        <f ca="1">IF(ROW()-2&gt;LengthHeader,"",
OFFSET('YODA Header Blocks'!$A$2,'YODA File'!C1460,'YODA File'!A1460))</f>
        <v/>
      </c>
    </row>
    <row r="1461" spans="1:4" x14ac:dyDescent="0.25">
      <c r="A1461">
        <f t="shared" ca="1" si="44"/>
        <v>28</v>
      </c>
      <c r="B1461" s="111" t="str">
        <f ca="1">OFFSET('YODA Header Blocks'!$A$1,0,'YODA File'!A1461)</f>
        <v>Data Values</v>
      </c>
      <c r="C1461">
        <f t="shared" ca="1" si="45"/>
        <v>1360</v>
      </c>
      <c r="D1461" s="111" t="str">
        <f ca="1">IF(ROW()-2&gt;LengthHeader,"",
OFFSET('YODA Header Blocks'!$A$2,'YODA File'!C1461,'YODA File'!A1461))</f>
        <v/>
      </c>
    </row>
    <row r="1462" spans="1:4" x14ac:dyDescent="0.25">
      <c r="A1462">
        <f t="shared" ca="1" si="44"/>
        <v>28</v>
      </c>
      <c r="B1462" s="111" t="str">
        <f ca="1">OFFSET('YODA Header Blocks'!$A$1,0,'YODA File'!A1462)</f>
        <v>Data Values</v>
      </c>
      <c r="C1462">
        <f t="shared" ca="1" si="45"/>
        <v>1361</v>
      </c>
      <c r="D1462" s="111" t="str">
        <f ca="1">IF(ROW()-2&gt;LengthHeader,"",
OFFSET('YODA Header Blocks'!$A$2,'YODA File'!C1462,'YODA File'!A1462))</f>
        <v/>
      </c>
    </row>
    <row r="1463" spans="1:4" x14ac:dyDescent="0.25">
      <c r="A1463">
        <f t="shared" ca="1" si="44"/>
        <v>28</v>
      </c>
      <c r="B1463" s="111" t="str">
        <f ca="1">OFFSET('YODA Header Blocks'!$A$1,0,'YODA File'!A1463)</f>
        <v>Data Values</v>
      </c>
      <c r="C1463">
        <f t="shared" ca="1" si="45"/>
        <v>1362</v>
      </c>
      <c r="D1463" s="111" t="str">
        <f ca="1">IF(ROW()-2&gt;LengthHeader,"",
OFFSET('YODA Header Blocks'!$A$2,'YODA File'!C1463,'YODA File'!A1463))</f>
        <v/>
      </c>
    </row>
    <row r="1464" spans="1:4" x14ac:dyDescent="0.25">
      <c r="A1464">
        <f t="shared" ca="1" si="44"/>
        <v>28</v>
      </c>
      <c r="B1464" s="111" t="str">
        <f ca="1">OFFSET('YODA Header Blocks'!$A$1,0,'YODA File'!A1464)</f>
        <v>Data Values</v>
      </c>
      <c r="C1464">
        <f t="shared" ca="1" si="45"/>
        <v>1363</v>
      </c>
      <c r="D1464" s="111" t="str">
        <f ca="1">IF(ROW()-2&gt;LengthHeader,"",
OFFSET('YODA Header Blocks'!$A$2,'YODA File'!C1464,'YODA File'!A1464))</f>
        <v/>
      </c>
    </row>
    <row r="1465" spans="1:4" x14ac:dyDescent="0.25">
      <c r="A1465">
        <f t="shared" ca="1" si="44"/>
        <v>28</v>
      </c>
      <c r="B1465" s="111" t="str">
        <f ca="1">OFFSET('YODA Header Blocks'!$A$1,0,'YODA File'!A1465)</f>
        <v>Data Values</v>
      </c>
      <c r="C1465">
        <f t="shared" ca="1" si="45"/>
        <v>1364</v>
      </c>
      <c r="D1465" s="111" t="str">
        <f ca="1">IF(ROW()-2&gt;LengthHeader,"",
OFFSET('YODA Header Blocks'!$A$2,'YODA File'!C1465,'YODA File'!A1465))</f>
        <v/>
      </c>
    </row>
    <row r="1466" spans="1:4" x14ac:dyDescent="0.25">
      <c r="A1466">
        <f t="shared" ca="1" si="44"/>
        <v>28</v>
      </c>
      <c r="B1466" s="111" t="str">
        <f ca="1">OFFSET('YODA Header Blocks'!$A$1,0,'YODA File'!A1466)</f>
        <v>Data Values</v>
      </c>
      <c r="C1466">
        <f t="shared" ca="1" si="45"/>
        <v>1365</v>
      </c>
      <c r="D1466" s="111" t="str">
        <f ca="1">IF(ROW()-2&gt;LengthHeader,"",
OFFSET('YODA Header Blocks'!$A$2,'YODA File'!C1466,'YODA File'!A1466))</f>
        <v/>
      </c>
    </row>
    <row r="1467" spans="1:4" x14ac:dyDescent="0.25">
      <c r="A1467">
        <f t="shared" ca="1" si="44"/>
        <v>28</v>
      </c>
      <c r="B1467" s="111" t="str">
        <f ca="1">OFFSET('YODA Header Blocks'!$A$1,0,'YODA File'!A1467)</f>
        <v>Data Values</v>
      </c>
      <c r="C1467">
        <f t="shared" ca="1" si="45"/>
        <v>1366</v>
      </c>
      <c r="D1467" s="111" t="str">
        <f ca="1">IF(ROW()-2&gt;LengthHeader,"",
OFFSET('YODA Header Blocks'!$A$2,'YODA File'!C1467,'YODA File'!A1467))</f>
        <v/>
      </c>
    </row>
    <row r="1468" spans="1:4" x14ac:dyDescent="0.25">
      <c r="A1468">
        <f t="shared" ca="1" si="44"/>
        <v>28</v>
      </c>
      <c r="B1468" s="111" t="str">
        <f ca="1">OFFSET('YODA Header Blocks'!$A$1,0,'YODA File'!A1468)</f>
        <v>Data Values</v>
      </c>
      <c r="C1468">
        <f t="shared" ca="1" si="45"/>
        <v>1367</v>
      </c>
      <c r="D1468" s="111" t="str">
        <f ca="1">IF(ROW()-2&gt;LengthHeader,"",
OFFSET('YODA Header Blocks'!$A$2,'YODA File'!C1468,'YODA File'!A1468))</f>
        <v/>
      </c>
    </row>
    <row r="1469" spans="1:4" x14ac:dyDescent="0.25">
      <c r="A1469">
        <f t="shared" ca="1" si="44"/>
        <v>28</v>
      </c>
      <c r="B1469" s="111" t="str">
        <f ca="1">OFFSET('YODA Header Blocks'!$A$1,0,'YODA File'!A1469)</f>
        <v>Data Values</v>
      </c>
      <c r="C1469">
        <f t="shared" ca="1" si="45"/>
        <v>1368</v>
      </c>
      <c r="D1469" s="111" t="str">
        <f ca="1">IF(ROW()-2&gt;LengthHeader,"",
OFFSET('YODA Header Blocks'!$A$2,'YODA File'!C1469,'YODA File'!A1469))</f>
        <v/>
      </c>
    </row>
    <row r="1470" spans="1:4" x14ac:dyDescent="0.25">
      <c r="A1470">
        <f t="shared" ca="1" si="44"/>
        <v>28</v>
      </c>
      <c r="B1470" s="111" t="str">
        <f ca="1">OFFSET('YODA Header Blocks'!$A$1,0,'YODA File'!A1470)</f>
        <v>Data Values</v>
      </c>
      <c r="C1470">
        <f t="shared" ca="1" si="45"/>
        <v>1369</v>
      </c>
      <c r="D1470" s="111" t="str">
        <f ca="1">IF(ROW()-2&gt;LengthHeader,"",
OFFSET('YODA Header Blocks'!$A$2,'YODA File'!C1470,'YODA File'!A1470))</f>
        <v/>
      </c>
    </row>
    <row r="1471" spans="1:4" x14ac:dyDescent="0.25">
      <c r="A1471">
        <f t="shared" ca="1" si="44"/>
        <v>28</v>
      </c>
      <c r="B1471" s="111" t="str">
        <f ca="1">OFFSET('YODA Header Blocks'!$A$1,0,'YODA File'!A1471)</f>
        <v>Data Values</v>
      </c>
      <c r="C1471">
        <f t="shared" ca="1" si="45"/>
        <v>1370</v>
      </c>
      <c r="D1471" s="111" t="str">
        <f ca="1">IF(ROW()-2&gt;LengthHeader,"",
OFFSET('YODA Header Blocks'!$A$2,'YODA File'!C1471,'YODA File'!A1471))</f>
        <v/>
      </c>
    </row>
    <row r="1472" spans="1:4" x14ac:dyDescent="0.25">
      <c r="A1472">
        <f t="shared" ca="1" si="44"/>
        <v>28</v>
      </c>
      <c r="B1472" s="111" t="str">
        <f ca="1">OFFSET('YODA Header Blocks'!$A$1,0,'YODA File'!A1472)</f>
        <v>Data Values</v>
      </c>
      <c r="C1472">
        <f t="shared" ca="1" si="45"/>
        <v>1371</v>
      </c>
      <c r="D1472" s="111" t="str">
        <f ca="1">IF(ROW()-2&gt;LengthHeader,"",
OFFSET('YODA Header Blocks'!$A$2,'YODA File'!C1472,'YODA File'!A1472))</f>
        <v/>
      </c>
    </row>
    <row r="1473" spans="1:4" x14ac:dyDescent="0.25">
      <c r="A1473">
        <f t="shared" ca="1" si="44"/>
        <v>28</v>
      </c>
      <c r="B1473" s="111" t="str">
        <f ca="1">OFFSET('YODA Header Blocks'!$A$1,0,'YODA File'!A1473)</f>
        <v>Data Values</v>
      </c>
      <c r="C1473">
        <f t="shared" ca="1" si="45"/>
        <v>1372</v>
      </c>
      <c r="D1473" s="111" t="str">
        <f ca="1">IF(ROW()-2&gt;LengthHeader,"",
OFFSET('YODA Header Blocks'!$A$2,'YODA File'!C1473,'YODA File'!A1473))</f>
        <v/>
      </c>
    </row>
    <row r="1474" spans="1:4" x14ac:dyDescent="0.25">
      <c r="A1474">
        <f t="shared" ca="1" si="44"/>
        <v>28</v>
      </c>
      <c r="B1474" s="111" t="str">
        <f ca="1">OFFSET('YODA Header Blocks'!$A$1,0,'YODA File'!A1474)</f>
        <v>Data Values</v>
      </c>
      <c r="C1474">
        <f t="shared" ca="1" si="45"/>
        <v>1373</v>
      </c>
      <c r="D1474" s="111" t="str">
        <f ca="1">IF(ROW()-2&gt;LengthHeader,"",
OFFSET('YODA Header Blocks'!$A$2,'YODA File'!C1474,'YODA File'!A1474))</f>
        <v/>
      </c>
    </row>
    <row r="1475" spans="1:4" x14ac:dyDescent="0.25">
      <c r="A1475">
        <f t="shared" ref="A1475:A1538" ca="1" si="46">IF(C1474=INDIRECT(CONCATENATE("'YODA Header Blocks'!R2C",A1474+1,":R2C",A1474+1),FALSE),A1474+1,A1474)</f>
        <v>28</v>
      </c>
      <c r="B1475" s="111" t="str">
        <f ca="1">OFFSET('YODA Header Blocks'!$A$1,0,'YODA File'!A1475)</f>
        <v>Data Values</v>
      </c>
      <c r="C1475">
        <f t="shared" ref="C1475:C1538" ca="1" si="47">IF(C1474=SUM(INDIRECT(CONCATENATE("'YODA Header Blocks'!R2C",A1474+1,":R2C",A1474+1),FALSE)),1,C1474+1)</f>
        <v>1374</v>
      </c>
      <c r="D1475" s="111" t="str">
        <f ca="1">IF(ROW()-2&gt;LengthHeader,"",
OFFSET('YODA Header Blocks'!$A$2,'YODA File'!C1475,'YODA File'!A1475))</f>
        <v/>
      </c>
    </row>
    <row r="1476" spans="1:4" x14ac:dyDescent="0.25">
      <c r="A1476">
        <f t="shared" ca="1" si="46"/>
        <v>28</v>
      </c>
      <c r="B1476" s="111" t="str">
        <f ca="1">OFFSET('YODA Header Blocks'!$A$1,0,'YODA File'!A1476)</f>
        <v>Data Values</v>
      </c>
      <c r="C1476">
        <f t="shared" ca="1" si="47"/>
        <v>1375</v>
      </c>
      <c r="D1476" s="111" t="str">
        <f ca="1">IF(ROW()-2&gt;LengthHeader,"",
OFFSET('YODA Header Blocks'!$A$2,'YODA File'!C1476,'YODA File'!A1476))</f>
        <v/>
      </c>
    </row>
    <row r="1477" spans="1:4" x14ac:dyDescent="0.25">
      <c r="A1477">
        <f t="shared" ca="1" si="46"/>
        <v>28</v>
      </c>
      <c r="B1477" s="111" t="str">
        <f ca="1">OFFSET('YODA Header Blocks'!$A$1,0,'YODA File'!A1477)</f>
        <v>Data Values</v>
      </c>
      <c r="C1477">
        <f t="shared" ca="1" si="47"/>
        <v>1376</v>
      </c>
      <c r="D1477" s="111" t="str">
        <f ca="1">IF(ROW()-2&gt;LengthHeader,"",
OFFSET('YODA Header Blocks'!$A$2,'YODA File'!C1477,'YODA File'!A1477))</f>
        <v/>
      </c>
    </row>
    <row r="1478" spans="1:4" x14ac:dyDescent="0.25">
      <c r="A1478">
        <f t="shared" ca="1" si="46"/>
        <v>28</v>
      </c>
      <c r="B1478" s="111" t="str">
        <f ca="1">OFFSET('YODA Header Blocks'!$A$1,0,'YODA File'!A1478)</f>
        <v>Data Values</v>
      </c>
      <c r="C1478">
        <f t="shared" ca="1" si="47"/>
        <v>1377</v>
      </c>
      <c r="D1478" s="111" t="str">
        <f ca="1">IF(ROW()-2&gt;LengthHeader,"",
OFFSET('YODA Header Blocks'!$A$2,'YODA File'!C1478,'YODA File'!A1478))</f>
        <v/>
      </c>
    </row>
    <row r="1479" spans="1:4" x14ac:dyDescent="0.25">
      <c r="A1479">
        <f t="shared" ca="1" si="46"/>
        <v>28</v>
      </c>
      <c r="B1479" s="111" t="str">
        <f ca="1">OFFSET('YODA Header Blocks'!$A$1,0,'YODA File'!A1479)</f>
        <v>Data Values</v>
      </c>
      <c r="C1479">
        <f t="shared" ca="1" si="47"/>
        <v>1378</v>
      </c>
      <c r="D1479" s="111" t="str">
        <f ca="1">IF(ROW()-2&gt;LengthHeader,"",
OFFSET('YODA Header Blocks'!$A$2,'YODA File'!C1479,'YODA File'!A1479))</f>
        <v/>
      </c>
    </row>
    <row r="1480" spans="1:4" x14ac:dyDescent="0.25">
      <c r="A1480">
        <f t="shared" ca="1" si="46"/>
        <v>28</v>
      </c>
      <c r="B1480" s="111" t="str">
        <f ca="1">OFFSET('YODA Header Blocks'!$A$1,0,'YODA File'!A1480)</f>
        <v>Data Values</v>
      </c>
      <c r="C1480">
        <f t="shared" ca="1" si="47"/>
        <v>1379</v>
      </c>
      <c r="D1480" s="111" t="str">
        <f ca="1">IF(ROW()-2&gt;LengthHeader,"",
OFFSET('YODA Header Blocks'!$A$2,'YODA File'!C1480,'YODA File'!A1480))</f>
        <v/>
      </c>
    </row>
    <row r="1481" spans="1:4" x14ac:dyDescent="0.25">
      <c r="A1481">
        <f t="shared" ca="1" si="46"/>
        <v>28</v>
      </c>
      <c r="B1481" s="111" t="str">
        <f ca="1">OFFSET('YODA Header Blocks'!$A$1,0,'YODA File'!A1481)</f>
        <v>Data Values</v>
      </c>
      <c r="C1481">
        <f t="shared" ca="1" si="47"/>
        <v>1380</v>
      </c>
      <c r="D1481" s="111" t="str">
        <f ca="1">IF(ROW()-2&gt;LengthHeader,"",
OFFSET('YODA Header Blocks'!$A$2,'YODA File'!C1481,'YODA File'!A1481))</f>
        <v/>
      </c>
    </row>
    <row r="1482" spans="1:4" x14ac:dyDescent="0.25">
      <c r="A1482">
        <f t="shared" ca="1" si="46"/>
        <v>28</v>
      </c>
      <c r="B1482" s="111" t="str">
        <f ca="1">OFFSET('YODA Header Blocks'!$A$1,0,'YODA File'!A1482)</f>
        <v>Data Values</v>
      </c>
      <c r="C1482">
        <f t="shared" ca="1" si="47"/>
        <v>1381</v>
      </c>
      <c r="D1482" s="111" t="str">
        <f ca="1">IF(ROW()-2&gt;LengthHeader,"",
OFFSET('YODA Header Blocks'!$A$2,'YODA File'!C1482,'YODA File'!A1482))</f>
        <v/>
      </c>
    </row>
    <row r="1483" spans="1:4" x14ac:dyDescent="0.25">
      <c r="A1483">
        <f t="shared" ca="1" si="46"/>
        <v>28</v>
      </c>
      <c r="B1483" s="111" t="str">
        <f ca="1">OFFSET('YODA Header Blocks'!$A$1,0,'YODA File'!A1483)</f>
        <v>Data Values</v>
      </c>
      <c r="C1483">
        <f t="shared" ca="1" si="47"/>
        <v>1382</v>
      </c>
      <c r="D1483" s="111" t="str">
        <f ca="1">IF(ROW()-2&gt;LengthHeader,"",
OFFSET('YODA Header Blocks'!$A$2,'YODA File'!C1483,'YODA File'!A1483))</f>
        <v/>
      </c>
    </row>
    <row r="1484" spans="1:4" x14ac:dyDescent="0.25">
      <c r="A1484">
        <f t="shared" ca="1" si="46"/>
        <v>28</v>
      </c>
      <c r="B1484" s="111" t="str">
        <f ca="1">OFFSET('YODA Header Blocks'!$A$1,0,'YODA File'!A1484)</f>
        <v>Data Values</v>
      </c>
      <c r="C1484">
        <f t="shared" ca="1" si="47"/>
        <v>1383</v>
      </c>
      <c r="D1484" s="111" t="str">
        <f ca="1">IF(ROW()-2&gt;LengthHeader,"",
OFFSET('YODA Header Blocks'!$A$2,'YODA File'!C1484,'YODA File'!A1484))</f>
        <v/>
      </c>
    </row>
    <row r="1485" spans="1:4" x14ac:dyDescent="0.25">
      <c r="A1485">
        <f t="shared" ca="1" si="46"/>
        <v>28</v>
      </c>
      <c r="B1485" s="111" t="str">
        <f ca="1">OFFSET('YODA Header Blocks'!$A$1,0,'YODA File'!A1485)</f>
        <v>Data Values</v>
      </c>
      <c r="C1485">
        <f t="shared" ca="1" si="47"/>
        <v>1384</v>
      </c>
      <c r="D1485" s="111" t="str">
        <f ca="1">IF(ROW()-2&gt;LengthHeader,"",
OFFSET('YODA Header Blocks'!$A$2,'YODA File'!C1485,'YODA File'!A1485))</f>
        <v/>
      </c>
    </row>
    <row r="1486" spans="1:4" x14ac:dyDescent="0.25">
      <c r="A1486">
        <f t="shared" ca="1" si="46"/>
        <v>28</v>
      </c>
      <c r="B1486" s="111" t="str">
        <f ca="1">OFFSET('YODA Header Blocks'!$A$1,0,'YODA File'!A1486)</f>
        <v>Data Values</v>
      </c>
      <c r="C1486">
        <f t="shared" ca="1" si="47"/>
        <v>1385</v>
      </c>
      <c r="D1486" s="111" t="str">
        <f ca="1">IF(ROW()-2&gt;LengthHeader,"",
OFFSET('YODA Header Blocks'!$A$2,'YODA File'!C1486,'YODA File'!A1486))</f>
        <v/>
      </c>
    </row>
    <row r="1487" spans="1:4" x14ac:dyDescent="0.25">
      <c r="A1487">
        <f t="shared" ca="1" si="46"/>
        <v>28</v>
      </c>
      <c r="B1487" s="111" t="str">
        <f ca="1">OFFSET('YODA Header Blocks'!$A$1,0,'YODA File'!A1487)</f>
        <v>Data Values</v>
      </c>
      <c r="C1487">
        <f t="shared" ca="1" si="47"/>
        <v>1386</v>
      </c>
      <c r="D1487" s="111" t="str">
        <f ca="1">IF(ROW()-2&gt;LengthHeader,"",
OFFSET('YODA Header Blocks'!$A$2,'YODA File'!C1487,'YODA File'!A1487))</f>
        <v/>
      </c>
    </row>
    <row r="1488" spans="1:4" x14ac:dyDescent="0.25">
      <c r="A1488">
        <f t="shared" ca="1" si="46"/>
        <v>28</v>
      </c>
      <c r="B1488" s="111" t="str">
        <f ca="1">OFFSET('YODA Header Blocks'!$A$1,0,'YODA File'!A1488)</f>
        <v>Data Values</v>
      </c>
      <c r="C1488">
        <f t="shared" ca="1" si="47"/>
        <v>1387</v>
      </c>
      <c r="D1488" s="111" t="str">
        <f ca="1">IF(ROW()-2&gt;LengthHeader,"",
OFFSET('YODA Header Blocks'!$A$2,'YODA File'!C1488,'YODA File'!A1488))</f>
        <v/>
      </c>
    </row>
    <row r="1489" spans="1:4" x14ac:dyDescent="0.25">
      <c r="A1489">
        <f t="shared" ca="1" si="46"/>
        <v>28</v>
      </c>
      <c r="B1489" s="111" t="str">
        <f ca="1">OFFSET('YODA Header Blocks'!$A$1,0,'YODA File'!A1489)</f>
        <v>Data Values</v>
      </c>
      <c r="C1489">
        <f t="shared" ca="1" si="47"/>
        <v>1388</v>
      </c>
      <c r="D1489" s="111" t="str">
        <f ca="1">IF(ROW()-2&gt;LengthHeader,"",
OFFSET('YODA Header Blocks'!$A$2,'YODA File'!C1489,'YODA File'!A1489))</f>
        <v/>
      </c>
    </row>
    <row r="1490" spans="1:4" x14ac:dyDescent="0.25">
      <c r="A1490">
        <f t="shared" ca="1" si="46"/>
        <v>28</v>
      </c>
      <c r="B1490" s="111" t="str">
        <f ca="1">OFFSET('YODA Header Blocks'!$A$1,0,'YODA File'!A1490)</f>
        <v>Data Values</v>
      </c>
      <c r="C1490">
        <f t="shared" ca="1" si="47"/>
        <v>1389</v>
      </c>
      <c r="D1490" s="111" t="str">
        <f ca="1">IF(ROW()-2&gt;LengthHeader,"",
OFFSET('YODA Header Blocks'!$A$2,'YODA File'!C1490,'YODA File'!A1490))</f>
        <v/>
      </c>
    </row>
    <row r="1491" spans="1:4" x14ac:dyDescent="0.25">
      <c r="A1491">
        <f t="shared" ca="1" si="46"/>
        <v>28</v>
      </c>
      <c r="B1491" s="111" t="str">
        <f ca="1">OFFSET('YODA Header Blocks'!$A$1,0,'YODA File'!A1491)</f>
        <v>Data Values</v>
      </c>
      <c r="C1491">
        <f t="shared" ca="1" si="47"/>
        <v>1390</v>
      </c>
      <c r="D1491" s="111" t="str">
        <f ca="1">IF(ROW()-2&gt;LengthHeader,"",
OFFSET('YODA Header Blocks'!$A$2,'YODA File'!C1491,'YODA File'!A1491))</f>
        <v/>
      </c>
    </row>
    <row r="1492" spans="1:4" x14ac:dyDescent="0.25">
      <c r="A1492">
        <f t="shared" ca="1" si="46"/>
        <v>28</v>
      </c>
      <c r="B1492" s="111" t="str">
        <f ca="1">OFFSET('YODA Header Blocks'!$A$1,0,'YODA File'!A1492)</f>
        <v>Data Values</v>
      </c>
      <c r="C1492">
        <f t="shared" ca="1" si="47"/>
        <v>1391</v>
      </c>
      <c r="D1492" s="111" t="str">
        <f ca="1">IF(ROW()-2&gt;LengthHeader,"",
OFFSET('YODA Header Blocks'!$A$2,'YODA File'!C1492,'YODA File'!A1492))</f>
        <v/>
      </c>
    </row>
    <row r="1493" spans="1:4" x14ac:dyDescent="0.25">
      <c r="A1493">
        <f t="shared" ca="1" si="46"/>
        <v>28</v>
      </c>
      <c r="B1493" s="111" t="str">
        <f ca="1">OFFSET('YODA Header Blocks'!$A$1,0,'YODA File'!A1493)</f>
        <v>Data Values</v>
      </c>
      <c r="C1493">
        <f t="shared" ca="1" si="47"/>
        <v>1392</v>
      </c>
      <c r="D1493" s="111" t="str">
        <f ca="1">IF(ROW()-2&gt;LengthHeader,"",
OFFSET('YODA Header Blocks'!$A$2,'YODA File'!C1493,'YODA File'!A1493))</f>
        <v/>
      </c>
    </row>
    <row r="1494" spans="1:4" x14ac:dyDescent="0.25">
      <c r="A1494">
        <f t="shared" ca="1" si="46"/>
        <v>28</v>
      </c>
      <c r="B1494" s="111" t="str">
        <f ca="1">OFFSET('YODA Header Blocks'!$A$1,0,'YODA File'!A1494)</f>
        <v>Data Values</v>
      </c>
      <c r="C1494">
        <f t="shared" ca="1" si="47"/>
        <v>1393</v>
      </c>
      <c r="D1494" s="111" t="str">
        <f ca="1">IF(ROW()-2&gt;LengthHeader,"",
OFFSET('YODA Header Blocks'!$A$2,'YODA File'!C1494,'YODA File'!A1494))</f>
        <v/>
      </c>
    </row>
    <row r="1495" spans="1:4" x14ac:dyDescent="0.25">
      <c r="A1495">
        <f t="shared" ca="1" si="46"/>
        <v>28</v>
      </c>
      <c r="B1495" s="111" t="str">
        <f ca="1">OFFSET('YODA Header Blocks'!$A$1,0,'YODA File'!A1495)</f>
        <v>Data Values</v>
      </c>
      <c r="C1495">
        <f t="shared" ca="1" si="47"/>
        <v>1394</v>
      </c>
      <c r="D1495" s="111" t="str">
        <f ca="1">IF(ROW()-2&gt;LengthHeader,"",
OFFSET('YODA Header Blocks'!$A$2,'YODA File'!C1495,'YODA File'!A1495))</f>
        <v/>
      </c>
    </row>
    <row r="1496" spans="1:4" x14ac:dyDescent="0.25">
      <c r="A1496">
        <f t="shared" ca="1" si="46"/>
        <v>28</v>
      </c>
      <c r="B1496" s="111" t="str">
        <f ca="1">OFFSET('YODA Header Blocks'!$A$1,0,'YODA File'!A1496)</f>
        <v>Data Values</v>
      </c>
      <c r="C1496">
        <f t="shared" ca="1" si="47"/>
        <v>1395</v>
      </c>
      <c r="D1496" s="111" t="str">
        <f ca="1">IF(ROW()-2&gt;LengthHeader,"",
OFFSET('YODA Header Blocks'!$A$2,'YODA File'!C1496,'YODA File'!A1496))</f>
        <v/>
      </c>
    </row>
    <row r="1497" spans="1:4" x14ac:dyDescent="0.25">
      <c r="A1497">
        <f t="shared" ca="1" si="46"/>
        <v>28</v>
      </c>
      <c r="B1497" s="111" t="str">
        <f ca="1">OFFSET('YODA Header Blocks'!$A$1,0,'YODA File'!A1497)</f>
        <v>Data Values</v>
      </c>
      <c r="C1497">
        <f t="shared" ca="1" si="47"/>
        <v>1396</v>
      </c>
      <c r="D1497" s="111" t="str">
        <f ca="1">IF(ROW()-2&gt;LengthHeader,"",
OFFSET('YODA Header Blocks'!$A$2,'YODA File'!C1497,'YODA File'!A1497))</f>
        <v/>
      </c>
    </row>
    <row r="1498" spans="1:4" x14ac:dyDescent="0.25">
      <c r="A1498">
        <f t="shared" ca="1" si="46"/>
        <v>28</v>
      </c>
      <c r="B1498" s="111" t="str">
        <f ca="1">OFFSET('YODA Header Blocks'!$A$1,0,'YODA File'!A1498)</f>
        <v>Data Values</v>
      </c>
      <c r="C1498">
        <f t="shared" ca="1" si="47"/>
        <v>1397</v>
      </c>
      <c r="D1498" s="111" t="str">
        <f ca="1">IF(ROW()-2&gt;LengthHeader,"",
OFFSET('YODA Header Blocks'!$A$2,'YODA File'!C1498,'YODA File'!A1498))</f>
        <v/>
      </c>
    </row>
    <row r="1499" spans="1:4" x14ac:dyDescent="0.25">
      <c r="A1499">
        <f t="shared" ca="1" si="46"/>
        <v>28</v>
      </c>
      <c r="B1499" s="111" t="str">
        <f ca="1">OFFSET('YODA Header Blocks'!$A$1,0,'YODA File'!A1499)</f>
        <v>Data Values</v>
      </c>
      <c r="C1499">
        <f t="shared" ca="1" si="47"/>
        <v>1398</v>
      </c>
      <c r="D1499" s="111" t="str">
        <f ca="1">IF(ROW()-2&gt;LengthHeader,"",
OFFSET('YODA Header Blocks'!$A$2,'YODA File'!C1499,'YODA File'!A1499))</f>
        <v/>
      </c>
    </row>
    <row r="1500" spans="1:4" x14ac:dyDescent="0.25">
      <c r="A1500">
        <f t="shared" ca="1" si="46"/>
        <v>28</v>
      </c>
      <c r="B1500" s="111" t="str">
        <f ca="1">OFFSET('YODA Header Blocks'!$A$1,0,'YODA File'!A1500)</f>
        <v>Data Values</v>
      </c>
      <c r="C1500">
        <f t="shared" ca="1" si="47"/>
        <v>1399</v>
      </c>
      <c r="D1500" s="111" t="str">
        <f ca="1">IF(ROW()-2&gt;LengthHeader,"",
OFFSET('YODA Header Blocks'!$A$2,'YODA File'!C1500,'YODA File'!A1500))</f>
        <v/>
      </c>
    </row>
    <row r="1501" spans="1:4" x14ac:dyDescent="0.25">
      <c r="A1501">
        <f t="shared" ca="1" si="46"/>
        <v>28</v>
      </c>
      <c r="B1501" s="111" t="str">
        <f ca="1">OFFSET('YODA Header Blocks'!$A$1,0,'YODA File'!A1501)</f>
        <v>Data Values</v>
      </c>
      <c r="C1501">
        <f t="shared" ca="1" si="47"/>
        <v>1400</v>
      </c>
      <c r="D1501" s="111" t="str">
        <f ca="1">IF(ROW()-2&gt;LengthHeader,"",
OFFSET('YODA Header Blocks'!$A$2,'YODA File'!C1501,'YODA File'!A1501))</f>
        <v/>
      </c>
    </row>
    <row r="1502" spans="1:4" x14ac:dyDescent="0.25">
      <c r="A1502">
        <f t="shared" ca="1" si="46"/>
        <v>28</v>
      </c>
      <c r="B1502" s="111" t="str">
        <f ca="1">OFFSET('YODA Header Blocks'!$A$1,0,'YODA File'!A1502)</f>
        <v>Data Values</v>
      </c>
      <c r="C1502">
        <f t="shared" ca="1" si="47"/>
        <v>1401</v>
      </c>
      <c r="D1502" s="111" t="str">
        <f ca="1">IF(ROW()-2&gt;LengthHeader,"",
OFFSET('YODA Header Blocks'!$A$2,'YODA File'!C1502,'YODA File'!A1502))</f>
        <v/>
      </c>
    </row>
    <row r="1503" spans="1:4" x14ac:dyDescent="0.25">
      <c r="A1503">
        <f t="shared" ca="1" si="46"/>
        <v>28</v>
      </c>
      <c r="B1503" s="111" t="str">
        <f ca="1">OFFSET('YODA Header Blocks'!$A$1,0,'YODA File'!A1503)</f>
        <v>Data Values</v>
      </c>
      <c r="C1503">
        <f t="shared" ca="1" si="47"/>
        <v>1402</v>
      </c>
      <c r="D1503" s="111" t="str">
        <f ca="1">IF(ROW()-2&gt;LengthHeader,"",
OFFSET('YODA Header Blocks'!$A$2,'YODA File'!C1503,'YODA File'!A1503))</f>
        <v/>
      </c>
    </row>
    <row r="1504" spans="1:4" x14ac:dyDescent="0.25">
      <c r="A1504">
        <f t="shared" ca="1" si="46"/>
        <v>28</v>
      </c>
      <c r="B1504" s="111" t="str">
        <f ca="1">OFFSET('YODA Header Blocks'!$A$1,0,'YODA File'!A1504)</f>
        <v>Data Values</v>
      </c>
      <c r="C1504">
        <f t="shared" ca="1" si="47"/>
        <v>1403</v>
      </c>
      <c r="D1504" s="111" t="str">
        <f ca="1">IF(ROW()-2&gt;LengthHeader,"",
OFFSET('YODA Header Blocks'!$A$2,'YODA File'!C1504,'YODA File'!A1504))</f>
        <v/>
      </c>
    </row>
    <row r="1505" spans="1:4" x14ac:dyDescent="0.25">
      <c r="A1505">
        <f t="shared" ca="1" si="46"/>
        <v>28</v>
      </c>
      <c r="B1505" s="111" t="str">
        <f ca="1">OFFSET('YODA Header Blocks'!$A$1,0,'YODA File'!A1505)</f>
        <v>Data Values</v>
      </c>
      <c r="C1505">
        <f t="shared" ca="1" si="47"/>
        <v>1404</v>
      </c>
      <c r="D1505" s="111" t="str">
        <f ca="1">IF(ROW()-2&gt;LengthHeader,"",
OFFSET('YODA Header Blocks'!$A$2,'YODA File'!C1505,'YODA File'!A1505))</f>
        <v/>
      </c>
    </row>
    <row r="1506" spans="1:4" x14ac:dyDescent="0.25">
      <c r="A1506">
        <f t="shared" ca="1" si="46"/>
        <v>28</v>
      </c>
      <c r="B1506" s="111" t="str">
        <f ca="1">OFFSET('YODA Header Blocks'!$A$1,0,'YODA File'!A1506)</f>
        <v>Data Values</v>
      </c>
      <c r="C1506">
        <f t="shared" ca="1" si="47"/>
        <v>1405</v>
      </c>
      <c r="D1506" s="111" t="str">
        <f ca="1">IF(ROW()-2&gt;LengthHeader,"",
OFFSET('YODA Header Blocks'!$A$2,'YODA File'!C1506,'YODA File'!A1506))</f>
        <v/>
      </c>
    </row>
    <row r="1507" spans="1:4" x14ac:dyDescent="0.25">
      <c r="A1507">
        <f t="shared" ca="1" si="46"/>
        <v>28</v>
      </c>
      <c r="B1507" s="111" t="str">
        <f ca="1">OFFSET('YODA Header Blocks'!$A$1,0,'YODA File'!A1507)</f>
        <v>Data Values</v>
      </c>
      <c r="C1507">
        <f t="shared" ca="1" si="47"/>
        <v>1406</v>
      </c>
      <c r="D1507" s="111" t="str">
        <f ca="1">IF(ROW()-2&gt;LengthHeader,"",
OFFSET('YODA Header Blocks'!$A$2,'YODA File'!C1507,'YODA File'!A1507))</f>
        <v/>
      </c>
    </row>
    <row r="1508" spans="1:4" x14ac:dyDescent="0.25">
      <c r="A1508">
        <f t="shared" ca="1" si="46"/>
        <v>28</v>
      </c>
      <c r="B1508" s="111" t="str">
        <f ca="1">OFFSET('YODA Header Blocks'!$A$1,0,'YODA File'!A1508)</f>
        <v>Data Values</v>
      </c>
      <c r="C1508">
        <f t="shared" ca="1" si="47"/>
        <v>1407</v>
      </c>
      <c r="D1508" s="111" t="str">
        <f ca="1">IF(ROW()-2&gt;LengthHeader,"",
OFFSET('YODA Header Blocks'!$A$2,'YODA File'!C1508,'YODA File'!A1508))</f>
        <v/>
      </c>
    </row>
    <row r="1509" spans="1:4" x14ac:dyDescent="0.25">
      <c r="A1509">
        <f t="shared" ca="1" si="46"/>
        <v>28</v>
      </c>
      <c r="B1509" s="111" t="str">
        <f ca="1">OFFSET('YODA Header Blocks'!$A$1,0,'YODA File'!A1509)</f>
        <v>Data Values</v>
      </c>
      <c r="C1509">
        <f t="shared" ca="1" si="47"/>
        <v>1408</v>
      </c>
      <c r="D1509" s="111" t="str">
        <f ca="1">IF(ROW()-2&gt;LengthHeader,"",
OFFSET('YODA Header Blocks'!$A$2,'YODA File'!C1509,'YODA File'!A1509))</f>
        <v/>
      </c>
    </row>
    <row r="1510" spans="1:4" x14ac:dyDescent="0.25">
      <c r="A1510">
        <f t="shared" ca="1" si="46"/>
        <v>28</v>
      </c>
      <c r="B1510" s="111" t="str">
        <f ca="1">OFFSET('YODA Header Blocks'!$A$1,0,'YODA File'!A1510)</f>
        <v>Data Values</v>
      </c>
      <c r="C1510">
        <f t="shared" ca="1" si="47"/>
        <v>1409</v>
      </c>
      <c r="D1510" s="111" t="str">
        <f ca="1">IF(ROW()-2&gt;LengthHeader,"",
OFFSET('YODA Header Blocks'!$A$2,'YODA File'!C1510,'YODA File'!A1510))</f>
        <v/>
      </c>
    </row>
    <row r="1511" spans="1:4" x14ac:dyDescent="0.25">
      <c r="A1511">
        <f t="shared" ca="1" si="46"/>
        <v>28</v>
      </c>
      <c r="B1511" s="111" t="str">
        <f ca="1">OFFSET('YODA Header Blocks'!$A$1,0,'YODA File'!A1511)</f>
        <v>Data Values</v>
      </c>
      <c r="C1511">
        <f t="shared" ca="1" si="47"/>
        <v>1410</v>
      </c>
      <c r="D1511" s="111" t="str">
        <f ca="1">IF(ROW()-2&gt;LengthHeader,"",
OFFSET('YODA Header Blocks'!$A$2,'YODA File'!C1511,'YODA File'!A1511))</f>
        <v/>
      </c>
    </row>
    <row r="1512" spans="1:4" x14ac:dyDescent="0.25">
      <c r="A1512">
        <f t="shared" ca="1" si="46"/>
        <v>28</v>
      </c>
      <c r="B1512" s="111" t="str">
        <f ca="1">OFFSET('YODA Header Blocks'!$A$1,0,'YODA File'!A1512)</f>
        <v>Data Values</v>
      </c>
      <c r="C1512">
        <f t="shared" ca="1" si="47"/>
        <v>1411</v>
      </c>
      <c r="D1512" s="111" t="str">
        <f ca="1">IF(ROW()-2&gt;LengthHeader,"",
OFFSET('YODA Header Blocks'!$A$2,'YODA File'!C1512,'YODA File'!A1512))</f>
        <v/>
      </c>
    </row>
    <row r="1513" spans="1:4" x14ac:dyDescent="0.25">
      <c r="A1513">
        <f t="shared" ca="1" si="46"/>
        <v>28</v>
      </c>
      <c r="B1513" s="111" t="str">
        <f ca="1">OFFSET('YODA Header Blocks'!$A$1,0,'YODA File'!A1513)</f>
        <v>Data Values</v>
      </c>
      <c r="C1513">
        <f t="shared" ca="1" si="47"/>
        <v>1412</v>
      </c>
      <c r="D1513" s="111" t="str">
        <f ca="1">IF(ROW()-2&gt;LengthHeader,"",
OFFSET('YODA Header Blocks'!$A$2,'YODA File'!C1513,'YODA File'!A1513))</f>
        <v/>
      </c>
    </row>
    <row r="1514" spans="1:4" x14ac:dyDescent="0.25">
      <c r="A1514">
        <f t="shared" ca="1" si="46"/>
        <v>28</v>
      </c>
      <c r="B1514" s="111" t="str">
        <f ca="1">OFFSET('YODA Header Blocks'!$A$1,0,'YODA File'!A1514)</f>
        <v>Data Values</v>
      </c>
      <c r="C1514">
        <f t="shared" ca="1" si="47"/>
        <v>1413</v>
      </c>
      <c r="D1514" s="111" t="str">
        <f ca="1">IF(ROW()-2&gt;LengthHeader,"",
OFFSET('YODA Header Blocks'!$A$2,'YODA File'!C1514,'YODA File'!A1514))</f>
        <v/>
      </c>
    </row>
    <row r="1515" spans="1:4" x14ac:dyDescent="0.25">
      <c r="A1515">
        <f t="shared" ca="1" si="46"/>
        <v>28</v>
      </c>
      <c r="B1515" s="111" t="str">
        <f ca="1">OFFSET('YODA Header Blocks'!$A$1,0,'YODA File'!A1515)</f>
        <v>Data Values</v>
      </c>
      <c r="C1515">
        <f t="shared" ca="1" si="47"/>
        <v>1414</v>
      </c>
      <c r="D1515" s="111" t="str">
        <f ca="1">IF(ROW()-2&gt;LengthHeader,"",
OFFSET('YODA Header Blocks'!$A$2,'YODA File'!C1515,'YODA File'!A1515))</f>
        <v/>
      </c>
    </row>
    <row r="1516" spans="1:4" x14ac:dyDescent="0.25">
      <c r="A1516">
        <f t="shared" ca="1" si="46"/>
        <v>28</v>
      </c>
      <c r="B1516" s="111" t="str">
        <f ca="1">OFFSET('YODA Header Blocks'!$A$1,0,'YODA File'!A1516)</f>
        <v>Data Values</v>
      </c>
      <c r="C1516">
        <f t="shared" ca="1" si="47"/>
        <v>1415</v>
      </c>
      <c r="D1516" s="111" t="str">
        <f ca="1">IF(ROW()-2&gt;LengthHeader,"",
OFFSET('YODA Header Blocks'!$A$2,'YODA File'!C1516,'YODA File'!A1516))</f>
        <v/>
      </c>
    </row>
    <row r="1517" spans="1:4" x14ac:dyDescent="0.25">
      <c r="A1517">
        <f t="shared" ca="1" si="46"/>
        <v>28</v>
      </c>
      <c r="B1517" s="111" t="str">
        <f ca="1">OFFSET('YODA Header Blocks'!$A$1,0,'YODA File'!A1517)</f>
        <v>Data Values</v>
      </c>
      <c r="C1517">
        <f t="shared" ca="1" si="47"/>
        <v>1416</v>
      </c>
      <c r="D1517" s="111" t="str">
        <f ca="1">IF(ROW()-2&gt;LengthHeader,"",
OFFSET('YODA Header Blocks'!$A$2,'YODA File'!C1517,'YODA File'!A1517))</f>
        <v/>
      </c>
    </row>
    <row r="1518" spans="1:4" x14ac:dyDescent="0.25">
      <c r="A1518">
        <f t="shared" ca="1" si="46"/>
        <v>28</v>
      </c>
      <c r="B1518" s="111" t="str">
        <f ca="1">OFFSET('YODA Header Blocks'!$A$1,0,'YODA File'!A1518)</f>
        <v>Data Values</v>
      </c>
      <c r="C1518">
        <f t="shared" ca="1" si="47"/>
        <v>1417</v>
      </c>
      <c r="D1518" s="111" t="str">
        <f ca="1">IF(ROW()-2&gt;LengthHeader,"",
OFFSET('YODA Header Blocks'!$A$2,'YODA File'!C1518,'YODA File'!A1518))</f>
        <v/>
      </c>
    </row>
    <row r="1519" spans="1:4" x14ac:dyDescent="0.25">
      <c r="A1519">
        <f t="shared" ca="1" si="46"/>
        <v>28</v>
      </c>
      <c r="B1519" s="111" t="str">
        <f ca="1">OFFSET('YODA Header Blocks'!$A$1,0,'YODA File'!A1519)</f>
        <v>Data Values</v>
      </c>
      <c r="C1519">
        <f t="shared" ca="1" si="47"/>
        <v>1418</v>
      </c>
      <c r="D1519" s="111" t="str">
        <f ca="1">IF(ROW()-2&gt;LengthHeader,"",
OFFSET('YODA Header Blocks'!$A$2,'YODA File'!C1519,'YODA File'!A1519))</f>
        <v/>
      </c>
    </row>
    <row r="1520" spans="1:4" x14ac:dyDescent="0.25">
      <c r="A1520">
        <f t="shared" ca="1" si="46"/>
        <v>28</v>
      </c>
      <c r="B1520" s="111" t="str">
        <f ca="1">OFFSET('YODA Header Blocks'!$A$1,0,'YODA File'!A1520)</f>
        <v>Data Values</v>
      </c>
      <c r="C1520">
        <f t="shared" ca="1" si="47"/>
        <v>1419</v>
      </c>
      <c r="D1520" s="111" t="str">
        <f ca="1">IF(ROW()-2&gt;LengthHeader,"",
OFFSET('YODA Header Blocks'!$A$2,'YODA File'!C1520,'YODA File'!A1520))</f>
        <v/>
      </c>
    </row>
    <row r="1521" spans="1:4" x14ac:dyDescent="0.25">
      <c r="A1521">
        <f t="shared" ca="1" si="46"/>
        <v>28</v>
      </c>
      <c r="B1521" s="111" t="str">
        <f ca="1">OFFSET('YODA Header Blocks'!$A$1,0,'YODA File'!A1521)</f>
        <v>Data Values</v>
      </c>
      <c r="C1521">
        <f t="shared" ca="1" si="47"/>
        <v>1420</v>
      </c>
      <c r="D1521" s="111" t="str">
        <f ca="1">IF(ROW()-2&gt;LengthHeader,"",
OFFSET('YODA Header Blocks'!$A$2,'YODA File'!C1521,'YODA File'!A1521))</f>
        <v/>
      </c>
    </row>
    <row r="1522" spans="1:4" x14ac:dyDescent="0.25">
      <c r="A1522">
        <f t="shared" ca="1" si="46"/>
        <v>28</v>
      </c>
      <c r="B1522" s="111" t="str">
        <f ca="1">OFFSET('YODA Header Blocks'!$A$1,0,'YODA File'!A1522)</f>
        <v>Data Values</v>
      </c>
      <c r="C1522">
        <f t="shared" ca="1" si="47"/>
        <v>1421</v>
      </c>
      <c r="D1522" s="111" t="str">
        <f ca="1">IF(ROW()-2&gt;LengthHeader,"",
OFFSET('YODA Header Blocks'!$A$2,'YODA File'!C1522,'YODA File'!A1522))</f>
        <v/>
      </c>
    </row>
    <row r="1523" spans="1:4" x14ac:dyDescent="0.25">
      <c r="A1523">
        <f t="shared" ca="1" si="46"/>
        <v>28</v>
      </c>
      <c r="B1523" s="111" t="str">
        <f ca="1">OFFSET('YODA Header Blocks'!$A$1,0,'YODA File'!A1523)</f>
        <v>Data Values</v>
      </c>
      <c r="C1523">
        <f t="shared" ca="1" si="47"/>
        <v>1422</v>
      </c>
      <c r="D1523" s="111" t="str">
        <f ca="1">IF(ROW()-2&gt;LengthHeader,"",
OFFSET('YODA Header Blocks'!$A$2,'YODA File'!C1523,'YODA File'!A1523))</f>
        <v/>
      </c>
    </row>
    <row r="1524" spans="1:4" x14ac:dyDescent="0.25">
      <c r="A1524">
        <f t="shared" ca="1" si="46"/>
        <v>28</v>
      </c>
      <c r="B1524" s="111" t="str">
        <f ca="1">OFFSET('YODA Header Blocks'!$A$1,0,'YODA File'!A1524)</f>
        <v>Data Values</v>
      </c>
      <c r="C1524">
        <f t="shared" ca="1" si="47"/>
        <v>1423</v>
      </c>
      <c r="D1524" s="111" t="str">
        <f ca="1">IF(ROW()-2&gt;LengthHeader,"",
OFFSET('YODA Header Blocks'!$A$2,'YODA File'!C1524,'YODA File'!A1524))</f>
        <v/>
      </c>
    </row>
    <row r="1525" spans="1:4" x14ac:dyDescent="0.25">
      <c r="A1525">
        <f t="shared" ca="1" si="46"/>
        <v>28</v>
      </c>
      <c r="B1525" s="111" t="str">
        <f ca="1">OFFSET('YODA Header Blocks'!$A$1,0,'YODA File'!A1525)</f>
        <v>Data Values</v>
      </c>
      <c r="C1525">
        <f t="shared" ca="1" si="47"/>
        <v>1424</v>
      </c>
      <c r="D1525" s="111" t="str">
        <f ca="1">IF(ROW()-2&gt;LengthHeader,"",
OFFSET('YODA Header Blocks'!$A$2,'YODA File'!C1525,'YODA File'!A1525))</f>
        <v/>
      </c>
    </row>
    <row r="1526" spans="1:4" x14ac:dyDescent="0.25">
      <c r="A1526">
        <f t="shared" ca="1" si="46"/>
        <v>28</v>
      </c>
      <c r="B1526" s="111" t="str">
        <f ca="1">OFFSET('YODA Header Blocks'!$A$1,0,'YODA File'!A1526)</f>
        <v>Data Values</v>
      </c>
      <c r="C1526">
        <f t="shared" ca="1" si="47"/>
        <v>1425</v>
      </c>
      <c r="D1526" s="111" t="str">
        <f ca="1">IF(ROW()-2&gt;LengthHeader,"",
OFFSET('YODA Header Blocks'!$A$2,'YODA File'!C1526,'YODA File'!A1526))</f>
        <v/>
      </c>
    </row>
    <row r="1527" spans="1:4" x14ac:dyDescent="0.25">
      <c r="A1527">
        <f t="shared" ca="1" si="46"/>
        <v>28</v>
      </c>
      <c r="B1527" s="111" t="str">
        <f ca="1">OFFSET('YODA Header Blocks'!$A$1,0,'YODA File'!A1527)</f>
        <v>Data Values</v>
      </c>
      <c r="C1527">
        <f t="shared" ca="1" si="47"/>
        <v>1426</v>
      </c>
      <c r="D1527" s="111" t="str">
        <f ca="1">IF(ROW()-2&gt;LengthHeader,"",
OFFSET('YODA Header Blocks'!$A$2,'YODA File'!C1527,'YODA File'!A1527))</f>
        <v/>
      </c>
    </row>
    <row r="1528" spans="1:4" x14ac:dyDescent="0.25">
      <c r="A1528">
        <f t="shared" ca="1" si="46"/>
        <v>28</v>
      </c>
      <c r="B1528" s="111" t="str">
        <f ca="1">OFFSET('YODA Header Blocks'!$A$1,0,'YODA File'!A1528)</f>
        <v>Data Values</v>
      </c>
      <c r="C1528">
        <f t="shared" ca="1" si="47"/>
        <v>1427</v>
      </c>
      <c r="D1528" s="111" t="str">
        <f ca="1">IF(ROW()-2&gt;LengthHeader,"",
OFFSET('YODA Header Blocks'!$A$2,'YODA File'!C1528,'YODA File'!A1528))</f>
        <v/>
      </c>
    </row>
    <row r="1529" spans="1:4" x14ac:dyDescent="0.25">
      <c r="A1529">
        <f t="shared" ca="1" si="46"/>
        <v>28</v>
      </c>
      <c r="B1529" s="111" t="str">
        <f ca="1">OFFSET('YODA Header Blocks'!$A$1,0,'YODA File'!A1529)</f>
        <v>Data Values</v>
      </c>
      <c r="C1529">
        <f t="shared" ca="1" si="47"/>
        <v>1428</v>
      </c>
      <c r="D1529" s="111" t="str">
        <f ca="1">IF(ROW()-2&gt;LengthHeader,"",
OFFSET('YODA Header Blocks'!$A$2,'YODA File'!C1529,'YODA File'!A1529))</f>
        <v/>
      </c>
    </row>
    <row r="1530" spans="1:4" x14ac:dyDescent="0.25">
      <c r="A1530">
        <f t="shared" ca="1" si="46"/>
        <v>28</v>
      </c>
      <c r="B1530" s="111" t="str">
        <f ca="1">OFFSET('YODA Header Blocks'!$A$1,0,'YODA File'!A1530)</f>
        <v>Data Values</v>
      </c>
      <c r="C1530">
        <f t="shared" ca="1" si="47"/>
        <v>1429</v>
      </c>
      <c r="D1530" s="111" t="str">
        <f ca="1">IF(ROW()-2&gt;LengthHeader,"",
OFFSET('YODA Header Blocks'!$A$2,'YODA File'!C1530,'YODA File'!A1530))</f>
        <v/>
      </c>
    </row>
    <row r="1531" spans="1:4" x14ac:dyDescent="0.25">
      <c r="A1531">
        <f t="shared" ca="1" si="46"/>
        <v>28</v>
      </c>
      <c r="B1531" s="111" t="str">
        <f ca="1">OFFSET('YODA Header Blocks'!$A$1,0,'YODA File'!A1531)</f>
        <v>Data Values</v>
      </c>
      <c r="C1531">
        <f t="shared" ca="1" si="47"/>
        <v>1430</v>
      </c>
      <c r="D1531" s="111" t="str">
        <f ca="1">IF(ROW()-2&gt;LengthHeader,"",
OFFSET('YODA Header Blocks'!$A$2,'YODA File'!C1531,'YODA File'!A1531))</f>
        <v/>
      </c>
    </row>
    <row r="1532" spans="1:4" x14ac:dyDescent="0.25">
      <c r="A1532">
        <f t="shared" ca="1" si="46"/>
        <v>28</v>
      </c>
      <c r="B1532" s="111" t="str">
        <f ca="1">OFFSET('YODA Header Blocks'!$A$1,0,'YODA File'!A1532)</f>
        <v>Data Values</v>
      </c>
      <c r="C1532">
        <f t="shared" ca="1" si="47"/>
        <v>1431</v>
      </c>
      <c r="D1532" s="111" t="str">
        <f ca="1">IF(ROW()-2&gt;LengthHeader,"",
OFFSET('YODA Header Blocks'!$A$2,'YODA File'!C1532,'YODA File'!A1532))</f>
        <v/>
      </c>
    </row>
    <row r="1533" spans="1:4" x14ac:dyDescent="0.25">
      <c r="A1533">
        <f t="shared" ca="1" si="46"/>
        <v>28</v>
      </c>
      <c r="B1533" s="111" t="str">
        <f ca="1">OFFSET('YODA Header Blocks'!$A$1,0,'YODA File'!A1533)</f>
        <v>Data Values</v>
      </c>
      <c r="C1533">
        <f t="shared" ca="1" si="47"/>
        <v>1432</v>
      </c>
      <c r="D1533" s="111" t="str">
        <f ca="1">IF(ROW()-2&gt;LengthHeader,"",
OFFSET('YODA Header Blocks'!$A$2,'YODA File'!C1533,'YODA File'!A1533))</f>
        <v/>
      </c>
    </row>
    <row r="1534" spans="1:4" x14ac:dyDescent="0.25">
      <c r="A1534">
        <f t="shared" ca="1" si="46"/>
        <v>28</v>
      </c>
      <c r="B1534" s="111" t="str">
        <f ca="1">OFFSET('YODA Header Blocks'!$A$1,0,'YODA File'!A1534)</f>
        <v>Data Values</v>
      </c>
      <c r="C1534">
        <f t="shared" ca="1" si="47"/>
        <v>1433</v>
      </c>
      <c r="D1534" s="111" t="str">
        <f ca="1">IF(ROW()-2&gt;LengthHeader,"",
OFFSET('YODA Header Blocks'!$A$2,'YODA File'!C1534,'YODA File'!A1534))</f>
        <v/>
      </c>
    </row>
    <row r="1535" spans="1:4" x14ac:dyDescent="0.25">
      <c r="A1535">
        <f t="shared" ca="1" si="46"/>
        <v>28</v>
      </c>
      <c r="B1535" s="111" t="str">
        <f ca="1">OFFSET('YODA Header Blocks'!$A$1,0,'YODA File'!A1535)</f>
        <v>Data Values</v>
      </c>
      <c r="C1535">
        <f t="shared" ca="1" si="47"/>
        <v>1434</v>
      </c>
      <c r="D1535" s="111" t="str">
        <f ca="1">IF(ROW()-2&gt;LengthHeader,"",
OFFSET('YODA Header Blocks'!$A$2,'YODA File'!C1535,'YODA File'!A1535))</f>
        <v/>
      </c>
    </row>
    <row r="1536" spans="1:4" x14ac:dyDescent="0.25">
      <c r="A1536">
        <f t="shared" ca="1" si="46"/>
        <v>28</v>
      </c>
      <c r="B1536" s="111" t="str">
        <f ca="1">OFFSET('YODA Header Blocks'!$A$1,0,'YODA File'!A1536)</f>
        <v>Data Values</v>
      </c>
      <c r="C1536">
        <f t="shared" ca="1" si="47"/>
        <v>1435</v>
      </c>
      <c r="D1536" s="111" t="str">
        <f ca="1">IF(ROW()-2&gt;LengthHeader,"",
OFFSET('YODA Header Blocks'!$A$2,'YODA File'!C1536,'YODA File'!A1536))</f>
        <v/>
      </c>
    </row>
    <row r="1537" spans="1:4" x14ac:dyDescent="0.25">
      <c r="A1537">
        <f t="shared" ca="1" si="46"/>
        <v>28</v>
      </c>
      <c r="B1537" s="111" t="str">
        <f ca="1">OFFSET('YODA Header Blocks'!$A$1,0,'YODA File'!A1537)</f>
        <v>Data Values</v>
      </c>
      <c r="C1537">
        <f t="shared" ca="1" si="47"/>
        <v>1436</v>
      </c>
      <c r="D1537" s="111" t="str">
        <f ca="1">IF(ROW()-2&gt;LengthHeader,"",
OFFSET('YODA Header Blocks'!$A$2,'YODA File'!C1537,'YODA File'!A1537))</f>
        <v/>
      </c>
    </row>
    <row r="1538" spans="1:4" x14ac:dyDescent="0.25">
      <c r="A1538">
        <f t="shared" ca="1" si="46"/>
        <v>28</v>
      </c>
      <c r="B1538" s="111" t="str">
        <f ca="1">OFFSET('YODA Header Blocks'!$A$1,0,'YODA File'!A1538)</f>
        <v>Data Values</v>
      </c>
      <c r="C1538">
        <f t="shared" ca="1" si="47"/>
        <v>1437</v>
      </c>
      <c r="D1538" s="111" t="str">
        <f ca="1">IF(ROW()-2&gt;LengthHeader,"",
OFFSET('YODA Header Blocks'!$A$2,'YODA File'!C1538,'YODA File'!A1538))</f>
        <v/>
      </c>
    </row>
    <row r="1539" spans="1:4" x14ac:dyDescent="0.25">
      <c r="A1539">
        <f t="shared" ref="A1539:A1602" ca="1" si="48">IF(C1538=INDIRECT(CONCATENATE("'YODA Header Blocks'!R2C",A1538+1,":R2C",A1538+1),FALSE),A1538+1,A1538)</f>
        <v>28</v>
      </c>
      <c r="B1539" s="111" t="str">
        <f ca="1">OFFSET('YODA Header Blocks'!$A$1,0,'YODA File'!A1539)</f>
        <v>Data Values</v>
      </c>
      <c r="C1539">
        <f t="shared" ref="C1539:C1602" ca="1" si="49">IF(C1538=SUM(INDIRECT(CONCATENATE("'YODA Header Blocks'!R2C",A1538+1,":R2C",A1538+1),FALSE)),1,C1538+1)</f>
        <v>1438</v>
      </c>
      <c r="D1539" s="111" t="str">
        <f ca="1">IF(ROW()-2&gt;LengthHeader,"",
OFFSET('YODA Header Blocks'!$A$2,'YODA File'!C1539,'YODA File'!A1539))</f>
        <v/>
      </c>
    </row>
    <row r="1540" spans="1:4" x14ac:dyDescent="0.25">
      <c r="A1540">
        <f t="shared" ca="1" si="48"/>
        <v>28</v>
      </c>
      <c r="B1540" s="111" t="str">
        <f ca="1">OFFSET('YODA Header Blocks'!$A$1,0,'YODA File'!A1540)</f>
        <v>Data Values</v>
      </c>
      <c r="C1540">
        <f t="shared" ca="1" si="49"/>
        <v>1439</v>
      </c>
      <c r="D1540" s="111" t="str">
        <f ca="1">IF(ROW()-2&gt;LengthHeader,"",
OFFSET('YODA Header Blocks'!$A$2,'YODA File'!C1540,'YODA File'!A1540))</f>
        <v/>
      </c>
    </row>
    <row r="1541" spans="1:4" x14ac:dyDescent="0.25">
      <c r="A1541">
        <f t="shared" ca="1" si="48"/>
        <v>28</v>
      </c>
      <c r="B1541" s="111" t="str">
        <f ca="1">OFFSET('YODA Header Blocks'!$A$1,0,'YODA File'!A1541)</f>
        <v>Data Values</v>
      </c>
      <c r="C1541">
        <f t="shared" ca="1" si="49"/>
        <v>1440</v>
      </c>
      <c r="D1541" s="111" t="str">
        <f ca="1">IF(ROW()-2&gt;LengthHeader,"",
OFFSET('YODA Header Blocks'!$A$2,'YODA File'!C1541,'YODA File'!A1541))</f>
        <v/>
      </c>
    </row>
    <row r="1542" spans="1:4" x14ac:dyDescent="0.25">
      <c r="A1542">
        <f t="shared" ca="1" si="48"/>
        <v>28</v>
      </c>
      <c r="B1542" s="111" t="str">
        <f ca="1">OFFSET('YODA Header Blocks'!$A$1,0,'YODA File'!A1542)</f>
        <v>Data Values</v>
      </c>
      <c r="C1542">
        <f t="shared" ca="1" si="49"/>
        <v>1441</v>
      </c>
      <c r="D1542" s="111" t="str">
        <f ca="1">IF(ROW()-2&gt;LengthHeader,"",
OFFSET('YODA Header Blocks'!$A$2,'YODA File'!C1542,'YODA File'!A1542))</f>
        <v/>
      </c>
    </row>
    <row r="1543" spans="1:4" x14ac:dyDescent="0.25">
      <c r="A1543">
        <f t="shared" ca="1" si="48"/>
        <v>28</v>
      </c>
      <c r="B1543" s="111" t="str">
        <f ca="1">OFFSET('YODA Header Blocks'!$A$1,0,'YODA File'!A1543)</f>
        <v>Data Values</v>
      </c>
      <c r="C1543">
        <f t="shared" ca="1" si="49"/>
        <v>1442</v>
      </c>
      <c r="D1543" s="111" t="str">
        <f ca="1">IF(ROW()-2&gt;LengthHeader,"",
OFFSET('YODA Header Blocks'!$A$2,'YODA File'!C1543,'YODA File'!A1543))</f>
        <v/>
      </c>
    </row>
    <row r="1544" spans="1:4" x14ac:dyDescent="0.25">
      <c r="A1544">
        <f t="shared" ca="1" si="48"/>
        <v>28</v>
      </c>
      <c r="B1544" s="111" t="str">
        <f ca="1">OFFSET('YODA Header Blocks'!$A$1,0,'YODA File'!A1544)</f>
        <v>Data Values</v>
      </c>
      <c r="C1544">
        <f t="shared" ca="1" si="49"/>
        <v>1443</v>
      </c>
      <c r="D1544" s="111" t="str">
        <f ca="1">IF(ROW()-2&gt;LengthHeader,"",
OFFSET('YODA Header Blocks'!$A$2,'YODA File'!C1544,'YODA File'!A1544))</f>
        <v/>
      </c>
    </row>
    <row r="1545" spans="1:4" x14ac:dyDescent="0.25">
      <c r="A1545">
        <f t="shared" ca="1" si="48"/>
        <v>28</v>
      </c>
      <c r="B1545" s="111" t="str">
        <f ca="1">OFFSET('YODA Header Blocks'!$A$1,0,'YODA File'!A1545)</f>
        <v>Data Values</v>
      </c>
      <c r="C1545">
        <f t="shared" ca="1" si="49"/>
        <v>1444</v>
      </c>
      <c r="D1545" s="111" t="str">
        <f ca="1">IF(ROW()-2&gt;LengthHeader,"",
OFFSET('YODA Header Blocks'!$A$2,'YODA File'!C1545,'YODA File'!A1545))</f>
        <v/>
      </c>
    </row>
    <row r="1546" spans="1:4" x14ac:dyDescent="0.25">
      <c r="A1546">
        <f t="shared" ca="1" si="48"/>
        <v>28</v>
      </c>
      <c r="B1546" s="111" t="str">
        <f ca="1">OFFSET('YODA Header Blocks'!$A$1,0,'YODA File'!A1546)</f>
        <v>Data Values</v>
      </c>
      <c r="C1546">
        <f t="shared" ca="1" si="49"/>
        <v>1445</v>
      </c>
      <c r="D1546" s="111" t="str">
        <f ca="1">IF(ROW()-2&gt;LengthHeader,"",
OFFSET('YODA Header Blocks'!$A$2,'YODA File'!C1546,'YODA File'!A1546))</f>
        <v/>
      </c>
    </row>
    <row r="1547" spans="1:4" x14ac:dyDescent="0.25">
      <c r="A1547">
        <f t="shared" ca="1" si="48"/>
        <v>28</v>
      </c>
      <c r="B1547" s="111" t="str">
        <f ca="1">OFFSET('YODA Header Blocks'!$A$1,0,'YODA File'!A1547)</f>
        <v>Data Values</v>
      </c>
      <c r="C1547">
        <f t="shared" ca="1" si="49"/>
        <v>1446</v>
      </c>
      <c r="D1547" s="111" t="str">
        <f ca="1">IF(ROW()-2&gt;LengthHeader,"",
OFFSET('YODA Header Blocks'!$A$2,'YODA File'!C1547,'YODA File'!A1547))</f>
        <v/>
      </c>
    </row>
    <row r="1548" spans="1:4" x14ac:dyDescent="0.25">
      <c r="A1548">
        <f t="shared" ca="1" si="48"/>
        <v>28</v>
      </c>
      <c r="B1548" s="111" t="str">
        <f ca="1">OFFSET('YODA Header Blocks'!$A$1,0,'YODA File'!A1548)</f>
        <v>Data Values</v>
      </c>
      <c r="C1548">
        <f t="shared" ca="1" si="49"/>
        <v>1447</v>
      </c>
      <c r="D1548" s="111" t="str">
        <f ca="1">IF(ROW()-2&gt;LengthHeader,"",
OFFSET('YODA Header Blocks'!$A$2,'YODA File'!C1548,'YODA File'!A1548))</f>
        <v/>
      </c>
    </row>
    <row r="1549" spans="1:4" x14ac:dyDescent="0.25">
      <c r="A1549">
        <f t="shared" ca="1" si="48"/>
        <v>28</v>
      </c>
      <c r="B1549" s="111" t="str">
        <f ca="1">OFFSET('YODA Header Blocks'!$A$1,0,'YODA File'!A1549)</f>
        <v>Data Values</v>
      </c>
      <c r="C1549">
        <f t="shared" ca="1" si="49"/>
        <v>1448</v>
      </c>
      <c r="D1549" s="111" t="str">
        <f ca="1">IF(ROW()-2&gt;LengthHeader,"",
OFFSET('YODA Header Blocks'!$A$2,'YODA File'!C1549,'YODA File'!A1549))</f>
        <v/>
      </c>
    </row>
    <row r="1550" spans="1:4" x14ac:dyDescent="0.25">
      <c r="A1550">
        <f t="shared" ca="1" si="48"/>
        <v>28</v>
      </c>
      <c r="B1550" s="111" t="str">
        <f ca="1">OFFSET('YODA Header Blocks'!$A$1,0,'YODA File'!A1550)</f>
        <v>Data Values</v>
      </c>
      <c r="C1550">
        <f t="shared" ca="1" si="49"/>
        <v>1449</v>
      </c>
      <c r="D1550" s="111" t="str">
        <f ca="1">IF(ROW()-2&gt;LengthHeader,"",
OFFSET('YODA Header Blocks'!$A$2,'YODA File'!C1550,'YODA File'!A1550))</f>
        <v/>
      </c>
    </row>
    <row r="1551" spans="1:4" x14ac:dyDescent="0.25">
      <c r="A1551">
        <f t="shared" ca="1" si="48"/>
        <v>28</v>
      </c>
      <c r="B1551" s="111" t="str">
        <f ca="1">OFFSET('YODA Header Blocks'!$A$1,0,'YODA File'!A1551)</f>
        <v>Data Values</v>
      </c>
      <c r="C1551">
        <f t="shared" ca="1" si="49"/>
        <v>1450</v>
      </c>
      <c r="D1551" s="111" t="str">
        <f ca="1">IF(ROW()-2&gt;LengthHeader,"",
OFFSET('YODA Header Blocks'!$A$2,'YODA File'!C1551,'YODA File'!A1551))</f>
        <v/>
      </c>
    </row>
    <row r="1552" spans="1:4" x14ac:dyDescent="0.25">
      <c r="A1552">
        <f t="shared" ca="1" si="48"/>
        <v>28</v>
      </c>
      <c r="B1552" s="111" t="str">
        <f ca="1">OFFSET('YODA Header Blocks'!$A$1,0,'YODA File'!A1552)</f>
        <v>Data Values</v>
      </c>
      <c r="C1552">
        <f t="shared" ca="1" si="49"/>
        <v>1451</v>
      </c>
      <c r="D1552" s="111" t="str">
        <f ca="1">IF(ROW()-2&gt;LengthHeader,"",
OFFSET('YODA Header Blocks'!$A$2,'YODA File'!C1552,'YODA File'!A1552))</f>
        <v/>
      </c>
    </row>
    <row r="1553" spans="1:4" x14ac:dyDescent="0.25">
      <c r="A1553">
        <f t="shared" ca="1" si="48"/>
        <v>28</v>
      </c>
      <c r="B1553" s="111" t="str">
        <f ca="1">OFFSET('YODA Header Blocks'!$A$1,0,'YODA File'!A1553)</f>
        <v>Data Values</v>
      </c>
      <c r="C1553">
        <f t="shared" ca="1" si="49"/>
        <v>1452</v>
      </c>
      <c r="D1553" s="111" t="str">
        <f ca="1">IF(ROW()-2&gt;LengthHeader,"",
OFFSET('YODA Header Blocks'!$A$2,'YODA File'!C1553,'YODA File'!A1553))</f>
        <v/>
      </c>
    </row>
    <row r="1554" spans="1:4" x14ac:dyDescent="0.25">
      <c r="A1554">
        <f t="shared" ca="1" si="48"/>
        <v>28</v>
      </c>
      <c r="B1554" s="111" t="str">
        <f ca="1">OFFSET('YODA Header Blocks'!$A$1,0,'YODA File'!A1554)</f>
        <v>Data Values</v>
      </c>
      <c r="C1554">
        <f t="shared" ca="1" si="49"/>
        <v>1453</v>
      </c>
      <c r="D1554" s="111" t="str">
        <f ca="1">IF(ROW()-2&gt;LengthHeader,"",
OFFSET('YODA Header Blocks'!$A$2,'YODA File'!C1554,'YODA File'!A1554))</f>
        <v/>
      </c>
    </row>
    <row r="1555" spans="1:4" x14ac:dyDescent="0.25">
      <c r="A1555">
        <f t="shared" ca="1" si="48"/>
        <v>28</v>
      </c>
      <c r="B1555" s="111" t="str">
        <f ca="1">OFFSET('YODA Header Blocks'!$A$1,0,'YODA File'!A1555)</f>
        <v>Data Values</v>
      </c>
      <c r="C1555">
        <f t="shared" ca="1" si="49"/>
        <v>1454</v>
      </c>
      <c r="D1555" s="111" t="str">
        <f ca="1">IF(ROW()-2&gt;LengthHeader,"",
OFFSET('YODA Header Blocks'!$A$2,'YODA File'!C1555,'YODA File'!A1555))</f>
        <v/>
      </c>
    </row>
    <row r="1556" spans="1:4" x14ac:dyDescent="0.25">
      <c r="A1556">
        <f t="shared" ca="1" si="48"/>
        <v>28</v>
      </c>
      <c r="B1556" s="111" t="str">
        <f ca="1">OFFSET('YODA Header Blocks'!$A$1,0,'YODA File'!A1556)</f>
        <v>Data Values</v>
      </c>
      <c r="C1556">
        <f t="shared" ca="1" si="49"/>
        <v>1455</v>
      </c>
      <c r="D1556" s="111" t="str">
        <f ca="1">IF(ROW()-2&gt;LengthHeader,"",
OFFSET('YODA Header Blocks'!$A$2,'YODA File'!C1556,'YODA File'!A1556))</f>
        <v/>
      </c>
    </row>
    <row r="1557" spans="1:4" x14ac:dyDescent="0.25">
      <c r="A1557">
        <f t="shared" ca="1" si="48"/>
        <v>28</v>
      </c>
      <c r="B1557" s="111" t="str">
        <f ca="1">OFFSET('YODA Header Blocks'!$A$1,0,'YODA File'!A1557)</f>
        <v>Data Values</v>
      </c>
      <c r="C1557">
        <f t="shared" ca="1" si="49"/>
        <v>1456</v>
      </c>
      <c r="D1557" s="111" t="str">
        <f ca="1">IF(ROW()-2&gt;LengthHeader,"",
OFFSET('YODA Header Blocks'!$A$2,'YODA File'!C1557,'YODA File'!A1557))</f>
        <v/>
      </c>
    </row>
    <row r="1558" spans="1:4" x14ac:dyDescent="0.25">
      <c r="A1558">
        <f t="shared" ca="1" si="48"/>
        <v>28</v>
      </c>
      <c r="B1558" s="111" t="str">
        <f ca="1">OFFSET('YODA Header Blocks'!$A$1,0,'YODA File'!A1558)</f>
        <v>Data Values</v>
      </c>
      <c r="C1558">
        <f t="shared" ca="1" si="49"/>
        <v>1457</v>
      </c>
      <c r="D1558" s="111" t="str">
        <f ca="1">IF(ROW()-2&gt;LengthHeader,"",
OFFSET('YODA Header Blocks'!$A$2,'YODA File'!C1558,'YODA File'!A1558))</f>
        <v/>
      </c>
    </row>
    <row r="1559" spans="1:4" x14ac:dyDescent="0.25">
      <c r="A1559">
        <f t="shared" ca="1" si="48"/>
        <v>28</v>
      </c>
      <c r="B1559" s="111" t="str">
        <f ca="1">OFFSET('YODA Header Blocks'!$A$1,0,'YODA File'!A1559)</f>
        <v>Data Values</v>
      </c>
      <c r="C1559">
        <f t="shared" ca="1" si="49"/>
        <v>1458</v>
      </c>
      <c r="D1559" s="111" t="str">
        <f ca="1">IF(ROW()-2&gt;LengthHeader,"",
OFFSET('YODA Header Blocks'!$A$2,'YODA File'!C1559,'YODA File'!A1559))</f>
        <v/>
      </c>
    </row>
    <row r="1560" spans="1:4" x14ac:dyDescent="0.25">
      <c r="A1560">
        <f t="shared" ca="1" si="48"/>
        <v>28</v>
      </c>
      <c r="B1560" s="111" t="str">
        <f ca="1">OFFSET('YODA Header Blocks'!$A$1,0,'YODA File'!A1560)</f>
        <v>Data Values</v>
      </c>
      <c r="C1560">
        <f t="shared" ca="1" si="49"/>
        <v>1459</v>
      </c>
      <c r="D1560" s="111" t="str">
        <f ca="1">IF(ROW()-2&gt;LengthHeader,"",
OFFSET('YODA Header Blocks'!$A$2,'YODA File'!C1560,'YODA File'!A1560))</f>
        <v/>
      </c>
    </row>
    <row r="1561" spans="1:4" x14ac:dyDescent="0.25">
      <c r="A1561">
        <f t="shared" ca="1" si="48"/>
        <v>28</v>
      </c>
      <c r="B1561" s="111" t="str">
        <f ca="1">OFFSET('YODA Header Blocks'!$A$1,0,'YODA File'!A1561)</f>
        <v>Data Values</v>
      </c>
      <c r="C1561">
        <f t="shared" ca="1" si="49"/>
        <v>1460</v>
      </c>
      <c r="D1561" s="111" t="str">
        <f ca="1">IF(ROW()-2&gt;LengthHeader,"",
OFFSET('YODA Header Blocks'!$A$2,'YODA File'!C1561,'YODA File'!A1561))</f>
        <v/>
      </c>
    </row>
    <row r="1562" spans="1:4" x14ac:dyDescent="0.25">
      <c r="A1562">
        <f t="shared" ca="1" si="48"/>
        <v>28</v>
      </c>
      <c r="B1562" s="111" t="str">
        <f ca="1">OFFSET('YODA Header Blocks'!$A$1,0,'YODA File'!A1562)</f>
        <v>Data Values</v>
      </c>
      <c r="C1562">
        <f t="shared" ca="1" si="49"/>
        <v>1461</v>
      </c>
      <c r="D1562" s="111" t="str">
        <f ca="1">IF(ROW()-2&gt;LengthHeader,"",
OFFSET('YODA Header Blocks'!$A$2,'YODA File'!C1562,'YODA File'!A1562))</f>
        <v/>
      </c>
    </row>
    <row r="1563" spans="1:4" x14ac:dyDescent="0.25">
      <c r="A1563">
        <f t="shared" ca="1" si="48"/>
        <v>28</v>
      </c>
      <c r="B1563" s="111" t="str">
        <f ca="1">OFFSET('YODA Header Blocks'!$A$1,0,'YODA File'!A1563)</f>
        <v>Data Values</v>
      </c>
      <c r="C1563">
        <f t="shared" ca="1" si="49"/>
        <v>1462</v>
      </c>
      <c r="D1563" s="111" t="str">
        <f ca="1">IF(ROW()-2&gt;LengthHeader,"",
OFFSET('YODA Header Blocks'!$A$2,'YODA File'!C1563,'YODA File'!A1563))</f>
        <v/>
      </c>
    </row>
    <row r="1564" spans="1:4" x14ac:dyDescent="0.25">
      <c r="A1564">
        <f t="shared" ca="1" si="48"/>
        <v>28</v>
      </c>
      <c r="B1564" s="111" t="str">
        <f ca="1">OFFSET('YODA Header Blocks'!$A$1,0,'YODA File'!A1564)</f>
        <v>Data Values</v>
      </c>
      <c r="C1564">
        <f t="shared" ca="1" si="49"/>
        <v>1463</v>
      </c>
      <c r="D1564" s="111" t="str">
        <f ca="1">IF(ROW()-2&gt;LengthHeader,"",
OFFSET('YODA Header Blocks'!$A$2,'YODA File'!C1564,'YODA File'!A1564))</f>
        <v/>
      </c>
    </row>
    <row r="1565" spans="1:4" x14ac:dyDescent="0.25">
      <c r="A1565">
        <f t="shared" ca="1" si="48"/>
        <v>28</v>
      </c>
      <c r="B1565" s="111" t="str">
        <f ca="1">OFFSET('YODA Header Blocks'!$A$1,0,'YODA File'!A1565)</f>
        <v>Data Values</v>
      </c>
      <c r="C1565">
        <f t="shared" ca="1" si="49"/>
        <v>1464</v>
      </c>
      <c r="D1565" s="111" t="str">
        <f ca="1">IF(ROW()-2&gt;LengthHeader,"",
OFFSET('YODA Header Blocks'!$A$2,'YODA File'!C1565,'YODA File'!A1565))</f>
        <v/>
      </c>
    </row>
    <row r="1566" spans="1:4" x14ac:dyDescent="0.25">
      <c r="A1566">
        <f t="shared" ca="1" si="48"/>
        <v>28</v>
      </c>
      <c r="B1566" s="111" t="str">
        <f ca="1">OFFSET('YODA Header Blocks'!$A$1,0,'YODA File'!A1566)</f>
        <v>Data Values</v>
      </c>
      <c r="C1566">
        <f t="shared" ca="1" si="49"/>
        <v>1465</v>
      </c>
      <c r="D1566" s="111" t="str">
        <f ca="1">IF(ROW()-2&gt;LengthHeader,"",
OFFSET('YODA Header Blocks'!$A$2,'YODA File'!C1566,'YODA File'!A1566))</f>
        <v/>
      </c>
    </row>
    <row r="1567" spans="1:4" x14ac:dyDescent="0.25">
      <c r="A1567">
        <f t="shared" ca="1" si="48"/>
        <v>28</v>
      </c>
      <c r="B1567" s="111" t="str">
        <f ca="1">OFFSET('YODA Header Blocks'!$A$1,0,'YODA File'!A1567)</f>
        <v>Data Values</v>
      </c>
      <c r="C1567">
        <f t="shared" ca="1" si="49"/>
        <v>1466</v>
      </c>
      <c r="D1567" s="111" t="str">
        <f ca="1">IF(ROW()-2&gt;LengthHeader,"",
OFFSET('YODA Header Blocks'!$A$2,'YODA File'!C1567,'YODA File'!A1567))</f>
        <v/>
      </c>
    </row>
    <row r="1568" spans="1:4" x14ac:dyDescent="0.25">
      <c r="A1568">
        <f t="shared" ca="1" si="48"/>
        <v>28</v>
      </c>
      <c r="B1568" s="111" t="str">
        <f ca="1">OFFSET('YODA Header Blocks'!$A$1,0,'YODA File'!A1568)</f>
        <v>Data Values</v>
      </c>
      <c r="C1568">
        <f t="shared" ca="1" si="49"/>
        <v>1467</v>
      </c>
      <c r="D1568" s="111" t="str">
        <f ca="1">IF(ROW()-2&gt;LengthHeader,"",
OFFSET('YODA Header Blocks'!$A$2,'YODA File'!C1568,'YODA File'!A1568))</f>
        <v/>
      </c>
    </row>
    <row r="1569" spans="1:4" x14ac:dyDescent="0.25">
      <c r="A1569">
        <f t="shared" ca="1" si="48"/>
        <v>28</v>
      </c>
      <c r="B1569" s="111" t="str">
        <f ca="1">OFFSET('YODA Header Blocks'!$A$1,0,'YODA File'!A1569)</f>
        <v>Data Values</v>
      </c>
      <c r="C1569">
        <f t="shared" ca="1" si="49"/>
        <v>1468</v>
      </c>
      <c r="D1569" s="111" t="str">
        <f ca="1">IF(ROW()-2&gt;LengthHeader,"",
OFFSET('YODA Header Blocks'!$A$2,'YODA File'!C1569,'YODA File'!A1569))</f>
        <v/>
      </c>
    </row>
    <row r="1570" spans="1:4" x14ac:dyDescent="0.25">
      <c r="A1570">
        <f t="shared" ca="1" si="48"/>
        <v>28</v>
      </c>
      <c r="B1570" s="111" t="str">
        <f ca="1">OFFSET('YODA Header Blocks'!$A$1,0,'YODA File'!A1570)</f>
        <v>Data Values</v>
      </c>
      <c r="C1570">
        <f t="shared" ca="1" si="49"/>
        <v>1469</v>
      </c>
      <c r="D1570" s="111" t="str">
        <f ca="1">IF(ROW()-2&gt;LengthHeader,"",
OFFSET('YODA Header Blocks'!$A$2,'YODA File'!C1570,'YODA File'!A1570))</f>
        <v/>
      </c>
    </row>
    <row r="1571" spans="1:4" x14ac:dyDescent="0.25">
      <c r="A1571">
        <f t="shared" ca="1" si="48"/>
        <v>28</v>
      </c>
      <c r="B1571" s="111" t="str">
        <f ca="1">OFFSET('YODA Header Blocks'!$A$1,0,'YODA File'!A1571)</f>
        <v>Data Values</v>
      </c>
      <c r="C1571">
        <f t="shared" ca="1" si="49"/>
        <v>1470</v>
      </c>
      <c r="D1571" s="111" t="str">
        <f ca="1">IF(ROW()-2&gt;LengthHeader,"",
OFFSET('YODA Header Blocks'!$A$2,'YODA File'!C1571,'YODA File'!A1571))</f>
        <v/>
      </c>
    </row>
    <row r="1572" spans="1:4" x14ac:dyDescent="0.25">
      <c r="A1572">
        <f t="shared" ca="1" si="48"/>
        <v>28</v>
      </c>
      <c r="B1572" s="111" t="str">
        <f ca="1">OFFSET('YODA Header Blocks'!$A$1,0,'YODA File'!A1572)</f>
        <v>Data Values</v>
      </c>
      <c r="C1572">
        <f t="shared" ca="1" si="49"/>
        <v>1471</v>
      </c>
      <c r="D1572" s="111" t="str">
        <f ca="1">IF(ROW()-2&gt;LengthHeader,"",
OFFSET('YODA Header Blocks'!$A$2,'YODA File'!C1572,'YODA File'!A1572))</f>
        <v/>
      </c>
    </row>
    <row r="1573" spans="1:4" x14ac:dyDescent="0.25">
      <c r="A1573">
        <f t="shared" ca="1" si="48"/>
        <v>28</v>
      </c>
      <c r="B1573" s="111" t="str">
        <f ca="1">OFFSET('YODA Header Blocks'!$A$1,0,'YODA File'!A1573)</f>
        <v>Data Values</v>
      </c>
      <c r="C1573">
        <f t="shared" ca="1" si="49"/>
        <v>1472</v>
      </c>
      <c r="D1573" s="111" t="str">
        <f ca="1">IF(ROW()-2&gt;LengthHeader,"",
OFFSET('YODA Header Blocks'!$A$2,'YODA File'!C1573,'YODA File'!A1573))</f>
        <v/>
      </c>
    </row>
    <row r="1574" spans="1:4" x14ac:dyDescent="0.25">
      <c r="A1574">
        <f t="shared" ca="1" si="48"/>
        <v>28</v>
      </c>
      <c r="B1574" s="111" t="str">
        <f ca="1">OFFSET('YODA Header Blocks'!$A$1,0,'YODA File'!A1574)</f>
        <v>Data Values</v>
      </c>
      <c r="C1574">
        <f t="shared" ca="1" si="49"/>
        <v>1473</v>
      </c>
      <c r="D1574" s="111" t="str">
        <f ca="1">IF(ROW()-2&gt;LengthHeader,"",
OFFSET('YODA Header Blocks'!$A$2,'YODA File'!C1574,'YODA File'!A1574))</f>
        <v/>
      </c>
    </row>
    <row r="1575" spans="1:4" x14ac:dyDescent="0.25">
      <c r="A1575">
        <f t="shared" ca="1" si="48"/>
        <v>28</v>
      </c>
      <c r="B1575" s="111" t="str">
        <f ca="1">OFFSET('YODA Header Blocks'!$A$1,0,'YODA File'!A1575)</f>
        <v>Data Values</v>
      </c>
      <c r="C1575">
        <f t="shared" ca="1" si="49"/>
        <v>1474</v>
      </c>
      <c r="D1575" s="111" t="str">
        <f ca="1">IF(ROW()-2&gt;LengthHeader,"",
OFFSET('YODA Header Blocks'!$A$2,'YODA File'!C1575,'YODA File'!A1575))</f>
        <v/>
      </c>
    </row>
    <row r="1576" spans="1:4" x14ac:dyDescent="0.25">
      <c r="A1576">
        <f t="shared" ca="1" si="48"/>
        <v>28</v>
      </c>
      <c r="B1576" s="111" t="str">
        <f ca="1">OFFSET('YODA Header Blocks'!$A$1,0,'YODA File'!A1576)</f>
        <v>Data Values</v>
      </c>
      <c r="C1576">
        <f t="shared" ca="1" si="49"/>
        <v>1475</v>
      </c>
      <c r="D1576" s="111" t="str">
        <f ca="1">IF(ROW()-2&gt;LengthHeader,"",
OFFSET('YODA Header Blocks'!$A$2,'YODA File'!C1576,'YODA File'!A1576))</f>
        <v/>
      </c>
    </row>
    <row r="1577" spans="1:4" x14ac:dyDescent="0.25">
      <c r="A1577">
        <f t="shared" ca="1" si="48"/>
        <v>28</v>
      </c>
      <c r="B1577" s="111" t="str">
        <f ca="1">OFFSET('YODA Header Blocks'!$A$1,0,'YODA File'!A1577)</f>
        <v>Data Values</v>
      </c>
      <c r="C1577">
        <f t="shared" ca="1" si="49"/>
        <v>1476</v>
      </c>
      <c r="D1577" s="111" t="str">
        <f ca="1">IF(ROW()-2&gt;LengthHeader,"",
OFFSET('YODA Header Blocks'!$A$2,'YODA File'!C1577,'YODA File'!A1577))</f>
        <v/>
      </c>
    </row>
    <row r="1578" spans="1:4" x14ac:dyDescent="0.25">
      <c r="A1578">
        <f t="shared" ca="1" si="48"/>
        <v>28</v>
      </c>
      <c r="B1578" s="111" t="str">
        <f ca="1">OFFSET('YODA Header Blocks'!$A$1,0,'YODA File'!A1578)</f>
        <v>Data Values</v>
      </c>
      <c r="C1578">
        <f t="shared" ca="1" si="49"/>
        <v>1477</v>
      </c>
      <c r="D1578" s="111" t="str">
        <f ca="1">IF(ROW()-2&gt;LengthHeader,"",
OFFSET('YODA Header Blocks'!$A$2,'YODA File'!C1578,'YODA File'!A1578))</f>
        <v/>
      </c>
    </row>
    <row r="1579" spans="1:4" x14ac:dyDescent="0.25">
      <c r="A1579">
        <f t="shared" ca="1" si="48"/>
        <v>28</v>
      </c>
      <c r="B1579" s="111" t="str">
        <f ca="1">OFFSET('YODA Header Blocks'!$A$1,0,'YODA File'!A1579)</f>
        <v>Data Values</v>
      </c>
      <c r="C1579">
        <f t="shared" ca="1" si="49"/>
        <v>1478</v>
      </c>
      <c r="D1579" s="111" t="str">
        <f ca="1">IF(ROW()-2&gt;LengthHeader,"",
OFFSET('YODA Header Blocks'!$A$2,'YODA File'!C1579,'YODA File'!A1579))</f>
        <v/>
      </c>
    </row>
    <row r="1580" spans="1:4" x14ac:dyDescent="0.25">
      <c r="A1580">
        <f t="shared" ca="1" si="48"/>
        <v>28</v>
      </c>
      <c r="B1580" s="111" t="str">
        <f ca="1">OFFSET('YODA Header Blocks'!$A$1,0,'YODA File'!A1580)</f>
        <v>Data Values</v>
      </c>
      <c r="C1580">
        <f t="shared" ca="1" si="49"/>
        <v>1479</v>
      </c>
      <c r="D1580" s="111" t="str">
        <f ca="1">IF(ROW()-2&gt;LengthHeader,"",
OFFSET('YODA Header Blocks'!$A$2,'YODA File'!C1580,'YODA File'!A1580))</f>
        <v/>
      </c>
    </row>
    <row r="1581" spans="1:4" x14ac:dyDescent="0.25">
      <c r="A1581">
        <f t="shared" ca="1" si="48"/>
        <v>28</v>
      </c>
      <c r="B1581" s="111" t="str">
        <f ca="1">OFFSET('YODA Header Blocks'!$A$1,0,'YODA File'!A1581)</f>
        <v>Data Values</v>
      </c>
      <c r="C1581">
        <f t="shared" ca="1" si="49"/>
        <v>1480</v>
      </c>
      <c r="D1581" s="111" t="str">
        <f ca="1">IF(ROW()-2&gt;LengthHeader,"",
OFFSET('YODA Header Blocks'!$A$2,'YODA File'!C1581,'YODA File'!A1581))</f>
        <v/>
      </c>
    </row>
    <row r="1582" spans="1:4" x14ac:dyDescent="0.25">
      <c r="A1582">
        <f t="shared" ca="1" si="48"/>
        <v>28</v>
      </c>
      <c r="B1582" s="111" t="str">
        <f ca="1">OFFSET('YODA Header Blocks'!$A$1,0,'YODA File'!A1582)</f>
        <v>Data Values</v>
      </c>
      <c r="C1582">
        <f t="shared" ca="1" si="49"/>
        <v>1481</v>
      </c>
      <c r="D1582" s="111" t="str">
        <f ca="1">IF(ROW()-2&gt;LengthHeader,"",
OFFSET('YODA Header Blocks'!$A$2,'YODA File'!C1582,'YODA File'!A1582))</f>
        <v/>
      </c>
    </row>
    <row r="1583" spans="1:4" x14ac:dyDescent="0.25">
      <c r="A1583">
        <f t="shared" ca="1" si="48"/>
        <v>28</v>
      </c>
      <c r="B1583" s="111" t="str">
        <f ca="1">OFFSET('YODA Header Blocks'!$A$1,0,'YODA File'!A1583)</f>
        <v>Data Values</v>
      </c>
      <c r="C1583">
        <f t="shared" ca="1" si="49"/>
        <v>1482</v>
      </c>
      <c r="D1583" s="111" t="str">
        <f ca="1">IF(ROW()-2&gt;LengthHeader,"",
OFFSET('YODA Header Blocks'!$A$2,'YODA File'!C1583,'YODA File'!A1583))</f>
        <v/>
      </c>
    </row>
    <row r="1584" spans="1:4" x14ac:dyDescent="0.25">
      <c r="A1584">
        <f t="shared" ca="1" si="48"/>
        <v>28</v>
      </c>
      <c r="B1584" s="111" t="str">
        <f ca="1">OFFSET('YODA Header Blocks'!$A$1,0,'YODA File'!A1584)</f>
        <v>Data Values</v>
      </c>
      <c r="C1584">
        <f t="shared" ca="1" si="49"/>
        <v>1483</v>
      </c>
      <c r="D1584" s="111" t="str">
        <f ca="1">IF(ROW()-2&gt;LengthHeader,"",
OFFSET('YODA Header Blocks'!$A$2,'YODA File'!C1584,'YODA File'!A1584))</f>
        <v/>
      </c>
    </row>
    <row r="1585" spans="1:4" x14ac:dyDescent="0.25">
      <c r="A1585">
        <f t="shared" ca="1" si="48"/>
        <v>28</v>
      </c>
      <c r="B1585" s="111" t="str">
        <f ca="1">OFFSET('YODA Header Blocks'!$A$1,0,'YODA File'!A1585)</f>
        <v>Data Values</v>
      </c>
      <c r="C1585">
        <f t="shared" ca="1" si="49"/>
        <v>1484</v>
      </c>
      <c r="D1585" s="111" t="str">
        <f ca="1">IF(ROW()-2&gt;LengthHeader,"",
OFFSET('YODA Header Blocks'!$A$2,'YODA File'!C1585,'YODA File'!A1585))</f>
        <v/>
      </c>
    </row>
    <row r="1586" spans="1:4" x14ac:dyDescent="0.25">
      <c r="A1586">
        <f t="shared" ca="1" si="48"/>
        <v>28</v>
      </c>
      <c r="B1586" s="111" t="str">
        <f ca="1">OFFSET('YODA Header Blocks'!$A$1,0,'YODA File'!A1586)</f>
        <v>Data Values</v>
      </c>
      <c r="C1586">
        <f t="shared" ca="1" si="49"/>
        <v>1485</v>
      </c>
      <c r="D1586" s="111" t="str">
        <f ca="1">IF(ROW()-2&gt;LengthHeader,"",
OFFSET('YODA Header Blocks'!$A$2,'YODA File'!C1586,'YODA File'!A1586))</f>
        <v/>
      </c>
    </row>
    <row r="1587" spans="1:4" x14ac:dyDescent="0.25">
      <c r="A1587">
        <f t="shared" ca="1" si="48"/>
        <v>28</v>
      </c>
      <c r="B1587" s="111" t="str">
        <f ca="1">OFFSET('YODA Header Blocks'!$A$1,0,'YODA File'!A1587)</f>
        <v>Data Values</v>
      </c>
      <c r="C1587">
        <f t="shared" ca="1" si="49"/>
        <v>1486</v>
      </c>
      <c r="D1587" s="111" t="str">
        <f ca="1">IF(ROW()-2&gt;LengthHeader,"",
OFFSET('YODA Header Blocks'!$A$2,'YODA File'!C1587,'YODA File'!A1587))</f>
        <v/>
      </c>
    </row>
    <row r="1588" spans="1:4" x14ac:dyDescent="0.25">
      <c r="A1588">
        <f t="shared" ca="1" si="48"/>
        <v>28</v>
      </c>
      <c r="B1588" s="111" t="str">
        <f ca="1">OFFSET('YODA Header Blocks'!$A$1,0,'YODA File'!A1588)</f>
        <v>Data Values</v>
      </c>
      <c r="C1588">
        <f t="shared" ca="1" si="49"/>
        <v>1487</v>
      </c>
      <c r="D1588" s="111" t="str">
        <f ca="1">IF(ROW()-2&gt;LengthHeader,"",
OFFSET('YODA Header Blocks'!$A$2,'YODA File'!C1588,'YODA File'!A1588))</f>
        <v/>
      </c>
    </row>
    <row r="1589" spans="1:4" x14ac:dyDescent="0.25">
      <c r="A1589">
        <f t="shared" ca="1" si="48"/>
        <v>28</v>
      </c>
      <c r="B1589" s="111" t="str">
        <f ca="1">OFFSET('YODA Header Blocks'!$A$1,0,'YODA File'!A1589)</f>
        <v>Data Values</v>
      </c>
      <c r="C1589">
        <f t="shared" ca="1" si="49"/>
        <v>1488</v>
      </c>
      <c r="D1589" s="111" t="str">
        <f ca="1">IF(ROW()-2&gt;LengthHeader,"",
OFFSET('YODA Header Blocks'!$A$2,'YODA File'!C1589,'YODA File'!A1589))</f>
        <v/>
      </c>
    </row>
    <row r="1590" spans="1:4" x14ac:dyDescent="0.25">
      <c r="A1590">
        <f t="shared" ca="1" si="48"/>
        <v>28</v>
      </c>
      <c r="B1590" s="111" t="str">
        <f ca="1">OFFSET('YODA Header Blocks'!$A$1,0,'YODA File'!A1590)</f>
        <v>Data Values</v>
      </c>
      <c r="C1590">
        <f t="shared" ca="1" si="49"/>
        <v>1489</v>
      </c>
      <c r="D1590" s="111" t="str">
        <f ca="1">IF(ROW()-2&gt;LengthHeader,"",
OFFSET('YODA Header Blocks'!$A$2,'YODA File'!C1590,'YODA File'!A1590))</f>
        <v/>
      </c>
    </row>
    <row r="1591" spans="1:4" x14ac:dyDescent="0.25">
      <c r="A1591">
        <f t="shared" ca="1" si="48"/>
        <v>28</v>
      </c>
      <c r="B1591" s="111" t="str">
        <f ca="1">OFFSET('YODA Header Blocks'!$A$1,0,'YODA File'!A1591)</f>
        <v>Data Values</v>
      </c>
      <c r="C1591">
        <f t="shared" ca="1" si="49"/>
        <v>1490</v>
      </c>
      <c r="D1591" s="111" t="str">
        <f ca="1">IF(ROW()-2&gt;LengthHeader,"",
OFFSET('YODA Header Blocks'!$A$2,'YODA File'!C1591,'YODA File'!A1591))</f>
        <v/>
      </c>
    </row>
    <row r="1592" spans="1:4" x14ac:dyDescent="0.25">
      <c r="A1592">
        <f t="shared" ca="1" si="48"/>
        <v>28</v>
      </c>
      <c r="B1592" s="111" t="str">
        <f ca="1">OFFSET('YODA Header Blocks'!$A$1,0,'YODA File'!A1592)</f>
        <v>Data Values</v>
      </c>
      <c r="C1592">
        <f t="shared" ca="1" si="49"/>
        <v>1491</v>
      </c>
      <c r="D1592" s="111" t="str">
        <f ca="1">IF(ROW()-2&gt;LengthHeader,"",
OFFSET('YODA Header Blocks'!$A$2,'YODA File'!C1592,'YODA File'!A1592))</f>
        <v/>
      </c>
    </row>
    <row r="1593" spans="1:4" x14ac:dyDescent="0.25">
      <c r="A1593">
        <f t="shared" ca="1" si="48"/>
        <v>28</v>
      </c>
      <c r="B1593" s="111" t="str">
        <f ca="1">OFFSET('YODA Header Blocks'!$A$1,0,'YODA File'!A1593)</f>
        <v>Data Values</v>
      </c>
      <c r="C1593">
        <f t="shared" ca="1" si="49"/>
        <v>1492</v>
      </c>
      <c r="D1593" s="111" t="str">
        <f ca="1">IF(ROW()-2&gt;LengthHeader,"",
OFFSET('YODA Header Blocks'!$A$2,'YODA File'!C1593,'YODA File'!A1593))</f>
        <v/>
      </c>
    </row>
    <row r="1594" spans="1:4" x14ac:dyDescent="0.25">
      <c r="A1594">
        <f t="shared" ca="1" si="48"/>
        <v>28</v>
      </c>
      <c r="B1594" s="111" t="str">
        <f ca="1">OFFSET('YODA Header Blocks'!$A$1,0,'YODA File'!A1594)</f>
        <v>Data Values</v>
      </c>
      <c r="C1594">
        <f t="shared" ca="1" si="49"/>
        <v>1493</v>
      </c>
      <c r="D1594" s="111" t="str">
        <f ca="1">IF(ROW()-2&gt;LengthHeader,"",
OFFSET('YODA Header Blocks'!$A$2,'YODA File'!C1594,'YODA File'!A1594))</f>
        <v/>
      </c>
    </row>
    <row r="1595" spans="1:4" x14ac:dyDescent="0.25">
      <c r="A1595">
        <f t="shared" ca="1" si="48"/>
        <v>28</v>
      </c>
      <c r="B1595" s="111" t="str">
        <f ca="1">OFFSET('YODA Header Blocks'!$A$1,0,'YODA File'!A1595)</f>
        <v>Data Values</v>
      </c>
      <c r="C1595">
        <f t="shared" ca="1" si="49"/>
        <v>1494</v>
      </c>
      <c r="D1595" s="111" t="str">
        <f ca="1">IF(ROW()-2&gt;LengthHeader,"",
OFFSET('YODA Header Blocks'!$A$2,'YODA File'!C1595,'YODA File'!A1595))</f>
        <v/>
      </c>
    </row>
    <row r="1596" spans="1:4" x14ac:dyDescent="0.25">
      <c r="A1596">
        <f t="shared" ca="1" si="48"/>
        <v>28</v>
      </c>
      <c r="B1596" s="111" t="str">
        <f ca="1">OFFSET('YODA Header Blocks'!$A$1,0,'YODA File'!A1596)</f>
        <v>Data Values</v>
      </c>
      <c r="C1596">
        <f t="shared" ca="1" si="49"/>
        <v>1495</v>
      </c>
      <c r="D1596" s="111" t="str">
        <f ca="1">IF(ROW()-2&gt;LengthHeader,"",
OFFSET('YODA Header Blocks'!$A$2,'YODA File'!C1596,'YODA File'!A1596))</f>
        <v/>
      </c>
    </row>
    <row r="1597" spans="1:4" x14ac:dyDescent="0.25">
      <c r="A1597">
        <f t="shared" ca="1" si="48"/>
        <v>28</v>
      </c>
      <c r="B1597" s="111" t="str">
        <f ca="1">OFFSET('YODA Header Blocks'!$A$1,0,'YODA File'!A1597)</f>
        <v>Data Values</v>
      </c>
      <c r="C1597">
        <f t="shared" ca="1" si="49"/>
        <v>1496</v>
      </c>
      <c r="D1597" s="111" t="str">
        <f ca="1">IF(ROW()-2&gt;LengthHeader,"",
OFFSET('YODA Header Blocks'!$A$2,'YODA File'!C1597,'YODA File'!A1597))</f>
        <v/>
      </c>
    </row>
    <row r="1598" spans="1:4" x14ac:dyDescent="0.25">
      <c r="A1598">
        <f t="shared" ca="1" si="48"/>
        <v>28</v>
      </c>
      <c r="B1598" s="111" t="str">
        <f ca="1">OFFSET('YODA Header Blocks'!$A$1,0,'YODA File'!A1598)</f>
        <v>Data Values</v>
      </c>
      <c r="C1598">
        <f t="shared" ca="1" si="49"/>
        <v>1497</v>
      </c>
      <c r="D1598" s="111" t="str">
        <f ca="1">IF(ROW()-2&gt;LengthHeader,"",
OFFSET('YODA Header Blocks'!$A$2,'YODA File'!C1598,'YODA File'!A1598))</f>
        <v/>
      </c>
    </row>
    <row r="1599" spans="1:4" x14ac:dyDescent="0.25">
      <c r="A1599">
        <f t="shared" ca="1" si="48"/>
        <v>28</v>
      </c>
      <c r="B1599" s="111" t="str">
        <f ca="1">OFFSET('YODA Header Blocks'!$A$1,0,'YODA File'!A1599)</f>
        <v>Data Values</v>
      </c>
      <c r="C1599">
        <f t="shared" ca="1" si="49"/>
        <v>1498</v>
      </c>
      <c r="D1599" s="111" t="str">
        <f ca="1">IF(ROW()-2&gt;LengthHeader,"",
OFFSET('YODA Header Blocks'!$A$2,'YODA File'!C1599,'YODA File'!A1599))</f>
        <v/>
      </c>
    </row>
    <row r="1600" spans="1:4" x14ac:dyDescent="0.25">
      <c r="A1600">
        <f t="shared" ca="1" si="48"/>
        <v>28</v>
      </c>
      <c r="B1600" s="111" t="str">
        <f ca="1">OFFSET('YODA Header Blocks'!$A$1,0,'YODA File'!A1600)</f>
        <v>Data Values</v>
      </c>
      <c r="C1600">
        <f t="shared" ca="1" si="49"/>
        <v>1499</v>
      </c>
      <c r="D1600" s="111" t="str">
        <f ca="1">IF(ROW()-2&gt;LengthHeader,"",
OFFSET('YODA Header Blocks'!$A$2,'YODA File'!C1600,'YODA File'!A1600))</f>
        <v/>
      </c>
    </row>
    <row r="1601" spans="1:4" x14ac:dyDescent="0.25">
      <c r="A1601">
        <f t="shared" ca="1" si="48"/>
        <v>28</v>
      </c>
      <c r="B1601" s="111" t="str">
        <f ca="1">OFFSET('YODA Header Blocks'!$A$1,0,'YODA File'!A1601)</f>
        <v>Data Values</v>
      </c>
      <c r="C1601">
        <f t="shared" ca="1" si="49"/>
        <v>1500</v>
      </c>
      <c r="D1601" s="111" t="str">
        <f ca="1">IF(ROW()-2&gt;LengthHeader,"",
OFFSET('YODA Header Blocks'!$A$2,'YODA File'!C1601,'YODA File'!A1601))</f>
        <v/>
      </c>
    </row>
    <row r="1602" spans="1:4" x14ac:dyDescent="0.25">
      <c r="A1602">
        <f t="shared" ca="1" si="48"/>
        <v>28</v>
      </c>
      <c r="B1602" s="111" t="str">
        <f ca="1">OFFSET('YODA Header Blocks'!$A$1,0,'YODA File'!A1602)</f>
        <v>Data Values</v>
      </c>
      <c r="C1602">
        <f t="shared" ca="1" si="49"/>
        <v>1501</v>
      </c>
      <c r="D1602" s="111" t="str">
        <f ca="1">IF(ROW()-2&gt;LengthHeader,"",
OFFSET('YODA Header Blocks'!$A$2,'YODA File'!C1602,'YODA File'!A1602))</f>
        <v/>
      </c>
    </row>
    <row r="1603" spans="1:4" x14ac:dyDescent="0.25">
      <c r="A1603">
        <f t="shared" ref="A1603:A1666" ca="1" si="50">IF(C1602=INDIRECT(CONCATENATE("'YODA Header Blocks'!R2C",A1602+1,":R2C",A1602+1),FALSE),A1602+1,A1602)</f>
        <v>28</v>
      </c>
      <c r="B1603" s="111" t="str">
        <f ca="1">OFFSET('YODA Header Blocks'!$A$1,0,'YODA File'!A1603)</f>
        <v>Data Values</v>
      </c>
      <c r="C1603">
        <f t="shared" ref="C1603:C1666" ca="1" si="51">IF(C1602=SUM(INDIRECT(CONCATENATE("'YODA Header Blocks'!R2C",A1602+1,":R2C",A1602+1),FALSE)),1,C1602+1)</f>
        <v>1502</v>
      </c>
      <c r="D1603" s="111" t="str">
        <f ca="1">IF(ROW()-2&gt;LengthHeader,"",
OFFSET('YODA Header Blocks'!$A$2,'YODA File'!C1603,'YODA File'!A1603))</f>
        <v/>
      </c>
    </row>
    <row r="1604" spans="1:4" x14ac:dyDescent="0.25">
      <c r="A1604">
        <f t="shared" ca="1" si="50"/>
        <v>28</v>
      </c>
      <c r="B1604" s="111" t="str">
        <f ca="1">OFFSET('YODA Header Blocks'!$A$1,0,'YODA File'!A1604)</f>
        <v>Data Values</v>
      </c>
      <c r="C1604">
        <f t="shared" ca="1" si="51"/>
        <v>1503</v>
      </c>
      <c r="D1604" s="111" t="str">
        <f ca="1">IF(ROW()-2&gt;LengthHeader,"",
OFFSET('YODA Header Blocks'!$A$2,'YODA File'!C1604,'YODA File'!A1604))</f>
        <v/>
      </c>
    </row>
    <row r="1605" spans="1:4" x14ac:dyDescent="0.25">
      <c r="A1605">
        <f t="shared" ca="1" si="50"/>
        <v>28</v>
      </c>
      <c r="B1605" s="111" t="str">
        <f ca="1">OFFSET('YODA Header Blocks'!$A$1,0,'YODA File'!A1605)</f>
        <v>Data Values</v>
      </c>
      <c r="C1605">
        <f t="shared" ca="1" si="51"/>
        <v>1504</v>
      </c>
      <c r="D1605" s="111" t="str">
        <f ca="1">IF(ROW()-2&gt;LengthHeader,"",
OFFSET('YODA Header Blocks'!$A$2,'YODA File'!C1605,'YODA File'!A1605))</f>
        <v/>
      </c>
    </row>
    <row r="1606" spans="1:4" x14ac:dyDescent="0.25">
      <c r="A1606">
        <f t="shared" ca="1" si="50"/>
        <v>28</v>
      </c>
      <c r="B1606" s="111" t="str">
        <f ca="1">OFFSET('YODA Header Blocks'!$A$1,0,'YODA File'!A1606)</f>
        <v>Data Values</v>
      </c>
      <c r="C1606">
        <f t="shared" ca="1" si="51"/>
        <v>1505</v>
      </c>
      <c r="D1606" s="111" t="str">
        <f ca="1">IF(ROW()-2&gt;LengthHeader,"",
OFFSET('YODA Header Blocks'!$A$2,'YODA File'!C1606,'YODA File'!A1606))</f>
        <v/>
      </c>
    </row>
    <row r="1607" spans="1:4" x14ac:dyDescent="0.25">
      <c r="A1607">
        <f t="shared" ca="1" si="50"/>
        <v>28</v>
      </c>
      <c r="B1607" s="111" t="str">
        <f ca="1">OFFSET('YODA Header Blocks'!$A$1,0,'YODA File'!A1607)</f>
        <v>Data Values</v>
      </c>
      <c r="C1607">
        <f t="shared" ca="1" si="51"/>
        <v>1506</v>
      </c>
      <c r="D1607" s="111" t="str">
        <f ca="1">IF(ROW()-2&gt;LengthHeader,"",
OFFSET('YODA Header Blocks'!$A$2,'YODA File'!C1607,'YODA File'!A1607))</f>
        <v/>
      </c>
    </row>
    <row r="1608" spans="1:4" x14ac:dyDescent="0.25">
      <c r="A1608">
        <f t="shared" ca="1" si="50"/>
        <v>28</v>
      </c>
      <c r="B1608" s="111" t="str">
        <f ca="1">OFFSET('YODA Header Blocks'!$A$1,0,'YODA File'!A1608)</f>
        <v>Data Values</v>
      </c>
      <c r="C1608">
        <f t="shared" ca="1" si="51"/>
        <v>1507</v>
      </c>
      <c r="D1608" s="111" t="str">
        <f ca="1">IF(ROW()-2&gt;LengthHeader,"",
OFFSET('YODA Header Blocks'!$A$2,'YODA File'!C1608,'YODA File'!A1608))</f>
        <v/>
      </c>
    </row>
    <row r="1609" spans="1:4" x14ac:dyDescent="0.25">
      <c r="A1609">
        <f t="shared" ca="1" si="50"/>
        <v>28</v>
      </c>
      <c r="B1609" s="111" t="str">
        <f ca="1">OFFSET('YODA Header Blocks'!$A$1,0,'YODA File'!A1609)</f>
        <v>Data Values</v>
      </c>
      <c r="C1609">
        <f t="shared" ca="1" si="51"/>
        <v>1508</v>
      </c>
      <c r="D1609" s="111" t="str">
        <f ca="1">IF(ROW()-2&gt;LengthHeader,"",
OFFSET('YODA Header Blocks'!$A$2,'YODA File'!C1609,'YODA File'!A1609))</f>
        <v/>
      </c>
    </row>
    <row r="1610" spans="1:4" x14ac:dyDescent="0.25">
      <c r="A1610">
        <f t="shared" ca="1" si="50"/>
        <v>28</v>
      </c>
      <c r="B1610" s="111" t="str">
        <f ca="1">OFFSET('YODA Header Blocks'!$A$1,0,'YODA File'!A1610)</f>
        <v>Data Values</v>
      </c>
      <c r="C1610">
        <f t="shared" ca="1" si="51"/>
        <v>1509</v>
      </c>
      <c r="D1610" s="111" t="str">
        <f ca="1">IF(ROW()-2&gt;LengthHeader,"",
OFFSET('YODA Header Blocks'!$A$2,'YODA File'!C1610,'YODA File'!A1610))</f>
        <v/>
      </c>
    </row>
    <row r="1611" spans="1:4" x14ac:dyDescent="0.25">
      <c r="A1611">
        <f t="shared" ca="1" si="50"/>
        <v>28</v>
      </c>
      <c r="B1611" s="111" t="str">
        <f ca="1">OFFSET('YODA Header Blocks'!$A$1,0,'YODA File'!A1611)</f>
        <v>Data Values</v>
      </c>
      <c r="C1611">
        <f t="shared" ca="1" si="51"/>
        <v>1510</v>
      </c>
      <c r="D1611" s="111" t="str">
        <f ca="1">IF(ROW()-2&gt;LengthHeader,"",
OFFSET('YODA Header Blocks'!$A$2,'YODA File'!C1611,'YODA File'!A1611))</f>
        <v/>
      </c>
    </row>
    <row r="1612" spans="1:4" x14ac:dyDescent="0.25">
      <c r="A1612">
        <f t="shared" ca="1" si="50"/>
        <v>28</v>
      </c>
      <c r="B1612" s="111" t="str">
        <f ca="1">OFFSET('YODA Header Blocks'!$A$1,0,'YODA File'!A1612)</f>
        <v>Data Values</v>
      </c>
      <c r="C1612">
        <f t="shared" ca="1" si="51"/>
        <v>1511</v>
      </c>
      <c r="D1612" s="111" t="str">
        <f ca="1">IF(ROW()-2&gt;LengthHeader,"",
OFFSET('YODA Header Blocks'!$A$2,'YODA File'!C1612,'YODA File'!A1612))</f>
        <v/>
      </c>
    </row>
    <row r="1613" spans="1:4" x14ac:dyDescent="0.25">
      <c r="A1613">
        <f t="shared" ca="1" si="50"/>
        <v>28</v>
      </c>
      <c r="B1613" s="111" t="str">
        <f ca="1">OFFSET('YODA Header Blocks'!$A$1,0,'YODA File'!A1613)</f>
        <v>Data Values</v>
      </c>
      <c r="C1613">
        <f t="shared" ca="1" si="51"/>
        <v>1512</v>
      </c>
      <c r="D1613" s="111" t="str">
        <f ca="1">IF(ROW()-2&gt;LengthHeader,"",
OFFSET('YODA Header Blocks'!$A$2,'YODA File'!C1613,'YODA File'!A1613))</f>
        <v/>
      </c>
    </row>
    <row r="1614" spans="1:4" x14ac:dyDescent="0.25">
      <c r="A1614">
        <f t="shared" ca="1" si="50"/>
        <v>28</v>
      </c>
      <c r="B1614" s="111" t="str">
        <f ca="1">OFFSET('YODA Header Blocks'!$A$1,0,'YODA File'!A1614)</f>
        <v>Data Values</v>
      </c>
      <c r="C1614">
        <f t="shared" ca="1" si="51"/>
        <v>1513</v>
      </c>
      <c r="D1614" s="111" t="str">
        <f ca="1">IF(ROW()-2&gt;LengthHeader,"",
OFFSET('YODA Header Blocks'!$A$2,'YODA File'!C1614,'YODA File'!A1614))</f>
        <v/>
      </c>
    </row>
    <row r="1615" spans="1:4" x14ac:dyDescent="0.25">
      <c r="A1615">
        <f t="shared" ca="1" si="50"/>
        <v>28</v>
      </c>
      <c r="B1615" s="111" t="str">
        <f ca="1">OFFSET('YODA Header Blocks'!$A$1,0,'YODA File'!A1615)</f>
        <v>Data Values</v>
      </c>
      <c r="C1615">
        <f t="shared" ca="1" si="51"/>
        <v>1514</v>
      </c>
      <c r="D1615" s="111" t="str">
        <f ca="1">IF(ROW()-2&gt;LengthHeader,"",
OFFSET('YODA Header Blocks'!$A$2,'YODA File'!C1615,'YODA File'!A1615))</f>
        <v/>
      </c>
    </row>
    <row r="1616" spans="1:4" x14ac:dyDescent="0.25">
      <c r="A1616">
        <f t="shared" ca="1" si="50"/>
        <v>28</v>
      </c>
      <c r="B1616" s="111" t="str">
        <f ca="1">OFFSET('YODA Header Blocks'!$A$1,0,'YODA File'!A1616)</f>
        <v>Data Values</v>
      </c>
      <c r="C1616">
        <f t="shared" ca="1" si="51"/>
        <v>1515</v>
      </c>
      <c r="D1616" s="111" t="str">
        <f ca="1">IF(ROW()-2&gt;LengthHeader,"",
OFFSET('YODA Header Blocks'!$A$2,'YODA File'!C1616,'YODA File'!A1616))</f>
        <v/>
      </c>
    </row>
    <row r="1617" spans="1:4" x14ac:dyDescent="0.25">
      <c r="A1617">
        <f t="shared" ca="1" si="50"/>
        <v>28</v>
      </c>
      <c r="B1617" s="111" t="str">
        <f ca="1">OFFSET('YODA Header Blocks'!$A$1,0,'YODA File'!A1617)</f>
        <v>Data Values</v>
      </c>
      <c r="C1617">
        <f t="shared" ca="1" si="51"/>
        <v>1516</v>
      </c>
      <c r="D1617" s="111" t="str">
        <f ca="1">IF(ROW()-2&gt;LengthHeader,"",
OFFSET('YODA Header Blocks'!$A$2,'YODA File'!C1617,'YODA File'!A1617))</f>
        <v/>
      </c>
    </row>
    <row r="1618" spans="1:4" x14ac:dyDescent="0.25">
      <c r="A1618">
        <f t="shared" ca="1" si="50"/>
        <v>28</v>
      </c>
      <c r="B1618" s="111" t="str">
        <f ca="1">OFFSET('YODA Header Blocks'!$A$1,0,'YODA File'!A1618)</f>
        <v>Data Values</v>
      </c>
      <c r="C1618">
        <f t="shared" ca="1" si="51"/>
        <v>1517</v>
      </c>
      <c r="D1618" s="111" t="str">
        <f ca="1">IF(ROW()-2&gt;LengthHeader,"",
OFFSET('YODA Header Blocks'!$A$2,'YODA File'!C1618,'YODA File'!A1618))</f>
        <v/>
      </c>
    </row>
    <row r="1619" spans="1:4" x14ac:dyDescent="0.25">
      <c r="A1619">
        <f t="shared" ca="1" si="50"/>
        <v>28</v>
      </c>
      <c r="B1619" s="111" t="str">
        <f ca="1">OFFSET('YODA Header Blocks'!$A$1,0,'YODA File'!A1619)</f>
        <v>Data Values</v>
      </c>
      <c r="C1619">
        <f t="shared" ca="1" si="51"/>
        <v>1518</v>
      </c>
      <c r="D1619" s="111" t="str">
        <f ca="1">IF(ROW()-2&gt;LengthHeader,"",
OFFSET('YODA Header Blocks'!$A$2,'YODA File'!C1619,'YODA File'!A1619))</f>
        <v/>
      </c>
    </row>
    <row r="1620" spans="1:4" x14ac:dyDescent="0.25">
      <c r="A1620">
        <f t="shared" ca="1" si="50"/>
        <v>28</v>
      </c>
      <c r="B1620" s="111" t="str">
        <f ca="1">OFFSET('YODA Header Blocks'!$A$1,0,'YODA File'!A1620)</f>
        <v>Data Values</v>
      </c>
      <c r="C1620">
        <f t="shared" ca="1" si="51"/>
        <v>1519</v>
      </c>
      <c r="D1620" s="111" t="str">
        <f ca="1">IF(ROW()-2&gt;LengthHeader,"",
OFFSET('YODA Header Blocks'!$A$2,'YODA File'!C1620,'YODA File'!A1620))</f>
        <v/>
      </c>
    </row>
    <row r="1621" spans="1:4" x14ac:dyDescent="0.25">
      <c r="A1621">
        <f t="shared" ca="1" si="50"/>
        <v>28</v>
      </c>
      <c r="B1621" s="111" t="str">
        <f ca="1">OFFSET('YODA Header Blocks'!$A$1,0,'YODA File'!A1621)</f>
        <v>Data Values</v>
      </c>
      <c r="C1621">
        <f t="shared" ca="1" si="51"/>
        <v>1520</v>
      </c>
      <c r="D1621" s="111" t="str">
        <f ca="1">IF(ROW()-2&gt;LengthHeader,"",
OFFSET('YODA Header Blocks'!$A$2,'YODA File'!C1621,'YODA File'!A1621))</f>
        <v/>
      </c>
    </row>
    <row r="1622" spans="1:4" x14ac:dyDescent="0.25">
      <c r="A1622">
        <f t="shared" ca="1" si="50"/>
        <v>28</v>
      </c>
      <c r="B1622" s="111" t="str">
        <f ca="1">OFFSET('YODA Header Blocks'!$A$1,0,'YODA File'!A1622)</f>
        <v>Data Values</v>
      </c>
      <c r="C1622">
        <f t="shared" ca="1" si="51"/>
        <v>1521</v>
      </c>
      <c r="D1622" s="111" t="str">
        <f ca="1">IF(ROW()-2&gt;LengthHeader,"",
OFFSET('YODA Header Blocks'!$A$2,'YODA File'!C1622,'YODA File'!A1622))</f>
        <v/>
      </c>
    </row>
    <row r="1623" spans="1:4" x14ac:dyDescent="0.25">
      <c r="A1623">
        <f t="shared" ca="1" si="50"/>
        <v>28</v>
      </c>
      <c r="B1623" s="111" t="str">
        <f ca="1">OFFSET('YODA Header Blocks'!$A$1,0,'YODA File'!A1623)</f>
        <v>Data Values</v>
      </c>
      <c r="C1623">
        <f t="shared" ca="1" si="51"/>
        <v>1522</v>
      </c>
      <c r="D1623" s="111" t="str">
        <f ca="1">IF(ROW()-2&gt;LengthHeader,"",
OFFSET('YODA Header Blocks'!$A$2,'YODA File'!C1623,'YODA File'!A1623))</f>
        <v/>
      </c>
    </row>
    <row r="1624" spans="1:4" x14ac:dyDescent="0.25">
      <c r="A1624">
        <f t="shared" ca="1" si="50"/>
        <v>28</v>
      </c>
      <c r="B1624" s="111" t="str">
        <f ca="1">OFFSET('YODA Header Blocks'!$A$1,0,'YODA File'!A1624)</f>
        <v>Data Values</v>
      </c>
      <c r="C1624">
        <f t="shared" ca="1" si="51"/>
        <v>1523</v>
      </c>
      <c r="D1624" s="111" t="str">
        <f ca="1">IF(ROW()-2&gt;LengthHeader,"",
OFFSET('YODA Header Blocks'!$A$2,'YODA File'!C1624,'YODA File'!A1624))</f>
        <v/>
      </c>
    </row>
    <row r="1625" spans="1:4" x14ac:dyDescent="0.25">
      <c r="A1625">
        <f t="shared" ca="1" si="50"/>
        <v>28</v>
      </c>
      <c r="B1625" s="111" t="str">
        <f ca="1">OFFSET('YODA Header Blocks'!$A$1,0,'YODA File'!A1625)</f>
        <v>Data Values</v>
      </c>
      <c r="C1625">
        <f t="shared" ca="1" si="51"/>
        <v>1524</v>
      </c>
      <c r="D1625" s="111" t="str">
        <f ca="1">IF(ROW()-2&gt;LengthHeader,"",
OFFSET('YODA Header Blocks'!$A$2,'YODA File'!C1625,'YODA File'!A1625))</f>
        <v/>
      </c>
    </row>
    <row r="1626" spans="1:4" x14ac:dyDescent="0.25">
      <c r="A1626">
        <f t="shared" ca="1" si="50"/>
        <v>28</v>
      </c>
      <c r="B1626" s="111" t="str">
        <f ca="1">OFFSET('YODA Header Blocks'!$A$1,0,'YODA File'!A1626)</f>
        <v>Data Values</v>
      </c>
      <c r="C1626">
        <f t="shared" ca="1" si="51"/>
        <v>1525</v>
      </c>
      <c r="D1626" s="111" t="str">
        <f ca="1">IF(ROW()-2&gt;LengthHeader,"",
OFFSET('YODA Header Blocks'!$A$2,'YODA File'!C1626,'YODA File'!A1626))</f>
        <v/>
      </c>
    </row>
    <row r="1627" spans="1:4" x14ac:dyDescent="0.25">
      <c r="A1627">
        <f t="shared" ca="1" si="50"/>
        <v>28</v>
      </c>
      <c r="B1627" s="111" t="str">
        <f ca="1">OFFSET('YODA Header Blocks'!$A$1,0,'YODA File'!A1627)</f>
        <v>Data Values</v>
      </c>
      <c r="C1627">
        <f t="shared" ca="1" si="51"/>
        <v>1526</v>
      </c>
      <c r="D1627" s="111" t="str">
        <f ca="1">IF(ROW()-2&gt;LengthHeader,"",
OFFSET('YODA Header Blocks'!$A$2,'YODA File'!C1627,'YODA File'!A1627))</f>
        <v/>
      </c>
    </row>
    <row r="1628" spans="1:4" x14ac:dyDescent="0.25">
      <c r="A1628">
        <f t="shared" ca="1" si="50"/>
        <v>28</v>
      </c>
      <c r="B1628" s="111" t="str">
        <f ca="1">OFFSET('YODA Header Blocks'!$A$1,0,'YODA File'!A1628)</f>
        <v>Data Values</v>
      </c>
      <c r="C1628">
        <f t="shared" ca="1" si="51"/>
        <v>1527</v>
      </c>
      <c r="D1628" s="111" t="str">
        <f ca="1">IF(ROW()-2&gt;LengthHeader,"",
OFFSET('YODA Header Blocks'!$A$2,'YODA File'!C1628,'YODA File'!A1628))</f>
        <v/>
      </c>
    </row>
    <row r="1629" spans="1:4" x14ac:dyDescent="0.25">
      <c r="A1629">
        <f t="shared" ca="1" si="50"/>
        <v>28</v>
      </c>
      <c r="B1629" s="111" t="str">
        <f ca="1">OFFSET('YODA Header Blocks'!$A$1,0,'YODA File'!A1629)</f>
        <v>Data Values</v>
      </c>
      <c r="C1629">
        <f t="shared" ca="1" si="51"/>
        <v>1528</v>
      </c>
      <c r="D1629" s="111" t="str">
        <f ca="1">IF(ROW()-2&gt;LengthHeader,"",
OFFSET('YODA Header Blocks'!$A$2,'YODA File'!C1629,'YODA File'!A1629))</f>
        <v/>
      </c>
    </row>
    <row r="1630" spans="1:4" x14ac:dyDescent="0.25">
      <c r="A1630">
        <f t="shared" ca="1" si="50"/>
        <v>28</v>
      </c>
      <c r="B1630" s="111" t="str">
        <f ca="1">OFFSET('YODA Header Blocks'!$A$1,0,'YODA File'!A1630)</f>
        <v>Data Values</v>
      </c>
      <c r="C1630">
        <f t="shared" ca="1" si="51"/>
        <v>1529</v>
      </c>
      <c r="D1630" s="111" t="str">
        <f ca="1">IF(ROW()-2&gt;LengthHeader,"",
OFFSET('YODA Header Blocks'!$A$2,'YODA File'!C1630,'YODA File'!A1630))</f>
        <v/>
      </c>
    </row>
    <row r="1631" spans="1:4" x14ac:dyDescent="0.25">
      <c r="A1631">
        <f t="shared" ca="1" si="50"/>
        <v>28</v>
      </c>
      <c r="B1631" s="111" t="str">
        <f ca="1">OFFSET('YODA Header Blocks'!$A$1,0,'YODA File'!A1631)</f>
        <v>Data Values</v>
      </c>
      <c r="C1631">
        <f t="shared" ca="1" si="51"/>
        <v>1530</v>
      </c>
      <c r="D1631" s="111" t="str">
        <f ca="1">IF(ROW()-2&gt;LengthHeader,"",
OFFSET('YODA Header Blocks'!$A$2,'YODA File'!C1631,'YODA File'!A1631))</f>
        <v/>
      </c>
    </row>
    <row r="1632" spans="1:4" x14ac:dyDescent="0.25">
      <c r="A1632">
        <f t="shared" ca="1" si="50"/>
        <v>28</v>
      </c>
      <c r="B1632" s="111" t="str">
        <f ca="1">OFFSET('YODA Header Blocks'!$A$1,0,'YODA File'!A1632)</f>
        <v>Data Values</v>
      </c>
      <c r="C1632">
        <f t="shared" ca="1" si="51"/>
        <v>1531</v>
      </c>
      <c r="D1632" s="111" t="str">
        <f ca="1">IF(ROW()-2&gt;LengthHeader,"",
OFFSET('YODA Header Blocks'!$A$2,'YODA File'!C1632,'YODA File'!A1632))</f>
        <v/>
      </c>
    </row>
    <row r="1633" spans="1:4" x14ac:dyDescent="0.25">
      <c r="A1633">
        <f t="shared" ca="1" si="50"/>
        <v>28</v>
      </c>
      <c r="B1633" s="111" t="str">
        <f ca="1">OFFSET('YODA Header Blocks'!$A$1,0,'YODA File'!A1633)</f>
        <v>Data Values</v>
      </c>
      <c r="C1633">
        <f t="shared" ca="1" si="51"/>
        <v>1532</v>
      </c>
      <c r="D1633" s="111" t="str">
        <f ca="1">IF(ROW()-2&gt;LengthHeader,"",
OFFSET('YODA Header Blocks'!$A$2,'YODA File'!C1633,'YODA File'!A1633))</f>
        <v/>
      </c>
    </row>
    <row r="1634" spans="1:4" x14ac:dyDescent="0.25">
      <c r="A1634">
        <f t="shared" ca="1" si="50"/>
        <v>28</v>
      </c>
      <c r="B1634" s="111" t="str">
        <f ca="1">OFFSET('YODA Header Blocks'!$A$1,0,'YODA File'!A1634)</f>
        <v>Data Values</v>
      </c>
      <c r="C1634">
        <f t="shared" ca="1" si="51"/>
        <v>1533</v>
      </c>
      <c r="D1634" s="111" t="str">
        <f ca="1">IF(ROW()-2&gt;LengthHeader,"",
OFFSET('YODA Header Blocks'!$A$2,'YODA File'!C1634,'YODA File'!A1634))</f>
        <v/>
      </c>
    </row>
    <row r="1635" spans="1:4" x14ac:dyDescent="0.25">
      <c r="A1635">
        <f t="shared" ca="1" si="50"/>
        <v>28</v>
      </c>
      <c r="B1635" s="111" t="str">
        <f ca="1">OFFSET('YODA Header Blocks'!$A$1,0,'YODA File'!A1635)</f>
        <v>Data Values</v>
      </c>
      <c r="C1635">
        <f t="shared" ca="1" si="51"/>
        <v>1534</v>
      </c>
      <c r="D1635" s="111" t="str">
        <f ca="1">IF(ROW()-2&gt;LengthHeader,"",
OFFSET('YODA Header Blocks'!$A$2,'YODA File'!C1635,'YODA File'!A1635))</f>
        <v/>
      </c>
    </row>
    <row r="1636" spans="1:4" x14ac:dyDescent="0.25">
      <c r="A1636">
        <f t="shared" ca="1" si="50"/>
        <v>28</v>
      </c>
      <c r="B1636" s="111" t="str">
        <f ca="1">OFFSET('YODA Header Blocks'!$A$1,0,'YODA File'!A1636)</f>
        <v>Data Values</v>
      </c>
      <c r="C1636">
        <f t="shared" ca="1" si="51"/>
        <v>1535</v>
      </c>
      <c r="D1636" s="111" t="str">
        <f ca="1">IF(ROW()-2&gt;LengthHeader,"",
OFFSET('YODA Header Blocks'!$A$2,'YODA File'!C1636,'YODA File'!A1636))</f>
        <v/>
      </c>
    </row>
    <row r="1637" spans="1:4" x14ac:dyDescent="0.25">
      <c r="A1637">
        <f t="shared" ca="1" si="50"/>
        <v>28</v>
      </c>
      <c r="B1637" s="111" t="str">
        <f ca="1">OFFSET('YODA Header Blocks'!$A$1,0,'YODA File'!A1637)</f>
        <v>Data Values</v>
      </c>
      <c r="C1637">
        <f t="shared" ca="1" si="51"/>
        <v>1536</v>
      </c>
      <c r="D1637" s="111" t="str">
        <f ca="1">IF(ROW()-2&gt;LengthHeader,"",
OFFSET('YODA Header Blocks'!$A$2,'YODA File'!C1637,'YODA File'!A1637))</f>
        <v/>
      </c>
    </row>
    <row r="1638" spans="1:4" x14ac:dyDescent="0.25">
      <c r="A1638">
        <f t="shared" ca="1" si="50"/>
        <v>28</v>
      </c>
      <c r="B1638" s="111" t="str">
        <f ca="1">OFFSET('YODA Header Blocks'!$A$1,0,'YODA File'!A1638)</f>
        <v>Data Values</v>
      </c>
      <c r="C1638">
        <f t="shared" ca="1" si="51"/>
        <v>1537</v>
      </c>
      <c r="D1638" s="111" t="str">
        <f ca="1">IF(ROW()-2&gt;LengthHeader,"",
OFFSET('YODA Header Blocks'!$A$2,'YODA File'!C1638,'YODA File'!A1638))</f>
        <v/>
      </c>
    </row>
    <row r="1639" spans="1:4" x14ac:dyDescent="0.25">
      <c r="A1639">
        <f t="shared" ca="1" si="50"/>
        <v>28</v>
      </c>
      <c r="B1639" s="111" t="str">
        <f ca="1">OFFSET('YODA Header Blocks'!$A$1,0,'YODA File'!A1639)</f>
        <v>Data Values</v>
      </c>
      <c r="C1639">
        <f t="shared" ca="1" si="51"/>
        <v>1538</v>
      </c>
      <c r="D1639" s="111" t="str">
        <f ca="1">IF(ROW()-2&gt;LengthHeader,"",
OFFSET('YODA Header Blocks'!$A$2,'YODA File'!C1639,'YODA File'!A1639))</f>
        <v/>
      </c>
    </row>
    <row r="1640" spans="1:4" x14ac:dyDescent="0.25">
      <c r="A1640">
        <f t="shared" ca="1" si="50"/>
        <v>28</v>
      </c>
      <c r="B1640" s="111" t="str">
        <f ca="1">OFFSET('YODA Header Blocks'!$A$1,0,'YODA File'!A1640)</f>
        <v>Data Values</v>
      </c>
      <c r="C1640">
        <f t="shared" ca="1" si="51"/>
        <v>1539</v>
      </c>
      <c r="D1640" s="111" t="str">
        <f ca="1">IF(ROW()-2&gt;LengthHeader,"",
OFFSET('YODA Header Blocks'!$A$2,'YODA File'!C1640,'YODA File'!A1640))</f>
        <v/>
      </c>
    </row>
    <row r="1641" spans="1:4" x14ac:dyDescent="0.25">
      <c r="A1641">
        <f t="shared" ca="1" si="50"/>
        <v>28</v>
      </c>
      <c r="B1641" s="111" t="str">
        <f ca="1">OFFSET('YODA Header Blocks'!$A$1,0,'YODA File'!A1641)</f>
        <v>Data Values</v>
      </c>
      <c r="C1641">
        <f t="shared" ca="1" si="51"/>
        <v>1540</v>
      </c>
      <c r="D1641" s="111" t="str">
        <f ca="1">IF(ROW()-2&gt;LengthHeader,"",
OFFSET('YODA Header Blocks'!$A$2,'YODA File'!C1641,'YODA File'!A1641))</f>
        <v/>
      </c>
    </row>
    <row r="1642" spans="1:4" x14ac:dyDescent="0.25">
      <c r="A1642">
        <f t="shared" ca="1" si="50"/>
        <v>28</v>
      </c>
      <c r="B1642" s="111" t="str">
        <f ca="1">OFFSET('YODA Header Blocks'!$A$1,0,'YODA File'!A1642)</f>
        <v>Data Values</v>
      </c>
      <c r="C1642">
        <f t="shared" ca="1" si="51"/>
        <v>1541</v>
      </c>
      <c r="D1642" s="111" t="str">
        <f ca="1">IF(ROW()-2&gt;LengthHeader,"",
OFFSET('YODA Header Blocks'!$A$2,'YODA File'!C1642,'YODA File'!A1642))</f>
        <v/>
      </c>
    </row>
    <row r="1643" spans="1:4" x14ac:dyDescent="0.25">
      <c r="A1643">
        <f t="shared" ca="1" si="50"/>
        <v>28</v>
      </c>
      <c r="B1643" s="111" t="str">
        <f ca="1">OFFSET('YODA Header Blocks'!$A$1,0,'YODA File'!A1643)</f>
        <v>Data Values</v>
      </c>
      <c r="C1643">
        <f t="shared" ca="1" si="51"/>
        <v>1542</v>
      </c>
      <c r="D1643" s="111" t="str">
        <f ca="1">IF(ROW()-2&gt;LengthHeader,"",
OFFSET('YODA Header Blocks'!$A$2,'YODA File'!C1643,'YODA File'!A1643))</f>
        <v/>
      </c>
    </row>
    <row r="1644" spans="1:4" x14ac:dyDescent="0.25">
      <c r="A1644">
        <f t="shared" ca="1" si="50"/>
        <v>28</v>
      </c>
      <c r="B1644" s="111" t="str">
        <f ca="1">OFFSET('YODA Header Blocks'!$A$1,0,'YODA File'!A1644)</f>
        <v>Data Values</v>
      </c>
      <c r="C1644">
        <f t="shared" ca="1" si="51"/>
        <v>1543</v>
      </c>
      <c r="D1644" s="111" t="str">
        <f ca="1">IF(ROW()-2&gt;LengthHeader,"",
OFFSET('YODA Header Blocks'!$A$2,'YODA File'!C1644,'YODA File'!A1644))</f>
        <v/>
      </c>
    </row>
    <row r="1645" spans="1:4" x14ac:dyDescent="0.25">
      <c r="A1645">
        <f t="shared" ca="1" si="50"/>
        <v>28</v>
      </c>
      <c r="B1645" s="111" t="str">
        <f ca="1">OFFSET('YODA Header Blocks'!$A$1,0,'YODA File'!A1645)</f>
        <v>Data Values</v>
      </c>
      <c r="C1645">
        <f t="shared" ca="1" si="51"/>
        <v>1544</v>
      </c>
      <c r="D1645" s="111" t="str">
        <f ca="1">IF(ROW()-2&gt;LengthHeader,"",
OFFSET('YODA Header Blocks'!$A$2,'YODA File'!C1645,'YODA File'!A1645))</f>
        <v/>
      </c>
    </row>
    <row r="1646" spans="1:4" x14ac:dyDescent="0.25">
      <c r="A1646">
        <f t="shared" ca="1" si="50"/>
        <v>28</v>
      </c>
      <c r="B1646" s="111" t="str">
        <f ca="1">OFFSET('YODA Header Blocks'!$A$1,0,'YODA File'!A1646)</f>
        <v>Data Values</v>
      </c>
      <c r="C1646">
        <f t="shared" ca="1" si="51"/>
        <v>1545</v>
      </c>
      <c r="D1646" s="111" t="str">
        <f ca="1">IF(ROW()-2&gt;LengthHeader,"",
OFFSET('YODA Header Blocks'!$A$2,'YODA File'!C1646,'YODA File'!A1646))</f>
        <v/>
      </c>
    </row>
    <row r="1647" spans="1:4" x14ac:dyDescent="0.25">
      <c r="A1647">
        <f t="shared" ca="1" si="50"/>
        <v>28</v>
      </c>
      <c r="B1647" s="111" t="str">
        <f ca="1">OFFSET('YODA Header Blocks'!$A$1,0,'YODA File'!A1647)</f>
        <v>Data Values</v>
      </c>
      <c r="C1647">
        <f t="shared" ca="1" si="51"/>
        <v>1546</v>
      </c>
      <c r="D1647" s="111" t="str">
        <f ca="1">IF(ROW()-2&gt;LengthHeader,"",
OFFSET('YODA Header Blocks'!$A$2,'YODA File'!C1647,'YODA File'!A1647))</f>
        <v/>
      </c>
    </row>
    <row r="1648" spans="1:4" x14ac:dyDescent="0.25">
      <c r="A1648">
        <f t="shared" ca="1" si="50"/>
        <v>28</v>
      </c>
      <c r="B1648" s="111" t="str">
        <f ca="1">OFFSET('YODA Header Blocks'!$A$1,0,'YODA File'!A1648)</f>
        <v>Data Values</v>
      </c>
      <c r="C1648">
        <f t="shared" ca="1" si="51"/>
        <v>1547</v>
      </c>
      <c r="D1648" s="111" t="str">
        <f ca="1">IF(ROW()-2&gt;LengthHeader,"",
OFFSET('YODA Header Blocks'!$A$2,'YODA File'!C1648,'YODA File'!A1648))</f>
        <v/>
      </c>
    </row>
    <row r="1649" spans="1:4" x14ac:dyDescent="0.25">
      <c r="A1649">
        <f t="shared" ca="1" si="50"/>
        <v>28</v>
      </c>
      <c r="B1649" s="111" t="str">
        <f ca="1">OFFSET('YODA Header Blocks'!$A$1,0,'YODA File'!A1649)</f>
        <v>Data Values</v>
      </c>
      <c r="C1649">
        <f t="shared" ca="1" si="51"/>
        <v>1548</v>
      </c>
      <c r="D1649" s="111" t="str">
        <f ca="1">IF(ROW()-2&gt;LengthHeader,"",
OFFSET('YODA Header Blocks'!$A$2,'YODA File'!C1649,'YODA File'!A1649))</f>
        <v/>
      </c>
    </row>
    <row r="1650" spans="1:4" x14ac:dyDescent="0.25">
      <c r="A1650">
        <f t="shared" ca="1" si="50"/>
        <v>28</v>
      </c>
      <c r="B1650" s="111" t="str">
        <f ca="1">OFFSET('YODA Header Blocks'!$A$1,0,'YODA File'!A1650)</f>
        <v>Data Values</v>
      </c>
      <c r="C1650">
        <f t="shared" ca="1" si="51"/>
        <v>1549</v>
      </c>
      <c r="D1650" s="111" t="str">
        <f ca="1">IF(ROW()-2&gt;LengthHeader,"",
OFFSET('YODA Header Blocks'!$A$2,'YODA File'!C1650,'YODA File'!A1650))</f>
        <v/>
      </c>
    </row>
    <row r="1651" spans="1:4" x14ac:dyDescent="0.25">
      <c r="A1651">
        <f t="shared" ca="1" si="50"/>
        <v>28</v>
      </c>
      <c r="B1651" s="111" t="str">
        <f ca="1">OFFSET('YODA Header Blocks'!$A$1,0,'YODA File'!A1651)</f>
        <v>Data Values</v>
      </c>
      <c r="C1651">
        <f t="shared" ca="1" si="51"/>
        <v>1550</v>
      </c>
      <c r="D1651" s="111" t="str">
        <f ca="1">IF(ROW()-2&gt;LengthHeader,"",
OFFSET('YODA Header Blocks'!$A$2,'YODA File'!C1651,'YODA File'!A1651))</f>
        <v/>
      </c>
    </row>
    <row r="1652" spans="1:4" x14ac:dyDescent="0.25">
      <c r="A1652">
        <f t="shared" ca="1" si="50"/>
        <v>28</v>
      </c>
      <c r="B1652" s="111" t="str">
        <f ca="1">OFFSET('YODA Header Blocks'!$A$1,0,'YODA File'!A1652)</f>
        <v>Data Values</v>
      </c>
      <c r="C1652">
        <f t="shared" ca="1" si="51"/>
        <v>1551</v>
      </c>
      <c r="D1652" s="111" t="str">
        <f ca="1">IF(ROW()-2&gt;LengthHeader,"",
OFFSET('YODA Header Blocks'!$A$2,'YODA File'!C1652,'YODA File'!A1652))</f>
        <v/>
      </c>
    </row>
    <row r="1653" spans="1:4" x14ac:dyDescent="0.25">
      <c r="A1653">
        <f t="shared" ca="1" si="50"/>
        <v>28</v>
      </c>
      <c r="B1653" s="111" t="str">
        <f ca="1">OFFSET('YODA Header Blocks'!$A$1,0,'YODA File'!A1653)</f>
        <v>Data Values</v>
      </c>
      <c r="C1653">
        <f t="shared" ca="1" si="51"/>
        <v>1552</v>
      </c>
      <c r="D1653" s="111" t="str">
        <f ca="1">IF(ROW()-2&gt;LengthHeader,"",
OFFSET('YODA Header Blocks'!$A$2,'YODA File'!C1653,'YODA File'!A1653))</f>
        <v/>
      </c>
    </row>
    <row r="1654" spans="1:4" x14ac:dyDescent="0.25">
      <c r="A1654">
        <f t="shared" ca="1" si="50"/>
        <v>28</v>
      </c>
      <c r="B1654" s="111" t="str">
        <f ca="1">OFFSET('YODA Header Blocks'!$A$1,0,'YODA File'!A1654)</f>
        <v>Data Values</v>
      </c>
      <c r="C1654">
        <f t="shared" ca="1" si="51"/>
        <v>1553</v>
      </c>
      <c r="D1654" s="111" t="str">
        <f ca="1">IF(ROW()-2&gt;LengthHeader,"",
OFFSET('YODA Header Blocks'!$A$2,'YODA File'!C1654,'YODA File'!A1654))</f>
        <v/>
      </c>
    </row>
    <row r="1655" spans="1:4" x14ac:dyDescent="0.25">
      <c r="A1655">
        <f t="shared" ca="1" si="50"/>
        <v>28</v>
      </c>
      <c r="B1655" s="111" t="str">
        <f ca="1">OFFSET('YODA Header Blocks'!$A$1,0,'YODA File'!A1655)</f>
        <v>Data Values</v>
      </c>
      <c r="C1655">
        <f t="shared" ca="1" si="51"/>
        <v>1554</v>
      </c>
      <c r="D1655" s="111" t="str">
        <f ca="1">IF(ROW()-2&gt;LengthHeader,"",
OFFSET('YODA Header Blocks'!$A$2,'YODA File'!C1655,'YODA File'!A1655))</f>
        <v/>
      </c>
    </row>
    <row r="1656" spans="1:4" x14ac:dyDescent="0.25">
      <c r="A1656">
        <f t="shared" ca="1" si="50"/>
        <v>28</v>
      </c>
      <c r="B1656" s="111" t="str">
        <f ca="1">OFFSET('YODA Header Blocks'!$A$1,0,'YODA File'!A1656)</f>
        <v>Data Values</v>
      </c>
      <c r="C1656">
        <f t="shared" ca="1" si="51"/>
        <v>1555</v>
      </c>
      <c r="D1656" s="111" t="str">
        <f ca="1">IF(ROW()-2&gt;LengthHeader,"",
OFFSET('YODA Header Blocks'!$A$2,'YODA File'!C1656,'YODA File'!A1656))</f>
        <v/>
      </c>
    </row>
    <row r="1657" spans="1:4" x14ac:dyDescent="0.25">
      <c r="A1657">
        <f t="shared" ca="1" si="50"/>
        <v>28</v>
      </c>
      <c r="B1657" s="111" t="str">
        <f ca="1">OFFSET('YODA Header Blocks'!$A$1,0,'YODA File'!A1657)</f>
        <v>Data Values</v>
      </c>
      <c r="C1657">
        <f t="shared" ca="1" si="51"/>
        <v>1556</v>
      </c>
      <c r="D1657" s="111" t="str">
        <f ca="1">IF(ROW()-2&gt;LengthHeader,"",
OFFSET('YODA Header Blocks'!$A$2,'YODA File'!C1657,'YODA File'!A1657))</f>
        <v/>
      </c>
    </row>
    <row r="1658" spans="1:4" x14ac:dyDescent="0.25">
      <c r="A1658">
        <f t="shared" ca="1" si="50"/>
        <v>28</v>
      </c>
      <c r="B1658" s="111" t="str">
        <f ca="1">OFFSET('YODA Header Blocks'!$A$1,0,'YODA File'!A1658)</f>
        <v>Data Values</v>
      </c>
      <c r="C1658">
        <f t="shared" ca="1" si="51"/>
        <v>1557</v>
      </c>
      <c r="D1658" s="111" t="str">
        <f ca="1">IF(ROW()-2&gt;LengthHeader,"",
OFFSET('YODA Header Blocks'!$A$2,'YODA File'!C1658,'YODA File'!A1658))</f>
        <v/>
      </c>
    </row>
    <row r="1659" spans="1:4" x14ac:dyDescent="0.25">
      <c r="A1659">
        <f t="shared" ca="1" si="50"/>
        <v>28</v>
      </c>
      <c r="B1659" s="111" t="str">
        <f ca="1">OFFSET('YODA Header Blocks'!$A$1,0,'YODA File'!A1659)</f>
        <v>Data Values</v>
      </c>
      <c r="C1659">
        <f t="shared" ca="1" si="51"/>
        <v>1558</v>
      </c>
      <c r="D1659" s="111" t="str">
        <f ca="1">IF(ROW()-2&gt;LengthHeader,"",
OFFSET('YODA Header Blocks'!$A$2,'YODA File'!C1659,'YODA File'!A1659))</f>
        <v/>
      </c>
    </row>
    <row r="1660" spans="1:4" x14ac:dyDescent="0.25">
      <c r="A1660">
        <f t="shared" ca="1" si="50"/>
        <v>28</v>
      </c>
      <c r="B1660" s="111" t="str">
        <f ca="1">OFFSET('YODA Header Blocks'!$A$1,0,'YODA File'!A1660)</f>
        <v>Data Values</v>
      </c>
      <c r="C1660">
        <f t="shared" ca="1" si="51"/>
        <v>1559</v>
      </c>
      <c r="D1660" s="111" t="str">
        <f ca="1">IF(ROW()-2&gt;LengthHeader,"",
OFFSET('YODA Header Blocks'!$A$2,'YODA File'!C1660,'YODA File'!A1660))</f>
        <v/>
      </c>
    </row>
    <row r="1661" spans="1:4" x14ac:dyDescent="0.25">
      <c r="A1661">
        <f t="shared" ca="1" si="50"/>
        <v>28</v>
      </c>
      <c r="B1661" s="111" t="str">
        <f ca="1">OFFSET('YODA Header Blocks'!$A$1,0,'YODA File'!A1661)</f>
        <v>Data Values</v>
      </c>
      <c r="C1661">
        <f t="shared" ca="1" si="51"/>
        <v>1560</v>
      </c>
      <c r="D1661" s="111" t="str">
        <f ca="1">IF(ROW()-2&gt;LengthHeader,"",
OFFSET('YODA Header Blocks'!$A$2,'YODA File'!C1661,'YODA File'!A1661))</f>
        <v/>
      </c>
    </row>
    <row r="1662" spans="1:4" x14ac:dyDescent="0.25">
      <c r="A1662">
        <f t="shared" ca="1" si="50"/>
        <v>28</v>
      </c>
      <c r="B1662" s="111" t="str">
        <f ca="1">OFFSET('YODA Header Blocks'!$A$1,0,'YODA File'!A1662)</f>
        <v>Data Values</v>
      </c>
      <c r="C1662">
        <f t="shared" ca="1" si="51"/>
        <v>1561</v>
      </c>
      <c r="D1662" s="111" t="str">
        <f ca="1">IF(ROW()-2&gt;LengthHeader,"",
OFFSET('YODA Header Blocks'!$A$2,'YODA File'!C1662,'YODA File'!A1662))</f>
        <v/>
      </c>
    </row>
    <row r="1663" spans="1:4" x14ac:dyDescent="0.25">
      <c r="A1663">
        <f t="shared" ca="1" si="50"/>
        <v>28</v>
      </c>
      <c r="B1663" s="111" t="str">
        <f ca="1">OFFSET('YODA Header Blocks'!$A$1,0,'YODA File'!A1663)</f>
        <v>Data Values</v>
      </c>
      <c r="C1663">
        <f t="shared" ca="1" si="51"/>
        <v>1562</v>
      </c>
      <c r="D1663" s="111" t="str">
        <f ca="1">IF(ROW()-2&gt;LengthHeader,"",
OFFSET('YODA Header Blocks'!$A$2,'YODA File'!C1663,'YODA File'!A1663))</f>
        <v/>
      </c>
    </row>
    <row r="1664" spans="1:4" x14ac:dyDescent="0.25">
      <c r="A1664">
        <f t="shared" ca="1" si="50"/>
        <v>28</v>
      </c>
      <c r="B1664" s="111" t="str">
        <f ca="1">OFFSET('YODA Header Blocks'!$A$1,0,'YODA File'!A1664)</f>
        <v>Data Values</v>
      </c>
      <c r="C1664">
        <f t="shared" ca="1" si="51"/>
        <v>1563</v>
      </c>
      <c r="D1664" s="111" t="str">
        <f ca="1">IF(ROW()-2&gt;LengthHeader,"",
OFFSET('YODA Header Blocks'!$A$2,'YODA File'!C1664,'YODA File'!A1664))</f>
        <v/>
      </c>
    </row>
    <row r="1665" spans="1:4" x14ac:dyDescent="0.25">
      <c r="A1665">
        <f t="shared" ca="1" si="50"/>
        <v>28</v>
      </c>
      <c r="B1665" s="111" t="str">
        <f ca="1">OFFSET('YODA Header Blocks'!$A$1,0,'YODA File'!A1665)</f>
        <v>Data Values</v>
      </c>
      <c r="C1665">
        <f t="shared" ca="1" si="51"/>
        <v>1564</v>
      </c>
      <c r="D1665" s="111" t="str">
        <f ca="1">IF(ROW()-2&gt;LengthHeader,"",
OFFSET('YODA Header Blocks'!$A$2,'YODA File'!C1665,'YODA File'!A1665))</f>
        <v/>
      </c>
    </row>
    <row r="1666" spans="1:4" x14ac:dyDescent="0.25">
      <c r="A1666">
        <f t="shared" ca="1" si="50"/>
        <v>28</v>
      </c>
      <c r="B1666" s="111" t="str">
        <f ca="1">OFFSET('YODA Header Blocks'!$A$1,0,'YODA File'!A1666)</f>
        <v>Data Values</v>
      </c>
      <c r="C1666">
        <f t="shared" ca="1" si="51"/>
        <v>1565</v>
      </c>
      <c r="D1666" s="111" t="str">
        <f ca="1">IF(ROW()-2&gt;LengthHeader,"",
OFFSET('YODA Header Blocks'!$A$2,'YODA File'!C1666,'YODA File'!A1666))</f>
        <v/>
      </c>
    </row>
    <row r="1667" spans="1:4" x14ac:dyDescent="0.25">
      <c r="A1667">
        <f t="shared" ref="A1667:A1730" ca="1" si="52">IF(C1666=INDIRECT(CONCATENATE("'YODA Header Blocks'!R2C",A1666+1,":R2C",A1666+1),FALSE),A1666+1,A1666)</f>
        <v>28</v>
      </c>
      <c r="B1667" s="111" t="str">
        <f ca="1">OFFSET('YODA Header Blocks'!$A$1,0,'YODA File'!A1667)</f>
        <v>Data Values</v>
      </c>
      <c r="C1667">
        <f t="shared" ref="C1667:C1730" ca="1" si="53">IF(C1666=SUM(INDIRECT(CONCATENATE("'YODA Header Blocks'!R2C",A1666+1,":R2C",A1666+1),FALSE)),1,C1666+1)</f>
        <v>1566</v>
      </c>
      <c r="D1667" s="111" t="str">
        <f ca="1">IF(ROW()-2&gt;LengthHeader,"",
OFFSET('YODA Header Blocks'!$A$2,'YODA File'!C1667,'YODA File'!A1667))</f>
        <v/>
      </c>
    </row>
    <row r="1668" spans="1:4" x14ac:dyDescent="0.25">
      <c r="A1668">
        <f t="shared" ca="1" si="52"/>
        <v>28</v>
      </c>
      <c r="B1668" s="111" t="str">
        <f ca="1">OFFSET('YODA Header Blocks'!$A$1,0,'YODA File'!A1668)</f>
        <v>Data Values</v>
      </c>
      <c r="C1668">
        <f t="shared" ca="1" si="53"/>
        <v>1567</v>
      </c>
      <c r="D1668" s="111" t="str">
        <f ca="1">IF(ROW()-2&gt;LengthHeader,"",
OFFSET('YODA Header Blocks'!$A$2,'YODA File'!C1668,'YODA File'!A1668))</f>
        <v/>
      </c>
    </row>
    <row r="1669" spans="1:4" x14ac:dyDescent="0.25">
      <c r="A1669">
        <f t="shared" ca="1" si="52"/>
        <v>28</v>
      </c>
      <c r="B1669" s="111" t="str">
        <f ca="1">OFFSET('YODA Header Blocks'!$A$1,0,'YODA File'!A1669)</f>
        <v>Data Values</v>
      </c>
      <c r="C1669">
        <f t="shared" ca="1" si="53"/>
        <v>1568</v>
      </c>
      <c r="D1669" s="111" t="str">
        <f ca="1">IF(ROW()-2&gt;LengthHeader,"",
OFFSET('YODA Header Blocks'!$A$2,'YODA File'!C1669,'YODA File'!A1669))</f>
        <v/>
      </c>
    </row>
    <row r="1670" spans="1:4" x14ac:dyDescent="0.25">
      <c r="A1670">
        <f t="shared" ca="1" si="52"/>
        <v>28</v>
      </c>
      <c r="B1670" s="111" t="str">
        <f ca="1">OFFSET('YODA Header Blocks'!$A$1,0,'YODA File'!A1670)</f>
        <v>Data Values</v>
      </c>
      <c r="C1670">
        <f t="shared" ca="1" si="53"/>
        <v>1569</v>
      </c>
      <c r="D1670" s="111" t="str">
        <f ca="1">IF(ROW()-2&gt;LengthHeader,"",
OFFSET('YODA Header Blocks'!$A$2,'YODA File'!C1670,'YODA File'!A1670))</f>
        <v/>
      </c>
    </row>
    <row r="1671" spans="1:4" x14ac:dyDescent="0.25">
      <c r="A1671">
        <f t="shared" ca="1" si="52"/>
        <v>28</v>
      </c>
      <c r="B1671" s="111" t="str">
        <f ca="1">OFFSET('YODA Header Blocks'!$A$1,0,'YODA File'!A1671)</f>
        <v>Data Values</v>
      </c>
      <c r="C1671">
        <f t="shared" ca="1" si="53"/>
        <v>1570</v>
      </c>
      <c r="D1671" s="111" t="str">
        <f ca="1">IF(ROW()-2&gt;LengthHeader,"",
OFFSET('YODA Header Blocks'!$A$2,'YODA File'!C1671,'YODA File'!A1671))</f>
        <v/>
      </c>
    </row>
    <row r="1672" spans="1:4" x14ac:dyDescent="0.25">
      <c r="A1672">
        <f t="shared" ca="1" si="52"/>
        <v>28</v>
      </c>
      <c r="B1672" s="111" t="str">
        <f ca="1">OFFSET('YODA Header Blocks'!$A$1,0,'YODA File'!A1672)</f>
        <v>Data Values</v>
      </c>
      <c r="C1672">
        <f t="shared" ca="1" si="53"/>
        <v>1571</v>
      </c>
      <c r="D1672" s="111" t="str">
        <f ca="1">IF(ROW()-2&gt;LengthHeader,"",
OFFSET('YODA Header Blocks'!$A$2,'YODA File'!C1672,'YODA File'!A1672))</f>
        <v/>
      </c>
    </row>
    <row r="1673" spans="1:4" x14ac:dyDescent="0.25">
      <c r="A1673">
        <f t="shared" ca="1" si="52"/>
        <v>28</v>
      </c>
      <c r="B1673" s="111" t="str">
        <f ca="1">OFFSET('YODA Header Blocks'!$A$1,0,'YODA File'!A1673)</f>
        <v>Data Values</v>
      </c>
      <c r="C1673">
        <f t="shared" ca="1" si="53"/>
        <v>1572</v>
      </c>
      <c r="D1673" s="111" t="str">
        <f ca="1">IF(ROW()-2&gt;LengthHeader,"",
OFFSET('YODA Header Blocks'!$A$2,'YODA File'!C1673,'YODA File'!A1673))</f>
        <v/>
      </c>
    </row>
    <row r="1674" spans="1:4" x14ac:dyDescent="0.25">
      <c r="A1674">
        <f t="shared" ca="1" si="52"/>
        <v>28</v>
      </c>
      <c r="B1674" s="111" t="str">
        <f ca="1">OFFSET('YODA Header Blocks'!$A$1,0,'YODA File'!A1674)</f>
        <v>Data Values</v>
      </c>
      <c r="C1674">
        <f t="shared" ca="1" si="53"/>
        <v>1573</v>
      </c>
      <c r="D1674" s="111" t="str">
        <f ca="1">IF(ROW()-2&gt;LengthHeader,"",
OFFSET('YODA Header Blocks'!$A$2,'YODA File'!C1674,'YODA File'!A1674))</f>
        <v/>
      </c>
    </row>
    <row r="1675" spans="1:4" x14ac:dyDescent="0.25">
      <c r="A1675">
        <f t="shared" ca="1" si="52"/>
        <v>28</v>
      </c>
      <c r="B1675" s="111" t="str">
        <f ca="1">OFFSET('YODA Header Blocks'!$A$1,0,'YODA File'!A1675)</f>
        <v>Data Values</v>
      </c>
      <c r="C1675">
        <f t="shared" ca="1" si="53"/>
        <v>1574</v>
      </c>
      <c r="D1675" s="111" t="str">
        <f ca="1">IF(ROW()-2&gt;LengthHeader,"",
OFFSET('YODA Header Blocks'!$A$2,'YODA File'!C1675,'YODA File'!A1675))</f>
        <v/>
      </c>
    </row>
    <row r="1676" spans="1:4" x14ac:dyDescent="0.25">
      <c r="A1676">
        <f t="shared" ca="1" si="52"/>
        <v>28</v>
      </c>
      <c r="B1676" s="111" t="str">
        <f ca="1">OFFSET('YODA Header Blocks'!$A$1,0,'YODA File'!A1676)</f>
        <v>Data Values</v>
      </c>
      <c r="C1676">
        <f t="shared" ca="1" si="53"/>
        <v>1575</v>
      </c>
      <c r="D1676" s="111" t="str">
        <f ca="1">IF(ROW()-2&gt;LengthHeader,"",
OFFSET('YODA Header Blocks'!$A$2,'YODA File'!C1676,'YODA File'!A1676))</f>
        <v/>
      </c>
    </row>
    <row r="1677" spans="1:4" x14ac:dyDescent="0.25">
      <c r="A1677">
        <f t="shared" ca="1" si="52"/>
        <v>28</v>
      </c>
      <c r="B1677" s="111" t="str">
        <f ca="1">OFFSET('YODA Header Blocks'!$A$1,0,'YODA File'!A1677)</f>
        <v>Data Values</v>
      </c>
      <c r="C1677">
        <f t="shared" ca="1" si="53"/>
        <v>1576</v>
      </c>
      <c r="D1677" s="111" t="str">
        <f ca="1">IF(ROW()-2&gt;LengthHeader,"",
OFFSET('YODA Header Blocks'!$A$2,'YODA File'!C1677,'YODA File'!A1677))</f>
        <v/>
      </c>
    </row>
    <row r="1678" spans="1:4" x14ac:dyDescent="0.25">
      <c r="A1678">
        <f t="shared" ca="1" si="52"/>
        <v>28</v>
      </c>
      <c r="B1678" s="111" t="str">
        <f ca="1">OFFSET('YODA Header Blocks'!$A$1,0,'YODA File'!A1678)</f>
        <v>Data Values</v>
      </c>
      <c r="C1678">
        <f t="shared" ca="1" si="53"/>
        <v>1577</v>
      </c>
      <c r="D1678" s="111" t="str">
        <f ca="1">IF(ROW()-2&gt;LengthHeader,"",
OFFSET('YODA Header Blocks'!$A$2,'YODA File'!C1678,'YODA File'!A1678))</f>
        <v/>
      </c>
    </row>
    <row r="1679" spans="1:4" x14ac:dyDescent="0.25">
      <c r="A1679">
        <f t="shared" ca="1" si="52"/>
        <v>28</v>
      </c>
      <c r="B1679" s="111" t="str">
        <f ca="1">OFFSET('YODA Header Blocks'!$A$1,0,'YODA File'!A1679)</f>
        <v>Data Values</v>
      </c>
      <c r="C1679">
        <f t="shared" ca="1" si="53"/>
        <v>1578</v>
      </c>
      <c r="D1679" s="111" t="str">
        <f ca="1">IF(ROW()-2&gt;LengthHeader,"",
OFFSET('YODA Header Blocks'!$A$2,'YODA File'!C1679,'YODA File'!A1679))</f>
        <v/>
      </c>
    </row>
    <row r="1680" spans="1:4" x14ac:dyDescent="0.25">
      <c r="A1680">
        <f t="shared" ca="1" si="52"/>
        <v>28</v>
      </c>
      <c r="B1680" s="111" t="str">
        <f ca="1">OFFSET('YODA Header Blocks'!$A$1,0,'YODA File'!A1680)</f>
        <v>Data Values</v>
      </c>
      <c r="C1680">
        <f t="shared" ca="1" si="53"/>
        <v>1579</v>
      </c>
      <c r="D1680" s="111" t="str">
        <f ca="1">IF(ROW()-2&gt;LengthHeader,"",
OFFSET('YODA Header Blocks'!$A$2,'YODA File'!C1680,'YODA File'!A1680))</f>
        <v/>
      </c>
    </row>
    <row r="1681" spans="1:4" x14ac:dyDescent="0.25">
      <c r="A1681">
        <f t="shared" ca="1" si="52"/>
        <v>28</v>
      </c>
      <c r="B1681" s="111" t="str">
        <f ca="1">OFFSET('YODA Header Blocks'!$A$1,0,'YODA File'!A1681)</f>
        <v>Data Values</v>
      </c>
      <c r="C1681">
        <f t="shared" ca="1" si="53"/>
        <v>1580</v>
      </c>
      <c r="D1681" s="111" t="str">
        <f ca="1">IF(ROW()-2&gt;LengthHeader,"",
OFFSET('YODA Header Blocks'!$A$2,'YODA File'!C1681,'YODA File'!A1681))</f>
        <v/>
      </c>
    </row>
    <row r="1682" spans="1:4" x14ac:dyDescent="0.25">
      <c r="A1682">
        <f t="shared" ca="1" si="52"/>
        <v>28</v>
      </c>
      <c r="B1682" s="111" t="str">
        <f ca="1">OFFSET('YODA Header Blocks'!$A$1,0,'YODA File'!A1682)</f>
        <v>Data Values</v>
      </c>
      <c r="C1682">
        <f t="shared" ca="1" si="53"/>
        <v>1581</v>
      </c>
      <c r="D1682" s="111" t="str">
        <f ca="1">IF(ROW()-2&gt;LengthHeader,"",
OFFSET('YODA Header Blocks'!$A$2,'YODA File'!C1682,'YODA File'!A1682))</f>
        <v/>
      </c>
    </row>
    <row r="1683" spans="1:4" x14ac:dyDescent="0.25">
      <c r="A1683">
        <f t="shared" ca="1" si="52"/>
        <v>28</v>
      </c>
      <c r="B1683" s="111" t="str">
        <f ca="1">OFFSET('YODA Header Blocks'!$A$1,0,'YODA File'!A1683)</f>
        <v>Data Values</v>
      </c>
      <c r="C1683">
        <f t="shared" ca="1" si="53"/>
        <v>1582</v>
      </c>
      <c r="D1683" s="111" t="str">
        <f ca="1">IF(ROW()-2&gt;LengthHeader,"",
OFFSET('YODA Header Blocks'!$A$2,'YODA File'!C1683,'YODA File'!A1683))</f>
        <v/>
      </c>
    </row>
    <row r="1684" spans="1:4" x14ac:dyDescent="0.25">
      <c r="A1684">
        <f t="shared" ca="1" si="52"/>
        <v>28</v>
      </c>
      <c r="B1684" s="111" t="str">
        <f ca="1">OFFSET('YODA Header Blocks'!$A$1,0,'YODA File'!A1684)</f>
        <v>Data Values</v>
      </c>
      <c r="C1684">
        <f t="shared" ca="1" si="53"/>
        <v>1583</v>
      </c>
      <c r="D1684" s="111" t="str">
        <f ca="1">IF(ROW()-2&gt;LengthHeader,"",
OFFSET('YODA Header Blocks'!$A$2,'YODA File'!C1684,'YODA File'!A1684))</f>
        <v/>
      </c>
    </row>
    <row r="1685" spans="1:4" x14ac:dyDescent="0.25">
      <c r="A1685">
        <f t="shared" ca="1" si="52"/>
        <v>28</v>
      </c>
      <c r="B1685" s="111" t="str">
        <f ca="1">OFFSET('YODA Header Blocks'!$A$1,0,'YODA File'!A1685)</f>
        <v>Data Values</v>
      </c>
      <c r="C1685">
        <f t="shared" ca="1" si="53"/>
        <v>1584</v>
      </c>
      <c r="D1685" s="111" t="str">
        <f ca="1">IF(ROW()-2&gt;LengthHeader,"",
OFFSET('YODA Header Blocks'!$A$2,'YODA File'!C1685,'YODA File'!A1685))</f>
        <v/>
      </c>
    </row>
    <row r="1686" spans="1:4" x14ac:dyDescent="0.25">
      <c r="A1686">
        <f t="shared" ca="1" si="52"/>
        <v>28</v>
      </c>
      <c r="B1686" s="111" t="str">
        <f ca="1">OFFSET('YODA Header Blocks'!$A$1,0,'YODA File'!A1686)</f>
        <v>Data Values</v>
      </c>
      <c r="C1686">
        <f t="shared" ca="1" si="53"/>
        <v>1585</v>
      </c>
      <c r="D1686" s="111" t="str">
        <f ca="1">IF(ROW()-2&gt;LengthHeader,"",
OFFSET('YODA Header Blocks'!$A$2,'YODA File'!C1686,'YODA File'!A1686))</f>
        <v/>
      </c>
    </row>
    <row r="1687" spans="1:4" x14ac:dyDescent="0.25">
      <c r="A1687">
        <f t="shared" ca="1" si="52"/>
        <v>28</v>
      </c>
      <c r="B1687" s="111" t="str">
        <f ca="1">OFFSET('YODA Header Blocks'!$A$1,0,'YODA File'!A1687)</f>
        <v>Data Values</v>
      </c>
      <c r="C1687">
        <f t="shared" ca="1" si="53"/>
        <v>1586</v>
      </c>
      <c r="D1687" s="111" t="str">
        <f ca="1">IF(ROW()-2&gt;LengthHeader,"",
OFFSET('YODA Header Blocks'!$A$2,'YODA File'!C1687,'YODA File'!A1687))</f>
        <v/>
      </c>
    </row>
    <row r="1688" spans="1:4" x14ac:dyDescent="0.25">
      <c r="A1688">
        <f t="shared" ca="1" si="52"/>
        <v>28</v>
      </c>
      <c r="B1688" s="111" t="str">
        <f ca="1">OFFSET('YODA Header Blocks'!$A$1,0,'YODA File'!A1688)</f>
        <v>Data Values</v>
      </c>
      <c r="C1688">
        <f t="shared" ca="1" si="53"/>
        <v>1587</v>
      </c>
      <c r="D1688" s="111" t="str">
        <f ca="1">IF(ROW()-2&gt;LengthHeader,"",
OFFSET('YODA Header Blocks'!$A$2,'YODA File'!C1688,'YODA File'!A1688))</f>
        <v/>
      </c>
    </row>
    <row r="1689" spans="1:4" x14ac:dyDescent="0.25">
      <c r="A1689">
        <f t="shared" ca="1" si="52"/>
        <v>28</v>
      </c>
      <c r="B1689" s="111" t="str">
        <f ca="1">OFFSET('YODA Header Blocks'!$A$1,0,'YODA File'!A1689)</f>
        <v>Data Values</v>
      </c>
      <c r="C1689">
        <f t="shared" ca="1" si="53"/>
        <v>1588</v>
      </c>
      <c r="D1689" s="111" t="str">
        <f ca="1">IF(ROW()-2&gt;LengthHeader,"",
OFFSET('YODA Header Blocks'!$A$2,'YODA File'!C1689,'YODA File'!A1689))</f>
        <v/>
      </c>
    </row>
    <row r="1690" spans="1:4" x14ac:dyDescent="0.25">
      <c r="A1690">
        <f t="shared" ca="1" si="52"/>
        <v>28</v>
      </c>
      <c r="B1690" s="111" t="str">
        <f ca="1">OFFSET('YODA Header Blocks'!$A$1,0,'YODA File'!A1690)</f>
        <v>Data Values</v>
      </c>
      <c r="C1690">
        <f t="shared" ca="1" si="53"/>
        <v>1589</v>
      </c>
      <c r="D1690" s="111" t="str">
        <f ca="1">IF(ROW()-2&gt;LengthHeader,"",
OFFSET('YODA Header Blocks'!$A$2,'YODA File'!C1690,'YODA File'!A1690))</f>
        <v/>
      </c>
    </row>
    <row r="1691" spans="1:4" x14ac:dyDescent="0.25">
      <c r="A1691">
        <f t="shared" ca="1" si="52"/>
        <v>28</v>
      </c>
      <c r="B1691" s="111" t="str">
        <f ca="1">OFFSET('YODA Header Blocks'!$A$1,0,'YODA File'!A1691)</f>
        <v>Data Values</v>
      </c>
      <c r="C1691">
        <f t="shared" ca="1" si="53"/>
        <v>1590</v>
      </c>
      <c r="D1691" s="111" t="str">
        <f ca="1">IF(ROW()-2&gt;LengthHeader,"",
OFFSET('YODA Header Blocks'!$A$2,'YODA File'!C1691,'YODA File'!A1691))</f>
        <v/>
      </c>
    </row>
    <row r="1692" spans="1:4" x14ac:dyDescent="0.25">
      <c r="A1692">
        <f t="shared" ca="1" si="52"/>
        <v>28</v>
      </c>
      <c r="B1692" s="111" t="str">
        <f ca="1">OFFSET('YODA Header Blocks'!$A$1,0,'YODA File'!A1692)</f>
        <v>Data Values</v>
      </c>
      <c r="C1692">
        <f t="shared" ca="1" si="53"/>
        <v>1591</v>
      </c>
      <c r="D1692" s="111" t="str">
        <f ca="1">IF(ROW()-2&gt;LengthHeader,"",
OFFSET('YODA Header Blocks'!$A$2,'YODA File'!C1692,'YODA File'!A1692))</f>
        <v/>
      </c>
    </row>
    <row r="1693" spans="1:4" x14ac:dyDescent="0.25">
      <c r="A1693">
        <f t="shared" ca="1" si="52"/>
        <v>28</v>
      </c>
      <c r="B1693" s="111" t="str">
        <f ca="1">OFFSET('YODA Header Blocks'!$A$1,0,'YODA File'!A1693)</f>
        <v>Data Values</v>
      </c>
      <c r="C1693">
        <f t="shared" ca="1" si="53"/>
        <v>1592</v>
      </c>
      <c r="D1693" s="111" t="str">
        <f ca="1">IF(ROW()-2&gt;LengthHeader,"",
OFFSET('YODA Header Blocks'!$A$2,'YODA File'!C1693,'YODA File'!A1693))</f>
        <v/>
      </c>
    </row>
    <row r="1694" spans="1:4" x14ac:dyDescent="0.25">
      <c r="A1694">
        <f t="shared" ca="1" si="52"/>
        <v>28</v>
      </c>
      <c r="B1694" s="111" t="str">
        <f ca="1">OFFSET('YODA Header Blocks'!$A$1,0,'YODA File'!A1694)</f>
        <v>Data Values</v>
      </c>
      <c r="C1694">
        <f t="shared" ca="1" si="53"/>
        <v>1593</v>
      </c>
      <c r="D1694" s="111" t="str">
        <f ca="1">IF(ROW()-2&gt;LengthHeader,"",
OFFSET('YODA Header Blocks'!$A$2,'YODA File'!C1694,'YODA File'!A1694))</f>
        <v/>
      </c>
    </row>
    <row r="1695" spans="1:4" x14ac:dyDescent="0.25">
      <c r="A1695">
        <f t="shared" ca="1" si="52"/>
        <v>28</v>
      </c>
      <c r="B1695" s="111" t="str">
        <f ca="1">OFFSET('YODA Header Blocks'!$A$1,0,'YODA File'!A1695)</f>
        <v>Data Values</v>
      </c>
      <c r="C1695">
        <f t="shared" ca="1" si="53"/>
        <v>1594</v>
      </c>
      <c r="D1695" s="111" t="str">
        <f ca="1">IF(ROW()-2&gt;LengthHeader,"",
OFFSET('YODA Header Blocks'!$A$2,'YODA File'!C1695,'YODA File'!A1695))</f>
        <v/>
      </c>
    </row>
    <row r="1696" spans="1:4" x14ac:dyDescent="0.25">
      <c r="A1696">
        <f t="shared" ca="1" si="52"/>
        <v>28</v>
      </c>
      <c r="B1696" s="111" t="str">
        <f ca="1">OFFSET('YODA Header Blocks'!$A$1,0,'YODA File'!A1696)</f>
        <v>Data Values</v>
      </c>
      <c r="C1696">
        <f t="shared" ca="1" si="53"/>
        <v>1595</v>
      </c>
      <c r="D1696" s="111" t="str">
        <f ca="1">IF(ROW()-2&gt;LengthHeader,"",
OFFSET('YODA Header Blocks'!$A$2,'YODA File'!C1696,'YODA File'!A1696))</f>
        <v/>
      </c>
    </row>
    <row r="1697" spans="1:4" x14ac:dyDescent="0.25">
      <c r="A1697">
        <f t="shared" ca="1" si="52"/>
        <v>28</v>
      </c>
      <c r="B1697" s="111" t="str">
        <f ca="1">OFFSET('YODA Header Blocks'!$A$1,0,'YODA File'!A1697)</f>
        <v>Data Values</v>
      </c>
      <c r="C1697">
        <f t="shared" ca="1" si="53"/>
        <v>1596</v>
      </c>
      <c r="D1697" s="111" t="str">
        <f ca="1">IF(ROW()-2&gt;LengthHeader,"",
OFFSET('YODA Header Blocks'!$A$2,'YODA File'!C1697,'YODA File'!A1697))</f>
        <v/>
      </c>
    </row>
    <row r="1698" spans="1:4" x14ac:dyDescent="0.25">
      <c r="A1698">
        <f t="shared" ca="1" si="52"/>
        <v>28</v>
      </c>
      <c r="B1698" s="111" t="str">
        <f ca="1">OFFSET('YODA Header Blocks'!$A$1,0,'YODA File'!A1698)</f>
        <v>Data Values</v>
      </c>
      <c r="C1698">
        <f t="shared" ca="1" si="53"/>
        <v>1597</v>
      </c>
      <c r="D1698" s="111" t="str">
        <f ca="1">IF(ROW()-2&gt;LengthHeader,"",
OFFSET('YODA Header Blocks'!$A$2,'YODA File'!C1698,'YODA File'!A1698))</f>
        <v/>
      </c>
    </row>
    <row r="1699" spans="1:4" x14ac:dyDescent="0.25">
      <c r="A1699">
        <f t="shared" ca="1" si="52"/>
        <v>28</v>
      </c>
      <c r="B1699" s="111" t="str">
        <f ca="1">OFFSET('YODA Header Blocks'!$A$1,0,'YODA File'!A1699)</f>
        <v>Data Values</v>
      </c>
      <c r="C1699">
        <f t="shared" ca="1" si="53"/>
        <v>1598</v>
      </c>
      <c r="D1699" s="111" t="str">
        <f ca="1">IF(ROW()-2&gt;LengthHeader,"",
OFFSET('YODA Header Blocks'!$A$2,'YODA File'!C1699,'YODA File'!A1699))</f>
        <v/>
      </c>
    </row>
    <row r="1700" spans="1:4" x14ac:dyDescent="0.25">
      <c r="A1700">
        <f t="shared" ca="1" si="52"/>
        <v>28</v>
      </c>
      <c r="B1700" s="111" t="str">
        <f ca="1">OFFSET('YODA Header Blocks'!$A$1,0,'YODA File'!A1700)</f>
        <v>Data Values</v>
      </c>
      <c r="C1700">
        <f t="shared" ca="1" si="53"/>
        <v>1599</v>
      </c>
      <c r="D1700" s="111" t="str">
        <f ca="1">IF(ROW()-2&gt;LengthHeader,"",
OFFSET('YODA Header Blocks'!$A$2,'YODA File'!C1700,'YODA File'!A1700))</f>
        <v/>
      </c>
    </row>
    <row r="1701" spans="1:4" x14ac:dyDescent="0.25">
      <c r="A1701">
        <f t="shared" ca="1" si="52"/>
        <v>28</v>
      </c>
      <c r="B1701" s="111" t="str">
        <f ca="1">OFFSET('YODA Header Blocks'!$A$1,0,'YODA File'!A1701)</f>
        <v>Data Values</v>
      </c>
      <c r="C1701">
        <f t="shared" ca="1" si="53"/>
        <v>1600</v>
      </c>
      <c r="D1701" s="111" t="str">
        <f ca="1">IF(ROW()-2&gt;LengthHeader,"",
OFFSET('YODA Header Blocks'!$A$2,'YODA File'!C1701,'YODA File'!A1701))</f>
        <v/>
      </c>
    </row>
    <row r="1702" spans="1:4" x14ac:dyDescent="0.25">
      <c r="A1702">
        <f t="shared" ca="1" si="52"/>
        <v>28</v>
      </c>
      <c r="B1702" s="111" t="str">
        <f ca="1">OFFSET('YODA Header Blocks'!$A$1,0,'YODA File'!A1702)</f>
        <v>Data Values</v>
      </c>
      <c r="C1702">
        <f t="shared" ca="1" si="53"/>
        <v>1601</v>
      </c>
      <c r="D1702" s="111" t="str">
        <f ca="1">IF(ROW()-2&gt;LengthHeader,"",
OFFSET('YODA Header Blocks'!$A$2,'YODA File'!C1702,'YODA File'!A1702))</f>
        <v/>
      </c>
    </row>
    <row r="1703" spans="1:4" x14ac:dyDescent="0.25">
      <c r="A1703">
        <f t="shared" ca="1" si="52"/>
        <v>28</v>
      </c>
      <c r="B1703" s="111" t="str">
        <f ca="1">OFFSET('YODA Header Blocks'!$A$1,0,'YODA File'!A1703)</f>
        <v>Data Values</v>
      </c>
      <c r="C1703">
        <f t="shared" ca="1" si="53"/>
        <v>1602</v>
      </c>
      <c r="D1703" s="111" t="str">
        <f ca="1">IF(ROW()-2&gt;LengthHeader,"",
OFFSET('YODA Header Blocks'!$A$2,'YODA File'!C1703,'YODA File'!A1703))</f>
        <v/>
      </c>
    </row>
    <row r="1704" spans="1:4" x14ac:dyDescent="0.25">
      <c r="A1704">
        <f t="shared" ca="1" si="52"/>
        <v>28</v>
      </c>
      <c r="B1704" s="111" t="str">
        <f ca="1">OFFSET('YODA Header Blocks'!$A$1,0,'YODA File'!A1704)</f>
        <v>Data Values</v>
      </c>
      <c r="C1704">
        <f t="shared" ca="1" si="53"/>
        <v>1603</v>
      </c>
      <c r="D1704" s="111" t="str">
        <f ca="1">IF(ROW()-2&gt;LengthHeader,"",
OFFSET('YODA Header Blocks'!$A$2,'YODA File'!C1704,'YODA File'!A1704))</f>
        <v/>
      </c>
    </row>
    <row r="1705" spans="1:4" x14ac:dyDescent="0.25">
      <c r="A1705">
        <f t="shared" ca="1" si="52"/>
        <v>28</v>
      </c>
      <c r="B1705" s="111" t="str">
        <f ca="1">OFFSET('YODA Header Blocks'!$A$1,0,'YODA File'!A1705)</f>
        <v>Data Values</v>
      </c>
      <c r="C1705">
        <f t="shared" ca="1" si="53"/>
        <v>1604</v>
      </c>
      <c r="D1705" s="111" t="str">
        <f ca="1">IF(ROW()-2&gt;LengthHeader,"",
OFFSET('YODA Header Blocks'!$A$2,'YODA File'!C1705,'YODA File'!A1705))</f>
        <v/>
      </c>
    </row>
    <row r="1706" spans="1:4" x14ac:dyDescent="0.25">
      <c r="A1706">
        <f t="shared" ca="1" si="52"/>
        <v>28</v>
      </c>
      <c r="B1706" s="111" t="str">
        <f ca="1">OFFSET('YODA Header Blocks'!$A$1,0,'YODA File'!A1706)</f>
        <v>Data Values</v>
      </c>
      <c r="C1706">
        <f t="shared" ca="1" si="53"/>
        <v>1605</v>
      </c>
      <c r="D1706" s="111" t="str">
        <f ca="1">IF(ROW()-2&gt;LengthHeader,"",
OFFSET('YODA Header Blocks'!$A$2,'YODA File'!C1706,'YODA File'!A1706))</f>
        <v/>
      </c>
    </row>
    <row r="1707" spans="1:4" x14ac:dyDescent="0.25">
      <c r="A1707">
        <f t="shared" ca="1" si="52"/>
        <v>28</v>
      </c>
      <c r="B1707" s="111" t="str">
        <f ca="1">OFFSET('YODA Header Blocks'!$A$1,0,'YODA File'!A1707)</f>
        <v>Data Values</v>
      </c>
      <c r="C1707">
        <f t="shared" ca="1" si="53"/>
        <v>1606</v>
      </c>
      <c r="D1707" s="111" t="str">
        <f ca="1">IF(ROW()-2&gt;LengthHeader,"",
OFFSET('YODA Header Blocks'!$A$2,'YODA File'!C1707,'YODA File'!A1707))</f>
        <v/>
      </c>
    </row>
    <row r="1708" spans="1:4" x14ac:dyDescent="0.25">
      <c r="A1708">
        <f t="shared" ca="1" si="52"/>
        <v>28</v>
      </c>
      <c r="B1708" s="111" t="str">
        <f ca="1">OFFSET('YODA Header Blocks'!$A$1,0,'YODA File'!A1708)</f>
        <v>Data Values</v>
      </c>
      <c r="C1708">
        <f t="shared" ca="1" si="53"/>
        <v>1607</v>
      </c>
      <c r="D1708" s="111" t="str">
        <f ca="1">IF(ROW()-2&gt;LengthHeader,"",
OFFSET('YODA Header Blocks'!$A$2,'YODA File'!C1708,'YODA File'!A1708))</f>
        <v/>
      </c>
    </row>
    <row r="1709" spans="1:4" x14ac:dyDescent="0.25">
      <c r="A1709">
        <f t="shared" ca="1" si="52"/>
        <v>28</v>
      </c>
      <c r="B1709" s="111" t="str">
        <f ca="1">OFFSET('YODA Header Blocks'!$A$1,0,'YODA File'!A1709)</f>
        <v>Data Values</v>
      </c>
      <c r="C1709">
        <f t="shared" ca="1" si="53"/>
        <v>1608</v>
      </c>
      <c r="D1709" s="111" t="str">
        <f ca="1">IF(ROW()-2&gt;LengthHeader,"",
OFFSET('YODA Header Blocks'!$A$2,'YODA File'!C1709,'YODA File'!A1709))</f>
        <v/>
      </c>
    </row>
    <row r="1710" spans="1:4" x14ac:dyDescent="0.25">
      <c r="A1710">
        <f t="shared" ca="1" si="52"/>
        <v>28</v>
      </c>
      <c r="B1710" s="111" t="str">
        <f ca="1">OFFSET('YODA Header Blocks'!$A$1,0,'YODA File'!A1710)</f>
        <v>Data Values</v>
      </c>
      <c r="C1710">
        <f t="shared" ca="1" si="53"/>
        <v>1609</v>
      </c>
      <c r="D1710" s="111" t="str">
        <f ca="1">IF(ROW()-2&gt;LengthHeader,"",
OFFSET('YODA Header Blocks'!$A$2,'YODA File'!C1710,'YODA File'!A1710))</f>
        <v/>
      </c>
    </row>
    <row r="1711" spans="1:4" x14ac:dyDescent="0.25">
      <c r="A1711">
        <f t="shared" ca="1" si="52"/>
        <v>28</v>
      </c>
      <c r="B1711" s="111" t="str">
        <f ca="1">OFFSET('YODA Header Blocks'!$A$1,0,'YODA File'!A1711)</f>
        <v>Data Values</v>
      </c>
      <c r="C1711">
        <f t="shared" ca="1" si="53"/>
        <v>1610</v>
      </c>
      <c r="D1711" s="111" t="str">
        <f ca="1">IF(ROW()-2&gt;LengthHeader,"",
OFFSET('YODA Header Blocks'!$A$2,'YODA File'!C1711,'YODA File'!A1711))</f>
        <v/>
      </c>
    </row>
    <row r="1712" spans="1:4" x14ac:dyDescent="0.25">
      <c r="A1712">
        <f t="shared" ca="1" si="52"/>
        <v>28</v>
      </c>
      <c r="B1712" s="111" t="str">
        <f ca="1">OFFSET('YODA Header Blocks'!$A$1,0,'YODA File'!A1712)</f>
        <v>Data Values</v>
      </c>
      <c r="C1712">
        <f t="shared" ca="1" si="53"/>
        <v>1611</v>
      </c>
      <c r="D1712" s="111" t="str">
        <f ca="1">IF(ROW()-2&gt;LengthHeader,"",
OFFSET('YODA Header Blocks'!$A$2,'YODA File'!C1712,'YODA File'!A1712))</f>
        <v/>
      </c>
    </row>
    <row r="1713" spans="1:4" x14ac:dyDescent="0.25">
      <c r="A1713">
        <f t="shared" ca="1" si="52"/>
        <v>28</v>
      </c>
      <c r="B1713" s="111" t="str">
        <f ca="1">OFFSET('YODA Header Blocks'!$A$1,0,'YODA File'!A1713)</f>
        <v>Data Values</v>
      </c>
      <c r="C1713">
        <f t="shared" ca="1" si="53"/>
        <v>1612</v>
      </c>
      <c r="D1713" s="111" t="str">
        <f ca="1">IF(ROW()-2&gt;LengthHeader,"",
OFFSET('YODA Header Blocks'!$A$2,'YODA File'!C1713,'YODA File'!A1713))</f>
        <v/>
      </c>
    </row>
    <row r="1714" spans="1:4" x14ac:dyDescent="0.25">
      <c r="A1714">
        <f t="shared" ca="1" si="52"/>
        <v>28</v>
      </c>
      <c r="B1714" s="111" t="str">
        <f ca="1">OFFSET('YODA Header Blocks'!$A$1,0,'YODA File'!A1714)</f>
        <v>Data Values</v>
      </c>
      <c r="C1714">
        <f t="shared" ca="1" si="53"/>
        <v>1613</v>
      </c>
      <c r="D1714" s="111" t="str">
        <f ca="1">IF(ROW()-2&gt;LengthHeader,"",
OFFSET('YODA Header Blocks'!$A$2,'YODA File'!C1714,'YODA File'!A1714))</f>
        <v/>
      </c>
    </row>
    <row r="1715" spans="1:4" x14ac:dyDescent="0.25">
      <c r="A1715">
        <f t="shared" ca="1" si="52"/>
        <v>28</v>
      </c>
      <c r="B1715" s="111" t="str">
        <f ca="1">OFFSET('YODA Header Blocks'!$A$1,0,'YODA File'!A1715)</f>
        <v>Data Values</v>
      </c>
      <c r="C1715">
        <f t="shared" ca="1" si="53"/>
        <v>1614</v>
      </c>
      <c r="D1715" s="111" t="str">
        <f ca="1">IF(ROW()-2&gt;LengthHeader,"",
OFFSET('YODA Header Blocks'!$A$2,'YODA File'!C1715,'YODA File'!A1715))</f>
        <v/>
      </c>
    </row>
    <row r="1716" spans="1:4" x14ac:dyDescent="0.25">
      <c r="A1716">
        <f t="shared" ca="1" si="52"/>
        <v>28</v>
      </c>
      <c r="B1716" s="111" t="str">
        <f ca="1">OFFSET('YODA Header Blocks'!$A$1,0,'YODA File'!A1716)</f>
        <v>Data Values</v>
      </c>
      <c r="C1716">
        <f t="shared" ca="1" si="53"/>
        <v>1615</v>
      </c>
      <c r="D1716" s="111" t="str">
        <f ca="1">IF(ROW()-2&gt;LengthHeader,"",
OFFSET('YODA Header Blocks'!$A$2,'YODA File'!C1716,'YODA File'!A1716))</f>
        <v/>
      </c>
    </row>
    <row r="1717" spans="1:4" x14ac:dyDescent="0.25">
      <c r="A1717">
        <f t="shared" ca="1" si="52"/>
        <v>28</v>
      </c>
      <c r="B1717" s="111" t="str">
        <f ca="1">OFFSET('YODA Header Blocks'!$A$1,0,'YODA File'!A1717)</f>
        <v>Data Values</v>
      </c>
      <c r="C1717">
        <f t="shared" ca="1" si="53"/>
        <v>1616</v>
      </c>
      <c r="D1717" s="111" t="str">
        <f ca="1">IF(ROW()-2&gt;LengthHeader,"",
OFFSET('YODA Header Blocks'!$A$2,'YODA File'!C1717,'YODA File'!A1717))</f>
        <v/>
      </c>
    </row>
    <row r="1718" spans="1:4" x14ac:dyDescent="0.25">
      <c r="A1718">
        <f t="shared" ca="1" si="52"/>
        <v>28</v>
      </c>
      <c r="B1718" s="111" t="str">
        <f ca="1">OFFSET('YODA Header Blocks'!$A$1,0,'YODA File'!A1718)</f>
        <v>Data Values</v>
      </c>
      <c r="C1718">
        <f t="shared" ca="1" si="53"/>
        <v>1617</v>
      </c>
      <c r="D1718" s="111" t="str">
        <f ca="1">IF(ROW()-2&gt;LengthHeader,"",
OFFSET('YODA Header Blocks'!$A$2,'YODA File'!C1718,'YODA File'!A1718))</f>
        <v/>
      </c>
    </row>
    <row r="1719" spans="1:4" x14ac:dyDescent="0.25">
      <c r="A1719">
        <f t="shared" ca="1" si="52"/>
        <v>28</v>
      </c>
      <c r="B1719" s="111" t="str">
        <f ca="1">OFFSET('YODA Header Blocks'!$A$1,0,'YODA File'!A1719)</f>
        <v>Data Values</v>
      </c>
      <c r="C1719">
        <f t="shared" ca="1" si="53"/>
        <v>1618</v>
      </c>
      <c r="D1719" s="111" t="str">
        <f ca="1">IF(ROW()-2&gt;LengthHeader,"",
OFFSET('YODA Header Blocks'!$A$2,'YODA File'!C1719,'YODA File'!A1719))</f>
        <v/>
      </c>
    </row>
    <row r="1720" spans="1:4" x14ac:dyDescent="0.25">
      <c r="A1720">
        <f t="shared" ca="1" si="52"/>
        <v>28</v>
      </c>
      <c r="B1720" s="111" t="str">
        <f ca="1">OFFSET('YODA Header Blocks'!$A$1,0,'YODA File'!A1720)</f>
        <v>Data Values</v>
      </c>
      <c r="C1720">
        <f t="shared" ca="1" si="53"/>
        <v>1619</v>
      </c>
      <c r="D1720" s="111" t="str">
        <f ca="1">IF(ROW()-2&gt;LengthHeader,"",
OFFSET('YODA Header Blocks'!$A$2,'YODA File'!C1720,'YODA File'!A1720))</f>
        <v/>
      </c>
    </row>
    <row r="1721" spans="1:4" x14ac:dyDescent="0.25">
      <c r="A1721">
        <f t="shared" ca="1" si="52"/>
        <v>28</v>
      </c>
      <c r="B1721" s="111" t="str">
        <f ca="1">OFFSET('YODA Header Blocks'!$A$1,0,'YODA File'!A1721)</f>
        <v>Data Values</v>
      </c>
      <c r="C1721">
        <f t="shared" ca="1" si="53"/>
        <v>1620</v>
      </c>
      <c r="D1721" s="111" t="str">
        <f ca="1">IF(ROW()-2&gt;LengthHeader,"",
OFFSET('YODA Header Blocks'!$A$2,'YODA File'!C1721,'YODA File'!A1721))</f>
        <v/>
      </c>
    </row>
    <row r="1722" spans="1:4" x14ac:dyDescent="0.25">
      <c r="A1722">
        <f t="shared" ca="1" si="52"/>
        <v>28</v>
      </c>
      <c r="B1722" s="111" t="str">
        <f ca="1">OFFSET('YODA Header Blocks'!$A$1,0,'YODA File'!A1722)</f>
        <v>Data Values</v>
      </c>
      <c r="C1722">
        <f t="shared" ca="1" si="53"/>
        <v>1621</v>
      </c>
      <c r="D1722" s="111" t="str">
        <f ca="1">IF(ROW()-2&gt;LengthHeader,"",
OFFSET('YODA Header Blocks'!$A$2,'YODA File'!C1722,'YODA File'!A1722))</f>
        <v/>
      </c>
    </row>
    <row r="1723" spans="1:4" x14ac:dyDescent="0.25">
      <c r="A1723">
        <f t="shared" ca="1" si="52"/>
        <v>28</v>
      </c>
      <c r="B1723" s="111" t="str">
        <f ca="1">OFFSET('YODA Header Blocks'!$A$1,0,'YODA File'!A1723)</f>
        <v>Data Values</v>
      </c>
      <c r="C1723">
        <f t="shared" ca="1" si="53"/>
        <v>1622</v>
      </c>
      <c r="D1723" s="111" t="str">
        <f ca="1">IF(ROW()-2&gt;LengthHeader,"",
OFFSET('YODA Header Blocks'!$A$2,'YODA File'!C1723,'YODA File'!A1723))</f>
        <v/>
      </c>
    </row>
    <row r="1724" spans="1:4" x14ac:dyDescent="0.25">
      <c r="A1724">
        <f t="shared" ca="1" si="52"/>
        <v>28</v>
      </c>
      <c r="B1724" s="111" t="str">
        <f ca="1">OFFSET('YODA Header Blocks'!$A$1,0,'YODA File'!A1724)</f>
        <v>Data Values</v>
      </c>
      <c r="C1724">
        <f t="shared" ca="1" si="53"/>
        <v>1623</v>
      </c>
      <c r="D1724" s="111" t="str">
        <f ca="1">IF(ROW()-2&gt;LengthHeader,"",
OFFSET('YODA Header Blocks'!$A$2,'YODA File'!C1724,'YODA File'!A1724))</f>
        <v/>
      </c>
    </row>
    <row r="1725" spans="1:4" x14ac:dyDescent="0.25">
      <c r="A1725">
        <f t="shared" ca="1" si="52"/>
        <v>28</v>
      </c>
      <c r="B1725" s="111" t="str">
        <f ca="1">OFFSET('YODA Header Blocks'!$A$1,0,'YODA File'!A1725)</f>
        <v>Data Values</v>
      </c>
      <c r="C1725">
        <f t="shared" ca="1" si="53"/>
        <v>1624</v>
      </c>
      <c r="D1725" s="111" t="str">
        <f ca="1">IF(ROW()-2&gt;LengthHeader,"",
OFFSET('YODA Header Blocks'!$A$2,'YODA File'!C1725,'YODA File'!A1725))</f>
        <v/>
      </c>
    </row>
    <row r="1726" spans="1:4" x14ac:dyDescent="0.25">
      <c r="A1726">
        <f t="shared" ca="1" si="52"/>
        <v>28</v>
      </c>
      <c r="B1726" s="111" t="str">
        <f ca="1">OFFSET('YODA Header Blocks'!$A$1,0,'YODA File'!A1726)</f>
        <v>Data Values</v>
      </c>
      <c r="C1726">
        <f t="shared" ca="1" si="53"/>
        <v>1625</v>
      </c>
      <c r="D1726" s="111" t="str">
        <f ca="1">IF(ROW()-2&gt;LengthHeader,"",
OFFSET('YODA Header Blocks'!$A$2,'YODA File'!C1726,'YODA File'!A1726))</f>
        <v/>
      </c>
    </row>
    <row r="1727" spans="1:4" x14ac:dyDescent="0.25">
      <c r="A1727">
        <f t="shared" ca="1" si="52"/>
        <v>28</v>
      </c>
      <c r="B1727" s="111" t="str">
        <f ca="1">OFFSET('YODA Header Blocks'!$A$1,0,'YODA File'!A1727)</f>
        <v>Data Values</v>
      </c>
      <c r="C1727">
        <f t="shared" ca="1" si="53"/>
        <v>1626</v>
      </c>
      <c r="D1727" s="111" t="str">
        <f ca="1">IF(ROW()-2&gt;LengthHeader,"",
OFFSET('YODA Header Blocks'!$A$2,'YODA File'!C1727,'YODA File'!A1727))</f>
        <v/>
      </c>
    </row>
    <row r="1728" spans="1:4" x14ac:dyDescent="0.25">
      <c r="A1728">
        <f t="shared" ca="1" si="52"/>
        <v>28</v>
      </c>
      <c r="B1728" s="111" t="str">
        <f ca="1">OFFSET('YODA Header Blocks'!$A$1,0,'YODA File'!A1728)</f>
        <v>Data Values</v>
      </c>
      <c r="C1728">
        <f t="shared" ca="1" si="53"/>
        <v>1627</v>
      </c>
      <c r="D1728" s="111" t="str">
        <f ca="1">IF(ROW()-2&gt;LengthHeader,"",
OFFSET('YODA Header Blocks'!$A$2,'YODA File'!C1728,'YODA File'!A1728))</f>
        <v/>
      </c>
    </row>
    <row r="1729" spans="1:4" x14ac:dyDescent="0.25">
      <c r="A1729">
        <f t="shared" ca="1" si="52"/>
        <v>28</v>
      </c>
      <c r="B1729" s="111" t="str">
        <f ca="1">OFFSET('YODA Header Blocks'!$A$1,0,'YODA File'!A1729)</f>
        <v>Data Values</v>
      </c>
      <c r="C1729">
        <f t="shared" ca="1" si="53"/>
        <v>1628</v>
      </c>
      <c r="D1729" s="111" t="str">
        <f ca="1">IF(ROW()-2&gt;LengthHeader,"",
OFFSET('YODA Header Blocks'!$A$2,'YODA File'!C1729,'YODA File'!A1729))</f>
        <v/>
      </c>
    </row>
    <row r="1730" spans="1:4" x14ac:dyDescent="0.25">
      <c r="A1730">
        <f t="shared" ca="1" si="52"/>
        <v>28</v>
      </c>
      <c r="B1730" s="111" t="str">
        <f ca="1">OFFSET('YODA Header Blocks'!$A$1,0,'YODA File'!A1730)</f>
        <v>Data Values</v>
      </c>
      <c r="C1730">
        <f t="shared" ca="1" si="53"/>
        <v>1629</v>
      </c>
      <c r="D1730" s="111" t="str">
        <f ca="1">IF(ROW()-2&gt;LengthHeader,"",
OFFSET('YODA Header Blocks'!$A$2,'YODA File'!C1730,'YODA File'!A1730))</f>
        <v/>
      </c>
    </row>
    <row r="1731" spans="1:4" x14ac:dyDescent="0.25">
      <c r="A1731">
        <f t="shared" ref="A1731:A1794" ca="1" si="54">IF(C1730=INDIRECT(CONCATENATE("'YODA Header Blocks'!R2C",A1730+1,":R2C",A1730+1),FALSE),A1730+1,A1730)</f>
        <v>28</v>
      </c>
      <c r="B1731" s="111" t="str">
        <f ca="1">OFFSET('YODA Header Blocks'!$A$1,0,'YODA File'!A1731)</f>
        <v>Data Values</v>
      </c>
      <c r="C1731">
        <f t="shared" ref="C1731:C1794" ca="1" si="55">IF(C1730=SUM(INDIRECT(CONCATENATE("'YODA Header Blocks'!R2C",A1730+1,":R2C",A1730+1),FALSE)),1,C1730+1)</f>
        <v>1630</v>
      </c>
      <c r="D1731" s="111" t="str">
        <f ca="1">IF(ROW()-2&gt;LengthHeader,"",
OFFSET('YODA Header Blocks'!$A$2,'YODA File'!C1731,'YODA File'!A1731))</f>
        <v/>
      </c>
    </row>
    <row r="1732" spans="1:4" x14ac:dyDescent="0.25">
      <c r="A1732">
        <f t="shared" ca="1" si="54"/>
        <v>28</v>
      </c>
      <c r="B1732" s="111" t="str">
        <f ca="1">OFFSET('YODA Header Blocks'!$A$1,0,'YODA File'!A1732)</f>
        <v>Data Values</v>
      </c>
      <c r="C1732">
        <f t="shared" ca="1" si="55"/>
        <v>1631</v>
      </c>
      <c r="D1732" s="111" t="str">
        <f ca="1">IF(ROW()-2&gt;LengthHeader,"",
OFFSET('YODA Header Blocks'!$A$2,'YODA File'!C1732,'YODA File'!A1732))</f>
        <v/>
      </c>
    </row>
    <row r="1733" spans="1:4" x14ac:dyDescent="0.25">
      <c r="A1733">
        <f t="shared" ca="1" si="54"/>
        <v>28</v>
      </c>
      <c r="B1733" s="111" t="str">
        <f ca="1">OFFSET('YODA Header Blocks'!$A$1,0,'YODA File'!A1733)</f>
        <v>Data Values</v>
      </c>
      <c r="C1733">
        <f t="shared" ca="1" si="55"/>
        <v>1632</v>
      </c>
      <c r="D1733" s="111" t="str">
        <f ca="1">IF(ROW()-2&gt;LengthHeader,"",
OFFSET('YODA Header Blocks'!$A$2,'YODA File'!C1733,'YODA File'!A1733))</f>
        <v/>
      </c>
    </row>
    <row r="1734" spans="1:4" x14ac:dyDescent="0.25">
      <c r="A1734">
        <f t="shared" ca="1" si="54"/>
        <v>28</v>
      </c>
      <c r="B1734" s="111" t="str">
        <f ca="1">OFFSET('YODA Header Blocks'!$A$1,0,'YODA File'!A1734)</f>
        <v>Data Values</v>
      </c>
      <c r="C1734">
        <f t="shared" ca="1" si="55"/>
        <v>1633</v>
      </c>
      <c r="D1734" s="111" t="str">
        <f ca="1">IF(ROW()-2&gt;LengthHeader,"",
OFFSET('YODA Header Blocks'!$A$2,'YODA File'!C1734,'YODA File'!A1734))</f>
        <v/>
      </c>
    </row>
    <row r="1735" spans="1:4" x14ac:dyDescent="0.25">
      <c r="A1735">
        <f t="shared" ca="1" si="54"/>
        <v>28</v>
      </c>
      <c r="B1735" s="111" t="str">
        <f ca="1">OFFSET('YODA Header Blocks'!$A$1,0,'YODA File'!A1735)</f>
        <v>Data Values</v>
      </c>
      <c r="C1735">
        <f t="shared" ca="1" si="55"/>
        <v>1634</v>
      </c>
      <c r="D1735" s="111" t="str">
        <f ca="1">IF(ROW()-2&gt;LengthHeader,"",
OFFSET('YODA Header Blocks'!$A$2,'YODA File'!C1735,'YODA File'!A1735))</f>
        <v/>
      </c>
    </row>
    <row r="1736" spans="1:4" x14ac:dyDescent="0.25">
      <c r="A1736">
        <f t="shared" ca="1" si="54"/>
        <v>28</v>
      </c>
      <c r="B1736" s="111" t="str">
        <f ca="1">OFFSET('YODA Header Blocks'!$A$1,0,'YODA File'!A1736)</f>
        <v>Data Values</v>
      </c>
      <c r="C1736">
        <f t="shared" ca="1" si="55"/>
        <v>1635</v>
      </c>
      <c r="D1736" s="111" t="str">
        <f ca="1">IF(ROW()-2&gt;LengthHeader,"",
OFFSET('YODA Header Blocks'!$A$2,'YODA File'!C1736,'YODA File'!A1736))</f>
        <v/>
      </c>
    </row>
    <row r="1737" spans="1:4" x14ac:dyDescent="0.25">
      <c r="A1737">
        <f t="shared" ca="1" si="54"/>
        <v>28</v>
      </c>
      <c r="B1737" s="111" t="str">
        <f ca="1">OFFSET('YODA Header Blocks'!$A$1,0,'YODA File'!A1737)</f>
        <v>Data Values</v>
      </c>
      <c r="C1737">
        <f t="shared" ca="1" si="55"/>
        <v>1636</v>
      </c>
      <c r="D1737" s="111" t="str">
        <f ca="1">IF(ROW()-2&gt;LengthHeader,"",
OFFSET('YODA Header Blocks'!$A$2,'YODA File'!C1737,'YODA File'!A1737))</f>
        <v/>
      </c>
    </row>
    <row r="1738" spans="1:4" x14ac:dyDescent="0.25">
      <c r="A1738">
        <f t="shared" ca="1" si="54"/>
        <v>28</v>
      </c>
      <c r="B1738" s="111" t="str">
        <f ca="1">OFFSET('YODA Header Blocks'!$A$1,0,'YODA File'!A1738)</f>
        <v>Data Values</v>
      </c>
      <c r="C1738">
        <f t="shared" ca="1" si="55"/>
        <v>1637</v>
      </c>
      <c r="D1738" s="111" t="str">
        <f ca="1">IF(ROW()-2&gt;LengthHeader,"",
OFFSET('YODA Header Blocks'!$A$2,'YODA File'!C1738,'YODA File'!A1738))</f>
        <v/>
      </c>
    </row>
    <row r="1739" spans="1:4" x14ac:dyDescent="0.25">
      <c r="A1739">
        <f t="shared" ca="1" si="54"/>
        <v>28</v>
      </c>
      <c r="B1739" s="111" t="str">
        <f ca="1">OFFSET('YODA Header Blocks'!$A$1,0,'YODA File'!A1739)</f>
        <v>Data Values</v>
      </c>
      <c r="C1739">
        <f t="shared" ca="1" si="55"/>
        <v>1638</v>
      </c>
      <c r="D1739" s="111" t="str">
        <f ca="1">IF(ROW()-2&gt;LengthHeader,"",
OFFSET('YODA Header Blocks'!$A$2,'YODA File'!C1739,'YODA File'!A1739))</f>
        <v/>
      </c>
    </row>
    <row r="1740" spans="1:4" x14ac:dyDescent="0.25">
      <c r="A1740">
        <f t="shared" ca="1" si="54"/>
        <v>28</v>
      </c>
      <c r="B1740" s="111" t="str">
        <f ca="1">OFFSET('YODA Header Blocks'!$A$1,0,'YODA File'!A1740)</f>
        <v>Data Values</v>
      </c>
      <c r="C1740">
        <f t="shared" ca="1" si="55"/>
        <v>1639</v>
      </c>
      <c r="D1740" s="111" t="str">
        <f ca="1">IF(ROW()-2&gt;LengthHeader,"",
OFFSET('YODA Header Blocks'!$A$2,'YODA File'!C1740,'YODA File'!A1740))</f>
        <v/>
      </c>
    </row>
    <row r="1741" spans="1:4" x14ac:dyDescent="0.25">
      <c r="A1741">
        <f t="shared" ca="1" si="54"/>
        <v>28</v>
      </c>
      <c r="B1741" s="111" t="str">
        <f ca="1">OFFSET('YODA Header Blocks'!$A$1,0,'YODA File'!A1741)</f>
        <v>Data Values</v>
      </c>
      <c r="C1741">
        <f t="shared" ca="1" si="55"/>
        <v>1640</v>
      </c>
      <c r="D1741" s="111" t="str">
        <f ca="1">IF(ROW()-2&gt;LengthHeader,"",
OFFSET('YODA Header Blocks'!$A$2,'YODA File'!C1741,'YODA File'!A1741))</f>
        <v/>
      </c>
    </row>
    <row r="1742" spans="1:4" x14ac:dyDescent="0.25">
      <c r="A1742">
        <f t="shared" ca="1" si="54"/>
        <v>28</v>
      </c>
      <c r="B1742" s="111" t="str">
        <f ca="1">OFFSET('YODA Header Blocks'!$A$1,0,'YODA File'!A1742)</f>
        <v>Data Values</v>
      </c>
      <c r="C1742">
        <f t="shared" ca="1" si="55"/>
        <v>1641</v>
      </c>
      <c r="D1742" s="111" t="str">
        <f ca="1">IF(ROW()-2&gt;LengthHeader,"",
OFFSET('YODA Header Blocks'!$A$2,'YODA File'!C1742,'YODA File'!A1742))</f>
        <v/>
      </c>
    </row>
    <row r="1743" spans="1:4" x14ac:dyDescent="0.25">
      <c r="A1743">
        <f t="shared" ca="1" si="54"/>
        <v>28</v>
      </c>
      <c r="B1743" s="111" t="str">
        <f ca="1">OFFSET('YODA Header Blocks'!$A$1,0,'YODA File'!A1743)</f>
        <v>Data Values</v>
      </c>
      <c r="C1743">
        <f t="shared" ca="1" si="55"/>
        <v>1642</v>
      </c>
      <c r="D1743" s="111" t="str">
        <f ca="1">IF(ROW()-2&gt;LengthHeader,"",
OFFSET('YODA Header Blocks'!$A$2,'YODA File'!C1743,'YODA File'!A1743))</f>
        <v/>
      </c>
    </row>
    <row r="1744" spans="1:4" x14ac:dyDescent="0.25">
      <c r="A1744">
        <f t="shared" ca="1" si="54"/>
        <v>28</v>
      </c>
      <c r="B1744" s="111" t="str">
        <f ca="1">OFFSET('YODA Header Blocks'!$A$1,0,'YODA File'!A1744)</f>
        <v>Data Values</v>
      </c>
      <c r="C1744">
        <f t="shared" ca="1" si="55"/>
        <v>1643</v>
      </c>
      <c r="D1744" s="111" t="str">
        <f ca="1">IF(ROW()-2&gt;LengthHeader,"",
OFFSET('YODA Header Blocks'!$A$2,'YODA File'!C1744,'YODA File'!A1744))</f>
        <v/>
      </c>
    </row>
    <row r="1745" spans="1:4" x14ac:dyDescent="0.25">
      <c r="A1745">
        <f t="shared" ca="1" si="54"/>
        <v>28</v>
      </c>
      <c r="B1745" s="111" t="str">
        <f ca="1">OFFSET('YODA Header Blocks'!$A$1,0,'YODA File'!A1745)</f>
        <v>Data Values</v>
      </c>
      <c r="C1745">
        <f t="shared" ca="1" si="55"/>
        <v>1644</v>
      </c>
      <c r="D1745" s="111" t="str">
        <f ca="1">IF(ROW()-2&gt;LengthHeader,"",
OFFSET('YODA Header Blocks'!$A$2,'YODA File'!C1745,'YODA File'!A1745))</f>
        <v/>
      </c>
    </row>
    <row r="1746" spans="1:4" x14ac:dyDescent="0.25">
      <c r="A1746">
        <f t="shared" ca="1" si="54"/>
        <v>28</v>
      </c>
      <c r="B1746" s="111" t="str">
        <f ca="1">OFFSET('YODA Header Blocks'!$A$1,0,'YODA File'!A1746)</f>
        <v>Data Values</v>
      </c>
      <c r="C1746">
        <f t="shared" ca="1" si="55"/>
        <v>1645</v>
      </c>
      <c r="D1746" s="111" t="str">
        <f ca="1">IF(ROW()-2&gt;LengthHeader,"",
OFFSET('YODA Header Blocks'!$A$2,'YODA File'!C1746,'YODA File'!A1746))</f>
        <v/>
      </c>
    </row>
    <row r="1747" spans="1:4" x14ac:dyDescent="0.25">
      <c r="A1747">
        <f t="shared" ca="1" si="54"/>
        <v>28</v>
      </c>
      <c r="B1747" s="111" t="str">
        <f ca="1">OFFSET('YODA Header Blocks'!$A$1,0,'YODA File'!A1747)</f>
        <v>Data Values</v>
      </c>
      <c r="C1747">
        <f t="shared" ca="1" si="55"/>
        <v>1646</v>
      </c>
      <c r="D1747" s="111" t="str">
        <f ca="1">IF(ROW()-2&gt;LengthHeader,"",
OFFSET('YODA Header Blocks'!$A$2,'YODA File'!C1747,'YODA File'!A1747))</f>
        <v/>
      </c>
    </row>
    <row r="1748" spans="1:4" x14ac:dyDescent="0.25">
      <c r="A1748">
        <f t="shared" ca="1" si="54"/>
        <v>28</v>
      </c>
      <c r="B1748" s="111" t="str">
        <f ca="1">OFFSET('YODA Header Blocks'!$A$1,0,'YODA File'!A1748)</f>
        <v>Data Values</v>
      </c>
      <c r="C1748">
        <f t="shared" ca="1" si="55"/>
        <v>1647</v>
      </c>
      <c r="D1748" s="111" t="str">
        <f ca="1">IF(ROW()-2&gt;LengthHeader,"",
OFFSET('YODA Header Blocks'!$A$2,'YODA File'!C1748,'YODA File'!A1748))</f>
        <v/>
      </c>
    </row>
    <row r="1749" spans="1:4" x14ac:dyDescent="0.25">
      <c r="A1749">
        <f t="shared" ca="1" si="54"/>
        <v>28</v>
      </c>
      <c r="B1749" s="111" t="str">
        <f ca="1">OFFSET('YODA Header Blocks'!$A$1,0,'YODA File'!A1749)</f>
        <v>Data Values</v>
      </c>
      <c r="C1749">
        <f t="shared" ca="1" si="55"/>
        <v>1648</v>
      </c>
      <c r="D1749" s="111" t="str">
        <f ca="1">IF(ROW()-2&gt;LengthHeader,"",
OFFSET('YODA Header Blocks'!$A$2,'YODA File'!C1749,'YODA File'!A1749))</f>
        <v/>
      </c>
    </row>
    <row r="1750" spans="1:4" x14ac:dyDescent="0.25">
      <c r="A1750">
        <f t="shared" ca="1" si="54"/>
        <v>28</v>
      </c>
      <c r="B1750" s="111" t="str">
        <f ca="1">OFFSET('YODA Header Blocks'!$A$1,0,'YODA File'!A1750)</f>
        <v>Data Values</v>
      </c>
      <c r="C1750">
        <f t="shared" ca="1" si="55"/>
        <v>1649</v>
      </c>
      <c r="D1750" s="111" t="str">
        <f ca="1">IF(ROW()-2&gt;LengthHeader,"",
OFFSET('YODA Header Blocks'!$A$2,'YODA File'!C1750,'YODA File'!A1750))</f>
        <v/>
      </c>
    </row>
    <row r="1751" spans="1:4" x14ac:dyDescent="0.25">
      <c r="A1751">
        <f t="shared" ca="1" si="54"/>
        <v>28</v>
      </c>
      <c r="B1751" s="111" t="str">
        <f ca="1">OFFSET('YODA Header Blocks'!$A$1,0,'YODA File'!A1751)</f>
        <v>Data Values</v>
      </c>
      <c r="C1751">
        <f t="shared" ca="1" si="55"/>
        <v>1650</v>
      </c>
      <c r="D1751" s="111" t="str">
        <f ca="1">IF(ROW()-2&gt;LengthHeader,"",
OFFSET('YODA Header Blocks'!$A$2,'YODA File'!C1751,'YODA File'!A1751))</f>
        <v/>
      </c>
    </row>
    <row r="1752" spans="1:4" x14ac:dyDescent="0.25">
      <c r="A1752">
        <f t="shared" ca="1" si="54"/>
        <v>28</v>
      </c>
      <c r="B1752" s="111" t="str">
        <f ca="1">OFFSET('YODA Header Blocks'!$A$1,0,'YODA File'!A1752)</f>
        <v>Data Values</v>
      </c>
      <c r="C1752">
        <f t="shared" ca="1" si="55"/>
        <v>1651</v>
      </c>
      <c r="D1752" s="111" t="str">
        <f ca="1">IF(ROW()-2&gt;LengthHeader,"",
OFFSET('YODA Header Blocks'!$A$2,'YODA File'!C1752,'YODA File'!A1752))</f>
        <v/>
      </c>
    </row>
    <row r="1753" spans="1:4" x14ac:dyDescent="0.25">
      <c r="A1753">
        <f t="shared" ca="1" si="54"/>
        <v>28</v>
      </c>
      <c r="B1753" s="111" t="str">
        <f ca="1">OFFSET('YODA Header Blocks'!$A$1,0,'YODA File'!A1753)</f>
        <v>Data Values</v>
      </c>
      <c r="C1753">
        <f t="shared" ca="1" si="55"/>
        <v>1652</v>
      </c>
      <c r="D1753" s="111" t="str">
        <f ca="1">IF(ROW()-2&gt;LengthHeader,"",
OFFSET('YODA Header Blocks'!$A$2,'YODA File'!C1753,'YODA File'!A1753))</f>
        <v/>
      </c>
    </row>
    <row r="1754" spans="1:4" x14ac:dyDescent="0.25">
      <c r="A1754">
        <f t="shared" ca="1" si="54"/>
        <v>28</v>
      </c>
      <c r="B1754" s="111" t="str">
        <f ca="1">OFFSET('YODA Header Blocks'!$A$1,0,'YODA File'!A1754)</f>
        <v>Data Values</v>
      </c>
      <c r="C1754">
        <f t="shared" ca="1" si="55"/>
        <v>1653</v>
      </c>
      <c r="D1754" s="111" t="str">
        <f ca="1">IF(ROW()-2&gt;LengthHeader,"",
OFFSET('YODA Header Blocks'!$A$2,'YODA File'!C1754,'YODA File'!A1754))</f>
        <v/>
      </c>
    </row>
    <row r="1755" spans="1:4" x14ac:dyDescent="0.25">
      <c r="A1755">
        <f t="shared" ca="1" si="54"/>
        <v>28</v>
      </c>
      <c r="B1755" s="111" t="str">
        <f ca="1">OFFSET('YODA Header Blocks'!$A$1,0,'YODA File'!A1755)</f>
        <v>Data Values</v>
      </c>
      <c r="C1755">
        <f t="shared" ca="1" si="55"/>
        <v>1654</v>
      </c>
      <c r="D1755" s="111" t="str">
        <f ca="1">IF(ROW()-2&gt;LengthHeader,"",
OFFSET('YODA Header Blocks'!$A$2,'YODA File'!C1755,'YODA File'!A1755))</f>
        <v/>
      </c>
    </row>
    <row r="1756" spans="1:4" x14ac:dyDescent="0.25">
      <c r="A1756">
        <f t="shared" ca="1" si="54"/>
        <v>28</v>
      </c>
      <c r="B1756" s="111" t="str">
        <f ca="1">OFFSET('YODA Header Blocks'!$A$1,0,'YODA File'!A1756)</f>
        <v>Data Values</v>
      </c>
      <c r="C1756">
        <f t="shared" ca="1" si="55"/>
        <v>1655</v>
      </c>
      <c r="D1756" s="111" t="str">
        <f ca="1">IF(ROW()-2&gt;LengthHeader,"",
OFFSET('YODA Header Blocks'!$A$2,'YODA File'!C1756,'YODA File'!A1756))</f>
        <v/>
      </c>
    </row>
    <row r="1757" spans="1:4" x14ac:dyDescent="0.25">
      <c r="A1757">
        <f t="shared" ca="1" si="54"/>
        <v>28</v>
      </c>
      <c r="B1757" s="111" t="str">
        <f ca="1">OFFSET('YODA Header Blocks'!$A$1,0,'YODA File'!A1757)</f>
        <v>Data Values</v>
      </c>
      <c r="C1757">
        <f t="shared" ca="1" si="55"/>
        <v>1656</v>
      </c>
      <c r="D1757" s="111" t="str">
        <f ca="1">IF(ROW()-2&gt;LengthHeader,"",
OFFSET('YODA Header Blocks'!$A$2,'YODA File'!C1757,'YODA File'!A1757))</f>
        <v/>
      </c>
    </row>
    <row r="1758" spans="1:4" x14ac:dyDescent="0.25">
      <c r="A1758">
        <f t="shared" ca="1" si="54"/>
        <v>28</v>
      </c>
      <c r="B1758" s="111" t="str">
        <f ca="1">OFFSET('YODA Header Blocks'!$A$1,0,'YODA File'!A1758)</f>
        <v>Data Values</v>
      </c>
      <c r="C1758">
        <f t="shared" ca="1" si="55"/>
        <v>1657</v>
      </c>
      <c r="D1758" s="111" t="str">
        <f ca="1">IF(ROW()-2&gt;LengthHeader,"",
OFFSET('YODA Header Blocks'!$A$2,'YODA File'!C1758,'YODA File'!A1758))</f>
        <v/>
      </c>
    </row>
    <row r="1759" spans="1:4" x14ac:dyDescent="0.25">
      <c r="A1759">
        <f t="shared" ca="1" si="54"/>
        <v>28</v>
      </c>
      <c r="B1759" s="111" t="str">
        <f ca="1">OFFSET('YODA Header Blocks'!$A$1,0,'YODA File'!A1759)</f>
        <v>Data Values</v>
      </c>
      <c r="C1759">
        <f t="shared" ca="1" si="55"/>
        <v>1658</v>
      </c>
      <c r="D1759" s="111" t="str">
        <f ca="1">IF(ROW()-2&gt;LengthHeader,"",
OFFSET('YODA Header Blocks'!$A$2,'YODA File'!C1759,'YODA File'!A1759))</f>
        <v/>
      </c>
    </row>
    <row r="1760" spans="1:4" x14ac:dyDescent="0.25">
      <c r="A1760">
        <f t="shared" ca="1" si="54"/>
        <v>28</v>
      </c>
      <c r="B1760" s="111" t="str">
        <f ca="1">OFFSET('YODA Header Blocks'!$A$1,0,'YODA File'!A1760)</f>
        <v>Data Values</v>
      </c>
      <c r="C1760">
        <f t="shared" ca="1" si="55"/>
        <v>1659</v>
      </c>
      <c r="D1760" s="111" t="str">
        <f ca="1">IF(ROW()-2&gt;LengthHeader,"",
OFFSET('YODA Header Blocks'!$A$2,'YODA File'!C1760,'YODA File'!A1760))</f>
        <v/>
      </c>
    </row>
    <row r="1761" spans="1:4" x14ac:dyDescent="0.25">
      <c r="A1761">
        <f t="shared" ca="1" si="54"/>
        <v>28</v>
      </c>
      <c r="B1761" s="111" t="str">
        <f ca="1">OFFSET('YODA Header Blocks'!$A$1,0,'YODA File'!A1761)</f>
        <v>Data Values</v>
      </c>
      <c r="C1761">
        <f t="shared" ca="1" si="55"/>
        <v>1660</v>
      </c>
      <c r="D1761" s="111" t="str">
        <f ca="1">IF(ROW()-2&gt;LengthHeader,"",
OFFSET('YODA Header Blocks'!$A$2,'YODA File'!C1761,'YODA File'!A1761))</f>
        <v/>
      </c>
    </row>
    <row r="1762" spans="1:4" x14ac:dyDescent="0.25">
      <c r="A1762">
        <f t="shared" ca="1" si="54"/>
        <v>28</v>
      </c>
      <c r="B1762" s="111" t="str">
        <f ca="1">OFFSET('YODA Header Blocks'!$A$1,0,'YODA File'!A1762)</f>
        <v>Data Values</v>
      </c>
      <c r="C1762">
        <f t="shared" ca="1" si="55"/>
        <v>1661</v>
      </c>
      <c r="D1762" s="111" t="str">
        <f ca="1">IF(ROW()-2&gt;LengthHeader,"",
OFFSET('YODA Header Blocks'!$A$2,'YODA File'!C1762,'YODA File'!A1762))</f>
        <v/>
      </c>
    </row>
    <row r="1763" spans="1:4" x14ac:dyDescent="0.25">
      <c r="A1763">
        <f t="shared" ca="1" si="54"/>
        <v>28</v>
      </c>
      <c r="B1763" s="111" t="str">
        <f ca="1">OFFSET('YODA Header Blocks'!$A$1,0,'YODA File'!A1763)</f>
        <v>Data Values</v>
      </c>
      <c r="C1763">
        <f t="shared" ca="1" si="55"/>
        <v>1662</v>
      </c>
      <c r="D1763" s="111" t="str">
        <f ca="1">IF(ROW()-2&gt;LengthHeader,"",
OFFSET('YODA Header Blocks'!$A$2,'YODA File'!C1763,'YODA File'!A1763))</f>
        <v/>
      </c>
    </row>
    <row r="1764" spans="1:4" x14ac:dyDescent="0.25">
      <c r="A1764">
        <f t="shared" ca="1" si="54"/>
        <v>28</v>
      </c>
      <c r="B1764" s="111" t="str">
        <f ca="1">OFFSET('YODA Header Blocks'!$A$1,0,'YODA File'!A1764)</f>
        <v>Data Values</v>
      </c>
      <c r="C1764">
        <f t="shared" ca="1" si="55"/>
        <v>1663</v>
      </c>
      <c r="D1764" s="111" t="str">
        <f ca="1">IF(ROW()-2&gt;LengthHeader,"",
OFFSET('YODA Header Blocks'!$A$2,'YODA File'!C1764,'YODA File'!A1764))</f>
        <v/>
      </c>
    </row>
    <row r="1765" spans="1:4" x14ac:dyDescent="0.25">
      <c r="A1765">
        <f t="shared" ca="1" si="54"/>
        <v>28</v>
      </c>
      <c r="B1765" s="111" t="str">
        <f ca="1">OFFSET('YODA Header Blocks'!$A$1,0,'YODA File'!A1765)</f>
        <v>Data Values</v>
      </c>
      <c r="C1765">
        <f t="shared" ca="1" si="55"/>
        <v>1664</v>
      </c>
      <c r="D1765" s="111" t="str">
        <f ca="1">IF(ROW()-2&gt;LengthHeader,"",
OFFSET('YODA Header Blocks'!$A$2,'YODA File'!C1765,'YODA File'!A1765))</f>
        <v/>
      </c>
    </row>
    <row r="1766" spans="1:4" x14ac:dyDescent="0.25">
      <c r="A1766">
        <f t="shared" ca="1" si="54"/>
        <v>28</v>
      </c>
      <c r="B1766" s="111" t="str">
        <f ca="1">OFFSET('YODA Header Blocks'!$A$1,0,'YODA File'!A1766)</f>
        <v>Data Values</v>
      </c>
      <c r="C1766">
        <f t="shared" ca="1" si="55"/>
        <v>1665</v>
      </c>
      <c r="D1766" s="111" t="str">
        <f ca="1">IF(ROW()-2&gt;LengthHeader,"",
OFFSET('YODA Header Blocks'!$A$2,'YODA File'!C1766,'YODA File'!A1766))</f>
        <v/>
      </c>
    </row>
    <row r="1767" spans="1:4" x14ac:dyDescent="0.25">
      <c r="A1767">
        <f t="shared" ca="1" si="54"/>
        <v>28</v>
      </c>
      <c r="B1767" s="111" t="str">
        <f ca="1">OFFSET('YODA Header Blocks'!$A$1,0,'YODA File'!A1767)</f>
        <v>Data Values</v>
      </c>
      <c r="C1767">
        <f t="shared" ca="1" si="55"/>
        <v>1666</v>
      </c>
      <c r="D1767" s="111" t="str">
        <f ca="1">IF(ROW()-2&gt;LengthHeader,"",
OFFSET('YODA Header Blocks'!$A$2,'YODA File'!C1767,'YODA File'!A1767))</f>
        <v/>
      </c>
    </row>
    <row r="1768" spans="1:4" x14ac:dyDescent="0.25">
      <c r="A1768">
        <f t="shared" ca="1" si="54"/>
        <v>28</v>
      </c>
      <c r="B1768" s="111" t="str">
        <f ca="1">OFFSET('YODA Header Blocks'!$A$1,0,'YODA File'!A1768)</f>
        <v>Data Values</v>
      </c>
      <c r="C1768">
        <f t="shared" ca="1" si="55"/>
        <v>1667</v>
      </c>
      <c r="D1768" s="111" t="str">
        <f ca="1">IF(ROW()-2&gt;LengthHeader,"",
OFFSET('YODA Header Blocks'!$A$2,'YODA File'!C1768,'YODA File'!A1768))</f>
        <v/>
      </c>
    </row>
    <row r="1769" spans="1:4" x14ac:dyDescent="0.25">
      <c r="A1769">
        <f t="shared" ca="1" si="54"/>
        <v>28</v>
      </c>
      <c r="B1769" s="111" t="str">
        <f ca="1">OFFSET('YODA Header Blocks'!$A$1,0,'YODA File'!A1769)</f>
        <v>Data Values</v>
      </c>
      <c r="C1769">
        <f t="shared" ca="1" si="55"/>
        <v>1668</v>
      </c>
      <c r="D1769" s="111" t="str">
        <f ca="1">IF(ROW()-2&gt;LengthHeader,"",
OFFSET('YODA Header Blocks'!$A$2,'YODA File'!C1769,'YODA File'!A1769))</f>
        <v/>
      </c>
    </row>
    <row r="1770" spans="1:4" x14ac:dyDescent="0.25">
      <c r="A1770">
        <f t="shared" ca="1" si="54"/>
        <v>28</v>
      </c>
      <c r="B1770" s="111" t="str">
        <f ca="1">OFFSET('YODA Header Blocks'!$A$1,0,'YODA File'!A1770)</f>
        <v>Data Values</v>
      </c>
      <c r="C1770">
        <f t="shared" ca="1" si="55"/>
        <v>1669</v>
      </c>
      <c r="D1770" s="111" t="str">
        <f ca="1">IF(ROW()-2&gt;LengthHeader,"",
OFFSET('YODA Header Blocks'!$A$2,'YODA File'!C1770,'YODA File'!A1770))</f>
        <v/>
      </c>
    </row>
    <row r="1771" spans="1:4" x14ac:dyDescent="0.25">
      <c r="A1771">
        <f t="shared" ca="1" si="54"/>
        <v>28</v>
      </c>
      <c r="B1771" s="111" t="str">
        <f ca="1">OFFSET('YODA Header Blocks'!$A$1,0,'YODA File'!A1771)</f>
        <v>Data Values</v>
      </c>
      <c r="C1771">
        <f t="shared" ca="1" si="55"/>
        <v>1670</v>
      </c>
      <c r="D1771" s="111" t="str">
        <f ca="1">IF(ROW()-2&gt;LengthHeader,"",
OFFSET('YODA Header Blocks'!$A$2,'YODA File'!C1771,'YODA File'!A1771))</f>
        <v/>
      </c>
    </row>
    <row r="1772" spans="1:4" x14ac:dyDescent="0.25">
      <c r="A1772">
        <f t="shared" ca="1" si="54"/>
        <v>28</v>
      </c>
      <c r="B1772" s="111" t="str">
        <f ca="1">OFFSET('YODA Header Blocks'!$A$1,0,'YODA File'!A1772)</f>
        <v>Data Values</v>
      </c>
      <c r="C1772">
        <f t="shared" ca="1" si="55"/>
        <v>1671</v>
      </c>
      <c r="D1772" s="111" t="str">
        <f ca="1">IF(ROW()-2&gt;LengthHeader,"",
OFFSET('YODA Header Blocks'!$A$2,'YODA File'!C1772,'YODA File'!A1772))</f>
        <v/>
      </c>
    </row>
    <row r="1773" spans="1:4" x14ac:dyDescent="0.25">
      <c r="A1773">
        <f t="shared" ca="1" si="54"/>
        <v>28</v>
      </c>
      <c r="B1773" s="111" t="str">
        <f ca="1">OFFSET('YODA Header Blocks'!$A$1,0,'YODA File'!A1773)</f>
        <v>Data Values</v>
      </c>
      <c r="C1773">
        <f t="shared" ca="1" si="55"/>
        <v>1672</v>
      </c>
      <c r="D1773" s="111" t="str">
        <f ca="1">IF(ROW()-2&gt;LengthHeader,"",
OFFSET('YODA Header Blocks'!$A$2,'YODA File'!C1773,'YODA File'!A1773))</f>
        <v/>
      </c>
    </row>
    <row r="1774" spans="1:4" x14ac:dyDescent="0.25">
      <c r="A1774">
        <f t="shared" ca="1" si="54"/>
        <v>28</v>
      </c>
      <c r="B1774" s="111" t="str">
        <f ca="1">OFFSET('YODA Header Blocks'!$A$1,0,'YODA File'!A1774)</f>
        <v>Data Values</v>
      </c>
      <c r="C1774">
        <f t="shared" ca="1" si="55"/>
        <v>1673</v>
      </c>
      <c r="D1774" s="111" t="str">
        <f ca="1">IF(ROW()-2&gt;LengthHeader,"",
OFFSET('YODA Header Blocks'!$A$2,'YODA File'!C1774,'YODA File'!A1774))</f>
        <v/>
      </c>
    </row>
    <row r="1775" spans="1:4" x14ac:dyDescent="0.25">
      <c r="A1775">
        <f t="shared" ca="1" si="54"/>
        <v>28</v>
      </c>
      <c r="B1775" s="111" t="str">
        <f ca="1">OFFSET('YODA Header Blocks'!$A$1,0,'YODA File'!A1775)</f>
        <v>Data Values</v>
      </c>
      <c r="C1775">
        <f t="shared" ca="1" si="55"/>
        <v>1674</v>
      </c>
      <c r="D1775" s="111" t="str">
        <f ca="1">IF(ROW()-2&gt;LengthHeader,"",
OFFSET('YODA Header Blocks'!$A$2,'YODA File'!C1775,'YODA File'!A1775))</f>
        <v/>
      </c>
    </row>
    <row r="1776" spans="1:4" x14ac:dyDescent="0.25">
      <c r="A1776">
        <f t="shared" ca="1" si="54"/>
        <v>28</v>
      </c>
      <c r="B1776" s="111" t="str">
        <f ca="1">OFFSET('YODA Header Blocks'!$A$1,0,'YODA File'!A1776)</f>
        <v>Data Values</v>
      </c>
      <c r="C1776">
        <f t="shared" ca="1" si="55"/>
        <v>1675</v>
      </c>
      <c r="D1776" s="111" t="str">
        <f ca="1">IF(ROW()-2&gt;LengthHeader,"",
OFFSET('YODA Header Blocks'!$A$2,'YODA File'!C1776,'YODA File'!A1776))</f>
        <v/>
      </c>
    </row>
    <row r="1777" spans="1:4" x14ac:dyDescent="0.25">
      <c r="A1777">
        <f t="shared" ca="1" si="54"/>
        <v>28</v>
      </c>
      <c r="B1777" s="111" t="str">
        <f ca="1">OFFSET('YODA Header Blocks'!$A$1,0,'YODA File'!A1777)</f>
        <v>Data Values</v>
      </c>
      <c r="C1777">
        <f t="shared" ca="1" si="55"/>
        <v>1676</v>
      </c>
      <c r="D1777" s="111" t="str">
        <f ca="1">IF(ROW()-2&gt;LengthHeader,"",
OFFSET('YODA Header Blocks'!$A$2,'YODA File'!C1777,'YODA File'!A1777))</f>
        <v/>
      </c>
    </row>
    <row r="1778" spans="1:4" x14ac:dyDescent="0.25">
      <c r="A1778">
        <f t="shared" ca="1" si="54"/>
        <v>28</v>
      </c>
      <c r="B1778" s="111" t="str">
        <f ca="1">OFFSET('YODA Header Blocks'!$A$1,0,'YODA File'!A1778)</f>
        <v>Data Values</v>
      </c>
      <c r="C1778">
        <f t="shared" ca="1" si="55"/>
        <v>1677</v>
      </c>
      <c r="D1778" s="111" t="str">
        <f ca="1">IF(ROW()-2&gt;LengthHeader,"",
OFFSET('YODA Header Blocks'!$A$2,'YODA File'!C1778,'YODA File'!A1778))</f>
        <v/>
      </c>
    </row>
    <row r="1779" spans="1:4" x14ac:dyDescent="0.25">
      <c r="A1779">
        <f t="shared" ca="1" si="54"/>
        <v>28</v>
      </c>
      <c r="B1779" s="111" t="str">
        <f ca="1">OFFSET('YODA Header Blocks'!$A$1,0,'YODA File'!A1779)</f>
        <v>Data Values</v>
      </c>
      <c r="C1779">
        <f t="shared" ca="1" si="55"/>
        <v>1678</v>
      </c>
      <c r="D1779" s="111" t="str">
        <f ca="1">IF(ROW()-2&gt;LengthHeader,"",
OFFSET('YODA Header Blocks'!$A$2,'YODA File'!C1779,'YODA File'!A1779))</f>
        <v/>
      </c>
    </row>
    <row r="1780" spans="1:4" x14ac:dyDescent="0.25">
      <c r="A1780">
        <f t="shared" ca="1" si="54"/>
        <v>28</v>
      </c>
      <c r="B1780" s="111" t="str">
        <f ca="1">OFFSET('YODA Header Blocks'!$A$1,0,'YODA File'!A1780)</f>
        <v>Data Values</v>
      </c>
      <c r="C1780">
        <f t="shared" ca="1" si="55"/>
        <v>1679</v>
      </c>
      <c r="D1780" s="111" t="str">
        <f ca="1">IF(ROW()-2&gt;LengthHeader,"",
OFFSET('YODA Header Blocks'!$A$2,'YODA File'!C1780,'YODA File'!A1780))</f>
        <v/>
      </c>
    </row>
    <row r="1781" spans="1:4" x14ac:dyDescent="0.25">
      <c r="A1781">
        <f t="shared" ca="1" si="54"/>
        <v>28</v>
      </c>
      <c r="B1781" s="111" t="str">
        <f ca="1">OFFSET('YODA Header Blocks'!$A$1,0,'YODA File'!A1781)</f>
        <v>Data Values</v>
      </c>
      <c r="C1781">
        <f t="shared" ca="1" si="55"/>
        <v>1680</v>
      </c>
      <c r="D1781" s="111" t="str">
        <f ca="1">IF(ROW()-2&gt;LengthHeader,"",
OFFSET('YODA Header Blocks'!$A$2,'YODA File'!C1781,'YODA File'!A1781))</f>
        <v/>
      </c>
    </row>
    <row r="1782" spans="1:4" x14ac:dyDescent="0.25">
      <c r="A1782">
        <f t="shared" ca="1" si="54"/>
        <v>28</v>
      </c>
      <c r="B1782" s="111" t="str">
        <f ca="1">OFFSET('YODA Header Blocks'!$A$1,0,'YODA File'!A1782)</f>
        <v>Data Values</v>
      </c>
      <c r="C1782">
        <f t="shared" ca="1" si="55"/>
        <v>1681</v>
      </c>
      <c r="D1782" s="111" t="str">
        <f ca="1">IF(ROW()-2&gt;LengthHeader,"",
OFFSET('YODA Header Blocks'!$A$2,'YODA File'!C1782,'YODA File'!A1782))</f>
        <v/>
      </c>
    </row>
    <row r="1783" spans="1:4" x14ac:dyDescent="0.25">
      <c r="A1783">
        <f t="shared" ca="1" si="54"/>
        <v>28</v>
      </c>
      <c r="B1783" s="111" t="str">
        <f ca="1">OFFSET('YODA Header Blocks'!$A$1,0,'YODA File'!A1783)</f>
        <v>Data Values</v>
      </c>
      <c r="C1783">
        <f t="shared" ca="1" si="55"/>
        <v>1682</v>
      </c>
      <c r="D1783" s="111" t="str">
        <f ca="1">IF(ROW()-2&gt;LengthHeader,"",
OFFSET('YODA Header Blocks'!$A$2,'YODA File'!C1783,'YODA File'!A1783))</f>
        <v/>
      </c>
    </row>
    <row r="1784" spans="1:4" x14ac:dyDescent="0.25">
      <c r="A1784">
        <f t="shared" ca="1" si="54"/>
        <v>28</v>
      </c>
      <c r="B1784" s="111" t="str">
        <f ca="1">OFFSET('YODA Header Blocks'!$A$1,0,'YODA File'!A1784)</f>
        <v>Data Values</v>
      </c>
      <c r="C1784">
        <f t="shared" ca="1" si="55"/>
        <v>1683</v>
      </c>
      <c r="D1784" s="111" t="str">
        <f ca="1">IF(ROW()-2&gt;LengthHeader,"",
OFFSET('YODA Header Blocks'!$A$2,'YODA File'!C1784,'YODA File'!A1784))</f>
        <v/>
      </c>
    </row>
    <row r="1785" spans="1:4" x14ac:dyDescent="0.25">
      <c r="A1785">
        <f t="shared" ca="1" si="54"/>
        <v>28</v>
      </c>
      <c r="B1785" s="111" t="str">
        <f ca="1">OFFSET('YODA Header Blocks'!$A$1,0,'YODA File'!A1785)</f>
        <v>Data Values</v>
      </c>
      <c r="C1785">
        <f t="shared" ca="1" si="55"/>
        <v>1684</v>
      </c>
      <c r="D1785" s="111" t="str">
        <f ca="1">IF(ROW()-2&gt;LengthHeader,"",
OFFSET('YODA Header Blocks'!$A$2,'YODA File'!C1785,'YODA File'!A1785))</f>
        <v/>
      </c>
    </row>
    <row r="1786" spans="1:4" x14ac:dyDescent="0.25">
      <c r="A1786">
        <f t="shared" ca="1" si="54"/>
        <v>28</v>
      </c>
      <c r="B1786" s="111" t="str">
        <f ca="1">OFFSET('YODA Header Blocks'!$A$1,0,'YODA File'!A1786)</f>
        <v>Data Values</v>
      </c>
      <c r="C1786">
        <f t="shared" ca="1" si="55"/>
        <v>1685</v>
      </c>
      <c r="D1786" s="111" t="str">
        <f ca="1">IF(ROW()-2&gt;LengthHeader,"",
OFFSET('YODA Header Blocks'!$A$2,'YODA File'!C1786,'YODA File'!A1786))</f>
        <v/>
      </c>
    </row>
    <row r="1787" spans="1:4" x14ac:dyDescent="0.25">
      <c r="A1787">
        <f t="shared" ca="1" si="54"/>
        <v>28</v>
      </c>
      <c r="B1787" s="111" t="str">
        <f ca="1">OFFSET('YODA Header Blocks'!$A$1,0,'YODA File'!A1787)</f>
        <v>Data Values</v>
      </c>
      <c r="C1787">
        <f t="shared" ca="1" si="55"/>
        <v>1686</v>
      </c>
      <c r="D1787" s="111" t="str">
        <f ca="1">IF(ROW()-2&gt;LengthHeader,"",
OFFSET('YODA Header Blocks'!$A$2,'YODA File'!C1787,'YODA File'!A1787))</f>
        <v/>
      </c>
    </row>
    <row r="1788" spans="1:4" x14ac:dyDescent="0.25">
      <c r="A1788">
        <f t="shared" ca="1" si="54"/>
        <v>28</v>
      </c>
      <c r="B1788" s="111" t="str">
        <f ca="1">OFFSET('YODA Header Blocks'!$A$1,0,'YODA File'!A1788)</f>
        <v>Data Values</v>
      </c>
      <c r="C1788">
        <f t="shared" ca="1" si="55"/>
        <v>1687</v>
      </c>
      <c r="D1788" s="111" t="str">
        <f ca="1">IF(ROW()-2&gt;LengthHeader,"",
OFFSET('YODA Header Blocks'!$A$2,'YODA File'!C1788,'YODA File'!A1788))</f>
        <v/>
      </c>
    </row>
    <row r="1789" spans="1:4" x14ac:dyDescent="0.25">
      <c r="A1789">
        <f t="shared" ca="1" si="54"/>
        <v>28</v>
      </c>
      <c r="B1789" s="111" t="str">
        <f ca="1">OFFSET('YODA Header Blocks'!$A$1,0,'YODA File'!A1789)</f>
        <v>Data Values</v>
      </c>
      <c r="C1789">
        <f t="shared" ca="1" si="55"/>
        <v>1688</v>
      </c>
      <c r="D1789" s="111" t="str">
        <f ca="1">IF(ROW()-2&gt;LengthHeader,"",
OFFSET('YODA Header Blocks'!$A$2,'YODA File'!C1789,'YODA File'!A1789))</f>
        <v/>
      </c>
    </row>
    <row r="1790" spans="1:4" x14ac:dyDescent="0.25">
      <c r="A1790">
        <f t="shared" ca="1" si="54"/>
        <v>28</v>
      </c>
      <c r="B1790" s="111" t="str">
        <f ca="1">OFFSET('YODA Header Blocks'!$A$1,0,'YODA File'!A1790)</f>
        <v>Data Values</v>
      </c>
      <c r="C1790">
        <f t="shared" ca="1" si="55"/>
        <v>1689</v>
      </c>
      <c r="D1790" s="111" t="str">
        <f ca="1">IF(ROW()-2&gt;LengthHeader,"",
OFFSET('YODA Header Blocks'!$A$2,'YODA File'!C1790,'YODA File'!A1790))</f>
        <v/>
      </c>
    </row>
    <row r="1791" spans="1:4" x14ac:dyDescent="0.25">
      <c r="A1791">
        <f t="shared" ca="1" si="54"/>
        <v>28</v>
      </c>
      <c r="B1791" s="111" t="str">
        <f ca="1">OFFSET('YODA Header Blocks'!$A$1,0,'YODA File'!A1791)</f>
        <v>Data Values</v>
      </c>
      <c r="C1791">
        <f t="shared" ca="1" si="55"/>
        <v>1690</v>
      </c>
      <c r="D1791" s="111" t="str">
        <f ca="1">IF(ROW()-2&gt;LengthHeader,"",
OFFSET('YODA Header Blocks'!$A$2,'YODA File'!C1791,'YODA File'!A1791))</f>
        <v/>
      </c>
    </row>
    <row r="1792" spans="1:4" x14ac:dyDescent="0.25">
      <c r="A1792">
        <f t="shared" ca="1" si="54"/>
        <v>28</v>
      </c>
      <c r="B1792" s="111" t="str">
        <f ca="1">OFFSET('YODA Header Blocks'!$A$1,0,'YODA File'!A1792)</f>
        <v>Data Values</v>
      </c>
      <c r="C1792">
        <f t="shared" ca="1" si="55"/>
        <v>1691</v>
      </c>
      <c r="D1792" s="111" t="str">
        <f ca="1">IF(ROW()-2&gt;LengthHeader,"",
OFFSET('YODA Header Blocks'!$A$2,'YODA File'!C1792,'YODA File'!A1792))</f>
        <v/>
      </c>
    </row>
    <row r="1793" spans="1:4" x14ac:dyDescent="0.25">
      <c r="A1793">
        <f t="shared" ca="1" si="54"/>
        <v>28</v>
      </c>
      <c r="B1793" s="111" t="str">
        <f ca="1">OFFSET('YODA Header Blocks'!$A$1,0,'YODA File'!A1793)</f>
        <v>Data Values</v>
      </c>
      <c r="C1793">
        <f t="shared" ca="1" si="55"/>
        <v>1692</v>
      </c>
      <c r="D1793" s="111" t="str">
        <f ca="1">IF(ROW()-2&gt;LengthHeader,"",
OFFSET('YODA Header Blocks'!$A$2,'YODA File'!C1793,'YODA File'!A1793))</f>
        <v/>
      </c>
    </row>
    <row r="1794" spans="1:4" x14ac:dyDescent="0.25">
      <c r="A1794">
        <f t="shared" ca="1" si="54"/>
        <v>28</v>
      </c>
      <c r="B1794" s="111" t="str">
        <f ca="1">OFFSET('YODA Header Blocks'!$A$1,0,'YODA File'!A1794)</f>
        <v>Data Values</v>
      </c>
      <c r="C1794">
        <f t="shared" ca="1" si="55"/>
        <v>1693</v>
      </c>
      <c r="D1794" s="111" t="str">
        <f ca="1">IF(ROW()-2&gt;LengthHeader,"",
OFFSET('YODA Header Blocks'!$A$2,'YODA File'!C1794,'YODA File'!A1794))</f>
        <v/>
      </c>
    </row>
    <row r="1795" spans="1:4" x14ac:dyDescent="0.25">
      <c r="A1795">
        <f t="shared" ref="A1795:A1858" ca="1" si="56">IF(C1794=INDIRECT(CONCATENATE("'YODA Header Blocks'!R2C",A1794+1,":R2C",A1794+1),FALSE),A1794+1,A1794)</f>
        <v>28</v>
      </c>
      <c r="B1795" s="111" t="str">
        <f ca="1">OFFSET('YODA Header Blocks'!$A$1,0,'YODA File'!A1795)</f>
        <v>Data Values</v>
      </c>
      <c r="C1795">
        <f t="shared" ref="C1795:C1858" ca="1" si="57">IF(C1794=SUM(INDIRECT(CONCATENATE("'YODA Header Blocks'!R2C",A1794+1,":R2C",A1794+1),FALSE)),1,C1794+1)</f>
        <v>1694</v>
      </c>
      <c r="D1795" s="111" t="str">
        <f ca="1">IF(ROW()-2&gt;LengthHeader,"",
OFFSET('YODA Header Blocks'!$A$2,'YODA File'!C1795,'YODA File'!A1795))</f>
        <v/>
      </c>
    </row>
    <row r="1796" spans="1:4" x14ac:dyDescent="0.25">
      <c r="A1796">
        <f t="shared" ca="1" si="56"/>
        <v>28</v>
      </c>
      <c r="B1796" s="111" t="str">
        <f ca="1">OFFSET('YODA Header Blocks'!$A$1,0,'YODA File'!A1796)</f>
        <v>Data Values</v>
      </c>
      <c r="C1796">
        <f t="shared" ca="1" si="57"/>
        <v>1695</v>
      </c>
      <c r="D1796" s="111" t="str">
        <f ca="1">IF(ROW()-2&gt;LengthHeader,"",
OFFSET('YODA Header Blocks'!$A$2,'YODA File'!C1796,'YODA File'!A1796))</f>
        <v/>
      </c>
    </row>
    <row r="1797" spans="1:4" x14ac:dyDescent="0.25">
      <c r="A1797">
        <f t="shared" ca="1" si="56"/>
        <v>28</v>
      </c>
      <c r="B1797" s="111" t="str">
        <f ca="1">OFFSET('YODA Header Blocks'!$A$1,0,'YODA File'!A1797)</f>
        <v>Data Values</v>
      </c>
      <c r="C1797">
        <f t="shared" ca="1" si="57"/>
        <v>1696</v>
      </c>
      <c r="D1797" s="111" t="str">
        <f ca="1">IF(ROW()-2&gt;LengthHeader,"",
OFFSET('YODA Header Blocks'!$A$2,'YODA File'!C1797,'YODA File'!A1797))</f>
        <v/>
      </c>
    </row>
    <row r="1798" spans="1:4" x14ac:dyDescent="0.25">
      <c r="A1798">
        <f t="shared" ca="1" si="56"/>
        <v>28</v>
      </c>
      <c r="B1798" s="111" t="str">
        <f ca="1">OFFSET('YODA Header Blocks'!$A$1,0,'YODA File'!A1798)</f>
        <v>Data Values</v>
      </c>
      <c r="C1798">
        <f t="shared" ca="1" si="57"/>
        <v>1697</v>
      </c>
      <c r="D1798" s="111" t="str">
        <f ca="1">IF(ROW()-2&gt;LengthHeader,"",
OFFSET('YODA Header Blocks'!$A$2,'YODA File'!C1798,'YODA File'!A1798))</f>
        <v/>
      </c>
    </row>
    <row r="1799" spans="1:4" x14ac:dyDescent="0.25">
      <c r="A1799">
        <f t="shared" ca="1" si="56"/>
        <v>28</v>
      </c>
      <c r="B1799" s="111" t="str">
        <f ca="1">OFFSET('YODA Header Blocks'!$A$1,0,'YODA File'!A1799)</f>
        <v>Data Values</v>
      </c>
      <c r="C1799">
        <f t="shared" ca="1" si="57"/>
        <v>1698</v>
      </c>
      <c r="D1799" s="111" t="str">
        <f ca="1">IF(ROW()-2&gt;LengthHeader,"",
OFFSET('YODA Header Blocks'!$A$2,'YODA File'!C1799,'YODA File'!A1799))</f>
        <v/>
      </c>
    </row>
    <row r="1800" spans="1:4" x14ac:dyDescent="0.25">
      <c r="A1800">
        <f t="shared" ca="1" si="56"/>
        <v>28</v>
      </c>
      <c r="B1800" s="111" t="str">
        <f ca="1">OFFSET('YODA Header Blocks'!$A$1,0,'YODA File'!A1800)</f>
        <v>Data Values</v>
      </c>
      <c r="C1800">
        <f t="shared" ca="1" si="57"/>
        <v>1699</v>
      </c>
      <c r="D1800" s="111" t="str">
        <f ca="1">IF(ROW()-2&gt;LengthHeader,"",
OFFSET('YODA Header Blocks'!$A$2,'YODA File'!C1800,'YODA File'!A1800))</f>
        <v/>
      </c>
    </row>
    <row r="1801" spans="1:4" x14ac:dyDescent="0.25">
      <c r="A1801">
        <f t="shared" ca="1" si="56"/>
        <v>28</v>
      </c>
      <c r="B1801" s="111" t="str">
        <f ca="1">OFFSET('YODA Header Blocks'!$A$1,0,'YODA File'!A1801)</f>
        <v>Data Values</v>
      </c>
      <c r="C1801">
        <f t="shared" ca="1" si="57"/>
        <v>1700</v>
      </c>
      <c r="D1801" s="111" t="str">
        <f ca="1">IF(ROW()-2&gt;LengthHeader,"",
OFFSET('YODA Header Blocks'!$A$2,'YODA File'!C1801,'YODA File'!A1801))</f>
        <v/>
      </c>
    </row>
    <row r="1802" spans="1:4" x14ac:dyDescent="0.25">
      <c r="A1802">
        <f t="shared" ca="1" si="56"/>
        <v>28</v>
      </c>
      <c r="B1802" s="111" t="str">
        <f ca="1">OFFSET('YODA Header Blocks'!$A$1,0,'YODA File'!A1802)</f>
        <v>Data Values</v>
      </c>
      <c r="C1802">
        <f t="shared" ca="1" si="57"/>
        <v>1701</v>
      </c>
      <c r="D1802" s="111" t="str">
        <f ca="1">IF(ROW()-2&gt;LengthHeader,"",
OFFSET('YODA Header Blocks'!$A$2,'YODA File'!C1802,'YODA File'!A1802))</f>
        <v/>
      </c>
    </row>
    <row r="1803" spans="1:4" x14ac:dyDescent="0.25">
      <c r="A1803">
        <f t="shared" ca="1" si="56"/>
        <v>28</v>
      </c>
      <c r="B1803" s="111" t="str">
        <f ca="1">OFFSET('YODA Header Blocks'!$A$1,0,'YODA File'!A1803)</f>
        <v>Data Values</v>
      </c>
      <c r="C1803">
        <f t="shared" ca="1" si="57"/>
        <v>1702</v>
      </c>
      <c r="D1803" s="111" t="str">
        <f ca="1">IF(ROW()-2&gt;LengthHeader,"",
OFFSET('YODA Header Blocks'!$A$2,'YODA File'!C1803,'YODA File'!A1803))</f>
        <v/>
      </c>
    </row>
    <row r="1804" spans="1:4" x14ac:dyDescent="0.25">
      <c r="A1804">
        <f t="shared" ca="1" si="56"/>
        <v>28</v>
      </c>
      <c r="B1804" s="111" t="str">
        <f ca="1">OFFSET('YODA Header Blocks'!$A$1,0,'YODA File'!A1804)</f>
        <v>Data Values</v>
      </c>
      <c r="C1804">
        <f t="shared" ca="1" si="57"/>
        <v>1703</v>
      </c>
      <c r="D1804" s="111" t="str">
        <f ca="1">IF(ROW()-2&gt;LengthHeader,"",
OFFSET('YODA Header Blocks'!$A$2,'YODA File'!C1804,'YODA File'!A1804))</f>
        <v/>
      </c>
    </row>
    <row r="1805" spans="1:4" x14ac:dyDescent="0.25">
      <c r="A1805">
        <f t="shared" ca="1" si="56"/>
        <v>28</v>
      </c>
      <c r="B1805" s="111" t="str">
        <f ca="1">OFFSET('YODA Header Blocks'!$A$1,0,'YODA File'!A1805)</f>
        <v>Data Values</v>
      </c>
      <c r="C1805">
        <f t="shared" ca="1" si="57"/>
        <v>1704</v>
      </c>
      <c r="D1805" s="111" t="str">
        <f ca="1">IF(ROW()-2&gt;LengthHeader,"",
OFFSET('YODA Header Blocks'!$A$2,'YODA File'!C1805,'YODA File'!A1805))</f>
        <v/>
      </c>
    </row>
    <row r="1806" spans="1:4" x14ac:dyDescent="0.25">
      <c r="A1806">
        <f t="shared" ca="1" si="56"/>
        <v>28</v>
      </c>
      <c r="B1806" s="111" t="str">
        <f ca="1">OFFSET('YODA Header Blocks'!$A$1,0,'YODA File'!A1806)</f>
        <v>Data Values</v>
      </c>
      <c r="C1806">
        <f t="shared" ca="1" si="57"/>
        <v>1705</v>
      </c>
      <c r="D1806" s="111" t="str">
        <f ca="1">IF(ROW()-2&gt;LengthHeader,"",
OFFSET('YODA Header Blocks'!$A$2,'YODA File'!C1806,'YODA File'!A1806))</f>
        <v/>
      </c>
    </row>
    <row r="1807" spans="1:4" x14ac:dyDescent="0.25">
      <c r="A1807">
        <f t="shared" ca="1" si="56"/>
        <v>28</v>
      </c>
      <c r="B1807" s="111" t="str">
        <f ca="1">OFFSET('YODA Header Blocks'!$A$1,0,'YODA File'!A1807)</f>
        <v>Data Values</v>
      </c>
      <c r="C1807">
        <f t="shared" ca="1" si="57"/>
        <v>1706</v>
      </c>
      <c r="D1807" s="111" t="str">
        <f ca="1">IF(ROW()-2&gt;LengthHeader,"",
OFFSET('YODA Header Blocks'!$A$2,'YODA File'!C1807,'YODA File'!A1807))</f>
        <v/>
      </c>
    </row>
    <row r="1808" spans="1:4" x14ac:dyDescent="0.25">
      <c r="A1808">
        <f t="shared" ca="1" si="56"/>
        <v>28</v>
      </c>
      <c r="B1808" s="111" t="str">
        <f ca="1">OFFSET('YODA Header Blocks'!$A$1,0,'YODA File'!A1808)</f>
        <v>Data Values</v>
      </c>
      <c r="C1808">
        <f t="shared" ca="1" si="57"/>
        <v>1707</v>
      </c>
      <c r="D1808" s="111" t="str">
        <f ca="1">IF(ROW()-2&gt;LengthHeader,"",
OFFSET('YODA Header Blocks'!$A$2,'YODA File'!C1808,'YODA File'!A1808))</f>
        <v/>
      </c>
    </row>
    <row r="1809" spans="1:4" x14ac:dyDescent="0.25">
      <c r="A1809">
        <f t="shared" ca="1" si="56"/>
        <v>28</v>
      </c>
      <c r="B1809" s="111" t="str">
        <f ca="1">OFFSET('YODA Header Blocks'!$A$1,0,'YODA File'!A1809)</f>
        <v>Data Values</v>
      </c>
      <c r="C1809">
        <f t="shared" ca="1" si="57"/>
        <v>1708</v>
      </c>
      <c r="D1809" s="111" t="str">
        <f ca="1">IF(ROW()-2&gt;LengthHeader,"",
OFFSET('YODA Header Blocks'!$A$2,'YODA File'!C1809,'YODA File'!A1809))</f>
        <v/>
      </c>
    </row>
    <row r="1810" spans="1:4" x14ac:dyDescent="0.25">
      <c r="A1810">
        <f t="shared" ca="1" si="56"/>
        <v>28</v>
      </c>
      <c r="B1810" s="111" t="str">
        <f ca="1">OFFSET('YODA Header Blocks'!$A$1,0,'YODA File'!A1810)</f>
        <v>Data Values</v>
      </c>
      <c r="C1810">
        <f t="shared" ca="1" si="57"/>
        <v>1709</v>
      </c>
      <c r="D1810" s="111" t="str">
        <f ca="1">IF(ROW()-2&gt;LengthHeader,"",
OFFSET('YODA Header Blocks'!$A$2,'YODA File'!C1810,'YODA File'!A1810))</f>
        <v/>
      </c>
    </row>
    <row r="1811" spans="1:4" x14ac:dyDescent="0.25">
      <c r="A1811">
        <f t="shared" ca="1" si="56"/>
        <v>28</v>
      </c>
      <c r="B1811" s="111" t="str">
        <f ca="1">OFFSET('YODA Header Blocks'!$A$1,0,'YODA File'!A1811)</f>
        <v>Data Values</v>
      </c>
      <c r="C1811">
        <f t="shared" ca="1" si="57"/>
        <v>1710</v>
      </c>
      <c r="D1811" s="111" t="str">
        <f ca="1">IF(ROW()-2&gt;LengthHeader,"",
OFFSET('YODA Header Blocks'!$A$2,'YODA File'!C1811,'YODA File'!A1811))</f>
        <v/>
      </c>
    </row>
    <row r="1812" spans="1:4" x14ac:dyDescent="0.25">
      <c r="A1812">
        <f t="shared" ca="1" si="56"/>
        <v>28</v>
      </c>
      <c r="B1812" s="111" t="str">
        <f ca="1">OFFSET('YODA Header Blocks'!$A$1,0,'YODA File'!A1812)</f>
        <v>Data Values</v>
      </c>
      <c r="C1812">
        <f t="shared" ca="1" si="57"/>
        <v>1711</v>
      </c>
      <c r="D1812" s="111" t="str">
        <f ca="1">IF(ROW()-2&gt;LengthHeader,"",
OFFSET('YODA Header Blocks'!$A$2,'YODA File'!C1812,'YODA File'!A1812))</f>
        <v/>
      </c>
    </row>
    <row r="1813" spans="1:4" x14ac:dyDescent="0.25">
      <c r="A1813">
        <f t="shared" ca="1" si="56"/>
        <v>28</v>
      </c>
      <c r="B1813" s="111" t="str">
        <f ca="1">OFFSET('YODA Header Blocks'!$A$1,0,'YODA File'!A1813)</f>
        <v>Data Values</v>
      </c>
      <c r="C1813">
        <f t="shared" ca="1" si="57"/>
        <v>1712</v>
      </c>
      <c r="D1813" s="111" t="str">
        <f ca="1">IF(ROW()-2&gt;LengthHeader,"",
OFFSET('YODA Header Blocks'!$A$2,'YODA File'!C1813,'YODA File'!A1813))</f>
        <v/>
      </c>
    </row>
    <row r="1814" spans="1:4" x14ac:dyDescent="0.25">
      <c r="A1814">
        <f t="shared" ca="1" si="56"/>
        <v>28</v>
      </c>
      <c r="B1814" s="111" t="str">
        <f ca="1">OFFSET('YODA Header Blocks'!$A$1,0,'YODA File'!A1814)</f>
        <v>Data Values</v>
      </c>
      <c r="C1814">
        <f t="shared" ca="1" si="57"/>
        <v>1713</v>
      </c>
      <c r="D1814" s="111" t="str">
        <f ca="1">IF(ROW()-2&gt;LengthHeader,"",
OFFSET('YODA Header Blocks'!$A$2,'YODA File'!C1814,'YODA File'!A1814))</f>
        <v/>
      </c>
    </row>
    <row r="1815" spans="1:4" x14ac:dyDescent="0.25">
      <c r="A1815">
        <f t="shared" ca="1" si="56"/>
        <v>28</v>
      </c>
      <c r="B1815" s="111" t="str">
        <f ca="1">OFFSET('YODA Header Blocks'!$A$1,0,'YODA File'!A1815)</f>
        <v>Data Values</v>
      </c>
      <c r="C1815">
        <f t="shared" ca="1" si="57"/>
        <v>1714</v>
      </c>
      <c r="D1815" s="111" t="str">
        <f ca="1">IF(ROW()-2&gt;LengthHeader,"",
OFFSET('YODA Header Blocks'!$A$2,'YODA File'!C1815,'YODA File'!A1815))</f>
        <v/>
      </c>
    </row>
    <row r="1816" spans="1:4" x14ac:dyDescent="0.25">
      <c r="A1816">
        <f t="shared" ca="1" si="56"/>
        <v>28</v>
      </c>
      <c r="B1816" s="111" t="str">
        <f ca="1">OFFSET('YODA Header Blocks'!$A$1,0,'YODA File'!A1816)</f>
        <v>Data Values</v>
      </c>
      <c r="C1816">
        <f t="shared" ca="1" si="57"/>
        <v>1715</v>
      </c>
      <c r="D1816" s="111" t="str">
        <f ca="1">IF(ROW()-2&gt;LengthHeader,"",
OFFSET('YODA Header Blocks'!$A$2,'YODA File'!C1816,'YODA File'!A1816))</f>
        <v/>
      </c>
    </row>
    <row r="1817" spans="1:4" x14ac:dyDescent="0.25">
      <c r="A1817">
        <f t="shared" ca="1" si="56"/>
        <v>28</v>
      </c>
      <c r="B1817" s="111" t="str">
        <f ca="1">OFFSET('YODA Header Blocks'!$A$1,0,'YODA File'!A1817)</f>
        <v>Data Values</v>
      </c>
      <c r="C1817">
        <f t="shared" ca="1" si="57"/>
        <v>1716</v>
      </c>
      <c r="D1817" s="111" t="str">
        <f ca="1">IF(ROW()-2&gt;LengthHeader,"",
OFFSET('YODA Header Blocks'!$A$2,'YODA File'!C1817,'YODA File'!A1817))</f>
        <v/>
      </c>
    </row>
    <row r="1818" spans="1:4" x14ac:dyDescent="0.25">
      <c r="A1818">
        <f t="shared" ca="1" si="56"/>
        <v>28</v>
      </c>
      <c r="B1818" s="111" t="str">
        <f ca="1">OFFSET('YODA Header Blocks'!$A$1,0,'YODA File'!A1818)</f>
        <v>Data Values</v>
      </c>
      <c r="C1818">
        <f t="shared" ca="1" si="57"/>
        <v>1717</v>
      </c>
      <c r="D1818" s="111" t="str">
        <f ca="1">IF(ROW()-2&gt;LengthHeader,"",
OFFSET('YODA Header Blocks'!$A$2,'YODA File'!C1818,'YODA File'!A1818))</f>
        <v/>
      </c>
    </row>
    <row r="1819" spans="1:4" x14ac:dyDescent="0.25">
      <c r="A1819">
        <f t="shared" ca="1" si="56"/>
        <v>28</v>
      </c>
      <c r="B1819" s="111" t="str">
        <f ca="1">OFFSET('YODA Header Blocks'!$A$1,0,'YODA File'!A1819)</f>
        <v>Data Values</v>
      </c>
      <c r="C1819">
        <f t="shared" ca="1" si="57"/>
        <v>1718</v>
      </c>
      <c r="D1819" s="111" t="str">
        <f ca="1">IF(ROW()-2&gt;LengthHeader,"",
OFFSET('YODA Header Blocks'!$A$2,'YODA File'!C1819,'YODA File'!A1819))</f>
        <v/>
      </c>
    </row>
    <row r="1820" spans="1:4" x14ac:dyDescent="0.25">
      <c r="A1820">
        <f t="shared" ca="1" si="56"/>
        <v>28</v>
      </c>
      <c r="B1820" s="111" t="str">
        <f ca="1">OFFSET('YODA Header Blocks'!$A$1,0,'YODA File'!A1820)</f>
        <v>Data Values</v>
      </c>
      <c r="C1820">
        <f t="shared" ca="1" si="57"/>
        <v>1719</v>
      </c>
      <c r="D1820" s="111" t="str">
        <f ca="1">IF(ROW()-2&gt;LengthHeader,"",
OFFSET('YODA Header Blocks'!$A$2,'YODA File'!C1820,'YODA File'!A1820))</f>
        <v/>
      </c>
    </row>
    <row r="1821" spans="1:4" x14ac:dyDescent="0.25">
      <c r="A1821">
        <f t="shared" ca="1" si="56"/>
        <v>28</v>
      </c>
      <c r="B1821" s="111" t="str">
        <f ca="1">OFFSET('YODA Header Blocks'!$A$1,0,'YODA File'!A1821)</f>
        <v>Data Values</v>
      </c>
      <c r="C1821">
        <f t="shared" ca="1" si="57"/>
        <v>1720</v>
      </c>
      <c r="D1821" s="111" t="str">
        <f ca="1">IF(ROW()-2&gt;LengthHeader,"",
OFFSET('YODA Header Blocks'!$A$2,'YODA File'!C1821,'YODA File'!A1821))</f>
        <v/>
      </c>
    </row>
    <row r="1822" spans="1:4" x14ac:dyDescent="0.25">
      <c r="A1822">
        <f t="shared" ca="1" si="56"/>
        <v>28</v>
      </c>
      <c r="B1822" s="111" t="str">
        <f ca="1">OFFSET('YODA Header Blocks'!$A$1,0,'YODA File'!A1822)</f>
        <v>Data Values</v>
      </c>
      <c r="C1822">
        <f t="shared" ca="1" si="57"/>
        <v>1721</v>
      </c>
      <c r="D1822" s="111" t="str">
        <f ca="1">IF(ROW()-2&gt;LengthHeader,"",
OFFSET('YODA Header Blocks'!$A$2,'YODA File'!C1822,'YODA File'!A1822))</f>
        <v/>
      </c>
    </row>
    <row r="1823" spans="1:4" x14ac:dyDescent="0.25">
      <c r="A1823">
        <f t="shared" ca="1" si="56"/>
        <v>28</v>
      </c>
      <c r="B1823" s="111" t="str">
        <f ca="1">OFFSET('YODA Header Blocks'!$A$1,0,'YODA File'!A1823)</f>
        <v>Data Values</v>
      </c>
      <c r="C1823">
        <f t="shared" ca="1" si="57"/>
        <v>1722</v>
      </c>
      <c r="D1823" s="111" t="str">
        <f ca="1">IF(ROW()-2&gt;LengthHeader,"",
OFFSET('YODA Header Blocks'!$A$2,'YODA File'!C1823,'YODA File'!A1823))</f>
        <v/>
      </c>
    </row>
    <row r="1824" spans="1:4" x14ac:dyDescent="0.25">
      <c r="A1824">
        <f t="shared" ca="1" si="56"/>
        <v>28</v>
      </c>
      <c r="B1824" s="111" t="str">
        <f ca="1">OFFSET('YODA Header Blocks'!$A$1,0,'YODA File'!A1824)</f>
        <v>Data Values</v>
      </c>
      <c r="C1824">
        <f t="shared" ca="1" si="57"/>
        <v>1723</v>
      </c>
      <c r="D1824" s="111" t="str">
        <f ca="1">IF(ROW()-2&gt;LengthHeader,"",
OFFSET('YODA Header Blocks'!$A$2,'YODA File'!C1824,'YODA File'!A1824))</f>
        <v/>
      </c>
    </row>
    <row r="1825" spans="1:4" x14ac:dyDescent="0.25">
      <c r="A1825">
        <f t="shared" ca="1" si="56"/>
        <v>28</v>
      </c>
      <c r="B1825" s="111" t="str">
        <f ca="1">OFFSET('YODA Header Blocks'!$A$1,0,'YODA File'!A1825)</f>
        <v>Data Values</v>
      </c>
      <c r="C1825">
        <f t="shared" ca="1" si="57"/>
        <v>1724</v>
      </c>
      <c r="D1825" s="111" t="str">
        <f ca="1">IF(ROW()-2&gt;LengthHeader,"",
OFFSET('YODA Header Blocks'!$A$2,'YODA File'!C1825,'YODA File'!A1825))</f>
        <v/>
      </c>
    </row>
    <row r="1826" spans="1:4" x14ac:dyDescent="0.25">
      <c r="A1826">
        <f t="shared" ca="1" si="56"/>
        <v>28</v>
      </c>
      <c r="B1826" s="111" t="str">
        <f ca="1">OFFSET('YODA Header Blocks'!$A$1,0,'YODA File'!A1826)</f>
        <v>Data Values</v>
      </c>
      <c r="C1826">
        <f t="shared" ca="1" si="57"/>
        <v>1725</v>
      </c>
      <c r="D1826" s="111" t="str">
        <f ca="1">IF(ROW()-2&gt;LengthHeader,"",
OFFSET('YODA Header Blocks'!$A$2,'YODA File'!C1826,'YODA File'!A1826))</f>
        <v/>
      </c>
    </row>
    <row r="1827" spans="1:4" x14ac:dyDescent="0.25">
      <c r="A1827">
        <f t="shared" ca="1" si="56"/>
        <v>28</v>
      </c>
      <c r="B1827" s="111" t="str">
        <f ca="1">OFFSET('YODA Header Blocks'!$A$1,0,'YODA File'!A1827)</f>
        <v>Data Values</v>
      </c>
      <c r="C1827">
        <f t="shared" ca="1" si="57"/>
        <v>1726</v>
      </c>
      <c r="D1827" s="111" t="str">
        <f ca="1">IF(ROW()-2&gt;LengthHeader,"",
OFFSET('YODA Header Blocks'!$A$2,'YODA File'!C1827,'YODA File'!A1827))</f>
        <v/>
      </c>
    </row>
    <row r="1828" spans="1:4" x14ac:dyDescent="0.25">
      <c r="A1828">
        <f t="shared" ca="1" si="56"/>
        <v>28</v>
      </c>
      <c r="B1828" s="111" t="str">
        <f ca="1">OFFSET('YODA Header Blocks'!$A$1,0,'YODA File'!A1828)</f>
        <v>Data Values</v>
      </c>
      <c r="C1828">
        <f t="shared" ca="1" si="57"/>
        <v>1727</v>
      </c>
      <c r="D1828" s="111" t="str">
        <f ca="1">IF(ROW()-2&gt;LengthHeader,"",
OFFSET('YODA Header Blocks'!$A$2,'YODA File'!C1828,'YODA File'!A1828))</f>
        <v/>
      </c>
    </row>
    <row r="1829" spans="1:4" x14ac:dyDescent="0.25">
      <c r="A1829">
        <f t="shared" ca="1" si="56"/>
        <v>28</v>
      </c>
      <c r="B1829" s="111" t="str">
        <f ca="1">OFFSET('YODA Header Blocks'!$A$1,0,'YODA File'!A1829)</f>
        <v>Data Values</v>
      </c>
      <c r="C1829">
        <f t="shared" ca="1" si="57"/>
        <v>1728</v>
      </c>
      <c r="D1829" s="111" t="str">
        <f ca="1">IF(ROW()-2&gt;LengthHeader,"",
OFFSET('YODA Header Blocks'!$A$2,'YODA File'!C1829,'YODA File'!A1829))</f>
        <v/>
      </c>
    </row>
    <row r="1830" spans="1:4" x14ac:dyDescent="0.25">
      <c r="A1830">
        <f t="shared" ca="1" si="56"/>
        <v>28</v>
      </c>
      <c r="B1830" s="111" t="str">
        <f ca="1">OFFSET('YODA Header Blocks'!$A$1,0,'YODA File'!A1830)</f>
        <v>Data Values</v>
      </c>
      <c r="C1830">
        <f t="shared" ca="1" si="57"/>
        <v>1729</v>
      </c>
      <c r="D1830" s="111" t="str">
        <f ca="1">IF(ROW()-2&gt;LengthHeader,"",
OFFSET('YODA Header Blocks'!$A$2,'YODA File'!C1830,'YODA File'!A1830))</f>
        <v/>
      </c>
    </row>
    <row r="1831" spans="1:4" x14ac:dyDescent="0.25">
      <c r="A1831">
        <f t="shared" ca="1" si="56"/>
        <v>28</v>
      </c>
      <c r="B1831" s="111" t="str">
        <f ca="1">OFFSET('YODA Header Blocks'!$A$1,0,'YODA File'!A1831)</f>
        <v>Data Values</v>
      </c>
      <c r="C1831">
        <f t="shared" ca="1" si="57"/>
        <v>1730</v>
      </c>
      <c r="D1831" s="111" t="str">
        <f ca="1">IF(ROW()-2&gt;LengthHeader,"",
OFFSET('YODA Header Blocks'!$A$2,'YODA File'!C1831,'YODA File'!A1831))</f>
        <v/>
      </c>
    </row>
    <row r="1832" spans="1:4" x14ac:dyDescent="0.25">
      <c r="A1832">
        <f t="shared" ca="1" si="56"/>
        <v>28</v>
      </c>
      <c r="B1832" s="111" t="str">
        <f ca="1">OFFSET('YODA Header Blocks'!$A$1,0,'YODA File'!A1832)</f>
        <v>Data Values</v>
      </c>
      <c r="C1832">
        <f t="shared" ca="1" si="57"/>
        <v>1731</v>
      </c>
      <c r="D1832" s="111" t="str">
        <f ca="1">IF(ROW()-2&gt;LengthHeader,"",
OFFSET('YODA Header Blocks'!$A$2,'YODA File'!C1832,'YODA File'!A1832))</f>
        <v/>
      </c>
    </row>
    <row r="1833" spans="1:4" x14ac:dyDescent="0.25">
      <c r="A1833">
        <f t="shared" ca="1" si="56"/>
        <v>28</v>
      </c>
      <c r="B1833" s="111" t="str">
        <f ca="1">OFFSET('YODA Header Blocks'!$A$1,0,'YODA File'!A1833)</f>
        <v>Data Values</v>
      </c>
      <c r="C1833">
        <f t="shared" ca="1" si="57"/>
        <v>1732</v>
      </c>
      <c r="D1833" s="111" t="str">
        <f ca="1">IF(ROW()-2&gt;LengthHeader,"",
OFFSET('YODA Header Blocks'!$A$2,'YODA File'!C1833,'YODA File'!A1833))</f>
        <v/>
      </c>
    </row>
    <row r="1834" spans="1:4" x14ac:dyDescent="0.25">
      <c r="A1834">
        <f t="shared" ca="1" si="56"/>
        <v>28</v>
      </c>
      <c r="B1834" s="111" t="str">
        <f ca="1">OFFSET('YODA Header Blocks'!$A$1,0,'YODA File'!A1834)</f>
        <v>Data Values</v>
      </c>
      <c r="C1834">
        <f t="shared" ca="1" si="57"/>
        <v>1733</v>
      </c>
      <c r="D1834" s="111" t="str">
        <f ca="1">IF(ROW()-2&gt;LengthHeader,"",
OFFSET('YODA Header Blocks'!$A$2,'YODA File'!C1834,'YODA File'!A1834))</f>
        <v/>
      </c>
    </row>
    <row r="1835" spans="1:4" x14ac:dyDescent="0.25">
      <c r="A1835">
        <f t="shared" ca="1" si="56"/>
        <v>28</v>
      </c>
      <c r="B1835" s="111" t="str">
        <f ca="1">OFFSET('YODA Header Blocks'!$A$1,0,'YODA File'!A1835)</f>
        <v>Data Values</v>
      </c>
      <c r="C1835">
        <f t="shared" ca="1" si="57"/>
        <v>1734</v>
      </c>
      <c r="D1835" s="111" t="str">
        <f ca="1">IF(ROW()-2&gt;LengthHeader,"",
OFFSET('YODA Header Blocks'!$A$2,'YODA File'!C1835,'YODA File'!A1835))</f>
        <v/>
      </c>
    </row>
    <row r="1836" spans="1:4" x14ac:dyDescent="0.25">
      <c r="A1836">
        <f t="shared" ca="1" si="56"/>
        <v>28</v>
      </c>
      <c r="B1836" s="111" t="str">
        <f ca="1">OFFSET('YODA Header Blocks'!$A$1,0,'YODA File'!A1836)</f>
        <v>Data Values</v>
      </c>
      <c r="C1836">
        <f t="shared" ca="1" si="57"/>
        <v>1735</v>
      </c>
      <c r="D1836" s="111" t="str">
        <f ca="1">IF(ROW()-2&gt;LengthHeader,"",
OFFSET('YODA Header Blocks'!$A$2,'YODA File'!C1836,'YODA File'!A1836))</f>
        <v/>
      </c>
    </row>
    <row r="1837" spans="1:4" x14ac:dyDescent="0.25">
      <c r="A1837">
        <f t="shared" ca="1" si="56"/>
        <v>28</v>
      </c>
      <c r="B1837" s="111" t="str">
        <f ca="1">OFFSET('YODA Header Blocks'!$A$1,0,'YODA File'!A1837)</f>
        <v>Data Values</v>
      </c>
      <c r="C1837">
        <f t="shared" ca="1" si="57"/>
        <v>1736</v>
      </c>
      <c r="D1837" s="111" t="str">
        <f ca="1">IF(ROW()-2&gt;LengthHeader,"",
OFFSET('YODA Header Blocks'!$A$2,'YODA File'!C1837,'YODA File'!A1837))</f>
        <v/>
      </c>
    </row>
    <row r="1838" spans="1:4" x14ac:dyDescent="0.25">
      <c r="A1838">
        <f t="shared" ca="1" si="56"/>
        <v>28</v>
      </c>
      <c r="B1838" s="111" t="str">
        <f ca="1">OFFSET('YODA Header Blocks'!$A$1,0,'YODA File'!A1838)</f>
        <v>Data Values</v>
      </c>
      <c r="C1838">
        <f t="shared" ca="1" si="57"/>
        <v>1737</v>
      </c>
      <c r="D1838" s="111" t="str">
        <f ca="1">IF(ROW()-2&gt;LengthHeader,"",
OFFSET('YODA Header Blocks'!$A$2,'YODA File'!C1838,'YODA File'!A1838))</f>
        <v/>
      </c>
    </row>
    <row r="1839" spans="1:4" x14ac:dyDescent="0.25">
      <c r="A1839">
        <f t="shared" ca="1" si="56"/>
        <v>28</v>
      </c>
      <c r="B1839" s="111" t="str">
        <f ca="1">OFFSET('YODA Header Blocks'!$A$1,0,'YODA File'!A1839)</f>
        <v>Data Values</v>
      </c>
      <c r="C1839">
        <f t="shared" ca="1" si="57"/>
        <v>1738</v>
      </c>
      <c r="D1839" s="111" t="str">
        <f ca="1">IF(ROW()-2&gt;LengthHeader,"",
OFFSET('YODA Header Blocks'!$A$2,'YODA File'!C1839,'YODA File'!A1839))</f>
        <v/>
      </c>
    </row>
    <row r="1840" spans="1:4" x14ac:dyDescent="0.25">
      <c r="A1840">
        <f t="shared" ca="1" si="56"/>
        <v>28</v>
      </c>
      <c r="B1840" s="111" t="str">
        <f ca="1">OFFSET('YODA Header Blocks'!$A$1,0,'YODA File'!A1840)</f>
        <v>Data Values</v>
      </c>
      <c r="C1840">
        <f t="shared" ca="1" si="57"/>
        <v>1739</v>
      </c>
      <c r="D1840" s="111" t="str">
        <f ca="1">IF(ROW()-2&gt;LengthHeader,"",
OFFSET('YODA Header Blocks'!$A$2,'YODA File'!C1840,'YODA File'!A1840))</f>
        <v/>
      </c>
    </row>
    <row r="1841" spans="1:4" x14ac:dyDescent="0.25">
      <c r="A1841">
        <f t="shared" ca="1" si="56"/>
        <v>28</v>
      </c>
      <c r="B1841" s="111" t="str">
        <f ca="1">OFFSET('YODA Header Blocks'!$A$1,0,'YODA File'!A1841)</f>
        <v>Data Values</v>
      </c>
      <c r="C1841">
        <f t="shared" ca="1" si="57"/>
        <v>1740</v>
      </c>
      <c r="D1841" s="111" t="str">
        <f ca="1">IF(ROW()-2&gt;LengthHeader,"",
OFFSET('YODA Header Blocks'!$A$2,'YODA File'!C1841,'YODA File'!A1841))</f>
        <v/>
      </c>
    </row>
    <row r="1842" spans="1:4" x14ac:dyDescent="0.25">
      <c r="A1842">
        <f t="shared" ca="1" si="56"/>
        <v>28</v>
      </c>
      <c r="B1842" s="111" t="str">
        <f ca="1">OFFSET('YODA Header Blocks'!$A$1,0,'YODA File'!A1842)</f>
        <v>Data Values</v>
      </c>
      <c r="C1842">
        <f t="shared" ca="1" si="57"/>
        <v>1741</v>
      </c>
      <c r="D1842" s="111" t="str">
        <f ca="1">IF(ROW()-2&gt;LengthHeader,"",
OFFSET('YODA Header Blocks'!$A$2,'YODA File'!C1842,'YODA File'!A1842))</f>
        <v/>
      </c>
    </row>
    <row r="1843" spans="1:4" x14ac:dyDescent="0.25">
      <c r="A1843">
        <f t="shared" ca="1" si="56"/>
        <v>28</v>
      </c>
      <c r="B1843" s="111" t="str">
        <f ca="1">OFFSET('YODA Header Blocks'!$A$1,0,'YODA File'!A1843)</f>
        <v>Data Values</v>
      </c>
      <c r="C1843">
        <f t="shared" ca="1" si="57"/>
        <v>1742</v>
      </c>
      <c r="D1843" s="111" t="str">
        <f ca="1">IF(ROW()-2&gt;LengthHeader,"",
OFFSET('YODA Header Blocks'!$A$2,'YODA File'!C1843,'YODA File'!A1843))</f>
        <v/>
      </c>
    </row>
    <row r="1844" spans="1:4" x14ac:dyDescent="0.25">
      <c r="A1844">
        <f t="shared" ca="1" si="56"/>
        <v>28</v>
      </c>
      <c r="B1844" s="111" t="str">
        <f ca="1">OFFSET('YODA Header Blocks'!$A$1,0,'YODA File'!A1844)</f>
        <v>Data Values</v>
      </c>
      <c r="C1844">
        <f t="shared" ca="1" si="57"/>
        <v>1743</v>
      </c>
      <c r="D1844" s="111" t="str">
        <f ca="1">IF(ROW()-2&gt;LengthHeader,"",
OFFSET('YODA Header Blocks'!$A$2,'YODA File'!C1844,'YODA File'!A1844))</f>
        <v/>
      </c>
    </row>
    <row r="1845" spans="1:4" x14ac:dyDescent="0.25">
      <c r="A1845">
        <f t="shared" ca="1" si="56"/>
        <v>28</v>
      </c>
      <c r="B1845" s="111" t="str">
        <f ca="1">OFFSET('YODA Header Blocks'!$A$1,0,'YODA File'!A1845)</f>
        <v>Data Values</v>
      </c>
      <c r="C1845">
        <f t="shared" ca="1" si="57"/>
        <v>1744</v>
      </c>
      <c r="D1845" s="111" t="str">
        <f ca="1">IF(ROW()-2&gt;LengthHeader,"",
OFFSET('YODA Header Blocks'!$A$2,'YODA File'!C1845,'YODA File'!A1845))</f>
        <v/>
      </c>
    </row>
    <row r="1846" spans="1:4" x14ac:dyDescent="0.25">
      <c r="A1846">
        <f t="shared" ca="1" si="56"/>
        <v>28</v>
      </c>
      <c r="B1846" s="111" t="str">
        <f ca="1">OFFSET('YODA Header Blocks'!$A$1,0,'YODA File'!A1846)</f>
        <v>Data Values</v>
      </c>
      <c r="C1846">
        <f t="shared" ca="1" si="57"/>
        <v>1745</v>
      </c>
      <c r="D1846" s="111" t="str">
        <f ca="1">IF(ROW()-2&gt;LengthHeader,"",
OFFSET('YODA Header Blocks'!$A$2,'YODA File'!C1846,'YODA File'!A1846))</f>
        <v/>
      </c>
    </row>
    <row r="1847" spans="1:4" x14ac:dyDescent="0.25">
      <c r="A1847">
        <f t="shared" ca="1" si="56"/>
        <v>28</v>
      </c>
      <c r="B1847" s="111" t="str">
        <f ca="1">OFFSET('YODA Header Blocks'!$A$1,0,'YODA File'!A1847)</f>
        <v>Data Values</v>
      </c>
      <c r="C1847">
        <f t="shared" ca="1" si="57"/>
        <v>1746</v>
      </c>
      <c r="D1847" s="111" t="str">
        <f ca="1">IF(ROW()-2&gt;LengthHeader,"",
OFFSET('YODA Header Blocks'!$A$2,'YODA File'!C1847,'YODA File'!A1847))</f>
        <v/>
      </c>
    </row>
    <row r="1848" spans="1:4" x14ac:dyDescent="0.25">
      <c r="A1848">
        <f t="shared" ca="1" si="56"/>
        <v>28</v>
      </c>
      <c r="B1848" s="111" t="str">
        <f ca="1">OFFSET('YODA Header Blocks'!$A$1,0,'YODA File'!A1848)</f>
        <v>Data Values</v>
      </c>
      <c r="C1848">
        <f t="shared" ca="1" si="57"/>
        <v>1747</v>
      </c>
      <c r="D1848" s="111" t="str">
        <f ca="1">IF(ROW()-2&gt;LengthHeader,"",
OFFSET('YODA Header Blocks'!$A$2,'YODA File'!C1848,'YODA File'!A1848))</f>
        <v/>
      </c>
    </row>
    <row r="1849" spans="1:4" x14ac:dyDescent="0.25">
      <c r="A1849">
        <f t="shared" ca="1" si="56"/>
        <v>28</v>
      </c>
      <c r="B1849" s="111" t="str">
        <f ca="1">OFFSET('YODA Header Blocks'!$A$1,0,'YODA File'!A1849)</f>
        <v>Data Values</v>
      </c>
      <c r="C1849">
        <f t="shared" ca="1" si="57"/>
        <v>1748</v>
      </c>
      <c r="D1849" s="111" t="str">
        <f ca="1">IF(ROW()-2&gt;LengthHeader,"",
OFFSET('YODA Header Blocks'!$A$2,'YODA File'!C1849,'YODA File'!A1849))</f>
        <v/>
      </c>
    </row>
    <row r="1850" spans="1:4" x14ac:dyDescent="0.25">
      <c r="A1850">
        <f t="shared" ca="1" si="56"/>
        <v>28</v>
      </c>
      <c r="B1850" s="111" t="str">
        <f ca="1">OFFSET('YODA Header Blocks'!$A$1,0,'YODA File'!A1850)</f>
        <v>Data Values</v>
      </c>
      <c r="C1850">
        <f t="shared" ca="1" si="57"/>
        <v>1749</v>
      </c>
      <c r="D1850" s="111" t="str">
        <f ca="1">IF(ROW()-2&gt;LengthHeader,"",
OFFSET('YODA Header Blocks'!$A$2,'YODA File'!C1850,'YODA File'!A1850))</f>
        <v/>
      </c>
    </row>
    <row r="1851" spans="1:4" x14ac:dyDescent="0.25">
      <c r="A1851">
        <f t="shared" ca="1" si="56"/>
        <v>28</v>
      </c>
      <c r="B1851" s="111" t="str">
        <f ca="1">OFFSET('YODA Header Blocks'!$A$1,0,'YODA File'!A1851)</f>
        <v>Data Values</v>
      </c>
      <c r="C1851">
        <f t="shared" ca="1" si="57"/>
        <v>1750</v>
      </c>
      <c r="D1851" s="111" t="str">
        <f ca="1">IF(ROW()-2&gt;LengthHeader,"",
OFFSET('YODA Header Blocks'!$A$2,'YODA File'!C1851,'YODA File'!A1851))</f>
        <v/>
      </c>
    </row>
    <row r="1852" spans="1:4" x14ac:dyDescent="0.25">
      <c r="A1852">
        <f t="shared" ca="1" si="56"/>
        <v>28</v>
      </c>
      <c r="B1852" s="111" t="str">
        <f ca="1">OFFSET('YODA Header Blocks'!$A$1,0,'YODA File'!A1852)</f>
        <v>Data Values</v>
      </c>
      <c r="C1852">
        <f t="shared" ca="1" si="57"/>
        <v>1751</v>
      </c>
      <c r="D1852" s="111" t="str">
        <f ca="1">IF(ROW()-2&gt;LengthHeader,"",
OFFSET('YODA Header Blocks'!$A$2,'YODA File'!C1852,'YODA File'!A1852))</f>
        <v/>
      </c>
    </row>
    <row r="1853" spans="1:4" x14ac:dyDescent="0.25">
      <c r="A1853">
        <f t="shared" ca="1" si="56"/>
        <v>28</v>
      </c>
      <c r="B1853" s="111" t="str">
        <f ca="1">OFFSET('YODA Header Blocks'!$A$1,0,'YODA File'!A1853)</f>
        <v>Data Values</v>
      </c>
      <c r="C1853">
        <f t="shared" ca="1" si="57"/>
        <v>1752</v>
      </c>
      <c r="D1853" s="111" t="str">
        <f ca="1">IF(ROW()-2&gt;LengthHeader,"",
OFFSET('YODA Header Blocks'!$A$2,'YODA File'!C1853,'YODA File'!A1853))</f>
        <v/>
      </c>
    </row>
    <row r="1854" spans="1:4" x14ac:dyDescent="0.25">
      <c r="A1854">
        <f t="shared" ca="1" si="56"/>
        <v>28</v>
      </c>
      <c r="B1854" s="111" t="str">
        <f ca="1">OFFSET('YODA Header Blocks'!$A$1,0,'YODA File'!A1854)</f>
        <v>Data Values</v>
      </c>
      <c r="C1854">
        <f t="shared" ca="1" si="57"/>
        <v>1753</v>
      </c>
      <c r="D1854" s="111" t="str">
        <f ca="1">IF(ROW()-2&gt;LengthHeader,"",
OFFSET('YODA Header Blocks'!$A$2,'YODA File'!C1854,'YODA File'!A1854))</f>
        <v/>
      </c>
    </row>
    <row r="1855" spans="1:4" x14ac:dyDescent="0.25">
      <c r="A1855">
        <f t="shared" ca="1" si="56"/>
        <v>28</v>
      </c>
      <c r="B1855" s="111" t="str">
        <f ca="1">OFFSET('YODA Header Blocks'!$A$1,0,'YODA File'!A1855)</f>
        <v>Data Values</v>
      </c>
      <c r="C1855">
        <f t="shared" ca="1" si="57"/>
        <v>1754</v>
      </c>
      <c r="D1855" s="111" t="str">
        <f ca="1">IF(ROW()-2&gt;LengthHeader,"",
OFFSET('YODA Header Blocks'!$A$2,'YODA File'!C1855,'YODA File'!A1855))</f>
        <v/>
      </c>
    </row>
    <row r="1856" spans="1:4" x14ac:dyDescent="0.25">
      <c r="A1856">
        <f t="shared" ca="1" si="56"/>
        <v>28</v>
      </c>
      <c r="B1856" s="111" t="str">
        <f ca="1">OFFSET('YODA Header Blocks'!$A$1,0,'YODA File'!A1856)</f>
        <v>Data Values</v>
      </c>
      <c r="C1856">
        <f t="shared" ca="1" si="57"/>
        <v>1755</v>
      </c>
      <c r="D1856" s="111" t="str">
        <f ca="1">IF(ROW()-2&gt;LengthHeader,"",
OFFSET('YODA Header Blocks'!$A$2,'YODA File'!C1856,'YODA File'!A1856))</f>
        <v/>
      </c>
    </row>
    <row r="1857" spans="1:4" x14ac:dyDescent="0.25">
      <c r="A1857">
        <f t="shared" ca="1" si="56"/>
        <v>28</v>
      </c>
      <c r="B1857" s="111" t="str">
        <f ca="1">OFFSET('YODA Header Blocks'!$A$1,0,'YODA File'!A1857)</f>
        <v>Data Values</v>
      </c>
      <c r="C1857">
        <f t="shared" ca="1" si="57"/>
        <v>1756</v>
      </c>
      <c r="D1857" s="111" t="str">
        <f ca="1">IF(ROW()-2&gt;LengthHeader,"",
OFFSET('YODA Header Blocks'!$A$2,'YODA File'!C1857,'YODA File'!A1857))</f>
        <v/>
      </c>
    </row>
    <row r="1858" spans="1:4" x14ac:dyDescent="0.25">
      <c r="A1858">
        <f t="shared" ca="1" si="56"/>
        <v>28</v>
      </c>
      <c r="B1858" s="111" t="str">
        <f ca="1">OFFSET('YODA Header Blocks'!$A$1,0,'YODA File'!A1858)</f>
        <v>Data Values</v>
      </c>
      <c r="C1858">
        <f t="shared" ca="1" si="57"/>
        <v>1757</v>
      </c>
      <c r="D1858" s="111" t="str">
        <f ca="1">IF(ROW()-2&gt;LengthHeader,"",
OFFSET('YODA Header Blocks'!$A$2,'YODA File'!C1858,'YODA File'!A1858))</f>
        <v/>
      </c>
    </row>
    <row r="1859" spans="1:4" x14ac:dyDescent="0.25">
      <c r="A1859">
        <f t="shared" ref="A1859:A1922" ca="1" si="58">IF(C1858=INDIRECT(CONCATENATE("'YODA Header Blocks'!R2C",A1858+1,":R2C",A1858+1),FALSE),A1858+1,A1858)</f>
        <v>28</v>
      </c>
      <c r="B1859" s="111" t="str">
        <f ca="1">OFFSET('YODA Header Blocks'!$A$1,0,'YODA File'!A1859)</f>
        <v>Data Values</v>
      </c>
      <c r="C1859">
        <f t="shared" ref="C1859:C1922" ca="1" si="59">IF(C1858=SUM(INDIRECT(CONCATENATE("'YODA Header Blocks'!R2C",A1858+1,":R2C",A1858+1),FALSE)),1,C1858+1)</f>
        <v>1758</v>
      </c>
      <c r="D1859" s="111" t="str">
        <f ca="1">IF(ROW()-2&gt;LengthHeader,"",
OFFSET('YODA Header Blocks'!$A$2,'YODA File'!C1859,'YODA File'!A1859))</f>
        <v/>
      </c>
    </row>
    <row r="1860" spans="1:4" x14ac:dyDescent="0.25">
      <c r="A1860">
        <f t="shared" ca="1" si="58"/>
        <v>28</v>
      </c>
      <c r="B1860" s="111" t="str">
        <f ca="1">OFFSET('YODA Header Blocks'!$A$1,0,'YODA File'!A1860)</f>
        <v>Data Values</v>
      </c>
      <c r="C1860">
        <f t="shared" ca="1" si="59"/>
        <v>1759</v>
      </c>
      <c r="D1860" s="111" t="str">
        <f ca="1">IF(ROW()-2&gt;LengthHeader,"",
OFFSET('YODA Header Blocks'!$A$2,'YODA File'!C1860,'YODA File'!A1860))</f>
        <v/>
      </c>
    </row>
    <row r="1861" spans="1:4" x14ac:dyDescent="0.25">
      <c r="A1861">
        <f t="shared" ca="1" si="58"/>
        <v>28</v>
      </c>
      <c r="B1861" s="111" t="str">
        <f ca="1">OFFSET('YODA Header Blocks'!$A$1,0,'YODA File'!A1861)</f>
        <v>Data Values</v>
      </c>
      <c r="C1861">
        <f t="shared" ca="1" si="59"/>
        <v>1760</v>
      </c>
      <c r="D1861" s="111" t="str">
        <f ca="1">IF(ROW()-2&gt;LengthHeader,"",
OFFSET('YODA Header Blocks'!$A$2,'YODA File'!C1861,'YODA File'!A1861))</f>
        <v/>
      </c>
    </row>
    <row r="1862" spans="1:4" x14ac:dyDescent="0.25">
      <c r="A1862">
        <f t="shared" ca="1" si="58"/>
        <v>28</v>
      </c>
      <c r="B1862" s="111" t="str">
        <f ca="1">OFFSET('YODA Header Blocks'!$A$1,0,'YODA File'!A1862)</f>
        <v>Data Values</v>
      </c>
      <c r="C1862">
        <f t="shared" ca="1" si="59"/>
        <v>1761</v>
      </c>
      <c r="D1862" s="111" t="str">
        <f ca="1">IF(ROW()-2&gt;LengthHeader,"",
OFFSET('YODA Header Blocks'!$A$2,'YODA File'!C1862,'YODA File'!A1862))</f>
        <v/>
      </c>
    </row>
    <row r="1863" spans="1:4" x14ac:dyDescent="0.25">
      <c r="A1863">
        <f t="shared" ca="1" si="58"/>
        <v>28</v>
      </c>
      <c r="B1863" s="111" t="str">
        <f ca="1">OFFSET('YODA Header Blocks'!$A$1,0,'YODA File'!A1863)</f>
        <v>Data Values</v>
      </c>
      <c r="C1863">
        <f t="shared" ca="1" si="59"/>
        <v>1762</v>
      </c>
      <c r="D1863" s="111" t="str">
        <f ca="1">IF(ROW()-2&gt;LengthHeader,"",
OFFSET('YODA Header Blocks'!$A$2,'YODA File'!C1863,'YODA File'!A1863))</f>
        <v/>
      </c>
    </row>
    <row r="1864" spans="1:4" x14ac:dyDescent="0.25">
      <c r="A1864">
        <f t="shared" ca="1" si="58"/>
        <v>28</v>
      </c>
      <c r="B1864" s="111" t="str">
        <f ca="1">OFFSET('YODA Header Blocks'!$A$1,0,'YODA File'!A1864)</f>
        <v>Data Values</v>
      </c>
      <c r="C1864">
        <f t="shared" ca="1" si="59"/>
        <v>1763</v>
      </c>
      <c r="D1864" s="111" t="str">
        <f ca="1">IF(ROW()-2&gt;LengthHeader,"",
OFFSET('YODA Header Blocks'!$A$2,'YODA File'!C1864,'YODA File'!A1864))</f>
        <v/>
      </c>
    </row>
    <row r="1865" spans="1:4" x14ac:dyDescent="0.25">
      <c r="A1865">
        <f t="shared" ca="1" si="58"/>
        <v>28</v>
      </c>
      <c r="B1865" s="111" t="str">
        <f ca="1">OFFSET('YODA Header Blocks'!$A$1,0,'YODA File'!A1865)</f>
        <v>Data Values</v>
      </c>
      <c r="C1865">
        <f t="shared" ca="1" si="59"/>
        <v>1764</v>
      </c>
      <c r="D1865" s="111" t="str">
        <f ca="1">IF(ROW()-2&gt;LengthHeader,"",
OFFSET('YODA Header Blocks'!$A$2,'YODA File'!C1865,'YODA File'!A1865))</f>
        <v/>
      </c>
    </row>
    <row r="1866" spans="1:4" x14ac:dyDescent="0.25">
      <c r="A1866">
        <f t="shared" ca="1" si="58"/>
        <v>28</v>
      </c>
      <c r="B1866" s="111" t="str">
        <f ca="1">OFFSET('YODA Header Blocks'!$A$1,0,'YODA File'!A1866)</f>
        <v>Data Values</v>
      </c>
      <c r="C1866">
        <f t="shared" ca="1" si="59"/>
        <v>1765</v>
      </c>
      <c r="D1866" s="111" t="str">
        <f ca="1">IF(ROW()-2&gt;LengthHeader,"",
OFFSET('YODA Header Blocks'!$A$2,'YODA File'!C1866,'YODA File'!A1866))</f>
        <v/>
      </c>
    </row>
    <row r="1867" spans="1:4" x14ac:dyDescent="0.25">
      <c r="A1867">
        <f t="shared" ca="1" si="58"/>
        <v>28</v>
      </c>
      <c r="B1867" s="111" t="str">
        <f ca="1">OFFSET('YODA Header Blocks'!$A$1,0,'YODA File'!A1867)</f>
        <v>Data Values</v>
      </c>
      <c r="C1867">
        <f t="shared" ca="1" si="59"/>
        <v>1766</v>
      </c>
      <c r="D1867" s="111" t="str">
        <f ca="1">IF(ROW()-2&gt;LengthHeader,"",
OFFSET('YODA Header Blocks'!$A$2,'YODA File'!C1867,'YODA File'!A1867))</f>
        <v/>
      </c>
    </row>
    <row r="1868" spans="1:4" x14ac:dyDescent="0.25">
      <c r="A1868">
        <f t="shared" ca="1" si="58"/>
        <v>28</v>
      </c>
      <c r="B1868" s="111" t="str">
        <f ca="1">OFFSET('YODA Header Blocks'!$A$1,0,'YODA File'!A1868)</f>
        <v>Data Values</v>
      </c>
      <c r="C1868">
        <f t="shared" ca="1" si="59"/>
        <v>1767</v>
      </c>
      <c r="D1868" s="111" t="str">
        <f ca="1">IF(ROW()-2&gt;LengthHeader,"",
OFFSET('YODA Header Blocks'!$A$2,'YODA File'!C1868,'YODA File'!A1868))</f>
        <v/>
      </c>
    </row>
    <row r="1869" spans="1:4" x14ac:dyDescent="0.25">
      <c r="A1869">
        <f t="shared" ca="1" si="58"/>
        <v>28</v>
      </c>
      <c r="B1869" s="111" t="str">
        <f ca="1">OFFSET('YODA Header Blocks'!$A$1,0,'YODA File'!A1869)</f>
        <v>Data Values</v>
      </c>
      <c r="C1869">
        <f t="shared" ca="1" si="59"/>
        <v>1768</v>
      </c>
      <c r="D1869" s="111" t="str">
        <f ca="1">IF(ROW()-2&gt;LengthHeader,"",
OFFSET('YODA Header Blocks'!$A$2,'YODA File'!C1869,'YODA File'!A1869))</f>
        <v/>
      </c>
    </row>
    <row r="1870" spans="1:4" x14ac:dyDescent="0.25">
      <c r="A1870">
        <f t="shared" ca="1" si="58"/>
        <v>28</v>
      </c>
      <c r="B1870" s="111" t="str">
        <f ca="1">OFFSET('YODA Header Blocks'!$A$1,0,'YODA File'!A1870)</f>
        <v>Data Values</v>
      </c>
      <c r="C1870">
        <f t="shared" ca="1" si="59"/>
        <v>1769</v>
      </c>
      <c r="D1870" s="111" t="str">
        <f ca="1">IF(ROW()-2&gt;LengthHeader,"",
OFFSET('YODA Header Blocks'!$A$2,'YODA File'!C1870,'YODA File'!A1870))</f>
        <v/>
      </c>
    </row>
    <row r="1871" spans="1:4" x14ac:dyDescent="0.25">
      <c r="A1871">
        <f t="shared" ca="1" si="58"/>
        <v>28</v>
      </c>
      <c r="B1871" s="111" t="str">
        <f ca="1">OFFSET('YODA Header Blocks'!$A$1,0,'YODA File'!A1871)</f>
        <v>Data Values</v>
      </c>
      <c r="C1871">
        <f t="shared" ca="1" si="59"/>
        <v>1770</v>
      </c>
      <c r="D1871" s="111" t="str">
        <f ca="1">IF(ROW()-2&gt;LengthHeader,"",
OFFSET('YODA Header Blocks'!$A$2,'YODA File'!C1871,'YODA File'!A1871))</f>
        <v/>
      </c>
    </row>
    <row r="1872" spans="1:4" x14ac:dyDescent="0.25">
      <c r="A1872">
        <f t="shared" ca="1" si="58"/>
        <v>28</v>
      </c>
      <c r="B1872" s="111" t="str">
        <f ca="1">OFFSET('YODA Header Blocks'!$A$1,0,'YODA File'!A1872)</f>
        <v>Data Values</v>
      </c>
      <c r="C1872">
        <f t="shared" ca="1" si="59"/>
        <v>1771</v>
      </c>
      <c r="D1872" s="111" t="str">
        <f ca="1">IF(ROW()-2&gt;LengthHeader,"",
OFFSET('YODA Header Blocks'!$A$2,'YODA File'!C1872,'YODA File'!A1872))</f>
        <v/>
      </c>
    </row>
    <row r="1873" spans="1:4" x14ac:dyDescent="0.25">
      <c r="A1873">
        <f t="shared" ca="1" si="58"/>
        <v>28</v>
      </c>
      <c r="B1873" s="111" t="str">
        <f ca="1">OFFSET('YODA Header Blocks'!$A$1,0,'YODA File'!A1873)</f>
        <v>Data Values</v>
      </c>
      <c r="C1873">
        <f t="shared" ca="1" si="59"/>
        <v>1772</v>
      </c>
      <c r="D1873" s="111" t="str">
        <f ca="1">IF(ROW()-2&gt;LengthHeader,"",
OFFSET('YODA Header Blocks'!$A$2,'YODA File'!C1873,'YODA File'!A1873))</f>
        <v/>
      </c>
    </row>
    <row r="1874" spans="1:4" x14ac:dyDescent="0.25">
      <c r="A1874">
        <f t="shared" ca="1" si="58"/>
        <v>28</v>
      </c>
      <c r="B1874" s="111" t="str">
        <f ca="1">OFFSET('YODA Header Blocks'!$A$1,0,'YODA File'!A1874)</f>
        <v>Data Values</v>
      </c>
      <c r="C1874">
        <f t="shared" ca="1" si="59"/>
        <v>1773</v>
      </c>
      <c r="D1874" s="111" t="str">
        <f ca="1">IF(ROW()-2&gt;LengthHeader,"",
OFFSET('YODA Header Blocks'!$A$2,'YODA File'!C1874,'YODA File'!A1874))</f>
        <v/>
      </c>
    </row>
    <row r="1875" spans="1:4" x14ac:dyDescent="0.25">
      <c r="A1875">
        <f t="shared" ca="1" si="58"/>
        <v>28</v>
      </c>
      <c r="B1875" s="111" t="str">
        <f ca="1">OFFSET('YODA Header Blocks'!$A$1,0,'YODA File'!A1875)</f>
        <v>Data Values</v>
      </c>
      <c r="C1875">
        <f t="shared" ca="1" si="59"/>
        <v>1774</v>
      </c>
      <c r="D1875" s="111" t="str">
        <f ca="1">IF(ROW()-2&gt;LengthHeader,"",
OFFSET('YODA Header Blocks'!$A$2,'YODA File'!C1875,'YODA File'!A1875))</f>
        <v/>
      </c>
    </row>
    <row r="1876" spans="1:4" x14ac:dyDescent="0.25">
      <c r="A1876">
        <f t="shared" ca="1" si="58"/>
        <v>28</v>
      </c>
      <c r="B1876" s="111" t="str">
        <f ca="1">OFFSET('YODA Header Blocks'!$A$1,0,'YODA File'!A1876)</f>
        <v>Data Values</v>
      </c>
      <c r="C1876">
        <f t="shared" ca="1" si="59"/>
        <v>1775</v>
      </c>
      <c r="D1876" s="111" t="str">
        <f ca="1">IF(ROW()-2&gt;LengthHeader,"",
OFFSET('YODA Header Blocks'!$A$2,'YODA File'!C1876,'YODA File'!A1876))</f>
        <v/>
      </c>
    </row>
    <row r="1877" spans="1:4" x14ac:dyDescent="0.25">
      <c r="A1877">
        <f t="shared" ca="1" si="58"/>
        <v>28</v>
      </c>
      <c r="B1877" s="111" t="str">
        <f ca="1">OFFSET('YODA Header Blocks'!$A$1,0,'YODA File'!A1877)</f>
        <v>Data Values</v>
      </c>
      <c r="C1877">
        <f t="shared" ca="1" si="59"/>
        <v>1776</v>
      </c>
      <c r="D1877" s="111" t="str">
        <f ca="1">IF(ROW()-2&gt;LengthHeader,"",
OFFSET('YODA Header Blocks'!$A$2,'YODA File'!C1877,'YODA File'!A1877))</f>
        <v/>
      </c>
    </row>
    <row r="1878" spans="1:4" x14ac:dyDescent="0.25">
      <c r="A1878">
        <f t="shared" ca="1" si="58"/>
        <v>28</v>
      </c>
      <c r="B1878" s="111" t="str">
        <f ca="1">OFFSET('YODA Header Blocks'!$A$1,0,'YODA File'!A1878)</f>
        <v>Data Values</v>
      </c>
      <c r="C1878">
        <f t="shared" ca="1" si="59"/>
        <v>1777</v>
      </c>
      <c r="D1878" s="111" t="str">
        <f ca="1">IF(ROW()-2&gt;LengthHeader,"",
OFFSET('YODA Header Blocks'!$A$2,'YODA File'!C1878,'YODA File'!A1878))</f>
        <v/>
      </c>
    </row>
    <row r="1879" spans="1:4" x14ac:dyDescent="0.25">
      <c r="A1879">
        <f t="shared" ca="1" si="58"/>
        <v>28</v>
      </c>
      <c r="B1879" s="111" t="str">
        <f ca="1">OFFSET('YODA Header Blocks'!$A$1,0,'YODA File'!A1879)</f>
        <v>Data Values</v>
      </c>
      <c r="C1879">
        <f t="shared" ca="1" si="59"/>
        <v>1778</v>
      </c>
      <c r="D1879" s="111" t="str">
        <f ca="1">IF(ROW()-2&gt;LengthHeader,"",
OFFSET('YODA Header Blocks'!$A$2,'YODA File'!C1879,'YODA File'!A1879))</f>
        <v/>
      </c>
    </row>
    <row r="1880" spans="1:4" x14ac:dyDescent="0.25">
      <c r="A1880">
        <f t="shared" ca="1" si="58"/>
        <v>28</v>
      </c>
      <c r="B1880" s="111" t="str">
        <f ca="1">OFFSET('YODA Header Blocks'!$A$1,0,'YODA File'!A1880)</f>
        <v>Data Values</v>
      </c>
      <c r="C1880">
        <f t="shared" ca="1" si="59"/>
        <v>1779</v>
      </c>
      <c r="D1880" s="111" t="str">
        <f ca="1">IF(ROW()-2&gt;LengthHeader,"",
OFFSET('YODA Header Blocks'!$A$2,'YODA File'!C1880,'YODA File'!A1880))</f>
        <v/>
      </c>
    </row>
    <row r="1881" spans="1:4" x14ac:dyDescent="0.25">
      <c r="A1881">
        <f t="shared" ca="1" si="58"/>
        <v>28</v>
      </c>
      <c r="B1881" s="111" t="str">
        <f ca="1">OFFSET('YODA Header Blocks'!$A$1,0,'YODA File'!A1881)</f>
        <v>Data Values</v>
      </c>
      <c r="C1881">
        <f t="shared" ca="1" si="59"/>
        <v>1780</v>
      </c>
      <c r="D1881" s="111" t="str">
        <f ca="1">IF(ROW()-2&gt;LengthHeader,"",
OFFSET('YODA Header Blocks'!$A$2,'YODA File'!C1881,'YODA File'!A1881))</f>
        <v/>
      </c>
    </row>
    <row r="1882" spans="1:4" x14ac:dyDescent="0.25">
      <c r="A1882">
        <f t="shared" ca="1" si="58"/>
        <v>28</v>
      </c>
      <c r="B1882" s="111" t="str">
        <f ca="1">OFFSET('YODA Header Blocks'!$A$1,0,'YODA File'!A1882)</f>
        <v>Data Values</v>
      </c>
      <c r="C1882">
        <f t="shared" ca="1" si="59"/>
        <v>1781</v>
      </c>
      <c r="D1882" s="111" t="str">
        <f ca="1">IF(ROW()-2&gt;LengthHeader,"",
OFFSET('YODA Header Blocks'!$A$2,'YODA File'!C1882,'YODA File'!A1882))</f>
        <v/>
      </c>
    </row>
    <row r="1883" spans="1:4" x14ac:dyDescent="0.25">
      <c r="A1883">
        <f t="shared" ca="1" si="58"/>
        <v>28</v>
      </c>
      <c r="B1883" s="111" t="str">
        <f ca="1">OFFSET('YODA Header Blocks'!$A$1,0,'YODA File'!A1883)</f>
        <v>Data Values</v>
      </c>
      <c r="C1883">
        <f t="shared" ca="1" si="59"/>
        <v>1782</v>
      </c>
      <c r="D1883" s="111" t="str">
        <f ca="1">IF(ROW()-2&gt;LengthHeader,"",
OFFSET('YODA Header Blocks'!$A$2,'YODA File'!C1883,'YODA File'!A1883))</f>
        <v/>
      </c>
    </row>
    <row r="1884" spans="1:4" x14ac:dyDescent="0.25">
      <c r="A1884">
        <f t="shared" ca="1" si="58"/>
        <v>28</v>
      </c>
      <c r="B1884" s="111" t="str">
        <f ca="1">OFFSET('YODA Header Blocks'!$A$1,0,'YODA File'!A1884)</f>
        <v>Data Values</v>
      </c>
      <c r="C1884">
        <f t="shared" ca="1" si="59"/>
        <v>1783</v>
      </c>
      <c r="D1884" s="111" t="str">
        <f ca="1">IF(ROW()-2&gt;LengthHeader,"",
OFFSET('YODA Header Blocks'!$A$2,'YODA File'!C1884,'YODA File'!A1884))</f>
        <v/>
      </c>
    </row>
    <row r="1885" spans="1:4" x14ac:dyDescent="0.25">
      <c r="A1885">
        <f t="shared" ca="1" si="58"/>
        <v>28</v>
      </c>
      <c r="B1885" s="111" t="str">
        <f ca="1">OFFSET('YODA Header Blocks'!$A$1,0,'YODA File'!A1885)</f>
        <v>Data Values</v>
      </c>
      <c r="C1885">
        <f t="shared" ca="1" si="59"/>
        <v>1784</v>
      </c>
      <c r="D1885" s="111" t="str">
        <f ca="1">IF(ROW()-2&gt;LengthHeader,"",
OFFSET('YODA Header Blocks'!$A$2,'YODA File'!C1885,'YODA File'!A1885))</f>
        <v/>
      </c>
    </row>
    <row r="1886" spans="1:4" x14ac:dyDescent="0.25">
      <c r="A1886">
        <f t="shared" ca="1" si="58"/>
        <v>28</v>
      </c>
      <c r="B1886" s="111" t="str">
        <f ca="1">OFFSET('YODA Header Blocks'!$A$1,0,'YODA File'!A1886)</f>
        <v>Data Values</v>
      </c>
      <c r="C1886">
        <f t="shared" ca="1" si="59"/>
        <v>1785</v>
      </c>
      <c r="D1886" s="111" t="str">
        <f ca="1">IF(ROW()-2&gt;LengthHeader,"",
OFFSET('YODA Header Blocks'!$A$2,'YODA File'!C1886,'YODA File'!A1886))</f>
        <v/>
      </c>
    </row>
    <row r="1887" spans="1:4" x14ac:dyDescent="0.25">
      <c r="A1887">
        <f t="shared" ca="1" si="58"/>
        <v>28</v>
      </c>
      <c r="B1887" s="111" t="str">
        <f ca="1">OFFSET('YODA Header Blocks'!$A$1,0,'YODA File'!A1887)</f>
        <v>Data Values</v>
      </c>
      <c r="C1887">
        <f t="shared" ca="1" si="59"/>
        <v>1786</v>
      </c>
      <c r="D1887" s="111" t="str">
        <f ca="1">IF(ROW()-2&gt;LengthHeader,"",
OFFSET('YODA Header Blocks'!$A$2,'YODA File'!C1887,'YODA File'!A1887))</f>
        <v/>
      </c>
    </row>
    <row r="1888" spans="1:4" x14ac:dyDescent="0.25">
      <c r="A1888">
        <f t="shared" ca="1" si="58"/>
        <v>28</v>
      </c>
      <c r="B1888" s="111" t="str">
        <f ca="1">OFFSET('YODA Header Blocks'!$A$1,0,'YODA File'!A1888)</f>
        <v>Data Values</v>
      </c>
      <c r="C1888">
        <f t="shared" ca="1" si="59"/>
        <v>1787</v>
      </c>
      <c r="D1888" s="111" t="str">
        <f ca="1">IF(ROW()-2&gt;LengthHeader,"",
OFFSET('YODA Header Blocks'!$A$2,'YODA File'!C1888,'YODA File'!A1888))</f>
        <v/>
      </c>
    </row>
    <row r="1889" spans="1:4" x14ac:dyDescent="0.25">
      <c r="A1889">
        <f t="shared" ca="1" si="58"/>
        <v>28</v>
      </c>
      <c r="B1889" s="111" t="str">
        <f ca="1">OFFSET('YODA Header Blocks'!$A$1,0,'YODA File'!A1889)</f>
        <v>Data Values</v>
      </c>
      <c r="C1889">
        <f t="shared" ca="1" si="59"/>
        <v>1788</v>
      </c>
      <c r="D1889" s="111" t="str">
        <f ca="1">IF(ROW()-2&gt;LengthHeader,"",
OFFSET('YODA Header Blocks'!$A$2,'YODA File'!C1889,'YODA File'!A1889))</f>
        <v/>
      </c>
    </row>
    <row r="1890" spans="1:4" x14ac:dyDescent="0.25">
      <c r="A1890">
        <f t="shared" ca="1" si="58"/>
        <v>28</v>
      </c>
      <c r="B1890" s="111" t="str">
        <f ca="1">OFFSET('YODA Header Blocks'!$A$1,0,'YODA File'!A1890)</f>
        <v>Data Values</v>
      </c>
      <c r="C1890">
        <f t="shared" ca="1" si="59"/>
        <v>1789</v>
      </c>
      <c r="D1890" s="111" t="str">
        <f ca="1">IF(ROW()-2&gt;LengthHeader,"",
OFFSET('YODA Header Blocks'!$A$2,'YODA File'!C1890,'YODA File'!A1890))</f>
        <v/>
      </c>
    </row>
    <row r="1891" spans="1:4" x14ac:dyDescent="0.25">
      <c r="A1891">
        <f t="shared" ca="1" si="58"/>
        <v>28</v>
      </c>
      <c r="B1891" s="111" t="str">
        <f ca="1">OFFSET('YODA Header Blocks'!$A$1,0,'YODA File'!A1891)</f>
        <v>Data Values</v>
      </c>
      <c r="C1891">
        <f t="shared" ca="1" si="59"/>
        <v>1790</v>
      </c>
      <c r="D1891" s="111" t="str">
        <f ca="1">IF(ROW()-2&gt;LengthHeader,"",
OFFSET('YODA Header Blocks'!$A$2,'YODA File'!C1891,'YODA File'!A1891))</f>
        <v/>
      </c>
    </row>
    <row r="1892" spans="1:4" x14ac:dyDescent="0.25">
      <c r="A1892">
        <f t="shared" ca="1" si="58"/>
        <v>28</v>
      </c>
      <c r="B1892" s="111" t="str">
        <f ca="1">OFFSET('YODA Header Blocks'!$A$1,0,'YODA File'!A1892)</f>
        <v>Data Values</v>
      </c>
      <c r="C1892">
        <f t="shared" ca="1" si="59"/>
        <v>1791</v>
      </c>
      <c r="D1892" s="111" t="str">
        <f ca="1">IF(ROW()-2&gt;LengthHeader,"",
OFFSET('YODA Header Blocks'!$A$2,'YODA File'!C1892,'YODA File'!A1892))</f>
        <v/>
      </c>
    </row>
    <row r="1893" spans="1:4" x14ac:dyDescent="0.25">
      <c r="A1893">
        <f t="shared" ca="1" si="58"/>
        <v>28</v>
      </c>
      <c r="B1893" s="111" t="str">
        <f ca="1">OFFSET('YODA Header Blocks'!$A$1,0,'YODA File'!A1893)</f>
        <v>Data Values</v>
      </c>
      <c r="C1893">
        <f t="shared" ca="1" si="59"/>
        <v>1792</v>
      </c>
      <c r="D1893" s="111" t="str">
        <f ca="1">IF(ROW()-2&gt;LengthHeader,"",
OFFSET('YODA Header Blocks'!$A$2,'YODA File'!C1893,'YODA File'!A1893))</f>
        <v/>
      </c>
    </row>
    <row r="1894" spans="1:4" x14ac:dyDescent="0.25">
      <c r="A1894">
        <f t="shared" ca="1" si="58"/>
        <v>28</v>
      </c>
      <c r="B1894" s="111" t="str">
        <f ca="1">OFFSET('YODA Header Blocks'!$A$1,0,'YODA File'!A1894)</f>
        <v>Data Values</v>
      </c>
      <c r="C1894">
        <f t="shared" ca="1" si="59"/>
        <v>1793</v>
      </c>
      <c r="D1894" s="111" t="str">
        <f ca="1">IF(ROW()-2&gt;LengthHeader,"",
OFFSET('YODA Header Blocks'!$A$2,'YODA File'!C1894,'YODA File'!A1894))</f>
        <v/>
      </c>
    </row>
    <row r="1895" spans="1:4" x14ac:dyDescent="0.25">
      <c r="A1895">
        <f t="shared" ca="1" si="58"/>
        <v>28</v>
      </c>
      <c r="B1895" s="111" t="str">
        <f ca="1">OFFSET('YODA Header Blocks'!$A$1,0,'YODA File'!A1895)</f>
        <v>Data Values</v>
      </c>
      <c r="C1895">
        <f t="shared" ca="1" si="59"/>
        <v>1794</v>
      </c>
      <c r="D1895" s="111" t="str">
        <f ca="1">IF(ROW()-2&gt;LengthHeader,"",
OFFSET('YODA Header Blocks'!$A$2,'YODA File'!C1895,'YODA File'!A1895))</f>
        <v/>
      </c>
    </row>
    <row r="1896" spans="1:4" x14ac:dyDescent="0.25">
      <c r="A1896">
        <f t="shared" ca="1" si="58"/>
        <v>28</v>
      </c>
      <c r="B1896" s="111" t="str">
        <f ca="1">OFFSET('YODA Header Blocks'!$A$1,0,'YODA File'!A1896)</f>
        <v>Data Values</v>
      </c>
      <c r="C1896">
        <f t="shared" ca="1" si="59"/>
        <v>1795</v>
      </c>
      <c r="D1896" s="111" t="str">
        <f ca="1">IF(ROW()-2&gt;LengthHeader,"",
OFFSET('YODA Header Blocks'!$A$2,'YODA File'!C1896,'YODA File'!A1896))</f>
        <v/>
      </c>
    </row>
    <row r="1897" spans="1:4" x14ac:dyDescent="0.25">
      <c r="A1897">
        <f t="shared" ca="1" si="58"/>
        <v>28</v>
      </c>
      <c r="B1897" s="111" t="str">
        <f ca="1">OFFSET('YODA Header Blocks'!$A$1,0,'YODA File'!A1897)</f>
        <v>Data Values</v>
      </c>
      <c r="C1897">
        <f t="shared" ca="1" si="59"/>
        <v>1796</v>
      </c>
      <c r="D1897" s="111" t="str">
        <f ca="1">IF(ROW()-2&gt;LengthHeader,"",
OFFSET('YODA Header Blocks'!$A$2,'YODA File'!C1897,'YODA File'!A1897))</f>
        <v/>
      </c>
    </row>
    <row r="1898" spans="1:4" x14ac:dyDescent="0.25">
      <c r="A1898">
        <f t="shared" ca="1" si="58"/>
        <v>28</v>
      </c>
      <c r="B1898" s="111" t="str">
        <f ca="1">OFFSET('YODA Header Blocks'!$A$1,0,'YODA File'!A1898)</f>
        <v>Data Values</v>
      </c>
      <c r="C1898">
        <f t="shared" ca="1" si="59"/>
        <v>1797</v>
      </c>
      <c r="D1898" s="111" t="str">
        <f ca="1">IF(ROW()-2&gt;LengthHeader,"",
OFFSET('YODA Header Blocks'!$A$2,'YODA File'!C1898,'YODA File'!A1898))</f>
        <v/>
      </c>
    </row>
    <row r="1899" spans="1:4" x14ac:dyDescent="0.25">
      <c r="A1899">
        <f t="shared" ca="1" si="58"/>
        <v>28</v>
      </c>
      <c r="B1899" s="111" t="str">
        <f ca="1">OFFSET('YODA Header Blocks'!$A$1,0,'YODA File'!A1899)</f>
        <v>Data Values</v>
      </c>
      <c r="C1899">
        <f t="shared" ca="1" si="59"/>
        <v>1798</v>
      </c>
      <c r="D1899" s="111" t="str">
        <f ca="1">IF(ROW()-2&gt;LengthHeader,"",
OFFSET('YODA Header Blocks'!$A$2,'YODA File'!C1899,'YODA File'!A1899))</f>
        <v/>
      </c>
    </row>
    <row r="1900" spans="1:4" x14ac:dyDescent="0.25">
      <c r="A1900">
        <f t="shared" ca="1" si="58"/>
        <v>28</v>
      </c>
      <c r="B1900" s="111" t="str">
        <f ca="1">OFFSET('YODA Header Blocks'!$A$1,0,'YODA File'!A1900)</f>
        <v>Data Values</v>
      </c>
      <c r="C1900">
        <f t="shared" ca="1" si="59"/>
        <v>1799</v>
      </c>
      <c r="D1900" s="111" t="str">
        <f ca="1">IF(ROW()-2&gt;LengthHeader,"",
OFFSET('YODA Header Blocks'!$A$2,'YODA File'!C1900,'YODA File'!A1900))</f>
        <v/>
      </c>
    </row>
    <row r="1901" spans="1:4" x14ac:dyDescent="0.25">
      <c r="A1901">
        <f t="shared" ca="1" si="58"/>
        <v>28</v>
      </c>
      <c r="B1901" s="111" t="str">
        <f ca="1">OFFSET('YODA Header Blocks'!$A$1,0,'YODA File'!A1901)</f>
        <v>Data Values</v>
      </c>
      <c r="C1901">
        <f t="shared" ca="1" si="59"/>
        <v>1800</v>
      </c>
      <c r="D1901" s="111" t="str">
        <f ca="1">IF(ROW()-2&gt;LengthHeader,"",
OFFSET('YODA Header Blocks'!$A$2,'YODA File'!C1901,'YODA File'!A1901))</f>
        <v/>
      </c>
    </row>
    <row r="1902" spans="1:4" x14ac:dyDescent="0.25">
      <c r="A1902">
        <f t="shared" ca="1" si="58"/>
        <v>28</v>
      </c>
      <c r="B1902" s="111" t="str">
        <f ca="1">OFFSET('YODA Header Blocks'!$A$1,0,'YODA File'!A1902)</f>
        <v>Data Values</v>
      </c>
      <c r="C1902">
        <f t="shared" ca="1" si="59"/>
        <v>1801</v>
      </c>
      <c r="D1902" s="111" t="str">
        <f ca="1">IF(ROW()-2&gt;LengthHeader,"",
OFFSET('YODA Header Blocks'!$A$2,'YODA File'!C1902,'YODA File'!A1902))</f>
        <v/>
      </c>
    </row>
    <row r="1903" spans="1:4" x14ac:dyDescent="0.25">
      <c r="A1903">
        <f t="shared" ca="1" si="58"/>
        <v>28</v>
      </c>
      <c r="B1903" s="111" t="str">
        <f ca="1">OFFSET('YODA Header Blocks'!$A$1,0,'YODA File'!A1903)</f>
        <v>Data Values</v>
      </c>
      <c r="C1903">
        <f t="shared" ca="1" si="59"/>
        <v>1802</v>
      </c>
      <c r="D1903" s="111" t="str">
        <f ca="1">IF(ROW()-2&gt;LengthHeader,"",
OFFSET('YODA Header Blocks'!$A$2,'YODA File'!C1903,'YODA File'!A1903))</f>
        <v/>
      </c>
    </row>
    <row r="1904" spans="1:4" x14ac:dyDescent="0.25">
      <c r="A1904">
        <f t="shared" ca="1" si="58"/>
        <v>28</v>
      </c>
      <c r="B1904" s="111" t="str">
        <f ca="1">OFFSET('YODA Header Blocks'!$A$1,0,'YODA File'!A1904)</f>
        <v>Data Values</v>
      </c>
      <c r="C1904">
        <f t="shared" ca="1" si="59"/>
        <v>1803</v>
      </c>
      <c r="D1904" s="111" t="str">
        <f ca="1">IF(ROW()-2&gt;LengthHeader,"",
OFFSET('YODA Header Blocks'!$A$2,'YODA File'!C1904,'YODA File'!A1904))</f>
        <v/>
      </c>
    </row>
    <row r="1905" spans="1:4" x14ac:dyDescent="0.25">
      <c r="A1905">
        <f t="shared" ca="1" si="58"/>
        <v>28</v>
      </c>
      <c r="B1905" s="111" t="str">
        <f ca="1">OFFSET('YODA Header Blocks'!$A$1,0,'YODA File'!A1905)</f>
        <v>Data Values</v>
      </c>
      <c r="C1905">
        <f t="shared" ca="1" si="59"/>
        <v>1804</v>
      </c>
      <c r="D1905" s="111" t="str">
        <f ca="1">IF(ROW()-2&gt;LengthHeader,"",
OFFSET('YODA Header Blocks'!$A$2,'YODA File'!C1905,'YODA File'!A1905))</f>
        <v/>
      </c>
    </row>
    <row r="1906" spans="1:4" x14ac:dyDescent="0.25">
      <c r="A1906">
        <f t="shared" ca="1" si="58"/>
        <v>28</v>
      </c>
      <c r="B1906" s="111" t="str">
        <f ca="1">OFFSET('YODA Header Blocks'!$A$1,0,'YODA File'!A1906)</f>
        <v>Data Values</v>
      </c>
      <c r="C1906">
        <f t="shared" ca="1" si="59"/>
        <v>1805</v>
      </c>
      <c r="D1906" s="111" t="str">
        <f ca="1">IF(ROW()-2&gt;LengthHeader,"",
OFFSET('YODA Header Blocks'!$A$2,'YODA File'!C1906,'YODA File'!A1906))</f>
        <v/>
      </c>
    </row>
    <row r="1907" spans="1:4" x14ac:dyDescent="0.25">
      <c r="A1907">
        <f t="shared" ca="1" si="58"/>
        <v>28</v>
      </c>
      <c r="B1907" s="111" t="str">
        <f ca="1">OFFSET('YODA Header Blocks'!$A$1,0,'YODA File'!A1907)</f>
        <v>Data Values</v>
      </c>
      <c r="C1907">
        <f t="shared" ca="1" si="59"/>
        <v>1806</v>
      </c>
      <c r="D1907" s="111" t="str">
        <f ca="1">IF(ROW()-2&gt;LengthHeader,"",
OFFSET('YODA Header Blocks'!$A$2,'YODA File'!C1907,'YODA File'!A1907))</f>
        <v/>
      </c>
    </row>
    <row r="1908" spans="1:4" x14ac:dyDescent="0.25">
      <c r="A1908">
        <f t="shared" ca="1" si="58"/>
        <v>28</v>
      </c>
      <c r="B1908" s="111" t="str">
        <f ca="1">OFFSET('YODA Header Blocks'!$A$1,0,'YODA File'!A1908)</f>
        <v>Data Values</v>
      </c>
      <c r="C1908">
        <f t="shared" ca="1" si="59"/>
        <v>1807</v>
      </c>
      <c r="D1908" s="111" t="str">
        <f ca="1">IF(ROW()-2&gt;LengthHeader,"",
OFFSET('YODA Header Blocks'!$A$2,'YODA File'!C1908,'YODA File'!A1908))</f>
        <v/>
      </c>
    </row>
    <row r="1909" spans="1:4" x14ac:dyDescent="0.25">
      <c r="A1909">
        <f t="shared" ca="1" si="58"/>
        <v>28</v>
      </c>
      <c r="B1909" s="111" t="str">
        <f ca="1">OFFSET('YODA Header Blocks'!$A$1,0,'YODA File'!A1909)</f>
        <v>Data Values</v>
      </c>
      <c r="C1909">
        <f t="shared" ca="1" si="59"/>
        <v>1808</v>
      </c>
      <c r="D1909" s="111" t="str">
        <f ca="1">IF(ROW()-2&gt;LengthHeader,"",
OFFSET('YODA Header Blocks'!$A$2,'YODA File'!C1909,'YODA File'!A1909))</f>
        <v/>
      </c>
    </row>
    <row r="1910" spans="1:4" x14ac:dyDescent="0.25">
      <c r="A1910">
        <f t="shared" ca="1" si="58"/>
        <v>28</v>
      </c>
      <c r="B1910" s="111" t="str">
        <f ca="1">OFFSET('YODA Header Blocks'!$A$1,0,'YODA File'!A1910)</f>
        <v>Data Values</v>
      </c>
      <c r="C1910">
        <f t="shared" ca="1" si="59"/>
        <v>1809</v>
      </c>
      <c r="D1910" s="111" t="str">
        <f ca="1">IF(ROW()-2&gt;LengthHeader,"",
OFFSET('YODA Header Blocks'!$A$2,'YODA File'!C1910,'YODA File'!A1910))</f>
        <v/>
      </c>
    </row>
    <row r="1911" spans="1:4" x14ac:dyDescent="0.25">
      <c r="A1911">
        <f t="shared" ca="1" si="58"/>
        <v>28</v>
      </c>
      <c r="B1911" s="111" t="str">
        <f ca="1">OFFSET('YODA Header Blocks'!$A$1,0,'YODA File'!A1911)</f>
        <v>Data Values</v>
      </c>
      <c r="C1911">
        <f t="shared" ca="1" si="59"/>
        <v>1810</v>
      </c>
      <c r="D1911" s="111" t="str">
        <f ca="1">IF(ROW()-2&gt;LengthHeader,"",
OFFSET('YODA Header Blocks'!$A$2,'YODA File'!C1911,'YODA File'!A1911))</f>
        <v/>
      </c>
    </row>
    <row r="1912" spans="1:4" x14ac:dyDescent="0.25">
      <c r="A1912">
        <f t="shared" ca="1" si="58"/>
        <v>28</v>
      </c>
      <c r="B1912" s="111" t="str">
        <f ca="1">OFFSET('YODA Header Blocks'!$A$1,0,'YODA File'!A1912)</f>
        <v>Data Values</v>
      </c>
      <c r="C1912">
        <f t="shared" ca="1" si="59"/>
        <v>1811</v>
      </c>
      <c r="D1912" s="111" t="str">
        <f ca="1">IF(ROW()-2&gt;LengthHeader,"",
OFFSET('YODA Header Blocks'!$A$2,'YODA File'!C1912,'YODA File'!A1912))</f>
        <v/>
      </c>
    </row>
    <row r="1913" spans="1:4" x14ac:dyDescent="0.25">
      <c r="A1913">
        <f t="shared" ca="1" si="58"/>
        <v>28</v>
      </c>
      <c r="B1913" s="111" t="str">
        <f ca="1">OFFSET('YODA Header Blocks'!$A$1,0,'YODA File'!A1913)</f>
        <v>Data Values</v>
      </c>
      <c r="C1913">
        <f t="shared" ca="1" si="59"/>
        <v>1812</v>
      </c>
      <c r="D1913" s="111" t="str">
        <f ca="1">IF(ROW()-2&gt;LengthHeader,"",
OFFSET('YODA Header Blocks'!$A$2,'YODA File'!C1913,'YODA File'!A1913))</f>
        <v/>
      </c>
    </row>
    <row r="1914" spans="1:4" x14ac:dyDescent="0.25">
      <c r="A1914">
        <f t="shared" ca="1" si="58"/>
        <v>28</v>
      </c>
      <c r="B1914" s="111" t="str">
        <f ca="1">OFFSET('YODA Header Blocks'!$A$1,0,'YODA File'!A1914)</f>
        <v>Data Values</v>
      </c>
      <c r="C1914">
        <f t="shared" ca="1" si="59"/>
        <v>1813</v>
      </c>
      <c r="D1914" s="111" t="str">
        <f ca="1">IF(ROW()-2&gt;LengthHeader,"",
OFFSET('YODA Header Blocks'!$A$2,'YODA File'!C1914,'YODA File'!A1914))</f>
        <v/>
      </c>
    </row>
    <row r="1915" spans="1:4" x14ac:dyDescent="0.25">
      <c r="A1915">
        <f t="shared" ca="1" si="58"/>
        <v>28</v>
      </c>
      <c r="B1915" s="111" t="str">
        <f ca="1">OFFSET('YODA Header Blocks'!$A$1,0,'YODA File'!A1915)</f>
        <v>Data Values</v>
      </c>
      <c r="C1915">
        <f t="shared" ca="1" si="59"/>
        <v>1814</v>
      </c>
      <c r="D1915" s="111" t="str">
        <f ca="1">IF(ROW()-2&gt;LengthHeader,"",
OFFSET('YODA Header Blocks'!$A$2,'YODA File'!C1915,'YODA File'!A1915))</f>
        <v/>
      </c>
    </row>
    <row r="1916" spans="1:4" x14ac:dyDescent="0.25">
      <c r="A1916">
        <f t="shared" ca="1" si="58"/>
        <v>28</v>
      </c>
      <c r="B1916" s="111" t="str">
        <f ca="1">OFFSET('YODA Header Blocks'!$A$1,0,'YODA File'!A1916)</f>
        <v>Data Values</v>
      </c>
      <c r="C1916">
        <f t="shared" ca="1" si="59"/>
        <v>1815</v>
      </c>
      <c r="D1916" s="111" t="str">
        <f ca="1">IF(ROW()-2&gt;LengthHeader,"",
OFFSET('YODA Header Blocks'!$A$2,'YODA File'!C1916,'YODA File'!A1916))</f>
        <v/>
      </c>
    </row>
    <row r="1917" spans="1:4" x14ac:dyDescent="0.25">
      <c r="A1917">
        <f t="shared" ca="1" si="58"/>
        <v>28</v>
      </c>
      <c r="B1917" s="111" t="str">
        <f ca="1">OFFSET('YODA Header Blocks'!$A$1,0,'YODA File'!A1917)</f>
        <v>Data Values</v>
      </c>
      <c r="C1917">
        <f t="shared" ca="1" si="59"/>
        <v>1816</v>
      </c>
      <c r="D1917" s="111" t="str">
        <f ca="1">IF(ROW()-2&gt;LengthHeader,"",
OFFSET('YODA Header Blocks'!$A$2,'YODA File'!C1917,'YODA File'!A1917))</f>
        <v/>
      </c>
    </row>
    <row r="1918" spans="1:4" x14ac:dyDescent="0.25">
      <c r="A1918">
        <f t="shared" ca="1" si="58"/>
        <v>28</v>
      </c>
      <c r="B1918" s="111" t="str">
        <f ca="1">OFFSET('YODA Header Blocks'!$A$1,0,'YODA File'!A1918)</f>
        <v>Data Values</v>
      </c>
      <c r="C1918">
        <f t="shared" ca="1" si="59"/>
        <v>1817</v>
      </c>
      <c r="D1918" s="111" t="str">
        <f ca="1">IF(ROW()-2&gt;LengthHeader,"",
OFFSET('YODA Header Blocks'!$A$2,'YODA File'!C1918,'YODA File'!A1918))</f>
        <v/>
      </c>
    </row>
    <row r="1919" spans="1:4" x14ac:dyDescent="0.25">
      <c r="A1919">
        <f t="shared" ca="1" si="58"/>
        <v>28</v>
      </c>
      <c r="B1919" s="111" t="str">
        <f ca="1">OFFSET('YODA Header Blocks'!$A$1,0,'YODA File'!A1919)</f>
        <v>Data Values</v>
      </c>
      <c r="C1919">
        <f t="shared" ca="1" si="59"/>
        <v>1818</v>
      </c>
      <c r="D1919" s="111" t="str">
        <f ca="1">IF(ROW()-2&gt;LengthHeader,"",
OFFSET('YODA Header Blocks'!$A$2,'YODA File'!C1919,'YODA File'!A1919))</f>
        <v/>
      </c>
    </row>
    <row r="1920" spans="1:4" x14ac:dyDescent="0.25">
      <c r="A1920">
        <f t="shared" ca="1" si="58"/>
        <v>28</v>
      </c>
      <c r="B1920" s="111" t="str">
        <f ca="1">OFFSET('YODA Header Blocks'!$A$1,0,'YODA File'!A1920)</f>
        <v>Data Values</v>
      </c>
      <c r="C1920">
        <f t="shared" ca="1" si="59"/>
        <v>1819</v>
      </c>
      <c r="D1920" s="111" t="str">
        <f ca="1">IF(ROW()-2&gt;LengthHeader,"",
OFFSET('YODA Header Blocks'!$A$2,'YODA File'!C1920,'YODA File'!A1920))</f>
        <v/>
      </c>
    </row>
    <row r="1921" spans="1:4" x14ac:dyDescent="0.25">
      <c r="A1921">
        <f t="shared" ca="1" si="58"/>
        <v>28</v>
      </c>
      <c r="B1921" s="111" t="str">
        <f ca="1">OFFSET('YODA Header Blocks'!$A$1,0,'YODA File'!A1921)</f>
        <v>Data Values</v>
      </c>
      <c r="C1921">
        <f t="shared" ca="1" si="59"/>
        <v>1820</v>
      </c>
      <c r="D1921" s="111" t="str">
        <f ca="1">IF(ROW()-2&gt;LengthHeader,"",
OFFSET('YODA Header Blocks'!$A$2,'YODA File'!C1921,'YODA File'!A1921))</f>
        <v/>
      </c>
    </row>
    <row r="1922" spans="1:4" x14ac:dyDescent="0.25">
      <c r="A1922">
        <f t="shared" ca="1" si="58"/>
        <v>28</v>
      </c>
      <c r="B1922" s="111" t="str">
        <f ca="1">OFFSET('YODA Header Blocks'!$A$1,0,'YODA File'!A1922)</f>
        <v>Data Values</v>
      </c>
      <c r="C1922">
        <f t="shared" ca="1" si="59"/>
        <v>1821</v>
      </c>
      <c r="D1922" s="111" t="str">
        <f ca="1">IF(ROW()-2&gt;LengthHeader,"",
OFFSET('YODA Header Blocks'!$A$2,'YODA File'!C1922,'YODA File'!A1922))</f>
        <v/>
      </c>
    </row>
    <row r="1923" spans="1:4" x14ac:dyDescent="0.25">
      <c r="A1923">
        <f t="shared" ref="A1923:A1986" ca="1" si="60">IF(C1922=INDIRECT(CONCATENATE("'YODA Header Blocks'!R2C",A1922+1,":R2C",A1922+1),FALSE),A1922+1,A1922)</f>
        <v>28</v>
      </c>
      <c r="B1923" s="111" t="str">
        <f ca="1">OFFSET('YODA Header Blocks'!$A$1,0,'YODA File'!A1923)</f>
        <v>Data Values</v>
      </c>
      <c r="C1923">
        <f t="shared" ref="C1923:C1986" ca="1" si="61">IF(C1922=SUM(INDIRECT(CONCATENATE("'YODA Header Blocks'!R2C",A1922+1,":R2C",A1922+1),FALSE)),1,C1922+1)</f>
        <v>1822</v>
      </c>
      <c r="D1923" s="111" t="str">
        <f ca="1">IF(ROW()-2&gt;LengthHeader,"",
OFFSET('YODA Header Blocks'!$A$2,'YODA File'!C1923,'YODA File'!A1923))</f>
        <v/>
      </c>
    </row>
    <row r="1924" spans="1:4" x14ac:dyDescent="0.25">
      <c r="A1924">
        <f t="shared" ca="1" si="60"/>
        <v>28</v>
      </c>
      <c r="B1924" s="111" t="str">
        <f ca="1">OFFSET('YODA Header Blocks'!$A$1,0,'YODA File'!A1924)</f>
        <v>Data Values</v>
      </c>
      <c r="C1924">
        <f t="shared" ca="1" si="61"/>
        <v>1823</v>
      </c>
      <c r="D1924" s="111" t="str">
        <f ca="1">IF(ROW()-2&gt;LengthHeader,"",
OFFSET('YODA Header Blocks'!$A$2,'YODA File'!C1924,'YODA File'!A1924))</f>
        <v/>
      </c>
    </row>
    <row r="1925" spans="1:4" x14ac:dyDescent="0.25">
      <c r="A1925">
        <f t="shared" ca="1" si="60"/>
        <v>28</v>
      </c>
      <c r="B1925" s="111" t="str">
        <f ca="1">OFFSET('YODA Header Blocks'!$A$1,0,'YODA File'!A1925)</f>
        <v>Data Values</v>
      </c>
      <c r="C1925">
        <f t="shared" ca="1" si="61"/>
        <v>1824</v>
      </c>
      <c r="D1925" s="111" t="str">
        <f ca="1">IF(ROW()-2&gt;LengthHeader,"",
OFFSET('YODA Header Blocks'!$A$2,'YODA File'!C1925,'YODA File'!A1925))</f>
        <v/>
      </c>
    </row>
    <row r="1926" spans="1:4" x14ac:dyDescent="0.25">
      <c r="A1926">
        <f t="shared" ca="1" si="60"/>
        <v>28</v>
      </c>
      <c r="B1926" s="111" t="str">
        <f ca="1">OFFSET('YODA Header Blocks'!$A$1,0,'YODA File'!A1926)</f>
        <v>Data Values</v>
      </c>
      <c r="C1926">
        <f t="shared" ca="1" si="61"/>
        <v>1825</v>
      </c>
      <c r="D1926" s="111" t="str">
        <f ca="1">IF(ROW()-2&gt;LengthHeader,"",
OFFSET('YODA Header Blocks'!$A$2,'YODA File'!C1926,'YODA File'!A1926))</f>
        <v/>
      </c>
    </row>
    <row r="1927" spans="1:4" x14ac:dyDescent="0.25">
      <c r="A1927">
        <f t="shared" ca="1" si="60"/>
        <v>28</v>
      </c>
      <c r="B1927" s="111" t="str">
        <f ca="1">OFFSET('YODA Header Blocks'!$A$1,0,'YODA File'!A1927)</f>
        <v>Data Values</v>
      </c>
      <c r="C1927">
        <f t="shared" ca="1" si="61"/>
        <v>1826</v>
      </c>
      <c r="D1927" s="111" t="str">
        <f ca="1">IF(ROW()-2&gt;LengthHeader,"",
OFFSET('YODA Header Blocks'!$A$2,'YODA File'!C1927,'YODA File'!A1927))</f>
        <v/>
      </c>
    </row>
    <row r="1928" spans="1:4" x14ac:dyDescent="0.25">
      <c r="A1928">
        <f t="shared" ca="1" si="60"/>
        <v>28</v>
      </c>
      <c r="B1928" s="111" t="str">
        <f ca="1">OFFSET('YODA Header Blocks'!$A$1,0,'YODA File'!A1928)</f>
        <v>Data Values</v>
      </c>
      <c r="C1928">
        <f t="shared" ca="1" si="61"/>
        <v>1827</v>
      </c>
      <c r="D1928" s="111" t="str">
        <f ca="1">IF(ROW()-2&gt;LengthHeader,"",
OFFSET('YODA Header Blocks'!$A$2,'YODA File'!C1928,'YODA File'!A1928))</f>
        <v/>
      </c>
    </row>
    <row r="1929" spans="1:4" x14ac:dyDescent="0.25">
      <c r="A1929">
        <f t="shared" ca="1" si="60"/>
        <v>28</v>
      </c>
      <c r="B1929" s="111" t="str">
        <f ca="1">OFFSET('YODA Header Blocks'!$A$1,0,'YODA File'!A1929)</f>
        <v>Data Values</v>
      </c>
      <c r="C1929">
        <f t="shared" ca="1" si="61"/>
        <v>1828</v>
      </c>
      <c r="D1929" s="111" t="str">
        <f ca="1">IF(ROW()-2&gt;LengthHeader,"",
OFFSET('YODA Header Blocks'!$A$2,'YODA File'!C1929,'YODA File'!A1929))</f>
        <v/>
      </c>
    </row>
    <row r="1930" spans="1:4" x14ac:dyDescent="0.25">
      <c r="A1930">
        <f t="shared" ca="1" si="60"/>
        <v>28</v>
      </c>
      <c r="B1930" s="111" t="str">
        <f ca="1">OFFSET('YODA Header Blocks'!$A$1,0,'YODA File'!A1930)</f>
        <v>Data Values</v>
      </c>
      <c r="C1930">
        <f t="shared" ca="1" si="61"/>
        <v>1829</v>
      </c>
      <c r="D1930" s="111" t="str">
        <f ca="1">IF(ROW()-2&gt;LengthHeader,"",
OFFSET('YODA Header Blocks'!$A$2,'YODA File'!C1930,'YODA File'!A1930))</f>
        <v/>
      </c>
    </row>
    <row r="1931" spans="1:4" x14ac:dyDescent="0.25">
      <c r="A1931">
        <f t="shared" ca="1" si="60"/>
        <v>28</v>
      </c>
      <c r="B1931" s="111" t="str">
        <f ca="1">OFFSET('YODA Header Blocks'!$A$1,0,'YODA File'!A1931)</f>
        <v>Data Values</v>
      </c>
      <c r="C1931">
        <f t="shared" ca="1" si="61"/>
        <v>1830</v>
      </c>
      <c r="D1931" s="111" t="str">
        <f ca="1">IF(ROW()-2&gt;LengthHeader,"",
OFFSET('YODA Header Blocks'!$A$2,'YODA File'!C1931,'YODA File'!A1931))</f>
        <v/>
      </c>
    </row>
    <row r="1932" spans="1:4" x14ac:dyDescent="0.25">
      <c r="A1932">
        <f t="shared" ca="1" si="60"/>
        <v>28</v>
      </c>
      <c r="B1932" s="111" t="str">
        <f ca="1">OFFSET('YODA Header Blocks'!$A$1,0,'YODA File'!A1932)</f>
        <v>Data Values</v>
      </c>
      <c r="C1932">
        <f t="shared" ca="1" si="61"/>
        <v>1831</v>
      </c>
      <c r="D1932" s="111" t="str">
        <f ca="1">IF(ROW()-2&gt;LengthHeader,"",
OFFSET('YODA Header Blocks'!$A$2,'YODA File'!C1932,'YODA File'!A1932))</f>
        <v/>
      </c>
    </row>
    <row r="1933" spans="1:4" x14ac:dyDescent="0.25">
      <c r="A1933">
        <f t="shared" ca="1" si="60"/>
        <v>28</v>
      </c>
      <c r="B1933" s="111" t="str">
        <f ca="1">OFFSET('YODA Header Blocks'!$A$1,0,'YODA File'!A1933)</f>
        <v>Data Values</v>
      </c>
      <c r="C1933">
        <f t="shared" ca="1" si="61"/>
        <v>1832</v>
      </c>
      <c r="D1933" s="111" t="str">
        <f ca="1">IF(ROW()-2&gt;LengthHeader,"",
OFFSET('YODA Header Blocks'!$A$2,'YODA File'!C1933,'YODA File'!A1933))</f>
        <v/>
      </c>
    </row>
    <row r="1934" spans="1:4" x14ac:dyDescent="0.25">
      <c r="A1934">
        <f t="shared" ca="1" si="60"/>
        <v>28</v>
      </c>
      <c r="B1934" s="111" t="str">
        <f ca="1">OFFSET('YODA Header Blocks'!$A$1,0,'YODA File'!A1934)</f>
        <v>Data Values</v>
      </c>
      <c r="C1934">
        <f t="shared" ca="1" si="61"/>
        <v>1833</v>
      </c>
      <c r="D1934" s="111" t="str">
        <f ca="1">IF(ROW()-2&gt;LengthHeader,"",
OFFSET('YODA Header Blocks'!$A$2,'YODA File'!C1934,'YODA File'!A1934))</f>
        <v/>
      </c>
    </row>
    <row r="1935" spans="1:4" x14ac:dyDescent="0.25">
      <c r="A1935">
        <f t="shared" ca="1" si="60"/>
        <v>28</v>
      </c>
      <c r="B1935" s="111" t="str">
        <f ca="1">OFFSET('YODA Header Blocks'!$A$1,0,'YODA File'!A1935)</f>
        <v>Data Values</v>
      </c>
      <c r="C1935">
        <f t="shared" ca="1" si="61"/>
        <v>1834</v>
      </c>
      <c r="D1935" s="111" t="str">
        <f ca="1">IF(ROW()-2&gt;LengthHeader,"",
OFFSET('YODA Header Blocks'!$A$2,'YODA File'!C1935,'YODA File'!A1935))</f>
        <v/>
      </c>
    </row>
    <row r="1936" spans="1:4" x14ac:dyDescent="0.25">
      <c r="A1936">
        <f t="shared" ca="1" si="60"/>
        <v>28</v>
      </c>
      <c r="B1936" s="111" t="str">
        <f ca="1">OFFSET('YODA Header Blocks'!$A$1,0,'YODA File'!A1936)</f>
        <v>Data Values</v>
      </c>
      <c r="C1936">
        <f t="shared" ca="1" si="61"/>
        <v>1835</v>
      </c>
      <c r="D1936" s="111" t="str">
        <f ca="1">IF(ROW()-2&gt;LengthHeader,"",
OFFSET('YODA Header Blocks'!$A$2,'YODA File'!C1936,'YODA File'!A1936))</f>
        <v/>
      </c>
    </row>
    <row r="1937" spans="1:4" x14ac:dyDescent="0.25">
      <c r="A1937">
        <f t="shared" ca="1" si="60"/>
        <v>28</v>
      </c>
      <c r="B1937" s="111" t="str">
        <f ca="1">OFFSET('YODA Header Blocks'!$A$1,0,'YODA File'!A1937)</f>
        <v>Data Values</v>
      </c>
      <c r="C1937">
        <f t="shared" ca="1" si="61"/>
        <v>1836</v>
      </c>
      <c r="D1937" s="111" t="str">
        <f ca="1">IF(ROW()-2&gt;LengthHeader,"",
OFFSET('YODA Header Blocks'!$A$2,'YODA File'!C1937,'YODA File'!A1937))</f>
        <v/>
      </c>
    </row>
    <row r="1938" spans="1:4" x14ac:dyDescent="0.25">
      <c r="A1938">
        <f t="shared" ca="1" si="60"/>
        <v>28</v>
      </c>
      <c r="B1938" s="111" t="str">
        <f ca="1">OFFSET('YODA Header Blocks'!$A$1,0,'YODA File'!A1938)</f>
        <v>Data Values</v>
      </c>
      <c r="C1938">
        <f t="shared" ca="1" si="61"/>
        <v>1837</v>
      </c>
      <c r="D1938" s="111" t="str">
        <f ca="1">IF(ROW()-2&gt;LengthHeader,"",
OFFSET('YODA Header Blocks'!$A$2,'YODA File'!C1938,'YODA File'!A1938))</f>
        <v/>
      </c>
    </row>
    <row r="1939" spans="1:4" x14ac:dyDescent="0.25">
      <c r="A1939">
        <f t="shared" ca="1" si="60"/>
        <v>28</v>
      </c>
      <c r="B1939" s="111" t="str">
        <f ca="1">OFFSET('YODA Header Blocks'!$A$1,0,'YODA File'!A1939)</f>
        <v>Data Values</v>
      </c>
      <c r="C1939">
        <f t="shared" ca="1" si="61"/>
        <v>1838</v>
      </c>
      <c r="D1939" s="111" t="str">
        <f ca="1">IF(ROW()-2&gt;LengthHeader,"",
OFFSET('YODA Header Blocks'!$A$2,'YODA File'!C1939,'YODA File'!A1939))</f>
        <v/>
      </c>
    </row>
    <row r="1940" spans="1:4" x14ac:dyDescent="0.25">
      <c r="A1940">
        <f t="shared" ca="1" si="60"/>
        <v>28</v>
      </c>
      <c r="B1940" s="111" t="str">
        <f ca="1">OFFSET('YODA Header Blocks'!$A$1,0,'YODA File'!A1940)</f>
        <v>Data Values</v>
      </c>
      <c r="C1940">
        <f t="shared" ca="1" si="61"/>
        <v>1839</v>
      </c>
      <c r="D1940" s="111" t="str">
        <f ca="1">IF(ROW()-2&gt;LengthHeader,"",
OFFSET('YODA Header Blocks'!$A$2,'YODA File'!C1940,'YODA File'!A1940))</f>
        <v/>
      </c>
    </row>
    <row r="1941" spans="1:4" x14ac:dyDescent="0.25">
      <c r="A1941">
        <f t="shared" ca="1" si="60"/>
        <v>28</v>
      </c>
      <c r="B1941" s="111" t="str">
        <f ca="1">OFFSET('YODA Header Blocks'!$A$1,0,'YODA File'!A1941)</f>
        <v>Data Values</v>
      </c>
      <c r="C1941">
        <f t="shared" ca="1" si="61"/>
        <v>1840</v>
      </c>
      <c r="D1941" s="111" t="str">
        <f ca="1">IF(ROW()-2&gt;LengthHeader,"",
OFFSET('YODA Header Blocks'!$A$2,'YODA File'!C1941,'YODA File'!A1941))</f>
        <v/>
      </c>
    </row>
    <row r="1942" spans="1:4" x14ac:dyDescent="0.25">
      <c r="A1942">
        <f t="shared" ca="1" si="60"/>
        <v>28</v>
      </c>
      <c r="B1942" s="111" t="str">
        <f ca="1">OFFSET('YODA Header Blocks'!$A$1,0,'YODA File'!A1942)</f>
        <v>Data Values</v>
      </c>
      <c r="C1942">
        <f t="shared" ca="1" si="61"/>
        <v>1841</v>
      </c>
      <c r="D1942" s="111" t="str">
        <f ca="1">IF(ROW()-2&gt;LengthHeader,"",
OFFSET('YODA Header Blocks'!$A$2,'YODA File'!C1942,'YODA File'!A1942))</f>
        <v/>
      </c>
    </row>
    <row r="1943" spans="1:4" x14ac:dyDescent="0.25">
      <c r="A1943">
        <f t="shared" ca="1" si="60"/>
        <v>28</v>
      </c>
      <c r="B1943" s="111" t="str">
        <f ca="1">OFFSET('YODA Header Blocks'!$A$1,0,'YODA File'!A1943)</f>
        <v>Data Values</v>
      </c>
      <c r="C1943">
        <f t="shared" ca="1" si="61"/>
        <v>1842</v>
      </c>
      <c r="D1943" s="111" t="str">
        <f ca="1">IF(ROW()-2&gt;LengthHeader,"",
OFFSET('YODA Header Blocks'!$A$2,'YODA File'!C1943,'YODA File'!A1943))</f>
        <v/>
      </c>
    </row>
    <row r="1944" spans="1:4" x14ac:dyDescent="0.25">
      <c r="A1944">
        <f t="shared" ca="1" si="60"/>
        <v>28</v>
      </c>
      <c r="B1944" s="111" t="str">
        <f ca="1">OFFSET('YODA Header Blocks'!$A$1,0,'YODA File'!A1944)</f>
        <v>Data Values</v>
      </c>
      <c r="C1944">
        <f t="shared" ca="1" si="61"/>
        <v>1843</v>
      </c>
      <c r="D1944" s="111" t="str">
        <f ca="1">IF(ROW()-2&gt;LengthHeader,"",
OFFSET('YODA Header Blocks'!$A$2,'YODA File'!C1944,'YODA File'!A1944))</f>
        <v/>
      </c>
    </row>
    <row r="1945" spans="1:4" x14ac:dyDescent="0.25">
      <c r="A1945">
        <f t="shared" ca="1" si="60"/>
        <v>28</v>
      </c>
      <c r="B1945" s="111" t="str">
        <f ca="1">OFFSET('YODA Header Blocks'!$A$1,0,'YODA File'!A1945)</f>
        <v>Data Values</v>
      </c>
      <c r="C1945">
        <f t="shared" ca="1" si="61"/>
        <v>1844</v>
      </c>
      <c r="D1945" s="111" t="str">
        <f ca="1">IF(ROW()-2&gt;LengthHeader,"",
OFFSET('YODA Header Blocks'!$A$2,'YODA File'!C1945,'YODA File'!A1945))</f>
        <v/>
      </c>
    </row>
    <row r="1946" spans="1:4" x14ac:dyDescent="0.25">
      <c r="A1946">
        <f t="shared" ca="1" si="60"/>
        <v>28</v>
      </c>
      <c r="B1946" s="111" t="str">
        <f ca="1">OFFSET('YODA Header Blocks'!$A$1,0,'YODA File'!A1946)</f>
        <v>Data Values</v>
      </c>
      <c r="C1946">
        <f t="shared" ca="1" si="61"/>
        <v>1845</v>
      </c>
      <c r="D1946" s="111" t="str">
        <f ca="1">IF(ROW()-2&gt;LengthHeader,"",
OFFSET('YODA Header Blocks'!$A$2,'YODA File'!C1946,'YODA File'!A1946))</f>
        <v/>
      </c>
    </row>
    <row r="1947" spans="1:4" x14ac:dyDescent="0.25">
      <c r="A1947">
        <f t="shared" ca="1" si="60"/>
        <v>28</v>
      </c>
      <c r="B1947" s="111" t="str">
        <f ca="1">OFFSET('YODA Header Blocks'!$A$1,0,'YODA File'!A1947)</f>
        <v>Data Values</v>
      </c>
      <c r="C1947">
        <f t="shared" ca="1" si="61"/>
        <v>1846</v>
      </c>
      <c r="D1947" s="111" t="str">
        <f ca="1">IF(ROW()-2&gt;LengthHeader,"",
OFFSET('YODA Header Blocks'!$A$2,'YODA File'!C1947,'YODA File'!A1947))</f>
        <v/>
      </c>
    </row>
    <row r="1948" spans="1:4" x14ac:dyDescent="0.25">
      <c r="A1948">
        <f t="shared" ca="1" si="60"/>
        <v>28</v>
      </c>
      <c r="B1948" s="111" t="str">
        <f ca="1">OFFSET('YODA Header Blocks'!$A$1,0,'YODA File'!A1948)</f>
        <v>Data Values</v>
      </c>
      <c r="C1948">
        <f t="shared" ca="1" si="61"/>
        <v>1847</v>
      </c>
      <c r="D1948" s="111" t="str">
        <f ca="1">IF(ROW()-2&gt;LengthHeader,"",
OFFSET('YODA Header Blocks'!$A$2,'YODA File'!C1948,'YODA File'!A1948))</f>
        <v/>
      </c>
    </row>
    <row r="1949" spans="1:4" x14ac:dyDescent="0.25">
      <c r="A1949">
        <f t="shared" ca="1" si="60"/>
        <v>28</v>
      </c>
      <c r="B1949" s="111" t="str">
        <f ca="1">OFFSET('YODA Header Blocks'!$A$1,0,'YODA File'!A1949)</f>
        <v>Data Values</v>
      </c>
      <c r="C1949">
        <f t="shared" ca="1" si="61"/>
        <v>1848</v>
      </c>
      <c r="D1949" s="111" t="str">
        <f ca="1">IF(ROW()-2&gt;LengthHeader,"",
OFFSET('YODA Header Blocks'!$A$2,'YODA File'!C1949,'YODA File'!A1949))</f>
        <v/>
      </c>
    </row>
    <row r="1950" spans="1:4" x14ac:dyDescent="0.25">
      <c r="A1950">
        <f t="shared" ca="1" si="60"/>
        <v>28</v>
      </c>
      <c r="B1950" s="111" t="str">
        <f ca="1">OFFSET('YODA Header Blocks'!$A$1,0,'YODA File'!A1950)</f>
        <v>Data Values</v>
      </c>
      <c r="C1950">
        <f t="shared" ca="1" si="61"/>
        <v>1849</v>
      </c>
      <c r="D1950" s="111" t="str">
        <f ca="1">IF(ROW()-2&gt;LengthHeader,"",
OFFSET('YODA Header Blocks'!$A$2,'YODA File'!C1950,'YODA File'!A1950))</f>
        <v/>
      </c>
    </row>
    <row r="1951" spans="1:4" x14ac:dyDescent="0.25">
      <c r="A1951">
        <f t="shared" ca="1" si="60"/>
        <v>28</v>
      </c>
      <c r="B1951" s="111" t="str">
        <f ca="1">OFFSET('YODA Header Blocks'!$A$1,0,'YODA File'!A1951)</f>
        <v>Data Values</v>
      </c>
      <c r="C1951">
        <f t="shared" ca="1" si="61"/>
        <v>1850</v>
      </c>
      <c r="D1951" s="111" t="str">
        <f ca="1">IF(ROW()-2&gt;LengthHeader,"",
OFFSET('YODA Header Blocks'!$A$2,'YODA File'!C1951,'YODA File'!A1951))</f>
        <v/>
      </c>
    </row>
    <row r="1952" spans="1:4" x14ac:dyDescent="0.25">
      <c r="A1952">
        <f t="shared" ca="1" si="60"/>
        <v>28</v>
      </c>
      <c r="B1952" s="111" t="str">
        <f ca="1">OFFSET('YODA Header Blocks'!$A$1,0,'YODA File'!A1952)</f>
        <v>Data Values</v>
      </c>
      <c r="C1952">
        <f t="shared" ca="1" si="61"/>
        <v>1851</v>
      </c>
      <c r="D1952" s="111" t="str">
        <f ca="1">IF(ROW()-2&gt;LengthHeader,"",
OFFSET('YODA Header Blocks'!$A$2,'YODA File'!C1952,'YODA File'!A1952))</f>
        <v/>
      </c>
    </row>
    <row r="1953" spans="1:4" x14ac:dyDescent="0.25">
      <c r="A1953">
        <f t="shared" ca="1" si="60"/>
        <v>28</v>
      </c>
      <c r="B1953" s="111" t="str">
        <f ca="1">OFFSET('YODA Header Blocks'!$A$1,0,'YODA File'!A1953)</f>
        <v>Data Values</v>
      </c>
      <c r="C1953">
        <f t="shared" ca="1" si="61"/>
        <v>1852</v>
      </c>
      <c r="D1953" s="111" t="str">
        <f ca="1">IF(ROW()-2&gt;LengthHeader,"",
OFFSET('YODA Header Blocks'!$A$2,'YODA File'!C1953,'YODA File'!A1953))</f>
        <v/>
      </c>
    </row>
    <row r="1954" spans="1:4" x14ac:dyDescent="0.25">
      <c r="A1954">
        <f t="shared" ca="1" si="60"/>
        <v>28</v>
      </c>
      <c r="B1954" s="111" t="str">
        <f ca="1">OFFSET('YODA Header Blocks'!$A$1,0,'YODA File'!A1954)</f>
        <v>Data Values</v>
      </c>
      <c r="C1954">
        <f t="shared" ca="1" si="61"/>
        <v>1853</v>
      </c>
      <c r="D1954" s="111" t="str">
        <f ca="1">IF(ROW()-2&gt;LengthHeader,"",
OFFSET('YODA Header Blocks'!$A$2,'YODA File'!C1954,'YODA File'!A1954))</f>
        <v/>
      </c>
    </row>
    <row r="1955" spans="1:4" x14ac:dyDescent="0.25">
      <c r="A1955">
        <f t="shared" ca="1" si="60"/>
        <v>28</v>
      </c>
      <c r="B1955" s="111" t="str">
        <f ca="1">OFFSET('YODA Header Blocks'!$A$1,0,'YODA File'!A1955)</f>
        <v>Data Values</v>
      </c>
      <c r="C1955">
        <f t="shared" ca="1" si="61"/>
        <v>1854</v>
      </c>
      <c r="D1955" s="111" t="str">
        <f ca="1">IF(ROW()-2&gt;LengthHeader,"",
OFFSET('YODA Header Blocks'!$A$2,'YODA File'!C1955,'YODA File'!A1955))</f>
        <v/>
      </c>
    </row>
    <row r="1956" spans="1:4" x14ac:dyDescent="0.25">
      <c r="A1956">
        <f t="shared" ca="1" si="60"/>
        <v>28</v>
      </c>
      <c r="B1956" s="111" t="str">
        <f ca="1">OFFSET('YODA Header Blocks'!$A$1,0,'YODA File'!A1956)</f>
        <v>Data Values</v>
      </c>
      <c r="C1956">
        <f t="shared" ca="1" si="61"/>
        <v>1855</v>
      </c>
      <c r="D1956" s="111" t="str">
        <f ca="1">IF(ROW()-2&gt;LengthHeader,"",
OFFSET('YODA Header Blocks'!$A$2,'YODA File'!C1956,'YODA File'!A1956))</f>
        <v/>
      </c>
    </row>
    <row r="1957" spans="1:4" x14ac:dyDescent="0.25">
      <c r="A1957">
        <f t="shared" ca="1" si="60"/>
        <v>28</v>
      </c>
      <c r="B1957" s="111" t="str">
        <f ca="1">OFFSET('YODA Header Blocks'!$A$1,0,'YODA File'!A1957)</f>
        <v>Data Values</v>
      </c>
      <c r="C1957">
        <f t="shared" ca="1" si="61"/>
        <v>1856</v>
      </c>
      <c r="D1957" s="111" t="str">
        <f ca="1">IF(ROW()-2&gt;LengthHeader,"",
OFFSET('YODA Header Blocks'!$A$2,'YODA File'!C1957,'YODA File'!A1957))</f>
        <v/>
      </c>
    </row>
    <row r="1958" spans="1:4" x14ac:dyDescent="0.25">
      <c r="A1958">
        <f t="shared" ca="1" si="60"/>
        <v>28</v>
      </c>
      <c r="B1958" s="111" t="str">
        <f ca="1">OFFSET('YODA Header Blocks'!$A$1,0,'YODA File'!A1958)</f>
        <v>Data Values</v>
      </c>
      <c r="C1958">
        <f t="shared" ca="1" si="61"/>
        <v>1857</v>
      </c>
      <c r="D1958" s="111" t="str">
        <f ca="1">IF(ROW()-2&gt;LengthHeader,"",
OFFSET('YODA Header Blocks'!$A$2,'YODA File'!C1958,'YODA File'!A1958))</f>
        <v/>
      </c>
    </row>
    <row r="1959" spans="1:4" x14ac:dyDescent="0.25">
      <c r="A1959">
        <f t="shared" ca="1" si="60"/>
        <v>28</v>
      </c>
      <c r="B1959" s="111" t="str">
        <f ca="1">OFFSET('YODA Header Blocks'!$A$1,0,'YODA File'!A1959)</f>
        <v>Data Values</v>
      </c>
      <c r="C1959">
        <f t="shared" ca="1" si="61"/>
        <v>1858</v>
      </c>
      <c r="D1959" s="111" t="str">
        <f ca="1">IF(ROW()-2&gt;LengthHeader,"",
OFFSET('YODA Header Blocks'!$A$2,'YODA File'!C1959,'YODA File'!A1959))</f>
        <v/>
      </c>
    </row>
    <row r="1960" spans="1:4" x14ac:dyDescent="0.25">
      <c r="A1960">
        <f t="shared" ca="1" si="60"/>
        <v>28</v>
      </c>
      <c r="B1960" s="111" t="str">
        <f ca="1">OFFSET('YODA Header Blocks'!$A$1,0,'YODA File'!A1960)</f>
        <v>Data Values</v>
      </c>
      <c r="C1960">
        <f t="shared" ca="1" si="61"/>
        <v>1859</v>
      </c>
      <c r="D1960" s="111" t="str">
        <f ca="1">IF(ROW()-2&gt;LengthHeader,"",
OFFSET('YODA Header Blocks'!$A$2,'YODA File'!C1960,'YODA File'!A1960))</f>
        <v/>
      </c>
    </row>
    <row r="1961" spans="1:4" x14ac:dyDescent="0.25">
      <c r="A1961">
        <f t="shared" ca="1" si="60"/>
        <v>28</v>
      </c>
      <c r="B1961" s="111" t="str">
        <f ca="1">OFFSET('YODA Header Blocks'!$A$1,0,'YODA File'!A1961)</f>
        <v>Data Values</v>
      </c>
      <c r="C1961">
        <f t="shared" ca="1" si="61"/>
        <v>1860</v>
      </c>
      <c r="D1961" s="111" t="str">
        <f ca="1">IF(ROW()-2&gt;LengthHeader,"",
OFFSET('YODA Header Blocks'!$A$2,'YODA File'!C1961,'YODA File'!A1961))</f>
        <v/>
      </c>
    </row>
    <row r="1962" spans="1:4" x14ac:dyDescent="0.25">
      <c r="A1962">
        <f t="shared" ca="1" si="60"/>
        <v>28</v>
      </c>
      <c r="B1962" s="111" t="str">
        <f ca="1">OFFSET('YODA Header Blocks'!$A$1,0,'YODA File'!A1962)</f>
        <v>Data Values</v>
      </c>
      <c r="C1962">
        <f t="shared" ca="1" si="61"/>
        <v>1861</v>
      </c>
      <c r="D1962" s="111" t="str">
        <f ca="1">IF(ROW()-2&gt;LengthHeader,"",
OFFSET('YODA Header Blocks'!$A$2,'YODA File'!C1962,'YODA File'!A1962))</f>
        <v/>
      </c>
    </row>
    <row r="1963" spans="1:4" x14ac:dyDescent="0.25">
      <c r="A1963">
        <f t="shared" ca="1" si="60"/>
        <v>28</v>
      </c>
      <c r="B1963" s="111" t="str">
        <f ca="1">OFFSET('YODA Header Blocks'!$A$1,0,'YODA File'!A1963)</f>
        <v>Data Values</v>
      </c>
      <c r="C1963">
        <f t="shared" ca="1" si="61"/>
        <v>1862</v>
      </c>
      <c r="D1963" s="111" t="str">
        <f ca="1">IF(ROW()-2&gt;LengthHeader,"",
OFFSET('YODA Header Blocks'!$A$2,'YODA File'!C1963,'YODA File'!A1963))</f>
        <v/>
      </c>
    </row>
    <row r="1964" spans="1:4" x14ac:dyDescent="0.25">
      <c r="A1964">
        <f t="shared" ca="1" si="60"/>
        <v>28</v>
      </c>
      <c r="B1964" s="111" t="str">
        <f ca="1">OFFSET('YODA Header Blocks'!$A$1,0,'YODA File'!A1964)</f>
        <v>Data Values</v>
      </c>
      <c r="C1964">
        <f t="shared" ca="1" si="61"/>
        <v>1863</v>
      </c>
      <c r="D1964" s="111" t="str">
        <f ca="1">IF(ROW()-2&gt;LengthHeader,"",
OFFSET('YODA Header Blocks'!$A$2,'YODA File'!C1964,'YODA File'!A1964))</f>
        <v/>
      </c>
    </row>
    <row r="1965" spans="1:4" x14ac:dyDescent="0.25">
      <c r="A1965">
        <f t="shared" ca="1" si="60"/>
        <v>28</v>
      </c>
      <c r="B1965" s="111" t="str">
        <f ca="1">OFFSET('YODA Header Blocks'!$A$1,0,'YODA File'!A1965)</f>
        <v>Data Values</v>
      </c>
      <c r="C1965">
        <f t="shared" ca="1" si="61"/>
        <v>1864</v>
      </c>
      <c r="D1965" s="111" t="str">
        <f ca="1">IF(ROW()-2&gt;LengthHeader,"",
OFFSET('YODA Header Blocks'!$A$2,'YODA File'!C1965,'YODA File'!A1965))</f>
        <v/>
      </c>
    </row>
    <row r="1966" spans="1:4" x14ac:dyDescent="0.25">
      <c r="A1966">
        <f t="shared" ca="1" si="60"/>
        <v>28</v>
      </c>
      <c r="B1966" s="111" t="str">
        <f ca="1">OFFSET('YODA Header Blocks'!$A$1,0,'YODA File'!A1966)</f>
        <v>Data Values</v>
      </c>
      <c r="C1966">
        <f t="shared" ca="1" si="61"/>
        <v>1865</v>
      </c>
      <c r="D1966" s="111" t="str">
        <f ca="1">IF(ROW()-2&gt;LengthHeader,"",
OFFSET('YODA Header Blocks'!$A$2,'YODA File'!C1966,'YODA File'!A1966))</f>
        <v/>
      </c>
    </row>
    <row r="1967" spans="1:4" x14ac:dyDescent="0.25">
      <c r="A1967">
        <f t="shared" ca="1" si="60"/>
        <v>28</v>
      </c>
      <c r="B1967" s="111" t="str">
        <f ca="1">OFFSET('YODA Header Blocks'!$A$1,0,'YODA File'!A1967)</f>
        <v>Data Values</v>
      </c>
      <c r="C1967">
        <f t="shared" ca="1" si="61"/>
        <v>1866</v>
      </c>
      <c r="D1967" s="111" t="str">
        <f ca="1">IF(ROW()-2&gt;LengthHeader,"",
OFFSET('YODA Header Blocks'!$A$2,'YODA File'!C1967,'YODA File'!A1967))</f>
        <v/>
      </c>
    </row>
    <row r="1968" spans="1:4" x14ac:dyDescent="0.25">
      <c r="A1968">
        <f t="shared" ca="1" si="60"/>
        <v>28</v>
      </c>
      <c r="B1968" s="111" t="str">
        <f ca="1">OFFSET('YODA Header Blocks'!$A$1,0,'YODA File'!A1968)</f>
        <v>Data Values</v>
      </c>
      <c r="C1968">
        <f t="shared" ca="1" si="61"/>
        <v>1867</v>
      </c>
      <c r="D1968" s="111" t="str">
        <f ca="1">IF(ROW()-2&gt;LengthHeader,"",
OFFSET('YODA Header Blocks'!$A$2,'YODA File'!C1968,'YODA File'!A1968))</f>
        <v/>
      </c>
    </row>
    <row r="1969" spans="1:4" x14ac:dyDescent="0.25">
      <c r="A1969">
        <f t="shared" ca="1" si="60"/>
        <v>28</v>
      </c>
      <c r="B1969" s="111" t="str">
        <f ca="1">OFFSET('YODA Header Blocks'!$A$1,0,'YODA File'!A1969)</f>
        <v>Data Values</v>
      </c>
      <c r="C1969">
        <f t="shared" ca="1" si="61"/>
        <v>1868</v>
      </c>
      <c r="D1969" s="111" t="str">
        <f ca="1">IF(ROW()-2&gt;LengthHeader,"",
OFFSET('YODA Header Blocks'!$A$2,'YODA File'!C1969,'YODA File'!A1969))</f>
        <v/>
      </c>
    </row>
    <row r="1970" spans="1:4" x14ac:dyDescent="0.25">
      <c r="A1970">
        <f t="shared" ca="1" si="60"/>
        <v>28</v>
      </c>
      <c r="B1970" s="111" t="str">
        <f ca="1">OFFSET('YODA Header Blocks'!$A$1,0,'YODA File'!A1970)</f>
        <v>Data Values</v>
      </c>
      <c r="C1970">
        <f t="shared" ca="1" si="61"/>
        <v>1869</v>
      </c>
      <c r="D1970" s="111" t="str">
        <f ca="1">IF(ROW()-2&gt;LengthHeader,"",
OFFSET('YODA Header Blocks'!$A$2,'YODA File'!C1970,'YODA File'!A1970))</f>
        <v/>
      </c>
    </row>
    <row r="1971" spans="1:4" x14ac:dyDescent="0.25">
      <c r="A1971">
        <f t="shared" ca="1" si="60"/>
        <v>28</v>
      </c>
      <c r="B1971" s="111" t="str">
        <f ca="1">OFFSET('YODA Header Blocks'!$A$1,0,'YODA File'!A1971)</f>
        <v>Data Values</v>
      </c>
      <c r="C1971">
        <f t="shared" ca="1" si="61"/>
        <v>1870</v>
      </c>
      <c r="D1971" s="111" t="str">
        <f ca="1">IF(ROW()-2&gt;LengthHeader,"",
OFFSET('YODA Header Blocks'!$A$2,'YODA File'!C1971,'YODA File'!A1971))</f>
        <v/>
      </c>
    </row>
    <row r="1972" spans="1:4" x14ac:dyDescent="0.25">
      <c r="A1972">
        <f t="shared" ca="1" si="60"/>
        <v>28</v>
      </c>
      <c r="B1972" s="111" t="str">
        <f ca="1">OFFSET('YODA Header Blocks'!$A$1,0,'YODA File'!A1972)</f>
        <v>Data Values</v>
      </c>
      <c r="C1972">
        <f t="shared" ca="1" si="61"/>
        <v>1871</v>
      </c>
      <c r="D1972" s="111" t="str">
        <f ca="1">IF(ROW()-2&gt;LengthHeader,"",
OFFSET('YODA Header Blocks'!$A$2,'YODA File'!C1972,'YODA File'!A1972))</f>
        <v/>
      </c>
    </row>
    <row r="1973" spans="1:4" x14ac:dyDescent="0.25">
      <c r="A1973">
        <f t="shared" ca="1" si="60"/>
        <v>28</v>
      </c>
      <c r="B1973" s="111" t="str">
        <f ca="1">OFFSET('YODA Header Blocks'!$A$1,0,'YODA File'!A1973)</f>
        <v>Data Values</v>
      </c>
      <c r="C1973">
        <f t="shared" ca="1" si="61"/>
        <v>1872</v>
      </c>
      <c r="D1973" s="111" t="str">
        <f ca="1">IF(ROW()-2&gt;LengthHeader,"",
OFFSET('YODA Header Blocks'!$A$2,'YODA File'!C1973,'YODA File'!A1973))</f>
        <v/>
      </c>
    </row>
    <row r="1974" spans="1:4" x14ac:dyDescent="0.25">
      <c r="A1974">
        <f t="shared" ca="1" si="60"/>
        <v>28</v>
      </c>
      <c r="B1974" s="111" t="str">
        <f ca="1">OFFSET('YODA Header Blocks'!$A$1,0,'YODA File'!A1974)</f>
        <v>Data Values</v>
      </c>
      <c r="C1974">
        <f t="shared" ca="1" si="61"/>
        <v>1873</v>
      </c>
      <c r="D1974" s="111" t="str">
        <f ca="1">IF(ROW()-2&gt;LengthHeader,"",
OFFSET('YODA Header Blocks'!$A$2,'YODA File'!C1974,'YODA File'!A1974))</f>
        <v/>
      </c>
    </row>
    <row r="1975" spans="1:4" x14ac:dyDescent="0.25">
      <c r="A1975">
        <f t="shared" ca="1" si="60"/>
        <v>28</v>
      </c>
      <c r="B1975" s="111" t="str">
        <f ca="1">OFFSET('YODA Header Blocks'!$A$1,0,'YODA File'!A1975)</f>
        <v>Data Values</v>
      </c>
      <c r="C1975">
        <f t="shared" ca="1" si="61"/>
        <v>1874</v>
      </c>
      <c r="D1975" s="111" t="str">
        <f ca="1">IF(ROW()-2&gt;LengthHeader,"",
OFFSET('YODA Header Blocks'!$A$2,'YODA File'!C1975,'YODA File'!A1975))</f>
        <v/>
      </c>
    </row>
    <row r="1976" spans="1:4" x14ac:dyDescent="0.25">
      <c r="A1976">
        <f t="shared" ca="1" si="60"/>
        <v>28</v>
      </c>
      <c r="B1976" s="111" t="str">
        <f ca="1">OFFSET('YODA Header Blocks'!$A$1,0,'YODA File'!A1976)</f>
        <v>Data Values</v>
      </c>
      <c r="C1976">
        <f t="shared" ca="1" si="61"/>
        <v>1875</v>
      </c>
      <c r="D1976" s="111" t="str">
        <f ca="1">IF(ROW()-2&gt;LengthHeader,"",
OFFSET('YODA Header Blocks'!$A$2,'YODA File'!C1976,'YODA File'!A1976))</f>
        <v/>
      </c>
    </row>
    <row r="1977" spans="1:4" x14ac:dyDescent="0.25">
      <c r="A1977">
        <f t="shared" ca="1" si="60"/>
        <v>28</v>
      </c>
      <c r="B1977" s="111" t="str">
        <f ca="1">OFFSET('YODA Header Blocks'!$A$1,0,'YODA File'!A1977)</f>
        <v>Data Values</v>
      </c>
      <c r="C1977">
        <f t="shared" ca="1" si="61"/>
        <v>1876</v>
      </c>
      <c r="D1977" s="111" t="str">
        <f ca="1">IF(ROW()-2&gt;LengthHeader,"",
OFFSET('YODA Header Blocks'!$A$2,'YODA File'!C1977,'YODA File'!A1977))</f>
        <v/>
      </c>
    </row>
    <row r="1978" spans="1:4" x14ac:dyDescent="0.25">
      <c r="A1978">
        <f t="shared" ca="1" si="60"/>
        <v>28</v>
      </c>
      <c r="B1978" s="111" t="str">
        <f ca="1">OFFSET('YODA Header Blocks'!$A$1,0,'YODA File'!A1978)</f>
        <v>Data Values</v>
      </c>
      <c r="C1978">
        <f t="shared" ca="1" si="61"/>
        <v>1877</v>
      </c>
      <c r="D1978" s="111" t="str">
        <f ca="1">IF(ROW()-2&gt;LengthHeader,"",
OFFSET('YODA Header Blocks'!$A$2,'YODA File'!C1978,'YODA File'!A1978))</f>
        <v/>
      </c>
    </row>
    <row r="1979" spans="1:4" x14ac:dyDescent="0.25">
      <c r="A1979">
        <f t="shared" ca="1" si="60"/>
        <v>28</v>
      </c>
      <c r="B1979" s="111" t="str">
        <f ca="1">OFFSET('YODA Header Blocks'!$A$1,0,'YODA File'!A1979)</f>
        <v>Data Values</v>
      </c>
      <c r="C1979">
        <f t="shared" ca="1" si="61"/>
        <v>1878</v>
      </c>
      <c r="D1979" s="111" t="str">
        <f ca="1">IF(ROW()-2&gt;LengthHeader,"",
OFFSET('YODA Header Blocks'!$A$2,'YODA File'!C1979,'YODA File'!A1979))</f>
        <v/>
      </c>
    </row>
    <row r="1980" spans="1:4" x14ac:dyDescent="0.25">
      <c r="A1980">
        <f t="shared" ca="1" si="60"/>
        <v>28</v>
      </c>
      <c r="B1980" s="111" t="str">
        <f ca="1">OFFSET('YODA Header Blocks'!$A$1,0,'YODA File'!A1980)</f>
        <v>Data Values</v>
      </c>
      <c r="C1980">
        <f t="shared" ca="1" si="61"/>
        <v>1879</v>
      </c>
      <c r="D1980" s="111" t="str">
        <f ca="1">IF(ROW()-2&gt;LengthHeader,"",
OFFSET('YODA Header Blocks'!$A$2,'YODA File'!C1980,'YODA File'!A1980))</f>
        <v/>
      </c>
    </row>
    <row r="1981" spans="1:4" x14ac:dyDescent="0.25">
      <c r="A1981">
        <f t="shared" ca="1" si="60"/>
        <v>28</v>
      </c>
      <c r="B1981" s="111" t="str">
        <f ca="1">OFFSET('YODA Header Blocks'!$A$1,0,'YODA File'!A1981)</f>
        <v>Data Values</v>
      </c>
      <c r="C1981">
        <f t="shared" ca="1" si="61"/>
        <v>1880</v>
      </c>
      <c r="D1981" s="111" t="str">
        <f ca="1">IF(ROW()-2&gt;LengthHeader,"",
OFFSET('YODA Header Blocks'!$A$2,'YODA File'!C1981,'YODA File'!A1981))</f>
        <v/>
      </c>
    </row>
    <row r="1982" spans="1:4" x14ac:dyDescent="0.25">
      <c r="A1982">
        <f t="shared" ca="1" si="60"/>
        <v>28</v>
      </c>
      <c r="B1982" s="111" t="str">
        <f ca="1">OFFSET('YODA Header Blocks'!$A$1,0,'YODA File'!A1982)</f>
        <v>Data Values</v>
      </c>
      <c r="C1982">
        <f t="shared" ca="1" si="61"/>
        <v>1881</v>
      </c>
      <c r="D1982" s="111" t="str">
        <f ca="1">IF(ROW()-2&gt;LengthHeader,"",
OFFSET('YODA Header Blocks'!$A$2,'YODA File'!C1982,'YODA File'!A1982))</f>
        <v/>
      </c>
    </row>
    <row r="1983" spans="1:4" x14ac:dyDescent="0.25">
      <c r="A1983">
        <f t="shared" ca="1" si="60"/>
        <v>28</v>
      </c>
      <c r="B1983" s="111" t="str">
        <f ca="1">OFFSET('YODA Header Blocks'!$A$1,0,'YODA File'!A1983)</f>
        <v>Data Values</v>
      </c>
      <c r="C1983">
        <f t="shared" ca="1" si="61"/>
        <v>1882</v>
      </c>
      <c r="D1983" s="111" t="str">
        <f ca="1">IF(ROW()-2&gt;LengthHeader,"",
OFFSET('YODA Header Blocks'!$A$2,'YODA File'!C1983,'YODA File'!A1983))</f>
        <v/>
      </c>
    </row>
    <row r="1984" spans="1:4" x14ac:dyDescent="0.25">
      <c r="A1984">
        <f t="shared" ca="1" si="60"/>
        <v>28</v>
      </c>
      <c r="B1984" s="111" t="str">
        <f ca="1">OFFSET('YODA Header Blocks'!$A$1,0,'YODA File'!A1984)</f>
        <v>Data Values</v>
      </c>
      <c r="C1984">
        <f t="shared" ca="1" si="61"/>
        <v>1883</v>
      </c>
      <c r="D1984" s="111" t="str">
        <f ca="1">IF(ROW()-2&gt;LengthHeader,"",
OFFSET('YODA Header Blocks'!$A$2,'YODA File'!C1984,'YODA File'!A1984))</f>
        <v/>
      </c>
    </row>
    <row r="1985" spans="1:4" x14ac:dyDescent="0.25">
      <c r="A1985">
        <f t="shared" ca="1" si="60"/>
        <v>28</v>
      </c>
      <c r="B1985" s="111" t="str">
        <f ca="1">OFFSET('YODA Header Blocks'!$A$1,0,'YODA File'!A1985)</f>
        <v>Data Values</v>
      </c>
      <c r="C1985">
        <f t="shared" ca="1" si="61"/>
        <v>1884</v>
      </c>
      <c r="D1985" s="111" t="str">
        <f ca="1">IF(ROW()-2&gt;LengthHeader,"",
OFFSET('YODA Header Blocks'!$A$2,'YODA File'!C1985,'YODA File'!A1985))</f>
        <v/>
      </c>
    </row>
    <row r="1986" spans="1:4" x14ac:dyDescent="0.25">
      <c r="A1986">
        <f t="shared" ca="1" si="60"/>
        <v>28</v>
      </c>
      <c r="B1986" s="111" t="str">
        <f ca="1">OFFSET('YODA Header Blocks'!$A$1,0,'YODA File'!A1986)</f>
        <v>Data Values</v>
      </c>
      <c r="C1986">
        <f t="shared" ca="1" si="61"/>
        <v>1885</v>
      </c>
      <c r="D1986" s="111" t="str">
        <f ca="1">IF(ROW()-2&gt;LengthHeader,"",
OFFSET('YODA Header Blocks'!$A$2,'YODA File'!C1986,'YODA File'!A1986))</f>
        <v/>
      </c>
    </row>
    <row r="1987" spans="1:4" x14ac:dyDescent="0.25">
      <c r="A1987">
        <f t="shared" ref="A1987:A2050" ca="1" si="62">IF(C1986=INDIRECT(CONCATENATE("'YODA Header Blocks'!R2C",A1986+1,":R2C",A1986+1),FALSE),A1986+1,A1986)</f>
        <v>28</v>
      </c>
      <c r="B1987" s="111" t="str">
        <f ca="1">OFFSET('YODA Header Blocks'!$A$1,0,'YODA File'!A1987)</f>
        <v>Data Values</v>
      </c>
      <c r="C1987">
        <f t="shared" ref="C1987:C2050" ca="1" si="63">IF(C1986=SUM(INDIRECT(CONCATENATE("'YODA Header Blocks'!R2C",A1986+1,":R2C",A1986+1),FALSE)),1,C1986+1)</f>
        <v>1886</v>
      </c>
      <c r="D1987" s="111" t="str">
        <f ca="1">IF(ROW()-2&gt;LengthHeader,"",
OFFSET('YODA Header Blocks'!$A$2,'YODA File'!C1987,'YODA File'!A1987))</f>
        <v/>
      </c>
    </row>
    <row r="1988" spans="1:4" x14ac:dyDescent="0.25">
      <c r="A1988">
        <f t="shared" ca="1" si="62"/>
        <v>28</v>
      </c>
      <c r="B1988" s="111" t="str">
        <f ca="1">OFFSET('YODA Header Blocks'!$A$1,0,'YODA File'!A1988)</f>
        <v>Data Values</v>
      </c>
      <c r="C1988">
        <f t="shared" ca="1" si="63"/>
        <v>1887</v>
      </c>
      <c r="D1988" s="111" t="str">
        <f ca="1">IF(ROW()-2&gt;LengthHeader,"",
OFFSET('YODA Header Blocks'!$A$2,'YODA File'!C1988,'YODA File'!A1988))</f>
        <v/>
      </c>
    </row>
    <row r="1989" spans="1:4" x14ac:dyDescent="0.25">
      <c r="A1989">
        <f t="shared" ca="1" si="62"/>
        <v>28</v>
      </c>
      <c r="B1989" s="111" t="str">
        <f ca="1">OFFSET('YODA Header Blocks'!$A$1,0,'YODA File'!A1989)</f>
        <v>Data Values</v>
      </c>
      <c r="C1989">
        <f t="shared" ca="1" si="63"/>
        <v>1888</v>
      </c>
      <c r="D1989" s="111" t="str">
        <f ca="1">IF(ROW()-2&gt;LengthHeader,"",
OFFSET('YODA Header Blocks'!$A$2,'YODA File'!C1989,'YODA File'!A1989))</f>
        <v/>
      </c>
    </row>
    <row r="1990" spans="1:4" x14ac:dyDescent="0.25">
      <c r="A1990">
        <f t="shared" ca="1" si="62"/>
        <v>28</v>
      </c>
      <c r="B1990" s="111" t="str">
        <f ca="1">OFFSET('YODA Header Blocks'!$A$1,0,'YODA File'!A1990)</f>
        <v>Data Values</v>
      </c>
      <c r="C1990">
        <f t="shared" ca="1" si="63"/>
        <v>1889</v>
      </c>
      <c r="D1990" s="111" t="str">
        <f ca="1">IF(ROW()-2&gt;LengthHeader,"",
OFFSET('YODA Header Blocks'!$A$2,'YODA File'!C1990,'YODA File'!A1990))</f>
        <v/>
      </c>
    </row>
    <row r="1991" spans="1:4" x14ac:dyDescent="0.25">
      <c r="A1991">
        <f t="shared" ca="1" si="62"/>
        <v>28</v>
      </c>
      <c r="B1991" s="111" t="str">
        <f ca="1">OFFSET('YODA Header Blocks'!$A$1,0,'YODA File'!A1991)</f>
        <v>Data Values</v>
      </c>
      <c r="C1991">
        <f t="shared" ca="1" si="63"/>
        <v>1890</v>
      </c>
      <c r="D1991" s="111" t="str">
        <f ca="1">IF(ROW()-2&gt;LengthHeader,"",
OFFSET('YODA Header Blocks'!$A$2,'YODA File'!C1991,'YODA File'!A1991))</f>
        <v/>
      </c>
    </row>
    <row r="1992" spans="1:4" x14ac:dyDescent="0.25">
      <c r="A1992">
        <f t="shared" ca="1" si="62"/>
        <v>28</v>
      </c>
      <c r="B1992" s="111" t="str">
        <f ca="1">OFFSET('YODA Header Blocks'!$A$1,0,'YODA File'!A1992)</f>
        <v>Data Values</v>
      </c>
      <c r="C1992">
        <f t="shared" ca="1" si="63"/>
        <v>1891</v>
      </c>
      <c r="D1992" s="111" t="str">
        <f ca="1">IF(ROW()-2&gt;LengthHeader,"",
OFFSET('YODA Header Blocks'!$A$2,'YODA File'!C1992,'YODA File'!A1992))</f>
        <v/>
      </c>
    </row>
    <row r="1993" spans="1:4" x14ac:dyDescent="0.25">
      <c r="A1993">
        <f t="shared" ca="1" si="62"/>
        <v>28</v>
      </c>
      <c r="B1993" s="111" t="str">
        <f ca="1">OFFSET('YODA Header Blocks'!$A$1,0,'YODA File'!A1993)</f>
        <v>Data Values</v>
      </c>
      <c r="C1993">
        <f t="shared" ca="1" si="63"/>
        <v>1892</v>
      </c>
      <c r="D1993" s="111" t="str">
        <f ca="1">IF(ROW()-2&gt;LengthHeader,"",
OFFSET('YODA Header Blocks'!$A$2,'YODA File'!C1993,'YODA File'!A1993))</f>
        <v/>
      </c>
    </row>
    <row r="1994" spans="1:4" x14ac:dyDescent="0.25">
      <c r="A1994">
        <f t="shared" ca="1" si="62"/>
        <v>28</v>
      </c>
      <c r="B1994" s="111" t="str">
        <f ca="1">OFFSET('YODA Header Blocks'!$A$1,0,'YODA File'!A1994)</f>
        <v>Data Values</v>
      </c>
      <c r="C1994">
        <f t="shared" ca="1" si="63"/>
        <v>1893</v>
      </c>
      <c r="D1994" s="111" t="str">
        <f ca="1">IF(ROW()-2&gt;LengthHeader,"",
OFFSET('YODA Header Blocks'!$A$2,'YODA File'!C1994,'YODA File'!A1994))</f>
        <v/>
      </c>
    </row>
    <row r="1995" spans="1:4" x14ac:dyDescent="0.25">
      <c r="A1995">
        <f t="shared" ca="1" si="62"/>
        <v>28</v>
      </c>
      <c r="B1995" s="111" t="str">
        <f ca="1">OFFSET('YODA Header Blocks'!$A$1,0,'YODA File'!A1995)</f>
        <v>Data Values</v>
      </c>
      <c r="C1995">
        <f t="shared" ca="1" si="63"/>
        <v>1894</v>
      </c>
      <c r="D1995" s="111" t="str">
        <f ca="1">IF(ROW()-2&gt;LengthHeader,"",
OFFSET('YODA Header Blocks'!$A$2,'YODA File'!C1995,'YODA File'!A1995))</f>
        <v/>
      </c>
    </row>
    <row r="1996" spans="1:4" x14ac:dyDescent="0.25">
      <c r="A1996">
        <f t="shared" ca="1" si="62"/>
        <v>28</v>
      </c>
      <c r="B1996" s="111" t="str">
        <f ca="1">OFFSET('YODA Header Blocks'!$A$1,0,'YODA File'!A1996)</f>
        <v>Data Values</v>
      </c>
      <c r="C1996">
        <f t="shared" ca="1" si="63"/>
        <v>1895</v>
      </c>
      <c r="D1996" s="111" t="str">
        <f ca="1">IF(ROW()-2&gt;LengthHeader,"",
OFFSET('YODA Header Blocks'!$A$2,'YODA File'!C1996,'YODA File'!A1996))</f>
        <v/>
      </c>
    </row>
    <row r="1997" spans="1:4" x14ac:dyDescent="0.25">
      <c r="A1997">
        <f t="shared" ca="1" si="62"/>
        <v>28</v>
      </c>
      <c r="B1997" s="111" t="str">
        <f ca="1">OFFSET('YODA Header Blocks'!$A$1,0,'YODA File'!A1997)</f>
        <v>Data Values</v>
      </c>
      <c r="C1997">
        <f t="shared" ca="1" si="63"/>
        <v>1896</v>
      </c>
      <c r="D1997" s="111" t="str">
        <f ca="1">IF(ROW()-2&gt;LengthHeader,"",
OFFSET('YODA Header Blocks'!$A$2,'YODA File'!C1997,'YODA File'!A1997))</f>
        <v/>
      </c>
    </row>
    <row r="1998" spans="1:4" x14ac:dyDescent="0.25">
      <c r="A1998">
        <f t="shared" ca="1" si="62"/>
        <v>28</v>
      </c>
      <c r="B1998" s="111" t="str">
        <f ca="1">OFFSET('YODA Header Blocks'!$A$1,0,'YODA File'!A1998)</f>
        <v>Data Values</v>
      </c>
      <c r="C1998">
        <f t="shared" ca="1" si="63"/>
        <v>1897</v>
      </c>
      <c r="D1998" s="111" t="str">
        <f ca="1">IF(ROW()-2&gt;LengthHeader,"",
OFFSET('YODA Header Blocks'!$A$2,'YODA File'!C1998,'YODA File'!A1998))</f>
        <v/>
      </c>
    </row>
    <row r="1999" spans="1:4" x14ac:dyDescent="0.25">
      <c r="A1999">
        <f t="shared" ca="1" si="62"/>
        <v>28</v>
      </c>
      <c r="B1999" s="111" t="str">
        <f ca="1">OFFSET('YODA Header Blocks'!$A$1,0,'YODA File'!A1999)</f>
        <v>Data Values</v>
      </c>
      <c r="C1999">
        <f t="shared" ca="1" si="63"/>
        <v>1898</v>
      </c>
      <c r="D1999" s="111" t="str">
        <f ca="1">IF(ROW()-2&gt;LengthHeader,"",
OFFSET('YODA Header Blocks'!$A$2,'YODA File'!C1999,'YODA File'!A1999))</f>
        <v/>
      </c>
    </row>
    <row r="2000" spans="1:4" x14ac:dyDescent="0.25">
      <c r="A2000">
        <f t="shared" ca="1" si="62"/>
        <v>28</v>
      </c>
      <c r="B2000" s="111" t="str">
        <f ca="1">OFFSET('YODA Header Blocks'!$A$1,0,'YODA File'!A2000)</f>
        <v>Data Values</v>
      </c>
      <c r="C2000">
        <f t="shared" ca="1" si="63"/>
        <v>1899</v>
      </c>
      <c r="D2000" s="111" t="str">
        <f ca="1">IF(ROW()-2&gt;LengthHeader,"",
OFFSET('YODA Header Blocks'!$A$2,'YODA File'!C2000,'YODA File'!A2000))</f>
        <v/>
      </c>
    </row>
    <row r="2001" spans="1:4" x14ac:dyDescent="0.25">
      <c r="A2001">
        <f t="shared" ca="1" si="62"/>
        <v>28</v>
      </c>
      <c r="B2001" s="111" t="str">
        <f ca="1">OFFSET('YODA Header Blocks'!$A$1,0,'YODA File'!A2001)</f>
        <v>Data Values</v>
      </c>
      <c r="C2001">
        <f t="shared" ca="1" si="63"/>
        <v>1900</v>
      </c>
      <c r="D2001" s="111" t="str">
        <f ca="1">IF(ROW()-2&gt;LengthHeader,"",
OFFSET('YODA Header Blocks'!$A$2,'YODA File'!C2001,'YODA File'!A2001))</f>
        <v/>
      </c>
    </row>
    <row r="2002" spans="1:4" x14ac:dyDescent="0.25">
      <c r="A2002">
        <f t="shared" ca="1" si="62"/>
        <v>28</v>
      </c>
      <c r="B2002" s="111" t="str">
        <f ca="1">OFFSET('YODA Header Blocks'!$A$1,0,'YODA File'!A2002)</f>
        <v>Data Values</v>
      </c>
      <c r="C2002">
        <f t="shared" ca="1" si="63"/>
        <v>1901</v>
      </c>
      <c r="D2002" s="111" t="str">
        <f ca="1">IF(ROW()-2&gt;LengthHeader,"",
OFFSET('YODA Header Blocks'!$A$2,'YODA File'!C2002,'YODA File'!A2002))</f>
        <v/>
      </c>
    </row>
    <row r="2003" spans="1:4" x14ac:dyDescent="0.25">
      <c r="A2003">
        <f t="shared" ca="1" si="62"/>
        <v>28</v>
      </c>
      <c r="B2003" s="111" t="str">
        <f ca="1">OFFSET('YODA Header Blocks'!$A$1,0,'YODA File'!A2003)</f>
        <v>Data Values</v>
      </c>
      <c r="C2003">
        <f t="shared" ca="1" si="63"/>
        <v>1902</v>
      </c>
      <c r="D2003" s="111" t="str">
        <f ca="1">IF(ROW()-2&gt;LengthHeader,"",
OFFSET('YODA Header Blocks'!$A$2,'YODA File'!C2003,'YODA File'!A2003))</f>
        <v/>
      </c>
    </row>
    <row r="2004" spans="1:4" x14ac:dyDescent="0.25">
      <c r="A2004">
        <f t="shared" ca="1" si="62"/>
        <v>28</v>
      </c>
      <c r="B2004" s="111" t="str">
        <f ca="1">OFFSET('YODA Header Blocks'!$A$1,0,'YODA File'!A2004)</f>
        <v>Data Values</v>
      </c>
      <c r="C2004">
        <f t="shared" ca="1" si="63"/>
        <v>1903</v>
      </c>
      <c r="D2004" s="111" t="str">
        <f ca="1">IF(ROW()-2&gt;LengthHeader,"",
OFFSET('YODA Header Blocks'!$A$2,'YODA File'!C2004,'YODA File'!A2004))</f>
        <v/>
      </c>
    </row>
    <row r="2005" spans="1:4" x14ac:dyDescent="0.25">
      <c r="A2005">
        <f t="shared" ca="1" si="62"/>
        <v>28</v>
      </c>
      <c r="B2005" s="111" t="str">
        <f ca="1">OFFSET('YODA Header Blocks'!$A$1,0,'YODA File'!A2005)</f>
        <v>Data Values</v>
      </c>
      <c r="C2005">
        <f t="shared" ca="1" si="63"/>
        <v>1904</v>
      </c>
      <c r="D2005" s="111" t="str">
        <f ca="1">IF(ROW()-2&gt;LengthHeader,"",
OFFSET('YODA Header Blocks'!$A$2,'YODA File'!C2005,'YODA File'!A2005))</f>
        <v/>
      </c>
    </row>
    <row r="2006" spans="1:4" x14ac:dyDescent="0.25">
      <c r="A2006">
        <f t="shared" ca="1" si="62"/>
        <v>28</v>
      </c>
      <c r="B2006" s="111" t="str">
        <f ca="1">OFFSET('YODA Header Blocks'!$A$1,0,'YODA File'!A2006)</f>
        <v>Data Values</v>
      </c>
      <c r="C2006">
        <f t="shared" ca="1" si="63"/>
        <v>1905</v>
      </c>
      <c r="D2006" s="111" t="str">
        <f ca="1">IF(ROW()-2&gt;LengthHeader,"",
OFFSET('YODA Header Blocks'!$A$2,'YODA File'!C2006,'YODA File'!A2006))</f>
        <v/>
      </c>
    </row>
    <row r="2007" spans="1:4" x14ac:dyDescent="0.25">
      <c r="A2007">
        <f t="shared" ca="1" si="62"/>
        <v>28</v>
      </c>
      <c r="B2007" s="111" t="str">
        <f ca="1">OFFSET('YODA Header Blocks'!$A$1,0,'YODA File'!A2007)</f>
        <v>Data Values</v>
      </c>
      <c r="C2007">
        <f t="shared" ca="1" si="63"/>
        <v>1906</v>
      </c>
      <c r="D2007" s="111" t="str">
        <f ca="1">IF(ROW()-2&gt;LengthHeader,"",
OFFSET('YODA Header Blocks'!$A$2,'YODA File'!C2007,'YODA File'!A2007))</f>
        <v/>
      </c>
    </row>
    <row r="2008" spans="1:4" x14ac:dyDescent="0.25">
      <c r="A2008">
        <f t="shared" ca="1" si="62"/>
        <v>28</v>
      </c>
      <c r="B2008" s="111" t="str">
        <f ca="1">OFFSET('YODA Header Blocks'!$A$1,0,'YODA File'!A2008)</f>
        <v>Data Values</v>
      </c>
      <c r="C2008">
        <f t="shared" ca="1" si="63"/>
        <v>1907</v>
      </c>
      <c r="D2008" s="111" t="str">
        <f ca="1">IF(ROW()-2&gt;LengthHeader,"",
OFFSET('YODA Header Blocks'!$A$2,'YODA File'!C2008,'YODA File'!A2008))</f>
        <v/>
      </c>
    </row>
    <row r="2009" spans="1:4" x14ac:dyDescent="0.25">
      <c r="A2009">
        <f t="shared" ca="1" si="62"/>
        <v>28</v>
      </c>
      <c r="B2009" s="111" t="str">
        <f ca="1">OFFSET('YODA Header Blocks'!$A$1,0,'YODA File'!A2009)</f>
        <v>Data Values</v>
      </c>
      <c r="C2009">
        <f t="shared" ca="1" si="63"/>
        <v>1908</v>
      </c>
      <c r="D2009" s="111" t="str">
        <f ca="1">IF(ROW()-2&gt;LengthHeader,"",
OFFSET('YODA Header Blocks'!$A$2,'YODA File'!C2009,'YODA File'!A2009))</f>
        <v/>
      </c>
    </row>
    <row r="2010" spans="1:4" x14ac:dyDescent="0.25">
      <c r="A2010">
        <f t="shared" ca="1" si="62"/>
        <v>28</v>
      </c>
      <c r="B2010" s="111" t="str">
        <f ca="1">OFFSET('YODA Header Blocks'!$A$1,0,'YODA File'!A2010)</f>
        <v>Data Values</v>
      </c>
      <c r="C2010">
        <f t="shared" ca="1" si="63"/>
        <v>1909</v>
      </c>
      <c r="D2010" s="111" t="str">
        <f ca="1">IF(ROW()-2&gt;LengthHeader,"",
OFFSET('YODA Header Blocks'!$A$2,'YODA File'!C2010,'YODA File'!A2010))</f>
        <v/>
      </c>
    </row>
    <row r="2011" spans="1:4" x14ac:dyDescent="0.25">
      <c r="A2011">
        <f t="shared" ca="1" si="62"/>
        <v>28</v>
      </c>
      <c r="B2011" s="111" t="str">
        <f ca="1">OFFSET('YODA Header Blocks'!$A$1,0,'YODA File'!A2011)</f>
        <v>Data Values</v>
      </c>
      <c r="C2011">
        <f t="shared" ca="1" si="63"/>
        <v>1910</v>
      </c>
      <c r="D2011" s="111" t="str">
        <f ca="1">IF(ROW()-2&gt;LengthHeader,"",
OFFSET('YODA Header Blocks'!$A$2,'YODA File'!C2011,'YODA File'!A2011))</f>
        <v/>
      </c>
    </row>
    <row r="2012" spans="1:4" x14ac:dyDescent="0.25">
      <c r="A2012">
        <f t="shared" ca="1" si="62"/>
        <v>28</v>
      </c>
      <c r="B2012" s="111" t="str">
        <f ca="1">OFFSET('YODA Header Blocks'!$A$1,0,'YODA File'!A2012)</f>
        <v>Data Values</v>
      </c>
      <c r="C2012">
        <f t="shared" ca="1" si="63"/>
        <v>1911</v>
      </c>
      <c r="D2012" s="111" t="str">
        <f ca="1">IF(ROW()-2&gt;LengthHeader,"",
OFFSET('YODA Header Blocks'!$A$2,'YODA File'!C2012,'YODA File'!A2012))</f>
        <v/>
      </c>
    </row>
    <row r="2013" spans="1:4" x14ac:dyDescent="0.25">
      <c r="A2013">
        <f t="shared" ca="1" si="62"/>
        <v>28</v>
      </c>
      <c r="B2013" s="111" t="str">
        <f ca="1">OFFSET('YODA Header Blocks'!$A$1,0,'YODA File'!A2013)</f>
        <v>Data Values</v>
      </c>
      <c r="C2013">
        <f t="shared" ca="1" si="63"/>
        <v>1912</v>
      </c>
      <c r="D2013" s="111" t="str">
        <f ca="1">IF(ROW()-2&gt;LengthHeader,"",
OFFSET('YODA Header Blocks'!$A$2,'YODA File'!C2013,'YODA File'!A2013))</f>
        <v/>
      </c>
    </row>
    <row r="2014" spans="1:4" x14ac:dyDescent="0.25">
      <c r="A2014">
        <f t="shared" ca="1" si="62"/>
        <v>28</v>
      </c>
      <c r="B2014" s="111" t="str">
        <f ca="1">OFFSET('YODA Header Blocks'!$A$1,0,'YODA File'!A2014)</f>
        <v>Data Values</v>
      </c>
      <c r="C2014">
        <f t="shared" ca="1" si="63"/>
        <v>1913</v>
      </c>
      <c r="D2014" s="111" t="str">
        <f ca="1">IF(ROW()-2&gt;LengthHeader,"",
OFFSET('YODA Header Blocks'!$A$2,'YODA File'!C2014,'YODA File'!A2014))</f>
        <v/>
      </c>
    </row>
    <row r="2015" spans="1:4" x14ac:dyDescent="0.25">
      <c r="A2015">
        <f t="shared" ca="1" si="62"/>
        <v>28</v>
      </c>
      <c r="B2015" s="111" t="str">
        <f ca="1">OFFSET('YODA Header Blocks'!$A$1,0,'YODA File'!A2015)</f>
        <v>Data Values</v>
      </c>
      <c r="C2015">
        <f t="shared" ca="1" si="63"/>
        <v>1914</v>
      </c>
      <c r="D2015" s="111" t="str">
        <f ca="1">IF(ROW()-2&gt;LengthHeader,"",
OFFSET('YODA Header Blocks'!$A$2,'YODA File'!C2015,'YODA File'!A2015))</f>
        <v/>
      </c>
    </row>
    <row r="2016" spans="1:4" x14ac:dyDescent="0.25">
      <c r="A2016">
        <f t="shared" ca="1" si="62"/>
        <v>28</v>
      </c>
      <c r="B2016" s="111" t="str">
        <f ca="1">OFFSET('YODA Header Blocks'!$A$1,0,'YODA File'!A2016)</f>
        <v>Data Values</v>
      </c>
      <c r="C2016">
        <f t="shared" ca="1" si="63"/>
        <v>1915</v>
      </c>
      <c r="D2016" s="111" t="str">
        <f ca="1">IF(ROW()-2&gt;LengthHeader,"",
OFFSET('YODA Header Blocks'!$A$2,'YODA File'!C2016,'YODA File'!A2016))</f>
        <v/>
      </c>
    </row>
    <row r="2017" spans="1:4" x14ac:dyDescent="0.25">
      <c r="A2017">
        <f t="shared" ca="1" si="62"/>
        <v>28</v>
      </c>
      <c r="B2017" s="111" t="str">
        <f ca="1">OFFSET('YODA Header Blocks'!$A$1,0,'YODA File'!A2017)</f>
        <v>Data Values</v>
      </c>
      <c r="C2017">
        <f t="shared" ca="1" si="63"/>
        <v>1916</v>
      </c>
      <c r="D2017" s="111" t="str">
        <f ca="1">IF(ROW()-2&gt;LengthHeader,"",
OFFSET('YODA Header Blocks'!$A$2,'YODA File'!C2017,'YODA File'!A2017))</f>
        <v/>
      </c>
    </row>
    <row r="2018" spans="1:4" x14ac:dyDescent="0.25">
      <c r="A2018">
        <f t="shared" ca="1" si="62"/>
        <v>28</v>
      </c>
      <c r="B2018" s="111" t="str">
        <f ca="1">OFFSET('YODA Header Blocks'!$A$1,0,'YODA File'!A2018)</f>
        <v>Data Values</v>
      </c>
      <c r="C2018">
        <f t="shared" ca="1" si="63"/>
        <v>1917</v>
      </c>
      <c r="D2018" s="111" t="str">
        <f ca="1">IF(ROW()-2&gt;LengthHeader,"",
OFFSET('YODA Header Blocks'!$A$2,'YODA File'!C2018,'YODA File'!A2018))</f>
        <v/>
      </c>
    </row>
    <row r="2019" spans="1:4" x14ac:dyDescent="0.25">
      <c r="A2019">
        <f t="shared" ca="1" si="62"/>
        <v>28</v>
      </c>
      <c r="B2019" s="111" t="str">
        <f ca="1">OFFSET('YODA Header Blocks'!$A$1,0,'YODA File'!A2019)</f>
        <v>Data Values</v>
      </c>
      <c r="C2019">
        <f t="shared" ca="1" si="63"/>
        <v>1918</v>
      </c>
      <c r="D2019" s="111" t="str">
        <f ca="1">IF(ROW()-2&gt;LengthHeader,"",
OFFSET('YODA Header Blocks'!$A$2,'YODA File'!C2019,'YODA File'!A2019))</f>
        <v/>
      </c>
    </row>
    <row r="2020" spans="1:4" x14ac:dyDescent="0.25">
      <c r="A2020">
        <f t="shared" ca="1" si="62"/>
        <v>28</v>
      </c>
      <c r="B2020" s="111" t="str">
        <f ca="1">OFFSET('YODA Header Blocks'!$A$1,0,'YODA File'!A2020)</f>
        <v>Data Values</v>
      </c>
      <c r="C2020">
        <f t="shared" ca="1" si="63"/>
        <v>1919</v>
      </c>
      <c r="D2020" s="111" t="str">
        <f ca="1">IF(ROW()-2&gt;LengthHeader,"",
OFFSET('YODA Header Blocks'!$A$2,'YODA File'!C2020,'YODA File'!A2020))</f>
        <v/>
      </c>
    </row>
    <row r="2021" spans="1:4" x14ac:dyDescent="0.25">
      <c r="A2021">
        <f t="shared" ca="1" si="62"/>
        <v>28</v>
      </c>
      <c r="B2021" s="111" t="str">
        <f ca="1">OFFSET('YODA Header Blocks'!$A$1,0,'YODA File'!A2021)</f>
        <v>Data Values</v>
      </c>
      <c r="C2021">
        <f t="shared" ca="1" si="63"/>
        <v>1920</v>
      </c>
      <c r="D2021" s="111" t="str">
        <f ca="1">IF(ROW()-2&gt;LengthHeader,"",
OFFSET('YODA Header Blocks'!$A$2,'YODA File'!C2021,'YODA File'!A2021))</f>
        <v/>
      </c>
    </row>
    <row r="2022" spans="1:4" x14ac:dyDescent="0.25">
      <c r="A2022">
        <f t="shared" ca="1" si="62"/>
        <v>28</v>
      </c>
      <c r="B2022" s="111" t="str">
        <f ca="1">OFFSET('YODA Header Blocks'!$A$1,0,'YODA File'!A2022)</f>
        <v>Data Values</v>
      </c>
      <c r="C2022">
        <f t="shared" ca="1" si="63"/>
        <v>1921</v>
      </c>
      <c r="D2022" s="111" t="str">
        <f ca="1">IF(ROW()-2&gt;LengthHeader,"",
OFFSET('YODA Header Blocks'!$A$2,'YODA File'!C2022,'YODA File'!A2022))</f>
        <v/>
      </c>
    </row>
    <row r="2023" spans="1:4" x14ac:dyDescent="0.25">
      <c r="A2023">
        <f t="shared" ca="1" si="62"/>
        <v>28</v>
      </c>
      <c r="B2023" s="111" t="str">
        <f ca="1">OFFSET('YODA Header Blocks'!$A$1,0,'YODA File'!A2023)</f>
        <v>Data Values</v>
      </c>
      <c r="C2023">
        <f t="shared" ca="1" si="63"/>
        <v>1922</v>
      </c>
      <c r="D2023" s="111" t="str">
        <f ca="1">IF(ROW()-2&gt;LengthHeader,"",
OFFSET('YODA Header Blocks'!$A$2,'YODA File'!C2023,'YODA File'!A2023))</f>
        <v/>
      </c>
    </row>
    <row r="2024" spans="1:4" x14ac:dyDescent="0.25">
      <c r="A2024">
        <f t="shared" ca="1" si="62"/>
        <v>28</v>
      </c>
      <c r="B2024" s="111" t="str">
        <f ca="1">OFFSET('YODA Header Blocks'!$A$1,0,'YODA File'!A2024)</f>
        <v>Data Values</v>
      </c>
      <c r="C2024">
        <f t="shared" ca="1" si="63"/>
        <v>1923</v>
      </c>
      <c r="D2024" s="111" t="str">
        <f ca="1">IF(ROW()-2&gt;LengthHeader,"",
OFFSET('YODA Header Blocks'!$A$2,'YODA File'!C2024,'YODA File'!A2024))</f>
        <v/>
      </c>
    </row>
    <row r="2025" spans="1:4" x14ac:dyDescent="0.25">
      <c r="A2025">
        <f t="shared" ca="1" si="62"/>
        <v>28</v>
      </c>
      <c r="B2025" s="111" t="str">
        <f ca="1">OFFSET('YODA Header Blocks'!$A$1,0,'YODA File'!A2025)</f>
        <v>Data Values</v>
      </c>
      <c r="C2025">
        <f t="shared" ca="1" si="63"/>
        <v>1924</v>
      </c>
      <c r="D2025" s="111" t="str">
        <f ca="1">IF(ROW()-2&gt;LengthHeader,"",
OFFSET('YODA Header Blocks'!$A$2,'YODA File'!C2025,'YODA File'!A2025))</f>
        <v/>
      </c>
    </row>
    <row r="2026" spans="1:4" x14ac:dyDescent="0.25">
      <c r="A2026">
        <f t="shared" ca="1" si="62"/>
        <v>28</v>
      </c>
      <c r="B2026" s="111" t="str">
        <f ca="1">OFFSET('YODA Header Blocks'!$A$1,0,'YODA File'!A2026)</f>
        <v>Data Values</v>
      </c>
      <c r="C2026">
        <f t="shared" ca="1" si="63"/>
        <v>1925</v>
      </c>
      <c r="D2026" s="111" t="str">
        <f ca="1">IF(ROW()-2&gt;LengthHeader,"",
OFFSET('YODA Header Blocks'!$A$2,'YODA File'!C2026,'YODA File'!A2026))</f>
        <v/>
      </c>
    </row>
    <row r="2027" spans="1:4" x14ac:dyDescent="0.25">
      <c r="A2027">
        <f t="shared" ca="1" si="62"/>
        <v>28</v>
      </c>
      <c r="B2027" s="111" t="str">
        <f ca="1">OFFSET('YODA Header Blocks'!$A$1,0,'YODA File'!A2027)</f>
        <v>Data Values</v>
      </c>
      <c r="C2027">
        <f t="shared" ca="1" si="63"/>
        <v>1926</v>
      </c>
      <c r="D2027" s="111" t="str">
        <f ca="1">IF(ROW()-2&gt;LengthHeader,"",
OFFSET('YODA Header Blocks'!$A$2,'YODA File'!C2027,'YODA File'!A2027))</f>
        <v/>
      </c>
    </row>
    <row r="2028" spans="1:4" x14ac:dyDescent="0.25">
      <c r="A2028">
        <f t="shared" ca="1" si="62"/>
        <v>28</v>
      </c>
      <c r="B2028" s="111" t="str">
        <f ca="1">OFFSET('YODA Header Blocks'!$A$1,0,'YODA File'!A2028)</f>
        <v>Data Values</v>
      </c>
      <c r="C2028">
        <f t="shared" ca="1" si="63"/>
        <v>1927</v>
      </c>
      <c r="D2028" s="111" t="str">
        <f ca="1">IF(ROW()-2&gt;LengthHeader,"",
OFFSET('YODA Header Blocks'!$A$2,'YODA File'!C2028,'YODA File'!A2028))</f>
        <v/>
      </c>
    </row>
    <row r="2029" spans="1:4" x14ac:dyDescent="0.25">
      <c r="A2029">
        <f t="shared" ca="1" si="62"/>
        <v>28</v>
      </c>
      <c r="B2029" s="111" t="str">
        <f ca="1">OFFSET('YODA Header Blocks'!$A$1,0,'YODA File'!A2029)</f>
        <v>Data Values</v>
      </c>
      <c r="C2029">
        <f t="shared" ca="1" si="63"/>
        <v>1928</v>
      </c>
      <c r="D2029" s="111" t="str">
        <f ca="1">IF(ROW()-2&gt;LengthHeader,"",
OFFSET('YODA Header Blocks'!$A$2,'YODA File'!C2029,'YODA File'!A2029))</f>
        <v/>
      </c>
    </row>
    <row r="2030" spans="1:4" x14ac:dyDescent="0.25">
      <c r="A2030">
        <f t="shared" ca="1" si="62"/>
        <v>28</v>
      </c>
      <c r="B2030" s="111" t="str">
        <f ca="1">OFFSET('YODA Header Blocks'!$A$1,0,'YODA File'!A2030)</f>
        <v>Data Values</v>
      </c>
      <c r="C2030">
        <f t="shared" ca="1" si="63"/>
        <v>1929</v>
      </c>
      <c r="D2030" s="111" t="str">
        <f ca="1">IF(ROW()-2&gt;LengthHeader,"",
OFFSET('YODA Header Blocks'!$A$2,'YODA File'!C2030,'YODA File'!A2030))</f>
        <v/>
      </c>
    </row>
    <row r="2031" spans="1:4" x14ac:dyDescent="0.25">
      <c r="A2031">
        <f t="shared" ca="1" si="62"/>
        <v>28</v>
      </c>
      <c r="B2031" s="111" t="str">
        <f ca="1">OFFSET('YODA Header Blocks'!$A$1,0,'YODA File'!A2031)</f>
        <v>Data Values</v>
      </c>
      <c r="C2031">
        <f t="shared" ca="1" si="63"/>
        <v>1930</v>
      </c>
      <c r="D2031" s="111" t="str">
        <f ca="1">IF(ROW()-2&gt;LengthHeader,"",
OFFSET('YODA Header Blocks'!$A$2,'YODA File'!C2031,'YODA File'!A2031))</f>
        <v/>
      </c>
    </row>
    <row r="2032" spans="1:4" x14ac:dyDescent="0.25">
      <c r="A2032">
        <f t="shared" ca="1" si="62"/>
        <v>28</v>
      </c>
      <c r="B2032" s="111" t="str">
        <f ca="1">OFFSET('YODA Header Blocks'!$A$1,0,'YODA File'!A2032)</f>
        <v>Data Values</v>
      </c>
      <c r="C2032">
        <f t="shared" ca="1" si="63"/>
        <v>1931</v>
      </c>
      <c r="D2032" s="111" t="str">
        <f ca="1">IF(ROW()-2&gt;LengthHeader,"",
OFFSET('YODA Header Blocks'!$A$2,'YODA File'!C2032,'YODA File'!A2032))</f>
        <v/>
      </c>
    </row>
    <row r="2033" spans="1:4" x14ac:dyDescent="0.25">
      <c r="A2033">
        <f t="shared" ca="1" si="62"/>
        <v>28</v>
      </c>
      <c r="B2033" s="111" t="str">
        <f ca="1">OFFSET('YODA Header Blocks'!$A$1,0,'YODA File'!A2033)</f>
        <v>Data Values</v>
      </c>
      <c r="C2033">
        <f t="shared" ca="1" si="63"/>
        <v>1932</v>
      </c>
      <c r="D2033" s="111" t="str">
        <f ca="1">IF(ROW()-2&gt;LengthHeader,"",
OFFSET('YODA Header Blocks'!$A$2,'YODA File'!C2033,'YODA File'!A2033))</f>
        <v/>
      </c>
    </row>
    <row r="2034" spans="1:4" x14ac:dyDescent="0.25">
      <c r="A2034">
        <f t="shared" ca="1" si="62"/>
        <v>28</v>
      </c>
      <c r="B2034" s="111" t="str">
        <f ca="1">OFFSET('YODA Header Blocks'!$A$1,0,'YODA File'!A2034)</f>
        <v>Data Values</v>
      </c>
      <c r="C2034">
        <f t="shared" ca="1" si="63"/>
        <v>1933</v>
      </c>
      <c r="D2034" s="111" t="str">
        <f ca="1">IF(ROW()-2&gt;LengthHeader,"",
OFFSET('YODA Header Blocks'!$A$2,'YODA File'!C2034,'YODA File'!A2034))</f>
        <v/>
      </c>
    </row>
    <row r="2035" spans="1:4" x14ac:dyDescent="0.25">
      <c r="A2035">
        <f t="shared" ca="1" si="62"/>
        <v>28</v>
      </c>
      <c r="B2035" s="111" t="str">
        <f ca="1">OFFSET('YODA Header Blocks'!$A$1,0,'YODA File'!A2035)</f>
        <v>Data Values</v>
      </c>
      <c r="C2035">
        <f t="shared" ca="1" si="63"/>
        <v>1934</v>
      </c>
      <c r="D2035" s="111" t="str">
        <f ca="1">IF(ROW()-2&gt;LengthHeader,"",
OFFSET('YODA Header Blocks'!$A$2,'YODA File'!C2035,'YODA File'!A2035))</f>
        <v/>
      </c>
    </row>
    <row r="2036" spans="1:4" x14ac:dyDescent="0.25">
      <c r="A2036">
        <f t="shared" ca="1" si="62"/>
        <v>28</v>
      </c>
      <c r="B2036" s="111" t="str">
        <f ca="1">OFFSET('YODA Header Blocks'!$A$1,0,'YODA File'!A2036)</f>
        <v>Data Values</v>
      </c>
      <c r="C2036">
        <f t="shared" ca="1" si="63"/>
        <v>1935</v>
      </c>
      <c r="D2036" s="111" t="str">
        <f ca="1">IF(ROW()-2&gt;LengthHeader,"",
OFFSET('YODA Header Blocks'!$A$2,'YODA File'!C2036,'YODA File'!A2036))</f>
        <v/>
      </c>
    </row>
    <row r="2037" spans="1:4" x14ac:dyDescent="0.25">
      <c r="A2037">
        <f t="shared" ca="1" si="62"/>
        <v>28</v>
      </c>
      <c r="B2037" s="111" t="str">
        <f ca="1">OFFSET('YODA Header Blocks'!$A$1,0,'YODA File'!A2037)</f>
        <v>Data Values</v>
      </c>
      <c r="C2037">
        <f t="shared" ca="1" si="63"/>
        <v>1936</v>
      </c>
      <c r="D2037" s="111" t="str">
        <f ca="1">IF(ROW()-2&gt;LengthHeader,"",
OFFSET('YODA Header Blocks'!$A$2,'YODA File'!C2037,'YODA File'!A2037))</f>
        <v/>
      </c>
    </row>
    <row r="2038" spans="1:4" x14ac:dyDescent="0.25">
      <c r="A2038">
        <f t="shared" ca="1" si="62"/>
        <v>28</v>
      </c>
      <c r="B2038" s="111" t="str">
        <f ca="1">OFFSET('YODA Header Blocks'!$A$1,0,'YODA File'!A2038)</f>
        <v>Data Values</v>
      </c>
      <c r="C2038">
        <f t="shared" ca="1" si="63"/>
        <v>1937</v>
      </c>
      <c r="D2038" s="111" t="str">
        <f ca="1">IF(ROW()-2&gt;LengthHeader,"",
OFFSET('YODA Header Blocks'!$A$2,'YODA File'!C2038,'YODA File'!A2038))</f>
        <v/>
      </c>
    </row>
    <row r="2039" spans="1:4" x14ac:dyDescent="0.25">
      <c r="A2039">
        <f t="shared" ca="1" si="62"/>
        <v>28</v>
      </c>
      <c r="B2039" s="111" t="str">
        <f ca="1">OFFSET('YODA Header Blocks'!$A$1,0,'YODA File'!A2039)</f>
        <v>Data Values</v>
      </c>
      <c r="C2039">
        <f t="shared" ca="1" si="63"/>
        <v>1938</v>
      </c>
      <c r="D2039" s="111" t="str">
        <f ca="1">IF(ROW()-2&gt;LengthHeader,"",
OFFSET('YODA Header Blocks'!$A$2,'YODA File'!C2039,'YODA File'!A2039))</f>
        <v/>
      </c>
    </row>
    <row r="2040" spans="1:4" x14ac:dyDescent="0.25">
      <c r="A2040">
        <f t="shared" ca="1" si="62"/>
        <v>28</v>
      </c>
      <c r="B2040" s="111" t="str">
        <f ca="1">OFFSET('YODA Header Blocks'!$A$1,0,'YODA File'!A2040)</f>
        <v>Data Values</v>
      </c>
      <c r="C2040">
        <f t="shared" ca="1" si="63"/>
        <v>1939</v>
      </c>
      <c r="D2040" s="111" t="str">
        <f ca="1">IF(ROW()-2&gt;LengthHeader,"",
OFFSET('YODA Header Blocks'!$A$2,'YODA File'!C2040,'YODA File'!A2040))</f>
        <v/>
      </c>
    </row>
    <row r="2041" spans="1:4" x14ac:dyDescent="0.25">
      <c r="A2041">
        <f t="shared" ca="1" si="62"/>
        <v>28</v>
      </c>
      <c r="B2041" s="111" t="str">
        <f ca="1">OFFSET('YODA Header Blocks'!$A$1,0,'YODA File'!A2041)</f>
        <v>Data Values</v>
      </c>
      <c r="C2041">
        <f t="shared" ca="1" si="63"/>
        <v>1940</v>
      </c>
      <c r="D2041" s="111" t="str">
        <f ca="1">IF(ROW()-2&gt;LengthHeader,"",
OFFSET('YODA Header Blocks'!$A$2,'YODA File'!C2041,'YODA File'!A2041))</f>
        <v/>
      </c>
    </row>
    <row r="2042" spans="1:4" x14ac:dyDescent="0.25">
      <c r="A2042">
        <f t="shared" ca="1" si="62"/>
        <v>28</v>
      </c>
      <c r="B2042" s="111" t="str">
        <f ca="1">OFFSET('YODA Header Blocks'!$A$1,0,'YODA File'!A2042)</f>
        <v>Data Values</v>
      </c>
      <c r="C2042">
        <f t="shared" ca="1" si="63"/>
        <v>1941</v>
      </c>
      <c r="D2042" s="111" t="str">
        <f ca="1">IF(ROW()-2&gt;LengthHeader,"",
OFFSET('YODA Header Blocks'!$A$2,'YODA File'!C2042,'YODA File'!A2042))</f>
        <v/>
      </c>
    </row>
    <row r="2043" spans="1:4" x14ac:dyDescent="0.25">
      <c r="A2043">
        <f t="shared" ca="1" si="62"/>
        <v>28</v>
      </c>
      <c r="B2043" s="111" t="str">
        <f ca="1">OFFSET('YODA Header Blocks'!$A$1,0,'YODA File'!A2043)</f>
        <v>Data Values</v>
      </c>
      <c r="C2043">
        <f t="shared" ca="1" si="63"/>
        <v>1942</v>
      </c>
      <c r="D2043" s="111" t="str">
        <f ca="1">IF(ROW()-2&gt;LengthHeader,"",
OFFSET('YODA Header Blocks'!$A$2,'YODA File'!C2043,'YODA File'!A2043))</f>
        <v/>
      </c>
    </row>
    <row r="2044" spans="1:4" x14ac:dyDescent="0.25">
      <c r="A2044">
        <f t="shared" ca="1" si="62"/>
        <v>28</v>
      </c>
      <c r="B2044" s="111" t="str">
        <f ca="1">OFFSET('YODA Header Blocks'!$A$1,0,'YODA File'!A2044)</f>
        <v>Data Values</v>
      </c>
      <c r="C2044">
        <f t="shared" ca="1" si="63"/>
        <v>1943</v>
      </c>
      <c r="D2044" s="111" t="str">
        <f ca="1">IF(ROW()-2&gt;LengthHeader,"",
OFFSET('YODA Header Blocks'!$A$2,'YODA File'!C2044,'YODA File'!A2044))</f>
        <v/>
      </c>
    </row>
    <row r="2045" spans="1:4" x14ac:dyDescent="0.25">
      <c r="A2045">
        <f t="shared" ca="1" si="62"/>
        <v>28</v>
      </c>
      <c r="B2045" s="111" t="str">
        <f ca="1">OFFSET('YODA Header Blocks'!$A$1,0,'YODA File'!A2045)</f>
        <v>Data Values</v>
      </c>
      <c r="C2045">
        <f t="shared" ca="1" si="63"/>
        <v>1944</v>
      </c>
      <c r="D2045" s="111" t="str">
        <f ca="1">IF(ROW()-2&gt;LengthHeader,"",
OFFSET('YODA Header Blocks'!$A$2,'YODA File'!C2045,'YODA File'!A2045))</f>
        <v/>
      </c>
    </row>
    <row r="2046" spans="1:4" x14ac:dyDescent="0.25">
      <c r="A2046">
        <f t="shared" ca="1" si="62"/>
        <v>28</v>
      </c>
      <c r="B2046" s="111" t="str">
        <f ca="1">OFFSET('YODA Header Blocks'!$A$1,0,'YODA File'!A2046)</f>
        <v>Data Values</v>
      </c>
      <c r="C2046">
        <f t="shared" ca="1" si="63"/>
        <v>1945</v>
      </c>
      <c r="D2046" s="111" t="str">
        <f ca="1">IF(ROW()-2&gt;LengthHeader,"",
OFFSET('YODA Header Blocks'!$A$2,'YODA File'!C2046,'YODA File'!A2046))</f>
        <v/>
      </c>
    </row>
    <row r="2047" spans="1:4" x14ac:dyDescent="0.25">
      <c r="A2047">
        <f t="shared" ca="1" si="62"/>
        <v>28</v>
      </c>
      <c r="B2047" s="111" t="str">
        <f ca="1">OFFSET('YODA Header Blocks'!$A$1,0,'YODA File'!A2047)</f>
        <v>Data Values</v>
      </c>
      <c r="C2047">
        <f t="shared" ca="1" si="63"/>
        <v>1946</v>
      </c>
      <c r="D2047" s="111" t="str">
        <f ca="1">IF(ROW()-2&gt;LengthHeader,"",
OFFSET('YODA Header Blocks'!$A$2,'YODA File'!C2047,'YODA File'!A2047))</f>
        <v/>
      </c>
    </row>
    <row r="2048" spans="1:4" x14ac:dyDescent="0.25">
      <c r="A2048">
        <f t="shared" ca="1" si="62"/>
        <v>28</v>
      </c>
      <c r="B2048" s="111" t="str">
        <f ca="1">OFFSET('YODA Header Blocks'!$A$1,0,'YODA File'!A2048)</f>
        <v>Data Values</v>
      </c>
      <c r="C2048">
        <f t="shared" ca="1" si="63"/>
        <v>1947</v>
      </c>
      <c r="D2048" s="111" t="str">
        <f ca="1">IF(ROW()-2&gt;LengthHeader,"",
OFFSET('YODA Header Blocks'!$A$2,'YODA File'!C2048,'YODA File'!A2048))</f>
        <v/>
      </c>
    </row>
    <row r="2049" spans="1:4" x14ac:dyDescent="0.25">
      <c r="A2049">
        <f t="shared" ca="1" si="62"/>
        <v>28</v>
      </c>
      <c r="B2049" s="111" t="str">
        <f ca="1">OFFSET('YODA Header Blocks'!$A$1,0,'YODA File'!A2049)</f>
        <v>Data Values</v>
      </c>
      <c r="C2049">
        <f t="shared" ca="1" si="63"/>
        <v>1948</v>
      </c>
      <c r="D2049" s="111" t="str">
        <f ca="1">IF(ROW()-2&gt;LengthHeader,"",
OFFSET('YODA Header Blocks'!$A$2,'YODA File'!C2049,'YODA File'!A2049))</f>
        <v/>
      </c>
    </row>
    <row r="2050" spans="1:4" x14ac:dyDescent="0.25">
      <c r="A2050">
        <f t="shared" ca="1" si="62"/>
        <v>28</v>
      </c>
      <c r="B2050" s="111" t="str">
        <f ca="1">OFFSET('YODA Header Blocks'!$A$1,0,'YODA File'!A2050)</f>
        <v>Data Values</v>
      </c>
      <c r="C2050">
        <f t="shared" ca="1" si="63"/>
        <v>1949</v>
      </c>
      <c r="D2050" s="111" t="str">
        <f ca="1">IF(ROW()-2&gt;LengthHeader,"",
OFFSET('YODA Header Blocks'!$A$2,'YODA File'!C2050,'YODA File'!A2050))</f>
        <v/>
      </c>
    </row>
    <row r="2051" spans="1:4" x14ac:dyDescent="0.25">
      <c r="A2051">
        <f t="shared" ref="A2051:A2114" ca="1" si="64">IF(C2050=INDIRECT(CONCATENATE("'YODA Header Blocks'!R2C",A2050+1,":R2C",A2050+1),FALSE),A2050+1,A2050)</f>
        <v>28</v>
      </c>
      <c r="B2051" s="111" t="str">
        <f ca="1">OFFSET('YODA Header Blocks'!$A$1,0,'YODA File'!A2051)</f>
        <v>Data Values</v>
      </c>
      <c r="C2051">
        <f t="shared" ref="C2051:C2114" ca="1" si="65">IF(C2050=SUM(INDIRECT(CONCATENATE("'YODA Header Blocks'!R2C",A2050+1,":R2C",A2050+1),FALSE)),1,C2050+1)</f>
        <v>1950</v>
      </c>
      <c r="D2051" s="111" t="str">
        <f ca="1">IF(ROW()-2&gt;LengthHeader,"",
OFFSET('YODA Header Blocks'!$A$2,'YODA File'!C2051,'YODA File'!A2051))</f>
        <v/>
      </c>
    </row>
    <row r="2052" spans="1:4" x14ac:dyDescent="0.25">
      <c r="A2052">
        <f t="shared" ca="1" si="64"/>
        <v>28</v>
      </c>
      <c r="B2052" s="111" t="str">
        <f ca="1">OFFSET('YODA Header Blocks'!$A$1,0,'YODA File'!A2052)</f>
        <v>Data Values</v>
      </c>
      <c r="C2052">
        <f t="shared" ca="1" si="65"/>
        <v>1951</v>
      </c>
      <c r="D2052" s="111" t="str">
        <f ca="1">IF(ROW()-2&gt;LengthHeader,"",
OFFSET('YODA Header Blocks'!$A$2,'YODA File'!C2052,'YODA File'!A2052))</f>
        <v/>
      </c>
    </row>
    <row r="2053" spans="1:4" x14ac:dyDescent="0.25">
      <c r="A2053">
        <f t="shared" ca="1" si="64"/>
        <v>28</v>
      </c>
      <c r="B2053" s="111" t="str">
        <f ca="1">OFFSET('YODA Header Blocks'!$A$1,0,'YODA File'!A2053)</f>
        <v>Data Values</v>
      </c>
      <c r="C2053">
        <f t="shared" ca="1" si="65"/>
        <v>1952</v>
      </c>
      <c r="D2053" s="111" t="str">
        <f ca="1">IF(ROW()-2&gt;LengthHeader,"",
OFFSET('YODA Header Blocks'!$A$2,'YODA File'!C2053,'YODA File'!A2053))</f>
        <v/>
      </c>
    </row>
    <row r="2054" spans="1:4" x14ac:dyDescent="0.25">
      <c r="A2054">
        <f t="shared" ca="1" si="64"/>
        <v>28</v>
      </c>
      <c r="B2054" s="111" t="str">
        <f ca="1">OFFSET('YODA Header Blocks'!$A$1,0,'YODA File'!A2054)</f>
        <v>Data Values</v>
      </c>
      <c r="C2054">
        <f t="shared" ca="1" si="65"/>
        <v>1953</v>
      </c>
      <c r="D2054" s="111" t="str">
        <f ca="1">IF(ROW()-2&gt;LengthHeader,"",
OFFSET('YODA Header Blocks'!$A$2,'YODA File'!C2054,'YODA File'!A2054))</f>
        <v/>
      </c>
    </row>
    <row r="2055" spans="1:4" x14ac:dyDescent="0.25">
      <c r="A2055">
        <f t="shared" ca="1" si="64"/>
        <v>28</v>
      </c>
      <c r="B2055" s="111" t="str">
        <f ca="1">OFFSET('YODA Header Blocks'!$A$1,0,'YODA File'!A2055)</f>
        <v>Data Values</v>
      </c>
      <c r="C2055">
        <f t="shared" ca="1" si="65"/>
        <v>1954</v>
      </c>
      <c r="D2055" s="111" t="str">
        <f ca="1">IF(ROW()-2&gt;LengthHeader,"",
OFFSET('YODA Header Blocks'!$A$2,'YODA File'!C2055,'YODA File'!A2055))</f>
        <v/>
      </c>
    </row>
    <row r="2056" spans="1:4" x14ac:dyDescent="0.25">
      <c r="A2056">
        <f t="shared" ca="1" si="64"/>
        <v>28</v>
      </c>
      <c r="B2056" s="111" t="str">
        <f ca="1">OFFSET('YODA Header Blocks'!$A$1,0,'YODA File'!A2056)</f>
        <v>Data Values</v>
      </c>
      <c r="C2056">
        <f t="shared" ca="1" si="65"/>
        <v>1955</v>
      </c>
      <c r="D2056" s="111" t="str">
        <f ca="1">IF(ROW()-2&gt;LengthHeader,"",
OFFSET('YODA Header Blocks'!$A$2,'YODA File'!C2056,'YODA File'!A2056))</f>
        <v/>
      </c>
    </row>
    <row r="2057" spans="1:4" x14ac:dyDescent="0.25">
      <c r="A2057">
        <f t="shared" ca="1" si="64"/>
        <v>28</v>
      </c>
      <c r="B2057" s="111" t="str">
        <f ca="1">OFFSET('YODA Header Blocks'!$A$1,0,'YODA File'!A2057)</f>
        <v>Data Values</v>
      </c>
      <c r="C2057">
        <f t="shared" ca="1" si="65"/>
        <v>1956</v>
      </c>
      <c r="D2057" s="111" t="str">
        <f ca="1">IF(ROW()-2&gt;LengthHeader,"",
OFFSET('YODA Header Blocks'!$A$2,'YODA File'!C2057,'YODA File'!A2057))</f>
        <v/>
      </c>
    </row>
    <row r="2058" spans="1:4" x14ac:dyDescent="0.25">
      <c r="A2058">
        <f t="shared" ca="1" si="64"/>
        <v>28</v>
      </c>
      <c r="B2058" s="111" t="str">
        <f ca="1">OFFSET('YODA Header Blocks'!$A$1,0,'YODA File'!A2058)</f>
        <v>Data Values</v>
      </c>
      <c r="C2058">
        <f t="shared" ca="1" si="65"/>
        <v>1957</v>
      </c>
      <c r="D2058" s="111" t="str">
        <f ca="1">IF(ROW()-2&gt;LengthHeader,"",
OFFSET('YODA Header Blocks'!$A$2,'YODA File'!C2058,'YODA File'!A2058))</f>
        <v/>
      </c>
    </row>
    <row r="2059" spans="1:4" x14ac:dyDescent="0.25">
      <c r="A2059">
        <f t="shared" ca="1" si="64"/>
        <v>28</v>
      </c>
      <c r="B2059" s="111" t="str">
        <f ca="1">OFFSET('YODA Header Blocks'!$A$1,0,'YODA File'!A2059)</f>
        <v>Data Values</v>
      </c>
      <c r="C2059">
        <f t="shared" ca="1" si="65"/>
        <v>1958</v>
      </c>
      <c r="D2059" s="111" t="str">
        <f ca="1">IF(ROW()-2&gt;LengthHeader,"",
OFFSET('YODA Header Blocks'!$A$2,'YODA File'!C2059,'YODA File'!A2059))</f>
        <v/>
      </c>
    </row>
    <row r="2060" spans="1:4" x14ac:dyDescent="0.25">
      <c r="A2060">
        <f t="shared" ca="1" si="64"/>
        <v>28</v>
      </c>
      <c r="B2060" s="111" t="str">
        <f ca="1">OFFSET('YODA Header Blocks'!$A$1,0,'YODA File'!A2060)</f>
        <v>Data Values</v>
      </c>
      <c r="C2060">
        <f t="shared" ca="1" si="65"/>
        <v>1959</v>
      </c>
      <c r="D2060" s="111" t="str">
        <f ca="1">IF(ROW()-2&gt;LengthHeader,"",
OFFSET('YODA Header Blocks'!$A$2,'YODA File'!C2060,'YODA File'!A2060))</f>
        <v/>
      </c>
    </row>
    <row r="2061" spans="1:4" x14ac:dyDescent="0.25">
      <c r="A2061">
        <f t="shared" ca="1" si="64"/>
        <v>28</v>
      </c>
      <c r="B2061" s="111" t="str">
        <f ca="1">OFFSET('YODA Header Blocks'!$A$1,0,'YODA File'!A2061)</f>
        <v>Data Values</v>
      </c>
      <c r="C2061">
        <f t="shared" ca="1" si="65"/>
        <v>1960</v>
      </c>
      <c r="D2061" s="111" t="str">
        <f ca="1">IF(ROW()-2&gt;LengthHeader,"",
OFFSET('YODA Header Blocks'!$A$2,'YODA File'!C2061,'YODA File'!A2061))</f>
        <v/>
      </c>
    </row>
    <row r="2062" spans="1:4" x14ac:dyDescent="0.25">
      <c r="A2062">
        <f t="shared" ca="1" si="64"/>
        <v>28</v>
      </c>
      <c r="B2062" s="111" t="str">
        <f ca="1">OFFSET('YODA Header Blocks'!$A$1,0,'YODA File'!A2062)</f>
        <v>Data Values</v>
      </c>
      <c r="C2062">
        <f t="shared" ca="1" si="65"/>
        <v>1961</v>
      </c>
      <c r="D2062" s="111" t="str">
        <f ca="1">IF(ROW()-2&gt;LengthHeader,"",
OFFSET('YODA Header Blocks'!$A$2,'YODA File'!C2062,'YODA File'!A2062))</f>
        <v/>
      </c>
    </row>
    <row r="2063" spans="1:4" x14ac:dyDescent="0.25">
      <c r="A2063">
        <f t="shared" ca="1" si="64"/>
        <v>28</v>
      </c>
      <c r="B2063" s="111" t="str">
        <f ca="1">OFFSET('YODA Header Blocks'!$A$1,0,'YODA File'!A2063)</f>
        <v>Data Values</v>
      </c>
      <c r="C2063">
        <f t="shared" ca="1" si="65"/>
        <v>1962</v>
      </c>
      <c r="D2063" s="111" t="str">
        <f ca="1">IF(ROW()-2&gt;LengthHeader,"",
OFFSET('YODA Header Blocks'!$A$2,'YODA File'!C2063,'YODA File'!A2063))</f>
        <v/>
      </c>
    </row>
    <row r="2064" spans="1:4" x14ac:dyDescent="0.25">
      <c r="A2064">
        <f t="shared" ca="1" si="64"/>
        <v>28</v>
      </c>
      <c r="B2064" s="111" t="str">
        <f ca="1">OFFSET('YODA Header Blocks'!$A$1,0,'YODA File'!A2064)</f>
        <v>Data Values</v>
      </c>
      <c r="C2064">
        <f t="shared" ca="1" si="65"/>
        <v>1963</v>
      </c>
      <c r="D2064" s="111" t="str">
        <f ca="1">IF(ROW()-2&gt;LengthHeader,"",
OFFSET('YODA Header Blocks'!$A$2,'YODA File'!C2064,'YODA File'!A2064))</f>
        <v/>
      </c>
    </row>
    <row r="2065" spans="1:4" x14ac:dyDescent="0.25">
      <c r="A2065">
        <f t="shared" ca="1" si="64"/>
        <v>28</v>
      </c>
      <c r="B2065" s="111" t="str">
        <f ca="1">OFFSET('YODA Header Blocks'!$A$1,0,'YODA File'!A2065)</f>
        <v>Data Values</v>
      </c>
      <c r="C2065">
        <f t="shared" ca="1" si="65"/>
        <v>1964</v>
      </c>
      <c r="D2065" s="111" t="str">
        <f ca="1">IF(ROW()-2&gt;LengthHeader,"",
OFFSET('YODA Header Blocks'!$A$2,'YODA File'!C2065,'YODA File'!A2065))</f>
        <v/>
      </c>
    </row>
    <row r="2066" spans="1:4" x14ac:dyDescent="0.25">
      <c r="A2066">
        <f t="shared" ca="1" si="64"/>
        <v>28</v>
      </c>
      <c r="B2066" s="111" t="str">
        <f ca="1">OFFSET('YODA Header Blocks'!$A$1,0,'YODA File'!A2066)</f>
        <v>Data Values</v>
      </c>
      <c r="C2066">
        <f t="shared" ca="1" si="65"/>
        <v>1965</v>
      </c>
      <c r="D2066" s="111" t="str">
        <f ca="1">IF(ROW()-2&gt;LengthHeader,"",
OFFSET('YODA Header Blocks'!$A$2,'YODA File'!C2066,'YODA File'!A2066))</f>
        <v/>
      </c>
    </row>
    <row r="2067" spans="1:4" x14ac:dyDescent="0.25">
      <c r="A2067">
        <f t="shared" ca="1" si="64"/>
        <v>28</v>
      </c>
      <c r="B2067" s="111" t="str">
        <f ca="1">OFFSET('YODA Header Blocks'!$A$1,0,'YODA File'!A2067)</f>
        <v>Data Values</v>
      </c>
      <c r="C2067">
        <f t="shared" ca="1" si="65"/>
        <v>1966</v>
      </c>
      <c r="D2067" s="111" t="str">
        <f ca="1">IF(ROW()-2&gt;LengthHeader,"",
OFFSET('YODA Header Blocks'!$A$2,'YODA File'!C2067,'YODA File'!A2067))</f>
        <v/>
      </c>
    </row>
    <row r="2068" spans="1:4" x14ac:dyDescent="0.25">
      <c r="A2068">
        <f t="shared" ca="1" si="64"/>
        <v>28</v>
      </c>
      <c r="B2068" s="111" t="str">
        <f ca="1">OFFSET('YODA Header Blocks'!$A$1,0,'YODA File'!A2068)</f>
        <v>Data Values</v>
      </c>
      <c r="C2068">
        <f t="shared" ca="1" si="65"/>
        <v>1967</v>
      </c>
      <c r="D2068" s="111" t="str">
        <f ca="1">IF(ROW()-2&gt;LengthHeader,"",
OFFSET('YODA Header Blocks'!$A$2,'YODA File'!C2068,'YODA File'!A2068))</f>
        <v/>
      </c>
    </row>
    <row r="2069" spans="1:4" x14ac:dyDescent="0.25">
      <c r="A2069">
        <f t="shared" ca="1" si="64"/>
        <v>28</v>
      </c>
      <c r="B2069" s="111" t="str">
        <f ca="1">OFFSET('YODA Header Blocks'!$A$1,0,'YODA File'!A2069)</f>
        <v>Data Values</v>
      </c>
      <c r="C2069">
        <f t="shared" ca="1" si="65"/>
        <v>1968</v>
      </c>
      <c r="D2069" s="111" t="str">
        <f ca="1">IF(ROW()-2&gt;LengthHeader,"",
OFFSET('YODA Header Blocks'!$A$2,'YODA File'!C2069,'YODA File'!A2069))</f>
        <v/>
      </c>
    </row>
    <row r="2070" spans="1:4" x14ac:dyDescent="0.25">
      <c r="A2070">
        <f t="shared" ca="1" si="64"/>
        <v>28</v>
      </c>
      <c r="B2070" s="111" t="str">
        <f ca="1">OFFSET('YODA Header Blocks'!$A$1,0,'YODA File'!A2070)</f>
        <v>Data Values</v>
      </c>
      <c r="C2070">
        <f t="shared" ca="1" si="65"/>
        <v>1969</v>
      </c>
      <c r="D2070" s="111" t="str">
        <f ca="1">IF(ROW()-2&gt;LengthHeader,"",
OFFSET('YODA Header Blocks'!$A$2,'YODA File'!C2070,'YODA File'!A2070))</f>
        <v/>
      </c>
    </row>
    <row r="2071" spans="1:4" x14ac:dyDescent="0.25">
      <c r="A2071">
        <f t="shared" ca="1" si="64"/>
        <v>28</v>
      </c>
      <c r="B2071" s="111" t="str">
        <f ca="1">OFFSET('YODA Header Blocks'!$A$1,0,'YODA File'!A2071)</f>
        <v>Data Values</v>
      </c>
      <c r="C2071">
        <f t="shared" ca="1" si="65"/>
        <v>1970</v>
      </c>
      <c r="D2071" s="111" t="str">
        <f ca="1">IF(ROW()-2&gt;LengthHeader,"",
OFFSET('YODA Header Blocks'!$A$2,'YODA File'!C2071,'YODA File'!A2071))</f>
        <v/>
      </c>
    </row>
    <row r="2072" spans="1:4" x14ac:dyDescent="0.25">
      <c r="A2072">
        <f t="shared" ca="1" si="64"/>
        <v>28</v>
      </c>
      <c r="B2072" s="111" t="str">
        <f ca="1">OFFSET('YODA Header Blocks'!$A$1,0,'YODA File'!A2072)</f>
        <v>Data Values</v>
      </c>
      <c r="C2072">
        <f t="shared" ca="1" si="65"/>
        <v>1971</v>
      </c>
      <c r="D2072" s="111" t="str">
        <f ca="1">IF(ROW()-2&gt;LengthHeader,"",
OFFSET('YODA Header Blocks'!$A$2,'YODA File'!C2072,'YODA File'!A2072))</f>
        <v/>
      </c>
    </row>
    <row r="2073" spans="1:4" x14ac:dyDescent="0.25">
      <c r="A2073">
        <f t="shared" ca="1" si="64"/>
        <v>28</v>
      </c>
      <c r="B2073" s="111" t="str">
        <f ca="1">OFFSET('YODA Header Blocks'!$A$1,0,'YODA File'!A2073)</f>
        <v>Data Values</v>
      </c>
      <c r="C2073">
        <f t="shared" ca="1" si="65"/>
        <v>1972</v>
      </c>
      <c r="D2073" s="111" t="str">
        <f ca="1">IF(ROW()-2&gt;LengthHeader,"",
OFFSET('YODA Header Blocks'!$A$2,'YODA File'!C2073,'YODA File'!A2073))</f>
        <v/>
      </c>
    </row>
    <row r="2074" spans="1:4" x14ac:dyDescent="0.25">
      <c r="A2074">
        <f t="shared" ca="1" si="64"/>
        <v>28</v>
      </c>
      <c r="B2074" s="111" t="str">
        <f ca="1">OFFSET('YODA Header Blocks'!$A$1,0,'YODA File'!A2074)</f>
        <v>Data Values</v>
      </c>
      <c r="C2074">
        <f t="shared" ca="1" si="65"/>
        <v>1973</v>
      </c>
      <c r="D2074" s="111" t="str">
        <f ca="1">IF(ROW()-2&gt;LengthHeader,"",
OFFSET('YODA Header Blocks'!$A$2,'YODA File'!C2074,'YODA File'!A2074))</f>
        <v/>
      </c>
    </row>
    <row r="2075" spans="1:4" x14ac:dyDescent="0.25">
      <c r="A2075">
        <f t="shared" ca="1" si="64"/>
        <v>28</v>
      </c>
      <c r="B2075" s="111" t="str">
        <f ca="1">OFFSET('YODA Header Blocks'!$A$1,0,'YODA File'!A2075)</f>
        <v>Data Values</v>
      </c>
      <c r="C2075">
        <f t="shared" ca="1" si="65"/>
        <v>1974</v>
      </c>
      <c r="D2075" s="111" t="str">
        <f ca="1">IF(ROW()-2&gt;LengthHeader,"",
OFFSET('YODA Header Blocks'!$A$2,'YODA File'!C2075,'YODA File'!A2075))</f>
        <v/>
      </c>
    </row>
    <row r="2076" spans="1:4" x14ac:dyDescent="0.25">
      <c r="A2076">
        <f t="shared" ca="1" si="64"/>
        <v>28</v>
      </c>
      <c r="B2076" s="111" t="str">
        <f ca="1">OFFSET('YODA Header Blocks'!$A$1,0,'YODA File'!A2076)</f>
        <v>Data Values</v>
      </c>
      <c r="C2076">
        <f t="shared" ca="1" si="65"/>
        <v>1975</v>
      </c>
      <c r="D2076" s="111" t="str">
        <f ca="1">IF(ROW()-2&gt;LengthHeader,"",
OFFSET('YODA Header Blocks'!$A$2,'YODA File'!C2076,'YODA File'!A2076))</f>
        <v/>
      </c>
    </row>
    <row r="2077" spans="1:4" x14ac:dyDescent="0.25">
      <c r="A2077">
        <f t="shared" ca="1" si="64"/>
        <v>28</v>
      </c>
      <c r="B2077" s="111" t="str">
        <f ca="1">OFFSET('YODA Header Blocks'!$A$1,0,'YODA File'!A2077)</f>
        <v>Data Values</v>
      </c>
      <c r="C2077">
        <f t="shared" ca="1" si="65"/>
        <v>1976</v>
      </c>
      <c r="D2077" s="111" t="str">
        <f ca="1">IF(ROW()-2&gt;LengthHeader,"",
OFFSET('YODA Header Blocks'!$A$2,'YODA File'!C2077,'YODA File'!A2077))</f>
        <v/>
      </c>
    </row>
    <row r="2078" spans="1:4" x14ac:dyDescent="0.25">
      <c r="A2078">
        <f t="shared" ca="1" si="64"/>
        <v>28</v>
      </c>
      <c r="B2078" s="111" t="str">
        <f ca="1">OFFSET('YODA Header Blocks'!$A$1,0,'YODA File'!A2078)</f>
        <v>Data Values</v>
      </c>
      <c r="C2078">
        <f t="shared" ca="1" si="65"/>
        <v>1977</v>
      </c>
      <c r="D2078" s="111" t="str">
        <f ca="1">IF(ROW()-2&gt;LengthHeader,"",
OFFSET('YODA Header Blocks'!$A$2,'YODA File'!C2078,'YODA File'!A2078))</f>
        <v/>
      </c>
    </row>
    <row r="2079" spans="1:4" x14ac:dyDescent="0.25">
      <c r="A2079">
        <f t="shared" ca="1" si="64"/>
        <v>28</v>
      </c>
      <c r="B2079" s="111" t="str">
        <f ca="1">OFFSET('YODA Header Blocks'!$A$1,0,'YODA File'!A2079)</f>
        <v>Data Values</v>
      </c>
      <c r="C2079">
        <f t="shared" ca="1" si="65"/>
        <v>1978</v>
      </c>
      <c r="D2079" s="111" t="str">
        <f ca="1">IF(ROW()-2&gt;LengthHeader,"",
OFFSET('YODA Header Blocks'!$A$2,'YODA File'!C2079,'YODA File'!A2079))</f>
        <v/>
      </c>
    </row>
    <row r="2080" spans="1:4" x14ac:dyDescent="0.25">
      <c r="A2080">
        <f t="shared" ca="1" si="64"/>
        <v>28</v>
      </c>
      <c r="B2080" s="111" t="str">
        <f ca="1">OFFSET('YODA Header Blocks'!$A$1,0,'YODA File'!A2080)</f>
        <v>Data Values</v>
      </c>
      <c r="C2080">
        <f t="shared" ca="1" si="65"/>
        <v>1979</v>
      </c>
      <c r="D2080" s="111" t="str">
        <f ca="1">IF(ROW()-2&gt;LengthHeader,"",
OFFSET('YODA Header Blocks'!$A$2,'YODA File'!C2080,'YODA File'!A2080))</f>
        <v/>
      </c>
    </row>
    <row r="2081" spans="1:4" x14ac:dyDescent="0.25">
      <c r="A2081">
        <f t="shared" ca="1" si="64"/>
        <v>28</v>
      </c>
      <c r="B2081" s="111" t="str">
        <f ca="1">OFFSET('YODA Header Blocks'!$A$1,0,'YODA File'!A2081)</f>
        <v>Data Values</v>
      </c>
      <c r="C2081">
        <f t="shared" ca="1" si="65"/>
        <v>1980</v>
      </c>
      <c r="D2081" s="111" t="str">
        <f ca="1">IF(ROW()-2&gt;LengthHeader,"",
OFFSET('YODA Header Blocks'!$A$2,'YODA File'!C2081,'YODA File'!A2081))</f>
        <v/>
      </c>
    </row>
    <row r="2082" spans="1:4" x14ac:dyDescent="0.25">
      <c r="A2082">
        <f t="shared" ca="1" si="64"/>
        <v>28</v>
      </c>
      <c r="B2082" s="111" t="str">
        <f ca="1">OFFSET('YODA Header Blocks'!$A$1,0,'YODA File'!A2082)</f>
        <v>Data Values</v>
      </c>
      <c r="C2082">
        <f t="shared" ca="1" si="65"/>
        <v>1981</v>
      </c>
      <c r="D2082" s="111" t="str">
        <f ca="1">IF(ROW()-2&gt;LengthHeader,"",
OFFSET('YODA Header Blocks'!$A$2,'YODA File'!C2082,'YODA File'!A2082))</f>
        <v/>
      </c>
    </row>
    <row r="2083" spans="1:4" x14ac:dyDescent="0.25">
      <c r="A2083">
        <f t="shared" ca="1" si="64"/>
        <v>28</v>
      </c>
      <c r="B2083" s="111" t="str">
        <f ca="1">OFFSET('YODA Header Blocks'!$A$1,0,'YODA File'!A2083)</f>
        <v>Data Values</v>
      </c>
      <c r="C2083">
        <f t="shared" ca="1" si="65"/>
        <v>1982</v>
      </c>
      <c r="D2083" s="111" t="str">
        <f ca="1">IF(ROW()-2&gt;LengthHeader,"",
OFFSET('YODA Header Blocks'!$A$2,'YODA File'!C2083,'YODA File'!A2083))</f>
        <v/>
      </c>
    </row>
    <row r="2084" spans="1:4" x14ac:dyDescent="0.25">
      <c r="A2084">
        <f t="shared" ca="1" si="64"/>
        <v>28</v>
      </c>
      <c r="B2084" s="111" t="str">
        <f ca="1">OFFSET('YODA Header Blocks'!$A$1,0,'YODA File'!A2084)</f>
        <v>Data Values</v>
      </c>
      <c r="C2084">
        <f t="shared" ca="1" si="65"/>
        <v>1983</v>
      </c>
      <c r="D2084" s="111" t="str">
        <f ca="1">IF(ROW()-2&gt;LengthHeader,"",
OFFSET('YODA Header Blocks'!$A$2,'YODA File'!C2084,'YODA File'!A2084))</f>
        <v/>
      </c>
    </row>
    <row r="2085" spans="1:4" x14ac:dyDescent="0.25">
      <c r="A2085">
        <f t="shared" ca="1" si="64"/>
        <v>28</v>
      </c>
      <c r="B2085" s="111" t="str">
        <f ca="1">OFFSET('YODA Header Blocks'!$A$1,0,'YODA File'!A2085)</f>
        <v>Data Values</v>
      </c>
      <c r="C2085">
        <f t="shared" ca="1" si="65"/>
        <v>1984</v>
      </c>
      <c r="D2085" s="111" t="str">
        <f ca="1">IF(ROW()-2&gt;LengthHeader,"",
OFFSET('YODA Header Blocks'!$A$2,'YODA File'!C2085,'YODA File'!A2085))</f>
        <v/>
      </c>
    </row>
    <row r="2086" spans="1:4" x14ac:dyDescent="0.25">
      <c r="A2086">
        <f t="shared" ca="1" si="64"/>
        <v>28</v>
      </c>
      <c r="B2086" s="111" t="str">
        <f ca="1">OFFSET('YODA Header Blocks'!$A$1,0,'YODA File'!A2086)</f>
        <v>Data Values</v>
      </c>
      <c r="C2086">
        <f t="shared" ca="1" si="65"/>
        <v>1985</v>
      </c>
      <c r="D2086" s="111" t="str">
        <f ca="1">IF(ROW()-2&gt;LengthHeader,"",
OFFSET('YODA Header Blocks'!$A$2,'YODA File'!C2086,'YODA File'!A2086))</f>
        <v/>
      </c>
    </row>
    <row r="2087" spans="1:4" x14ac:dyDescent="0.25">
      <c r="A2087">
        <f t="shared" ca="1" si="64"/>
        <v>28</v>
      </c>
      <c r="B2087" s="111" t="str">
        <f ca="1">OFFSET('YODA Header Blocks'!$A$1,0,'YODA File'!A2087)</f>
        <v>Data Values</v>
      </c>
      <c r="C2087">
        <f t="shared" ca="1" si="65"/>
        <v>1986</v>
      </c>
      <c r="D2087" s="111" t="str">
        <f ca="1">IF(ROW()-2&gt;LengthHeader,"",
OFFSET('YODA Header Blocks'!$A$2,'YODA File'!C2087,'YODA File'!A2087))</f>
        <v/>
      </c>
    </row>
    <row r="2088" spans="1:4" x14ac:dyDescent="0.25">
      <c r="A2088">
        <f t="shared" ca="1" si="64"/>
        <v>28</v>
      </c>
      <c r="B2088" s="111" t="str">
        <f ca="1">OFFSET('YODA Header Blocks'!$A$1,0,'YODA File'!A2088)</f>
        <v>Data Values</v>
      </c>
      <c r="C2088">
        <f t="shared" ca="1" si="65"/>
        <v>1987</v>
      </c>
      <c r="D2088" s="111" t="str">
        <f ca="1">IF(ROW()-2&gt;LengthHeader,"",
OFFSET('YODA Header Blocks'!$A$2,'YODA File'!C2088,'YODA File'!A2088))</f>
        <v/>
      </c>
    </row>
    <row r="2089" spans="1:4" x14ac:dyDescent="0.25">
      <c r="A2089">
        <f t="shared" ca="1" si="64"/>
        <v>28</v>
      </c>
      <c r="B2089" s="111" t="str">
        <f ca="1">OFFSET('YODA Header Blocks'!$A$1,0,'YODA File'!A2089)</f>
        <v>Data Values</v>
      </c>
      <c r="C2089">
        <f t="shared" ca="1" si="65"/>
        <v>1988</v>
      </c>
      <c r="D2089" s="111" t="str">
        <f ca="1">IF(ROW()-2&gt;LengthHeader,"",
OFFSET('YODA Header Blocks'!$A$2,'YODA File'!C2089,'YODA File'!A2089))</f>
        <v/>
      </c>
    </row>
    <row r="2090" spans="1:4" x14ac:dyDescent="0.25">
      <c r="A2090">
        <f t="shared" ca="1" si="64"/>
        <v>28</v>
      </c>
      <c r="B2090" s="111" t="str">
        <f ca="1">OFFSET('YODA Header Blocks'!$A$1,0,'YODA File'!A2090)</f>
        <v>Data Values</v>
      </c>
      <c r="C2090">
        <f t="shared" ca="1" si="65"/>
        <v>1989</v>
      </c>
      <c r="D2090" s="111" t="str">
        <f ca="1">IF(ROW()-2&gt;LengthHeader,"",
OFFSET('YODA Header Blocks'!$A$2,'YODA File'!C2090,'YODA File'!A2090))</f>
        <v/>
      </c>
    </row>
    <row r="2091" spans="1:4" x14ac:dyDescent="0.25">
      <c r="A2091">
        <f t="shared" ca="1" si="64"/>
        <v>28</v>
      </c>
      <c r="B2091" s="111" t="str">
        <f ca="1">OFFSET('YODA Header Blocks'!$A$1,0,'YODA File'!A2091)</f>
        <v>Data Values</v>
      </c>
      <c r="C2091">
        <f t="shared" ca="1" si="65"/>
        <v>1990</v>
      </c>
      <c r="D2091" s="111" t="str">
        <f ca="1">IF(ROW()-2&gt;LengthHeader,"",
OFFSET('YODA Header Blocks'!$A$2,'YODA File'!C2091,'YODA File'!A2091))</f>
        <v/>
      </c>
    </row>
    <row r="2092" spans="1:4" x14ac:dyDescent="0.25">
      <c r="A2092">
        <f t="shared" ca="1" si="64"/>
        <v>28</v>
      </c>
      <c r="B2092" s="111" t="str">
        <f ca="1">OFFSET('YODA Header Blocks'!$A$1,0,'YODA File'!A2092)</f>
        <v>Data Values</v>
      </c>
      <c r="C2092">
        <f t="shared" ca="1" si="65"/>
        <v>1991</v>
      </c>
      <c r="D2092" s="111" t="str">
        <f ca="1">IF(ROW()-2&gt;LengthHeader,"",
OFFSET('YODA Header Blocks'!$A$2,'YODA File'!C2092,'YODA File'!A2092))</f>
        <v/>
      </c>
    </row>
    <row r="2093" spans="1:4" x14ac:dyDescent="0.25">
      <c r="A2093">
        <f t="shared" ca="1" si="64"/>
        <v>28</v>
      </c>
      <c r="B2093" s="111" t="str">
        <f ca="1">OFFSET('YODA Header Blocks'!$A$1,0,'YODA File'!A2093)</f>
        <v>Data Values</v>
      </c>
      <c r="C2093">
        <f t="shared" ca="1" si="65"/>
        <v>1992</v>
      </c>
      <c r="D2093" s="111" t="str">
        <f ca="1">IF(ROW()-2&gt;LengthHeader,"",
OFFSET('YODA Header Blocks'!$A$2,'YODA File'!C2093,'YODA File'!A2093))</f>
        <v/>
      </c>
    </row>
    <row r="2094" spans="1:4" x14ac:dyDescent="0.25">
      <c r="A2094">
        <f t="shared" ca="1" si="64"/>
        <v>28</v>
      </c>
      <c r="B2094" s="111" t="str">
        <f ca="1">OFFSET('YODA Header Blocks'!$A$1,0,'YODA File'!A2094)</f>
        <v>Data Values</v>
      </c>
      <c r="C2094">
        <f t="shared" ca="1" si="65"/>
        <v>1993</v>
      </c>
      <c r="D2094" s="111" t="str">
        <f ca="1">IF(ROW()-2&gt;LengthHeader,"",
OFFSET('YODA Header Blocks'!$A$2,'YODA File'!C2094,'YODA File'!A2094))</f>
        <v/>
      </c>
    </row>
    <row r="2095" spans="1:4" x14ac:dyDescent="0.25">
      <c r="A2095">
        <f t="shared" ca="1" si="64"/>
        <v>28</v>
      </c>
      <c r="B2095" s="111" t="str">
        <f ca="1">OFFSET('YODA Header Blocks'!$A$1,0,'YODA File'!A2095)</f>
        <v>Data Values</v>
      </c>
      <c r="C2095">
        <f t="shared" ca="1" si="65"/>
        <v>1994</v>
      </c>
      <c r="D2095" s="111" t="str">
        <f ca="1">IF(ROW()-2&gt;LengthHeader,"",
OFFSET('YODA Header Blocks'!$A$2,'YODA File'!C2095,'YODA File'!A2095))</f>
        <v/>
      </c>
    </row>
    <row r="2096" spans="1:4" x14ac:dyDescent="0.25">
      <c r="A2096">
        <f t="shared" ca="1" si="64"/>
        <v>28</v>
      </c>
      <c r="B2096" s="111" t="str">
        <f ca="1">OFFSET('YODA Header Blocks'!$A$1,0,'YODA File'!A2096)</f>
        <v>Data Values</v>
      </c>
      <c r="C2096">
        <f t="shared" ca="1" si="65"/>
        <v>1995</v>
      </c>
      <c r="D2096" s="111" t="str">
        <f ca="1">IF(ROW()-2&gt;LengthHeader,"",
OFFSET('YODA Header Blocks'!$A$2,'YODA File'!C2096,'YODA File'!A2096))</f>
        <v/>
      </c>
    </row>
    <row r="2097" spans="1:4" x14ac:dyDescent="0.25">
      <c r="A2097">
        <f t="shared" ca="1" si="64"/>
        <v>28</v>
      </c>
      <c r="B2097" s="111" t="str">
        <f ca="1">OFFSET('YODA Header Blocks'!$A$1,0,'YODA File'!A2097)</f>
        <v>Data Values</v>
      </c>
      <c r="C2097">
        <f t="shared" ca="1" si="65"/>
        <v>1996</v>
      </c>
      <c r="D2097" s="111" t="str">
        <f ca="1">IF(ROW()-2&gt;LengthHeader,"",
OFFSET('YODA Header Blocks'!$A$2,'YODA File'!C2097,'YODA File'!A2097))</f>
        <v/>
      </c>
    </row>
    <row r="2098" spans="1:4" x14ac:dyDescent="0.25">
      <c r="A2098">
        <f t="shared" ca="1" si="64"/>
        <v>28</v>
      </c>
      <c r="B2098" s="111" t="str">
        <f ca="1">OFFSET('YODA Header Blocks'!$A$1,0,'YODA File'!A2098)</f>
        <v>Data Values</v>
      </c>
      <c r="C2098">
        <f t="shared" ca="1" si="65"/>
        <v>1997</v>
      </c>
      <c r="D2098" s="111" t="str">
        <f ca="1">IF(ROW()-2&gt;LengthHeader,"",
OFFSET('YODA Header Blocks'!$A$2,'YODA File'!C2098,'YODA File'!A2098))</f>
        <v/>
      </c>
    </row>
    <row r="2099" spans="1:4" x14ac:dyDescent="0.25">
      <c r="A2099">
        <f t="shared" ca="1" si="64"/>
        <v>28</v>
      </c>
      <c r="B2099" s="111" t="str">
        <f ca="1">OFFSET('YODA Header Blocks'!$A$1,0,'YODA File'!A2099)</f>
        <v>Data Values</v>
      </c>
      <c r="C2099">
        <f t="shared" ca="1" si="65"/>
        <v>1998</v>
      </c>
      <c r="D2099" s="111" t="str">
        <f ca="1">IF(ROW()-2&gt;LengthHeader,"",
OFFSET('YODA Header Blocks'!$A$2,'YODA File'!C2099,'YODA File'!A2099))</f>
        <v/>
      </c>
    </row>
    <row r="2100" spans="1:4" x14ac:dyDescent="0.25">
      <c r="A2100">
        <f t="shared" ca="1" si="64"/>
        <v>28</v>
      </c>
      <c r="B2100" s="111" t="str">
        <f ca="1">OFFSET('YODA Header Blocks'!$A$1,0,'YODA File'!A2100)</f>
        <v>Data Values</v>
      </c>
      <c r="C2100">
        <f t="shared" ca="1" si="65"/>
        <v>1999</v>
      </c>
      <c r="D2100" s="111" t="str">
        <f ca="1">IF(ROW()-2&gt;LengthHeader,"",
OFFSET('YODA Header Blocks'!$A$2,'YODA File'!C2100,'YODA File'!A2100))</f>
        <v/>
      </c>
    </row>
    <row r="2101" spans="1:4" x14ac:dyDescent="0.25">
      <c r="A2101">
        <f t="shared" ca="1" si="64"/>
        <v>28</v>
      </c>
      <c r="B2101" s="111" t="str">
        <f ca="1">OFFSET('YODA Header Blocks'!$A$1,0,'YODA File'!A2101)</f>
        <v>Data Values</v>
      </c>
      <c r="C2101">
        <f t="shared" ca="1" si="65"/>
        <v>2000</v>
      </c>
      <c r="D2101" s="111" t="str">
        <f ca="1">IF(ROW()-2&gt;LengthHeader,"",
OFFSET('YODA Header Blocks'!$A$2,'YODA File'!C2101,'YODA File'!A2101))</f>
        <v/>
      </c>
    </row>
    <row r="2102" spans="1:4" x14ac:dyDescent="0.25">
      <c r="A2102">
        <f t="shared" ca="1" si="64"/>
        <v>28</v>
      </c>
      <c r="B2102" s="111" t="str">
        <f ca="1">OFFSET('YODA Header Blocks'!$A$1,0,'YODA File'!A2102)</f>
        <v>Data Values</v>
      </c>
      <c r="C2102">
        <f t="shared" ca="1" si="65"/>
        <v>2001</v>
      </c>
      <c r="D2102" s="111" t="str">
        <f ca="1">IF(ROW()-2&gt;LengthHeader,"",
OFFSET('YODA Header Blocks'!$A$2,'YODA File'!C2102,'YODA File'!A2102))</f>
        <v/>
      </c>
    </row>
    <row r="2103" spans="1:4" x14ac:dyDescent="0.25">
      <c r="A2103">
        <f t="shared" ca="1" si="64"/>
        <v>28</v>
      </c>
      <c r="B2103" s="111" t="str">
        <f ca="1">OFFSET('YODA Header Blocks'!$A$1,0,'YODA File'!A2103)</f>
        <v>Data Values</v>
      </c>
      <c r="C2103">
        <f t="shared" ca="1" si="65"/>
        <v>2002</v>
      </c>
      <c r="D2103" s="111" t="str">
        <f ca="1">IF(ROW()-2&gt;LengthHeader,"",
OFFSET('YODA Header Blocks'!$A$2,'YODA File'!C2103,'YODA File'!A2103))</f>
        <v/>
      </c>
    </row>
    <row r="2104" spans="1:4" x14ac:dyDescent="0.25">
      <c r="A2104">
        <f t="shared" ca="1" si="64"/>
        <v>28</v>
      </c>
      <c r="B2104" s="111" t="str">
        <f ca="1">OFFSET('YODA Header Blocks'!$A$1,0,'YODA File'!A2104)</f>
        <v>Data Values</v>
      </c>
      <c r="C2104">
        <f t="shared" ca="1" si="65"/>
        <v>2003</v>
      </c>
      <c r="D2104" s="111" t="str">
        <f ca="1">IF(ROW()-2&gt;LengthHeader,"",
OFFSET('YODA Header Blocks'!$A$2,'YODA File'!C2104,'YODA File'!A2104))</f>
        <v/>
      </c>
    </row>
    <row r="2105" spans="1:4" x14ac:dyDescent="0.25">
      <c r="A2105">
        <f t="shared" ca="1" si="64"/>
        <v>28</v>
      </c>
      <c r="B2105" s="111" t="str">
        <f ca="1">OFFSET('YODA Header Blocks'!$A$1,0,'YODA File'!A2105)</f>
        <v>Data Values</v>
      </c>
      <c r="C2105">
        <f t="shared" ca="1" si="65"/>
        <v>2004</v>
      </c>
      <c r="D2105" s="111" t="str">
        <f ca="1">IF(ROW()-2&gt;LengthHeader,"",
OFFSET('YODA Header Blocks'!$A$2,'YODA File'!C2105,'YODA File'!A2105))</f>
        <v/>
      </c>
    </row>
    <row r="2106" spans="1:4" x14ac:dyDescent="0.25">
      <c r="A2106">
        <f t="shared" ca="1" si="64"/>
        <v>28</v>
      </c>
      <c r="B2106" s="111" t="str">
        <f ca="1">OFFSET('YODA Header Blocks'!$A$1,0,'YODA File'!A2106)</f>
        <v>Data Values</v>
      </c>
      <c r="C2106">
        <f t="shared" ca="1" si="65"/>
        <v>2005</v>
      </c>
      <c r="D2106" s="111" t="str">
        <f ca="1">IF(ROW()-2&gt;LengthHeader,"",
OFFSET('YODA Header Blocks'!$A$2,'YODA File'!C2106,'YODA File'!A2106))</f>
        <v/>
      </c>
    </row>
    <row r="2107" spans="1:4" x14ac:dyDescent="0.25">
      <c r="A2107">
        <f t="shared" ca="1" si="64"/>
        <v>28</v>
      </c>
      <c r="B2107" s="111" t="str">
        <f ca="1">OFFSET('YODA Header Blocks'!$A$1,0,'YODA File'!A2107)</f>
        <v>Data Values</v>
      </c>
      <c r="C2107">
        <f t="shared" ca="1" si="65"/>
        <v>2006</v>
      </c>
      <c r="D2107" s="111" t="str">
        <f ca="1">IF(ROW()-2&gt;LengthHeader,"",
OFFSET('YODA Header Blocks'!$A$2,'YODA File'!C2107,'YODA File'!A2107))</f>
        <v/>
      </c>
    </row>
    <row r="2108" spans="1:4" x14ac:dyDescent="0.25">
      <c r="A2108">
        <f t="shared" ca="1" si="64"/>
        <v>28</v>
      </c>
      <c r="B2108" s="111" t="str">
        <f ca="1">OFFSET('YODA Header Blocks'!$A$1,0,'YODA File'!A2108)</f>
        <v>Data Values</v>
      </c>
      <c r="C2108">
        <f t="shared" ca="1" si="65"/>
        <v>2007</v>
      </c>
      <c r="D2108" s="111" t="str">
        <f ca="1">IF(ROW()-2&gt;LengthHeader,"",
OFFSET('YODA Header Blocks'!$A$2,'YODA File'!C2108,'YODA File'!A2108))</f>
        <v/>
      </c>
    </row>
    <row r="2109" spans="1:4" x14ac:dyDescent="0.25">
      <c r="A2109">
        <f t="shared" ca="1" si="64"/>
        <v>28</v>
      </c>
      <c r="B2109" s="111" t="str">
        <f ca="1">OFFSET('YODA Header Blocks'!$A$1,0,'YODA File'!A2109)</f>
        <v>Data Values</v>
      </c>
      <c r="C2109">
        <f t="shared" ca="1" si="65"/>
        <v>2008</v>
      </c>
      <c r="D2109" s="111" t="str">
        <f ca="1">IF(ROW()-2&gt;LengthHeader,"",
OFFSET('YODA Header Blocks'!$A$2,'YODA File'!C2109,'YODA File'!A2109))</f>
        <v/>
      </c>
    </row>
    <row r="2110" spans="1:4" x14ac:dyDescent="0.25">
      <c r="A2110">
        <f t="shared" ca="1" si="64"/>
        <v>28</v>
      </c>
      <c r="B2110" s="111" t="str">
        <f ca="1">OFFSET('YODA Header Blocks'!$A$1,0,'YODA File'!A2110)</f>
        <v>Data Values</v>
      </c>
      <c r="C2110">
        <f t="shared" ca="1" si="65"/>
        <v>2009</v>
      </c>
      <c r="D2110" s="111" t="str">
        <f ca="1">IF(ROW()-2&gt;LengthHeader,"",
OFFSET('YODA Header Blocks'!$A$2,'YODA File'!C2110,'YODA File'!A2110))</f>
        <v/>
      </c>
    </row>
    <row r="2111" spans="1:4" x14ac:dyDescent="0.25">
      <c r="A2111">
        <f t="shared" ca="1" si="64"/>
        <v>28</v>
      </c>
      <c r="B2111" s="111" t="str">
        <f ca="1">OFFSET('YODA Header Blocks'!$A$1,0,'YODA File'!A2111)</f>
        <v>Data Values</v>
      </c>
      <c r="C2111">
        <f t="shared" ca="1" si="65"/>
        <v>2010</v>
      </c>
      <c r="D2111" s="111" t="str">
        <f ca="1">IF(ROW()-2&gt;LengthHeader,"",
OFFSET('YODA Header Blocks'!$A$2,'YODA File'!C2111,'YODA File'!A2111))</f>
        <v/>
      </c>
    </row>
    <row r="2112" spans="1:4" x14ac:dyDescent="0.25">
      <c r="A2112">
        <f t="shared" ca="1" si="64"/>
        <v>28</v>
      </c>
      <c r="B2112" s="111" t="str">
        <f ca="1">OFFSET('YODA Header Blocks'!$A$1,0,'YODA File'!A2112)</f>
        <v>Data Values</v>
      </c>
      <c r="C2112">
        <f t="shared" ca="1" si="65"/>
        <v>2011</v>
      </c>
      <c r="D2112" s="111" t="str">
        <f ca="1">IF(ROW()-2&gt;LengthHeader,"",
OFFSET('YODA Header Blocks'!$A$2,'YODA File'!C2112,'YODA File'!A2112))</f>
        <v/>
      </c>
    </row>
    <row r="2113" spans="1:4" x14ac:dyDescent="0.25">
      <c r="A2113">
        <f t="shared" ca="1" si="64"/>
        <v>28</v>
      </c>
      <c r="B2113" s="111" t="str">
        <f ca="1">OFFSET('YODA Header Blocks'!$A$1,0,'YODA File'!A2113)</f>
        <v>Data Values</v>
      </c>
      <c r="C2113">
        <f t="shared" ca="1" si="65"/>
        <v>2012</v>
      </c>
      <c r="D2113" s="111" t="str">
        <f ca="1">IF(ROW()-2&gt;LengthHeader,"",
OFFSET('YODA Header Blocks'!$A$2,'YODA File'!C2113,'YODA File'!A2113))</f>
        <v/>
      </c>
    </row>
    <row r="2114" spans="1:4" x14ac:dyDescent="0.25">
      <c r="A2114">
        <f t="shared" ca="1" si="64"/>
        <v>28</v>
      </c>
      <c r="B2114" s="111" t="str">
        <f ca="1">OFFSET('YODA Header Blocks'!$A$1,0,'YODA File'!A2114)</f>
        <v>Data Values</v>
      </c>
      <c r="C2114">
        <f t="shared" ca="1" si="65"/>
        <v>2013</v>
      </c>
      <c r="D2114" s="111" t="str">
        <f ca="1">IF(ROW()-2&gt;LengthHeader,"",
OFFSET('YODA Header Blocks'!$A$2,'YODA File'!C2114,'YODA File'!A2114))</f>
        <v/>
      </c>
    </row>
    <row r="2115" spans="1:4" x14ac:dyDescent="0.25">
      <c r="A2115">
        <f t="shared" ref="A2115:A2178" ca="1" si="66">IF(C2114=INDIRECT(CONCATENATE("'YODA Header Blocks'!R2C",A2114+1,":R2C",A2114+1),FALSE),A2114+1,A2114)</f>
        <v>28</v>
      </c>
      <c r="B2115" s="111" t="str">
        <f ca="1">OFFSET('YODA Header Blocks'!$A$1,0,'YODA File'!A2115)</f>
        <v>Data Values</v>
      </c>
      <c r="C2115">
        <f t="shared" ref="C2115:C2178" ca="1" si="67">IF(C2114=SUM(INDIRECT(CONCATENATE("'YODA Header Blocks'!R2C",A2114+1,":R2C",A2114+1),FALSE)),1,C2114+1)</f>
        <v>2014</v>
      </c>
      <c r="D2115" s="111" t="str">
        <f ca="1">IF(ROW()-2&gt;LengthHeader,"",
OFFSET('YODA Header Blocks'!$A$2,'YODA File'!C2115,'YODA File'!A2115))</f>
        <v/>
      </c>
    </row>
    <row r="2116" spans="1:4" x14ac:dyDescent="0.25">
      <c r="A2116">
        <f t="shared" ca="1" si="66"/>
        <v>28</v>
      </c>
      <c r="B2116" s="111" t="str">
        <f ca="1">OFFSET('YODA Header Blocks'!$A$1,0,'YODA File'!A2116)</f>
        <v>Data Values</v>
      </c>
      <c r="C2116">
        <f t="shared" ca="1" si="67"/>
        <v>2015</v>
      </c>
      <c r="D2116" s="111" t="str">
        <f ca="1">IF(ROW()-2&gt;LengthHeader,"",
OFFSET('YODA Header Blocks'!$A$2,'YODA File'!C2116,'YODA File'!A2116))</f>
        <v/>
      </c>
    </row>
    <row r="2117" spans="1:4" x14ac:dyDescent="0.25">
      <c r="A2117">
        <f t="shared" ca="1" si="66"/>
        <v>28</v>
      </c>
      <c r="B2117" s="111" t="str">
        <f ca="1">OFFSET('YODA Header Blocks'!$A$1,0,'YODA File'!A2117)</f>
        <v>Data Values</v>
      </c>
      <c r="C2117">
        <f t="shared" ca="1" si="67"/>
        <v>2016</v>
      </c>
      <c r="D2117" s="111" t="str">
        <f ca="1">IF(ROW()-2&gt;LengthHeader,"",
OFFSET('YODA Header Blocks'!$A$2,'YODA File'!C2117,'YODA File'!A2117))</f>
        <v/>
      </c>
    </row>
    <row r="2118" spans="1:4" x14ac:dyDescent="0.25">
      <c r="A2118">
        <f t="shared" ca="1" si="66"/>
        <v>28</v>
      </c>
      <c r="B2118" s="111" t="str">
        <f ca="1">OFFSET('YODA Header Blocks'!$A$1,0,'YODA File'!A2118)</f>
        <v>Data Values</v>
      </c>
      <c r="C2118">
        <f t="shared" ca="1" si="67"/>
        <v>2017</v>
      </c>
      <c r="D2118" s="111" t="str">
        <f ca="1">IF(ROW()-2&gt;LengthHeader,"",
OFFSET('YODA Header Blocks'!$A$2,'YODA File'!C2118,'YODA File'!A2118))</f>
        <v/>
      </c>
    </row>
    <row r="2119" spans="1:4" x14ac:dyDescent="0.25">
      <c r="A2119">
        <f t="shared" ca="1" si="66"/>
        <v>28</v>
      </c>
      <c r="B2119" s="111" t="str">
        <f ca="1">OFFSET('YODA Header Blocks'!$A$1,0,'YODA File'!A2119)</f>
        <v>Data Values</v>
      </c>
      <c r="C2119">
        <f t="shared" ca="1" si="67"/>
        <v>2018</v>
      </c>
      <c r="D2119" s="111" t="str">
        <f ca="1">IF(ROW()-2&gt;LengthHeader,"",
OFFSET('YODA Header Blocks'!$A$2,'YODA File'!C2119,'YODA File'!A2119))</f>
        <v/>
      </c>
    </row>
    <row r="2120" spans="1:4" x14ac:dyDescent="0.25">
      <c r="A2120">
        <f t="shared" ca="1" si="66"/>
        <v>28</v>
      </c>
      <c r="B2120" s="111" t="str">
        <f ca="1">OFFSET('YODA Header Blocks'!$A$1,0,'YODA File'!A2120)</f>
        <v>Data Values</v>
      </c>
      <c r="C2120">
        <f t="shared" ca="1" si="67"/>
        <v>2019</v>
      </c>
      <c r="D2120" s="111" t="str">
        <f ca="1">IF(ROW()-2&gt;LengthHeader,"",
OFFSET('YODA Header Blocks'!$A$2,'YODA File'!C2120,'YODA File'!A2120))</f>
        <v/>
      </c>
    </row>
    <row r="2121" spans="1:4" x14ac:dyDescent="0.25">
      <c r="A2121">
        <f t="shared" ca="1" si="66"/>
        <v>28</v>
      </c>
      <c r="B2121" s="111" t="str">
        <f ca="1">OFFSET('YODA Header Blocks'!$A$1,0,'YODA File'!A2121)</f>
        <v>Data Values</v>
      </c>
      <c r="C2121">
        <f t="shared" ca="1" si="67"/>
        <v>2020</v>
      </c>
      <c r="D2121" s="111" t="str">
        <f ca="1">IF(ROW()-2&gt;LengthHeader,"",
OFFSET('YODA Header Blocks'!$A$2,'YODA File'!C2121,'YODA File'!A2121))</f>
        <v/>
      </c>
    </row>
    <row r="2122" spans="1:4" x14ac:dyDescent="0.25">
      <c r="A2122">
        <f t="shared" ca="1" si="66"/>
        <v>28</v>
      </c>
      <c r="B2122" s="111" t="str">
        <f ca="1">OFFSET('YODA Header Blocks'!$A$1,0,'YODA File'!A2122)</f>
        <v>Data Values</v>
      </c>
      <c r="C2122">
        <f t="shared" ca="1" si="67"/>
        <v>2021</v>
      </c>
      <c r="D2122" s="111" t="str">
        <f ca="1">IF(ROW()-2&gt;LengthHeader,"",
OFFSET('YODA Header Blocks'!$A$2,'YODA File'!C2122,'YODA File'!A2122))</f>
        <v/>
      </c>
    </row>
    <row r="2123" spans="1:4" x14ac:dyDescent="0.25">
      <c r="A2123">
        <f t="shared" ca="1" si="66"/>
        <v>28</v>
      </c>
      <c r="B2123" s="111" t="str">
        <f ca="1">OFFSET('YODA Header Blocks'!$A$1,0,'YODA File'!A2123)</f>
        <v>Data Values</v>
      </c>
      <c r="C2123">
        <f t="shared" ca="1" si="67"/>
        <v>2022</v>
      </c>
      <c r="D2123" s="111" t="str">
        <f ca="1">IF(ROW()-2&gt;LengthHeader,"",
OFFSET('YODA Header Blocks'!$A$2,'YODA File'!C2123,'YODA File'!A2123))</f>
        <v/>
      </c>
    </row>
    <row r="2124" spans="1:4" x14ac:dyDescent="0.25">
      <c r="A2124">
        <f t="shared" ca="1" si="66"/>
        <v>28</v>
      </c>
      <c r="B2124" s="111" t="str">
        <f ca="1">OFFSET('YODA Header Blocks'!$A$1,0,'YODA File'!A2124)</f>
        <v>Data Values</v>
      </c>
      <c r="C2124">
        <f t="shared" ca="1" si="67"/>
        <v>2023</v>
      </c>
      <c r="D2124" s="111" t="str">
        <f ca="1">IF(ROW()-2&gt;LengthHeader,"",
OFFSET('YODA Header Blocks'!$A$2,'YODA File'!C2124,'YODA File'!A2124))</f>
        <v/>
      </c>
    </row>
    <row r="2125" spans="1:4" x14ac:dyDescent="0.25">
      <c r="A2125">
        <f t="shared" ca="1" si="66"/>
        <v>28</v>
      </c>
      <c r="B2125" s="111" t="str">
        <f ca="1">OFFSET('YODA Header Blocks'!$A$1,0,'YODA File'!A2125)</f>
        <v>Data Values</v>
      </c>
      <c r="C2125">
        <f t="shared" ca="1" si="67"/>
        <v>2024</v>
      </c>
      <c r="D2125" s="111" t="str">
        <f ca="1">IF(ROW()-2&gt;LengthHeader,"",
OFFSET('YODA Header Blocks'!$A$2,'YODA File'!C2125,'YODA File'!A2125))</f>
        <v/>
      </c>
    </row>
    <row r="2126" spans="1:4" x14ac:dyDescent="0.25">
      <c r="A2126">
        <f t="shared" ca="1" si="66"/>
        <v>28</v>
      </c>
      <c r="B2126" s="111" t="str">
        <f ca="1">OFFSET('YODA Header Blocks'!$A$1,0,'YODA File'!A2126)</f>
        <v>Data Values</v>
      </c>
      <c r="C2126">
        <f t="shared" ca="1" si="67"/>
        <v>2025</v>
      </c>
      <c r="D2126" s="111" t="str">
        <f ca="1">IF(ROW()-2&gt;LengthHeader,"",
OFFSET('YODA Header Blocks'!$A$2,'YODA File'!C2126,'YODA File'!A2126))</f>
        <v/>
      </c>
    </row>
    <row r="2127" spans="1:4" x14ac:dyDescent="0.25">
      <c r="A2127">
        <f t="shared" ca="1" si="66"/>
        <v>28</v>
      </c>
      <c r="B2127" s="111" t="str">
        <f ca="1">OFFSET('YODA Header Blocks'!$A$1,0,'YODA File'!A2127)</f>
        <v>Data Values</v>
      </c>
      <c r="C2127">
        <f t="shared" ca="1" si="67"/>
        <v>2026</v>
      </c>
      <c r="D2127" s="111" t="str">
        <f ca="1">IF(ROW()-2&gt;LengthHeader,"",
OFFSET('YODA Header Blocks'!$A$2,'YODA File'!C2127,'YODA File'!A2127))</f>
        <v/>
      </c>
    </row>
    <row r="2128" spans="1:4" x14ac:dyDescent="0.25">
      <c r="A2128">
        <f t="shared" ca="1" si="66"/>
        <v>28</v>
      </c>
      <c r="B2128" s="111" t="str">
        <f ca="1">OFFSET('YODA Header Blocks'!$A$1,0,'YODA File'!A2128)</f>
        <v>Data Values</v>
      </c>
      <c r="C2128">
        <f t="shared" ca="1" si="67"/>
        <v>2027</v>
      </c>
      <c r="D2128" s="111" t="str">
        <f ca="1">IF(ROW()-2&gt;LengthHeader,"",
OFFSET('YODA Header Blocks'!$A$2,'YODA File'!C2128,'YODA File'!A2128))</f>
        <v/>
      </c>
    </row>
    <row r="2129" spans="1:4" x14ac:dyDescent="0.25">
      <c r="A2129">
        <f t="shared" ca="1" si="66"/>
        <v>28</v>
      </c>
      <c r="B2129" s="111" t="str">
        <f ca="1">OFFSET('YODA Header Blocks'!$A$1,0,'YODA File'!A2129)</f>
        <v>Data Values</v>
      </c>
      <c r="C2129">
        <f t="shared" ca="1" si="67"/>
        <v>2028</v>
      </c>
      <c r="D2129" s="111" t="str">
        <f ca="1">IF(ROW()-2&gt;LengthHeader,"",
OFFSET('YODA Header Blocks'!$A$2,'YODA File'!C2129,'YODA File'!A2129))</f>
        <v/>
      </c>
    </row>
    <row r="2130" spans="1:4" x14ac:dyDescent="0.25">
      <c r="A2130">
        <f t="shared" ca="1" si="66"/>
        <v>28</v>
      </c>
      <c r="B2130" s="111" t="str">
        <f ca="1">OFFSET('YODA Header Blocks'!$A$1,0,'YODA File'!A2130)</f>
        <v>Data Values</v>
      </c>
      <c r="C2130">
        <f t="shared" ca="1" si="67"/>
        <v>2029</v>
      </c>
      <c r="D2130" s="111" t="str">
        <f ca="1">IF(ROW()-2&gt;LengthHeader,"",
OFFSET('YODA Header Blocks'!$A$2,'YODA File'!C2130,'YODA File'!A2130))</f>
        <v/>
      </c>
    </row>
    <row r="2131" spans="1:4" x14ac:dyDescent="0.25">
      <c r="A2131">
        <f t="shared" ca="1" si="66"/>
        <v>28</v>
      </c>
      <c r="B2131" s="111" t="str">
        <f ca="1">OFFSET('YODA Header Blocks'!$A$1,0,'YODA File'!A2131)</f>
        <v>Data Values</v>
      </c>
      <c r="C2131">
        <f t="shared" ca="1" si="67"/>
        <v>2030</v>
      </c>
      <c r="D2131" s="111" t="str">
        <f ca="1">IF(ROW()-2&gt;LengthHeader,"",
OFFSET('YODA Header Blocks'!$A$2,'YODA File'!C2131,'YODA File'!A2131))</f>
        <v/>
      </c>
    </row>
    <row r="2132" spans="1:4" x14ac:dyDescent="0.25">
      <c r="A2132">
        <f t="shared" ca="1" si="66"/>
        <v>28</v>
      </c>
      <c r="B2132" s="111" t="str">
        <f ca="1">OFFSET('YODA Header Blocks'!$A$1,0,'YODA File'!A2132)</f>
        <v>Data Values</v>
      </c>
      <c r="C2132">
        <f t="shared" ca="1" si="67"/>
        <v>2031</v>
      </c>
      <c r="D2132" s="111" t="str">
        <f ca="1">IF(ROW()-2&gt;LengthHeader,"",
OFFSET('YODA Header Blocks'!$A$2,'YODA File'!C2132,'YODA File'!A2132))</f>
        <v/>
      </c>
    </row>
    <row r="2133" spans="1:4" x14ac:dyDescent="0.25">
      <c r="A2133">
        <f t="shared" ca="1" si="66"/>
        <v>28</v>
      </c>
      <c r="B2133" s="111" t="str">
        <f ca="1">OFFSET('YODA Header Blocks'!$A$1,0,'YODA File'!A2133)</f>
        <v>Data Values</v>
      </c>
      <c r="C2133">
        <f t="shared" ca="1" si="67"/>
        <v>2032</v>
      </c>
      <c r="D2133" s="111" t="str">
        <f ca="1">IF(ROW()-2&gt;LengthHeader,"",
OFFSET('YODA Header Blocks'!$A$2,'YODA File'!C2133,'YODA File'!A2133))</f>
        <v/>
      </c>
    </row>
    <row r="2134" spans="1:4" x14ac:dyDescent="0.25">
      <c r="A2134">
        <f t="shared" ca="1" si="66"/>
        <v>28</v>
      </c>
      <c r="B2134" s="111" t="str">
        <f ca="1">OFFSET('YODA Header Blocks'!$A$1,0,'YODA File'!A2134)</f>
        <v>Data Values</v>
      </c>
      <c r="C2134">
        <f t="shared" ca="1" si="67"/>
        <v>2033</v>
      </c>
      <c r="D2134" s="111" t="str">
        <f ca="1">IF(ROW()-2&gt;LengthHeader,"",
OFFSET('YODA Header Blocks'!$A$2,'YODA File'!C2134,'YODA File'!A2134))</f>
        <v/>
      </c>
    </row>
    <row r="2135" spans="1:4" x14ac:dyDescent="0.25">
      <c r="A2135">
        <f t="shared" ca="1" si="66"/>
        <v>28</v>
      </c>
      <c r="B2135" s="111" t="str">
        <f ca="1">OFFSET('YODA Header Blocks'!$A$1,0,'YODA File'!A2135)</f>
        <v>Data Values</v>
      </c>
      <c r="C2135">
        <f t="shared" ca="1" si="67"/>
        <v>2034</v>
      </c>
      <c r="D2135" s="111" t="str">
        <f ca="1">IF(ROW()-2&gt;LengthHeader,"",
OFFSET('YODA Header Blocks'!$A$2,'YODA File'!C2135,'YODA File'!A2135))</f>
        <v/>
      </c>
    </row>
    <row r="2136" spans="1:4" x14ac:dyDescent="0.25">
      <c r="A2136">
        <f t="shared" ca="1" si="66"/>
        <v>28</v>
      </c>
      <c r="B2136" s="111" t="str">
        <f ca="1">OFFSET('YODA Header Blocks'!$A$1,0,'YODA File'!A2136)</f>
        <v>Data Values</v>
      </c>
      <c r="C2136">
        <f t="shared" ca="1" si="67"/>
        <v>2035</v>
      </c>
      <c r="D2136" s="111" t="str">
        <f ca="1">IF(ROW()-2&gt;LengthHeader,"",
OFFSET('YODA Header Blocks'!$A$2,'YODA File'!C2136,'YODA File'!A2136))</f>
        <v/>
      </c>
    </row>
    <row r="2137" spans="1:4" x14ac:dyDescent="0.25">
      <c r="A2137">
        <f t="shared" ca="1" si="66"/>
        <v>28</v>
      </c>
      <c r="B2137" s="111" t="str">
        <f ca="1">OFFSET('YODA Header Blocks'!$A$1,0,'YODA File'!A2137)</f>
        <v>Data Values</v>
      </c>
      <c r="C2137">
        <f t="shared" ca="1" si="67"/>
        <v>2036</v>
      </c>
      <c r="D2137" s="111" t="str">
        <f ca="1">IF(ROW()-2&gt;LengthHeader,"",
OFFSET('YODA Header Blocks'!$A$2,'YODA File'!C2137,'YODA File'!A2137))</f>
        <v/>
      </c>
    </row>
    <row r="2138" spans="1:4" x14ac:dyDescent="0.25">
      <c r="A2138">
        <f t="shared" ca="1" si="66"/>
        <v>28</v>
      </c>
      <c r="B2138" s="111" t="str">
        <f ca="1">OFFSET('YODA Header Blocks'!$A$1,0,'YODA File'!A2138)</f>
        <v>Data Values</v>
      </c>
      <c r="C2138">
        <f t="shared" ca="1" si="67"/>
        <v>2037</v>
      </c>
      <c r="D2138" s="111" t="str">
        <f ca="1">IF(ROW()-2&gt;LengthHeader,"",
OFFSET('YODA Header Blocks'!$A$2,'YODA File'!C2138,'YODA File'!A2138))</f>
        <v/>
      </c>
    </row>
    <row r="2139" spans="1:4" x14ac:dyDescent="0.25">
      <c r="A2139">
        <f t="shared" ca="1" si="66"/>
        <v>28</v>
      </c>
      <c r="B2139" s="111" t="str">
        <f ca="1">OFFSET('YODA Header Blocks'!$A$1,0,'YODA File'!A2139)</f>
        <v>Data Values</v>
      </c>
      <c r="C2139">
        <f t="shared" ca="1" si="67"/>
        <v>2038</v>
      </c>
      <c r="D2139" s="111" t="str">
        <f ca="1">IF(ROW()-2&gt;LengthHeader,"",
OFFSET('YODA Header Blocks'!$A$2,'YODA File'!C2139,'YODA File'!A2139))</f>
        <v/>
      </c>
    </row>
    <row r="2140" spans="1:4" x14ac:dyDescent="0.25">
      <c r="A2140">
        <f t="shared" ca="1" si="66"/>
        <v>28</v>
      </c>
      <c r="B2140" s="111" t="str">
        <f ca="1">OFFSET('YODA Header Blocks'!$A$1,0,'YODA File'!A2140)</f>
        <v>Data Values</v>
      </c>
      <c r="C2140">
        <f t="shared" ca="1" si="67"/>
        <v>2039</v>
      </c>
      <c r="D2140" s="111" t="str">
        <f ca="1">IF(ROW()-2&gt;LengthHeader,"",
OFFSET('YODA Header Blocks'!$A$2,'YODA File'!C2140,'YODA File'!A2140))</f>
        <v/>
      </c>
    </row>
    <row r="2141" spans="1:4" x14ac:dyDescent="0.25">
      <c r="A2141">
        <f t="shared" ca="1" si="66"/>
        <v>28</v>
      </c>
      <c r="B2141" s="111" t="str">
        <f ca="1">OFFSET('YODA Header Blocks'!$A$1,0,'YODA File'!A2141)</f>
        <v>Data Values</v>
      </c>
      <c r="C2141">
        <f t="shared" ca="1" si="67"/>
        <v>2040</v>
      </c>
      <c r="D2141" s="111" t="str">
        <f ca="1">IF(ROW()-2&gt;LengthHeader,"",
OFFSET('YODA Header Blocks'!$A$2,'YODA File'!C2141,'YODA File'!A2141))</f>
        <v/>
      </c>
    </row>
    <row r="2142" spans="1:4" x14ac:dyDescent="0.25">
      <c r="A2142">
        <f t="shared" ca="1" si="66"/>
        <v>28</v>
      </c>
      <c r="B2142" s="111" t="str">
        <f ca="1">OFFSET('YODA Header Blocks'!$A$1,0,'YODA File'!A2142)</f>
        <v>Data Values</v>
      </c>
      <c r="C2142">
        <f t="shared" ca="1" si="67"/>
        <v>2041</v>
      </c>
      <c r="D2142" s="111" t="str">
        <f ca="1">IF(ROW()-2&gt;LengthHeader,"",
OFFSET('YODA Header Blocks'!$A$2,'YODA File'!C2142,'YODA File'!A2142))</f>
        <v/>
      </c>
    </row>
    <row r="2143" spans="1:4" x14ac:dyDescent="0.25">
      <c r="A2143">
        <f t="shared" ca="1" si="66"/>
        <v>28</v>
      </c>
      <c r="B2143" s="111" t="str">
        <f ca="1">OFFSET('YODA Header Blocks'!$A$1,0,'YODA File'!A2143)</f>
        <v>Data Values</v>
      </c>
      <c r="C2143">
        <f t="shared" ca="1" si="67"/>
        <v>2042</v>
      </c>
      <c r="D2143" s="111" t="str">
        <f ca="1">IF(ROW()-2&gt;LengthHeader,"",
OFFSET('YODA Header Blocks'!$A$2,'YODA File'!C2143,'YODA File'!A2143))</f>
        <v/>
      </c>
    </row>
    <row r="2144" spans="1:4" x14ac:dyDescent="0.25">
      <c r="A2144">
        <f t="shared" ca="1" si="66"/>
        <v>28</v>
      </c>
      <c r="B2144" s="111" t="str">
        <f ca="1">OFFSET('YODA Header Blocks'!$A$1,0,'YODA File'!A2144)</f>
        <v>Data Values</v>
      </c>
      <c r="C2144">
        <f t="shared" ca="1" si="67"/>
        <v>2043</v>
      </c>
      <c r="D2144" s="111" t="str">
        <f ca="1">IF(ROW()-2&gt;LengthHeader,"",
OFFSET('YODA Header Blocks'!$A$2,'YODA File'!C2144,'YODA File'!A2144))</f>
        <v/>
      </c>
    </row>
    <row r="2145" spans="1:4" x14ac:dyDescent="0.25">
      <c r="A2145">
        <f t="shared" ca="1" si="66"/>
        <v>28</v>
      </c>
      <c r="B2145" s="111" t="str">
        <f ca="1">OFFSET('YODA Header Blocks'!$A$1,0,'YODA File'!A2145)</f>
        <v>Data Values</v>
      </c>
      <c r="C2145">
        <f t="shared" ca="1" si="67"/>
        <v>2044</v>
      </c>
      <c r="D2145" s="111" t="str">
        <f ca="1">IF(ROW()-2&gt;LengthHeader,"",
OFFSET('YODA Header Blocks'!$A$2,'YODA File'!C2145,'YODA File'!A2145))</f>
        <v/>
      </c>
    </row>
    <row r="2146" spans="1:4" x14ac:dyDescent="0.25">
      <c r="A2146">
        <f t="shared" ca="1" si="66"/>
        <v>28</v>
      </c>
      <c r="B2146" s="111" t="str">
        <f ca="1">OFFSET('YODA Header Blocks'!$A$1,0,'YODA File'!A2146)</f>
        <v>Data Values</v>
      </c>
      <c r="C2146">
        <f t="shared" ca="1" si="67"/>
        <v>2045</v>
      </c>
      <c r="D2146" s="111" t="str">
        <f ca="1">IF(ROW()-2&gt;LengthHeader,"",
OFFSET('YODA Header Blocks'!$A$2,'YODA File'!C2146,'YODA File'!A2146))</f>
        <v/>
      </c>
    </row>
    <row r="2147" spans="1:4" x14ac:dyDescent="0.25">
      <c r="A2147">
        <f t="shared" ca="1" si="66"/>
        <v>28</v>
      </c>
      <c r="B2147" s="111" t="str">
        <f ca="1">OFFSET('YODA Header Blocks'!$A$1,0,'YODA File'!A2147)</f>
        <v>Data Values</v>
      </c>
      <c r="C2147">
        <f t="shared" ca="1" si="67"/>
        <v>2046</v>
      </c>
      <c r="D2147" s="111" t="str">
        <f ca="1">IF(ROW()-2&gt;LengthHeader,"",
OFFSET('YODA Header Blocks'!$A$2,'YODA File'!C2147,'YODA File'!A2147))</f>
        <v/>
      </c>
    </row>
    <row r="2148" spans="1:4" x14ac:dyDescent="0.25">
      <c r="A2148">
        <f t="shared" ca="1" si="66"/>
        <v>28</v>
      </c>
      <c r="B2148" s="111" t="str">
        <f ca="1">OFFSET('YODA Header Blocks'!$A$1,0,'YODA File'!A2148)</f>
        <v>Data Values</v>
      </c>
      <c r="C2148">
        <f t="shared" ca="1" si="67"/>
        <v>2047</v>
      </c>
      <c r="D2148" s="111" t="str">
        <f ca="1">IF(ROW()-2&gt;LengthHeader,"",
OFFSET('YODA Header Blocks'!$A$2,'YODA File'!C2148,'YODA File'!A2148))</f>
        <v/>
      </c>
    </row>
    <row r="2149" spans="1:4" x14ac:dyDescent="0.25">
      <c r="A2149">
        <f t="shared" ca="1" si="66"/>
        <v>28</v>
      </c>
      <c r="B2149" s="111" t="str">
        <f ca="1">OFFSET('YODA Header Blocks'!$A$1,0,'YODA File'!A2149)</f>
        <v>Data Values</v>
      </c>
      <c r="C2149">
        <f t="shared" ca="1" si="67"/>
        <v>2048</v>
      </c>
      <c r="D2149" s="111" t="str">
        <f ca="1">IF(ROW()-2&gt;LengthHeader,"",
OFFSET('YODA Header Blocks'!$A$2,'YODA File'!C2149,'YODA File'!A2149))</f>
        <v/>
      </c>
    </row>
    <row r="2150" spans="1:4" x14ac:dyDescent="0.25">
      <c r="A2150">
        <f t="shared" ca="1" si="66"/>
        <v>28</v>
      </c>
      <c r="B2150" s="111" t="str">
        <f ca="1">OFFSET('YODA Header Blocks'!$A$1,0,'YODA File'!A2150)</f>
        <v>Data Values</v>
      </c>
      <c r="C2150">
        <f t="shared" ca="1" si="67"/>
        <v>2049</v>
      </c>
      <c r="D2150" s="111" t="str">
        <f ca="1">IF(ROW()-2&gt;LengthHeader,"",
OFFSET('YODA Header Blocks'!$A$2,'YODA File'!C2150,'YODA File'!A2150))</f>
        <v/>
      </c>
    </row>
    <row r="2151" spans="1:4" x14ac:dyDescent="0.25">
      <c r="A2151">
        <f t="shared" ca="1" si="66"/>
        <v>28</v>
      </c>
      <c r="B2151" s="111" t="str">
        <f ca="1">OFFSET('YODA Header Blocks'!$A$1,0,'YODA File'!A2151)</f>
        <v>Data Values</v>
      </c>
      <c r="C2151">
        <f t="shared" ca="1" si="67"/>
        <v>2050</v>
      </c>
      <c r="D2151" s="111" t="str">
        <f ca="1">IF(ROW()-2&gt;LengthHeader,"",
OFFSET('YODA Header Blocks'!$A$2,'YODA File'!C2151,'YODA File'!A2151))</f>
        <v/>
      </c>
    </row>
    <row r="2152" spans="1:4" x14ac:dyDescent="0.25">
      <c r="A2152">
        <f t="shared" ca="1" si="66"/>
        <v>28</v>
      </c>
      <c r="B2152" s="111" t="str">
        <f ca="1">OFFSET('YODA Header Blocks'!$A$1,0,'YODA File'!A2152)</f>
        <v>Data Values</v>
      </c>
      <c r="C2152">
        <f t="shared" ca="1" si="67"/>
        <v>2051</v>
      </c>
      <c r="D2152" s="111" t="str">
        <f ca="1">IF(ROW()-2&gt;LengthHeader,"",
OFFSET('YODA Header Blocks'!$A$2,'YODA File'!C2152,'YODA File'!A2152))</f>
        <v/>
      </c>
    </row>
    <row r="2153" spans="1:4" x14ac:dyDescent="0.25">
      <c r="A2153">
        <f t="shared" ca="1" si="66"/>
        <v>28</v>
      </c>
      <c r="B2153" s="111" t="str">
        <f ca="1">OFFSET('YODA Header Blocks'!$A$1,0,'YODA File'!A2153)</f>
        <v>Data Values</v>
      </c>
      <c r="C2153">
        <f t="shared" ca="1" si="67"/>
        <v>2052</v>
      </c>
      <c r="D2153" s="111" t="str">
        <f ca="1">IF(ROW()-2&gt;LengthHeader,"",
OFFSET('YODA Header Blocks'!$A$2,'YODA File'!C2153,'YODA File'!A2153))</f>
        <v/>
      </c>
    </row>
    <row r="2154" spans="1:4" x14ac:dyDescent="0.25">
      <c r="A2154">
        <f t="shared" ca="1" si="66"/>
        <v>28</v>
      </c>
      <c r="B2154" s="111" t="str">
        <f ca="1">OFFSET('YODA Header Blocks'!$A$1,0,'YODA File'!A2154)</f>
        <v>Data Values</v>
      </c>
      <c r="C2154">
        <f t="shared" ca="1" si="67"/>
        <v>2053</v>
      </c>
      <c r="D2154" s="111" t="str">
        <f ca="1">IF(ROW()-2&gt;LengthHeader,"",
OFFSET('YODA Header Blocks'!$A$2,'YODA File'!C2154,'YODA File'!A2154))</f>
        <v/>
      </c>
    </row>
    <row r="2155" spans="1:4" x14ac:dyDescent="0.25">
      <c r="A2155">
        <f t="shared" ca="1" si="66"/>
        <v>28</v>
      </c>
      <c r="B2155" s="111" t="str">
        <f ca="1">OFFSET('YODA Header Blocks'!$A$1,0,'YODA File'!A2155)</f>
        <v>Data Values</v>
      </c>
      <c r="C2155">
        <f t="shared" ca="1" si="67"/>
        <v>2054</v>
      </c>
      <c r="D2155" s="111" t="str">
        <f ca="1">IF(ROW()-2&gt;LengthHeader,"",
OFFSET('YODA Header Blocks'!$A$2,'YODA File'!C2155,'YODA File'!A2155))</f>
        <v/>
      </c>
    </row>
    <row r="2156" spans="1:4" x14ac:dyDescent="0.25">
      <c r="A2156">
        <f t="shared" ca="1" si="66"/>
        <v>28</v>
      </c>
      <c r="B2156" s="111" t="str">
        <f ca="1">OFFSET('YODA Header Blocks'!$A$1,0,'YODA File'!A2156)</f>
        <v>Data Values</v>
      </c>
      <c r="C2156">
        <f t="shared" ca="1" si="67"/>
        <v>2055</v>
      </c>
      <c r="D2156" s="111" t="str">
        <f ca="1">IF(ROW()-2&gt;LengthHeader,"",
OFFSET('YODA Header Blocks'!$A$2,'YODA File'!C2156,'YODA File'!A2156))</f>
        <v/>
      </c>
    </row>
    <row r="2157" spans="1:4" x14ac:dyDescent="0.25">
      <c r="A2157">
        <f t="shared" ca="1" si="66"/>
        <v>28</v>
      </c>
      <c r="B2157" s="111" t="str">
        <f ca="1">OFFSET('YODA Header Blocks'!$A$1,0,'YODA File'!A2157)</f>
        <v>Data Values</v>
      </c>
      <c r="C2157">
        <f t="shared" ca="1" si="67"/>
        <v>2056</v>
      </c>
      <c r="D2157" s="111" t="str">
        <f ca="1">IF(ROW()-2&gt;LengthHeader,"",
OFFSET('YODA Header Blocks'!$A$2,'YODA File'!C2157,'YODA File'!A2157))</f>
        <v/>
      </c>
    </row>
    <row r="2158" spans="1:4" x14ac:dyDescent="0.25">
      <c r="A2158">
        <f t="shared" ca="1" si="66"/>
        <v>28</v>
      </c>
      <c r="B2158" s="111" t="str">
        <f ca="1">OFFSET('YODA Header Blocks'!$A$1,0,'YODA File'!A2158)</f>
        <v>Data Values</v>
      </c>
      <c r="C2158">
        <f t="shared" ca="1" si="67"/>
        <v>2057</v>
      </c>
      <c r="D2158" s="111" t="str">
        <f ca="1">IF(ROW()-2&gt;LengthHeader,"",
OFFSET('YODA Header Blocks'!$A$2,'YODA File'!C2158,'YODA File'!A2158))</f>
        <v/>
      </c>
    </row>
    <row r="2159" spans="1:4" x14ac:dyDescent="0.25">
      <c r="A2159">
        <f t="shared" ca="1" si="66"/>
        <v>28</v>
      </c>
      <c r="B2159" s="111" t="str">
        <f ca="1">OFFSET('YODA Header Blocks'!$A$1,0,'YODA File'!A2159)</f>
        <v>Data Values</v>
      </c>
      <c r="C2159">
        <f t="shared" ca="1" si="67"/>
        <v>2058</v>
      </c>
      <c r="D2159" s="111" t="str">
        <f ca="1">IF(ROW()-2&gt;LengthHeader,"",
OFFSET('YODA Header Blocks'!$A$2,'YODA File'!C2159,'YODA File'!A2159))</f>
        <v/>
      </c>
    </row>
    <row r="2160" spans="1:4" x14ac:dyDescent="0.25">
      <c r="A2160">
        <f t="shared" ca="1" si="66"/>
        <v>28</v>
      </c>
      <c r="B2160" s="111" t="str">
        <f ca="1">OFFSET('YODA Header Blocks'!$A$1,0,'YODA File'!A2160)</f>
        <v>Data Values</v>
      </c>
      <c r="C2160">
        <f t="shared" ca="1" si="67"/>
        <v>2059</v>
      </c>
      <c r="D2160" s="111" t="str">
        <f ca="1">IF(ROW()-2&gt;LengthHeader,"",
OFFSET('YODA Header Blocks'!$A$2,'YODA File'!C2160,'YODA File'!A2160))</f>
        <v/>
      </c>
    </row>
    <row r="2161" spans="1:4" x14ac:dyDescent="0.25">
      <c r="A2161">
        <f t="shared" ca="1" si="66"/>
        <v>28</v>
      </c>
      <c r="B2161" s="111" t="str">
        <f ca="1">OFFSET('YODA Header Blocks'!$A$1,0,'YODA File'!A2161)</f>
        <v>Data Values</v>
      </c>
      <c r="C2161">
        <f t="shared" ca="1" si="67"/>
        <v>2060</v>
      </c>
      <c r="D2161" s="111" t="str">
        <f ca="1">IF(ROW()-2&gt;LengthHeader,"",
OFFSET('YODA Header Blocks'!$A$2,'YODA File'!C2161,'YODA File'!A2161))</f>
        <v/>
      </c>
    </row>
    <row r="2162" spans="1:4" x14ac:dyDescent="0.25">
      <c r="A2162">
        <f t="shared" ca="1" si="66"/>
        <v>28</v>
      </c>
      <c r="B2162" s="111" t="str">
        <f ca="1">OFFSET('YODA Header Blocks'!$A$1,0,'YODA File'!A2162)</f>
        <v>Data Values</v>
      </c>
      <c r="C2162">
        <f t="shared" ca="1" si="67"/>
        <v>2061</v>
      </c>
      <c r="D2162" s="111" t="str">
        <f ca="1">IF(ROW()-2&gt;LengthHeader,"",
OFFSET('YODA Header Blocks'!$A$2,'YODA File'!C2162,'YODA File'!A2162))</f>
        <v/>
      </c>
    </row>
    <row r="2163" spans="1:4" x14ac:dyDescent="0.25">
      <c r="A2163">
        <f t="shared" ca="1" si="66"/>
        <v>28</v>
      </c>
      <c r="B2163" s="111" t="str">
        <f ca="1">OFFSET('YODA Header Blocks'!$A$1,0,'YODA File'!A2163)</f>
        <v>Data Values</v>
      </c>
      <c r="C2163">
        <f t="shared" ca="1" si="67"/>
        <v>2062</v>
      </c>
      <c r="D2163" s="111" t="str">
        <f ca="1">IF(ROW()-2&gt;LengthHeader,"",
OFFSET('YODA Header Blocks'!$A$2,'YODA File'!C2163,'YODA File'!A2163))</f>
        <v/>
      </c>
    </row>
    <row r="2164" spans="1:4" x14ac:dyDescent="0.25">
      <c r="A2164">
        <f t="shared" ca="1" si="66"/>
        <v>28</v>
      </c>
      <c r="B2164" s="111" t="str">
        <f ca="1">OFFSET('YODA Header Blocks'!$A$1,0,'YODA File'!A2164)</f>
        <v>Data Values</v>
      </c>
      <c r="C2164">
        <f t="shared" ca="1" si="67"/>
        <v>2063</v>
      </c>
      <c r="D2164" s="111" t="str">
        <f ca="1">IF(ROW()-2&gt;LengthHeader,"",
OFFSET('YODA Header Blocks'!$A$2,'YODA File'!C2164,'YODA File'!A2164))</f>
        <v/>
      </c>
    </row>
    <row r="2165" spans="1:4" x14ac:dyDescent="0.25">
      <c r="A2165">
        <f t="shared" ca="1" si="66"/>
        <v>28</v>
      </c>
      <c r="B2165" s="111" t="str">
        <f ca="1">OFFSET('YODA Header Blocks'!$A$1,0,'YODA File'!A2165)</f>
        <v>Data Values</v>
      </c>
      <c r="C2165">
        <f t="shared" ca="1" si="67"/>
        <v>2064</v>
      </c>
      <c r="D2165" s="111" t="str">
        <f ca="1">IF(ROW()-2&gt;LengthHeader,"",
OFFSET('YODA Header Blocks'!$A$2,'YODA File'!C2165,'YODA File'!A2165))</f>
        <v/>
      </c>
    </row>
    <row r="2166" spans="1:4" x14ac:dyDescent="0.25">
      <c r="A2166">
        <f t="shared" ca="1" si="66"/>
        <v>28</v>
      </c>
      <c r="B2166" s="111" t="str">
        <f ca="1">OFFSET('YODA Header Blocks'!$A$1,0,'YODA File'!A2166)</f>
        <v>Data Values</v>
      </c>
      <c r="C2166">
        <f t="shared" ca="1" si="67"/>
        <v>2065</v>
      </c>
      <c r="D2166" s="111" t="str">
        <f ca="1">IF(ROW()-2&gt;LengthHeader,"",
OFFSET('YODA Header Blocks'!$A$2,'YODA File'!C2166,'YODA File'!A2166))</f>
        <v/>
      </c>
    </row>
    <row r="2167" spans="1:4" x14ac:dyDescent="0.25">
      <c r="A2167">
        <f t="shared" ca="1" si="66"/>
        <v>28</v>
      </c>
      <c r="B2167" s="111" t="str">
        <f ca="1">OFFSET('YODA Header Blocks'!$A$1,0,'YODA File'!A2167)</f>
        <v>Data Values</v>
      </c>
      <c r="C2167">
        <f t="shared" ca="1" si="67"/>
        <v>2066</v>
      </c>
      <c r="D2167" s="111" t="str">
        <f ca="1">IF(ROW()-2&gt;LengthHeader,"",
OFFSET('YODA Header Blocks'!$A$2,'YODA File'!C2167,'YODA File'!A2167))</f>
        <v/>
      </c>
    </row>
    <row r="2168" spans="1:4" x14ac:dyDescent="0.25">
      <c r="A2168">
        <f t="shared" ca="1" si="66"/>
        <v>28</v>
      </c>
      <c r="B2168" s="111" t="str">
        <f ca="1">OFFSET('YODA Header Blocks'!$A$1,0,'YODA File'!A2168)</f>
        <v>Data Values</v>
      </c>
      <c r="C2168">
        <f t="shared" ca="1" si="67"/>
        <v>2067</v>
      </c>
      <c r="D2168" s="111" t="str">
        <f ca="1">IF(ROW()-2&gt;LengthHeader,"",
OFFSET('YODA Header Blocks'!$A$2,'YODA File'!C2168,'YODA File'!A2168))</f>
        <v/>
      </c>
    </row>
    <row r="2169" spans="1:4" x14ac:dyDescent="0.25">
      <c r="A2169">
        <f t="shared" ca="1" si="66"/>
        <v>28</v>
      </c>
      <c r="B2169" s="111" t="str">
        <f ca="1">OFFSET('YODA Header Blocks'!$A$1,0,'YODA File'!A2169)</f>
        <v>Data Values</v>
      </c>
      <c r="C2169">
        <f t="shared" ca="1" si="67"/>
        <v>2068</v>
      </c>
      <c r="D2169" s="111" t="str">
        <f ca="1">IF(ROW()-2&gt;LengthHeader,"",
OFFSET('YODA Header Blocks'!$A$2,'YODA File'!C2169,'YODA File'!A2169))</f>
        <v/>
      </c>
    </row>
    <row r="2170" spans="1:4" x14ac:dyDescent="0.25">
      <c r="A2170">
        <f t="shared" ca="1" si="66"/>
        <v>28</v>
      </c>
      <c r="B2170" s="111" t="str">
        <f ca="1">OFFSET('YODA Header Blocks'!$A$1,0,'YODA File'!A2170)</f>
        <v>Data Values</v>
      </c>
      <c r="C2170">
        <f t="shared" ca="1" si="67"/>
        <v>2069</v>
      </c>
      <c r="D2170" s="111" t="str">
        <f ca="1">IF(ROW()-2&gt;LengthHeader,"",
OFFSET('YODA Header Blocks'!$A$2,'YODA File'!C2170,'YODA File'!A2170))</f>
        <v/>
      </c>
    </row>
    <row r="2171" spans="1:4" x14ac:dyDescent="0.25">
      <c r="A2171">
        <f t="shared" ca="1" si="66"/>
        <v>28</v>
      </c>
      <c r="B2171" s="111" t="str">
        <f ca="1">OFFSET('YODA Header Blocks'!$A$1,0,'YODA File'!A2171)</f>
        <v>Data Values</v>
      </c>
      <c r="C2171">
        <f t="shared" ca="1" si="67"/>
        <v>2070</v>
      </c>
      <c r="D2171" s="111" t="str">
        <f ca="1">IF(ROW()-2&gt;LengthHeader,"",
OFFSET('YODA Header Blocks'!$A$2,'YODA File'!C2171,'YODA File'!A2171))</f>
        <v/>
      </c>
    </row>
    <row r="2172" spans="1:4" x14ac:dyDescent="0.25">
      <c r="A2172">
        <f t="shared" ca="1" si="66"/>
        <v>28</v>
      </c>
      <c r="B2172" s="111" t="str">
        <f ca="1">OFFSET('YODA Header Blocks'!$A$1,0,'YODA File'!A2172)</f>
        <v>Data Values</v>
      </c>
      <c r="C2172">
        <f t="shared" ca="1" si="67"/>
        <v>2071</v>
      </c>
      <c r="D2172" s="111" t="str">
        <f ca="1">IF(ROW()-2&gt;LengthHeader,"",
OFFSET('YODA Header Blocks'!$A$2,'YODA File'!C2172,'YODA File'!A2172))</f>
        <v/>
      </c>
    </row>
    <row r="2173" spans="1:4" x14ac:dyDescent="0.25">
      <c r="A2173">
        <f t="shared" ca="1" si="66"/>
        <v>28</v>
      </c>
      <c r="B2173" s="111" t="str">
        <f ca="1">OFFSET('YODA Header Blocks'!$A$1,0,'YODA File'!A2173)</f>
        <v>Data Values</v>
      </c>
      <c r="C2173">
        <f t="shared" ca="1" si="67"/>
        <v>2072</v>
      </c>
      <c r="D2173" s="111" t="str">
        <f ca="1">IF(ROW()-2&gt;LengthHeader,"",
OFFSET('YODA Header Blocks'!$A$2,'YODA File'!C2173,'YODA File'!A2173))</f>
        <v/>
      </c>
    </row>
    <row r="2174" spans="1:4" x14ac:dyDescent="0.25">
      <c r="A2174">
        <f t="shared" ca="1" si="66"/>
        <v>28</v>
      </c>
      <c r="B2174" s="111" t="str">
        <f ca="1">OFFSET('YODA Header Blocks'!$A$1,0,'YODA File'!A2174)</f>
        <v>Data Values</v>
      </c>
      <c r="C2174">
        <f t="shared" ca="1" si="67"/>
        <v>2073</v>
      </c>
      <c r="D2174" s="111" t="str">
        <f ca="1">IF(ROW()-2&gt;LengthHeader,"",
OFFSET('YODA Header Blocks'!$A$2,'YODA File'!C2174,'YODA File'!A2174))</f>
        <v/>
      </c>
    </row>
    <row r="2175" spans="1:4" x14ac:dyDescent="0.25">
      <c r="A2175">
        <f t="shared" ca="1" si="66"/>
        <v>28</v>
      </c>
      <c r="B2175" s="111" t="str">
        <f ca="1">OFFSET('YODA Header Blocks'!$A$1,0,'YODA File'!A2175)</f>
        <v>Data Values</v>
      </c>
      <c r="C2175">
        <f t="shared" ca="1" si="67"/>
        <v>2074</v>
      </c>
      <c r="D2175" s="111" t="str">
        <f ca="1">IF(ROW()-2&gt;LengthHeader,"",
OFFSET('YODA Header Blocks'!$A$2,'YODA File'!C2175,'YODA File'!A2175))</f>
        <v/>
      </c>
    </row>
    <row r="2176" spans="1:4" x14ac:dyDescent="0.25">
      <c r="A2176">
        <f t="shared" ca="1" si="66"/>
        <v>28</v>
      </c>
      <c r="B2176" s="111" t="str">
        <f ca="1">OFFSET('YODA Header Blocks'!$A$1,0,'YODA File'!A2176)</f>
        <v>Data Values</v>
      </c>
      <c r="C2176">
        <f t="shared" ca="1" si="67"/>
        <v>2075</v>
      </c>
      <c r="D2176" s="111" t="str">
        <f ca="1">IF(ROW()-2&gt;LengthHeader,"",
OFFSET('YODA Header Blocks'!$A$2,'YODA File'!C2176,'YODA File'!A2176))</f>
        <v/>
      </c>
    </row>
    <row r="2177" spans="1:4" x14ac:dyDescent="0.25">
      <c r="A2177">
        <f t="shared" ca="1" si="66"/>
        <v>28</v>
      </c>
      <c r="B2177" s="111" t="str">
        <f ca="1">OFFSET('YODA Header Blocks'!$A$1,0,'YODA File'!A2177)</f>
        <v>Data Values</v>
      </c>
      <c r="C2177">
        <f t="shared" ca="1" si="67"/>
        <v>2076</v>
      </c>
      <c r="D2177" s="111" t="str">
        <f ca="1">IF(ROW()-2&gt;LengthHeader,"",
OFFSET('YODA Header Blocks'!$A$2,'YODA File'!C2177,'YODA File'!A2177))</f>
        <v/>
      </c>
    </row>
    <row r="2178" spans="1:4" x14ac:dyDescent="0.25">
      <c r="A2178">
        <f t="shared" ca="1" si="66"/>
        <v>28</v>
      </c>
      <c r="B2178" s="111" t="str">
        <f ca="1">OFFSET('YODA Header Blocks'!$A$1,0,'YODA File'!A2178)</f>
        <v>Data Values</v>
      </c>
      <c r="C2178">
        <f t="shared" ca="1" si="67"/>
        <v>2077</v>
      </c>
      <c r="D2178" s="111" t="str">
        <f ca="1">IF(ROW()-2&gt;LengthHeader,"",
OFFSET('YODA Header Blocks'!$A$2,'YODA File'!C2178,'YODA File'!A2178))</f>
        <v/>
      </c>
    </row>
    <row r="2179" spans="1:4" x14ac:dyDescent="0.25">
      <c r="A2179">
        <f t="shared" ref="A2179:A2242" ca="1" si="68">IF(C2178=INDIRECT(CONCATENATE("'YODA Header Blocks'!R2C",A2178+1,":R2C",A2178+1),FALSE),A2178+1,A2178)</f>
        <v>28</v>
      </c>
      <c r="B2179" s="111" t="str">
        <f ca="1">OFFSET('YODA Header Blocks'!$A$1,0,'YODA File'!A2179)</f>
        <v>Data Values</v>
      </c>
      <c r="C2179">
        <f t="shared" ref="C2179:C2242" ca="1" si="69">IF(C2178=SUM(INDIRECT(CONCATENATE("'YODA Header Blocks'!R2C",A2178+1,":R2C",A2178+1),FALSE)),1,C2178+1)</f>
        <v>2078</v>
      </c>
      <c r="D2179" s="111" t="str">
        <f ca="1">IF(ROW()-2&gt;LengthHeader,"",
OFFSET('YODA Header Blocks'!$A$2,'YODA File'!C2179,'YODA File'!A2179))</f>
        <v/>
      </c>
    </row>
    <row r="2180" spans="1:4" x14ac:dyDescent="0.25">
      <c r="A2180">
        <f t="shared" ca="1" si="68"/>
        <v>28</v>
      </c>
      <c r="B2180" s="111" t="str">
        <f ca="1">OFFSET('YODA Header Blocks'!$A$1,0,'YODA File'!A2180)</f>
        <v>Data Values</v>
      </c>
      <c r="C2180">
        <f t="shared" ca="1" si="69"/>
        <v>2079</v>
      </c>
      <c r="D2180" s="111" t="str">
        <f ca="1">IF(ROW()-2&gt;LengthHeader,"",
OFFSET('YODA Header Blocks'!$A$2,'YODA File'!C2180,'YODA File'!A2180))</f>
        <v/>
      </c>
    </row>
    <row r="2181" spans="1:4" x14ac:dyDescent="0.25">
      <c r="A2181">
        <f t="shared" ca="1" si="68"/>
        <v>28</v>
      </c>
      <c r="B2181" s="111" t="str">
        <f ca="1">OFFSET('YODA Header Blocks'!$A$1,0,'YODA File'!A2181)</f>
        <v>Data Values</v>
      </c>
      <c r="C2181">
        <f t="shared" ca="1" si="69"/>
        <v>2080</v>
      </c>
      <c r="D2181" s="111" t="str">
        <f ca="1">IF(ROW()-2&gt;LengthHeader,"",
OFFSET('YODA Header Blocks'!$A$2,'YODA File'!C2181,'YODA File'!A2181))</f>
        <v/>
      </c>
    </row>
    <row r="2182" spans="1:4" x14ac:dyDescent="0.25">
      <c r="A2182">
        <f t="shared" ca="1" si="68"/>
        <v>28</v>
      </c>
      <c r="B2182" s="111" t="str">
        <f ca="1">OFFSET('YODA Header Blocks'!$A$1,0,'YODA File'!A2182)</f>
        <v>Data Values</v>
      </c>
      <c r="C2182">
        <f t="shared" ca="1" si="69"/>
        <v>2081</v>
      </c>
      <c r="D2182" s="111" t="str">
        <f ca="1">IF(ROW()-2&gt;LengthHeader,"",
OFFSET('YODA Header Blocks'!$A$2,'YODA File'!C2182,'YODA File'!A2182))</f>
        <v/>
      </c>
    </row>
    <row r="2183" spans="1:4" x14ac:dyDescent="0.25">
      <c r="A2183">
        <f t="shared" ca="1" si="68"/>
        <v>28</v>
      </c>
      <c r="B2183" s="111" t="str">
        <f ca="1">OFFSET('YODA Header Blocks'!$A$1,0,'YODA File'!A2183)</f>
        <v>Data Values</v>
      </c>
      <c r="C2183">
        <f t="shared" ca="1" si="69"/>
        <v>2082</v>
      </c>
      <c r="D2183" s="111" t="str">
        <f ca="1">IF(ROW()-2&gt;LengthHeader,"",
OFFSET('YODA Header Blocks'!$A$2,'YODA File'!C2183,'YODA File'!A2183))</f>
        <v/>
      </c>
    </row>
    <row r="2184" spans="1:4" x14ac:dyDescent="0.25">
      <c r="A2184">
        <f t="shared" ca="1" si="68"/>
        <v>28</v>
      </c>
      <c r="B2184" s="111" t="str">
        <f ca="1">OFFSET('YODA Header Blocks'!$A$1,0,'YODA File'!A2184)</f>
        <v>Data Values</v>
      </c>
      <c r="C2184">
        <f t="shared" ca="1" si="69"/>
        <v>2083</v>
      </c>
      <c r="D2184" s="111" t="str">
        <f ca="1">IF(ROW()-2&gt;LengthHeader,"",
OFFSET('YODA Header Blocks'!$A$2,'YODA File'!C2184,'YODA File'!A2184))</f>
        <v/>
      </c>
    </row>
    <row r="2185" spans="1:4" x14ac:dyDescent="0.25">
      <c r="A2185">
        <f t="shared" ca="1" si="68"/>
        <v>28</v>
      </c>
      <c r="B2185" s="111" t="str">
        <f ca="1">OFFSET('YODA Header Blocks'!$A$1,0,'YODA File'!A2185)</f>
        <v>Data Values</v>
      </c>
      <c r="C2185">
        <f t="shared" ca="1" si="69"/>
        <v>2084</v>
      </c>
      <c r="D2185" s="111" t="str">
        <f ca="1">IF(ROW()-2&gt;LengthHeader,"",
OFFSET('YODA Header Blocks'!$A$2,'YODA File'!C2185,'YODA File'!A2185))</f>
        <v/>
      </c>
    </row>
    <row r="2186" spans="1:4" x14ac:dyDescent="0.25">
      <c r="A2186">
        <f t="shared" ca="1" si="68"/>
        <v>28</v>
      </c>
      <c r="B2186" s="111" t="str">
        <f ca="1">OFFSET('YODA Header Blocks'!$A$1,0,'YODA File'!A2186)</f>
        <v>Data Values</v>
      </c>
      <c r="C2186">
        <f t="shared" ca="1" si="69"/>
        <v>2085</v>
      </c>
      <c r="D2186" s="111" t="str">
        <f ca="1">IF(ROW()-2&gt;LengthHeader,"",
OFFSET('YODA Header Blocks'!$A$2,'YODA File'!C2186,'YODA File'!A2186))</f>
        <v/>
      </c>
    </row>
    <row r="2187" spans="1:4" x14ac:dyDescent="0.25">
      <c r="A2187">
        <f t="shared" ca="1" si="68"/>
        <v>28</v>
      </c>
      <c r="B2187" s="111" t="str">
        <f ca="1">OFFSET('YODA Header Blocks'!$A$1,0,'YODA File'!A2187)</f>
        <v>Data Values</v>
      </c>
      <c r="C2187">
        <f t="shared" ca="1" si="69"/>
        <v>2086</v>
      </c>
      <c r="D2187" s="111" t="str">
        <f ca="1">IF(ROW()-2&gt;LengthHeader,"",
OFFSET('YODA Header Blocks'!$A$2,'YODA File'!C2187,'YODA File'!A2187))</f>
        <v/>
      </c>
    </row>
    <row r="2188" spans="1:4" x14ac:dyDescent="0.25">
      <c r="A2188">
        <f t="shared" ca="1" si="68"/>
        <v>28</v>
      </c>
      <c r="B2188" s="111" t="str">
        <f ca="1">OFFSET('YODA Header Blocks'!$A$1,0,'YODA File'!A2188)</f>
        <v>Data Values</v>
      </c>
      <c r="C2188">
        <f t="shared" ca="1" si="69"/>
        <v>2087</v>
      </c>
      <c r="D2188" s="111" t="str">
        <f ca="1">IF(ROW()-2&gt;LengthHeader,"",
OFFSET('YODA Header Blocks'!$A$2,'YODA File'!C2188,'YODA File'!A2188))</f>
        <v/>
      </c>
    </row>
    <row r="2189" spans="1:4" x14ac:dyDescent="0.25">
      <c r="A2189">
        <f t="shared" ca="1" si="68"/>
        <v>28</v>
      </c>
      <c r="B2189" s="111" t="str">
        <f ca="1">OFFSET('YODA Header Blocks'!$A$1,0,'YODA File'!A2189)</f>
        <v>Data Values</v>
      </c>
      <c r="C2189">
        <f t="shared" ca="1" si="69"/>
        <v>2088</v>
      </c>
      <c r="D2189" s="111" t="str">
        <f ca="1">IF(ROW()-2&gt;LengthHeader,"",
OFFSET('YODA Header Blocks'!$A$2,'YODA File'!C2189,'YODA File'!A2189))</f>
        <v/>
      </c>
    </row>
    <row r="2190" spans="1:4" x14ac:dyDescent="0.25">
      <c r="A2190">
        <f t="shared" ca="1" si="68"/>
        <v>28</v>
      </c>
      <c r="B2190" s="111" t="str">
        <f ca="1">OFFSET('YODA Header Blocks'!$A$1,0,'YODA File'!A2190)</f>
        <v>Data Values</v>
      </c>
      <c r="C2190">
        <f t="shared" ca="1" si="69"/>
        <v>2089</v>
      </c>
      <c r="D2190" s="111" t="str">
        <f ca="1">IF(ROW()-2&gt;LengthHeader,"",
OFFSET('YODA Header Blocks'!$A$2,'YODA File'!C2190,'YODA File'!A2190))</f>
        <v/>
      </c>
    </row>
    <row r="2191" spans="1:4" x14ac:dyDescent="0.25">
      <c r="A2191">
        <f t="shared" ca="1" si="68"/>
        <v>28</v>
      </c>
      <c r="B2191" s="111" t="str">
        <f ca="1">OFFSET('YODA Header Blocks'!$A$1,0,'YODA File'!A2191)</f>
        <v>Data Values</v>
      </c>
      <c r="C2191">
        <f t="shared" ca="1" si="69"/>
        <v>2090</v>
      </c>
      <c r="D2191" s="111" t="str">
        <f ca="1">IF(ROW()-2&gt;LengthHeader,"",
OFFSET('YODA Header Blocks'!$A$2,'YODA File'!C2191,'YODA File'!A2191))</f>
        <v/>
      </c>
    </row>
    <row r="2192" spans="1:4" x14ac:dyDescent="0.25">
      <c r="A2192">
        <f t="shared" ca="1" si="68"/>
        <v>28</v>
      </c>
      <c r="B2192" s="111" t="str">
        <f ca="1">OFFSET('YODA Header Blocks'!$A$1,0,'YODA File'!A2192)</f>
        <v>Data Values</v>
      </c>
      <c r="C2192">
        <f t="shared" ca="1" si="69"/>
        <v>2091</v>
      </c>
      <c r="D2192" s="111" t="str">
        <f ca="1">IF(ROW()-2&gt;LengthHeader,"",
OFFSET('YODA Header Blocks'!$A$2,'YODA File'!C2192,'YODA File'!A2192))</f>
        <v/>
      </c>
    </row>
    <row r="2193" spans="1:4" x14ac:dyDescent="0.25">
      <c r="A2193">
        <f t="shared" ca="1" si="68"/>
        <v>28</v>
      </c>
      <c r="B2193" s="111" t="str">
        <f ca="1">OFFSET('YODA Header Blocks'!$A$1,0,'YODA File'!A2193)</f>
        <v>Data Values</v>
      </c>
      <c r="C2193">
        <f t="shared" ca="1" si="69"/>
        <v>2092</v>
      </c>
      <c r="D2193" s="111" t="str">
        <f ca="1">IF(ROW()-2&gt;LengthHeader,"",
OFFSET('YODA Header Blocks'!$A$2,'YODA File'!C2193,'YODA File'!A2193))</f>
        <v/>
      </c>
    </row>
    <row r="2194" spans="1:4" x14ac:dyDescent="0.25">
      <c r="A2194">
        <f t="shared" ca="1" si="68"/>
        <v>28</v>
      </c>
      <c r="B2194" s="111" t="str">
        <f ca="1">OFFSET('YODA Header Blocks'!$A$1,0,'YODA File'!A2194)</f>
        <v>Data Values</v>
      </c>
      <c r="C2194">
        <f t="shared" ca="1" si="69"/>
        <v>2093</v>
      </c>
      <c r="D2194" s="111" t="str">
        <f ca="1">IF(ROW()-2&gt;LengthHeader,"",
OFFSET('YODA Header Blocks'!$A$2,'YODA File'!C2194,'YODA File'!A2194))</f>
        <v/>
      </c>
    </row>
    <row r="2195" spans="1:4" x14ac:dyDescent="0.25">
      <c r="A2195">
        <f t="shared" ca="1" si="68"/>
        <v>28</v>
      </c>
      <c r="B2195" s="111" t="str">
        <f ca="1">OFFSET('YODA Header Blocks'!$A$1,0,'YODA File'!A2195)</f>
        <v>Data Values</v>
      </c>
      <c r="C2195">
        <f t="shared" ca="1" si="69"/>
        <v>2094</v>
      </c>
      <c r="D2195" s="111" t="str">
        <f ca="1">IF(ROW()-2&gt;LengthHeader,"",
OFFSET('YODA Header Blocks'!$A$2,'YODA File'!C2195,'YODA File'!A2195))</f>
        <v/>
      </c>
    </row>
    <row r="2196" spans="1:4" x14ac:dyDescent="0.25">
      <c r="A2196">
        <f t="shared" ca="1" si="68"/>
        <v>28</v>
      </c>
      <c r="B2196" s="111" t="str">
        <f ca="1">OFFSET('YODA Header Blocks'!$A$1,0,'YODA File'!A2196)</f>
        <v>Data Values</v>
      </c>
      <c r="C2196">
        <f t="shared" ca="1" si="69"/>
        <v>2095</v>
      </c>
      <c r="D2196" s="111" t="str">
        <f ca="1">IF(ROW()-2&gt;LengthHeader,"",
OFFSET('YODA Header Blocks'!$A$2,'YODA File'!C2196,'YODA File'!A2196))</f>
        <v/>
      </c>
    </row>
    <row r="2197" spans="1:4" x14ac:dyDescent="0.25">
      <c r="A2197">
        <f t="shared" ca="1" si="68"/>
        <v>28</v>
      </c>
      <c r="B2197" s="111" t="str">
        <f ca="1">OFFSET('YODA Header Blocks'!$A$1,0,'YODA File'!A2197)</f>
        <v>Data Values</v>
      </c>
      <c r="C2197">
        <f t="shared" ca="1" si="69"/>
        <v>2096</v>
      </c>
      <c r="D2197" s="111" t="str">
        <f ca="1">IF(ROW()-2&gt;LengthHeader,"",
OFFSET('YODA Header Blocks'!$A$2,'YODA File'!C2197,'YODA File'!A2197))</f>
        <v/>
      </c>
    </row>
    <row r="2198" spans="1:4" x14ac:dyDescent="0.25">
      <c r="A2198">
        <f t="shared" ca="1" si="68"/>
        <v>28</v>
      </c>
      <c r="B2198" s="111" t="str">
        <f ca="1">OFFSET('YODA Header Blocks'!$A$1,0,'YODA File'!A2198)</f>
        <v>Data Values</v>
      </c>
      <c r="C2198">
        <f t="shared" ca="1" si="69"/>
        <v>2097</v>
      </c>
      <c r="D2198" s="111" t="str">
        <f ca="1">IF(ROW()-2&gt;LengthHeader,"",
OFFSET('YODA Header Blocks'!$A$2,'YODA File'!C2198,'YODA File'!A2198))</f>
        <v/>
      </c>
    </row>
    <row r="2199" spans="1:4" x14ac:dyDescent="0.25">
      <c r="A2199">
        <f t="shared" ca="1" si="68"/>
        <v>28</v>
      </c>
      <c r="B2199" s="111" t="str">
        <f ca="1">OFFSET('YODA Header Blocks'!$A$1,0,'YODA File'!A2199)</f>
        <v>Data Values</v>
      </c>
      <c r="C2199">
        <f t="shared" ca="1" si="69"/>
        <v>2098</v>
      </c>
      <c r="D2199" s="111" t="str">
        <f ca="1">IF(ROW()-2&gt;LengthHeader,"",
OFFSET('YODA Header Blocks'!$A$2,'YODA File'!C2199,'YODA File'!A2199))</f>
        <v/>
      </c>
    </row>
    <row r="2200" spans="1:4" x14ac:dyDescent="0.25">
      <c r="A2200">
        <f t="shared" ca="1" si="68"/>
        <v>28</v>
      </c>
      <c r="B2200" s="111" t="str">
        <f ca="1">OFFSET('YODA Header Blocks'!$A$1,0,'YODA File'!A2200)</f>
        <v>Data Values</v>
      </c>
      <c r="C2200">
        <f t="shared" ca="1" si="69"/>
        <v>2099</v>
      </c>
      <c r="D2200" s="111" t="str">
        <f ca="1">IF(ROW()-2&gt;LengthHeader,"",
OFFSET('YODA Header Blocks'!$A$2,'YODA File'!C2200,'YODA File'!A2200))</f>
        <v/>
      </c>
    </row>
    <row r="2201" spans="1:4" x14ac:dyDescent="0.25">
      <c r="A2201">
        <f t="shared" ca="1" si="68"/>
        <v>28</v>
      </c>
      <c r="B2201" s="111" t="str">
        <f ca="1">OFFSET('YODA Header Blocks'!$A$1,0,'YODA File'!A2201)</f>
        <v>Data Values</v>
      </c>
      <c r="C2201">
        <f t="shared" ca="1" si="69"/>
        <v>2100</v>
      </c>
      <c r="D2201" s="111" t="str">
        <f ca="1">IF(ROW()-2&gt;LengthHeader,"",
OFFSET('YODA Header Blocks'!$A$2,'YODA File'!C2201,'YODA File'!A2201))</f>
        <v/>
      </c>
    </row>
    <row r="2202" spans="1:4" x14ac:dyDescent="0.25">
      <c r="A2202">
        <f t="shared" ca="1" si="68"/>
        <v>28</v>
      </c>
      <c r="B2202" s="111" t="str">
        <f ca="1">OFFSET('YODA Header Blocks'!$A$1,0,'YODA File'!A2202)</f>
        <v>Data Values</v>
      </c>
      <c r="C2202">
        <f t="shared" ca="1" si="69"/>
        <v>2101</v>
      </c>
      <c r="D2202" s="111" t="str">
        <f ca="1">IF(ROW()-2&gt;LengthHeader,"",
OFFSET('YODA Header Blocks'!$A$2,'YODA File'!C2202,'YODA File'!A2202))</f>
        <v/>
      </c>
    </row>
    <row r="2203" spans="1:4" x14ac:dyDescent="0.25">
      <c r="A2203">
        <f t="shared" ca="1" si="68"/>
        <v>28</v>
      </c>
      <c r="B2203" s="111" t="str">
        <f ca="1">OFFSET('YODA Header Blocks'!$A$1,0,'YODA File'!A2203)</f>
        <v>Data Values</v>
      </c>
      <c r="C2203">
        <f t="shared" ca="1" si="69"/>
        <v>2102</v>
      </c>
      <c r="D2203" s="111" t="str">
        <f ca="1">IF(ROW()-2&gt;LengthHeader,"",
OFFSET('YODA Header Blocks'!$A$2,'YODA File'!C2203,'YODA File'!A2203))</f>
        <v/>
      </c>
    </row>
    <row r="2204" spans="1:4" x14ac:dyDescent="0.25">
      <c r="A2204">
        <f t="shared" ca="1" si="68"/>
        <v>28</v>
      </c>
      <c r="B2204" s="111" t="str">
        <f ca="1">OFFSET('YODA Header Blocks'!$A$1,0,'YODA File'!A2204)</f>
        <v>Data Values</v>
      </c>
      <c r="C2204">
        <f t="shared" ca="1" si="69"/>
        <v>2103</v>
      </c>
      <c r="D2204" s="111" t="str">
        <f ca="1">IF(ROW()-2&gt;LengthHeader,"",
OFFSET('YODA Header Blocks'!$A$2,'YODA File'!C2204,'YODA File'!A2204))</f>
        <v/>
      </c>
    </row>
    <row r="2205" spans="1:4" x14ac:dyDescent="0.25">
      <c r="A2205">
        <f t="shared" ca="1" si="68"/>
        <v>28</v>
      </c>
      <c r="B2205" s="111" t="str">
        <f ca="1">OFFSET('YODA Header Blocks'!$A$1,0,'YODA File'!A2205)</f>
        <v>Data Values</v>
      </c>
      <c r="C2205">
        <f t="shared" ca="1" si="69"/>
        <v>2104</v>
      </c>
      <c r="D2205" s="111" t="str">
        <f ca="1">IF(ROW()-2&gt;LengthHeader,"",
OFFSET('YODA Header Blocks'!$A$2,'YODA File'!C2205,'YODA File'!A2205))</f>
        <v/>
      </c>
    </row>
    <row r="2206" spans="1:4" x14ac:dyDescent="0.25">
      <c r="A2206">
        <f t="shared" ca="1" si="68"/>
        <v>28</v>
      </c>
      <c r="B2206" s="111" t="str">
        <f ca="1">OFFSET('YODA Header Blocks'!$A$1,0,'YODA File'!A2206)</f>
        <v>Data Values</v>
      </c>
      <c r="C2206">
        <f t="shared" ca="1" si="69"/>
        <v>2105</v>
      </c>
      <c r="D2206" s="111" t="str">
        <f ca="1">IF(ROW()-2&gt;LengthHeader,"",
OFFSET('YODA Header Blocks'!$A$2,'YODA File'!C2206,'YODA File'!A2206))</f>
        <v/>
      </c>
    </row>
    <row r="2207" spans="1:4" x14ac:dyDescent="0.25">
      <c r="A2207">
        <f t="shared" ca="1" si="68"/>
        <v>28</v>
      </c>
      <c r="B2207" s="111" t="str">
        <f ca="1">OFFSET('YODA Header Blocks'!$A$1,0,'YODA File'!A2207)</f>
        <v>Data Values</v>
      </c>
      <c r="C2207">
        <f t="shared" ca="1" si="69"/>
        <v>2106</v>
      </c>
      <c r="D2207" s="111" t="str">
        <f ca="1">IF(ROW()-2&gt;LengthHeader,"",
OFFSET('YODA Header Blocks'!$A$2,'YODA File'!C2207,'YODA File'!A2207))</f>
        <v/>
      </c>
    </row>
    <row r="2208" spans="1:4" x14ac:dyDescent="0.25">
      <c r="A2208">
        <f t="shared" ca="1" si="68"/>
        <v>28</v>
      </c>
      <c r="B2208" s="111" t="str">
        <f ca="1">OFFSET('YODA Header Blocks'!$A$1,0,'YODA File'!A2208)</f>
        <v>Data Values</v>
      </c>
      <c r="C2208">
        <f t="shared" ca="1" si="69"/>
        <v>2107</v>
      </c>
      <c r="D2208" s="111" t="str">
        <f ca="1">IF(ROW()-2&gt;LengthHeader,"",
OFFSET('YODA Header Blocks'!$A$2,'YODA File'!C2208,'YODA File'!A2208))</f>
        <v/>
      </c>
    </row>
    <row r="2209" spans="1:4" x14ac:dyDescent="0.25">
      <c r="A2209">
        <f t="shared" ca="1" si="68"/>
        <v>28</v>
      </c>
      <c r="B2209" s="111" t="str">
        <f ca="1">OFFSET('YODA Header Blocks'!$A$1,0,'YODA File'!A2209)</f>
        <v>Data Values</v>
      </c>
      <c r="C2209">
        <f t="shared" ca="1" si="69"/>
        <v>2108</v>
      </c>
      <c r="D2209" s="111" t="str">
        <f ca="1">IF(ROW()-2&gt;LengthHeader,"",
OFFSET('YODA Header Blocks'!$A$2,'YODA File'!C2209,'YODA File'!A2209))</f>
        <v/>
      </c>
    </row>
    <row r="2210" spans="1:4" x14ac:dyDescent="0.25">
      <c r="A2210">
        <f t="shared" ca="1" si="68"/>
        <v>28</v>
      </c>
      <c r="B2210" s="111" t="str">
        <f ca="1">OFFSET('YODA Header Blocks'!$A$1,0,'YODA File'!A2210)</f>
        <v>Data Values</v>
      </c>
      <c r="C2210">
        <f t="shared" ca="1" si="69"/>
        <v>2109</v>
      </c>
      <c r="D2210" s="111" t="str">
        <f ca="1">IF(ROW()-2&gt;LengthHeader,"",
OFFSET('YODA Header Blocks'!$A$2,'YODA File'!C2210,'YODA File'!A2210))</f>
        <v/>
      </c>
    </row>
    <row r="2211" spans="1:4" x14ac:dyDescent="0.25">
      <c r="A2211">
        <f t="shared" ca="1" si="68"/>
        <v>28</v>
      </c>
      <c r="B2211" s="111" t="str">
        <f ca="1">OFFSET('YODA Header Blocks'!$A$1,0,'YODA File'!A2211)</f>
        <v>Data Values</v>
      </c>
      <c r="C2211">
        <f t="shared" ca="1" si="69"/>
        <v>2110</v>
      </c>
      <c r="D2211" s="111" t="str">
        <f ca="1">IF(ROW()-2&gt;LengthHeader,"",
OFFSET('YODA Header Blocks'!$A$2,'YODA File'!C2211,'YODA File'!A2211))</f>
        <v/>
      </c>
    </row>
    <row r="2212" spans="1:4" x14ac:dyDescent="0.25">
      <c r="A2212">
        <f t="shared" ca="1" si="68"/>
        <v>28</v>
      </c>
      <c r="B2212" s="111" t="str">
        <f ca="1">OFFSET('YODA Header Blocks'!$A$1,0,'YODA File'!A2212)</f>
        <v>Data Values</v>
      </c>
      <c r="C2212">
        <f t="shared" ca="1" si="69"/>
        <v>2111</v>
      </c>
      <c r="D2212" s="111" t="str">
        <f ca="1">IF(ROW()-2&gt;LengthHeader,"",
OFFSET('YODA Header Blocks'!$A$2,'YODA File'!C2212,'YODA File'!A2212))</f>
        <v/>
      </c>
    </row>
    <row r="2213" spans="1:4" x14ac:dyDescent="0.25">
      <c r="A2213">
        <f t="shared" ca="1" si="68"/>
        <v>28</v>
      </c>
      <c r="B2213" s="111" t="str">
        <f ca="1">OFFSET('YODA Header Blocks'!$A$1,0,'YODA File'!A2213)</f>
        <v>Data Values</v>
      </c>
      <c r="C2213">
        <f t="shared" ca="1" si="69"/>
        <v>2112</v>
      </c>
      <c r="D2213" s="111" t="str">
        <f ca="1">IF(ROW()-2&gt;LengthHeader,"",
OFFSET('YODA Header Blocks'!$A$2,'YODA File'!C2213,'YODA File'!A2213))</f>
        <v/>
      </c>
    </row>
    <row r="2214" spans="1:4" x14ac:dyDescent="0.25">
      <c r="A2214">
        <f t="shared" ca="1" si="68"/>
        <v>28</v>
      </c>
      <c r="B2214" s="111" t="str">
        <f ca="1">OFFSET('YODA Header Blocks'!$A$1,0,'YODA File'!A2214)</f>
        <v>Data Values</v>
      </c>
      <c r="C2214">
        <f t="shared" ca="1" si="69"/>
        <v>2113</v>
      </c>
      <c r="D2214" s="111" t="str">
        <f ca="1">IF(ROW()-2&gt;LengthHeader,"",
OFFSET('YODA Header Blocks'!$A$2,'YODA File'!C2214,'YODA File'!A2214))</f>
        <v/>
      </c>
    </row>
    <row r="2215" spans="1:4" x14ac:dyDescent="0.25">
      <c r="A2215">
        <f t="shared" ca="1" si="68"/>
        <v>28</v>
      </c>
      <c r="B2215" s="111" t="str">
        <f ca="1">OFFSET('YODA Header Blocks'!$A$1,0,'YODA File'!A2215)</f>
        <v>Data Values</v>
      </c>
      <c r="C2215">
        <f t="shared" ca="1" si="69"/>
        <v>2114</v>
      </c>
      <c r="D2215" s="111" t="str">
        <f ca="1">IF(ROW()-2&gt;LengthHeader,"",
OFFSET('YODA Header Blocks'!$A$2,'YODA File'!C2215,'YODA File'!A2215))</f>
        <v/>
      </c>
    </row>
    <row r="2216" spans="1:4" x14ac:dyDescent="0.25">
      <c r="A2216">
        <f t="shared" ca="1" si="68"/>
        <v>28</v>
      </c>
      <c r="B2216" s="111" t="str">
        <f ca="1">OFFSET('YODA Header Blocks'!$A$1,0,'YODA File'!A2216)</f>
        <v>Data Values</v>
      </c>
      <c r="C2216">
        <f t="shared" ca="1" si="69"/>
        <v>2115</v>
      </c>
      <c r="D2216" s="111" t="str">
        <f ca="1">IF(ROW()-2&gt;LengthHeader,"",
OFFSET('YODA Header Blocks'!$A$2,'YODA File'!C2216,'YODA File'!A2216))</f>
        <v/>
      </c>
    </row>
    <row r="2217" spans="1:4" x14ac:dyDescent="0.25">
      <c r="A2217">
        <f t="shared" ca="1" si="68"/>
        <v>28</v>
      </c>
      <c r="B2217" s="111" t="str">
        <f ca="1">OFFSET('YODA Header Blocks'!$A$1,0,'YODA File'!A2217)</f>
        <v>Data Values</v>
      </c>
      <c r="C2217">
        <f t="shared" ca="1" si="69"/>
        <v>2116</v>
      </c>
      <c r="D2217" s="111" t="str">
        <f ca="1">IF(ROW()-2&gt;LengthHeader,"",
OFFSET('YODA Header Blocks'!$A$2,'YODA File'!C2217,'YODA File'!A2217))</f>
        <v/>
      </c>
    </row>
    <row r="2218" spans="1:4" x14ac:dyDescent="0.25">
      <c r="A2218">
        <f t="shared" ca="1" si="68"/>
        <v>28</v>
      </c>
      <c r="B2218" s="111" t="str">
        <f ca="1">OFFSET('YODA Header Blocks'!$A$1,0,'YODA File'!A2218)</f>
        <v>Data Values</v>
      </c>
      <c r="C2218">
        <f t="shared" ca="1" si="69"/>
        <v>2117</v>
      </c>
      <c r="D2218" s="111" t="str">
        <f ca="1">IF(ROW()-2&gt;LengthHeader,"",
OFFSET('YODA Header Blocks'!$A$2,'YODA File'!C2218,'YODA File'!A2218))</f>
        <v/>
      </c>
    </row>
    <row r="2219" spans="1:4" x14ac:dyDescent="0.25">
      <c r="A2219">
        <f t="shared" ca="1" si="68"/>
        <v>28</v>
      </c>
      <c r="B2219" s="111" t="str">
        <f ca="1">OFFSET('YODA Header Blocks'!$A$1,0,'YODA File'!A2219)</f>
        <v>Data Values</v>
      </c>
      <c r="C2219">
        <f t="shared" ca="1" si="69"/>
        <v>2118</v>
      </c>
      <c r="D2219" s="111" t="str">
        <f ca="1">IF(ROW()-2&gt;LengthHeader,"",
OFFSET('YODA Header Blocks'!$A$2,'YODA File'!C2219,'YODA File'!A2219))</f>
        <v/>
      </c>
    </row>
    <row r="2220" spans="1:4" x14ac:dyDescent="0.25">
      <c r="A2220">
        <f t="shared" ca="1" si="68"/>
        <v>28</v>
      </c>
      <c r="B2220" s="111" t="str">
        <f ca="1">OFFSET('YODA Header Blocks'!$A$1,0,'YODA File'!A2220)</f>
        <v>Data Values</v>
      </c>
      <c r="C2220">
        <f t="shared" ca="1" si="69"/>
        <v>2119</v>
      </c>
      <c r="D2220" s="111" t="str">
        <f ca="1">IF(ROW()-2&gt;LengthHeader,"",
OFFSET('YODA Header Blocks'!$A$2,'YODA File'!C2220,'YODA File'!A2220))</f>
        <v/>
      </c>
    </row>
    <row r="2221" spans="1:4" x14ac:dyDescent="0.25">
      <c r="A2221">
        <f t="shared" ca="1" si="68"/>
        <v>28</v>
      </c>
      <c r="B2221" s="111" t="str">
        <f ca="1">OFFSET('YODA Header Blocks'!$A$1,0,'YODA File'!A2221)</f>
        <v>Data Values</v>
      </c>
      <c r="C2221">
        <f t="shared" ca="1" si="69"/>
        <v>2120</v>
      </c>
      <c r="D2221" s="111" t="str">
        <f ca="1">IF(ROW()-2&gt;LengthHeader,"",
OFFSET('YODA Header Blocks'!$A$2,'YODA File'!C2221,'YODA File'!A2221))</f>
        <v/>
      </c>
    </row>
    <row r="2222" spans="1:4" x14ac:dyDescent="0.25">
      <c r="A2222">
        <f t="shared" ca="1" si="68"/>
        <v>28</v>
      </c>
      <c r="B2222" s="111" t="str">
        <f ca="1">OFFSET('YODA Header Blocks'!$A$1,0,'YODA File'!A2222)</f>
        <v>Data Values</v>
      </c>
      <c r="C2222">
        <f t="shared" ca="1" si="69"/>
        <v>2121</v>
      </c>
      <c r="D2222" s="111" t="str">
        <f ca="1">IF(ROW()-2&gt;LengthHeader,"",
OFFSET('YODA Header Blocks'!$A$2,'YODA File'!C2222,'YODA File'!A2222))</f>
        <v/>
      </c>
    </row>
    <row r="2223" spans="1:4" x14ac:dyDescent="0.25">
      <c r="A2223">
        <f t="shared" ca="1" si="68"/>
        <v>28</v>
      </c>
      <c r="B2223" s="111" t="str">
        <f ca="1">OFFSET('YODA Header Blocks'!$A$1,0,'YODA File'!A2223)</f>
        <v>Data Values</v>
      </c>
      <c r="C2223">
        <f t="shared" ca="1" si="69"/>
        <v>2122</v>
      </c>
      <c r="D2223" s="111" t="str">
        <f ca="1">IF(ROW()-2&gt;LengthHeader,"",
OFFSET('YODA Header Blocks'!$A$2,'YODA File'!C2223,'YODA File'!A2223))</f>
        <v/>
      </c>
    </row>
    <row r="2224" spans="1:4" x14ac:dyDescent="0.25">
      <c r="A2224">
        <f t="shared" ca="1" si="68"/>
        <v>28</v>
      </c>
      <c r="B2224" s="111" t="str">
        <f ca="1">OFFSET('YODA Header Blocks'!$A$1,0,'YODA File'!A2224)</f>
        <v>Data Values</v>
      </c>
      <c r="C2224">
        <f t="shared" ca="1" si="69"/>
        <v>2123</v>
      </c>
      <c r="D2224" s="111" t="str">
        <f ca="1">IF(ROW()-2&gt;LengthHeader,"",
OFFSET('YODA Header Blocks'!$A$2,'YODA File'!C2224,'YODA File'!A2224))</f>
        <v/>
      </c>
    </row>
    <row r="2225" spans="1:4" x14ac:dyDescent="0.25">
      <c r="A2225">
        <f t="shared" ca="1" si="68"/>
        <v>28</v>
      </c>
      <c r="B2225" s="111" t="str">
        <f ca="1">OFFSET('YODA Header Blocks'!$A$1,0,'YODA File'!A2225)</f>
        <v>Data Values</v>
      </c>
      <c r="C2225">
        <f t="shared" ca="1" si="69"/>
        <v>2124</v>
      </c>
      <c r="D2225" s="111" t="str">
        <f ca="1">IF(ROW()-2&gt;LengthHeader,"",
OFFSET('YODA Header Blocks'!$A$2,'YODA File'!C2225,'YODA File'!A2225))</f>
        <v/>
      </c>
    </row>
    <row r="2226" spans="1:4" x14ac:dyDescent="0.25">
      <c r="A2226">
        <f t="shared" ca="1" si="68"/>
        <v>28</v>
      </c>
      <c r="B2226" s="111" t="str">
        <f ca="1">OFFSET('YODA Header Blocks'!$A$1,0,'YODA File'!A2226)</f>
        <v>Data Values</v>
      </c>
      <c r="C2226">
        <f t="shared" ca="1" si="69"/>
        <v>2125</v>
      </c>
      <c r="D2226" s="111" t="str">
        <f ca="1">IF(ROW()-2&gt;LengthHeader,"",
OFFSET('YODA Header Blocks'!$A$2,'YODA File'!C2226,'YODA File'!A2226))</f>
        <v/>
      </c>
    </row>
    <row r="2227" spans="1:4" x14ac:dyDescent="0.25">
      <c r="A2227">
        <f t="shared" ca="1" si="68"/>
        <v>28</v>
      </c>
      <c r="B2227" s="111" t="str">
        <f ca="1">OFFSET('YODA Header Blocks'!$A$1,0,'YODA File'!A2227)</f>
        <v>Data Values</v>
      </c>
      <c r="C2227">
        <f t="shared" ca="1" si="69"/>
        <v>2126</v>
      </c>
      <c r="D2227" s="111" t="str">
        <f ca="1">IF(ROW()-2&gt;LengthHeader,"",
OFFSET('YODA Header Blocks'!$A$2,'YODA File'!C2227,'YODA File'!A2227))</f>
        <v/>
      </c>
    </row>
    <row r="2228" spans="1:4" x14ac:dyDescent="0.25">
      <c r="A2228">
        <f t="shared" ca="1" si="68"/>
        <v>28</v>
      </c>
      <c r="B2228" s="111" t="str">
        <f ca="1">OFFSET('YODA Header Blocks'!$A$1,0,'YODA File'!A2228)</f>
        <v>Data Values</v>
      </c>
      <c r="C2228">
        <f t="shared" ca="1" si="69"/>
        <v>2127</v>
      </c>
      <c r="D2228" s="111" t="str">
        <f ca="1">IF(ROW()-2&gt;LengthHeader,"",
OFFSET('YODA Header Blocks'!$A$2,'YODA File'!C2228,'YODA File'!A2228))</f>
        <v/>
      </c>
    </row>
    <row r="2229" spans="1:4" x14ac:dyDescent="0.25">
      <c r="A2229">
        <f t="shared" ca="1" si="68"/>
        <v>28</v>
      </c>
      <c r="B2229" s="111" t="str">
        <f ca="1">OFFSET('YODA Header Blocks'!$A$1,0,'YODA File'!A2229)</f>
        <v>Data Values</v>
      </c>
      <c r="C2229">
        <f t="shared" ca="1" si="69"/>
        <v>2128</v>
      </c>
      <c r="D2229" s="111" t="str">
        <f ca="1">IF(ROW()-2&gt;LengthHeader,"",
OFFSET('YODA Header Blocks'!$A$2,'YODA File'!C2229,'YODA File'!A2229))</f>
        <v/>
      </c>
    </row>
    <row r="2230" spans="1:4" x14ac:dyDescent="0.25">
      <c r="A2230">
        <f t="shared" ca="1" si="68"/>
        <v>28</v>
      </c>
      <c r="B2230" s="111" t="str">
        <f ca="1">OFFSET('YODA Header Blocks'!$A$1,0,'YODA File'!A2230)</f>
        <v>Data Values</v>
      </c>
      <c r="C2230">
        <f t="shared" ca="1" si="69"/>
        <v>2129</v>
      </c>
      <c r="D2230" s="111" t="str">
        <f ca="1">IF(ROW()-2&gt;LengthHeader,"",
OFFSET('YODA Header Blocks'!$A$2,'YODA File'!C2230,'YODA File'!A2230))</f>
        <v/>
      </c>
    </row>
    <row r="2231" spans="1:4" x14ac:dyDescent="0.25">
      <c r="A2231">
        <f t="shared" ca="1" si="68"/>
        <v>28</v>
      </c>
      <c r="B2231" s="111" t="str">
        <f ca="1">OFFSET('YODA Header Blocks'!$A$1,0,'YODA File'!A2231)</f>
        <v>Data Values</v>
      </c>
      <c r="C2231">
        <f t="shared" ca="1" si="69"/>
        <v>2130</v>
      </c>
      <c r="D2231" s="111" t="str">
        <f ca="1">IF(ROW()-2&gt;LengthHeader,"",
OFFSET('YODA Header Blocks'!$A$2,'YODA File'!C2231,'YODA File'!A2231))</f>
        <v/>
      </c>
    </row>
    <row r="2232" spans="1:4" x14ac:dyDescent="0.25">
      <c r="A2232">
        <f t="shared" ca="1" si="68"/>
        <v>28</v>
      </c>
      <c r="B2232" s="111" t="str">
        <f ca="1">OFFSET('YODA Header Blocks'!$A$1,0,'YODA File'!A2232)</f>
        <v>Data Values</v>
      </c>
      <c r="C2232">
        <f t="shared" ca="1" si="69"/>
        <v>2131</v>
      </c>
      <c r="D2232" s="111" t="str">
        <f ca="1">IF(ROW()-2&gt;LengthHeader,"",
OFFSET('YODA Header Blocks'!$A$2,'YODA File'!C2232,'YODA File'!A2232))</f>
        <v/>
      </c>
    </row>
    <row r="2233" spans="1:4" x14ac:dyDescent="0.25">
      <c r="A2233">
        <f t="shared" ca="1" si="68"/>
        <v>28</v>
      </c>
      <c r="B2233" s="111" t="str">
        <f ca="1">OFFSET('YODA Header Blocks'!$A$1,0,'YODA File'!A2233)</f>
        <v>Data Values</v>
      </c>
      <c r="C2233">
        <f t="shared" ca="1" si="69"/>
        <v>2132</v>
      </c>
      <c r="D2233" s="111" t="str">
        <f ca="1">IF(ROW()-2&gt;LengthHeader,"",
OFFSET('YODA Header Blocks'!$A$2,'YODA File'!C2233,'YODA File'!A2233))</f>
        <v/>
      </c>
    </row>
    <row r="2234" spans="1:4" x14ac:dyDescent="0.25">
      <c r="A2234">
        <f t="shared" ca="1" si="68"/>
        <v>28</v>
      </c>
      <c r="B2234" s="111" t="str">
        <f ca="1">OFFSET('YODA Header Blocks'!$A$1,0,'YODA File'!A2234)</f>
        <v>Data Values</v>
      </c>
      <c r="C2234">
        <f t="shared" ca="1" si="69"/>
        <v>2133</v>
      </c>
      <c r="D2234" s="111" t="str">
        <f ca="1">IF(ROW()-2&gt;LengthHeader,"",
OFFSET('YODA Header Blocks'!$A$2,'YODA File'!C2234,'YODA File'!A2234))</f>
        <v/>
      </c>
    </row>
    <row r="2235" spans="1:4" x14ac:dyDescent="0.25">
      <c r="A2235">
        <f t="shared" ca="1" si="68"/>
        <v>28</v>
      </c>
      <c r="B2235" s="111" t="str">
        <f ca="1">OFFSET('YODA Header Blocks'!$A$1,0,'YODA File'!A2235)</f>
        <v>Data Values</v>
      </c>
      <c r="C2235">
        <f t="shared" ca="1" si="69"/>
        <v>2134</v>
      </c>
      <c r="D2235" s="111" t="str">
        <f ca="1">IF(ROW()-2&gt;LengthHeader,"",
OFFSET('YODA Header Blocks'!$A$2,'YODA File'!C2235,'YODA File'!A2235))</f>
        <v/>
      </c>
    </row>
    <row r="2236" spans="1:4" x14ac:dyDescent="0.25">
      <c r="A2236">
        <f t="shared" ca="1" si="68"/>
        <v>28</v>
      </c>
      <c r="B2236" s="111" t="str">
        <f ca="1">OFFSET('YODA Header Blocks'!$A$1,0,'YODA File'!A2236)</f>
        <v>Data Values</v>
      </c>
      <c r="C2236">
        <f t="shared" ca="1" si="69"/>
        <v>2135</v>
      </c>
      <c r="D2236" s="111" t="str">
        <f ca="1">IF(ROW()-2&gt;LengthHeader,"",
OFFSET('YODA Header Blocks'!$A$2,'YODA File'!C2236,'YODA File'!A2236))</f>
        <v/>
      </c>
    </row>
    <row r="2237" spans="1:4" x14ac:dyDescent="0.25">
      <c r="A2237">
        <f t="shared" ca="1" si="68"/>
        <v>28</v>
      </c>
      <c r="B2237" s="111" t="str">
        <f ca="1">OFFSET('YODA Header Blocks'!$A$1,0,'YODA File'!A2237)</f>
        <v>Data Values</v>
      </c>
      <c r="C2237">
        <f t="shared" ca="1" si="69"/>
        <v>2136</v>
      </c>
      <c r="D2237" s="111" t="str">
        <f ca="1">IF(ROW()-2&gt;LengthHeader,"",
OFFSET('YODA Header Blocks'!$A$2,'YODA File'!C2237,'YODA File'!A2237))</f>
        <v/>
      </c>
    </row>
    <row r="2238" spans="1:4" x14ac:dyDescent="0.25">
      <c r="A2238">
        <f t="shared" ca="1" si="68"/>
        <v>28</v>
      </c>
      <c r="B2238" s="111" t="str">
        <f ca="1">OFFSET('YODA Header Blocks'!$A$1,0,'YODA File'!A2238)</f>
        <v>Data Values</v>
      </c>
      <c r="C2238">
        <f t="shared" ca="1" si="69"/>
        <v>2137</v>
      </c>
      <c r="D2238" s="111" t="str">
        <f ca="1">IF(ROW()-2&gt;LengthHeader,"",
OFFSET('YODA Header Blocks'!$A$2,'YODA File'!C2238,'YODA File'!A2238))</f>
        <v/>
      </c>
    </row>
    <row r="2239" spans="1:4" x14ac:dyDescent="0.25">
      <c r="A2239">
        <f t="shared" ca="1" si="68"/>
        <v>28</v>
      </c>
      <c r="B2239" s="111" t="str">
        <f ca="1">OFFSET('YODA Header Blocks'!$A$1,0,'YODA File'!A2239)</f>
        <v>Data Values</v>
      </c>
      <c r="C2239">
        <f t="shared" ca="1" si="69"/>
        <v>2138</v>
      </c>
      <c r="D2239" s="111" t="str">
        <f ca="1">IF(ROW()-2&gt;LengthHeader,"",
OFFSET('YODA Header Blocks'!$A$2,'YODA File'!C2239,'YODA File'!A2239))</f>
        <v/>
      </c>
    </row>
    <row r="2240" spans="1:4" x14ac:dyDescent="0.25">
      <c r="A2240">
        <f t="shared" ca="1" si="68"/>
        <v>28</v>
      </c>
      <c r="B2240" s="111" t="str">
        <f ca="1">OFFSET('YODA Header Blocks'!$A$1,0,'YODA File'!A2240)</f>
        <v>Data Values</v>
      </c>
      <c r="C2240">
        <f t="shared" ca="1" si="69"/>
        <v>2139</v>
      </c>
      <c r="D2240" s="111" t="str">
        <f ca="1">IF(ROW()-2&gt;LengthHeader,"",
OFFSET('YODA Header Blocks'!$A$2,'YODA File'!C2240,'YODA File'!A2240))</f>
        <v/>
      </c>
    </row>
    <row r="2241" spans="1:4" x14ac:dyDescent="0.25">
      <c r="A2241">
        <f t="shared" ca="1" si="68"/>
        <v>28</v>
      </c>
      <c r="B2241" s="111" t="str">
        <f ca="1">OFFSET('YODA Header Blocks'!$A$1,0,'YODA File'!A2241)</f>
        <v>Data Values</v>
      </c>
      <c r="C2241">
        <f t="shared" ca="1" si="69"/>
        <v>2140</v>
      </c>
      <c r="D2241" s="111" t="str">
        <f ca="1">IF(ROW()-2&gt;LengthHeader,"",
OFFSET('YODA Header Blocks'!$A$2,'YODA File'!C2241,'YODA File'!A2241))</f>
        <v/>
      </c>
    </row>
    <row r="2242" spans="1:4" x14ac:dyDescent="0.25">
      <c r="A2242">
        <f t="shared" ca="1" si="68"/>
        <v>28</v>
      </c>
      <c r="B2242" s="111" t="str">
        <f ca="1">OFFSET('YODA Header Blocks'!$A$1,0,'YODA File'!A2242)</f>
        <v>Data Values</v>
      </c>
      <c r="C2242">
        <f t="shared" ca="1" si="69"/>
        <v>2141</v>
      </c>
      <c r="D2242" s="111" t="str">
        <f ca="1">IF(ROW()-2&gt;LengthHeader,"",
OFFSET('YODA Header Blocks'!$A$2,'YODA File'!C2242,'YODA File'!A2242))</f>
        <v/>
      </c>
    </row>
    <row r="2243" spans="1:4" x14ac:dyDescent="0.25">
      <c r="A2243">
        <f t="shared" ref="A2243:A2306" ca="1" si="70">IF(C2242=INDIRECT(CONCATENATE("'YODA Header Blocks'!R2C",A2242+1,":R2C",A2242+1),FALSE),A2242+1,A2242)</f>
        <v>28</v>
      </c>
      <c r="B2243" s="111" t="str">
        <f ca="1">OFFSET('YODA Header Blocks'!$A$1,0,'YODA File'!A2243)</f>
        <v>Data Values</v>
      </c>
      <c r="C2243">
        <f t="shared" ref="C2243:C2306" ca="1" si="71">IF(C2242=SUM(INDIRECT(CONCATENATE("'YODA Header Blocks'!R2C",A2242+1,":R2C",A2242+1),FALSE)),1,C2242+1)</f>
        <v>2142</v>
      </c>
      <c r="D2243" s="111" t="str">
        <f ca="1">IF(ROW()-2&gt;LengthHeader,"",
OFFSET('YODA Header Blocks'!$A$2,'YODA File'!C2243,'YODA File'!A2243))</f>
        <v/>
      </c>
    </row>
    <row r="2244" spans="1:4" x14ac:dyDescent="0.25">
      <c r="A2244">
        <f t="shared" ca="1" si="70"/>
        <v>28</v>
      </c>
      <c r="B2244" s="111" t="str">
        <f ca="1">OFFSET('YODA Header Blocks'!$A$1,0,'YODA File'!A2244)</f>
        <v>Data Values</v>
      </c>
      <c r="C2244">
        <f t="shared" ca="1" si="71"/>
        <v>2143</v>
      </c>
      <c r="D2244" s="111" t="str">
        <f ca="1">IF(ROW()-2&gt;LengthHeader,"",
OFFSET('YODA Header Blocks'!$A$2,'YODA File'!C2244,'YODA File'!A2244))</f>
        <v/>
      </c>
    </row>
    <row r="2245" spans="1:4" x14ac:dyDescent="0.25">
      <c r="A2245">
        <f t="shared" ca="1" si="70"/>
        <v>28</v>
      </c>
      <c r="B2245" s="111" t="str">
        <f ca="1">OFFSET('YODA Header Blocks'!$A$1,0,'YODA File'!A2245)</f>
        <v>Data Values</v>
      </c>
      <c r="C2245">
        <f t="shared" ca="1" si="71"/>
        <v>2144</v>
      </c>
      <c r="D2245" s="111" t="str">
        <f ca="1">IF(ROW()-2&gt;LengthHeader,"",
OFFSET('YODA Header Blocks'!$A$2,'YODA File'!C2245,'YODA File'!A2245))</f>
        <v/>
      </c>
    </row>
    <row r="2246" spans="1:4" x14ac:dyDescent="0.25">
      <c r="A2246">
        <f t="shared" ca="1" si="70"/>
        <v>28</v>
      </c>
      <c r="B2246" s="111" t="str">
        <f ca="1">OFFSET('YODA Header Blocks'!$A$1,0,'YODA File'!A2246)</f>
        <v>Data Values</v>
      </c>
      <c r="C2246">
        <f t="shared" ca="1" si="71"/>
        <v>2145</v>
      </c>
      <c r="D2246" s="111" t="str">
        <f ca="1">IF(ROW()-2&gt;LengthHeader,"",
OFFSET('YODA Header Blocks'!$A$2,'YODA File'!C2246,'YODA File'!A2246))</f>
        <v/>
      </c>
    </row>
    <row r="2247" spans="1:4" x14ac:dyDescent="0.25">
      <c r="A2247">
        <f t="shared" ca="1" si="70"/>
        <v>28</v>
      </c>
      <c r="B2247" s="111" t="str">
        <f ca="1">OFFSET('YODA Header Blocks'!$A$1,0,'YODA File'!A2247)</f>
        <v>Data Values</v>
      </c>
      <c r="C2247">
        <f t="shared" ca="1" si="71"/>
        <v>2146</v>
      </c>
      <c r="D2247" s="111" t="str">
        <f ca="1">IF(ROW()-2&gt;LengthHeader,"",
OFFSET('YODA Header Blocks'!$A$2,'YODA File'!C2247,'YODA File'!A2247))</f>
        <v/>
      </c>
    </row>
    <row r="2248" spans="1:4" x14ac:dyDescent="0.25">
      <c r="A2248">
        <f t="shared" ca="1" si="70"/>
        <v>28</v>
      </c>
      <c r="B2248" s="111" t="str">
        <f ca="1">OFFSET('YODA Header Blocks'!$A$1,0,'YODA File'!A2248)</f>
        <v>Data Values</v>
      </c>
      <c r="C2248">
        <f t="shared" ca="1" si="71"/>
        <v>2147</v>
      </c>
      <c r="D2248" s="111" t="str">
        <f ca="1">IF(ROW()-2&gt;LengthHeader,"",
OFFSET('YODA Header Blocks'!$A$2,'YODA File'!C2248,'YODA File'!A2248))</f>
        <v/>
      </c>
    </row>
    <row r="2249" spans="1:4" x14ac:dyDescent="0.25">
      <c r="A2249">
        <f t="shared" ca="1" si="70"/>
        <v>28</v>
      </c>
      <c r="B2249" s="111" t="str">
        <f ca="1">OFFSET('YODA Header Blocks'!$A$1,0,'YODA File'!A2249)</f>
        <v>Data Values</v>
      </c>
      <c r="C2249">
        <f t="shared" ca="1" si="71"/>
        <v>2148</v>
      </c>
      <c r="D2249" s="111" t="str">
        <f ca="1">IF(ROW()-2&gt;LengthHeader,"",
OFFSET('YODA Header Blocks'!$A$2,'YODA File'!C2249,'YODA File'!A2249))</f>
        <v/>
      </c>
    </row>
    <row r="2250" spans="1:4" x14ac:dyDescent="0.25">
      <c r="A2250">
        <f t="shared" ca="1" si="70"/>
        <v>28</v>
      </c>
      <c r="B2250" s="111" t="str">
        <f ca="1">OFFSET('YODA Header Blocks'!$A$1,0,'YODA File'!A2250)</f>
        <v>Data Values</v>
      </c>
      <c r="C2250">
        <f t="shared" ca="1" si="71"/>
        <v>2149</v>
      </c>
      <c r="D2250" s="111" t="str">
        <f ca="1">IF(ROW()-2&gt;LengthHeader,"",
OFFSET('YODA Header Blocks'!$A$2,'YODA File'!C2250,'YODA File'!A2250))</f>
        <v/>
      </c>
    </row>
    <row r="2251" spans="1:4" x14ac:dyDescent="0.25">
      <c r="A2251">
        <f t="shared" ca="1" si="70"/>
        <v>28</v>
      </c>
      <c r="B2251" s="111" t="str">
        <f ca="1">OFFSET('YODA Header Blocks'!$A$1,0,'YODA File'!A2251)</f>
        <v>Data Values</v>
      </c>
      <c r="C2251">
        <f t="shared" ca="1" si="71"/>
        <v>2150</v>
      </c>
      <c r="D2251" s="111" t="str">
        <f ca="1">IF(ROW()-2&gt;LengthHeader,"",
OFFSET('YODA Header Blocks'!$A$2,'YODA File'!C2251,'YODA File'!A2251))</f>
        <v/>
      </c>
    </row>
    <row r="2252" spans="1:4" x14ac:dyDescent="0.25">
      <c r="A2252">
        <f t="shared" ca="1" si="70"/>
        <v>28</v>
      </c>
      <c r="B2252" s="111" t="str">
        <f ca="1">OFFSET('YODA Header Blocks'!$A$1,0,'YODA File'!A2252)</f>
        <v>Data Values</v>
      </c>
      <c r="C2252">
        <f t="shared" ca="1" si="71"/>
        <v>2151</v>
      </c>
      <c r="D2252" s="111" t="str">
        <f ca="1">IF(ROW()-2&gt;LengthHeader,"",
OFFSET('YODA Header Blocks'!$A$2,'YODA File'!C2252,'YODA File'!A2252))</f>
        <v/>
      </c>
    </row>
    <row r="2253" spans="1:4" x14ac:dyDescent="0.25">
      <c r="A2253">
        <f t="shared" ca="1" si="70"/>
        <v>28</v>
      </c>
      <c r="B2253" s="111" t="str">
        <f ca="1">OFFSET('YODA Header Blocks'!$A$1,0,'YODA File'!A2253)</f>
        <v>Data Values</v>
      </c>
      <c r="C2253">
        <f t="shared" ca="1" si="71"/>
        <v>2152</v>
      </c>
      <c r="D2253" s="111" t="str">
        <f ca="1">IF(ROW()-2&gt;LengthHeader,"",
OFFSET('YODA Header Blocks'!$A$2,'YODA File'!C2253,'YODA File'!A2253))</f>
        <v/>
      </c>
    </row>
    <row r="2254" spans="1:4" x14ac:dyDescent="0.25">
      <c r="A2254">
        <f t="shared" ca="1" si="70"/>
        <v>28</v>
      </c>
      <c r="B2254" s="111" t="str">
        <f ca="1">OFFSET('YODA Header Blocks'!$A$1,0,'YODA File'!A2254)</f>
        <v>Data Values</v>
      </c>
      <c r="C2254">
        <f t="shared" ca="1" si="71"/>
        <v>2153</v>
      </c>
      <c r="D2254" s="111" t="str">
        <f ca="1">IF(ROW()-2&gt;LengthHeader,"",
OFFSET('YODA Header Blocks'!$A$2,'YODA File'!C2254,'YODA File'!A2254))</f>
        <v/>
      </c>
    </row>
    <row r="2255" spans="1:4" x14ac:dyDescent="0.25">
      <c r="A2255">
        <f t="shared" ca="1" si="70"/>
        <v>28</v>
      </c>
      <c r="B2255" s="111" t="str">
        <f ca="1">OFFSET('YODA Header Blocks'!$A$1,0,'YODA File'!A2255)</f>
        <v>Data Values</v>
      </c>
      <c r="C2255">
        <f t="shared" ca="1" si="71"/>
        <v>2154</v>
      </c>
      <c r="D2255" s="111" t="str">
        <f ca="1">IF(ROW()-2&gt;LengthHeader,"",
OFFSET('YODA Header Blocks'!$A$2,'YODA File'!C2255,'YODA File'!A2255))</f>
        <v/>
      </c>
    </row>
    <row r="2256" spans="1:4" x14ac:dyDescent="0.25">
      <c r="A2256">
        <f t="shared" ca="1" si="70"/>
        <v>28</v>
      </c>
      <c r="B2256" s="111" t="str">
        <f ca="1">OFFSET('YODA Header Blocks'!$A$1,0,'YODA File'!A2256)</f>
        <v>Data Values</v>
      </c>
      <c r="C2256">
        <f t="shared" ca="1" si="71"/>
        <v>2155</v>
      </c>
      <c r="D2256" s="111" t="str">
        <f ca="1">IF(ROW()-2&gt;LengthHeader,"",
OFFSET('YODA Header Blocks'!$A$2,'YODA File'!C2256,'YODA File'!A2256))</f>
        <v/>
      </c>
    </row>
    <row r="2257" spans="1:4" x14ac:dyDescent="0.25">
      <c r="A2257">
        <f t="shared" ca="1" si="70"/>
        <v>28</v>
      </c>
      <c r="B2257" s="111" t="str">
        <f ca="1">OFFSET('YODA Header Blocks'!$A$1,0,'YODA File'!A2257)</f>
        <v>Data Values</v>
      </c>
      <c r="C2257">
        <f t="shared" ca="1" si="71"/>
        <v>2156</v>
      </c>
      <c r="D2257" s="111" t="str">
        <f ca="1">IF(ROW()-2&gt;LengthHeader,"",
OFFSET('YODA Header Blocks'!$A$2,'YODA File'!C2257,'YODA File'!A2257))</f>
        <v/>
      </c>
    </row>
    <row r="2258" spans="1:4" x14ac:dyDescent="0.25">
      <c r="A2258">
        <f t="shared" ca="1" si="70"/>
        <v>28</v>
      </c>
      <c r="B2258" s="111" t="str">
        <f ca="1">OFFSET('YODA Header Blocks'!$A$1,0,'YODA File'!A2258)</f>
        <v>Data Values</v>
      </c>
      <c r="C2258">
        <f t="shared" ca="1" si="71"/>
        <v>2157</v>
      </c>
      <c r="D2258" s="111" t="str">
        <f ca="1">IF(ROW()-2&gt;LengthHeader,"",
OFFSET('YODA Header Blocks'!$A$2,'YODA File'!C2258,'YODA File'!A2258))</f>
        <v/>
      </c>
    </row>
    <row r="2259" spans="1:4" x14ac:dyDescent="0.25">
      <c r="A2259">
        <f t="shared" ca="1" si="70"/>
        <v>28</v>
      </c>
      <c r="B2259" s="111" t="str">
        <f ca="1">OFFSET('YODA Header Blocks'!$A$1,0,'YODA File'!A2259)</f>
        <v>Data Values</v>
      </c>
      <c r="C2259">
        <f t="shared" ca="1" si="71"/>
        <v>2158</v>
      </c>
      <c r="D2259" s="111" t="str">
        <f ca="1">IF(ROW()-2&gt;LengthHeader,"",
OFFSET('YODA Header Blocks'!$A$2,'YODA File'!C2259,'YODA File'!A2259))</f>
        <v/>
      </c>
    </row>
    <row r="2260" spans="1:4" x14ac:dyDescent="0.25">
      <c r="A2260">
        <f t="shared" ca="1" si="70"/>
        <v>28</v>
      </c>
      <c r="B2260" s="111" t="str">
        <f ca="1">OFFSET('YODA Header Blocks'!$A$1,0,'YODA File'!A2260)</f>
        <v>Data Values</v>
      </c>
      <c r="C2260">
        <f t="shared" ca="1" si="71"/>
        <v>2159</v>
      </c>
      <c r="D2260" s="111" t="str">
        <f ca="1">IF(ROW()-2&gt;LengthHeader,"",
OFFSET('YODA Header Blocks'!$A$2,'YODA File'!C2260,'YODA File'!A2260))</f>
        <v/>
      </c>
    </row>
    <row r="2261" spans="1:4" x14ac:dyDescent="0.25">
      <c r="A2261">
        <f t="shared" ca="1" si="70"/>
        <v>28</v>
      </c>
      <c r="B2261" s="111" t="str">
        <f ca="1">OFFSET('YODA Header Blocks'!$A$1,0,'YODA File'!A2261)</f>
        <v>Data Values</v>
      </c>
      <c r="C2261">
        <f t="shared" ca="1" si="71"/>
        <v>2160</v>
      </c>
      <c r="D2261" s="111" t="str">
        <f ca="1">IF(ROW()-2&gt;LengthHeader,"",
OFFSET('YODA Header Blocks'!$A$2,'YODA File'!C2261,'YODA File'!A2261))</f>
        <v/>
      </c>
    </row>
    <row r="2262" spans="1:4" x14ac:dyDescent="0.25">
      <c r="A2262">
        <f t="shared" ca="1" si="70"/>
        <v>28</v>
      </c>
      <c r="B2262" s="111" t="str">
        <f ca="1">OFFSET('YODA Header Blocks'!$A$1,0,'YODA File'!A2262)</f>
        <v>Data Values</v>
      </c>
      <c r="C2262">
        <f t="shared" ca="1" si="71"/>
        <v>2161</v>
      </c>
      <c r="D2262" s="111" t="str">
        <f ca="1">IF(ROW()-2&gt;LengthHeader,"",
OFFSET('YODA Header Blocks'!$A$2,'YODA File'!C2262,'YODA File'!A2262))</f>
        <v/>
      </c>
    </row>
    <row r="2263" spans="1:4" x14ac:dyDescent="0.25">
      <c r="A2263">
        <f t="shared" ca="1" si="70"/>
        <v>28</v>
      </c>
      <c r="B2263" s="111" t="str">
        <f ca="1">OFFSET('YODA Header Blocks'!$A$1,0,'YODA File'!A2263)</f>
        <v>Data Values</v>
      </c>
      <c r="C2263">
        <f t="shared" ca="1" si="71"/>
        <v>2162</v>
      </c>
      <c r="D2263" s="111" t="str">
        <f ca="1">IF(ROW()-2&gt;LengthHeader,"",
OFFSET('YODA Header Blocks'!$A$2,'YODA File'!C2263,'YODA File'!A2263))</f>
        <v/>
      </c>
    </row>
    <row r="2264" spans="1:4" x14ac:dyDescent="0.25">
      <c r="A2264">
        <f t="shared" ca="1" si="70"/>
        <v>28</v>
      </c>
      <c r="B2264" s="111" t="str">
        <f ca="1">OFFSET('YODA Header Blocks'!$A$1,0,'YODA File'!A2264)</f>
        <v>Data Values</v>
      </c>
      <c r="C2264">
        <f t="shared" ca="1" si="71"/>
        <v>2163</v>
      </c>
      <c r="D2264" s="111" t="str">
        <f ca="1">IF(ROW()-2&gt;LengthHeader,"",
OFFSET('YODA Header Blocks'!$A$2,'YODA File'!C2264,'YODA File'!A2264))</f>
        <v/>
      </c>
    </row>
    <row r="2265" spans="1:4" x14ac:dyDescent="0.25">
      <c r="A2265">
        <f t="shared" ca="1" si="70"/>
        <v>28</v>
      </c>
      <c r="B2265" s="111" t="str">
        <f ca="1">OFFSET('YODA Header Blocks'!$A$1,0,'YODA File'!A2265)</f>
        <v>Data Values</v>
      </c>
      <c r="C2265">
        <f t="shared" ca="1" si="71"/>
        <v>2164</v>
      </c>
      <c r="D2265" s="111" t="str">
        <f ca="1">IF(ROW()-2&gt;LengthHeader,"",
OFFSET('YODA Header Blocks'!$A$2,'YODA File'!C2265,'YODA File'!A2265))</f>
        <v/>
      </c>
    </row>
    <row r="2266" spans="1:4" x14ac:dyDescent="0.25">
      <c r="A2266">
        <f t="shared" ca="1" si="70"/>
        <v>28</v>
      </c>
      <c r="B2266" s="111" t="str">
        <f ca="1">OFFSET('YODA Header Blocks'!$A$1,0,'YODA File'!A2266)</f>
        <v>Data Values</v>
      </c>
      <c r="C2266">
        <f t="shared" ca="1" si="71"/>
        <v>2165</v>
      </c>
      <c r="D2266" s="111" t="str">
        <f ca="1">IF(ROW()-2&gt;LengthHeader,"",
OFFSET('YODA Header Blocks'!$A$2,'YODA File'!C2266,'YODA File'!A2266))</f>
        <v/>
      </c>
    </row>
    <row r="2267" spans="1:4" x14ac:dyDescent="0.25">
      <c r="A2267">
        <f t="shared" ca="1" si="70"/>
        <v>28</v>
      </c>
      <c r="B2267" s="111" t="str">
        <f ca="1">OFFSET('YODA Header Blocks'!$A$1,0,'YODA File'!A2267)</f>
        <v>Data Values</v>
      </c>
      <c r="C2267">
        <f t="shared" ca="1" si="71"/>
        <v>2166</v>
      </c>
      <c r="D2267" s="111" t="str">
        <f ca="1">IF(ROW()-2&gt;LengthHeader,"",
OFFSET('YODA Header Blocks'!$A$2,'YODA File'!C2267,'YODA File'!A2267))</f>
        <v/>
      </c>
    </row>
    <row r="2268" spans="1:4" x14ac:dyDescent="0.25">
      <c r="A2268">
        <f t="shared" ca="1" si="70"/>
        <v>28</v>
      </c>
      <c r="B2268" s="111" t="str">
        <f ca="1">OFFSET('YODA Header Blocks'!$A$1,0,'YODA File'!A2268)</f>
        <v>Data Values</v>
      </c>
      <c r="C2268">
        <f t="shared" ca="1" si="71"/>
        <v>2167</v>
      </c>
      <c r="D2268" s="111" t="str">
        <f ca="1">IF(ROW()-2&gt;LengthHeader,"",
OFFSET('YODA Header Blocks'!$A$2,'YODA File'!C2268,'YODA File'!A2268))</f>
        <v/>
      </c>
    </row>
    <row r="2269" spans="1:4" x14ac:dyDescent="0.25">
      <c r="A2269">
        <f t="shared" ca="1" si="70"/>
        <v>28</v>
      </c>
      <c r="B2269" s="111" t="str">
        <f ca="1">OFFSET('YODA Header Blocks'!$A$1,0,'YODA File'!A2269)</f>
        <v>Data Values</v>
      </c>
      <c r="C2269">
        <f t="shared" ca="1" si="71"/>
        <v>2168</v>
      </c>
      <c r="D2269" s="111" t="str">
        <f ca="1">IF(ROW()-2&gt;LengthHeader,"",
OFFSET('YODA Header Blocks'!$A$2,'YODA File'!C2269,'YODA File'!A2269))</f>
        <v/>
      </c>
    </row>
    <row r="2270" spans="1:4" x14ac:dyDescent="0.25">
      <c r="A2270">
        <f t="shared" ca="1" si="70"/>
        <v>28</v>
      </c>
      <c r="B2270" s="111" t="str">
        <f ca="1">OFFSET('YODA Header Blocks'!$A$1,0,'YODA File'!A2270)</f>
        <v>Data Values</v>
      </c>
      <c r="C2270">
        <f t="shared" ca="1" si="71"/>
        <v>2169</v>
      </c>
      <c r="D2270" s="111" t="str">
        <f ca="1">IF(ROW()-2&gt;LengthHeader,"",
OFFSET('YODA Header Blocks'!$A$2,'YODA File'!C2270,'YODA File'!A2270))</f>
        <v/>
      </c>
    </row>
    <row r="2271" spans="1:4" x14ac:dyDescent="0.25">
      <c r="A2271">
        <f t="shared" ca="1" si="70"/>
        <v>28</v>
      </c>
      <c r="B2271" s="111" t="str">
        <f ca="1">OFFSET('YODA Header Blocks'!$A$1,0,'YODA File'!A2271)</f>
        <v>Data Values</v>
      </c>
      <c r="C2271">
        <f t="shared" ca="1" si="71"/>
        <v>2170</v>
      </c>
      <c r="D2271" s="111" t="str">
        <f ca="1">IF(ROW()-2&gt;LengthHeader,"",
OFFSET('YODA Header Blocks'!$A$2,'YODA File'!C2271,'YODA File'!A2271))</f>
        <v/>
      </c>
    </row>
    <row r="2272" spans="1:4" x14ac:dyDescent="0.25">
      <c r="A2272">
        <f t="shared" ca="1" si="70"/>
        <v>28</v>
      </c>
      <c r="B2272" s="111" t="str">
        <f ca="1">OFFSET('YODA Header Blocks'!$A$1,0,'YODA File'!A2272)</f>
        <v>Data Values</v>
      </c>
      <c r="C2272">
        <f t="shared" ca="1" si="71"/>
        <v>2171</v>
      </c>
      <c r="D2272" s="111" t="str">
        <f ca="1">IF(ROW()-2&gt;LengthHeader,"",
OFFSET('YODA Header Blocks'!$A$2,'YODA File'!C2272,'YODA File'!A2272))</f>
        <v/>
      </c>
    </row>
    <row r="2273" spans="1:4" x14ac:dyDescent="0.25">
      <c r="A2273">
        <f t="shared" ca="1" si="70"/>
        <v>28</v>
      </c>
      <c r="B2273" s="111" t="str">
        <f ca="1">OFFSET('YODA Header Blocks'!$A$1,0,'YODA File'!A2273)</f>
        <v>Data Values</v>
      </c>
      <c r="C2273">
        <f t="shared" ca="1" si="71"/>
        <v>2172</v>
      </c>
      <c r="D2273" s="111" t="str">
        <f ca="1">IF(ROW()-2&gt;LengthHeader,"",
OFFSET('YODA Header Blocks'!$A$2,'YODA File'!C2273,'YODA File'!A2273))</f>
        <v/>
      </c>
    </row>
    <row r="2274" spans="1:4" x14ac:dyDescent="0.25">
      <c r="A2274">
        <f t="shared" ca="1" si="70"/>
        <v>28</v>
      </c>
      <c r="B2274" s="111" t="str">
        <f ca="1">OFFSET('YODA Header Blocks'!$A$1,0,'YODA File'!A2274)</f>
        <v>Data Values</v>
      </c>
      <c r="C2274">
        <f t="shared" ca="1" si="71"/>
        <v>2173</v>
      </c>
      <c r="D2274" s="111" t="str">
        <f ca="1">IF(ROW()-2&gt;LengthHeader,"",
OFFSET('YODA Header Blocks'!$A$2,'YODA File'!C2274,'YODA File'!A2274))</f>
        <v/>
      </c>
    </row>
    <row r="2275" spans="1:4" x14ac:dyDescent="0.25">
      <c r="A2275">
        <f t="shared" ca="1" si="70"/>
        <v>28</v>
      </c>
      <c r="B2275" s="111" t="str">
        <f ca="1">OFFSET('YODA Header Blocks'!$A$1,0,'YODA File'!A2275)</f>
        <v>Data Values</v>
      </c>
      <c r="C2275">
        <f t="shared" ca="1" si="71"/>
        <v>2174</v>
      </c>
      <c r="D2275" s="111" t="str">
        <f ca="1">IF(ROW()-2&gt;LengthHeader,"",
OFFSET('YODA Header Blocks'!$A$2,'YODA File'!C2275,'YODA File'!A2275))</f>
        <v/>
      </c>
    </row>
    <row r="2276" spans="1:4" x14ac:dyDescent="0.25">
      <c r="A2276">
        <f t="shared" ca="1" si="70"/>
        <v>28</v>
      </c>
      <c r="B2276" s="111" t="str">
        <f ca="1">OFFSET('YODA Header Blocks'!$A$1,0,'YODA File'!A2276)</f>
        <v>Data Values</v>
      </c>
      <c r="C2276">
        <f t="shared" ca="1" si="71"/>
        <v>2175</v>
      </c>
      <c r="D2276" s="111" t="str">
        <f ca="1">IF(ROW()-2&gt;LengthHeader,"",
OFFSET('YODA Header Blocks'!$A$2,'YODA File'!C2276,'YODA File'!A2276))</f>
        <v/>
      </c>
    </row>
    <row r="2277" spans="1:4" x14ac:dyDescent="0.25">
      <c r="A2277">
        <f t="shared" ca="1" si="70"/>
        <v>28</v>
      </c>
      <c r="B2277" s="111" t="str">
        <f ca="1">OFFSET('YODA Header Blocks'!$A$1,0,'YODA File'!A2277)</f>
        <v>Data Values</v>
      </c>
      <c r="C2277">
        <f t="shared" ca="1" si="71"/>
        <v>2176</v>
      </c>
      <c r="D2277" s="111" t="str">
        <f ca="1">IF(ROW()-2&gt;LengthHeader,"",
OFFSET('YODA Header Blocks'!$A$2,'YODA File'!C2277,'YODA File'!A2277))</f>
        <v/>
      </c>
    </row>
    <row r="2278" spans="1:4" x14ac:dyDescent="0.25">
      <c r="A2278">
        <f t="shared" ca="1" si="70"/>
        <v>28</v>
      </c>
      <c r="B2278" s="111" t="str">
        <f ca="1">OFFSET('YODA Header Blocks'!$A$1,0,'YODA File'!A2278)</f>
        <v>Data Values</v>
      </c>
      <c r="C2278">
        <f t="shared" ca="1" si="71"/>
        <v>2177</v>
      </c>
      <c r="D2278" s="111" t="str">
        <f ca="1">IF(ROW()-2&gt;LengthHeader,"",
OFFSET('YODA Header Blocks'!$A$2,'YODA File'!C2278,'YODA File'!A2278))</f>
        <v/>
      </c>
    </row>
    <row r="2279" spans="1:4" x14ac:dyDescent="0.25">
      <c r="A2279">
        <f t="shared" ca="1" si="70"/>
        <v>28</v>
      </c>
      <c r="B2279" s="111" t="str">
        <f ca="1">OFFSET('YODA Header Blocks'!$A$1,0,'YODA File'!A2279)</f>
        <v>Data Values</v>
      </c>
      <c r="C2279">
        <f t="shared" ca="1" si="71"/>
        <v>2178</v>
      </c>
      <c r="D2279" s="111" t="str">
        <f ca="1">IF(ROW()-2&gt;LengthHeader,"",
OFFSET('YODA Header Blocks'!$A$2,'YODA File'!C2279,'YODA File'!A2279))</f>
        <v/>
      </c>
    </row>
    <row r="2280" spans="1:4" x14ac:dyDescent="0.25">
      <c r="A2280">
        <f t="shared" ca="1" si="70"/>
        <v>28</v>
      </c>
      <c r="B2280" s="111" t="str">
        <f ca="1">OFFSET('YODA Header Blocks'!$A$1,0,'YODA File'!A2280)</f>
        <v>Data Values</v>
      </c>
      <c r="C2280">
        <f t="shared" ca="1" si="71"/>
        <v>2179</v>
      </c>
      <c r="D2280" s="111" t="str">
        <f ca="1">IF(ROW()-2&gt;LengthHeader,"",
OFFSET('YODA Header Blocks'!$A$2,'YODA File'!C2280,'YODA File'!A2280))</f>
        <v/>
      </c>
    </row>
    <row r="2281" spans="1:4" x14ac:dyDescent="0.25">
      <c r="A2281">
        <f t="shared" ca="1" si="70"/>
        <v>28</v>
      </c>
      <c r="B2281" s="111" t="str">
        <f ca="1">OFFSET('YODA Header Blocks'!$A$1,0,'YODA File'!A2281)</f>
        <v>Data Values</v>
      </c>
      <c r="C2281">
        <f t="shared" ca="1" si="71"/>
        <v>2180</v>
      </c>
      <c r="D2281" s="111" t="str">
        <f ca="1">IF(ROW()-2&gt;LengthHeader,"",
OFFSET('YODA Header Blocks'!$A$2,'YODA File'!C2281,'YODA File'!A2281))</f>
        <v/>
      </c>
    </row>
    <row r="2282" spans="1:4" x14ac:dyDescent="0.25">
      <c r="A2282">
        <f t="shared" ca="1" si="70"/>
        <v>28</v>
      </c>
      <c r="B2282" s="111" t="str">
        <f ca="1">OFFSET('YODA Header Blocks'!$A$1,0,'YODA File'!A2282)</f>
        <v>Data Values</v>
      </c>
      <c r="C2282">
        <f t="shared" ca="1" si="71"/>
        <v>2181</v>
      </c>
      <c r="D2282" s="111" t="str">
        <f ca="1">IF(ROW()-2&gt;LengthHeader,"",
OFFSET('YODA Header Blocks'!$A$2,'YODA File'!C2282,'YODA File'!A2282))</f>
        <v/>
      </c>
    </row>
    <row r="2283" spans="1:4" x14ac:dyDescent="0.25">
      <c r="A2283">
        <f t="shared" ca="1" si="70"/>
        <v>28</v>
      </c>
      <c r="B2283" s="111" t="str">
        <f ca="1">OFFSET('YODA Header Blocks'!$A$1,0,'YODA File'!A2283)</f>
        <v>Data Values</v>
      </c>
      <c r="C2283">
        <f t="shared" ca="1" si="71"/>
        <v>2182</v>
      </c>
      <c r="D2283" s="111" t="str">
        <f ca="1">IF(ROW()-2&gt;LengthHeader,"",
OFFSET('YODA Header Blocks'!$A$2,'YODA File'!C2283,'YODA File'!A2283))</f>
        <v/>
      </c>
    </row>
    <row r="2284" spans="1:4" x14ac:dyDescent="0.25">
      <c r="A2284">
        <f t="shared" ca="1" si="70"/>
        <v>28</v>
      </c>
      <c r="B2284" s="111" t="str">
        <f ca="1">OFFSET('YODA Header Blocks'!$A$1,0,'YODA File'!A2284)</f>
        <v>Data Values</v>
      </c>
      <c r="C2284">
        <f t="shared" ca="1" si="71"/>
        <v>2183</v>
      </c>
      <c r="D2284" s="111" t="str">
        <f ca="1">IF(ROW()-2&gt;LengthHeader,"",
OFFSET('YODA Header Blocks'!$A$2,'YODA File'!C2284,'YODA File'!A2284))</f>
        <v/>
      </c>
    </row>
    <row r="2285" spans="1:4" x14ac:dyDescent="0.25">
      <c r="A2285">
        <f t="shared" ca="1" si="70"/>
        <v>28</v>
      </c>
      <c r="B2285" s="111" t="str">
        <f ca="1">OFFSET('YODA Header Blocks'!$A$1,0,'YODA File'!A2285)</f>
        <v>Data Values</v>
      </c>
      <c r="C2285">
        <f t="shared" ca="1" si="71"/>
        <v>2184</v>
      </c>
      <c r="D2285" s="111" t="str">
        <f ca="1">IF(ROW()-2&gt;LengthHeader,"",
OFFSET('YODA Header Blocks'!$A$2,'YODA File'!C2285,'YODA File'!A2285))</f>
        <v/>
      </c>
    </row>
    <row r="2286" spans="1:4" x14ac:dyDescent="0.25">
      <c r="A2286">
        <f t="shared" ca="1" si="70"/>
        <v>28</v>
      </c>
      <c r="B2286" s="111" t="str">
        <f ca="1">OFFSET('YODA Header Blocks'!$A$1,0,'YODA File'!A2286)</f>
        <v>Data Values</v>
      </c>
      <c r="C2286">
        <f t="shared" ca="1" si="71"/>
        <v>2185</v>
      </c>
      <c r="D2286" s="111" t="str">
        <f ca="1">IF(ROW()-2&gt;LengthHeader,"",
OFFSET('YODA Header Blocks'!$A$2,'YODA File'!C2286,'YODA File'!A2286))</f>
        <v/>
      </c>
    </row>
    <row r="2287" spans="1:4" x14ac:dyDescent="0.25">
      <c r="A2287">
        <f t="shared" ca="1" si="70"/>
        <v>28</v>
      </c>
      <c r="B2287" s="111" t="str">
        <f ca="1">OFFSET('YODA Header Blocks'!$A$1,0,'YODA File'!A2287)</f>
        <v>Data Values</v>
      </c>
      <c r="C2287">
        <f t="shared" ca="1" si="71"/>
        <v>2186</v>
      </c>
      <c r="D2287" s="111" t="str">
        <f ca="1">IF(ROW()-2&gt;LengthHeader,"",
OFFSET('YODA Header Blocks'!$A$2,'YODA File'!C2287,'YODA File'!A2287))</f>
        <v/>
      </c>
    </row>
    <row r="2288" spans="1:4" x14ac:dyDescent="0.25">
      <c r="A2288">
        <f t="shared" ca="1" si="70"/>
        <v>28</v>
      </c>
      <c r="B2288" s="111" t="str">
        <f ca="1">OFFSET('YODA Header Blocks'!$A$1,0,'YODA File'!A2288)</f>
        <v>Data Values</v>
      </c>
      <c r="C2288">
        <f t="shared" ca="1" si="71"/>
        <v>2187</v>
      </c>
      <c r="D2288" s="111" t="str">
        <f ca="1">IF(ROW()-2&gt;LengthHeader,"",
OFFSET('YODA Header Blocks'!$A$2,'YODA File'!C2288,'YODA File'!A2288))</f>
        <v/>
      </c>
    </row>
    <row r="2289" spans="1:4" x14ac:dyDescent="0.25">
      <c r="A2289">
        <f t="shared" ca="1" si="70"/>
        <v>28</v>
      </c>
      <c r="B2289" s="111" t="str">
        <f ca="1">OFFSET('YODA Header Blocks'!$A$1,0,'YODA File'!A2289)</f>
        <v>Data Values</v>
      </c>
      <c r="C2289">
        <f t="shared" ca="1" si="71"/>
        <v>2188</v>
      </c>
      <c r="D2289" s="111" t="str">
        <f ca="1">IF(ROW()-2&gt;LengthHeader,"",
OFFSET('YODA Header Blocks'!$A$2,'YODA File'!C2289,'YODA File'!A2289))</f>
        <v/>
      </c>
    </row>
    <row r="2290" spans="1:4" x14ac:dyDescent="0.25">
      <c r="A2290">
        <f t="shared" ca="1" si="70"/>
        <v>28</v>
      </c>
      <c r="B2290" s="111" t="str">
        <f ca="1">OFFSET('YODA Header Blocks'!$A$1,0,'YODA File'!A2290)</f>
        <v>Data Values</v>
      </c>
      <c r="C2290">
        <f t="shared" ca="1" si="71"/>
        <v>2189</v>
      </c>
      <c r="D2290" s="111" t="str">
        <f ca="1">IF(ROW()-2&gt;LengthHeader,"",
OFFSET('YODA Header Blocks'!$A$2,'YODA File'!C2290,'YODA File'!A2290))</f>
        <v/>
      </c>
    </row>
    <row r="2291" spans="1:4" x14ac:dyDescent="0.25">
      <c r="A2291">
        <f t="shared" ca="1" si="70"/>
        <v>28</v>
      </c>
      <c r="B2291" s="111" t="str">
        <f ca="1">OFFSET('YODA Header Blocks'!$A$1,0,'YODA File'!A2291)</f>
        <v>Data Values</v>
      </c>
      <c r="C2291">
        <f t="shared" ca="1" si="71"/>
        <v>2190</v>
      </c>
      <c r="D2291" s="111" t="str">
        <f ca="1">IF(ROW()-2&gt;LengthHeader,"",
OFFSET('YODA Header Blocks'!$A$2,'YODA File'!C2291,'YODA File'!A2291))</f>
        <v/>
      </c>
    </row>
    <row r="2292" spans="1:4" x14ac:dyDescent="0.25">
      <c r="A2292">
        <f t="shared" ca="1" si="70"/>
        <v>28</v>
      </c>
      <c r="B2292" s="111" t="str">
        <f ca="1">OFFSET('YODA Header Blocks'!$A$1,0,'YODA File'!A2292)</f>
        <v>Data Values</v>
      </c>
      <c r="C2292">
        <f t="shared" ca="1" si="71"/>
        <v>2191</v>
      </c>
      <c r="D2292" s="111" t="str">
        <f ca="1">IF(ROW()-2&gt;LengthHeader,"",
OFFSET('YODA Header Blocks'!$A$2,'YODA File'!C2292,'YODA File'!A2292))</f>
        <v/>
      </c>
    </row>
    <row r="2293" spans="1:4" x14ac:dyDescent="0.25">
      <c r="A2293">
        <f t="shared" ca="1" si="70"/>
        <v>28</v>
      </c>
      <c r="B2293" s="111" t="str">
        <f ca="1">OFFSET('YODA Header Blocks'!$A$1,0,'YODA File'!A2293)</f>
        <v>Data Values</v>
      </c>
      <c r="C2293">
        <f t="shared" ca="1" si="71"/>
        <v>2192</v>
      </c>
      <c r="D2293" s="111" t="str">
        <f ca="1">IF(ROW()-2&gt;LengthHeader,"",
OFFSET('YODA Header Blocks'!$A$2,'YODA File'!C2293,'YODA File'!A2293))</f>
        <v/>
      </c>
    </row>
    <row r="2294" spans="1:4" x14ac:dyDescent="0.25">
      <c r="A2294">
        <f t="shared" ca="1" si="70"/>
        <v>28</v>
      </c>
      <c r="B2294" s="111" t="str">
        <f ca="1">OFFSET('YODA Header Blocks'!$A$1,0,'YODA File'!A2294)</f>
        <v>Data Values</v>
      </c>
      <c r="C2294">
        <f t="shared" ca="1" si="71"/>
        <v>2193</v>
      </c>
      <c r="D2294" s="111" t="str">
        <f ca="1">IF(ROW()-2&gt;LengthHeader,"",
OFFSET('YODA Header Blocks'!$A$2,'YODA File'!C2294,'YODA File'!A2294))</f>
        <v/>
      </c>
    </row>
    <row r="2295" spans="1:4" x14ac:dyDescent="0.25">
      <c r="A2295">
        <f t="shared" ca="1" si="70"/>
        <v>28</v>
      </c>
      <c r="B2295" s="111" t="str">
        <f ca="1">OFFSET('YODA Header Blocks'!$A$1,0,'YODA File'!A2295)</f>
        <v>Data Values</v>
      </c>
      <c r="C2295">
        <f t="shared" ca="1" si="71"/>
        <v>2194</v>
      </c>
      <c r="D2295" s="111" t="str">
        <f ca="1">IF(ROW()-2&gt;LengthHeader,"",
OFFSET('YODA Header Blocks'!$A$2,'YODA File'!C2295,'YODA File'!A2295))</f>
        <v/>
      </c>
    </row>
    <row r="2296" spans="1:4" x14ac:dyDescent="0.25">
      <c r="A2296">
        <f t="shared" ca="1" si="70"/>
        <v>28</v>
      </c>
      <c r="B2296" s="111" t="str">
        <f ca="1">OFFSET('YODA Header Blocks'!$A$1,0,'YODA File'!A2296)</f>
        <v>Data Values</v>
      </c>
      <c r="C2296">
        <f t="shared" ca="1" si="71"/>
        <v>2195</v>
      </c>
      <c r="D2296" s="111" t="str">
        <f ca="1">IF(ROW()-2&gt;LengthHeader,"",
OFFSET('YODA Header Blocks'!$A$2,'YODA File'!C2296,'YODA File'!A2296))</f>
        <v/>
      </c>
    </row>
    <row r="2297" spans="1:4" x14ac:dyDescent="0.25">
      <c r="A2297">
        <f t="shared" ca="1" si="70"/>
        <v>28</v>
      </c>
      <c r="B2297" s="111" t="str">
        <f ca="1">OFFSET('YODA Header Blocks'!$A$1,0,'YODA File'!A2297)</f>
        <v>Data Values</v>
      </c>
      <c r="C2297">
        <f t="shared" ca="1" si="71"/>
        <v>2196</v>
      </c>
      <c r="D2297" s="111" t="str">
        <f ca="1">IF(ROW()-2&gt;LengthHeader,"",
OFFSET('YODA Header Blocks'!$A$2,'YODA File'!C2297,'YODA File'!A2297))</f>
        <v/>
      </c>
    </row>
    <row r="2298" spans="1:4" x14ac:dyDescent="0.25">
      <c r="A2298">
        <f t="shared" ca="1" si="70"/>
        <v>28</v>
      </c>
      <c r="B2298" s="111" t="str">
        <f ca="1">OFFSET('YODA Header Blocks'!$A$1,0,'YODA File'!A2298)</f>
        <v>Data Values</v>
      </c>
      <c r="C2298">
        <f t="shared" ca="1" si="71"/>
        <v>2197</v>
      </c>
      <c r="D2298" s="111" t="str">
        <f ca="1">IF(ROW()-2&gt;LengthHeader,"",
OFFSET('YODA Header Blocks'!$A$2,'YODA File'!C2298,'YODA File'!A2298))</f>
        <v/>
      </c>
    </row>
    <row r="2299" spans="1:4" x14ac:dyDescent="0.25">
      <c r="A2299">
        <f t="shared" ca="1" si="70"/>
        <v>28</v>
      </c>
      <c r="B2299" s="111" t="str">
        <f ca="1">OFFSET('YODA Header Blocks'!$A$1,0,'YODA File'!A2299)</f>
        <v>Data Values</v>
      </c>
      <c r="C2299">
        <f t="shared" ca="1" si="71"/>
        <v>2198</v>
      </c>
      <c r="D2299" s="111" t="str">
        <f ca="1">IF(ROW()-2&gt;LengthHeader,"",
OFFSET('YODA Header Blocks'!$A$2,'YODA File'!C2299,'YODA File'!A2299))</f>
        <v/>
      </c>
    </row>
    <row r="2300" spans="1:4" x14ac:dyDescent="0.25">
      <c r="A2300">
        <f t="shared" ca="1" si="70"/>
        <v>28</v>
      </c>
      <c r="B2300" s="111" t="str">
        <f ca="1">OFFSET('YODA Header Blocks'!$A$1,0,'YODA File'!A2300)</f>
        <v>Data Values</v>
      </c>
      <c r="C2300">
        <f t="shared" ca="1" si="71"/>
        <v>2199</v>
      </c>
      <c r="D2300" s="111" t="str">
        <f ca="1">IF(ROW()-2&gt;LengthHeader,"",
OFFSET('YODA Header Blocks'!$A$2,'YODA File'!C2300,'YODA File'!A2300))</f>
        <v/>
      </c>
    </row>
    <row r="2301" spans="1:4" x14ac:dyDescent="0.25">
      <c r="A2301">
        <f t="shared" ca="1" si="70"/>
        <v>28</v>
      </c>
      <c r="B2301" s="111" t="str">
        <f ca="1">OFFSET('YODA Header Blocks'!$A$1,0,'YODA File'!A2301)</f>
        <v>Data Values</v>
      </c>
      <c r="C2301">
        <f t="shared" ca="1" si="71"/>
        <v>2200</v>
      </c>
      <c r="D2301" s="111" t="str">
        <f ca="1">IF(ROW()-2&gt;LengthHeader,"",
OFFSET('YODA Header Blocks'!$A$2,'YODA File'!C2301,'YODA File'!A2301))</f>
        <v/>
      </c>
    </row>
    <row r="2302" spans="1:4" x14ac:dyDescent="0.25">
      <c r="A2302">
        <f t="shared" ca="1" si="70"/>
        <v>28</v>
      </c>
      <c r="B2302" s="111" t="str">
        <f ca="1">OFFSET('YODA Header Blocks'!$A$1,0,'YODA File'!A2302)</f>
        <v>Data Values</v>
      </c>
      <c r="C2302">
        <f t="shared" ca="1" si="71"/>
        <v>2201</v>
      </c>
      <c r="D2302" s="111" t="str">
        <f ca="1">IF(ROW()-2&gt;LengthHeader,"",
OFFSET('YODA Header Blocks'!$A$2,'YODA File'!C2302,'YODA File'!A2302))</f>
        <v/>
      </c>
    </row>
    <row r="2303" spans="1:4" x14ac:dyDescent="0.25">
      <c r="A2303">
        <f t="shared" ca="1" si="70"/>
        <v>28</v>
      </c>
      <c r="B2303" s="111" t="str">
        <f ca="1">OFFSET('YODA Header Blocks'!$A$1,0,'YODA File'!A2303)</f>
        <v>Data Values</v>
      </c>
      <c r="C2303">
        <f t="shared" ca="1" si="71"/>
        <v>2202</v>
      </c>
      <c r="D2303" s="111" t="str">
        <f ca="1">IF(ROW()-2&gt;LengthHeader,"",
OFFSET('YODA Header Blocks'!$A$2,'YODA File'!C2303,'YODA File'!A2303))</f>
        <v/>
      </c>
    </row>
    <row r="2304" spans="1:4" x14ac:dyDescent="0.25">
      <c r="A2304">
        <f t="shared" ca="1" si="70"/>
        <v>28</v>
      </c>
      <c r="B2304" s="111" t="str">
        <f ca="1">OFFSET('YODA Header Blocks'!$A$1,0,'YODA File'!A2304)</f>
        <v>Data Values</v>
      </c>
      <c r="C2304">
        <f t="shared" ca="1" si="71"/>
        <v>2203</v>
      </c>
      <c r="D2304" s="111" t="str">
        <f ca="1">IF(ROW()-2&gt;LengthHeader,"",
OFFSET('YODA Header Blocks'!$A$2,'YODA File'!C2304,'YODA File'!A2304))</f>
        <v/>
      </c>
    </row>
    <row r="2305" spans="1:4" x14ac:dyDescent="0.25">
      <c r="A2305">
        <f t="shared" ca="1" si="70"/>
        <v>28</v>
      </c>
      <c r="B2305" s="111" t="str">
        <f ca="1">OFFSET('YODA Header Blocks'!$A$1,0,'YODA File'!A2305)</f>
        <v>Data Values</v>
      </c>
      <c r="C2305">
        <f t="shared" ca="1" si="71"/>
        <v>2204</v>
      </c>
      <c r="D2305" s="111" t="str">
        <f ca="1">IF(ROW()-2&gt;LengthHeader,"",
OFFSET('YODA Header Blocks'!$A$2,'YODA File'!C2305,'YODA File'!A2305))</f>
        <v/>
      </c>
    </row>
    <row r="2306" spans="1:4" x14ac:dyDescent="0.25">
      <c r="A2306">
        <f t="shared" ca="1" si="70"/>
        <v>28</v>
      </c>
      <c r="B2306" s="111" t="str">
        <f ca="1">OFFSET('YODA Header Blocks'!$A$1,0,'YODA File'!A2306)</f>
        <v>Data Values</v>
      </c>
      <c r="C2306">
        <f t="shared" ca="1" si="71"/>
        <v>2205</v>
      </c>
      <c r="D2306" s="111" t="str">
        <f ca="1">IF(ROW()-2&gt;LengthHeader,"",
OFFSET('YODA Header Blocks'!$A$2,'YODA File'!C2306,'YODA File'!A2306))</f>
        <v/>
      </c>
    </row>
    <row r="2307" spans="1:4" x14ac:dyDescent="0.25">
      <c r="A2307">
        <f t="shared" ref="A2307:A2370" ca="1" si="72">IF(C2306=INDIRECT(CONCATENATE("'YODA Header Blocks'!R2C",A2306+1,":R2C",A2306+1),FALSE),A2306+1,A2306)</f>
        <v>28</v>
      </c>
      <c r="B2307" s="111" t="str">
        <f ca="1">OFFSET('YODA Header Blocks'!$A$1,0,'YODA File'!A2307)</f>
        <v>Data Values</v>
      </c>
      <c r="C2307">
        <f t="shared" ref="C2307:C2370" ca="1" si="73">IF(C2306=SUM(INDIRECT(CONCATENATE("'YODA Header Blocks'!R2C",A2306+1,":R2C",A2306+1),FALSE)),1,C2306+1)</f>
        <v>2206</v>
      </c>
      <c r="D2307" s="111" t="str">
        <f ca="1">IF(ROW()-2&gt;LengthHeader,"",
OFFSET('YODA Header Blocks'!$A$2,'YODA File'!C2307,'YODA File'!A2307))</f>
        <v/>
      </c>
    </row>
    <row r="2308" spans="1:4" x14ac:dyDescent="0.25">
      <c r="A2308">
        <f t="shared" ca="1" si="72"/>
        <v>28</v>
      </c>
      <c r="B2308" s="111" t="str">
        <f ca="1">OFFSET('YODA Header Blocks'!$A$1,0,'YODA File'!A2308)</f>
        <v>Data Values</v>
      </c>
      <c r="C2308">
        <f t="shared" ca="1" si="73"/>
        <v>2207</v>
      </c>
      <c r="D2308" s="111" t="str">
        <f ca="1">IF(ROW()-2&gt;LengthHeader,"",
OFFSET('YODA Header Blocks'!$A$2,'YODA File'!C2308,'YODA File'!A2308))</f>
        <v/>
      </c>
    </row>
    <row r="2309" spans="1:4" x14ac:dyDescent="0.25">
      <c r="A2309">
        <f t="shared" ca="1" si="72"/>
        <v>28</v>
      </c>
      <c r="B2309" s="111" t="str">
        <f ca="1">OFFSET('YODA Header Blocks'!$A$1,0,'YODA File'!A2309)</f>
        <v>Data Values</v>
      </c>
      <c r="C2309">
        <f t="shared" ca="1" si="73"/>
        <v>2208</v>
      </c>
      <c r="D2309" s="111" t="str">
        <f ca="1">IF(ROW()-2&gt;LengthHeader,"",
OFFSET('YODA Header Blocks'!$A$2,'YODA File'!C2309,'YODA File'!A2309))</f>
        <v/>
      </c>
    </row>
    <row r="2310" spans="1:4" x14ac:dyDescent="0.25">
      <c r="A2310">
        <f t="shared" ca="1" si="72"/>
        <v>28</v>
      </c>
      <c r="B2310" s="111" t="str">
        <f ca="1">OFFSET('YODA Header Blocks'!$A$1,0,'YODA File'!A2310)</f>
        <v>Data Values</v>
      </c>
      <c r="C2310">
        <f t="shared" ca="1" si="73"/>
        <v>2209</v>
      </c>
      <c r="D2310" s="111" t="str">
        <f ca="1">IF(ROW()-2&gt;LengthHeader,"",
OFFSET('YODA Header Blocks'!$A$2,'YODA File'!C2310,'YODA File'!A2310))</f>
        <v/>
      </c>
    </row>
    <row r="2311" spans="1:4" x14ac:dyDescent="0.25">
      <c r="A2311">
        <f t="shared" ca="1" si="72"/>
        <v>28</v>
      </c>
      <c r="B2311" s="111" t="str">
        <f ca="1">OFFSET('YODA Header Blocks'!$A$1,0,'YODA File'!A2311)</f>
        <v>Data Values</v>
      </c>
      <c r="C2311">
        <f t="shared" ca="1" si="73"/>
        <v>2210</v>
      </c>
      <c r="D2311" s="111" t="str">
        <f ca="1">IF(ROW()-2&gt;LengthHeader,"",
OFFSET('YODA Header Blocks'!$A$2,'YODA File'!C2311,'YODA File'!A2311))</f>
        <v/>
      </c>
    </row>
    <row r="2312" spans="1:4" x14ac:dyDescent="0.25">
      <c r="A2312">
        <f t="shared" ca="1" si="72"/>
        <v>28</v>
      </c>
      <c r="B2312" s="111" t="str">
        <f ca="1">OFFSET('YODA Header Blocks'!$A$1,0,'YODA File'!A2312)</f>
        <v>Data Values</v>
      </c>
      <c r="C2312">
        <f t="shared" ca="1" si="73"/>
        <v>2211</v>
      </c>
      <c r="D2312" s="111" t="str">
        <f ca="1">IF(ROW()-2&gt;LengthHeader,"",
OFFSET('YODA Header Blocks'!$A$2,'YODA File'!C2312,'YODA File'!A2312))</f>
        <v/>
      </c>
    </row>
    <row r="2313" spans="1:4" x14ac:dyDescent="0.25">
      <c r="A2313">
        <f t="shared" ca="1" si="72"/>
        <v>28</v>
      </c>
      <c r="B2313" s="111" t="str">
        <f ca="1">OFFSET('YODA Header Blocks'!$A$1,0,'YODA File'!A2313)</f>
        <v>Data Values</v>
      </c>
      <c r="C2313">
        <f t="shared" ca="1" si="73"/>
        <v>2212</v>
      </c>
      <c r="D2313" s="111" t="str">
        <f ca="1">IF(ROW()-2&gt;LengthHeader,"",
OFFSET('YODA Header Blocks'!$A$2,'YODA File'!C2313,'YODA File'!A2313))</f>
        <v/>
      </c>
    </row>
    <row r="2314" spans="1:4" x14ac:dyDescent="0.25">
      <c r="A2314">
        <f t="shared" ca="1" si="72"/>
        <v>28</v>
      </c>
      <c r="B2314" s="111" t="str">
        <f ca="1">OFFSET('YODA Header Blocks'!$A$1,0,'YODA File'!A2314)</f>
        <v>Data Values</v>
      </c>
      <c r="C2314">
        <f t="shared" ca="1" si="73"/>
        <v>2213</v>
      </c>
      <c r="D2314" s="111" t="str">
        <f ca="1">IF(ROW()-2&gt;LengthHeader,"",
OFFSET('YODA Header Blocks'!$A$2,'YODA File'!C2314,'YODA File'!A2314))</f>
        <v/>
      </c>
    </row>
    <row r="2315" spans="1:4" x14ac:dyDescent="0.25">
      <c r="A2315">
        <f t="shared" ca="1" si="72"/>
        <v>28</v>
      </c>
      <c r="B2315" s="111" t="str">
        <f ca="1">OFFSET('YODA Header Blocks'!$A$1,0,'YODA File'!A2315)</f>
        <v>Data Values</v>
      </c>
      <c r="C2315">
        <f t="shared" ca="1" si="73"/>
        <v>2214</v>
      </c>
      <c r="D2315" s="111" t="str">
        <f ca="1">IF(ROW()-2&gt;LengthHeader,"",
OFFSET('YODA Header Blocks'!$A$2,'YODA File'!C2315,'YODA File'!A2315))</f>
        <v/>
      </c>
    </row>
    <row r="2316" spans="1:4" x14ac:dyDescent="0.25">
      <c r="A2316">
        <f t="shared" ca="1" si="72"/>
        <v>28</v>
      </c>
      <c r="B2316" s="111" t="str">
        <f ca="1">OFFSET('YODA Header Blocks'!$A$1,0,'YODA File'!A2316)</f>
        <v>Data Values</v>
      </c>
      <c r="C2316">
        <f t="shared" ca="1" si="73"/>
        <v>2215</v>
      </c>
      <c r="D2316" s="111" t="str">
        <f ca="1">IF(ROW()-2&gt;LengthHeader,"",
OFFSET('YODA Header Blocks'!$A$2,'YODA File'!C2316,'YODA File'!A2316))</f>
        <v/>
      </c>
    </row>
    <row r="2317" spans="1:4" x14ac:dyDescent="0.25">
      <c r="A2317">
        <f t="shared" ca="1" si="72"/>
        <v>28</v>
      </c>
      <c r="B2317" s="111" t="str">
        <f ca="1">OFFSET('YODA Header Blocks'!$A$1,0,'YODA File'!A2317)</f>
        <v>Data Values</v>
      </c>
      <c r="C2317">
        <f t="shared" ca="1" si="73"/>
        <v>2216</v>
      </c>
      <c r="D2317" s="111" t="str">
        <f ca="1">IF(ROW()-2&gt;LengthHeader,"",
OFFSET('YODA Header Blocks'!$A$2,'YODA File'!C2317,'YODA File'!A2317))</f>
        <v/>
      </c>
    </row>
    <row r="2318" spans="1:4" x14ac:dyDescent="0.25">
      <c r="A2318">
        <f t="shared" ca="1" si="72"/>
        <v>28</v>
      </c>
      <c r="B2318" s="111" t="str">
        <f ca="1">OFFSET('YODA Header Blocks'!$A$1,0,'YODA File'!A2318)</f>
        <v>Data Values</v>
      </c>
      <c r="C2318">
        <f t="shared" ca="1" si="73"/>
        <v>2217</v>
      </c>
      <c r="D2318" s="111" t="str">
        <f ca="1">IF(ROW()-2&gt;LengthHeader,"",
OFFSET('YODA Header Blocks'!$A$2,'YODA File'!C2318,'YODA File'!A2318))</f>
        <v/>
      </c>
    </row>
    <row r="2319" spans="1:4" x14ac:dyDescent="0.25">
      <c r="A2319">
        <f t="shared" ca="1" si="72"/>
        <v>28</v>
      </c>
      <c r="B2319" s="111" t="str">
        <f ca="1">OFFSET('YODA Header Blocks'!$A$1,0,'YODA File'!A2319)</f>
        <v>Data Values</v>
      </c>
      <c r="C2319">
        <f t="shared" ca="1" si="73"/>
        <v>2218</v>
      </c>
      <c r="D2319" s="111" t="str">
        <f ca="1">IF(ROW()-2&gt;LengthHeader,"",
OFFSET('YODA Header Blocks'!$A$2,'YODA File'!C2319,'YODA File'!A2319))</f>
        <v/>
      </c>
    </row>
    <row r="2320" spans="1:4" x14ac:dyDescent="0.25">
      <c r="A2320">
        <f t="shared" ca="1" si="72"/>
        <v>28</v>
      </c>
      <c r="B2320" s="111" t="str">
        <f ca="1">OFFSET('YODA Header Blocks'!$A$1,0,'YODA File'!A2320)</f>
        <v>Data Values</v>
      </c>
      <c r="C2320">
        <f t="shared" ca="1" si="73"/>
        <v>2219</v>
      </c>
      <c r="D2320" s="111" t="str">
        <f ca="1">IF(ROW()-2&gt;LengthHeader,"",
OFFSET('YODA Header Blocks'!$A$2,'YODA File'!C2320,'YODA File'!A2320))</f>
        <v/>
      </c>
    </row>
    <row r="2321" spans="1:4" x14ac:dyDescent="0.25">
      <c r="A2321">
        <f t="shared" ca="1" si="72"/>
        <v>28</v>
      </c>
      <c r="B2321" s="111" t="str">
        <f ca="1">OFFSET('YODA Header Blocks'!$A$1,0,'YODA File'!A2321)</f>
        <v>Data Values</v>
      </c>
      <c r="C2321">
        <f t="shared" ca="1" si="73"/>
        <v>2220</v>
      </c>
      <c r="D2321" s="111" t="str">
        <f ca="1">IF(ROW()-2&gt;LengthHeader,"",
OFFSET('YODA Header Blocks'!$A$2,'YODA File'!C2321,'YODA File'!A2321))</f>
        <v/>
      </c>
    </row>
    <row r="2322" spans="1:4" x14ac:dyDescent="0.25">
      <c r="A2322">
        <f t="shared" ca="1" si="72"/>
        <v>28</v>
      </c>
      <c r="B2322" s="111" t="str">
        <f ca="1">OFFSET('YODA Header Blocks'!$A$1,0,'YODA File'!A2322)</f>
        <v>Data Values</v>
      </c>
      <c r="C2322">
        <f t="shared" ca="1" si="73"/>
        <v>2221</v>
      </c>
      <c r="D2322" s="111" t="str">
        <f ca="1">IF(ROW()-2&gt;LengthHeader,"",
OFFSET('YODA Header Blocks'!$A$2,'YODA File'!C2322,'YODA File'!A2322))</f>
        <v/>
      </c>
    </row>
    <row r="2323" spans="1:4" x14ac:dyDescent="0.25">
      <c r="A2323">
        <f t="shared" ca="1" si="72"/>
        <v>28</v>
      </c>
      <c r="B2323" s="111" t="str">
        <f ca="1">OFFSET('YODA Header Blocks'!$A$1,0,'YODA File'!A2323)</f>
        <v>Data Values</v>
      </c>
      <c r="C2323">
        <f t="shared" ca="1" si="73"/>
        <v>2222</v>
      </c>
      <c r="D2323" s="111" t="str">
        <f ca="1">IF(ROW()-2&gt;LengthHeader,"",
OFFSET('YODA Header Blocks'!$A$2,'YODA File'!C2323,'YODA File'!A2323))</f>
        <v/>
      </c>
    </row>
    <row r="2324" spans="1:4" x14ac:dyDescent="0.25">
      <c r="A2324">
        <f t="shared" ca="1" si="72"/>
        <v>28</v>
      </c>
      <c r="B2324" s="111" t="str">
        <f ca="1">OFFSET('YODA Header Blocks'!$A$1,0,'YODA File'!A2324)</f>
        <v>Data Values</v>
      </c>
      <c r="C2324">
        <f t="shared" ca="1" si="73"/>
        <v>2223</v>
      </c>
      <c r="D2324" s="111" t="str">
        <f ca="1">IF(ROW()-2&gt;LengthHeader,"",
OFFSET('YODA Header Blocks'!$A$2,'YODA File'!C2324,'YODA File'!A2324))</f>
        <v/>
      </c>
    </row>
    <row r="2325" spans="1:4" x14ac:dyDescent="0.25">
      <c r="A2325">
        <f t="shared" ca="1" si="72"/>
        <v>28</v>
      </c>
      <c r="B2325" s="111" t="str">
        <f ca="1">OFFSET('YODA Header Blocks'!$A$1,0,'YODA File'!A2325)</f>
        <v>Data Values</v>
      </c>
      <c r="C2325">
        <f t="shared" ca="1" si="73"/>
        <v>2224</v>
      </c>
      <c r="D2325" s="111" t="str">
        <f ca="1">IF(ROW()-2&gt;LengthHeader,"",
OFFSET('YODA Header Blocks'!$A$2,'YODA File'!C2325,'YODA File'!A2325))</f>
        <v/>
      </c>
    </row>
    <row r="2326" spans="1:4" x14ac:dyDescent="0.25">
      <c r="A2326">
        <f t="shared" ca="1" si="72"/>
        <v>28</v>
      </c>
      <c r="B2326" s="111" t="str">
        <f ca="1">OFFSET('YODA Header Blocks'!$A$1,0,'YODA File'!A2326)</f>
        <v>Data Values</v>
      </c>
      <c r="C2326">
        <f t="shared" ca="1" si="73"/>
        <v>2225</v>
      </c>
      <c r="D2326" s="111" t="str">
        <f ca="1">IF(ROW()-2&gt;LengthHeader,"",
OFFSET('YODA Header Blocks'!$A$2,'YODA File'!C2326,'YODA File'!A2326))</f>
        <v/>
      </c>
    </row>
    <row r="2327" spans="1:4" x14ac:dyDescent="0.25">
      <c r="A2327">
        <f t="shared" ca="1" si="72"/>
        <v>28</v>
      </c>
      <c r="B2327" s="111" t="str">
        <f ca="1">OFFSET('YODA Header Blocks'!$A$1,0,'YODA File'!A2327)</f>
        <v>Data Values</v>
      </c>
      <c r="C2327">
        <f t="shared" ca="1" si="73"/>
        <v>2226</v>
      </c>
      <c r="D2327" s="111" t="str">
        <f ca="1">IF(ROW()-2&gt;LengthHeader,"",
OFFSET('YODA Header Blocks'!$A$2,'YODA File'!C2327,'YODA File'!A2327))</f>
        <v/>
      </c>
    </row>
    <row r="2328" spans="1:4" x14ac:dyDescent="0.25">
      <c r="A2328">
        <f t="shared" ca="1" si="72"/>
        <v>28</v>
      </c>
      <c r="B2328" s="111" t="str">
        <f ca="1">OFFSET('YODA Header Blocks'!$A$1,0,'YODA File'!A2328)</f>
        <v>Data Values</v>
      </c>
      <c r="C2328">
        <f t="shared" ca="1" si="73"/>
        <v>2227</v>
      </c>
      <c r="D2328" s="111" t="str">
        <f ca="1">IF(ROW()-2&gt;LengthHeader,"",
OFFSET('YODA Header Blocks'!$A$2,'YODA File'!C2328,'YODA File'!A2328))</f>
        <v/>
      </c>
    </row>
    <row r="2329" spans="1:4" x14ac:dyDescent="0.25">
      <c r="A2329">
        <f t="shared" ca="1" si="72"/>
        <v>28</v>
      </c>
      <c r="B2329" s="111" t="str">
        <f ca="1">OFFSET('YODA Header Blocks'!$A$1,0,'YODA File'!A2329)</f>
        <v>Data Values</v>
      </c>
      <c r="C2329">
        <f t="shared" ca="1" si="73"/>
        <v>2228</v>
      </c>
      <c r="D2329" s="111" t="str">
        <f ca="1">IF(ROW()-2&gt;LengthHeader,"",
OFFSET('YODA Header Blocks'!$A$2,'YODA File'!C2329,'YODA File'!A2329))</f>
        <v/>
      </c>
    </row>
    <row r="2330" spans="1:4" x14ac:dyDescent="0.25">
      <c r="A2330">
        <f t="shared" ca="1" si="72"/>
        <v>28</v>
      </c>
      <c r="B2330" s="111" t="str">
        <f ca="1">OFFSET('YODA Header Blocks'!$A$1,0,'YODA File'!A2330)</f>
        <v>Data Values</v>
      </c>
      <c r="C2330">
        <f t="shared" ca="1" si="73"/>
        <v>2229</v>
      </c>
      <c r="D2330" s="111" t="str">
        <f ca="1">IF(ROW()-2&gt;LengthHeader,"",
OFFSET('YODA Header Blocks'!$A$2,'YODA File'!C2330,'YODA File'!A2330))</f>
        <v/>
      </c>
    </row>
    <row r="2331" spans="1:4" x14ac:dyDescent="0.25">
      <c r="A2331">
        <f t="shared" ca="1" si="72"/>
        <v>28</v>
      </c>
      <c r="B2331" s="111" t="str">
        <f ca="1">OFFSET('YODA Header Blocks'!$A$1,0,'YODA File'!A2331)</f>
        <v>Data Values</v>
      </c>
      <c r="C2331">
        <f t="shared" ca="1" si="73"/>
        <v>2230</v>
      </c>
      <c r="D2331" s="111" t="str">
        <f ca="1">IF(ROW()-2&gt;LengthHeader,"",
OFFSET('YODA Header Blocks'!$A$2,'YODA File'!C2331,'YODA File'!A2331))</f>
        <v/>
      </c>
    </row>
    <row r="2332" spans="1:4" x14ac:dyDescent="0.25">
      <c r="A2332">
        <f t="shared" ca="1" si="72"/>
        <v>28</v>
      </c>
      <c r="B2332" s="111" t="str">
        <f ca="1">OFFSET('YODA Header Blocks'!$A$1,0,'YODA File'!A2332)</f>
        <v>Data Values</v>
      </c>
      <c r="C2332">
        <f t="shared" ca="1" si="73"/>
        <v>2231</v>
      </c>
      <c r="D2332" s="111" t="str">
        <f ca="1">IF(ROW()-2&gt;LengthHeader,"",
OFFSET('YODA Header Blocks'!$A$2,'YODA File'!C2332,'YODA File'!A2332))</f>
        <v/>
      </c>
    </row>
    <row r="2333" spans="1:4" x14ac:dyDescent="0.25">
      <c r="A2333">
        <f t="shared" ca="1" si="72"/>
        <v>28</v>
      </c>
      <c r="B2333" s="111" t="str">
        <f ca="1">OFFSET('YODA Header Blocks'!$A$1,0,'YODA File'!A2333)</f>
        <v>Data Values</v>
      </c>
      <c r="C2333">
        <f t="shared" ca="1" si="73"/>
        <v>2232</v>
      </c>
      <c r="D2333" s="111" t="str">
        <f ca="1">IF(ROW()-2&gt;LengthHeader,"",
OFFSET('YODA Header Blocks'!$A$2,'YODA File'!C2333,'YODA File'!A2333))</f>
        <v/>
      </c>
    </row>
    <row r="2334" spans="1:4" x14ac:dyDescent="0.25">
      <c r="A2334">
        <f t="shared" ca="1" si="72"/>
        <v>28</v>
      </c>
      <c r="B2334" s="111" t="str">
        <f ca="1">OFFSET('YODA Header Blocks'!$A$1,0,'YODA File'!A2334)</f>
        <v>Data Values</v>
      </c>
      <c r="C2334">
        <f t="shared" ca="1" si="73"/>
        <v>2233</v>
      </c>
      <c r="D2334" s="111" t="str">
        <f ca="1">IF(ROW()-2&gt;LengthHeader,"",
OFFSET('YODA Header Blocks'!$A$2,'YODA File'!C2334,'YODA File'!A2334))</f>
        <v/>
      </c>
    </row>
    <row r="2335" spans="1:4" x14ac:dyDescent="0.25">
      <c r="A2335">
        <f t="shared" ca="1" si="72"/>
        <v>28</v>
      </c>
      <c r="B2335" s="111" t="str">
        <f ca="1">OFFSET('YODA Header Blocks'!$A$1,0,'YODA File'!A2335)</f>
        <v>Data Values</v>
      </c>
      <c r="C2335">
        <f t="shared" ca="1" si="73"/>
        <v>2234</v>
      </c>
      <c r="D2335" s="111" t="str">
        <f ca="1">IF(ROW()-2&gt;LengthHeader,"",
OFFSET('YODA Header Blocks'!$A$2,'YODA File'!C2335,'YODA File'!A2335))</f>
        <v/>
      </c>
    </row>
    <row r="2336" spans="1:4" x14ac:dyDescent="0.25">
      <c r="A2336">
        <f t="shared" ca="1" si="72"/>
        <v>28</v>
      </c>
      <c r="B2336" s="111" t="str">
        <f ca="1">OFFSET('YODA Header Blocks'!$A$1,0,'YODA File'!A2336)</f>
        <v>Data Values</v>
      </c>
      <c r="C2336">
        <f t="shared" ca="1" si="73"/>
        <v>2235</v>
      </c>
      <c r="D2336" s="111" t="str">
        <f ca="1">IF(ROW()-2&gt;LengthHeader,"",
OFFSET('YODA Header Blocks'!$A$2,'YODA File'!C2336,'YODA File'!A2336))</f>
        <v/>
      </c>
    </row>
    <row r="2337" spans="1:4" x14ac:dyDescent="0.25">
      <c r="A2337">
        <f t="shared" ca="1" si="72"/>
        <v>28</v>
      </c>
      <c r="B2337" s="111" t="str">
        <f ca="1">OFFSET('YODA Header Blocks'!$A$1,0,'YODA File'!A2337)</f>
        <v>Data Values</v>
      </c>
      <c r="C2337">
        <f t="shared" ca="1" si="73"/>
        <v>2236</v>
      </c>
      <c r="D2337" s="111" t="str">
        <f ca="1">IF(ROW()-2&gt;LengthHeader,"",
OFFSET('YODA Header Blocks'!$A$2,'YODA File'!C2337,'YODA File'!A2337))</f>
        <v/>
      </c>
    </row>
    <row r="2338" spans="1:4" x14ac:dyDescent="0.25">
      <c r="A2338">
        <f t="shared" ca="1" si="72"/>
        <v>28</v>
      </c>
      <c r="B2338" s="111" t="str">
        <f ca="1">OFFSET('YODA Header Blocks'!$A$1,0,'YODA File'!A2338)</f>
        <v>Data Values</v>
      </c>
      <c r="C2338">
        <f t="shared" ca="1" si="73"/>
        <v>2237</v>
      </c>
      <c r="D2338" s="111" t="str">
        <f ca="1">IF(ROW()-2&gt;LengthHeader,"",
OFFSET('YODA Header Blocks'!$A$2,'YODA File'!C2338,'YODA File'!A2338))</f>
        <v/>
      </c>
    </row>
    <row r="2339" spans="1:4" x14ac:dyDescent="0.25">
      <c r="A2339">
        <f t="shared" ca="1" si="72"/>
        <v>28</v>
      </c>
      <c r="B2339" s="111" t="str">
        <f ca="1">OFFSET('YODA Header Blocks'!$A$1,0,'YODA File'!A2339)</f>
        <v>Data Values</v>
      </c>
      <c r="C2339">
        <f t="shared" ca="1" si="73"/>
        <v>2238</v>
      </c>
      <c r="D2339" s="111" t="str">
        <f ca="1">IF(ROW()-2&gt;LengthHeader,"",
OFFSET('YODA Header Blocks'!$A$2,'YODA File'!C2339,'YODA File'!A2339))</f>
        <v/>
      </c>
    </row>
    <row r="2340" spans="1:4" x14ac:dyDescent="0.25">
      <c r="A2340">
        <f t="shared" ca="1" si="72"/>
        <v>28</v>
      </c>
      <c r="B2340" s="111" t="str">
        <f ca="1">OFFSET('YODA Header Blocks'!$A$1,0,'YODA File'!A2340)</f>
        <v>Data Values</v>
      </c>
      <c r="C2340">
        <f t="shared" ca="1" si="73"/>
        <v>2239</v>
      </c>
      <c r="D2340" s="111" t="str">
        <f ca="1">IF(ROW()-2&gt;LengthHeader,"",
OFFSET('YODA Header Blocks'!$A$2,'YODA File'!C2340,'YODA File'!A2340))</f>
        <v/>
      </c>
    </row>
    <row r="2341" spans="1:4" x14ac:dyDescent="0.25">
      <c r="A2341">
        <f t="shared" ca="1" si="72"/>
        <v>28</v>
      </c>
      <c r="B2341" s="111" t="str">
        <f ca="1">OFFSET('YODA Header Blocks'!$A$1,0,'YODA File'!A2341)</f>
        <v>Data Values</v>
      </c>
      <c r="C2341">
        <f t="shared" ca="1" si="73"/>
        <v>2240</v>
      </c>
      <c r="D2341" s="111" t="str">
        <f ca="1">IF(ROW()-2&gt;LengthHeader,"",
OFFSET('YODA Header Blocks'!$A$2,'YODA File'!C2341,'YODA File'!A2341))</f>
        <v/>
      </c>
    </row>
    <row r="2342" spans="1:4" x14ac:dyDescent="0.25">
      <c r="A2342">
        <f t="shared" ca="1" si="72"/>
        <v>28</v>
      </c>
      <c r="B2342" s="111" t="str">
        <f ca="1">OFFSET('YODA Header Blocks'!$A$1,0,'YODA File'!A2342)</f>
        <v>Data Values</v>
      </c>
      <c r="C2342">
        <f t="shared" ca="1" si="73"/>
        <v>2241</v>
      </c>
      <c r="D2342" s="111" t="str">
        <f ca="1">IF(ROW()-2&gt;LengthHeader,"",
OFFSET('YODA Header Blocks'!$A$2,'YODA File'!C2342,'YODA File'!A2342))</f>
        <v/>
      </c>
    </row>
    <row r="2343" spans="1:4" x14ac:dyDescent="0.25">
      <c r="A2343">
        <f t="shared" ca="1" si="72"/>
        <v>28</v>
      </c>
      <c r="B2343" s="111" t="str">
        <f ca="1">OFFSET('YODA Header Blocks'!$A$1,0,'YODA File'!A2343)</f>
        <v>Data Values</v>
      </c>
      <c r="C2343">
        <f t="shared" ca="1" si="73"/>
        <v>2242</v>
      </c>
      <c r="D2343" s="111" t="str">
        <f ca="1">IF(ROW()-2&gt;LengthHeader,"",
OFFSET('YODA Header Blocks'!$A$2,'YODA File'!C2343,'YODA File'!A2343))</f>
        <v/>
      </c>
    </row>
    <row r="2344" spans="1:4" x14ac:dyDescent="0.25">
      <c r="A2344">
        <f t="shared" ca="1" si="72"/>
        <v>28</v>
      </c>
      <c r="B2344" s="111" t="str">
        <f ca="1">OFFSET('YODA Header Blocks'!$A$1,0,'YODA File'!A2344)</f>
        <v>Data Values</v>
      </c>
      <c r="C2344">
        <f t="shared" ca="1" si="73"/>
        <v>2243</v>
      </c>
      <c r="D2344" s="111" t="str">
        <f ca="1">IF(ROW()-2&gt;LengthHeader,"",
OFFSET('YODA Header Blocks'!$A$2,'YODA File'!C2344,'YODA File'!A2344))</f>
        <v/>
      </c>
    </row>
    <row r="2345" spans="1:4" x14ac:dyDescent="0.25">
      <c r="A2345">
        <f t="shared" ca="1" si="72"/>
        <v>28</v>
      </c>
      <c r="B2345" s="111" t="str">
        <f ca="1">OFFSET('YODA Header Blocks'!$A$1,0,'YODA File'!A2345)</f>
        <v>Data Values</v>
      </c>
      <c r="C2345">
        <f t="shared" ca="1" si="73"/>
        <v>2244</v>
      </c>
      <c r="D2345" s="111" t="str">
        <f ca="1">IF(ROW()-2&gt;LengthHeader,"",
OFFSET('YODA Header Blocks'!$A$2,'YODA File'!C2345,'YODA File'!A2345))</f>
        <v/>
      </c>
    </row>
    <row r="2346" spans="1:4" x14ac:dyDescent="0.25">
      <c r="A2346">
        <f t="shared" ca="1" si="72"/>
        <v>28</v>
      </c>
      <c r="B2346" s="111" t="str">
        <f ca="1">OFFSET('YODA Header Blocks'!$A$1,0,'YODA File'!A2346)</f>
        <v>Data Values</v>
      </c>
      <c r="C2346">
        <f t="shared" ca="1" si="73"/>
        <v>2245</v>
      </c>
      <c r="D2346" s="111" t="str">
        <f ca="1">IF(ROW()-2&gt;LengthHeader,"",
OFFSET('YODA Header Blocks'!$A$2,'YODA File'!C2346,'YODA File'!A2346))</f>
        <v/>
      </c>
    </row>
    <row r="2347" spans="1:4" x14ac:dyDescent="0.25">
      <c r="A2347">
        <f t="shared" ca="1" si="72"/>
        <v>28</v>
      </c>
      <c r="B2347" s="111" t="str">
        <f ca="1">OFFSET('YODA Header Blocks'!$A$1,0,'YODA File'!A2347)</f>
        <v>Data Values</v>
      </c>
      <c r="C2347">
        <f t="shared" ca="1" si="73"/>
        <v>2246</v>
      </c>
      <c r="D2347" s="111" t="str">
        <f ca="1">IF(ROW()-2&gt;LengthHeader,"",
OFFSET('YODA Header Blocks'!$A$2,'YODA File'!C2347,'YODA File'!A2347))</f>
        <v/>
      </c>
    </row>
    <row r="2348" spans="1:4" x14ac:dyDescent="0.25">
      <c r="A2348">
        <f t="shared" ca="1" si="72"/>
        <v>28</v>
      </c>
      <c r="B2348" s="111" t="str">
        <f ca="1">OFFSET('YODA Header Blocks'!$A$1,0,'YODA File'!A2348)</f>
        <v>Data Values</v>
      </c>
      <c r="C2348">
        <f t="shared" ca="1" si="73"/>
        <v>2247</v>
      </c>
      <c r="D2348" s="111" t="str">
        <f ca="1">IF(ROW()-2&gt;LengthHeader,"",
OFFSET('YODA Header Blocks'!$A$2,'YODA File'!C2348,'YODA File'!A2348))</f>
        <v/>
      </c>
    </row>
    <row r="2349" spans="1:4" x14ac:dyDescent="0.25">
      <c r="A2349">
        <f t="shared" ca="1" si="72"/>
        <v>28</v>
      </c>
      <c r="B2349" s="111" t="str">
        <f ca="1">OFFSET('YODA Header Blocks'!$A$1,0,'YODA File'!A2349)</f>
        <v>Data Values</v>
      </c>
      <c r="C2349">
        <f t="shared" ca="1" si="73"/>
        <v>2248</v>
      </c>
      <c r="D2349" s="111" t="str">
        <f ca="1">IF(ROW()-2&gt;LengthHeader,"",
OFFSET('YODA Header Blocks'!$A$2,'YODA File'!C2349,'YODA File'!A2349))</f>
        <v/>
      </c>
    </row>
    <row r="2350" spans="1:4" x14ac:dyDescent="0.25">
      <c r="A2350">
        <f t="shared" ca="1" si="72"/>
        <v>28</v>
      </c>
      <c r="B2350" s="111" t="str">
        <f ca="1">OFFSET('YODA Header Blocks'!$A$1,0,'YODA File'!A2350)</f>
        <v>Data Values</v>
      </c>
      <c r="C2350">
        <f t="shared" ca="1" si="73"/>
        <v>2249</v>
      </c>
      <c r="D2350" s="111" t="str">
        <f ca="1">IF(ROW()-2&gt;LengthHeader,"",
OFFSET('YODA Header Blocks'!$A$2,'YODA File'!C2350,'YODA File'!A2350))</f>
        <v/>
      </c>
    </row>
    <row r="2351" spans="1:4" x14ac:dyDescent="0.25">
      <c r="A2351">
        <f t="shared" ca="1" si="72"/>
        <v>28</v>
      </c>
      <c r="B2351" s="111" t="str">
        <f ca="1">OFFSET('YODA Header Blocks'!$A$1,0,'YODA File'!A2351)</f>
        <v>Data Values</v>
      </c>
      <c r="C2351">
        <f t="shared" ca="1" si="73"/>
        <v>2250</v>
      </c>
      <c r="D2351" s="111" t="str">
        <f ca="1">IF(ROW()-2&gt;LengthHeader,"",
OFFSET('YODA Header Blocks'!$A$2,'YODA File'!C2351,'YODA File'!A2351))</f>
        <v/>
      </c>
    </row>
    <row r="2352" spans="1:4" x14ac:dyDescent="0.25">
      <c r="A2352">
        <f t="shared" ca="1" si="72"/>
        <v>28</v>
      </c>
      <c r="B2352" s="111" t="str">
        <f ca="1">OFFSET('YODA Header Blocks'!$A$1,0,'YODA File'!A2352)</f>
        <v>Data Values</v>
      </c>
      <c r="C2352">
        <f t="shared" ca="1" si="73"/>
        <v>2251</v>
      </c>
      <c r="D2352" s="111" t="str">
        <f ca="1">IF(ROW()-2&gt;LengthHeader,"",
OFFSET('YODA Header Blocks'!$A$2,'YODA File'!C2352,'YODA File'!A2352))</f>
        <v/>
      </c>
    </row>
    <row r="2353" spans="1:4" x14ac:dyDescent="0.25">
      <c r="A2353">
        <f t="shared" ca="1" si="72"/>
        <v>28</v>
      </c>
      <c r="B2353" s="111" t="str">
        <f ca="1">OFFSET('YODA Header Blocks'!$A$1,0,'YODA File'!A2353)</f>
        <v>Data Values</v>
      </c>
      <c r="C2353">
        <f t="shared" ca="1" si="73"/>
        <v>2252</v>
      </c>
      <c r="D2353" s="111" t="str">
        <f ca="1">IF(ROW()-2&gt;LengthHeader,"",
OFFSET('YODA Header Blocks'!$A$2,'YODA File'!C2353,'YODA File'!A2353))</f>
        <v/>
      </c>
    </row>
    <row r="2354" spans="1:4" x14ac:dyDescent="0.25">
      <c r="A2354">
        <f t="shared" ca="1" si="72"/>
        <v>28</v>
      </c>
      <c r="B2354" s="111" t="str">
        <f ca="1">OFFSET('YODA Header Blocks'!$A$1,0,'YODA File'!A2354)</f>
        <v>Data Values</v>
      </c>
      <c r="C2354">
        <f t="shared" ca="1" si="73"/>
        <v>2253</v>
      </c>
      <c r="D2354" s="111" t="str">
        <f ca="1">IF(ROW()-2&gt;LengthHeader,"",
OFFSET('YODA Header Blocks'!$A$2,'YODA File'!C2354,'YODA File'!A2354))</f>
        <v/>
      </c>
    </row>
    <row r="2355" spans="1:4" x14ac:dyDescent="0.25">
      <c r="A2355">
        <f t="shared" ca="1" si="72"/>
        <v>28</v>
      </c>
      <c r="B2355" s="111" t="str">
        <f ca="1">OFFSET('YODA Header Blocks'!$A$1,0,'YODA File'!A2355)</f>
        <v>Data Values</v>
      </c>
      <c r="C2355">
        <f t="shared" ca="1" si="73"/>
        <v>2254</v>
      </c>
      <c r="D2355" s="111" t="str">
        <f ca="1">IF(ROW()-2&gt;LengthHeader,"",
OFFSET('YODA Header Blocks'!$A$2,'YODA File'!C2355,'YODA File'!A2355))</f>
        <v/>
      </c>
    </row>
    <row r="2356" spans="1:4" x14ac:dyDescent="0.25">
      <c r="A2356">
        <f t="shared" ca="1" si="72"/>
        <v>28</v>
      </c>
      <c r="B2356" s="111" t="str">
        <f ca="1">OFFSET('YODA Header Blocks'!$A$1,0,'YODA File'!A2356)</f>
        <v>Data Values</v>
      </c>
      <c r="C2356">
        <f t="shared" ca="1" si="73"/>
        <v>2255</v>
      </c>
      <c r="D2356" s="111" t="str">
        <f ca="1">IF(ROW()-2&gt;LengthHeader,"",
OFFSET('YODA Header Blocks'!$A$2,'YODA File'!C2356,'YODA File'!A2356))</f>
        <v/>
      </c>
    </row>
    <row r="2357" spans="1:4" x14ac:dyDescent="0.25">
      <c r="A2357">
        <f t="shared" ca="1" si="72"/>
        <v>28</v>
      </c>
      <c r="B2357" s="111" t="str">
        <f ca="1">OFFSET('YODA Header Blocks'!$A$1,0,'YODA File'!A2357)</f>
        <v>Data Values</v>
      </c>
      <c r="C2357">
        <f t="shared" ca="1" si="73"/>
        <v>2256</v>
      </c>
      <c r="D2357" s="111" t="str">
        <f ca="1">IF(ROW()-2&gt;LengthHeader,"",
OFFSET('YODA Header Blocks'!$A$2,'YODA File'!C2357,'YODA File'!A2357))</f>
        <v/>
      </c>
    </row>
    <row r="2358" spans="1:4" x14ac:dyDescent="0.25">
      <c r="A2358">
        <f t="shared" ca="1" si="72"/>
        <v>28</v>
      </c>
      <c r="B2358" s="111" t="str">
        <f ca="1">OFFSET('YODA Header Blocks'!$A$1,0,'YODA File'!A2358)</f>
        <v>Data Values</v>
      </c>
      <c r="C2358">
        <f t="shared" ca="1" si="73"/>
        <v>2257</v>
      </c>
      <c r="D2358" s="111" t="str">
        <f ca="1">IF(ROW()-2&gt;LengthHeader,"",
OFFSET('YODA Header Blocks'!$A$2,'YODA File'!C2358,'YODA File'!A2358))</f>
        <v/>
      </c>
    </row>
    <row r="2359" spans="1:4" x14ac:dyDescent="0.25">
      <c r="A2359">
        <f t="shared" ca="1" si="72"/>
        <v>28</v>
      </c>
      <c r="B2359" s="111" t="str">
        <f ca="1">OFFSET('YODA Header Blocks'!$A$1,0,'YODA File'!A2359)</f>
        <v>Data Values</v>
      </c>
      <c r="C2359">
        <f t="shared" ca="1" si="73"/>
        <v>2258</v>
      </c>
      <c r="D2359" s="111" t="str">
        <f ca="1">IF(ROW()-2&gt;LengthHeader,"",
OFFSET('YODA Header Blocks'!$A$2,'YODA File'!C2359,'YODA File'!A2359))</f>
        <v/>
      </c>
    </row>
    <row r="2360" spans="1:4" x14ac:dyDescent="0.25">
      <c r="A2360">
        <f t="shared" ca="1" si="72"/>
        <v>28</v>
      </c>
      <c r="B2360" s="111" t="str">
        <f ca="1">OFFSET('YODA Header Blocks'!$A$1,0,'YODA File'!A2360)</f>
        <v>Data Values</v>
      </c>
      <c r="C2360">
        <f t="shared" ca="1" si="73"/>
        <v>2259</v>
      </c>
      <c r="D2360" s="111" t="str">
        <f ca="1">IF(ROW()-2&gt;LengthHeader,"",
OFFSET('YODA Header Blocks'!$A$2,'YODA File'!C2360,'YODA File'!A2360))</f>
        <v/>
      </c>
    </row>
    <row r="2361" spans="1:4" x14ac:dyDescent="0.25">
      <c r="A2361">
        <f t="shared" ca="1" si="72"/>
        <v>28</v>
      </c>
      <c r="B2361" s="111" t="str">
        <f ca="1">OFFSET('YODA Header Blocks'!$A$1,0,'YODA File'!A2361)</f>
        <v>Data Values</v>
      </c>
      <c r="C2361">
        <f t="shared" ca="1" si="73"/>
        <v>2260</v>
      </c>
      <c r="D2361" s="111" t="str">
        <f ca="1">IF(ROW()-2&gt;LengthHeader,"",
OFFSET('YODA Header Blocks'!$A$2,'YODA File'!C2361,'YODA File'!A2361))</f>
        <v/>
      </c>
    </row>
    <row r="2362" spans="1:4" x14ac:dyDescent="0.25">
      <c r="A2362">
        <f t="shared" ca="1" si="72"/>
        <v>28</v>
      </c>
      <c r="B2362" s="111" t="str">
        <f ca="1">OFFSET('YODA Header Blocks'!$A$1,0,'YODA File'!A2362)</f>
        <v>Data Values</v>
      </c>
      <c r="C2362">
        <f t="shared" ca="1" si="73"/>
        <v>2261</v>
      </c>
      <c r="D2362" s="111" t="str">
        <f ca="1">IF(ROW()-2&gt;LengthHeader,"",
OFFSET('YODA Header Blocks'!$A$2,'YODA File'!C2362,'YODA File'!A2362))</f>
        <v/>
      </c>
    </row>
    <row r="2363" spans="1:4" x14ac:dyDescent="0.25">
      <c r="A2363">
        <f t="shared" ca="1" si="72"/>
        <v>28</v>
      </c>
      <c r="B2363" s="111" t="str">
        <f ca="1">OFFSET('YODA Header Blocks'!$A$1,0,'YODA File'!A2363)</f>
        <v>Data Values</v>
      </c>
      <c r="C2363">
        <f t="shared" ca="1" si="73"/>
        <v>2262</v>
      </c>
      <c r="D2363" s="111" t="str">
        <f ca="1">IF(ROW()-2&gt;LengthHeader,"",
OFFSET('YODA Header Blocks'!$A$2,'YODA File'!C2363,'YODA File'!A2363))</f>
        <v/>
      </c>
    </row>
    <row r="2364" spans="1:4" x14ac:dyDescent="0.25">
      <c r="A2364">
        <f t="shared" ca="1" si="72"/>
        <v>28</v>
      </c>
      <c r="B2364" s="111" t="str">
        <f ca="1">OFFSET('YODA Header Blocks'!$A$1,0,'YODA File'!A2364)</f>
        <v>Data Values</v>
      </c>
      <c r="C2364">
        <f t="shared" ca="1" si="73"/>
        <v>2263</v>
      </c>
      <c r="D2364" s="111" t="str">
        <f ca="1">IF(ROW()-2&gt;LengthHeader,"",
OFFSET('YODA Header Blocks'!$A$2,'YODA File'!C2364,'YODA File'!A2364))</f>
        <v/>
      </c>
    </row>
    <row r="2365" spans="1:4" x14ac:dyDescent="0.25">
      <c r="A2365">
        <f t="shared" ca="1" si="72"/>
        <v>28</v>
      </c>
      <c r="B2365" s="111" t="str">
        <f ca="1">OFFSET('YODA Header Blocks'!$A$1,0,'YODA File'!A2365)</f>
        <v>Data Values</v>
      </c>
      <c r="C2365">
        <f t="shared" ca="1" si="73"/>
        <v>2264</v>
      </c>
      <c r="D2365" s="111" t="str">
        <f ca="1">IF(ROW()-2&gt;LengthHeader,"",
OFFSET('YODA Header Blocks'!$A$2,'YODA File'!C2365,'YODA File'!A2365))</f>
        <v/>
      </c>
    </row>
    <row r="2366" spans="1:4" x14ac:dyDescent="0.25">
      <c r="A2366">
        <f t="shared" ca="1" si="72"/>
        <v>28</v>
      </c>
      <c r="B2366" s="111" t="str">
        <f ca="1">OFFSET('YODA Header Blocks'!$A$1,0,'YODA File'!A2366)</f>
        <v>Data Values</v>
      </c>
      <c r="C2366">
        <f t="shared" ca="1" si="73"/>
        <v>2265</v>
      </c>
      <c r="D2366" s="111" t="str">
        <f ca="1">IF(ROW()-2&gt;LengthHeader,"",
OFFSET('YODA Header Blocks'!$A$2,'YODA File'!C2366,'YODA File'!A2366))</f>
        <v/>
      </c>
    </row>
    <row r="2367" spans="1:4" x14ac:dyDescent="0.25">
      <c r="A2367">
        <f t="shared" ca="1" si="72"/>
        <v>28</v>
      </c>
      <c r="B2367" s="111" t="str">
        <f ca="1">OFFSET('YODA Header Blocks'!$A$1,0,'YODA File'!A2367)</f>
        <v>Data Values</v>
      </c>
      <c r="C2367">
        <f t="shared" ca="1" si="73"/>
        <v>2266</v>
      </c>
      <c r="D2367" s="111" t="str">
        <f ca="1">IF(ROW()-2&gt;LengthHeader,"",
OFFSET('YODA Header Blocks'!$A$2,'YODA File'!C2367,'YODA File'!A2367))</f>
        <v/>
      </c>
    </row>
    <row r="2368" spans="1:4" x14ac:dyDescent="0.25">
      <c r="A2368">
        <f t="shared" ca="1" si="72"/>
        <v>28</v>
      </c>
      <c r="B2368" s="111" t="str">
        <f ca="1">OFFSET('YODA Header Blocks'!$A$1,0,'YODA File'!A2368)</f>
        <v>Data Values</v>
      </c>
      <c r="C2368">
        <f t="shared" ca="1" si="73"/>
        <v>2267</v>
      </c>
      <c r="D2368" s="111" t="str">
        <f ca="1">IF(ROW()-2&gt;LengthHeader,"",
OFFSET('YODA Header Blocks'!$A$2,'YODA File'!C2368,'YODA File'!A2368))</f>
        <v/>
      </c>
    </row>
    <row r="2369" spans="1:4" x14ac:dyDescent="0.25">
      <c r="A2369">
        <f t="shared" ca="1" si="72"/>
        <v>28</v>
      </c>
      <c r="B2369" s="111" t="str">
        <f ca="1">OFFSET('YODA Header Blocks'!$A$1,0,'YODA File'!A2369)</f>
        <v>Data Values</v>
      </c>
      <c r="C2369">
        <f t="shared" ca="1" si="73"/>
        <v>2268</v>
      </c>
      <c r="D2369" s="111" t="str">
        <f ca="1">IF(ROW()-2&gt;LengthHeader,"",
OFFSET('YODA Header Blocks'!$A$2,'YODA File'!C2369,'YODA File'!A2369))</f>
        <v/>
      </c>
    </row>
    <row r="2370" spans="1:4" x14ac:dyDescent="0.25">
      <c r="A2370">
        <f t="shared" ca="1" si="72"/>
        <v>28</v>
      </c>
      <c r="B2370" s="111" t="str">
        <f ca="1">OFFSET('YODA Header Blocks'!$A$1,0,'YODA File'!A2370)</f>
        <v>Data Values</v>
      </c>
      <c r="C2370">
        <f t="shared" ca="1" si="73"/>
        <v>2269</v>
      </c>
      <c r="D2370" s="111" t="str">
        <f ca="1">IF(ROW()-2&gt;LengthHeader,"",
OFFSET('YODA Header Blocks'!$A$2,'YODA File'!C2370,'YODA File'!A2370))</f>
        <v/>
      </c>
    </row>
    <row r="2371" spans="1:4" x14ac:dyDescent="0.25">
      <c r="A2371">
        <f t="shared" ref="A2371:A2434" ca="1" si="74">IF(C2370=INDIRECT(CONCATENATE("'YODA Header Blocks'!R2C",A2370+1,":R2C",A2370+1),FALSE),A2370+1,A2370)</f>
        <v>28</v>
      </c>
      <c r="B2371" s="111" t="str">
        <f ca="1">OFFSET('YODA Header Blocks'!$A$1,0,'YODA File'!A2371)</f>
        <v>Data Values</v>
      </c>
      <c r="C2371">
        <f t="shared" ref="C2371:C2434" ca="1" si="75">IF(C2370=SUM(INDIRECT(CONCATENATE("'YODA Header Blocks'!R2C",A2370+1,":R2C",A2370+1),FALSE)),1,C2370+1)</f>
        <v>2270</v>
      </c>
      <c r="D2371" s="111" t="str">
        <f ca="1">IF(ROW()-2&gt;LengthHeader,"",
OFFSET('YODA Header Blocks'!$A$2,'YODA File'!C2371,'YODA File'!A2371))</f>
        <v/>
      </c>
    </row>
    <row r="2372" spans="1:4" x14ac:dyDescent="0.25">
      <c r="A2372">
        <f t="shared" ca="1" si="74"/>
        <v>28</v>
      </c>
      <c r="B2372" s="111" t="str">
        <f ca="1">OFFSET('YODA Header Blocks'!$A$1,0,'YODA File'!A2372)</f>
        <v>Data Values</v>
      </c>
      <c r="C2372">
        <f t="shared" ca="1" si="75"/>
        <v>2271</v>
      </c>
      <c r="D2372" s="111" t="str">
        <f ca="1">IF(ROW()-2&gt;LengthHeader,"",
OFFSET('YODA Header Blocks'!$A$2,'YODA File'!C2372,'YODA File'!A2372))</f>
        <v/>
      </c>
    </row>
    <row r="2373" spans="1:4" x14ac:dyDescent="0.25">
      <c r="A2373">
        <f t="shared" ca="1" si="74"/>
        <v>28</v>
      </c>
      <c r="B2373" s="111" t="str">
        <f ca="1">OFFSET('YODA Header Blocks'!$A$1,0,'YODA File'!A2373)</f>
        <v>Data Values</v>
      </c>
      <c r="C2373">
        <f t="shared" ca="1" si="75"/>
        <v>2272</v>
      </c>
      <c r="D2373" s="111" t="str">
        <f ca="1">IF(ROW()-2&gt;LengthHeader,"",
OFFSET('YODA Header Blocks'!$A$2,'YODA File'!C2373,'YODA File'!A2373))</f>
        <v/>
      </c>
    </row>
    <row r="2374" spans="1:4" x14ac:dyDescent="0.25">
      <c r="A2374">
        <f t="shared" ca="1" si="74"/>
        <v>28</v>
      </c>
      <c r="B2374" s="111" t="str">
        <f ca="1">OFFSET('YODA Header Blocks'!$A$1,0,'YODA File'!A2374)</f>
        <v>Data Values</v>
      </c>
      <c r="C2374">
        <f t="shared" ca="1" si="75"/>
        <v>2273</v>
      </c>
      <c r="D2374" s="111" t="str">
        <f ca="1">IF(ROW()-2&gt;LengthHeader,"",
OFFSET('YODA Header Blocks'!$A$2,'YODA File'!C2374,'YODA File'!A2374))</f>
        <v/>
      </c>
    </row>
    <row r="2375" spans="1:4" x14ac:dyDescent="0.25">
      <c r="A2375">
        <f t="shared" ca="1" si="74"/>
        <v>28</v>
      </c>
      <c r="B2375" s="111" t="str">
        <f ca="1">OFFSET('YODA Header Blocks'!$A$1,0,'YODA File'!A2375)</f>
        <v>Data Values</v>
      </c>
      <c r="C2375">
        <f t="shared" ca="1" si="75"/>
        <v>2274</v>
      </c>
      <c r="D2375" s="111" t="str">
        <f ca="1">IF(ROW()-2&gt;LengthHeader,"",
OFFSET('YODA Header Blocks'!$A$2,'YODA File'!C2375,'YODA File'!A2375))</f>
        <v/>
      </c>
    </row>
    <row r="2376" spans="1:4" x14ac:dyDescent="0.25">
      <c r="A2376">
        <f t="shared" ca="1" si="74"/>
        <v>28</v>
      </c>
      <c r="B2376" s="111" t="str">
        <f ca="1">OFFSET('YODA Header Blocks'!$A$1,0,'YODA File'!A2376)</f>
        <v>Data Values</v>
      </c>
      <c r="C2376">
        <f t="shared" ca="1" si="75"/>
        <v>2275</v>
      </c>
      <c r="D2376" s="111" t="str">
        <f ca="1">IF(ROW()-2&gt;LengthHeader,"",
OFFSET('YODA Header Blocks'!$A$2,'YODA File'!C2376,'YODA File'!A2376))</f>
        <v/>
      </c>
    </row>
    <row r="2377" spans="1:4" x14ac:dyDescent="0.25">
      <c r="A2377">
        <f t="shared" ca="1" si="74"/>
        <v>28</v>
      </c>
      <c r="B2377" s="111" t="str">
        <f ca="1">OFFSET('YODA Header Blocks'!$A$1,0,'YODA File'!A2377)</f>
        <v>Data Values</v>
      </c>
      <c r="C2377">
        <f t="shared" ca="1" si="75"/>
        <v>2276</v>
      </c>
      <c r="D2377" s="111" t="str">
        <f ca="1">IF(ROW()-2&gt;LengthHeader,"",
OFFSET('YODA Header Blocks'!$A$2,'YODA File'!C2377,'YODA File'!A2377))</f>
        <v/>
      </c>
    </row>
    <row r="2378" spans="1:4" x14ac:dyDescent="0.25">
      <c r="A2378">
        <f t="shared" ca="1" si="74"/>
        <v>28</v>
      </c>
      <c r="B2378" s="111" t="str">
        <f ca="1">OFFSET('YODA Header Blocks'!$A$1,0,'YODA File'!A2378)</f>
        <v>Data Values</v>
      </c>
      <c r="C2378">
        <f t="shared" ca="1" si="75"/>
        <v>2277</v>
      </c>
      <c r="D2378" s="111" t="str">
        <f ca="1">IF(ROW()-2&gt;LengthHeader,"",
OFFSET('YODA Header Blocks'!$A$2,'YODA File'!C2378,'YODA File'!A2378))</f>
        <v/>
      </c>
    </row>
    <row r="2379" spans="1:4" x14ac:dyDescent="0.25">
      <c r="A2379">
        <f t="shared" ca="1" si="74"/>
        <v>28</v>
      </c>
      <c r="B2379" s="111" t="str">
        <f ca="1">OFFSET('YODA Header Blocks'!$A$1,0,'YODA File'!A2379)</f>
        <v>Data Values</v>
      </c>
      <c r="C2379">
        <f t="shared" ca="1" si="75"/>
        <v>2278</v>
      </c>
      <c r="D2379" s="111" t="str">
        <f ca="1">IF(ROW()-2&gt;LengthHeader,"",
OFFSET('YODA Header Blocks'!$A$2,'YODA File'!C2379,'YODA File'!A2379))</f>
        <v/>
      </c>
    </row>
    <row r="2380" spans="1:4" x14ac:dyDescent="0.25">
      <c r="A2380">
        <f t="shared" ca="1" si="74"/>
        <v>28</v>
      </c>
      <c r="B2380" s="111" t="str">
        <f ca="1">OFFSET('YODA Header Blocks'!$A$1,0,'YODA File'!A2380)</f>
        <v>Data Values</v>
      </c>
      <c r="C2380">
        <f t="shared" ca="1" si="75"/>
        <v>2279</v>
      </c>
      <c r="D2380" s="111" t="str">
        <f ca="1">IF(ROW()-2&gt;LengthHeader,"",
OFFSET('YODA Header Blocks'!$A$2,'YODA File'!C2380,'YODA File'!A2380))</f>
        <v/>
      </c>
    </row>
    <row r="2381" spans="1:4" x14ac:dyDescent="0.25">
      <c r="A2381">
        <f t="shared" ca="1" si="74"/>
        <v>28</v>
      </c>
      <c r="B2381" s="111" t="str">
        <f ca="1">OFFSET('YODA Header Blocks'!$A$1,0,'YODA File'!A2381)</f>
        <v>Data Values</v>
      </c>
      <c r="C2381">
        <f t="shared" ca="1" si="75"/>
        <v>2280</v>
      </c>
      <c r="D2381" s="111" t="str">
        <f ca="1">IF(ROW()-2&gt;LengthHeader,"",
OFFSET('YODA Header Blocks'!$A$2,'YODA File'!C2381,'YODA File'!A2381))</f>
        <v/>
      </c>
    </row>
    <row r="2382" spans="1:4" x14ac:dyDescent="0.25">
      <c r="A2382">
        <f t="shared" ca="1" si="74"/>
        <v>28</v>
      </c>
      <c r="B2382" s="111" t="str">
        <f ca="1">OFFSET('YODA Header Blocks'!$A$1,0,'YODA File'!A2382)</f>
        <v>Data Values</v>
      </c>
      <c r="C2382">
        <f t="shared" ca="1" si="75"/>
        <v>2281</v>
      </c>
      <c r="D2382" s="111" t="str">
        <f ca="1">IF(ROW()-2&gt;LengthHeader,"",
OFFSET('YODA Header Blocks'!$A$2,'YODA File'!C2382,'YODA File'!A2382))</f>
        <v/>
      </c>
    </row>
    <row r="2383" spans="1:4" x14ac:dyDescent="0.25">
      <c r="A2383">
        <f t="shared" ca="1" si="74"/>
        <v>28</v>
      </c>
      <c r="B2383" s="111" t="str">
        <f ca="1">OFFSET('YODA Header Blocks'!$A$1,0,'YODA File'!A2383)</f>
        <v>Data Values</v>
      </c>
      <c r="C2383">
        <f t="shared" ca="1" si="75"/>
        <v>2282</v>
      </c>
      <c r="D2383" s="111" t="str">
        <f ca="1">IF(ROW()-2&gt;LengthHeader,"",
OFFSET('YODA Header Blocks'!$A$2,'YODA File'!C2383,'YODA File'!A2383))</f>
        <v/>
      </c>
    </row>
    <row r="2384" spans="1:4" x14ac:dyDescent="0.25">
      <c r="A2384">
        <f t="shared" ca="1" si="74"/>
        <v>28</v>
      </c>
      <c r="B2384" s="111" t="str">
        <f ca="1">OFFSET('YODA Header Blocks'!$A$1,0,'YODA File'!A2384)</f>
        <v>Data Values</v>
      </c>
      <c r="C2384">
        <f t="shared" ca="1" si="75"/>
        <v>2283</v>
      </c>
      <c r="D2384" s="111" t="str">
        <f ca="1">IF(ROW()-2&gt;LengthHeader,"",
OFFSET('YODA Header Blocks'!$A$2,'YODA File'!C2384,'YODA File'!A2384))</f>
        <v/>
      </c>
    </row>
    <row r="2385" spans="1:4" x14ac:dyDescent="0.25">
      <c r="A2385">
        <f t="shared" ca="1" si="74"/>
        <v>28</v>
      </c>
      <c r="B2385" s="111" t="str">
        <f ca="1">OFFSET('YODA Header Blocks'!$A$1,0,'YODA File'!A2385)</f>
        <v>Data Values</v>
      </c>
      <c r="C2385">
        <f t="shared" ca="1" si="75"/>
        <v>2284</v>
      </c>
      <c r="D2385" s="111" t="str">
        <f ca="1">IF(ROW()-2&gt;LengthHeader,"",
OFFSET('YODA Header Blocks'!$A$2,'YODA File'!C2385,'YODA File'!A2385))</f>
        <v/>
      </c>
    </row>
    <row r="2386" spans="1:4" x14ac:dyDescent="0.25">
      <c r="A2386">
        <f t="shared" ca="1" si="74"/>
        <v>28</v>
      </c>
      <c r="B2386" s="111" t="str">
        <f ca="1">OFFSET('YODA Header Blocks'!$A$1,0,'YODA File'!A2386)</f>
        <v>Data Values</v>
      </c>
      <c r="C2386">
        <f t="shared" ca="1" si="75"/>
        <v>2285</v>
      </c>
      <c r="D2386" s="111" t="str">
        <f ca="1">IF(ROW()-2&gt;LengthHeader,"",
OFFSET('YODA Header Blocks'!$A$2,'YODA File'!C2386,'YODA File'!A2386))</f>
        <v/>
      </c>
    </row>
    <row r="2387" spans="1:4" x14ac:dyDescent="0.25">
      <c r="A2387">
        <f t="shared" ca="1" si="74"/>
        <v>28</v>
      </c>
      <c r="B2387" s="111" t="str">
        <f ca="1">OFFSET('YODA Header Blocks'!$A$1,0,'YODA File'!A2387)</f>
        <v>Data Values</v>
      </c>
      <c r="C2387">
        <f t="shared" ca="1" si="75"/>
        <v>2286</v>
      </c>
      <c r="D2387" s="111" t="str">
        <f ca="1">IF(ROW()-2&gt;LengthHeader,"",
OFFSET('YODA Header Blocks'!$A$2,'YODA File'!C2387,'YODA File'!A2387))</f>
        <v/>
      </c>
    </row>
    <row r="2388" spans="1:4" x14ac:dyDescent="0.25">
      <c r="A2388">
        <f t="shared" ca="1" si="74"/>
        <v>28</v>
      </c>
      <c r="B2388" s="111" t="str">
        <f ca="1">OFFSET('YODA Header Blocks'!$A$1,0,'YODA File'!A2388)</f>
        <v>Data Values</v>
      </c>
      <c r="C2388">
        <f t="shared" ca="1" si="75"/>
        <v>2287</v>
      </c>
      <c r="D2388" s="111" t="str">
        <f ca="1">IF(ROW()-2&gt;LengthHeader,"",
OFFSET('YODA Header Blocks'!$A$2,'YODA File'!C2388,'YODA File'!A2388))</f>
        <v/>
      </c>
    </row>
    <row r="2389" spans="1:4" x14ac:dyDescent="0.25">
      <c r="A2389">
        <f t="shared" ca="1" si="74"/>
        <v>28</v>
      </c>
      <c r="B2389" s="111" t="str">
        <f ca="1">OFFSET('YODA Header Blocks'!$A$1,0,'YODA File'!A2389)</f>
        <v>Data Values</v>
      </c>
      <c r="C2389">
        <f t="shared" ca="1" si="75"/>
        <v>2288</v>
      </c>
      <c r="D2389" s="111" t="str">
        <f ca="1">IF(ROW()-2&gt;LengthHeader,"",
OFFSET('YODA Header Blocks'!$A$2,'YODA File'!C2389,'YODA File'!A2389))</f>
        <v/>
      </c>
    </row>
    <row r="2390" spans="1:4" x14ac:dyDescent="0.25">
      <c r="A2390">
        <f t="shared" ca="1" si="74"/>
        <v>28</v>
      </c>
      <c r="B2390" s="111" t="str">
        <f ca="1">OFFSET('YODA Header Blocks'!$A$1,0,'YODA File'!A2390)</f>
        <v>Data Values</v>
      </c>
      <c r="C2390">
        <f t="shared" ca="1" si="75"/>
        <v>2289</v>
      </c>
      <c r="D2390" s="111" t="str">
        <f ca="1">IF(ROW()-2&gt;LengthHeader,"",
OFFSET('YODA Header Blocks'!$A$2,'YODA File'!C2390,'YODA File'!A2390))</f>
        <v/>
      </c>
    </row>
    <row r="2391" spans="1:4" x14ac:dyDescent="0.25">
      <c r="A2391">
        <f t="shared" ca="1" si="74"/>
        <v>28</v>
      </c>
      <c r="B2391" s="111" t="str">
        <f ca="1">OFFSET('YODA Header Blocks'!$A$1,0,'YODA File'!A2391)</f>
        <v>Data Values</v>
      </c>
      <c r="C2391">
        <f t="shared" ca="1" si="75"/>
        <v>2290</v>
      </c>
      <c r="D2391" s="111" t="str">
        <f ca="1">IF(ROW()-2&gt;LengthHeader,"",
OFFSET('YODA Header Blocks'!$A$2,'YODA File'!C2391,'YODA File'!A2391))</f>
        <v/>
      </c>
    </row>
    <row r="2392" spans="1:4" x14ac:dyDescent="0.25">
      <c r="A2392">
        <f t="shared" ca="1" si="74"/>
        <v>28</v>
      </c>
      <c r="B2392" s="111" t="str">
        <f ca="1">OFFSET('YODA Header Blocks'!$A$1,0,'YODA File'!A2392)</f>
        <v>Data Values</v>
      </c>
      <c r="C2392">
        <f t="shared" ca="1" si="75"/>
        <v>2291</v>
      </c>
      <c r="D2392" s="111" t="str">
        <f ca="1">IF(ROW()-2&gt;LengthHeader,"",
OFFSET('YODA Header Blocks'!$A$2,'YODA File'!C2392,'YODA File'!A2392))</f>
        <v/>
      </c>
    </row>
    <row r="2393" spans="1:4" x14ac:dyDescent="0.25">
      <c r="A2393">
        <f t="shared" ca="1" si="74"/>
        <v>28</v>
      </c>
      <c r="B2393" s="111" t="str">
        <f ca="1">OFFSET('YODA Header Blocks'!$A$1,0,'YODA File'!A2393)</f>
        <v>Data Values</v>
      </c>
      <c r="C2393">
        <f t="shared" ca="1" si="75"/>
        <v>2292</v>
      </c>
      <c r="D2393" s="111" t="str">
        <f ca="1">IF(ROW()-2&gt;LengthHeader,"",
OFFSET('YODA Header Blocks'!$A$2,'YODA File'!C2393,'YODA File'!A2393))</f>
        <v/>
      </c>
    </row>
    <row r="2394" spans="1:4" x14ac:dyDescent="0.25">
      <c r="A2394">
        <f t="shared" ca="1" si="74"/>
        <v>28</v>
      </c>
      <c r="B2394" s="111" t="str">
        <f ca="1">OFFSET('YODA Header Blocks'!$A$1,0,'YODA File'!A2394)</f>
        <v>Data Values</v>
      </c>
      <c r="C2394">
        <f t="shared" ca="1" si="75"/>
        <v>2293</v>
      </c>
      <c r="D2394" s="111" t="str">
        <f ca="1">IF(ROW()-2&gt;LengthHeader,"",
OFFSET('YODA Header Blocks'!$A$2,'YODA File'!C2394,'YODA File'!A2394))</f>
        <v/>
      </c>
    </row>
    <row r="2395" spans="1:4" x14ac:dyDescent="0.25">
      <c r="A2395">
        <f t="shared" ca="1" si="74"/>
        <v>28</v>
      </c>
      <c r="B2395" s="111" t="str">
        <f ca="1">OFFSET('YODA Header Blocks'!$A$1,0,'YODA File'!A2395)</f>
        <v>Data Values</v>
      </c>
      <c r="C2395">
        <f t="shared" ca="1" si="75"/>
        <v>2294</v>
      </c>
      <c r="D2395" s="111" t="str">
        <f ca="1">IF(ROW()-2&gt;LengthHeader,"",
OFFSET('YODA Header Blocks'!$A$2,'YODA File'!C2395,'YODA File'!A2395))</f>
        <v/>
      </c>
    </row>
    <row r="2396" spans="1:4" x14ac:dyDescent="0.25">
      <c r="A2396">
        <f t="shared" ca="1" si="74"/>
        <v>28</v>
      </c>
      <c r="B2396" s="111" t="str">
        <f ca="1">OFFSET('YODA Header Blocks'!$A$1,0,'YODA File'!A2396)</f>
        <v>Data Values</v>
      </c>
      <c r="C2396">
        <f t="shared" ca="1" si="75"/>
        <v>2295</v>
      </c>
      <c r="D2396" s="111" t="str">
        <f ca="1">IF(ROW()-2&gt;LengthHeader,"",
OFFSET('YODA Header Blocks'!$A$2,'YODA File'!C2396,'YODA File'!A2396))</f>
        <v/>
      </c>
    </row>
    <row r="2397" spans="1:4" x14ac:dyDescent="0.25">
      <c r="A2397">
        <f t="shared" ca="1" si="74"/>
        <v>28</v>
      </c>
      <c r="B2397" s="111" t="str">
        <f ca="1">OFFSET('YODA Header Blocks'!$A$1,0,'YODA File'!A2397)</f>
        <v>Data Values</v>
      </c>
      <c r="C2397">
        <f t="shared" ca="1" si="75"/>
        <v>2296</v>
      </c>
      <c r="D2397" s="111" t="str">
        <f ca="1">IF(ROW()-2&gt;LengthHeader,"",
OFFSET('YODA Header Blocks'!$A$2,'YODA File'!C2397,'YODA File'!A2397))</f>
        <v/>
      </c>
    </row>
    <row r="2398" spans="1:4" x14ac:dyDescent="0.25">
      <c r="A2398">
        <f t="shared" ca="1" si="74"/>
        <v>28</v>
      </c>
      <c r="B2398" s="111" t="str">
        <f ca="1">OFFSET('YODA Header Blocks'!$A$1,0,'YODA File'!A2398)</f>
        <v>Data Values</v>
      </c>
      <c r="C2398">
        <f t="shared" ca="1" si="75"/>
        <v>2297</v>
      </c>
      <c r="D2398" s="111" t="str">
        <f ca="1">IF(ROW()-2&gt;LengthHeader,"",
OFFSET('YODA Header Blocks'!$A$2,'YODA File'!C2398,'YODA File'!A2398))</f>
        <v/>
      </c>
    </row>
    <row r="2399" spans="1:4" x14ac:dyDescent="0.25">
      <c r="A2399">
        <f t="shared" ca="1" si="74"/>
        <v>28</v>
      </c>
      <c r="B2399" s="111" t="str">
        <f ca="1">OFFSET('YODA Header Blocks'!$A$1,0,'YODA File'!A2399)</f>
        <v>Data Values</v>
      </c>
      <c r="C2399">
        <f t="shared" ca="1" si="75"/>
        <v>2298</v>
      </c>
      <c r="D2399" s="111" t="str">
        <f ca="1">IF(ROW()-2&gt;LengthHeader,"",
OFFSET('YODA Header Blocks'!$A$2,'YODA File'!C2399,'YODA File'!A2399))</f>
        <v/>
      </c>
    </row>
    <row r="2400" spans="1:4" x14ac:dyDescent="0.25">
      <c r="A2400">
        <f t="shared" ca="1" si="74"/>
        <v>28</v>
      </c>
      <c r="B2400" s="111" t="str">
        <f ca="1">OFFSET('YODA Header Blocks'!$A$1,0,'YODA File'!A2400)</f>
        <v>Data Values</v>
      </c>
      <c r="C2400">
        <f t="shared" ca="1" si="75"/>
        <v>2299</v>
      </c>
      <c r="D2400" s="111" t="str">
        <f ca="1">IF(ROW()-2&gt;LengthHeader,"",
OFFSET('YODA Header Blocks'!$A$2,'YODA File'!C2400,'YODA File'!A2400))</f>
        <v/>
      </c>
    </row>
    <row r="2401" spans="1:4" x14ac:dyDescent="0.25">
      <c r="A2401">
        <f t="shared" ca="1" si="74"/>
        <v>28</v>
      </c>
      <c r="B2401" s="111" t="str">
        <f ca="1">OFFSET('YODA Header Blocks'!$A$1,0,'YODA File'!A2401)</f>
        <v>Data Values</v>
      </c>
      <c r="C2401">
        <f t="shared" ca="1" si="75"/>
        <v>2300</v>
      </c>
      <c r="D2401" s="111" t="str">
        <f ca="1">IF(ROW()-2&gt;LengthHeader,"",
OFFSET('YODA Header Blocks'!$A$2,'YODA File'!C2401,'YODA File'!A2401))</f>
        <v/>
      </c>
    </row>
    <row r="2402" spans="1:4" x14ac:dyDescent="0.25">
      <c r="A2402">
        <f t="shared" ca="1" si="74"/>
        <v>28</v>
      </c>
      <c r="B2402" s="111" t="str">
        <f ca="1">OFFSET('YODA Header Blocks'!$A$1,0,'YODA File'!A2402)</f>
        <v>Data Values</v>
      </c>
      <c r="C2402">
        <f t="shared" ca="1" si="75"/>
        <v>2301</v>
      </c>
      <c r="D2402" s="111" t="str">
        <f ca="1">IF(ROW()-2&gt;LengthHeader,"",
OFFSET('YODA Header Blocks'!$A$2,'YODA File'!C2402,'YODA File'!A2402))</f>
        <v/>
      </c>
    </row>
    <row r="2403" spans="1:4" x14ac:dyDescent="0.25">
      <c r="A2403">
        <f t="shared" ca="1" si="74"/>
        <v>28</v>
      </c>
      <c r="B2403" s="111" t="str">
        <f ca="1">OFFSET('YODA Header Blocks'!$A$1,0,'YODA File'!A2403)</f>
        <v>Data Values</v>
      </c>
      <c r="C2403">
        <f t="shared" ca="1" si="75"/>
        <v>2302</v>
      </c>
      <c r="D2403" s="111" t="str">
        <f ca="1">IF(ROW()-2&gt;LengthHeader,"",
OFFSET('YODA Header Blocks'!$A$2,'YODA File'!C2403,'YODA File'!A2403))</f>
        <v/>
      </c>
    </row>
    <row r="2404" spans="1:4" x14ac:dyDescent="0.25">
      <c r="A2404">
        <f t="shared" ca="1" si="74"/>
        <v>28</v>
      </c>
      <c r="B2404" s="111" t="str">
        <f ca="1">OFFSET('YODA Header Blocks'!$A$1,0,'YODA File'!A2404)</f>
        <v>Data Values</v>
      </c>
      <c r="C2404">
        <f t="shared" ca="1" si="75"/>
        <v>2303</v>
      </c>
      <c r="D2404" s="111" t="str">
        <f ca="1">IF(ROW()-2&gt;LengthHeader,"",
OFFSET('YODA Header Blocks'!$A$2,'YODA File'!C2404,'YODA File'!A2404))</f>
        <v/>
      </c>
    </row>
    <row r="2405" spans="1:4" x14ac:dyDescent="0.25">
      <c r="A2405">
        <f t="shared" ca="1" si="74"/>
        <v>28</v>
      </c>
      <c r="B2405" s="111" t="str">
        <f ca="1">OFFSET('YODA Header Blocks'!$A$1,0,'YODA File'!A2405)</f>
        <v>Data Values</v>
      </c>
      <c r="C2405">
        <f t="shared" ca="1" si="75"/>
        <v>2304</v>
      </c>
      <c r="D2405" s="111" t="str">
        <f ca="1">IF(ROW()-2&gt;LengthHeader,"",
OFFSET('YODA Header Blocks'!$A$2,'YODA File'!C2405,'YODA File'!A2405))</f>
        <v/>
      </c>
    </row>
    <row r="2406" spans="1:4" x14ac:dyDescent="0.25">
      <c r="A2406">
        <f t="shared" ca="1" si="74"/>
        <v>28</v>
      </c>
      <c r="B2406" s="111" t="str">
        <f ca="1">OFFSET('YODA Header Blocks'!$A$1,0,'YODA File'!A2406)</f>
        <v>Data Values</v>
      </c>
      <c r="C2406">
        <f t="shared" ca="1" si="75"/>
        <v>2305</v>
      </c>
      <c r="D2406" s="111" t="str">
        <f ca="1">IF(ROW()-2&gt;LengthHeader,"",
OFFSET('YODA Header Blocks'!$A$2,'YODA File'!C2406,'YODA File'!A2406))</f>
        <v/>
      </c>
    </row>
    <row r="2407" spans="1:4" x14ac:dyDescent="0.25">
      <c r="A2407">
        <f t="shared" ca="1" si="74"/>
        <v>28</v>
      </c>
      <c r="B2407" s="111" t="str">
        <f ca="1">OFFSET('YODA Header Blocks'!$A$1,0,'YODA File'!A2407)</f>
        <v>Data Values</v>
      </c>
      <c r="C2407">
        <f t="shared" ca="1" si="75"/>
        <v>2306</v>
      </c>
      <c r="D2407" s="111" t="str">
        <f ca="1">IF(ROW()-2&gt;LengthHeader,"",
OFFSET('YODA Header Blocks'!$A$2,'YODA File'!C2407,'YODA File'!A2407))</f>
        <v/>
      </c>
    </row>
    <row r="2408" spans="1:4" x14ac:dyDescent="0.25">
      <c r="A2408">
        <f t="shared" ca="1" si="74"/>
        <v>28</v>
      </c>
      <c r="B2408" s="111" t="str">
        <f ca="1">OFFSET('YODA Header Blocks'!$A$1,0,'YODA File'!A2408)</f>
        <v>Data Values</v>
      </c>
      <c r="C2408">
        <f t="shared" ca="1" si="75"/>
        <v>2307</v>
      </c>
      <c r="D2408" s="111" t="str">
        <f ca="1">IF(ROW()-2&gt;LengthHeader,"",
OFFSET('YODA Header Blocks'!$A$2,'YODA File'!C2408,'YODA File'!A2408))</f>
        <v/>
      </c>
    </row>
    <row r="2409" spans="1:4" x14ac:dyDescent="0.25">
      <c r="A2409">
        <f t="shared" ca="1" si="74"/>
        <v>28</v>
      </c>
      <c r="B2409" s="111" t="str">
        <f ca="1">OFFSET('YODA Header Blocks'!$A$1,0,'YODA File'!A2409)</f>
        <v>Data Values</v>
      </c>
      <c r="C2409">
        <f t="shared" ca="1" si="75"/>
        <v>2308</v>
      </c>
      <c r="D2409" s="111" t="str">
        <f ca="1">IF(ROW()-2&gt;LengthHeader,"",
OFFSET('YODA Header Blocks'!$A$2,'YODA File'!C2409,'YODA File'!A2409))</f>
        <v/>
      </c>
    </row>
    <row r="2410" spans="1:4" x14ac:dyDescent="0.25">
      <c r="A2410">
        <f t="shared" ca="1" si="74"/>
        <v>28</v>
      </c>
      <c r="B2410" s="111" t="str">
        <f ca="1">OFFSET('YODA Header Blocks'!$A$1,0,'YODA File'!A2410)</f>
        <v>Data Values</v>
      </c>
      <c r="C2410">
        <f t="shared" ca="1" si="75"/>
        <v>2309</v>
      </c>
      <c r="D2410" s="111" t="str">
        <f ca="1">IF(ROW()-2&gt;LengthHeader,"",
OFFSET('YODA Header Blocks'!$A$2,'YODA File'!C2410,'YODA File'!A2410))</f>
        <v/>
      </c>
    </row>
    <row r="2411" spans="1:4" x14ac:dyDescent="0.25">
      <c r="A2411">
        <f t="shared" ca="1" si="74"/>
        <v>28</v>
      </c>
      <c r="B2411" s="111" t="str">
        <f ca="1">OFFSET('YODA Header Blocks'!$A$1,0,'YODA File'!A2411)</f>
        <v>Data Values</v>
      </c>
      <c r="C2411">
        <f t="shared" ca="1" si="75"/>
        <v>2310</v>
      </c>
      <c r="D2411" s="111" t="str">
        <f ca="1">IF(ROW()-2&gt;LengthHeader,"",
OFFSET('YODA Header Blocks'!$A$2,'YODA File'!C2411,'YODA File'!A2411))</f>
        <v/>
      </c>
    </row>
    <row r="2412" spans="1:4" x14ac:dyDescent="0.25">
      <c r="A2412">
        <f t="shared" ca="1" si="74"/>
        <v>28</v>
      </c>
      <c r="B2412" s="111" t="str">
        <f ca="1">OFFSET('YODA Header Blocks'!$A$1,0,'YODA File'!A2412)</f>
        <v>Data Values</v>
      </c>
      <c r="C2412">
        <f t="shared" ca="1" si="75"/>
        <v>2311</v>
      </c>
      <c r="D2412" s="111" t="str">
        <f ca="1">IF(ROW()-2&gt;LengthHeader,"",
OFFSET('YODA Header Blocks'!$A$2,'YODA File'!C2412,'YODA File'!A2412))</f>
        <v/>
      </c>
    </row>
    <row r="2413" spans="1:4" x14ac:dyDescent="0.25">
      <c r="A2413">
        <f t="shared" ca="1" si="74"/>
        <v>28</v>
      </c>
      <c r="B2413" s="111" t="str">
        <f ca="1">OFFSET('YODA Header Blocks'!$A$1,0,'YODA File'!A2413)</f>
        <v>Data Values</v>
      </c>
      <c r="C2413">
        <f t="shared" ca="1" si="75"/>
        <v>2312</v>
      </c>
      <c r="D2413" s="111" t="str">
        <f ca="1">IF(ROW()-2&gt;LengthHeader,"",
OFFSET('YODA Header Blocks'!$A$2,'YODA File'!C2413,'YODA File'!A2413))</f>
        <v/>
      </c>
    </row>
    <row r="2414" spans="1:4" x14ac:dyDescent="0.25">
      <c r="A2414">
        <f t="shared" ca="1" si="74"/>
        <v>28</v>
      </c>
      <c r="B2414" s="111" t="str">
        <f ca="1">OFFSET('YODA Header Blocks'!$A$1,0,'YODA File'!A2414)</f>
        <v>Data Values</v>
      </c>
      <c r="C2414">
        <f t="shared" ca="1" si="75"/>
        <v>2313</v>
      </c>
      <c r="D2414" s="111" t="str">
        <f ca="1">IF(ROW()-2&gt;LengthHeader,"",
OFFSET('YODA Header Blocks'!$A$2,'YODA File'!C2414,'YODA File'!A2414))</f>
        <v/>
      </c>
    </row>
    <row r="2415" spans="1:4" x14ac:dyDescent="0.25">
      <c r="A2415">
        <f t="shared" ca="1" si="74"/>
        <v>28</v>
      </c>
      <c r="B2415" s="111" t="str">
        <f ca="1">OFFSET('YODA Header Blocks'!$A$1,0,'YODA File'!A2415)</f>
        <v>Data Values</v>
      </c>
      <c r="C2415">
        <f t="shared" ca="1" si="75"/>
        <v>2314</v>
      </c>
      <c r="D2415" s="111" t="str">
        <f ca="1">IF(ROW()-2&gt;LengthHeader,"",
OFFSET('YODA Header Blocks'!$A$2,'YODA File'!C2415,'YODA File'!A2415))</f>
        <v/>
      </c>
    </row>
    <row r="2416" spans="1:4" x14ac:dyDescent="0.25">
      <c r="A2416">
        <f t="shared" ca="1" si="74"/>
        <v>28</v>
      </c>
      <c r="B2416" s="111" t="str">
        <f ca="1">OFFSET('YODA Header Blocks'!$A$1,0,'YODA File'!A2416)</f>
        <v>Data Values</v>
      </c>
      <c r="C2416">
        <f t="shared" ca="1" si="75"/>
        <v>2315</v>
      </c>
      <c r="D2416" s="111" t="str">
        <f ca="1">IF(ROW()-2&gt;LengthHeader,"",
OFFSET('YODA Header Blocks'!$A$2,'YODA File'!C2416,'YODA File'!A2416))</f>
        <v/>
      </c>
    </row>
    <row r="2417" spans="1:4" x14ac:dyDescent="0.25">
      <c r="A2417">
        <f t="shared" ca="1" si="74"/>
        <v>28</v>
      </c>
      <c r="B2417" s="111" t="str">
        <f ca="1">OFFSET('YODA Header Blocks'!$A$1,0,'YODA File'!A2417)</f>
        <v>Data Values</v>
      </c>
      <c r="C2417">
        <f t="shared" ca="1" si="75"/>
        <v>2316</v>
      </c>
      <c r="D2417" s="111" t="str">
        <f ca="1">IF(ROW()-2&gt;LengthHeader,"",
OFFSET('YODA Header Blocks'!$A$2,'YODA File'!C2417,'YODA File'!A2417))</f>
        <v/>
      </c>
    </row>
    <row r="2418" spans="1:4" x14ac:dyDescent="0.25">
      <c r="A2418">
        <f t="shared" ca="1" si="74"/>
        <v>28</v>
      </c>
      <c r="B2418" s="111" t="str">
        <f ca="1">OFFSET('YODA Header Blocks'!$A$1,0,'YODA File'!A2418)</f>
        <v>Data Values</v>
      </c>
      <c r="C2418">
        <f t="shared" ca="1" si="75"/>
        <v>2317</v>
      </c>
      <c r="D2418" s="111" t="str">
        <f ca="1">IF(ROW()-2&gt;LengthHeader,"",
OFFSET('YODA Header Blocks'!$A$2,'YODA File'!C2418,'YODA File'!A2418))</f>
        <v/>
      </c>
    </row>
    <row r="2419" spans="1:4" x14ac:dyDescent="0.25">
      <c r="A2419">
        <f t="shared" ca="1" si="74"/>
        <v>28</v>
      </c>
      <c r="B2419" s="111" t="str">
        <f ca="1">OFFSET('YODA Header Blocks'!$A$1,0,'YODA File'!A2419)</f>
        <v>Data Values</v>
      </c>
      <c r="C2419">
        <f t="shared" ca="1" si="75"/>
        <v>2318</v>
      </c>
      <c r="D2419" s="111" t="str">
        <f ca="1">IF(ROW()-2&gt;LengthHeader,"",
OFFSET('YODA Header Blocks'!$A$2,'YODA File'!C2419,'YODA File'!A2419))</f>
        <v/>
      </c>
    </row>
    <row r="2420" spans="1:4" x14ac:dyDescent="0.25">
      <c r="A2420">
        <f t="shared" ca="1" si="74"/>
        <v>28</v>
      </c>
      <c r="B2420" s="111" t="str">
        <f ca="1">OFFSET('YODA Header Blocks'!$A$1,0,'YODA File'!A2420)</f>
        <v>Data Values</v>
      </c>
      <c r="C2420">
        <f t="shared" ca="1" si="75"/>
        <v>2319</v>
      </c>
      <c r="D2420" s="111" t="str">
        <f ca="1">IF(ROW()-2&gt;LengthHeader,"",
OFFSET('YODA Header Blocks'!$A$2,'YODA File'!C2420,'YODA File'!A2420))</f>
        <v/>
      </c>
    </row>
    <row r="2421" spans="1:4" x14ac:dyDescent="0.25">
      <c r="A2421">
        <f t="shared" ca="1" si="74"/>
        <v>28</v>
      </c>
      <c r="B2421" s="111" t="str">
        <f ca="1">OFFSET('YODA Header Blocks'!$A$1,0,'YODA File'!A2421)</f>
        <v>Data Values</v>
      </c>
      <c r="C2421">
        <f t="shared" ca="1" si="75"/>
        <v>2320</v>
      </c>
      <c r="D2421" s="111" t="str">
        <f ca="1">IF(ROW()-2&gt;LengthHeader,"",
OFFSET('YODA Header Blocks'!$A$2,'YODA File'!C2421,'YODA File'!A2421))</f>
        <v/>
      </c>
    </row>
    <row r="2422" spans="1:4" x14ac:dyDescent="0.25">
      <c r="A2422">
        <f t="shared" ca="1" si="74"/>
        <v>28</v>
      </c>
      <c r="B2422" s="111" t="str">
        <f ca="1">OFFSET('YODA Header Blocks'!$A$1,0,'YODA File'!A2422)</f>
        <v>Data Values</v>
      </c>
      <c r="C2422">
        <f t="shared" ca="1" si="75"/>
        <v>2321</v>
      </c>
      <c r="D2422" s="111" t="str">
        <f ca="1">IF(ROW()-2&gt;LengthHeader,"",
OFFSET('YODA Header Blocks'!$A$2,'YODA File'!C2422,'YODA File'!A2422))</f>
        <v/>
      </c>
    </row>
    <row r="2423" spans="1:4" x14ac:dyDescent="0.25">
      <c r="A2423">
        <f t="shared" ca="1" si="74"/>
        <v>28</v>
      </c>
      <c r="B2423" s="111" t="str">
        <f ca="1">OFFSET('YODA Header Blocks'!$A$1,0,'YODA File'!A2423)</f>
        <v>Data Values</v>
      </c>
      <c r="C2423">
        <f t="shared" ca="1" si="75"/>
        <v>2322</v>
      </c>
      <c r="D2423" s="111" t="str">
        <f ca="1">IF(ROW()-2&gt;LengthHeader,"",
OFFSET('YODA Header Blocks'!$A$2,'YODA File'!C2423,'YODA File'!A2423))</f>
        <v/>
      </c>
    </row>
    <row r="2424" spans="1:4" x14ac:dyDescent="0.25">
      <c r="A2424">
        <f t="shared" ca="1" si="74"/>
        <v>28</v>
      </c>
      <c r="B2424" s="111" t="str">
        <f ca="1">OFFSET('YODA Header Blocks'!$A$1,0,'YODA File'!A2424)</f>
        <v>Data Values</v>
      </c>
      <c r="C2424">
        <f t="shared" ca="1" si="75"/>
        <v>2323</v>
      </c>
      <c r="D2424" s="111" t="str">
        <f ca="1">IF(ROW()-2&gt;LengthHeader,"",
OFFSET('YODA Header Blocks'!$A$2,'YODA File'!C2424,'YODA File'!A2424))</f>
        <v/>
      </c>
    </row>
    <row r="2425" spans="1:4" x14ac:dyDescent="0.25">
      <c r="A2425">
        <f t="shared" ca="1" si="74"/>
        <v>28</v>
      </c>
      <c r="B2425" s="111" t="str">
        <f ca="1">OFFSET('YODA Header Blocks'!$A$1,0,'YODA File'!A2425)</f>
        <v>Data Values</v>
      </c>
      <c r="C2425">
        <f t="shared" ca="1" si="75"/>
        <v>2324</v>
      </c>
      <c r="D2425" s="111" t="str">
        <f ca="1">IF(ROW()-2&gt;LengthHeader,"",
OFFSET('YODA Header Blocks'!$A$2,'YODA File'!C2425,'YODA File'!A2425))</f>
        <v/>
      </c>
    </row>
    <row r="2426" spans="1:4" x14ac:dyDescent="0.25">
      <c r="A2426">
        <f t="shared" ca="1" si="74"/>
        <v>28</v>
      </c>
      <c r="B2426" s="111" t="str">
        <f ca="1">OFFSET('YODA Header Blocks'!$A$1,0,'YODA File'!A2426)</f>
        <v>Data Values</v>
      </c>
      <c r="C2426">
        <f t="shared" ca="1" si="75"/>
        <v>2325</v>
      </c>
      <c r="D2426" s="111" t="str">
        <f ca="1">IF(ROW()-2&gt;LengthHeader,"",
OFFSET('YODA Header Blocks'!$A$2,'YODA File'!C2426,'YODA File'!A2426))</f>
        <v/>
      </c>
    </row>
    <row r="2427" spans="1:4" x14ac:dyDescent="0.25">
      <c r="A2427">
        <f t="shared" ca="1" si="74"/>
        <v>28</v>
      </c>
      <c r="B2427" s="111" t="str">
        <f ca="1">OFFSET('YODA Header Blocks'!$A$1,0,'YODA File'!A2427)</f>
        <v>Data Values</v>
      </c>
      <c r="C2427">
        <f t="shared" ca="1" si="75"/>
        <v>2326</v>
      </c>
      <c r="D2427" s="111" t="str">
        <f ca="1">IF(ROW()-2&gt;LengthHeader,"",
OFFSET('YODA Header Blocks'!$A$2,'YODA File'!C2427,'YODA File'!A2427))</f>
        <v/>
      </c>
    </row>
    <row r="2428" spans="1:4" x14ac:dyDescent="0.25">
      <c r="A2428">
        <f t="shared" ca="1" si="74"/>
        <v>28</v>
      </c>
      <c r="B2428" s="111" t="str">
        <f ca="1">OFFSET('YODA Header Blocks'!$A$1,0,'YODA File'!A2428)</f>
        <v>Data Values</v>
      </c>
      <c r="C2428">
        <f t="shared" ca="1" si="75"/>
        <v>2327</v>
      </c>
      <c r="D2428" s="111" t="str">
        <f ca="1">IF(ROW()-2&gt;LengthHeader,"",
OFFSET('YODA Header Blocks'!$A$2,'YODA File'!C2428,'YODA File'!A2428))</f>
        <v/>
      </c>
    </row>
    <row r="2429" spans="1:4" x14ac:dyDescent="0.25">
      <c r="A2429">
        <f t="shared" ca="1" si="74"/>
        <v>28</v>
      </c>
      <c r="B2429" s="111" t="str">
        <f ca="1">OFFSET('YODA Header Blocks'!$A$1,0,'YODA File'!A2429)</f>
        <v>Data Values</v>
      </c>
      <c r="C2429">
        <f t="shared" ca="1" si="75"/>
        <v>2328</v>
      </c>
      <c r="D2429" s="111" t="str">
        <f ca="1">IF(ROW()-2&gt;LengthHeader,"",
OFFSET('YODA Header Blocks'!$A$2,'YODA File'!C2429,'YODA File'!A2429))</f>
        <v/>
      </c>
    </row>
    <row r="2430" spans="1:4" x14ac:dyDescent="0.25">
      <c r="A2430">
        <f t="shared" ca="1" si="74"/>
        <v>28</v>
      </c>
      <c r="B2430" s="111" t="str">
        <f ca="1">OFFSET('YODA Header Blocks'!$A$1,0,'YODA File'!A2430)</f>
        <v>Data Values</v>
      </c>
      <c r="C2430">
        <f t="shared" ca="1" si="75"/>
        <v>2329</v>
      </c>
      <c r="D2430" s="111" t="str">
        <f ca="1">IF(ROW()-2&gt;LengthHeader,"",
OFFSET('YODA Header Blocks'!$A$2,'YODA File'!C2430,'YODA File'!A2430))</f>
        <v/>
      </c>
    </row>
    <row r="2431" spans="1:4" x14ac:dyDescent="0.25">
      <c r="A2431">
        <f t="shared" ca="1" si="74"/>
        <v>28</v>
      </c>
      <c r="B2431" s="111" t="str">
        <f ca="1">OFFSET('YODA Header Blocks'!$A$1,0,'YODA File'!A2431)</f>
        <v>Data Values</v>
      </c>
      <c r="C2431">
        <f t="shared" ca="1" si="75"/>
        <v>2330</v>
      </c>
      <c r="D2431" s="111" t="str">
        <f ca="1">IF(ROW()-2&gt;LengthHeader,"",
OFFSET('YODA Header Blocks'!$A$2,'YODA File'!C2431,'YODA File'!A2431))</f>
        <v/>
      </c>
    </row>
    <row r="2432" spans="1:4" x14ac:dyDescent="0.25">
      <c r="A2432">
        <f t="shared" ca="1" si="74"/>
        <v>28</v>
      </c>
      <c r="B2432" s="111" t="str">
        <f ca="1">OFFSET('YODA Header Blocks'!$A$1,0,'YODA File'!A2432)</f>
        <v>Data Values</v>
      </c>
      <c r="C2432">
        <f t="shared" ca="1" si="75"/>
        <v>2331</v>
      </c>
      <c r="D2432" s="111" t="str">
        <f ca="1">IF(ROW()-2&gt;LengthHeader,"",
OFFSET('YODA Header Blocks'!$A$2,'YODA File'!C2432,'YODA File'!A2432))</f>
        <v/>
      </c>
    </row>
    <row r="2433" spans="1:4" x14ac:dyDescent="0.25">
      <c r="A2433">
        <f t="shared" ca="1" si="74"/>
        <v>28</v>
      </c>
      <c r="B2433" s="111" t="str">
        <f ca="1">OFFSET('YODA Header Blocks'!$A$1,0,'YODA File'!A2433)</f>
        <v>Data Values</v>
      </c>
      <c r="C2433">
        <f t="shared" ca="1" si="75"/>
        <v>2332</v>
      </c>
      <c r="D2433" s="111" t="str">
        <f ca="1">IF(ROW()-2&gt;LengthHeader,"",
OFFSET('YODA Header Blocks'!$A$2,'YODA File'!C2433,'YODA File'!A2433))</f>
        <v/>
      </c>
    </row>
    <row r="2434" spans="1:4" x14ac:dyDescent="0.25">
      <c r="A2434">
        <f t="shared" ca="1" si="74"/>
        <v>28</v>
      </c>
      <c r="B2434" s="111" t="str">
        <f ca="1">OFFSET('YODA Header Blocks'!$A$1,0,'YODA File'!A2434)</f>
        <v>Data Values</v>
      </c>
      <c r="C2434">
        <f t="shared" ca="1" si="75"/>
        <v>2333</v>
      </c>
      <c r="D2434" s="111" t="str">
        <f ca="1">IF(ROW()-2&gt;LengthHeader,"",
OFFSET('YODA Header Blocks'!$A$2,'YODA File'!C2434,'YODA File'!A2434))</f>
        <v/>
      </c>
    </row>
    <row r="2435" spans="1:4" x14ac:dyDescent="0.25">
      <c r="A2435">
        <f t="shared" ref="A2435:A2498" ca="1" si="76">IF(C2434=INDIRECT(CONCATENATE("'YODA Header Blocks'!R2C",A2434+1,":R2C",A2434+1),FALSE),A2434+1,A2434)</f>
        <v>28</v>
      </c>
      <c r="B2435" s="111" t="str">
        <f ca="1">OFFSET('YODA Header Blocks'!$A$1,0,'YODA File'!A2435)</f>
        <v>Data Values</v>
      </c>
      <c r="C2435">
        <f t="shared" ref="C2435:C2498" ca="1" si="77">IF(C2434=SUM(INDIRECT(CONCATENATE("'YODA Header Blocks'!R2C",A2434+1,":R2C",A2434+1),FALSE)),1,C2434+1)</f>
        <v>2334</v>
      </c>
      <c r="D2435" s="111" t="str">
        <f ca="1">IF(ROW()-2&gt;LengthHeader,"",
OFFSET('YODA Header Blocks'!$A$2,'YODA File'!C2435,'YODA File'!A2435))</f>
        <v/>
      </c>
    </row>
    <row r="2436" spans="1:4" x14ac:dyDescent="0.25">
      <c r="A2436">
        <f t="shared" ca="1" si="76"/>
        <v>28</v>
      </c>
      <c r="B2436" s="111" t="str">
        <f ca="1">OFFSET('YODA Header Blocks'!$A$1,0,'YODA File'!A2436)</f>
        <v>Data Values</v>
      </c>
      <c r="C2436">
        <f t="shared" ca="1" si="77"/>
        <v>2335</v>
      </c>
      <c r="D2436" s="111" t="str">
        <f ca="1">IF(ROW()-2&gt;LengthHeader,"",
OFFSET('YODA Header Blocks'!$A$2,'YODA File'!C2436,'YODA File'!A2436))</f>
        <v/>
      </c>
    </row>
    <row r="2437" spans="1:4" x14ac:dyDescent="0.25">
      <c r="A2437">
        <f t="shared" ca="1" si="76"/>
        <v>28</v>
      </c>
      <c r="B2437" s="111" t="str">
        <f ca="1">OFFSET('YODA Header Blocks'!$A$1,0,'YODA File'!A2437)</f>
        <v>Data Values</v>
      </c>
      <c r="C2437">
        <f t="shared" ca="1" si="77"/>
        <v>2336</v>
      </c>
      <c r="D2437" s="111" t="str">
        <f ca="1">IF(ROW()-2&gt;LengthHeader,"",
OFFSET('YODA Header Blocks'!$A$2,'YODA File'!C2437,'YODA File'!A2437))</f>
        <v/>
      </c>
    </row>
    <row r="2438" spans="1:4" x14ac:dyDescent="0.25">
      <c r="A2438">
        <f t="shared" ca="1" si="76"/>
        <v>28</v>
      </c>
      <c r="B2438" s="111" t="str">
        <f ca="1">OFFSET('YODA Header Blocks'!$A$1,0,'YODA File'!A2438)</f>
        <v>Data Values</v>
      </c>
      <c r="C2438">
        <f t="shared" ca="1" si="77"/>
        <v>2337</v>
      </c>
      <c r="D2438" s="111" t="str">
        <f ca="1">IF(ROW()-2&gt;LengthHeader,"",
OFFSET('YODA Header Blocks'!$A$2,'YODA File'!C2438,'YODA File'!A2438))</f>
        <v/>
      </c>
    </row>
    <row r="2439" spans="1:4" x14ac:dyDescent="0.25">
      <c r="A2439">
        <f t="shared" ca="1" si="76"/>
        <v>28</v>
      </c>
      <c r="B2439" s="111" t="str">
        <f ca="1">OFFSET('YODA Header Blocks'!$A$1,0,'YODA File'!A2439)</f>
        <v>Data Values</v>
      </c>
      <c r="C2439">
        <f t="shared" ca="1" si="77"/>
        <v>2338</v>
      </c>
      <c r="D2439" s="111" t="str">
        <f ca="1">IF(ROW()-2&gt;LengthHeader,"",
OFFSET('YODA Header Blocks'!$A$2,'YODA File'!C2439,'YODA File'!A2439))</f>
        <v/>
      </c>
    </row>
    <row r="2440" spans="1:4" x14ac:dyDescent="0.25">
      <c r="A2440">
        <f t="shared" ca="1" si="76"/>
        <v>28</v>
      </c>
      <c r="B2440" s="111" t="str">
        <f ca="1">OFFSET('YODA Header Blocks'!$A$1,0,'YODA File'!A2440)</f>
        <v>Data Values</v>
      </c>
      <c r="C2440">
        <f t="shared" ca="1" si="77"/>
        <v>2339</v>
      </c>
      <c r="D2440" s="111" t="str">
        <f ca="1">IF(ROW()-2&gt;LengthHeader,"",
OFFSET('YODA Header Blocks'!$A$2,'YODA File'!C2440,'YODA File'!A2440))</f>
        <v/>
      </c>
    </row>
    <row r="2441" spans="1:4" x14ac:dyDescent="0.25">
      <c r="A2441">
        <f t="shared" ca="1" si="76"/>
        <v>28</v>
      </c>
      <c r="B2441" s="111" t="str">
        <f ca="1">OFFSET('YODA Header Blocks'!$A$1,0,'YODA File'!A2441)</f>
        <v>Data Values</v>
      </c>
      <c r="C2441">
        <f t="shared" ca="1" si="77"/>
        <v>2340</v>
      </c>
      <c r="D2441" s="111" t="str">
        <f ca="1">IF(ROW()-2&gt;LengthHeader,"",
OFFSET('YODA Header Blocks'!$A$2,'YODA File'!C2441,'YODA File'!A2441))</f>
        <v/>
      </c>
    </row>
    <row r="2442" spans="1:4" x14ac:dyDescent="0.25">
      <c r="A2442">
        <f t="shared" ca="1" si="76"/>
        <v>28</v>
      </c>
      <c r="B2442" s="111" t="str">
        <f ca="1">OFFSET('YODA Header Blocks'!$A$1,0,'YODA File'!A2442)</f>
        <v>Data Values</v>
      </c>
      <c r="C2442">
        <f t="shared" ca="1" si="77"/>
        <v>2341</v>
      </c>
      <c r="D2442" s="111" t="str">
        <f ca="1">IF(ROW()-2&gt;LengthHeader,"",
OFFSET('YODA Header Blocks'!$A$2,'YODA File'!C2442,'YODA File'!A2442))</f>
        <v/>
      </c>
    </row>
    <row r="2443" spans="1:4" x14ac:dyDescent="0.25">
      <c r="A2443">
        <f t="shared" ca="1" si="76"/>
        <v>28</v>
      </c>
      <c r="B2443" s="111" t="str">
        <f ca="1">OFFSET('YODA Header Blocks'!$A$1,0,'YODA File'!A2443)</f>
        <v>Data Values</v>
      </c>
      <c r="C2443">
        <f t="shared" ca="1" si="77"/>
        <v>2342</v>
      </c>
      <c r="D2443" s="111" t="str">
        <f ca="1">IF(ROW()-2&gt;LengthHeader,"",
OFFSET('YODA Header Blocks'!$A$2,'YODA File'!C2443,'YODA File'!A2443))</f>
        <v/>
      </c>
    </row>
    <row r="2444" spans="1:4" x14ac:dyDescent="0.25">
      <c r="A2444">
        <f t="shared" ca="1" si="76"/>
        <v>28</v>
      </c>
      <c r="B2444" s="111" t="str">
        <f ca="1">OFFSET('YODA Header Blocks'!$A$1,0,'YODA File'!A2444)</f>
        <v>Data Values</v>
      </c>
      <c r="C2444">
        <f t="shared" ca="1" si="77"/>
        <v>2343</v>
      </c>
      <c r="D2444" s="111" t="str">
        <f ca="1">IF(ROW()-2&gt;LengthHeader,"",
OFFSET('YODA Header Blocks'!$A$2,'YODA File'!C2444,'YODA File'!A2444))</f>
        <v/>
      </c>
    </row>
    <row r="2445" spans="1:4" x14ac:dyDescent="0.25">
      <c r="A2445">
        <f t="shared" ca="1" si="76"/>
        <v>28</v>
      </c>
      <c r="B2445" s="111" t="str">
        <f ca="1">OFFSET('YODA Header Blocks'!$A$1,0,'YODA File'!A2445)</f>
        <v>Data Values</v>
      </c>
      <c r="C2445">
        <f t="shared" ca="1" si="77"/>
        <v>2344</v>
      </c>
      <c r="D2445" s="111" t="str">
        <f ca="1">IF(ROW()-2&gt;LengthHeader,"",
OFFSET('YODA Header Blocks'!$A$2,'YODA File'!C2445,'YODA File'!A2445))</f>
        <v/>
      </c>
    </row>
    <row r="2446" spans="1:4" x14ac:dyDescent="0.25">
      <c r="A2446">
        <f t="shared" ca="1" si="76"/>
        <v>28</v>
      </c>
      <c r="B2446" s="111" t="str">
        <f ca="1">OFFSET('YODA Header Blocks'!$A$1,0,'YODA File'!A2446)</f>
        <v>Data Values</v>
      </c>
      <c r="C2446">
        <f t="shared" ca="1" si="77"/>
        <v>2345</v>
      </c>
      <c r="D2446" s="111" t="str">
        <f ca="1">IF(ROW()-2&gt;LengthHeader,"",
OFFSET('YODA Header Blocks'!$A$2,'YODA File'!C2446,'YODA File'!A2446))</f>
        <v/>
      </c>
    </row>
    <row r="2447" spans="1:4" x14ac:dyDescent="0.25">
      <c r="A2447">
        <f t="shared" ca="1" si="76"/>
        <v>28</v>
      </c>
      <c r="B2447" s="111" t="str">
        <f ca="1">OFFSET('YODA Header Blocks'!$A$1,0,'YODA File'!A2447)</f>
        <v>Data Values</v>
      </c>
      <c r="C2447">
        <f t="shared" ca="1" si="77"/>
        <v>2346</v>
      </c>
      <c r="D2447" s="111" t="str">
        <f ca="1">IF(ROW()-2&gt;LengthHeader,"",
OFFSET('YODA Header Blocks'!$A$2,'YODA File'!C2447,'YODA File'!A2447))</f>
        <v/>
      </c>
    </row>
    <row r="2448" spans="1:4" x14ac:dyDescent="0.25">
      <c r="A2448">
        <f t="shared" ca="1" si="76"/>
        <v>28</v>
      </c>
      <c r="B2448" s="111" t="str">
        <f ca="1">OFFSET('YODA Header Blocks'!$A$1,0,'YODA File'!A2448)</f>
        <v>Data Values</v>
      </c>
      <c r="C2448">
        <f t="shared" ca="1" si="77"/>
        <v>2347</v>
      </c>
      <c r="D2448" s="111" t="str">
        <f ca="1">IF(ROW()-2&gt;LengthHeader,"",
OFFSET('YODA Header Blocks'!$A$2,'YODA File'!C2448,'YODA File'!A2448))</f>
        <v/>
      </c>
    </row>
    <row r="2449" spans="1:4" x14ac:dyDescent="0.25">
      <c r="A2449">
        <f t="shared" ca="1" si="76"/>
        <v>28</v>
      </c>
      <c r="B2449" s="111" t="str">
        <f ca="1">OFFSET('YODA Header Blocks'!$A$1,0,'YODA File'!A2449)</f>
        <v>Data Values</v>
      </c>
      <c r="C2449">
        <f t="shared" ca="1" si="77"/>
        <v>2348</v>
      </c>
      <c r="D2449" s="111" t="str">
        <f ca="1">IF(ROW()-2&gt;LengthHeader,"",
OFFSET('YODA Header Blocks'!$A$2,'YODA File'!C2449,'YODA File'!A2449))</f>
        <v/>
      </c>
    </row>
    <row r="2450" spans="1:4" x14ac:dyDescent="0.25">
      <c r="A2450">
        <f t="shared" ca="1" si="76"/>
        <v>28</v>
      </c>
      <c r="B2450" s="111" t="str">
        <f ca="1">OFFSET('YODA Header Blocks'!$A$1,0,'YODA File'!A2450)</f>
        <v>Data Values</v>
      </c>
      <c r="C2450">
        <f t="shared" ca="1" si="77"/>
        <v>2349</v>
      </c>
      <c r="D2450" s="111" t="str">
        <f ca="1">IF(ROW()-2&gt;LengthHeader,"",
OFFSET('YODA Header Blocks'!$A$2,'YODA File'!C2450,'YODA File'!A2450))</f>
        <v/>
      </c>
    </row>
    <row r="2451" spans="1:4" x14ac:dyDescent="0.25">
      <c r="A2451">
        <f t="shared" ca="1" si="76"/>
        <v>28</v>
      </c>
      <c r="B2451" s="111" t="str">
        <f ca="1">OFFSET('YODA Header Blocks'!$A$1,0,'YODA File'!A2451)</f>
        <v>Data Values</v>
      </c>
      <c r="C2451">
        <f t="shared" ca="1" si="77"/>
        <v>2350</v>
      </c>
      <c r="D2451" s="111" t="str">
        <f ca="1">IF(ROW()-2&gt;LengthHeader,"",
OFFSET('YODA Header Blocks'!$A$2,'YODA File'!C2451,'YODA File'!A2451))</f>
        <v/>
      </c>
    </row>
    <row r="2452" spans="1:4" x14ac:dyDescent="0.25">
      <c r="A2452">
        <f t="shared" ca="1" si="76"/>
        <v>28</v>
      </c>
      <c r="B2452" s="111" t="str">
        <f ca="1">OFFSET('YODA Header Blocks'!$A$1,0,'YODA File'!A2452)</f>
        <v>Data Values</v>
      </c>
      <c r="C2452">
        <f t="shared" ca="1" si="77"/>
        <v>2351</v>
      </c>
      <c r="D2452" s="111" t="str">
        <f ca="1">IF(ROW()-2&gt;LengthHeader,"",
OFFSET('YODA Header Blocks'!$A$2,'YODA File'!C2452,'YODA File'!A2452))</f>
        <v/>
      </c>
    </row>
    <row r="2453" spans="1:4" x14ac:dyDescent="0.25">
      <c r="A2453">
        <f t="shared" ca="1" si="76"/>
        <v>28</v>
      </c>
      <c r="B2453" s="111" t="str">
        <f ca="1">OFFSET('YODA Header Blocks'!$A$1,0,'YODA File'!A2453)</f>
        <v>Data Values</v>
      </c>
      <c r="C2453">
        <f t="shared" ca="1" si="77"/>
        <v>2352</v>
      </c>
      <c r="D2453" s="111" t="str">
        <f ca="1">IF(ROW()-2&gt;LengthHeader,"",
OFFSET('YODA Header Blocks'!$A$2,'YODA File'!C2453,'YODA File'!A2453))</f>
        <v/>
      </c>
    </row>
    <row r="2454" spans="1:4" x14ac:dyDescent="0.25">
      <c r="A2454">
        <f t="shared" ca="1" si="76"/>
        <v>28</v>
      </c>
      <c r="B2454" s="111" t="str">
        <f ca="1">OFFSET('YODA Header Blocks'!$A$1,0,'YODA File'!A2454)</f>
        <v>Data Values</v>
      </c>
      <c r="C2454">
        <f t="shared" ca="1" si="77"/>
        <v>2353</v>
      </c>
      <c r="D2454" s="111" t="str">
        <f ca="1">IF(ROW()-2&gt;LengthHeader,"",
OFFSET('YODA Header Blocks'!$A$2,'YODA File'!C2454,'YODA File'!A2454))</f>
        <v/>
      </c>
    </row>
    <row r="2455" spans="1:4" x14ac:dyDescent="0.25">
      <c r="A2455">
        <f t="shared" ca="1" si="76"/>
        <v>28</v>
      </c>
      <c r="B2455" s="111" t="str">
        <f ca="1">OFFSET('YODA Header Blocks'!$A$1,0,'YODA File'!A2455)</f>
        <v>Data Values</v>
      </c>
      <c r="C2455">
        <f t="shared" ca="1" si="77"/>
        <v>2354</v>
      </c>
      <c r="D2455" s="111" t="str">
        <f ca="1">IF(ROW()-2&gt;LengthHeader,"",
OFFSET('YODA Header Blocks'!$A$2,'YODA File'!C2455,'YODA File'!A2455))</f>
        <v/>
      </c>
    </row>
    <row r="2456" spans="1:4" x14ac:dyDescent="0.25">
      <c r="A2456">
        <f t="shared" ca="1" si="76"/>
        <v>28</v>
      </c>
      <c r="B2456" s="111" t="str">
        <f ca="1">OFFSET('YODA Header Blocks'!$A$1,0,'YODA File'!A2456)</f>
        <v>Data Values</v>
      </c>
      <c r="C2456">
        <f t="shared" ca="1" si="77"/>
        <v>2355</v>
      </c>
      <c r="D2456" s="111" t="str">
        <f ca="1">IF(ROW()-2&gt;LengthHeader,"",
OFFSET('YODA Header Blocks'!$A$2,'YODA File'!C2456,'YODA File'!A2456))</f>
        <v/>
      </c>
    </row>
    <row r="2457" spans="1:4" x14ac:dyDescent="0.25">
      <c r="A2457">
        <f t="shared" ca="1" si="76"/>
        <v>28</v>
      </c>
      <c r="B2457" s="111" t="str">
        <f ca="1">OFFSET('YODA Header Blocks'!$A$1,0,'YODA File'!A2457)</f>
        <v>Data Values</v>
      </c>
      <c r="C2457">
        <f t="shared" ca="1" si="77"/>
        <v>2356</v>
      </c>
      <c r="D2457" s="111" t="str">
        <f ca="1">IF(ROW()-2&gt;LengthHeader,"",
OFFSET('YODA Header Blocks'!$A$2,'YODA File'!C2457,'YODA File'!A2457))</f>
        <v/>
      </c>
    </row>
    <row r="2458" spans="1:4" x14ac:dyDescent="0.25">
      <c r="A2458">
        <f t="shared" ca="1" si="76"/>
        <v>28</v>
      </c>
      <c r="B2458" s="111" t="str">
        <f ca="1">OFFSET('YODA Header Blocks'!$A$1,0,'YODA File'!A2458)</f>
        <v>Data Values</v>
      </c>
      <c r="C2458">
        <f t="shared" ca="1" si="77"/>
        <v>2357</v>
      </c>
      <c r="D2458" s="111" t="str">
        <f ca="1">IF(ROW()-2&gt;LengthHeader,"",
OFFSET('YODA Header Blocks'!$A$2,'YODA File'!C2458,'YODA File'!A2458))</f>
        <v/>
      </c>
    </row>
    <row r="2459" spans="1:4" x14ac:dyDescent="0.25">
      <c r="A2459">
        <f t="shared" ca="1" si="76"/>
        <v>28</v>
      </c>
      <c r="B2459" s="111" t="str">
        <f ca="1">OFFSET('YODA Header Blocks'!$A$1,0,'YODA File'!A2459)</f>
        <v>Data Values</v>
      </c>
      <c r="C2459">
        <f t="shared" ca="1" si="77"/>
        <v>2358</v>
      </c>
      <c r="D2459" s="111" t="str">
        <f ca="1">IF(ROW()-2&gt;LengthHeader,"",
OFFSET('YODA Header Blocks'!$A$2,'YODA File'!C2459,'YODA File'!A2459))</f>
        <v/>
      </c>
    </row>
    <row r="2460" spans="1:4" x14ac:dyDescent="0.25">
      <c r="A2460">
        <f t="shared" ca="1" si="76"/>
        <v>28</v>
      </c>
      <c r="B2460" s="111" t="str">
        <f ca="1">OFFSET('YODA Header Blocks'!$A$1,0,'YODA File'!A2460)</f>
        <v>Data Values</v>
      </c>
      <c r="C2460">
        <f t="shared" ca="1" si="77"/>
        <v>2359</v>
      </c>
      <c r="D2460" s="111" t="str">
        <f ca="1">IF(ROW()-2&gt;LengthHeader,"",
OFFSET('YODA Header Blocks'!$A$2,'YODA File'!C2460,'YODA File'!A2460))</f>
        <v/>
      </c>
    </row>
    <row r="2461" spans="1:4" x14ac:dyDescent="0.25">
      <c r="A2461">
        <f t="shared" ca="1" si="76"/>
        <v>28</v>
      </c>
      <c r="B2461" s="111" t="str">
        <f ca="1">OFFSET('YODA Header Blocks'!$A$1,0,'YODA File'!A2461)</f>
        <v>Data Values</v>
      </c>
      <c r="C2461">
        <f t="shared" ca="1" si="77"/>
        <v>2360</v>
      </c>
      <c r="D2461" s="111" t="str">
        <f ca="1">IF(ROW()-2&gt;LengthHeader,"",
OFFSET('YODA Header Blocks'!$A$2,'YODA File'!C2461,'YODA File'!A2461))</f>
        <v/>
      </c>
    </row>
    <row r="2462" spans="1:4" x14ac:dyDescent="0.25">
      <c r="A2462">
        <f t="shared" ca="1" si="76"/>
        <v>28</v>
      </c>
      <c r="B2462" s="111" t="str">
        <f ca="1">OFFSET('YODA Header Blocks'!$A$1,0,'YODA File'!A2462)</f>
        <v>Data Values</v>
      </c>
      <c r="C2462">
        <f t="shared" ca="1" si="77"/>
        <v>2361</v>
      </c>
      <c r="D2462" s="111" t="str">
        <f ca="1">IF(ROW()-2&gt;LengthHeader,"",
OFFSET('YODA Header Blocks'!$A$2,'YODA File'!C2462,'YODA File'!A2462))</f>
        <v/>
      </c>
    </row>
    <row r="2463" spans="1:4" x14ac:dyDescent="0.25">
      <c r="A2463">
        <f t="shared" ca="1" si="76"/>
        <v>28</v>
      </c>
      <c r="B2463" s="111" t="str">
        <f ca="1">OFFSET('YODA Header Blocks'!$A$1,0,'YODA File'!A2463)</f>
        <v>Data Values</v>
      </c>
      <c r="C2463">
        <f t="shared" ca="1" si="77"/>
        <v>2362</v>
      </c>
      <c r="D2463" s="111" t="str">
        <f ca="1">IF(ROW()-2&gt;LengthHeader,"",
OFFSET('YODA Header Blocks'!$A$2,'YODA File'!C2463,'YODA File'!A2463))</f>
        <v/>
      </c>
    </row>
    <row r="2464" spans="1:4" x14ac:dyDescent="0.25">
      <c r="A2464">
        <f t="shared" ca="1" si="76"/>
        <v>28</v>
      </c>
      <c r="B2464" s="111" t="str">
        <f ca="1">OFFSET('YODA Header Blocks'!$A$1,0,'YODA File'!A2464)</f>
        <v>Data Values</v>
      </c>
      <c r="C2464">
        <f t="shared" ca="1" si="77"/>
        <v>2363</v>
      </c>
      <c r="D2464" s="111" t="str">
        <f ca="1">IF(ROW()-2&gt;LengthHeader,"",
OFFSET('YODA Header Blocks'!$A$2,'YODA File'!C2464,'YODA File'!A2464))</f>
        <v/>
      </c>
    </row>
    <row r="2465" spans="1:4" x14ac:dyDescent="0.25">
      <c r="A2465">
        <f t="shared" ca="1" si="76"/>
        <v>28</v>
      </c>
      <c r="B2465" s="111" t="str">
        <f ca="1">OFFSET('YODA Header Blocks'!$A$1,0,'YODA File'!A2465)</f>
        <v>Data Values</v>
      </c>
      <c r="C2465">
        <f t="shared" ca="1" si="77"/>
        <v>2364</v>
      </c>
      <c r="D2465" s="111" t="str">
        <f ca="1">IF(ROW()-2&gt;LengthHeader,"",
OFFSET('YODA Header Blocks'!$A$2,'YODA File'!C2465,'YODA File'!A2465))</f>
        <v/>
      </c>
    </row>
    <row r="2466" spans="1:4" x14ac:dyDescent="0.25">
      <c r="A2466">
        <f t="shared" ca="1" si="76"/>
        <v>28</v>
      </c>
      <c r="B2466" s="111" t="str">
        <f ca="1">OFFSET('YODA Header Blocks'!$A$1,0,'YODA File'!A2466)</f>
        <v>Data Values</v>
      </c>
      <c r="C2466">
        <f t="shared" ca="1" si="77"/>
        <v>2365</v>
      </c>
      <c r="D2466" s="111" t="str">
        <f ca="1">IF(ROW()-2&gt;LengthHeader,"",
OFFSET('YODA Header Blocks'!$A$2,'YODA File'!C2466,'YODA File'!A2466))</f>
        <v/>
      </c>
    </row>
    <row r="2467" spans="1:4" x14ac:dyDescent="0.25">
      <c r="A2467">
        <f t="shared" ca="1" si="76"/>
        <v>28</v>
      </c>
      <c r="B2467" s="111" t="str">
        <f ca="1">OFFSET('YODA Header Blocks'!$A$1,0,'YODA File'!A2467)</f>
        <v>Data Values</v>
      </c>
      <c r="C2467">
        <f t="shared" ca="1" si="77"/>
        <v>2366</v>
      </c>
      <c r="D2467" s="111" t="str">
        <f ca="1">IF(ROW()-2&gt;LengthHeader,"",
OFFSET('YODA Header Blocks'!$A$2,'YODA File'!C2467,'YODA File'!A2467))</f>
        <v/>
      </c>
    </row>
    <row r="2468" spans="1:4" x14ac:dyDescent="0.25">
      <c r="A2468">
        <f t="shared" ca="1" si="76"/>
        <v>28</v>
      </c>
      <c r="B2468" s="111" t="str">
        <f ca="1">OFFSET('YODA Header Blocks'!$A$1,0,'YODA File'!A2468)</f>
        <v>Data Values</v>
      </c>
      <c r="C2468">
        <f t="shared" ca="1" si="77"/>
        <v>2367</v>
      </c>
      <c r="D2468" s="111" t="str">
        <f ca="1">IF(ROW()-2&gt;LengthHeader,"",
OFFSET('YODA Header Blocks'!$A$2,'YODA File'!C2468,'YODA File'!A2468))</f>
        <v/>
      </c>
    </row>
    <row r="2469" spans="1:4" x14ac:dyDescent="0.25">
      <c r="A2469">
        <f t="shared" ca="1" si="76"/>
        <v>28</v>
      </c>
      <c r="B2469" s="111" t="str">
        <f ca="1">OFFSET('YODA Header Blocks'!$A$1,0,'YODA File'!A2469)</f>
        <v>Data Values</v>
      </c>
      <c r="C2469">
        <f t="shared" ca="1" si="77"/>
        <v>2368</v>
      </c>
      <c r="D2469" s="111" t="str">
        <f ca="1">IF(ROW()-2&gt;LengthHeader,"",
OFFSET('YODA Header Blocks'!$A$2,'YODA File'!C2469,'YODA File'!A2469))</f>
        <v/>
      </c>
    </row>
    <row r="2470" spans="1:4" x14ac:dyDescent="0.25">
      <c r="A2470">
        <f t="shared" ca="1" si="76"/>
        <v>28</v>
      </c>
      <c r="B2470" s="111" t="str">
        <f ca="1">OFFSET('YODA Header Blocks'!$A$1,0,'YODA File'!A2470)</f>
        <v>Data Values</v>
      </c>
      <c r="C2470">
        <f t="shared" ca="1" si="77"/>
        <v>2369</v>
      </c>
      <c r="D2470" s="111" t="str">
        <f ca="1">IF(ROW()-2&gt;LengthHeader,"",
OFFSET('YODA Header Blocks'!$A$2,'YODA File'!C2470,'YODA File'!A2470))</f>
        <v/>
      </c>
    </row>
    <row r="2471" spans="1:4" x14ac:dyDescent="0.25">
      <c r="A2471">
        <f t="shared" ca="1" si="76"/>
        <v>28</v>
      </c>
      <c r="B2471" s="111" t="str">
        <f ca="1">OFFSET('YODA Header Blocks'!$A$1,0,'YODA File'!A2471)</f>
        <v>Data Values</v>
      </c>
      <c r="C2471">
        <f t="shared" ca="1" si="77"/>
        <v>2370</v>
      </c>
      <c r="D2471" s="111" t="str">
        <f ca="1">IF(ROW()-2&gt;LengthHeader,"",
OFFSET('YODA Header Blocks'!$A$2,'YODA File'!C2471,'YODA File'!A2471))</f>
        <v/>
      </c>
    </row>
    <row r="2472" spans="1:4" x14ac:dyDescent="0.25">
      <c r="A2472">
        <f t="shared" ca="1" si="76"/>
        <v>28</v>
      </c>
      <c r="B2472" s="111" t="str">
        <f ca="1">OFFSET('YODA Header Blocks'!$A$1,0,'YODA File'!A2472)</f>
        <v>Data Values</v>
      </c>
      <c r="C2472">
        <f t="shared" ca="1" si="77"/>
        <v>2371</v>
      </c>
      <c r="D2472" s="111" t="str">
        <f ca="1">IF(ROW()-2&gt;LengthHeader,"",
OFFSET('YODA Header Blocks'!$A$2,'YODA File'!C2472,'YODA File'!A2472))</f>
        <v/>
      </c>
    </row>
    <row r="2473" spans="1:4" x14ac:dyDescent="0.25">
      <c r="A2473">
        <f t="shared" ca="1" si="76"/>
        <v>28</v>
      </c>
      <c r="B2473" s="111" t="str">
        <f ca="1">OFFSET('YODA Header Blocks'!$A$1,0,'YODA File'!A2473)</f>
        <v>Data Values</v>
      </c>
      <c r="C2473">
        <f t="shared" ca="1" si="77"/>
        <v>2372</v>
      </c>
      <c r="D2473" s="111" t="str">
        <f ca="1">IF(ROW()-2&gt;LengthHeader,"",
OFFSET('YODA Header Blocks'!$A$2,'YODA File'!C2473,'YODA File'!A2473))</f>
        <v/>
      </c>
    </row>
    <row r="2474" spans="1:4" x14ac:dyDescent="0.25">
      <c r="A2474">
        <f t="shared" ca="1" si="76"/>
        <v>28</v>
      </c>
      <c r="B2474" s="111" t="str">
        <f ca="1">OFFSET('YODA Header Blocks'!$A$1,0,'YODA File'!A2474)</f>
        <v>Data Values</v>
      </c>
      <c r="C2474">
        <f t="shared" ca="1" si="77"/>
        <v>2373</v>
      </c>
      <c r="D2474" s="111" t="str">
        <f ca="1">IF(ROW()-2&gt;LengthHeader,"",
OFFSET('YODA Header Blocks'!$A$2,'YODA File'!C2474,'YODA File'!A2474))</f>
        <v/>
      </c>
    </row>
    <row r="2475" spans="1:4" x14ac:dyDescent="0.25">
      <c r="A2475">
        <f t="shared" ca="1" si="76"/>
        <v>28</v>
      </c>
      <c r="B2475" s="111" t="str">
        <f ca="1">OFFSET('YODA Header Blocks'!$A$1,0,'YODA File'!A2475)</f>
        <v>Data Values</v>
      </c>
      <c r="C2475">
        <f t="shared" ca="1" si="77"/>
        <v>2374</v>
      </c>
      <c r="D2475" s="111" t="str">
        <f ca="1">IF(ROW()-2&gt;LengthHeader,"",
OFFSET('YODA Header Blocks'!$A$2,'YODA File'!C2475,'YODA File'!A2475))</f>
        <v/>
      </c>
    </row>
    <row r="2476" spans="1:4" x14ac:dyDescent="0.25">
      <c r="A2476">
        <f t="shared" ca="1" si="76"/>
        <v>28</v>
      </c>
      <c r="B2476" s="111" t="str">
        <f ca="1">OFFSET('YODA Header Blocks'!$A$1,0,'YODA File'!A2476)</f>
        <v>Data Values</v>
      </c>
      <c r="C2476">
        <f t="shared" ca="1" si="77"/>
        <v>2375</v>
      </c>
      <c r="D2476" s="111" t="str">
        <f ca="1">IF(ROW()-2&gt;LengthHeader,"",
OFFSET('YODA Header Blocks'!$A$2,'YODA File'!C2476,'YODA File'!A2476))</f>
        <v/>
      </c>
    </row>
    <row r="2477" spans="1:4" x14ac:dyDescent="0.25">
      <c r="A2477">
        <f t="shared" ca="1" si="76"/>
        <v>28</v>
      </c>
      <c r="B2477" s="111" t="str">
        <f ca="1">OFFSET('YODA Header Blocks'!$A$1,0,'YODA File'!A2477)</f>
        <v>Data Values</v>
      </c>
      <c r="C2477">
        <f t="shared" ca="1" si="77"/>
        <v>2376</v>
      </c>
      <c r="D2477" s="111" t="str">
        <f ca="1">IF(ROW()-2&gt;LengthHeader,"",
OFFSET('YODA Header Blocks'!$A$2,'YODA File'!C2477,'YODA File'!A2477))</f>
        <v/>
      </c>
    </row>
    <row r="2478" spans="1:4" x14ac:dyDescent="0.25">
      <c r="A2478">
        <f t="shared" ca="1" si="76"/>
        <v>28</v>
      </c>
      <c r="B2478" s="111" t="str">
        <f ca="1">OFFSET('YODA Header Blocks'!$A$1,0,'YODA File'!A2478)</f>
        <v>Data Values</v>
      </c>
      <c r="C2478">
        <f t="shared" ca="1" si="77"/>
        <v>2377</v>
      </c>
      <c r="D2478" s="111" t="str">
        <f ca="1">IF(ROW()-2&gt;LengthHeader,"",
OFFSET('YODA Header Blocks'!$A$2,'YODA File'!C2478,'YODA File'!A2478))</f>
        <v/>
      </c>
    </row>
    <row r="2479" spans="1:4" x14ac:dyDescent="0.25">
      <c r="A2479">
        <f t="shared" ca="1" si="76"/>
        <v>28</v>
      </c>
      <c r="B2479" s="111" t="str">
        <f ca="1">OFFSET('YODA Header Blocks'!$A$1,0,'YODA File'!A2479)</f>
        <v>Data Values</v>
      </c>
      <c r="C2479">
        <f t="shared" ca="1" si="77"/>
        <v>2378</v>
      </c>
      <c r="D2479" s="111" t="str">
        <f ca="1">IF(ROW()-2&gt;LengthHeader,"",
OFFSET('YODA Header Blocks'!$A$2,'YODA File'!C2479,'YODA File'!A2479))</f>
        <v/>
      </c>
    </row>
    <row r="2480" spans="1:4" x14ac:dyDescent="0.25">
      <c r="A2480">
        <f t="shared" ca="1" si="76"/>
        <v>28</v>
      </c>
      <c r="B2480" s="111" t="str">
        <f ca="1">OFFSET('YODA Header Blocks'!$A$1,0,'YODA File'!A2480)</f>
        <v>Data Values</v>
      </c>
      <c r="C2480">
        <f t="shared" ca="1" si="77"/>
        <v>2379</v>
      </c>
      <c r="D2480" s="111" t="str">
        <f ca="1">IF(ROW()-2&gt;LengthHeader,"",
OFFSET('YODA Header Blocks'!$A$2,'YODA File'!C2480,'YODA File'!A2480))</f>
        <v/>
      </c>
    </row>
    <row r="2481" spans="1:4" x14ac:dyDescent="0.25">
      <c r="A2481">
        <f t="shared" ca="1" si="76"/>
        <v>28</v>
      </c>
      <c r="B2481" s="111" t="str">
        <f ca="1">OFFSET('YODA Header Blocks'!$A$1,0,'YODA File'!A2481)</f>
        <v>Data Values</v>
      </c>
      <c r="C2481">
        <f t="shared" ca="1" si="77"/>
        <v>2380</v>
      </c>
      <c r="D2481" s="111" t="str">
        <f ca="1">IF(ROW()-2&gt;LengthHeader,"",
OFFSET('YODA Header Blocks'!$A$2,'YODA File'!C2481,'YODA File'!A2481))</f>
        <v/>
      </c>
    </row>
    <row r="2482" spans="1:4" x14ac:dyDescent="0.25">
      <c r="A2482">
        <f t="shared" ca="1" si="76"/>
        <v>28</v>
      </c>
      <c r="B2482" s="111" t="str">
        <f ca="1">OFFSET('YODA Header Blocks'!$A$1,0,'YODA File'!A2482)</f>
        <v>Data Values</v>
      </c>
      <c r="C2482">
        <f t="shared" ca="1" si="77"/>
        <v>2381</v>
      </c>
      <c r="D2482" s="111" t="str">
        <f ca="1">IF(ROW()-2&gt;LengthHeader,"",
OFFSET('YODA Header Blocks'!$A$2,'YODA File'!C2482,'YODA File'!A2482))</f>
        <v/>
      </c>
    </row>
    <row r="2483" spans="1:4" x14ac:dyDescent="0.25">
      <c r="A2483">
        <f t="shared" ca="1" si="76"/>
        <v>28</v>
      </c>
      <c r="B2483" s="111" t="str">
        <f ca="1">OFFSET('YODA Header Blocks'!$A$1,0,'YODA File'!A2483)</f>
        <v>Data Values</v>
      </c>
      <c r="C2483">
        <f t="shared" ca="1" si="77"/>
        <v>2382</v>
      </c>
      <c r="D2483" s="111" t="str">
        <f ca="1">IF(ROW()-2&gt;LengthHeader,"",
OFFSET('YODA Header Blocks'!$A$2,'YODA File'!C2483,'YODA File'!A2483))</f>
        <v/>
      </c>
    </row>
    <row r="2484" spans="1:4" x14ac:dyDescent="0.25">
      <c r="A2484">
        <f t="shared" ca="1" si="76"/>
        <v>28</v>
      </c>
      <c r="B2484" s="111" t="str">
        <f ca="1">OFFSET('YODA Header Blocks'!$A$1,0,'YODA File'!A2484)</f>
        <v>Data Values</v>
      </c>
      <c r="C2484">
        <f t="shared" ca="1" si="77"/>
        <v>2383</v>
      </c>
      <c r="D2484" s="111" t="str">
        <f ca="1">IF(ROW()-2&gt;LengthHeader,"",
OFFSET('YODA Header Blocks'!$A$2,'YODA File'!C2484,'YODA File'!A2484))</f>
        <v/>
      </c>
    </row>
    <row r="2485" spans="1:4" x14ac:dyDescent="0.25">
      <c r="A2485">
        <f t="shared" ca="1" si="76"/>
        <v>28</v>
      </c>
      <c r="B2485" s="111" t="str">
        <f ca="1">OFFSET('YODA Header Blocks'!$A$1,0,'YODA File'!A2485)</f>
        <v>Data Values</v>
      </c>
      <c r="C2485">
        <f t="shared" ca="1" si="77"/>
        <v>2384</v>
      </c>
      <c r="D2485" s="111" t="str">
        <f ca="1">IF(ROW()-2&gt;LengthHeader,"",
OFFSET('YODA Header Blocks'!$A$2,'YODA File'!C2485,'YODA File'!A2485))</f>
        <v/>
      </c>
    </row>
    <row r="2486" spans="1:4" x14ac:dyDescent="0.25">
      <c r="A2486">
        <f t="shared" ca="1" si="76"/>
        <v>28</v>
      </c>
      <c r="B2486" s="111" t="str">
        <f ca="1">OFFSET('YODA Header Blocks'!$A$1,0,'YODA File'!A2486)</f>
        <v>Data Values</v>
      </c>
      <c r="C2486">
        <f t="shared" ca="1" si="77"/>
        <v>2385</v>
      </c>
      <c r="D2486" s="111" t="str">
        <f ca="1">IF(ROW()-2&gt;LengthHeader,"",
OFFSET('YODA Header Blocks'!$A$2,'YODA File'!C2486,'YODA File'!A2486))</f>
        <v/>
      </c>
    </row>
    <row r="2487" spans="1:4" x14ac:dyDescent="0.25">
      <c r="A2487">
        <f t="shared" ca="1" si="76"/>
        <v>28</v>
      </c>
      <c r="B2487" s="111" t="str">
        <f ca="1">OFFSET('YODA Header Blocks'!$A$1,0,'YODA File'!A2487)</f>
        <v>Data Values</v>
      </c>
      <c r="C2487">
        <f t="shared" ca="1" si="77"/>
        <v>2386</v>
      </c>
      <c r="D2487" s="111" t="str">
        <f ca="1">IF(ROW()-2&gt;LengthHeader,"",
OFFSET('YODA Header Blocks'!$A$2,'YODA File'!C2487,'YODA File'!A2487))</f>
        <v/>
      </c>
    </row>
    <row r="2488" spans="1:4" x14ac:dyDescent="0.25">
      <c r="A2488">
        <f t="shared" ca="1" si="76"/>
        <v>28</v>
      </c>
      <c r="B2488" s="111" t="str">
        <f ca="1">OFFSET('YODA Header Blocks'!$A$1,0,'YODA File'!A2488)</f>
        <v>Data Values</v>
      </c>
      <c r="C2488">
        <f t="shared" ca="1" si="77"/>
        <v>2387</v>
      </c>
      <c r="D2488" s="111" t="str">
        <f ca="1">IF(ROW()-2&gt;LengthHeader,"",
OFFSET('YODA Header Blocks'!$A$2,'YODA File'!C2488,'YODA File'!A2488))</f>
        <v/>
      </c>
    </row>
    <row r="2489" spans="1:4" x14ac:dyDescent="0.25">
      <c r="A2489">
        <f t="shared" ca="1" si="76"/>
        <v>28</v>
      </c>
      <c r="B2489" s="111" t="str">
        <f ca="1">OFFSET('YODA Header Blocks'!$A$1,0,'YODA File'!A2489)</f>
        <v>Data Values</v>
      </c>
      <c r="C2489">
        <f t="shared" ca="1" si="77"/>
        <v>2388</v>
      </c>
      <c r="D2489" s="111" t="str">
        <f ca="1">IF(ROW()-2&gt;LengthHeader,"",
OFFSET('YODA Header Blocks'!$A$2,'YODA File'!C2489,'YODA File'!A2489))</f>
        <v/>
      </c>
    </row>
    <row r="2490" spans="1:4" x14ac:dyDescent="0.25">
      <c r="A2490">
        <f t="shared" ca="1" si="76"/>
        <v>28</v>
      </c>
      <c r="B2490" s="111" t="str">
        <f ca="1">OFFSET('YODA Header Blocks'!$A$1,0,'YODA File'!A2490)</f>
        <v>Data Values</v>
      </c>
      <c r="C2490">
        <f t="shared" ca="1" si="77"/>
        <v>2389</v>
      </c>
      <c r="D2490" s="111" t="str">
        <f ca="1">IF(ROW()-2&gt;LengthHeader,"",
OFFSET('YODA Header Blocks'!$A$2,'YODA File'!C2490,'YODA File'!A2490))</f>
        <v/>
      </c>
    </row>
    <row r="2491" spans="1:4" x14ac:dyDescent="0.25">
      <c r="A2491">
        <f t="shared" ca="1" si="76"/>
        <v>28</v>
      </c>
      <c r="B2491" s="111" t="str">
        <f ca="1">OFFSET('YODA Header Blocks'!$A$1,0,'YODA File'!A2491)</f>
        <v>Data Values</v>
      </c>
      <c r="C2491">
        <f t="shared" ca="1" si="77"/>
        <v>2390</v>
      </c>
      <c r="D2491" s="111" t="str">
        <f ca="1">IF(ROW()-2&gt;LengthHeader,"",
OFFSET('YODA Header Blocks'!$A$2,'YODA File'!C2491,'YODA File'!A2491))</f>
        <v/>
      </c>
    </row>
    <row r="2492" spans="1:4" x14ac:dyDescent="0.25">
      <c r="A2492">
        <f t="shared" ca="1" si="76"/>
        <v>28</v>
      </c>
      <c r="B2492" s="111" t="str">
        <f ca="1">OFFSET('YODA Header Blocks'!$A$1,0,'YODA File'!A2492)</f>
        <v>Data Values</v>
      </c>
      <c r="C2492">
        <f t="shared" ca="1" si="77"/>
        <v>2391</v>
      </c>
      <c r="D2492" s="111" t="str">
        <f ca="1">IF(ROW()-2&gt;LengthHeader,"",
OFFSET('YODA Header Blocks'!$A$2,'YODA File'!C2492,'YODA File'!A2492))</f>
        <v/>
      </c>
    </row>
    <row r="2493" spans="1:4" x14ac:dyDescent="0.25">
      <c r="A2493">
        <f t="shared" ca="1" si="76"/>
        <v>28</v>
      </c>
      <c r="B2493" s="111" t="str">
        <f ca="1">OFFSET('YODA Header Blocks'!$A$1,0,'YODA File'!A2493)</f>
        <v>Data Values</v>
      </c>
      <c r="C2493">
        <f t="shared" ca="1" si="77"/>
        <v>2392</v>
      </c>
      <c r="D2493" s="111" t="str">
        <f ca="1">IF(ROW()-2&gt;LengthHeader,"",
OFFSET('YODA Header Blocks'!$A$2,'YODA File'!C2493,'YODA File'!A2493))</f>
        <v/>
      </c>
    </row>
    <row r="2494" spans="1:4" x14ac:dyDescent="0.25">
      <c r="A2494">
        <f t="shared" ca="1" si="76"/>
        <v>28</v>
      </c>
      <c r="B2494" s="111" t="str">
        <f ca="1">OFFSET('YODA Header Blocks'!$A$1,0,'YODA File'!A2494)</f>
        <v>Data Values</v>
      </c>
      <c r="C2494">
        <f t="shared" ca="1" si="77"/>
        <v>2393</v>
      </c>
      <c r="D2494" s="111" t="str">
        <f ca="1">IF(ROW()-2&gt;LengthHeader,"",
OFFSET('YODA Header Blocks'!$A$2,'YODA File'!C2494,'YODA File'!A2494))</f>
        <v/>
      </c>
    </row>
    <row r="2495" spans="1:4" x14ac:dyDescent="0.25">
      <c r="A2495">
        <f t="shared" ca="1" si="76"/>
        <v>28</v>
      </c>
      <c r="B2495" s="111" t="str">
        <f ca="1">OFFSET('YODA Header Blocks'!$A$1,0,'YODA File'!A2495)</f>
        <v>Data Values</v>
      </c>
      <c r="C2495">
        <f t="shared" ca="1" si="77"/>
        <v>2394</v>
      </c>
      <c r="D2495" s="111" t="str">
        <f ca="1">IF(ROW()-2&gt;LengthHeader,"",
OFFSET('YODA Header Blocks'!$A$2,'YODA File'!C2495,'YODA File'!A2495))</f>
        <v/>
      </c>
    </row>
    <row r="2496" spans="1:4" x14ac:dyDescent="0.25">
      <c r="A2496">
        <f t="shared" ca="1" si="76"/>
        <v>28</v>
      </c>
      <c r="B2496" s="111" t="str">
        <f ca="1">OFFSET('YODA Header Blocks'!$A$1,0,'YODA File'!A2496)</f>
        <v>Data Values</v>
      </c>
      <c r="C2496">
        <f t="shared" ca="1" si="77"/>
        <v>2395</v>
      </c>
      <c r="D2496" s="111" t="str">
        <f ca="1">IF(ROW()-2&gt;LengthHeader,"",
OFFSET('YODA Header Blocks'!$A$2,'YODA File'!C2496,'YODA File'!A2496))</f>
        <v/>
      </c>
    </row>
    <row r="2497" spans="1:4" x14ac:dyDescent="0.25">
      <c r="A2497">
        <f t="shared" ca="1" si="76"/>
        <v>28</v>
      </c>
      <c r="B2497" s="111" t="str">
        <f ca="1">OFFSET('YODA Header Blocks'!$A$1,0,'YODA File'!A2497)</f>
        <v>Data Values</v>
      </c>
      <c r="C2497">
        <f t="shared" ca="1" si="77"/>
        <v>2396</v>
      </c>
      <c r="D2497" s="111" t="str">
        <f ca="1">IF(ROW()-2&gt;LengthHeader,"",
OFFSET('YODA Header Blocks'!$A$2,'YODA File'!C2497,'YODA File'!A2497))</f>
        <v/>
      </c>
    </row>
    <row r="2498" spans="1:4" x14ac:dyDescent="0.25">
      <c r="A2498">
        <f t="shared" ca="1" si="76"/>
        <v>28</v>
      </c>
      <c r="B2498" s="111" t="str">
        <f ca="1">OFFSET('YODA Header Blocks'!$A$1,0,'YODA File'!A2498)</f>
        <v>Data Values</v>
      </c>
      <c r="C2498">
        <f t="shared" ca="1" si="77"/>
        <v>2397</v>
      </c>
      <c r="D2498" s="111" t="str">
        <f ca="1">IF(ROW()-2&gt;LengthHeader,"",
OFFSET('YODA Header Blocks'!$A$2,'YODA File'!C2498,'YODA File'!A2498))</f>
        <v/>
      </c>
    </row>
    <row r="2499" spans="1:4" x14ac:dyDescent="0.25">
      <c r="A2499">
        <f t="shared" ref="A2499:A2562" ca="1" si="78">IF(C2498=INDIRECT(CONCATENATE("'YODA Header Blocks'!R2C",A2498+1,":R2C",A2498+1),FALSE),A2498+1,A2498)</f>
        <v>28</v>
      </c>
      <c r="B2499" s="111" t="str">
        <f ca="1">OFFSET('YODA Header Blocks'!$A$1,0,'YODA File'!A2499)</f>
        <v>Data Values</v>
      </c>
      <c r="C2499">
        <f t="shared" ref="C2499:C2562" ca="1" si="79">IF(C2498=SUM(INDIRECT(CONCATENATE("'YODA Header Blocks'!R2C",A2498+1,":R2C",A2498+1),FALSE)),1,C2498+1)</f>
        <v>2398</v>
      </c>
      <c r="D2499" s="111" t="str">
        <f ca="1">IF(ROW()-2&gt;LengthHeader,"",
OFFSET('YODA Header Blocks'!$A$2,'YODA File'!C2499,'YODA File'!A2499))</f>
        <v/>
      </c>
    </row>
    <row r="2500" spans="1:4" x14ac:dyDescent="0.25">
      <c r="A2500">
        <f t="shared" ca="1" si="78"/>
        <v>28</v>
      </c>
      <c r="B2500" s="111" t="str">
        <f ca="1">OFFSET('YODA Header Blocks'!$A$1,0,'YODA File'!A2500)</f>
        <v>Data Values</v>
      </c>
      <c r="C2500">
        <f t="shared" ca="1" si="79"/>
        <v>2399</v>
      </c>
      <c r="D2500" s="111" t="str">
        <f ca="1">IF(ROW()-2&gt;LengthHeader,"",
OFFSET('YODA Header Blocks'!$A$2,'YODA File'!C2500,'YODA File'!A2500))</f>
        <v/>
      </c>
    </row>
    <row r="2501" spans="1:4" x14ac:dyDescent="0.25">
      <c r="A2501">
        <f t="shared" ca="1" si="78"/>
        <v>28</v>
      </c>
      <c r="B2501" s="111" t="str">
        <f ca="1">OFFSET('YODA Header Blocks'!$A$1,0,'YODA File'!A2501)</f>
        <v>Data Values</v>
      </c>
      <c r="C2501">
        <f t="shared" ca="1" si="79"/>
        <v>2400</v>
      </c>
      <c r="D2501" s="111" t="str">
        <f ca="1">IF(ROW()-2&gt;LengthHeader,"",
OFFSET('YODA Header Blocks'!$A$2,'YODA File'!C2501,'YODA File'!A2501))</f>
        <v/>
      </c>
    </row>
    <row r="2502" spans="1:4" x14ac:dyDescent="0.25">
      <c r="A2502">
        <f t="shared" ca="1" si="78"/>
        <v>28</v>
      </c>
      <c r="B2502" s="111" t="str">
        <f ca="1">OFFSET('YODA Header Blocks'!$A$1,0,'YODA File'!A2502)</f>
        <v>Data Values</v>
      </c>
      <c r="C2502">
        <f t="shared" ca="1" si="79"/>
        <v>2401</v>
      </c>
      <c r="D2502" s="111" t="str">
        <f ca="1">IF(ROW()-2&gt;LengthHeader,"",
OFFSET('YODA Header Blocks'!$A$2,'YODA File'!C2502,'YODA File'!A2502))</f>
        <v/>
      </c>
    </row>
    <row r="2503" spans="1:4" x14ac:dyDescent="0.25">
      <c r="A2503">
        <f t="shared" ca="1" si="78"/>
        <v>28</v>
      </c>
      <c r="B2503" s="111" t="str">
        <f ca="1">OFFSET('YODA Header Blocks'!$A$1,0,'YODA File'!A2503)</f>
        <v>Data Values</v>
      </c>
      <c r="C2503">
        <f t="shared" ca="1" si="79"/>
        <v>2402</v>
      </c>
      <c r="D2503" s="111" t="str">
        <f ca="1">IF(ROW()-2&gt;LengthHeader,"",
OFFSET('YODA Header Blocks'!$A$2,'YODA File'!C2503,'YODA File'!A2503))</f>
        <v/>
      </c>
    </row>
    <row r="2504" spans="1:4" x14ac:dyDescent="0.25">
      <c r="A2504">
        <f t="shared" ca="1" si="78"/>
        <v>28</v>
      </c>
      <c r="B2504" s="111" t="str">
        <f ca="1">OFFSET('YODA Header Blocks'!$A$1,0,'YODA File'!A2504)</f>
        <v>Data Values</v>
      </c>
      <c r="C2504">
        <f t="shared" ca="1" si="79"/>
        <v>2403</v>
      </c>
      <c r="D2504" s="111" t="str">
        <f ca="1">IF(ROW()-2&gt;LengthHeader,"",
OFFSET('YODA Header Blocks'!$A$2,'YODA File'!C2504,'YODA File'!A2504))</f>
        <v/>
      </c>
    </row>
    <row r="2505" spans="1:4" x14ac:dyDescent="0.25">
      <c r="A2505">
        <f t="shared" ca="1" si="78"/>
        <v>28</v>
      </c>
      <c r="B2505" s="111" t="str">
        <f ca="1">OFFSET('YODA Header Blocks'!$A$1,0,'YODA File'!A2505)</f>
        <v>Data Values</v>
      </c>
      <c r="C2505">
        <f t="shared" ca="1" si="79"/>
        <v>2404</v>
      </c>
      <c r="D2505" s="111" t="str">
        <f ca="1">IF(ROW()-2&gt;LengthHeader,"",
OFFSET('YODA Header Blocks'!$A$2,'YODA File'!C2505,'YODA File'!A2505))</f>
        <v/>
      </c>
    </row>
    <row r="2506" spans="1:4" x14ac:dyDescent="0.25">
      <c r="A2506">
        <f t="shared" ca="1" si="78"/>
        <v>28</v>
      </c>
      <c r="B2506" s="111" t="str">
        <f ca="1">OFFSET('YODA Header Blocks'!$A$1,0,'YODA File'!A2506)</f>
        <v>Data Values</v>
      </c>
      <c r="C2506">
        <f t="shared" ca="1" si="79"/>
        <v>2405</v>
      </c>
      <c r="D2506" s="111" t="str">
        <f ca="1">IF(ROW()-2&gt;LengthHeader,"",
OFFSET('YODA Header Blocks'!$A$2,'YODA File'!C2506,'YODA File'!A2506))</f>
        <v/>
      </c>
    </row>
    <row r="2507" spans="1:4" x14ac:dyDescent="0.25">
      <c r="A2507">
        <f t="shared" ca="1" si="78"/>
        <v>28</v>
      </c>
      <c r="B2507" s="111" t="str">
        <f ca="1">OFFSET('YODA Header Blocks'!$A$1,0,'YODA File'!A2507)</f>
        <v>Data Values</v>
      </c>
      <c r="C2507">
        <f t="shared" ca="1" si="79"/>
        <v>2406</v>
      </c>
      <c r="D2507" s="111" t="str">
        <f ca="1">IF(ROW()-2&gt;LengthHeader,"",
OFFSET('YODA Header Blocks'!$A$2,'YODA File'!C2507,'YODA File'!A2507))</f>
        <v/>
      </c>
    </row>
    <row r="2508" spans="1:4" x14ac:dyDescent="0.25">
      <c r="A2508" s="111">
        <f t="shared" ca="1" si="78"/>
        <v>28</v>
      </c>
      <c r="B2508" s="111" t="str">
        <f ca="1">OFFSET('YODA Header Blocks'!$A$1,0,'YODA File'!A2508)</f>
        <v>Data Values</v>
      </c>
      <c r="C2508" s="111">
        <f t="shared" ca="1" si="79"/>
        <v>2407</v>
      </c>
      <c r="D2508" s="111" t="str">
        <f ca="1">IF(ROW()-2&gt;LengthHeader,"",
OFFSET('YODA Header Blocks'!$A$2,'YODA File'!C2508,'YODA File'!A2508))</f>
        <v/>
      </c>
    </row>
    <row r="2509" spans="1:4" x14ac:dyDescent="0.25">
      <c r="A2509" s="111">
        <f t="shared" ca="1" si="78"/>
        <v>28</v>
      </c>
      <c r="B2509" s="111" t="str">
        <f ca="1">OFFSET('YODA Header Blocks'!$A$1,0,'YODA File'!A2509)</f>
        <v>Data Values</v>
      </c>
      <c r="C2509" s="111">
        <f t="shared" ca="1" si="79"/>
        <v>2408</v>
      </c>
      <c r="D2509" s="111" t="str">
        <f ca="1">IF(ROW()-2&gt;LengthHeader,"",
OFFSET('YODA Header Blocks'!$A$2,'YODA File'!C2509,'YODA File'!A2509))</f>
        <v/>
      </c>
    </row>
    <row r="2510" spans="1:4" x14ac:dyDescent="0.25">
      <c r="A2510" s="111">
        <f t="shared" ca="1" si="78"/>
        <v>28</v>
      </c>
      <c r="B2510" s="111" t="str">
        <f ca="1">OFFSET('YODA Header Blocks'!$A$1,0,'YODA File'!A2510)</f>
        <v>Data Values</v>
      </c>
      <c r="C2510" s="111">
        <f t="shared" ca="1" si="79"/>
        <v>2409</v>
      </c>
      <c r="D2510" s="111" t="str">
        <f ca="1">IF(ROW()-2&gt;LengthHeader,"",
OFFSET('YODA Header Blocks'!$A$2,'YODA File'!C2510,'YODA File'!A2510))</f>
        <v/>
      </c>
    </row>
    <row r="2511" spans="1:4" x14ac:dyDescent="0.25">
      <c r="A2511" s="111">
        <f t="shared" ca="1" si="78"/>
        <v>28</v>
      </c>
      <c r="B2511" s="111" t="str">
        <f ca="1">OFFSET('YODA Header Blocks'!$A$1,0,'YODA File'!A2511)</f>
        <v>Data Values</v>
      </c>
      <c r="C2511" s="111">
        <f t="shared" ca="1" si="79"/>
        <v>2410</v>
      </c>
      <c r="D2511" s="111" t="str">
        <f ca="1">IF(ROW()-2&gt;LengthHeader,"",
OFFSET('YODA Header Blocks'!$A$2,'YODA File'!C2511,'YODA File'!A2511))</f>
        <v/>
      </c>
    </row>
    <row r="2512" spans="1:4" x14ac:dyDescent="0.25">
      <c r="A2512" s="111">
        <f t="shared" ca="1" si="78"/>
        <v>28</v>
      </c>
      <c r="B2512" s="111" t="str">
        <f ca="1">OFFSET('YODA Header Blocks'!$A$1,0,'YODA File'!A2512)</f>
        <v>Data Values</v>
      </c>
      <c r="C2512" s="111">
        <f t="shared" ca="1" si="79"/>
        <v>2411</v>
      </c>
      <c r="D2512" s="111" t="str">
        <f ca="1">IF(ROW()-2&gt;LengthHeader,"",
OFFSET('YODA Header Blocks'!$A$2,'YODA File'!C2512,'YODA File'!A2512))</f>
        <v/>
      </c>
    </row>
    <row r="2513" spans="1:4" x14ac:dyDescent="0.25">
      <c r="A2513" s="111">
        <f t="shared" ca="1" si="78"/>
        <v>28</v>
      </c>
      <c r="B2513" s="111" t="str">
        <f ca="1">OFFSET('YODA Header Blocks'!$A$1,0,'YODA File'!A2513)</f>
        <v>Data Values</v>
      </c>
      <c r="C2513" s="111">
        <f t="shared" ca="1" si="79"/>
        <v>2412</v>
      </c>
      <c r="D2513" s="111" t="str">
        <f ca="1">IF(ROW()-2&gt;LengthHeader,"",
OFFSET('YODA Header Blocks'!$A$2,'YODA File'!C2513,'YODA File'!A2513))</f>
        <v/>
      </c>
    </row>
    <row r="2514" spans="1:4" x14ac:dyDescent="0.25">
      <c r="A2514" s="111">
        <f t="shared" ca="1" si="78"/>
        <v>28</v>
      </c>
      <c r="B2514" s="111" t="str">
        <f ca="1">OFFSET('YODA Header Blocks'!$A$1,0,'YODA File'!A2514)</f>
        <v>Data Values</v>
      </c>
      <c r="C2514" s="111">
        <f t="shared" ca="1" si="79"/>
        <v>2413</v>
      </c>
      <c r="D2514" s="111" t="str">
        <f ca="1">IF(ROW()-2&gt;LengthHeader,"",
OFFSET('YODA Header Blocks'!$A$2,'YODA File'!C2514,'YODA File'!A2514))</f>
        <v/>
      </c>
    </row>
    <row r="2515" spans="1:4" x14ac:dyDescent="0.25">
      <c r="A2515" s="111">
        <f t="shared" ca="1" si="78"/>
        <v>28</v>
      </c>
      <c r="B2515" s="111" t="str">
        <f ca="1">OFFSET('YODA Header Blocks'!$A$1,0,'YODA File'!A2515)</f>
        <v>Data Values</v>
      </c>
      <c r="C2515" s="111">
        <f t="shared" ca="1" si="79"/>
        <v>2414</v>
      </c>
      <c r="D2515" s="111" t="str">
        <f ca="1">IF(ROW()-2&gt;LengthHeader,"",
OFFSET('YODA Header Blocks'!$A$2,'YODA File'!C2515,'YODA File'!A2515))</f>
        <v/>
      </c>
    </row>
    <row r="2516" spans="1:4" x14ac:dyDescent="0.25">
      <c r="A2516" s="111">
        <f t="shared" ca="1" si="78"/>
        <v>28</v>
      </c>
      <c r="B2516" s="111" t="str">
        <f ca="1">OFFSET('YODA Header Blocks'!$A$1,0,'YODA File'!A2516)</f>
        <v>Data Values</v>
      </c>
      <c r="C2516" s="111">
        <f t="shared" ca="1" si="79"/>
        <v>2415</v>
      </c>
      <c r="D2516" s="111" t="str">
        <f ca="1">IF(ROW()-2&gt;LengthHeader,"",
OFFSET('YODA Header Blocks'!$A$2,'YODA File'!C2516,'YODA File'!A2516))</f>
        <v/>
      </c>
    </row>
    <row r="2517" spans="1:4" x14ac:dyDescent="0.25">
      <c r="A2517" s="111">
        <f t="shared" ca="1" si="78"/>
        <v>28</v>
      </c>
      <c r="B2517" s="111" t="str">
        <f ca="1">OFFSET('YODA Header Blocks'!$A$1,0,'YODA File'!A2517)</f>
        <v>Data Values</v>
      </c>
      <c r="C2517" s="111">
        <f t="shared" ca="1" si="79"/>
        <v>2416</v>
      </c>
      <c r="D2517" s="111" t="str">
        <f ca="1">IF(ROW()-2&gt;LengthHeader,"",
OFFSET('YODA Header Blocks'!$A$2,'YODA File'!C2517,'YODA File'!A2517))</f>
        <v/>
      </c>
    </row>
    <row r="2518" spans="1:4" x14ac:dyDescent="0.25">
      <c r="A2518" s="111">
        <f t="shared" ca="1" si="78"/>
        <v>28</v>
      </c>
      <c r="B2518" s="111" t="str">
        <f ca="1">OFFSET('YODA Header Blocks'!$A$1,0,'YODA File'!A2518)</f>
        <v>Data Values</v>
      </c>
      <c r="C2518" s="111">
        <f t="shared" ca="1" si="79"/>
        <v>2417</v>
      </c>
      <c r="D2518" s="111" t="str">
        <f ca="1">IF(ROW()-2&gt;LengthHeader,"",
OFFSET('YODA Header Blocks'!$A$2,'YODA File'!C2518,'YODA File'!A2518))</f>
        <v/>
      </c>
    </row>
    <row r="2519" spans="1:4" x14ac:dyDescent="0.25">
      <c r="A2519" s="111">
        <f t="shared" ca="1" si="78"/>
        <v>28</v>
      </c>
      <c r="B2519" s="111" t="str">
        <f ca="1">OFFSET('YODA Header Blocks'!$A$1,0,'YODA File'!A2519)</f>
        <v>Data Values</v>
      </c>
      <c r="C2519" s="111">
        <f t="shared" ca="1" si="79"/>
        <v>2418</v>
      </c>
      <c r="D2519" s="111" t="str">
        <f ca="1">IF(ROW()-2&gt;LengthHeader,"",
OFFSET('YODA Header Blocks'!$A$2,'YODA File'!C2519,'YODA File'!A2519))</f>
        <v/>
      </c>
    </row>
    <row r="2520" spans="1:4" x14ac:dyDescent="0.25">
      <c r="A2520" s="111">
        <f t="shared" ca="1" si="78"/>
        <v>28</v>
      </c>
      <c r="B2520" s="111" t="str">
        <f ca="1">OFFSET('YODA Header Blocks'!$A$1,0,'YODA File'!A2520)</f>
        <v>Data Values</v>
      </c>
      <c r="C2520" s="111">
        <f t="shared" ca="1" si="79"/>
        <v>2419</v>
      </c>
      <c r="D2520" s="111" t="str">
        <f ca="1">IF(ROW()-2&gt;LengthHeader,"",
OFFSET('YODA Header Blocks'!$A$2,'YODA File'!C2520,'YODA File'!A2520))</f>
        <v/>
      </c>
    </row>
    <row r="2521" spans="1:4" x14ac:dyDescent="0.25">
      <c r="A2521" s="111">
        <f t="shared" ca="1" si="78"/>
        <v>28</v>
      </c>
      <c r="B2521" s="111" t="str">
        <f ca="1">OFFSET('YODA Header Blocks'!$A$1,0,'YODA File'!A2521)</f>
        <v>Data Values</v>
      </c>
      <c r="C2521" s="111">
        <f t="shared" ca="1" si="79"/>
        <v>2420</v>
      </c>
      <c r="D2521" s="111" t="str">
        <f ca="1">IF(ROW()-2&gt;LengthHeader,"",
OFFSET('YODA Header Blocks'!$A$2,'YODA File'!C2521,'YODA File'!A2521))</f>
        <v/>
      </c>
    </row>
    <row r="2522" spans="1:4" x14ac:dyDescent="0.25">
      <c r="A2522" s="111">
        <f t="shared" ca="1" si="78"/>
        <v>28</v>
      </c>
      <c r="B2522" s="111" t="str">
        <f ca="1">OFFSET('YODA Header Blocks'!$A$1,0,'YODA File'!A2522)</f>
        <v>Data Values</v>
      </c>
      <c r="C2522" s="111">
        <f t="shared" ca="1" si="79"/>
        <v>2421</v>
      </c>
      <c r="D2522" s="111" t="str">
        <f ca="1">IF(ROW()-2&gt;LengthHeader,"",
OFFSET('YODA Header Blocks'!$A$2,'YODA File'!C2522,'YODA File'!A2522))</f>
        <v/>
      </c>
    </row>
    <row r="2523" spans="1:4" x14ac:dyDescent="0.25">
      <c r="A2523" s="111">
        <f t="shared" ca="1" si="78"/>
        <v>28</v>
      </c>
      <c r="B2523" s="111" t="str">
        <f ca="1">OFFSET('YODA Header Blocks'!$A$1,0,'YODA File'!A2523)</f>
        <v>Data Values</v>
      </c>
      <c r="C2523" s="111">
        <f t="shared" ca="1" si="79"/>
        <v>2422</v>
      </c>
      <c r="D2523" s="111" t="str">
        <f ca="1">IF(ROW()-2&gt;LengthHeader,"",
OFFSET('YODA Header Blocks'!$A$2,'YODA File'!C2523,'YODA File'!A2523))</f>
        <v/>
      </c>
    </row>
    <row r="2524" spans="1:4" x14ac:dyDescent="0.25">
      <c r="A2524" s="111">
        <f t="shared" ca="1" si="78"/>
        <v>28</v>
      </c>
      <c r="B2524" s="111" t="str">
        <f ca="1">OFFSET('YODA Header Blocks'!$A$1,0,'YODA File'!A2524)</f>
        <v>Data Values</v>
      </c>
      <c r="C2524" s="111">
        <f t="shared" ca="1" si="79"/>
        <v>2423</v>
      </c>
      <c r="D2524" s="111" t="str">
        <f ca="1">IF(ROW()-2&gt;LengthHeader,"",
OFFSET('YODA Header Blocks'!$A$2,'YODA File'!C2524,'YODA File'!A2524))</f>
        <v/>
      </c>
    </row>
    <row r="2525" spans="1:4" x14ac:dyDescent="0.25">
      <c r="A2525" s="111">
        <f t="shared" ca="1" si="78"/>
        <v>28</v>
      </c>
      <c r="B2525" s="111" t="str">
        <f ca="1">OFFSET('YODA Header Blocks'!$A$1,0,'YODA File'!A2525)</f>
        <v>Data Values</v>
      </c>
      <c r="C2525" s="111">
        <f t="shared" ca="1" si="79"/>
        <v>2424</v>
      </c>
      <c r="D2525" s="111" t="str">
        <f ca="1">IF(ROW()-2&gt;LengthHeader,"",
OFFSET('YODA Header Blocks'!$A$2,'YODA File'!C2525,'YODA File'!A2525))</f>
        <v/>
      </c>
    </row>
    <row r="2526" spans="1:4" x14ac:dyDescent="0.25">
      <c r="A2526" s="111">
        <f t="shared" ca="1" si="78"/>
        <v>28</v>
      </c>
      <c r="B2526" s="111" t="str">
        <f ca="1">OFFSET('YODA Header Blocks'!$A$1,0,'YODA File'!A2526)</f>
        <v>Data Values</v>
      </c>
      <c r="C2526" s="111">
        <f t="shared" ca="1" si="79"/>
        <v>2425</v>
      </c>
      <c r="D2526" s="111" t="str">
        <f ca="1">IF(ROW()-2&gt;LengthHeader,"",
OFFSET('YODA Header Blocks'!$A$2,'YODA File'!C2526,'YODA File'!A2526))</f>
        <v/>
      </c>
    </row>
    <row r="2527" spans="1:4" x14ac:dyDescent="0.25">
      <c r="A2527" s="111">
        <f t="shared" ca="1" si="78"/>
        <v>28</v>
      </c>
      <c r="B2527" s="111" t="str">
        <f ca="1">OFFSET('YODA Header Blocks'!$A$1,0,'YODA File'!A2527)</f>
        <v>Data Values</v>
      </c>
      <c r="C2527" s="111">
        <f t="shared" ca="1" si="79"/>
        <v>2426</v>
      </c>
      <c r="D2527" s="111" t="str">
        <f ca="1">IF(ROW()-2&gt;LengthHeader,"",
OFFSET('YODA Header Blocks'!$A$2,'YODA File'!C2527,'YODA File'!A2527))</f>
        <v/>
      </c>
    </row>
    <row r="2528" spans="1:4" x14ac:dyDescent="0.25">
      <c r="A2528" s="111">
        <f t="shared" ca="1" si="78"/>
        <v>28</v>
      </c>
      <c r="B2528" s="111" t="str">
        <f ca="1">OFFSET('YODA Header Blocks'!$A$1,0,'YODA File'!A2528)</f>
        <v>Data Values</v>
      </c>
      <c r="C2528" s="111">
        <f t="shared" ca="1" si="79"/>
        <v>2427</v>
      </c>
      <c r="D2528" s="111" t="str">
        <f ca="1">IF(ROW()-2&gt;LengthHeader,"",
OFFSET('YODA Header Blocks'!$A$2,'YODA File'!C2528,'YODA File'!A2528))</f>
        <v/>
      </c>
    </row>
    <row r="2529" spans="1:4" x14ac:dyDescent="0.25">
      <c r="A2529" s="111">
        <f t="shared" ca="1" si="78"/>
        <v>28</v>
      </c>
      <c r="B2529" s="111" t="str">
        <f ca="1">OFFSET('YODA Header Blocks'!$A$1,0,'YODA File'!A2529)</f>
        <v>Data Values</v>
      </c>
      <c r="C2529" s="111">
        <f t="shared" ca="1" si="79"/>
        <v>2428</v>
      </c>
      <c r="D2529" s="111" t="str">
        <f ca="1">IF(ROW()-2&gt;LengthHeader,"",
OFFSET('YODA Header Blocks'!$A$2,'YODA File'!C2529,'YODA File'!A2529))</f>
        <v/>
      </c>
    </row>
    <row r="2530" spans="1:4" x14ac:dyDescent="0.25">
      <c r="A2530" s="111">
        <f t="shared" ca="1" si="78"/>
        <v>28</v>
      </c>
      <c r="B2530" s="111" t="str">
        <f ca="1">OFFSET('YODA Header Blocks'!$A$1,0,'YODA File'!A2530)</f>
        <v>Data Values</v>
      </c>
      <c r="C2530" s="111">
        <f t="shared" ca="1" si="79"/>
        <v>2429</v>
      </c>
      <c r="D2530" s="111" t="str">
        <f ca="1">IF(ROW()-2&gt;LengthHeader,"",
OFFSET('YODA Header Blocks'!$A$2,'YODA File'!C2530,'YODA File'!A2530))</f>
        <v/>
      </c>
    </row>
    <row r="2531" spans="1:4" x14ac:dyDescent="0.25">
      <c r="A2531" s="111">
        <f t="shared" ca="1" si="78"/>
        <v>28</v>
      </c>
      <c r="B2531" s="111" t="str">
        <f ca="1">OFFSET('YODA Header Blocks'!$A$1,0,'YODA File'!A2531)</f>
        <v>Data Values</v>
      </c>
      <c r="C2531" s="111">
        <f t="shared" ca="1" si="79"/>
        <v>2430</v>
      </c>
      <c r="D2531" s="111" t="str">
        <f ca="1">IF(ROW()-2&gt;LengthHeader,"",
OFFSET('YODA Header Blocks'!$A$2,'YODA File'!C2531,'YODA File'!A2531))</f>
        <v/>
      </c>
    </row>
    <row r="2532" spans="1:4" x14ac:dyDescent="0.25">
      <c r="A2532" s="111">
        <f t="shared" ca="1" si="78"/>
        <v>28</v>
      </c>
      <c r="B2532" s="111" t="str">
        <f ca="1">OFFSET('YODA Header Blocks'!$A$1,0,'YODA File'!A2532)</f>
        <v>Data Values</v>
      </c>
      <c r="C2532" s="111">
        <f t="shared" ca="1" si="79"/>
        <v>2431</v>
      </c>
      <c r="D2532" s="111" t="str">
        <f ca="1">IF(ROW()-2&gt;LengthHeader,"",
OFFSET('YODA Header Blocks'!$A$2,'YODA File'!C2532,'YODA File'!A2532))</f>
        <v/>
      </c>
    </row>
    <row r="2533" spans="1:4" x14ac:dyDescent="0.25">
      <c r="A2533" s="111">
        <f t="shared" ca="1" si="78"/>
        <v>28</v>
      </c>
      <c r="B2533" s="111" t="str">
        <f ca="1">OFFSET('YODA Header Blocks'!$A$1,0,'YODA File'!A2533)</f>
        <v>Data Values</v>
      </c>
      <c r="C2533" s="111">
        <f t="shared" ca="1" si="79"/>
        <v>2432</v>
      </c>
      <c r="D2533" s="111" t="str">
        <f ca="1">IF(ROW()-2&gt;LengthHeader,"",
OFFSET('YODA Header Blocks'!$A$2,'YODA File'!C2533,'YODA File'!A2533))</f>
        <v/>
      </c>
    </row>
    <row r="2534" spans="1:4" x14ac:dyDescent="0.25">
      <c r="A2534" s="111">
        <f t="shared" ca="1" si="78"/>
        <v>28</v>
      </c>
      <c r="B2534" s="111" t="str">
        <f ca="1">OFFSET('YODA Header Blocks'!$A$1,0,'YODA File'!A2534)</f>
        <v>Data Values</v>
      </c>
      <c r="C2534" s="111">
        <f t="shared" ca="1" si="79"/>
        <v>2433</v>
      </c>
      <c r="D2534" s="111" t="str">
        <f ca="1">IF(ROW()-2&gt;LengthHeader,"",
OFFSET('YODA Header Blocks'!$A$2,'YODA File'!C2534,'YODA File'!A2534))</f>
        <v/>
      </c>
    </row>
    <row r="2535" spans="1:4" x14ac:dyDescent="0.25">
      <c r="A2535" s="111">
        <f t="shared" ca="1" si="78"/>
        <v>28</v>
      </c>
      <c r="B2535" s="111" t="str">
        <f ca="1">OFFSET('YODA Header Blocks'!$A$1,0,'YODA File'!A2535)</f>
        <v>Data Values</v>
      </c>
      <c r="C2535" s="111">
        <f t="shared" ca="1" si="79"/>
        <v>2434</v>
      </c>
      <c r="D2535" s="111" t="str">
        <f ca="1">IF(ROW()-2&gt;LengthHeader,"",
OFFSET('YODA Header Blocks'!$A$2,'YODA File'!C2535,'YODA File'!A2535))</f>
        <v/>
      </c>
    </row>
    <row r="2536" spans="1:4" x14ac:dyDescent="0.25">
      <c r="A2536" s="111">
        <f t="shared" ca="1" si="78"/>
        <v>28</v>
      </c>
      <c r="B2536" s="111" t="str">
        <f ca="1">OFFSET('YODA Header Blocks'!$A$1,0,'YODA File'!A2536)</f>
        <v>Data Values</v>
      </c>
      <c r="C2536" s="111">
        <f t="shared" ca="1" si="79"/>
        <v>2435</v>
      </c>
      <c r="D2536" s="111" t="str">
        <f ca="1">IF(ROW()-2&gt;LengthHeader,"",
OFFSET('YODA Header Blocks'!$A$2,'YODA File'!C2536,'YODA File'!A2536))</f>
        <v/>
      </c>
    </row>
    <row r="2537" spans="1:4" x14ac:dyDescent="0.25">
      <c r="A2537" s="111">
        <f t="shared" ca="1" si="78"/>
        <v>28</v>
      </c>
      <c r="B2537" s="111" t="str">
        <f ca="1">OFFSET('YODA Header Blocks'!$A$1,0,'YODA File'!A2537)</f>
        <v>Data Values</v>
      </c>
      <c r="C2537" s="111">
        <f t="shared" ca="1" si="79"/>
        <v>2436</v>
      </c>
      <c r="D2537" s="111" t="str">
        <f ca="1">IF(ROW()-2&gt;LengthHeader,"",
OFFSET('YODA Header Blocks'!$A$2,'YODA File'!C2537,'YODA File'!A2537))</f>
        <v/>
      </c>
    </row>
    <row r="2538" spans="1:4" x14ac:dyDescent="0.25">
      <c r="A2538" s="111">
        <f t="shared" ca="1" si="78"/>
        <v>28</v>
      </c>
      <c r="B2538" s="111" t="str">
        <f ca="1">OFFSET('YODA Header Blocks'!$A$1,0,'YODA File'!A2538)</f>
        <v>Data Values</v>
      </c>
      <c r="C2538" s="111">
        <f t="shared" ca="1" si="79"/>
        <v>2437</v>
      </c>
      <c r="D2538" s="111" t="str">
        <f ca="1">IF(ROW()-2&gt;LengthHeader,"",
OFFSET('YODA Header Blocks'!$A$2,'YODA File'!C2538,'YODA File'!A2538))</f>
        <v/>
      </c>
    </row>
    <row r="2539" spans="1:4" x14ac:dyDescent="0.25">
      <c r="A2539" s="111">
        <f t="shared" ca="1" si="78"/>
        <v>28</v>
      </c>
      <c r="B2539" s="111" t="str">
        <f ca="1">OFFSET('YODA Header Blocks'!$A$1,0,'YODA File'!A2539)</f>
        <v>Data Values</v>
      </c>
      <c r="C2539" s="111">
        <f t="shared" ca="1" si="79"/>
        <v>2438</v>
      </c>
      <c r="D2539" s="111" t="str">
        <f ca="1">IF(ROW()-2&gt;LengthHeader,"",
OFFSET('YODA Header Blocks'!$A$2,'YODA File'!C2539,'YODA File'!A2539))</f>
        <v/>
      </c>
    </row>
    <row r="2540" spans="1:4" x14ac:dyDescent="0.25">
      <c r="A2540" s="111">
        <f t="shared" ca="1" si="78"/>
        <v>28</v>
      </c>
      <c r="B2540" s="111" t="str">
        <f ca="1">OFFSET('YODA Header Blocks'!$A$1,0,'YODA File'!A2540)</f>
        <v>Data Values</v>
      </c>
      <c r="C2540" s="111">
        <f t="shared" ca="1" si="79"/>
        <v>2439</v>
      </c>
      <c r="D2540" s="111" t="str">
        <f ca="1">IF(ROW()-2&gt;LengthHeader,"",
OFFSET('YODA Header Blocks'!$A$2,'YODA File'!C2540,'YODA File'!A2540))</f>
        <v/>
      </c>
    </row>
    <row r="2541" spans="1:4" x14ac:dyDescent="0.25">
      <c r="A2541" s="111">
        <f t="shared" ca="1" si="78"/>
        <v>28</v>
      </c>
      <c r="B2541" s="111" t="str">
        <f ca="1">OFFSET('YODA Header Blocks'!$A$1,0,'YODA File'!A2541)</f>
        <v>Data Values</v>
      </c>
      <c r="C2541" s="111">
        <f t="shared" ca="1" si="79"/>
        <v>2440</v>
      </c>
      <c r="D2541" s="111" t="str">
        <f ca="1">IF(ROW()-2&gt;LengthHeader,"",
OFFSET('YODA Header Blocks'!$A$2,'YODA File'!C2541,'YODA File'!A2541))</f>
        <v/>
      </c>
    </row>
    <row r="2542" spans="1:4" x14ac:dyDescent="0.25">
      <c r="A2542" s="111">
        <f t="shared" ca="1" si="78"/>
        <v>28</v>
      </c>
      <c r="B2542" s="111" t="str">
        <f ca="1">OFFSET('YODA Header Blocks'!$A$1,0,'YODA File'!A2542)</f>
        <v>Data Values</v>
      </c>
      <c r="C2542" s="111">
        <f t="shared" ca="1" si="79"/>
        <v>2441</v>
      </c>
      <c r="D2542" s="111" t="str">
        <f ca="1">IF(ROW()-2&gt;LengthHeader,"",
OFFSET('YODA Header Blocks'!$A$2,'YODA File'!C2542,'YODA File'!A2542))</f>
        <v/>
      </c>
    </row>
    <row r="2543" spans="1:4" x14ac:dyDescent="0.25">
      <c r="A2543" s="111">
        <f t="shared" ca="1" si="78"/>
        <v>28</v>
      </c>
      <c r="B2543" s="111" t="str">
        <f ca="1">OFFSET('YODA Header Blocks'!$A$1,0,'YODA File'!A2543)</f>
        <v>Data Values</v>
      </c>
      <c r="C2543" s="111">
        <f t="shared" ca="1" si="79"/>
        <v>2442</v>
      </c>
      <c r="D2543" s="111" t="str">
        <f ca="1">IF(ROW()-2&gt;LengthHeader,"",
OFFSET('YODA Header Blocks'!$A$2,'YODA File'!C2543,'YODA File'!A2543))</f>
        <v/>
      </c>
    </row>
    <row r="2544" spans="1:4" x14ac:dyDescent="0.25">
      <c r="A2544" s="111">
        <f t="shared" ca="1" si="78"/>
        <v>28</v>
      </c>
      <c r="B2544" s="111" t="str">
        <f ca="1">OFFSET('YODA Header Blocks'!$A$1,0,'YODA File'!A2544)</f>
        <v>Data Values</v>
      </c>
      <c r="C2544" s="111">
        <f t="shared" ca="1" si="79"/>
        <v>2443</v>
      </c>
      <c r="D2544" s="111" t="str">
        <f ca="1">IF(ROW()-2&gt;LengthHeader,"",
OFFSET('YODA Header Blocks'!$A$2,'YODA File'!C2544,'YODA File'!A2544))</f>
        <v/>
      </c>
    </row>
    <row r="2545" spans="1:4" x14ac:dyDescent="0.25">
      <c r="A2545" s="111">
        <f t="shared" ca="1" si="78"/>
        <v>28</v>
      </c>
      <c r="B2545" s="111" t="str">
        <f ca="1">OFFSET('YODA Header Blocks'!$A$1,0,'YODA File'!A2545)</f>
        <v>Data Values</v>
      </c>
      <c r="C2545" s="111">
        <f t="shared" ca="1" si="79"/>
        <v>2444</v>
      </c>
      <c r="D2545" s="111" t="str">
        <f ca="1">IF(ROW()-2&gt;LengthHeader,"",
OFFSET('YODA Header Blocks'!$A$2,'YODA File'!C2545,'YODA File'!A2545))</f>
        <v/>
      </c>
    </row>
    <row r="2546" spans="1:4" x14ac:dyDescent="0.25">
      <c r="A2546" s="111">
        <f t="shared" ca="1" si="78"/>
        <v>28</v>
      </c>
      <c r="B2546" s="111" t="str">
        <f ca="1">OFFSET('YODA Header Blocks'!$A$1,0,'YODA File'!A2546)</f>
        <v>Data Values</v>
      </c>
      <c r="C2546" s="111">
        <f t="shared" ca="1" si="79"/>
        <v>2445</v>
      </c>
      <c r="D2546" s="111" t="str">
        <f ca="1">IF(ROW()-2&gt;LengthHeader,"",
OFFSET('YODA Header Blocks'!$A$2,'YODA File'!C2546,'YODA File'!A2546))</f>
        <v/>
      </c>
    </row>
    <row r="2547" spans="1:4" x14ac:dyDescent="0.25">
      <c r="A2547" s="111">
        <f t="shared" ca="1" si="78"/>
        <v>28</v>
      </c>
      <c r="B2547" s="111" t="str">
        <f ca="1">OFFSET('YODA Header Blocks'!$A$1,0,'YODA File'!A2547)</f>
        <v>Data Values</v>
      </c>
      <c r="C2547" s="111">
        <f t="shared" ca="1" si="79"/>
        <v>2446</v>
      </c>
      <c r="D2547" s="111" t="str">
        <f ca="1">IF(ROW()-2&gt;LengthHeader,"",
OFFSET('YODA Header Blocks'!$A$2,'YODA File'!C2547,'YODA File'!A2547))</f>
        <v/>
      </c>
    </row>
    <row r="2548" spans="1:4" x14ac:dyDescent="0.25">
      <c r="A2548" s="111">
        <f t="shared" ca="1" si="78"/>
        <v>28</v>
      </c>
      <c r="B2548" s="111" t="str">
        <f ca="1">OFFSET('YODA Header Blocks'!$A$1,0,'YODA File'!A2548)</f>
        <v>Data Values</v>
      </c>
      <c r="C2548" s="111">
        <f t="shared" ca="1" si="79"/>
        <v>2447</v>
      </c>
      <c r="D2548" s="111" t="str">
        <f ca="1">IF(ROW()-2&gt;LengthHeader,"",
OFFSET('YODA Header Blocks'!$A$2,'YODA File'!C2548,'YODA File'!A2548))</f>
        <v/>
      </c>
    </row>
    <row r="2549" spans="1:4" x14ac:dyDescent="0.25">
      <c r="A2549" s="111">
        <f t="shared" ca="1" si="78"/>
        <v>28</v>
      </c>
      <c r="B2549" s="111" t="str">
        <f ca="1">OFFSET('YODA Header Blocks'!$A$1,0,'YODA File'!A2549)</f>
        <v>Data Values</v>
      </c>
      <c r="C2549" s="111">
        <f t="shared" ca="1" si="79"/>
        <v>2448</v>
      </c>
      <c r="D2549" s="111" t="str">
        <f ca="1">IF(ROW()-2&gt;LengthHeader,"",
OFFSET('YODA Header Blocks'!$A$2,'YODA File'!C2549,'YODA File'!A2549))</f>
        <v/>
      </c>
    </row>
    <row r="2550" spans="1:4" x14ac:dyDescent="0.25">
      <c r="A2550" s="111">
        <f t="shared" ca="1" si="78"/>
        <v>28</v>
      </c>
      <c r="B2550" s="111" t="str">
        <f ca="1">OFFSET('YODA Header Blocks'!$A$1,0,'YODA File'!A2550)</f>
        <v>Data Values</v>
      </c>
      <c r="C2550" s="111">
        <f t="shared" ca="1" si="79"/>
        <v>2449</v>
      </c>
      <c r="D2550" s="111" t="str">
        <f ca="1">IF(ROW()-2&gt;LengthHeader,"",
OFFSET('YODA Header Blocks'!$A$2,'YODA File'!C2550,'YODA File'!A2550))</f>
        <v/>
      </c>
    </row>
    <row r="2551" spans="1:4" x14ac:dyDescent="0.25">
      <c r="A2551" s="111">
        <f t="shared" ca="1" si="78"/>
        <v>28</v>
      </c>
      <c r="B2551" s="111" t="str">
        <f ca="1">OFFSET('YODA Header Blocks'!$A$1,0,'YODA File'!A2551)</f>
        <v>Data Values</v>
      </c>
      <c r="C2551" s="111">
        <f t="shared" ca="1" si="79"/>
        <v>2450</v>
      </c>
      <c r="D2551" s="111" t="str">
        <f ca="1">IF(ROW()-2&gt;LengthHeader,"",
OFFSET('YODA Header Blocks'!$A$2,'YODA File'!C2551,'YODA File'!A2551))</f>
        <v/>
      </c>
    </row>
    <row r="2552" spans="1:4" x14ac:dyDescent="0.25">
      <c r="A2552" s="111">
        <f t="shared" ca="1" si="78"/>
        <v>28</v>
      </c>
      <c r="B2552" s="111" t="str">
        <f ca="1">OFFSET('YODA Header Blocks'!$A$1,0,'YODA File'!A2552)</f>
        <v>Data Values</v>
      </c>
      <c r="C2552" s="111">
        <f t="shared" ca="1" si="79"/>
        <v>2451</v>
      </c>
      <c r="D2552" s="111" t="str">
        <f ca="1">IF(ROW()-2&gt;LengthHeader,"",
OFFSET('YODA Header Blocks'!$A$2,'YODA File'!C2552,'YODA File'!A2552))</f>
        <v/>
      </c>
    </row>
    <row r="2553" spans="1:4" x14ac:dyDescent="0.25">
      <c r="A2553" s="111">
        <f t="shared" ca="1" si="78"/>
        <v>28</v>
      </c>
      <c r="B2553" s="111" t="str">
        <f ca="1">OFFSET('YODA Header Blocks'!$A$1,0,'YODA File'!A2553)</f>
        <v>Data Values</v>
      </c>
      <c r="C2553" s="111">
        <f t="shared" ca="1" si="79"/>
        <v>2452</v>
      </c>
      <c r="D2553" s="111" t="str">
        <f ca="1">IF(ROW()-2&gt;LengthHeader,"",
OFFSET('YODA Header Blocks'!$A$2,'YODA File'!C2553,'YODA File'!A2553))</f>
        <v/>
      </c>
    </row>
    <row r="2554" spans="1:4" x14ac:dyDescent="0.25">
      <c r="A2554" s="111">
        <f t="shared" ca="1" si="78"/>
        <v>28</v>
      </c>
      <c r="B2554" s="111" t="str">
        <f ca="1">OFFSET('YODA Header Blocks'!$A$1,0,'YODA File'!A2554)</f>
        <v>Data Values</v>
      </c>
      <c r="C2554" s="111">
        <f t="shared" ca="1" si="79"/>
        <v>2453</v>
      </c>
      <c r="D2554" s="111" t="str">
        <f ca="1">IF(ROW()-2&gt;LengthHeader,"",
OFFSET('YODA Header Blocks'!$A$2,'YODA File'!C2554,'YODA File'!A2554))</f>
        <v/>
      </c>
    </row>
    <row r="2555" spans="1:4" x14ac:dyDescent="0.25">
      <c r="A2555" s="111">
        <f t="shared" ca="1" si="78"/>
        <v>28</v>
      </c>
      <c r="B2555" s="111" t="str">
        <f ca="1">OFFSET('YODA Header Blocks'!$A$1,0,'YODA File'!A2555)</f>
        <v>Data Values</v>
      </c>
      <c r="C2555" s="111">
        <f t="shared" ca="1" si="79"/>
        <v>2454</v>
      </c>
      <c r="D2555" s="111" t="str">
        <f ca="1">IF(ROW()-2&gt;LengthHeader,"",
OFFSET('YODA Header Blocks'!$A$2,'YODA File'!C2555,'YODA File'!A2555))</f>
        <v/>
      </c>
    </row>
    <row r="2556" spans="1:4" x14ac:dyDescent="0.25">
      <c r="A2556" s="111">
        <f t="shared" ca="1" si="78"/>
        <v>28</v>
      </c>
      <c r="B2556" s="111" t="str">
        <f ca="1">OFFSET('YODA Header Blocks'!$A$1,0,'YODA File'!A2556)</f>
        <v>Data Values</v>
      </c>
      <c r="C2556" s="111">
        <f t="shared" ca="1" si="79"/>
        <v>2455</v>
      </c>
      <c r="D2556" s="111" t="str">
        <f ca="1">IF(ROW()-2&gt;LengthHeader,"",
OFFSET('YODA Header Blocks'!$A$2,'YODA File'!C2556,'YODA File'!A2556))</f>
        <v/>
      </c>
    </row>
    <row r="2557" spans="1:4" x14ac:dyDescent="0.25">
      <c r="A2557" s="111">
        <f t="shared" ca="1" si="78"/>
        <v>28</v>
      </c>
      <c r="B2557" s="111" t="str">
        <f ca="1">OFFSET('YODA Header Blocks'!$A$1,0,'YODA File'!A2557)</f>
        <v>Data Values</v>
      </c>
      <c r="C2557" s="111">
        <f t="shared" ca="1" si="79"/>
        <v>2456</v>
      </c>
      <c r="D2557" s="111" t="str">
        <f ca="1">IF(ROW()-2&gt;LengthHeader,"",
OFFSET('YODA Header Blocks'!$A$2,'YODA File'!C2557,'YODA File'!A2557))</f>
        <v/>
      </c>
    </row>
    <row r="2558" spans="1:4" x14ac:dyDescent="0.25">
      <c r="A2558" s="111">
        <f t="shared" ca="1" si="78"/>
        <v>28</v>
      </c>
      <c r="B2558" s="111" t="str">
        <f ca="1">OFFSET('YODA Header Blocks'!$A$1,0,'YODA File'!A2558)</f>
        <v>Data Values</v>
      </c>
      <c r="C2558" s="111">
        <f t="shared" ca="1" si="79"/>
        <v>2457</v>
      </c>
      <c r="D2558" s="111" t="str">
        <f ca="1">IF(ROW()-2&gt;LengthHeader,"",
OFFSET('YODA Header Blocks'!$A$2,'YODA File'!C2558,'YODA File'!A2558))</f>
        <v/>
      </c>
    </row>
    <row r="2559" spans="1:4" x14ac:dyDescent="0.25">
      <c r="A2559" s="111">
        <f t="shared" ca="1" si="78"/>
        <v>28</v>
      </c>
      <c r="B2559" s="111" t="str">
        <f ca="1">OFFSET('YODA Header Blocks'!$A$1,0,'YODA File'!A2559)</f>
        <v>Data Values</v>
      </c>
      <c r="C2559" s="111">
        <f t="shared" ca="1" si="79"/>
        <v>2458</v>
      </c>
      <c r="D2559" s="111" t="str">
        <f ca="1">IF(ROW()-2&gt;LengthHeader,"",
OFFSET('YODA Header Blocks'!$A$2,'YODA File'!C2559,'YODA File'!A2559))</f>
        <v/>
      </c>
    </row>
    <row r="2560" spans="1:4" x14ac:dyDescent="0.25">
      <c r="A2560" s="111">
        <f t="shared" ca="1" si="78"/>
        <v>28</v>
      </c>
      <c r="B2560" s="111" t="str">
        <f ca="1">OFFSET('YODA Header Blocks'!$A$1,0,'YODA File'!A2560)</f>
        <v>Data Values</v>
      </c>
      <c r="C2560" s="111">
        <f t="shared" ca="1" si="79"/>
        <v>2459</v>
      </c>
      <c r="D2560" s="111" t="str">
        <f ca="1">IF(ROW()-2&gt;LengthHeader,"",
OFFSET('YODA Header Blocks'!$A$2,'YODA File'!C2560,'YODA File'!A2560))</f>
        <v/>
      </c>
    </row>
    <row r="2561" spans="1:4" x14ac:dyDescent="0.25">
      <c r="A2561" s="111">
        <f t="shared" ca="1" si="78"/>
        <v>28</v>
      </c>
      <c r="B2561" s="111" t="str">
        <f ca="1">OFFSET('YODA Header Blocks'!$A$1,0,'YODA File'!A2561)</f>
        <v>Data Values</v>
      </c>
      <c r="C2561" s="111">
        <f t="shared" ca="1" si="79"/>
        <v>2460</v>
      </c>
      <c r="D2561" s="111" t="str">
        <f ca="1">IF(ROW()-2&gt;LengthHeader,"",
OFFSET('YODA Header Blocks'!$A$2,'YODA File'!C2561,'YODA File'!A2561))</f>
        <v/>
      </c>
    </row>
    <row r="2562" spans="1:4" x14ac:dyDescent="0.25">
      <c r="A2562" s="111">
        <f t="shared" ca="1" si="78"/>
        <v>28</v>
      </c>
      <c r="B2562" s="111" t="str">
        <f ca="1">OFFSET('YODA Header Blocks'!$A$1,0,'YODA File'!A2562)</f>
        <v>Data Values</v>
      </c>
      <c r="C2562" s="111">
        <f t="shared" ca="1" si="79"/>
        <v>2461</v>
      </c>
      <c r="D2562" s="111" t="str">
        <f ca="1">IF(ROW()-2&gt;LengthHeader,"",
OFFSET('YODA Header Blocks'!$A$2,'YODA File'!C2562,'YODA File'!A2562))</f>
        <v/>
      </c>
    </row>
    <row r="2563" spans="1:4" x14ac:dyDescent="0.25">
      <c r="A2563" s="111">
        <f t="shared" ref="A2563:A2626" ca="1" si="80">IF(C2562=INDIRECT(CONCATENATE("'YODA Header Blocks'!R2C",A2562+1,":R2C",A2562+1),FALSE),A2562+1,A2562)</f>
        <v>28</v>
      </c>
      <c r="B2563" s="111" t="str">
        <f ca="1">OFFSET('YODA Header Blocks'!$A$1,0,'YODA File'!A2563)</f>
        <v>Data Values</v>
      </c>
      <c r="C2563" s="111">
        <f t="shared" ref="C2563:C2626" ca="1" si="81">IF(C2562=SUM(INDIRECT(CONCATENATE("'YODA Header Blocks'!R2C",A2562+1,":R2C",A2562+1),FALSE)),1,C2562+1)</f>
        <v>2462</v>
      </c>
      <c r="D2563" s="111" t="str">
        <f ca="1">IF(ROW()-2&gt;LengthHeader,"",
OFFSET('YODA Header Blocks'!$A$2,'YODA File'!C2563,'YODA File'!A2563))</f>
        <v/>
      </c>
    </row>
    <row r="2564" spans="1:4" x14ac:dyDescent="0.25">
      <c r="A2564" s="111">
        <f t="shared" ca="1" si="80"/>
        <v>28</v>
      </c>
      <c r="B2564" s="111" t="str">
        <f ca="1">OFFSET('YODA Header Blocks'!$A$1,0,'YODA File'!A2564)</f>
        <v>Data Values</v>
      </c>
      <c r="C2564" s="111">
        <f t="shared" ca="1" si="81"/>
        <v>2463</v>
      </c>
      <c r="D2564" s="111" t="str">
        <f ca="1">IF(ROW()-2&gt;LengthHeader,"",
OFFSET('YODA Header Blocks'!$A$2,'YODA File'!C2564,'YODA File'!A2564))</f>
        <v/>
      </c>
    </row>
    <row r="2565" spans="1:4" x14ac:dyDescent="0.25">
      <c r="A2565" s="111">
        <f t="shared" ca="1" si="80"/>
        <v>28</v>
      </c>
      <c r="B2565" s="111" t="str">
        <f ca="1">OFFSET('YODA Header Blocks'!$A$1,0,'YODA File'!A2565)</f>
        <v>Data Values</v>
      </c>
      <c r="C2565" s="111">
        <f t="shared" ca="1" si="81"/>
        <v>2464</v>
      </c>
      <c r="D2565" s="111" t="str">
        <f ca="1">IF(ROW()-2&gt;LengthHeader,"",
OFFSET('YODA Header Blocks'!$A$2,'YODA File'!C2565,'YODA File'!A2565))</f>
        <v/>
      </c>
    </row>
    <row r="2566" spans="1:4" x14ac:dyDescent="0.25">
      <c r="A2566" s="111">
        <f t="shared" ca="1" si="80"/>
        <v>28</v>
      </c>
      <c r="B2566" s="111" t="str">
        <f ca="1">OFFSET('YODA Header Blocks'!$A$1,0,'YODA File'!A2566)</f>
        <v>Data Values</v>
      </c>
      <c r="C2566" s="111">
        <f t="shared" ca="1" si="81"/>
        <v>2465</v>
      </c>
      <c r="D2566" s="111" t="str">
        <f ca="1">IF(ROW()-2&gt;LengthHeader,"",
OFFSET('YODA Header Blocks'!$A$2,'YODA File'!C2566,'YODA File'!A2566))</f>
        <v/>
      </c>
    </row>
    <row r="2567" spans="1:4" x14ac:dyDescent="0.25">
      <c r="A2567" s="111">
        <f t="shared" ca="1" si="80"/>
        <v>28</v>
      </c>
      <c r="B2567" s="111" t="str">
        <f ca="1">OFFSET('YODA Header Blocks'!$A$1,0,'YODA File'!A2567)</f>
        <v>Data Values</v>
      </c>
      <c r="C2567" s="111">
        <f t="shared" ca="1" si="81"/>
        <v>2466</v>
      </c>
      <c r="D2567" s="111" t="str">
        <f ca="1">IF(ROW()-2&gt;LengthHeader,"",
OFFSET('YODA Header Blocks'!$A$2,'YODA File'!C2567,'YODA File'!A2567))</f>
        <v/>
      </c>
    </row>
    <row r="2568" spans="1:4" x14ac:dyDescent="0.25">
      <c r="A2568" s="111">
        <f t="shared" ca="1" si="80"/>
        <v>28</v>
      </c>
      <c r="B2568" s="111" t="str">
        <f ca="1">OFFSET('YODA Header Blocks'!$A$1,0,'YODA File'!A2568)</f>
        <v>Data Values</v>
      </c>
      <c r="C2568" s="111">
        <f t="shared" ca="1" si="81"/>
        <v>2467</v>
      </c>
      <c r="D2568" s="111" t="str">
        <f ca="1">IF(ROW()-2&gt;LengthHeader,"",
OFFSET('YODA Header Blocks'!$A$2,'YODA File'!C2568,'YODA File'!A2568))</f>
        <v/>
      </c>
    </row>
    <row r="2569" spans="1:4" x14ac:dyDescent="0.25">
      <c r="A2569" s="111">
        <f t="shared" ca="1" si="80"/>
        <v>28</v>
      </c>
      <c r="B2569" s="111" t="str">
        <f ca="1">OFFSET('YODA Header Blocks'!$A$1,0,'YODA File'!A2569)</f>
        <v>Data Values</v>
      </c>
      <c r="C2569" s="111">
        <f t="shared" ca="1" si="81"/>
        <v>2468</v>
      </c>
      <c r="D2569" s="111" t="str">
        <f ca="1">IF(ROW()-2&gt;LengthHeader,"",
OFFSET('YODA Header Blocks'!$A$2,'YODA File'!C2569,'YODA File'!A2569))</f>
        <v/>
      </c>
    </row>
    <row r="2570" spans="1:4" x14ac:dyDescent="0.25">
      <c r="A2570" s="111">
        <f t="shared" ca="1" si="80"/>
        <v>28</v>
      </c>
      <c r="B2570" s="111" t="str">
        <f ca="1">OFFSET('YODA Header Blocks'!$A$1,0,'YODA File'!A2570)</f>
        <v>Data Values</v>
      </c>
      <c r="C2570" s="111">
        <f t="shared" ca="1" si="81"/>
        <v>2469</v>
      </c>
      <c r="D2570" s="111" t="str">
        <f ca="1">IF(ROW()-2&gt;LengthHeader,"",
OFFSET('YODA Header Blocks'!$A$2,'YODA File'!C2570,'YODA File'!A2570))</f>
        <v/>
      </c>
    </row>
    <row r="2571" spans="1:4" x14ac:dyDescent="0.25">
      <c r="A2571" s="111">
        <f t="shared" ca="1" si="80"/>
        <v>28</v>
      </c>
      <c r="B2571" s="111" t="str">
        <f ca="1">OFFSET('YODA Header Blocks'!$A$1,0,'YODA File'!A2571)</f>
        <v>Data Values</v>
      </c>
      <c r="C2571" s="111">
        <f t="shared" ca="1" si="81"/>
        <v>2470</v>
      </c>
      <c r="D2571" s="111" t="str">
        <f ca="1">IF(ROW()-2&gt;LengthHeader,"",
OFFSET('YODA Header Blocks'!$A$2,'YODA File'!C2571,'YODA File'!A2571))</f>
        <v/>
      </c>
    </row>
    <row r="2572" spans="1:4" x14ac:dyDescent="0.25">
      <c r="A2572" s="111">
        <f t="shared" ca="1" si="80"/>
        <v>28</v>
      </c>
      <c r="B2572" s="111" t="str">
        <f ca="1">OFFSET('YODA Header Blocks'!$A$1,0,'YODA File'!A2572)</f>
        <v>Data Values</v>
      </c>
      <c r="C2572" s="111">
        <f t="shared" ca="1" si="81"/>
        <v>2471</v>
      </c>
      <c r="D2572" s="111" t="str">
        <f ca="1">IF(ROW()-2&gt;LengthHeader,"",
OFFSET('YODA Header Blocks'!$A$2,'YODA File'!C2572,'YODA File'!A2572))</f>
        <v/>
      </c>
    </row>
    <row r="2573" spans="1:4" x14ac:dyDescent="0.25">
      <c r="A2573" s="111">
        <f t="shared" ca="1" si="80"/>
        <v>28</v>
      </c>
      <c r="B2573" s="111" t="str">
        <f ca="1">OFFSET('YODA Header Blocks'!$A$1,0,'YODA File'!A2573)</f>
        <v>Data Values</v>
      </c>
      <c r="C2573" s="111">
        <f t="shared" ca="1" si="81"/>
        <v>2472</v>
      </c>
      <c r="D2573" s="111" t="str">
        <f ca="1">IF(ROW()-2&gt;LengthHeader,"",
OFFSET('YODA Header Blocks'!$A$2,'YODA File'!C2573,'YODA File'!A2573))</f>
        <v/>
      </c>
    </row>
    <row r="2574" spans="1:4" x14ac:dyDescent="0.25">
      <c r="A2574" s="111">
        <f t="shared" ca="1" si="80"/>
        <v>28</v>
      </c>
      <c r="B2574" s="111" t="str">
        <f ca="1">OFFSET('YODA Header Blocks'!$A$1,0,'YODA File'!A2574)</f>
        <v>Data Values</v>
      </c>
      <c r="C2574" s="111">
        <f t="shared" ca="1" si="81"/>
        <v>2473</v>
      </c>
      <c r="D2574" s="111" t="str">
        <f ca="1">IF(ROW()-2&gt;LengthHeader,"",
OFFSET('YODA Header Blocks'!$A$2,'YODA File'!C2574,'YODA File'!A2574))</f>
        <v/>
      </c>
    </row>
    <row r="2575" spans="1:4" x14ac:dyDescent="0.25">
      <c r="A2575" s="111">
        <f t="shared" ca="1" si="80"/>
        <v>28</v>
      </c>
      <c r="B2575" s="111" t="str">
        <f ca="1">OFFSET('YODA Header Blocks'!$A$1,0,'YODA File'!A2575)</f>
        <v>Data Values</v>
      </c>
      <c r="C2575" s="111">
        <f t="shared" ca="1" si="81"/>
        <v>2474</v>
      </c>
      <c r="D2575" s="111" t="str">
        <f ca="1">IF(ROW()-2&gt;LengthHeader,"",
OFFSET('YODA Header Blocks'!$A$2,'YODA File'!C2575,'YODA File'!A2575))</f>
        <v/>
      </c>
    </row>
    <row r="2576" spans="1:4" x14ac:dyDescent="0.25">
      <c r="A2576" s="111">
        <f t="shared" ca="1" si="80"/>
        <v>28</v>
      </c>
      <c r="B2576" s="111" t="str">
        <f ca="1">OFFSET('YODA Header Blocks'!$A$1,0,'YODA File'!A2576)</f>
        <v>Data Values</v>
      </c>
      <c r="C2576" s="111">
        <f t="shared" ca="1" si="81"/>
        <v>2475</v>
      </c>
      <c r="D2576" s="111" t="str">
        <f ca="1">IF(ROW()-2&gt;LengthHeader,"",
OFFSET('YODA Header Blocks'!$A$2,'YODA File'!C2576,'YODA File'!A2576))</f>
        <v/>
      </c>
    </row>
    <row r="2577" spans="1:4" x14ac:dyDescent="0.25">
      <c r="A2577" s="111">
        <f t="shared" ca="1" si="80"/>
        <v>28</v>
      </c>
      <c r="B2577" s="111" t="str">
        <f ca="1">OFFSET('YODA Header Blocks'!$A$1,0,'YODA File'!A2577)</f>
        <v>Data Values</v>
      </c>
      <c r="C2577" s="111">
        <f t="shared" ca="1" si="81"/>
        <v>2476</v>
      </c>
      <c r="D2577" s="111" t="str">
        <f ca="1">IF(ROW()-2&gt;LengthHeader,"",
OFFSET('YODA Header Blocks'!$A$2,'YODA File'!C2577,'YODA File'!A2577))</f>
        <v/>
      </c>
    </row>
    <row r="2578" spans="1:4" x14ac:dyDescent="0.25">
      <c r="A2578" s="111">
        <f t="shared" ca="1" si="80"/>
        <v>28</v>
      </c>
      <c r="B2578" s="111" t="str">
        <f ca="1">OFFSET('YODA Header Blocks'!$A$1,0,'YODA File'!A2578)</f>
        <v>Data Values</v>
      </c>
      <c r="C2578" s="111">
        <f t="shared" ca="1" si="81"/>
        <v>2477</v>
      </c>
      <c r="D2578" s="111" t="str">
        <f ca="1">IF(ROW()-2&gt;LengthHeader,"",
OFFSET('YODA Header Blocks'!$A$2,'YODA File'!C2578,'YODA File'!A2578))</f>
        <v/>
      </c>
    </row>
    <row r="2579" spans="1:4" x14ac:dyDescent="0.25">
      <c r="A2579" s="111">
        <f t="shared" ca="1" si="80"/>
        <v>28</v>
      </c>
      <c r="B2579" s="111" t="str">
        <f ca="1">OFFSET('YODA Header Blocks'!$A$1,0,'YODA File'!A2579)</f>
        <v>Data Values</v>
      </c>
      <c r="C2579" s="111">
        <f t="shared" ca="1" si="81"/>
        <v>2478</v>
      </c>
      <c r="D2579" s="111" t="str">
        <f ca="1">IF(ROW()-2&gt;LengthHeader,"",
OFFSET('YODA Header Blocks'!$A$2,'YODA File'!C2579,'YODA File'!A2579))</f>
        <v/>
      </c>
    </row>
    <row r="2580" spans="1:4" x14ac:dyDescent="0.25">
      <c r="A2580" s="111">
        <f t="shared" ca="1" si="80"/>
        <v>28</v>
      </c>
      <c r="B2580" s="111" t="str">
        <f ca="1">OFFSET('YODA Header Blocks'!$A$1,0,'YODA File'!A2580)</f>
        <v>Data Values</v>
      </c>
      <c r="C2580" s="111">
        <f t="shared" ca="1" si="81"/>
        <v>2479</v>
      </c>
      <c r="D2580" s="111" t="str">
        <f ca="1">IF(ROW()-2&gt;LengthHeader,"",
OFFSET('YODA Header Blocks'!$A$2,'YODA File'!C2580,'YODA File'!A2580))</f>
        <v/>
      </c>
    </row>
    <row r="2581" spans="1:4" x14ac:dyDescent="0.25">
      <c r="A2581" s="111">
        <f t="shared" ca="1" si="80"/>
        <v>28</v>
      </c>
      <c r="B2581" s="111" t="str">
        <f ca="1">OFFSET('YODA Header Blocks'!$A$1,0,'YODA File'!A2581)</f>
        <v>Data Values</v>
      </c>
      <c r="C2581" s="111">
        <f t="shared" ca="1" si="81"/>
        <v>2480</v>
      </c>
      <c r="D2581" s="111" t="str">
        <f ca="1">IF(ROW()-2&gt;LengthHeader,"",
OFFSET('YODA Header Blocks'!$A$2,'YODA File'!C2581,'YODA File'!A2581))</f>
        <v/>
      </c>
    </row>
    <row r="2582" spans="1:4" x14ac:dyDescent="0.25">
      <c r="A2582" s="111">
        <f t="shared" ca="1" si="80"/>
        <v>28</v>
      </c>
      <c r="B2582" s="111" t="str">
        <f ca="1">OFFSET('YODA Header Blocks'!$A$1,0,'YODA File'!A2582)</f>
        <v>Data Values</v>
      </c>
      <c r="C2582" s="111">
        <f t="shared" ca="1" si="81"/>
        <v>2481</v>
      </c>
      <c r="D2582" s="111" t="str">
        <f ca="1">IF(ROW()-2&gt;LengthHeader,"",
OFFSET('YODA Header Blocks'!$A$2,'YODA File'!C2582,'YODA File'!A2582))</f>
        <v/>
      </c>
    </row>
    <row r="2583" spans="1:4" x14ac:dyDescent="0.25">
      <c r="A2583" s="111">
        <f t="shared" ca="1" si="80"/>
        <v>28</v>
      </c>
      <c r="B2583" s="111" t="str">
        <f ca="1">OFFSET('YODA Header Blocks'!$A$1,0,'YODA File'!A2583)</f>
        <v>Data Values</v>
      </c>
      <c r="C2583" s="111">
        <f t="shared" ca="1" si="81"/>
        <v>2482</v>
      </c>
      <c r="D2583" s="111" t="str">
        <f ca="1">IF(ROW()-2&gt;LengthHeader,"",
OFFSET('YODA Header Blocks'!$A$2,'YODA File'!C2583,'YODA File'!A2583))</f>
        <v/>
      </c>
    </row>
    <row r="2584" spans="1:4" x14ac:dyDescent="0.25">
      <c r="A2584" s="111">
        <f t="shared" ca="1" si="80"/>
        <v>28</v>
      </c>
      <c r="B2584" s="111" t="str">
        <f ca="1">OFFSET('YODA Header Blocks'!$A$1,0,'YODA File'!A2584)</f>
        <v>Data Values</v>
      </c>
      <c r="C2584" s="111">
        <f t="shared" ca="1" si="81"/>
        <v>2483</v>
      </c>
      <c r="D2584" s="111" t="str">
        <f ca="1">IF(ROW()-2&gt;LengthHeader,"",
OFFSET('YODA Header Blocks'!$A$2,'YODA File'!C2584,'YODA File'!A2584))</f>
        <v/>
      </c>
    </row>
    <row r="2585" spans="1:4" x14ac:dyDescent="0.25">
      <c r="A2585" s="111">
        <f t="shared" ca="1" si="80"/>
        <v>28</v>
      </c>
      <c r="B2585" s="111" t="str">
        <f ca="1">OFFSET('YODA Header Blocks'!$A$1,0,'YODA File'!A2585)</f>
        <v>Data Values</v>
      </c>
      <c r="C2585" s="111">
        <f t="shared" ca="1" si="81"/>
        <v>2484</v>
      </c>
      <c r="D2585" s="111" t="str">
        <f ca="1">IF(ROW()-2&gt;LengthHeader,"",
OFFSET('YODA Header Blocks'!$A$2,'YODA File'!C2585,'YODA File'!A2585))</f>
        <v/>
      </c>
    </row>
    <row r="2586" spans="1:4" x14ac:dyDescent="0.25">
      <c r="A2586" s="111">
        <f t="shared" ca="1" si="80"/>
        <v>28</v>
      </c>
      <c r="B2586" s="111" t="str">
        <f ca="1">OFFSET('YODA Header Blocks'!$A$1,0,'YODA File'!A2586)</f>
        <v>Data Values</v>
      </c>
      <c r="C2586" s="111">
        <f t="shared" ca="1" si="81"/>
        <v>2485</v>
      </c>
      <c r="D2586" s="111" t="str">
        <f ca="1">IF(ROW()-2&gt;LengthHeader,"",
OFFSET('YODA Header Blocks'!$A$2,'YODA File'!C2586,'YODA File'!A2586))</f>
        <v/>
      </c>
    </row>
    <row r="2587" spans="1:4" x14ac:dyDescent="0.25">
      <c r="A2587" s="111">
        <f t="shared" ca="1" si="80"/>
        <v>28</v>
      </c>
      <c r="B2587" s="111" t="str">
        <f ca="1">OFFSET('YODA Header Blocks'!$A$1,0,'YODA File'!A2587)</f>
        <v>Data Values</v>
      </c>
      <c r="C2587" s="111">
        <f t="shared" ca="1" si="81"/>
        <v>2486</v>
      </c>
      <c r="D2587" s="111" t="str">
        <f ca="1">IF(ROW()-2&gt;LengthHeader,"",
OFFSET('YODA Header Blocks'!$A$2,'YODA File'!C2587,'YODA File'!A2587))</f>
        <v/>
      </c>
    </row>
    <row r="2588" spans="1:4" x14ac:dyDescent="0.25">
      <c r="A2588" s="111">
        <f t="shared" ca="1" si="80"/>
        <v>28</v>
      </c>
      <c r="B2588" s="111" t="str">
        <f ca="1">OFFSET('YODA Header Blocks'!$A$1,0,'YODA File'!A2588)</f>
        <v>Data Values</v>
      </c>
      <c r="C2588" s="111">
        <f t="shared" ca="1" si="81"/>
        <v>2487</v>
      </c>
      <c r="D2588" s="111" t="str">
        <f ca="1">IF(ROW()-2&gt;LengthHeader,"",
OFFSET('YODA Header Blocks'!$A$2,'YODA File'!C2588,'YODA File'!A2588))</f>
        <v/>
      </c>
    </row>
    <row r="2589" spans="1:4" x14ac:dyDescent="0.25">
      <c r="A2589" s="111">
        <f t="shared" ca="1" si="80"/>
        <v>28</v>
      </c>
      <c r="B2589" s="111" t="str">
        <f ca="1">OFFSET('YODA Header Blocks'!$A$1,0,'YODA File'!A2589)</f>
        <v>Data Values</v>
      </c>
      <c r="C2589" s="111">
        <f t="shared" ca="1" si="81"/>
        <v>2488</v>
      </c>
      <c r="D2589" s="111" t="str">
        <f ca="1">IF(ROW()-2&gt;LengthHeader,"",
OFFSET('YODA Header Blocks'!$A$2,'YODA File'!C2589,'YODA File'!A2589))</f>
        <v/>
      </c>
    </row>
    <row r="2590" spans="1:4" x14ac:dyDescent="0.25">
      <c r="A2590" s="111">
        <f t="shared" ca="1" si="80"/>
        <v>28</v>
      </c>
      <c r="B2590" s="111" t="str">
        <f ca="1">OFFSET('YODA Header Blocks'!$A$1,0,'YODA File'!A2590)</f>
        <v>Data Values</v>
      </c>
      <c r="C2590" s="111">
        <f t="shared" ca="1" si="81"/>
        <v>2489</v>
      </c>
      <c r="D2590" s="111" t="str">
        <f ca="1">IF(ROW()-2&gt;LengthHeader,"",
OFFSET('YODA Header Blocks'!$A$2,'YODA File'!C2590,'YODA File'!A2590))</f>
        <v/>
      </c>
    </row>
    <row r="2591" spans="1:4" x14ac:dyDescent="0.25">
      <c r="A2591" s="111">
        <f t="shared" ca="1" si="80"/>
        <v>28</v>
      </c>
      <c r="B2591" s="111" t="str">
        <f ca="1">OFFSET('YODA Header Blocks'!$A$1,0,'YODA File'!A2591)</f>
        <v>Data Values</v>
      </c>
      <c r="C2591" s="111">
        <f t="shared" ca="1" si="81"/>
        <v>2490</v>
      </c>
      <c r="D2591" s="111" t="str">
        <f ca="1">IF(ROW()-2&gt;LengthHeader,"",
OFFSET('YODA Header Blocks'!$A$2,'YODA File'!C2591,'YODA File'!A2591))</f>
        <v/>
      </c>
    </row>
    <row r="2592" spans="1:4" x14ac:dyDescent="0.25">
      <c r="A2592" s="111">
        <f t="shared" ca="1" si="80"/>
        <v>28</v>
      </c>
      <c r="B2592" s="111" t="str">
        <f ca="1">OFFSET('YODA Header Blocks'!$A$1,0,'YODA File'!A2592)</f>
        <v>Data Values</v>
      </c>
      <c r="C2592" s="111">
        <f t="shared" ca="1" si="81"/>
        <v>2491</v>
      </c>
      <c r="D2592" s="111" t="str">
        <f ca="1">IF(ROW()-2&gt;LengthHeader,"",
OFFSET('YODA Header Blocks'!$A$2,'YODA File'!C2592,'YODA File'!A2592))</f>
        <v/>
      </c>
    </row>
    <row r="2593" spans="1:4" x14ac:dyDescent="0.25">
      <c r="A2593" s="111">
        <f t="shared" ca="1" si="80"/>
        <v>28</v>
      </c>
      <c r="B2593" s="111" t="str">
        <f ca="1">OFFSET('YODA Header Blocks'!$A$1,0,'YODA File'!A2593)</f>
        <v>Data Values</v>
      </c>
      <c r="C2593" s="111">
        <f t="shared" ca="1" si="81"/>
        <v>2492</v>
      </c>
      <c r="D2593" s="111" t="str">
        <f ca="1">IF(ROW()-2&gt;LengthHeader,"",
OFFSET('YODA Header Blocks'!$A$2,'YODA File'!C2593,'YODA File'!A2593))</f>
        <v/>
      </c>
    </row>
    <row r="2594" spans="1:4" x14ac:dyDescent="0.25">
      <c r="A2594" s="111">
        <f t="shared" ca="1" si="80"/>
        <v>28</v>
      </c>
      <c r="B2594" s="111" t="str">
        <f ca="1">OFFSET('YODA Header Blocks'!$A$1,0,'YODA File'!A2594)</f>
        <v>Data Values</v>
      </c>
      <c r="C2594" s="111">
        <f t="shared" ca="1" si="81"/>
        <v>2493</v>
      </c>
      <c r="D2594" s="111" t="str">
        <f ca="1">IF(ROW()-2&gt;LengthHeader,"",
OFFSET('YODA Header Blocks'!$A$2,'YODA File'!C2594,'YODA File'!A2594))</f>
        <v/>
      </c>
    </row>
    <row r="2595" spans="1:4" x14ac:dyDescent="0.25">
      <c r="A2595" s="111">
        <f t="shared" ca="1" si="80"/>
        <v>28</v>
      </c>
      <c r="B2595" s="111" t="str">
        <f ca="1">OFFSET('YODA Header Blocks'!$A$1,0,'YODA File'!A2595)</f>
        <v>Data Values</v>
      </c>
      <c r="C2595" s="111">
        <f t="shared" ca="1" si="81"/>
        <v>2494</v>
      </c>
      <c r="D2595" s="111" t="str">
        <f ca="1">IF(ROW()-2&gt;LengthHeader,"",
OFFSET('YODA Header Blocks'!$A$2,'YODA File'!C2595,'YODA File'!A2595))</f>
        <v/>
      </c>
    </row>
    <row r="2596" spans="1:4" x14ac:dyDescent="0.25">
      <c r="A2596" s="111">
        <f t="shared" ca="1" si="80"/>
        <v>28</v>
      </c>
      <c r="B2596" s="111" t="str">
        <f ca="1">OFFSET('YODA Header Blocks'!$A$1,0,'YODA File'!A2596)</f>
        <v>Data Values</v>
      </c>
      <c r="C2596" s="111">
        <f t="shared" ca="1" si="81"/>
        <v>2495</v>
      </c>
      <c r="D2596" s="111" t="str">
        <f ca="1">IF(ROW()-2&gt;LengthHeader,"",
OFFSET('YODA Header Blocks'!$A$2,'YODA File'!C2596,'YODA File'!A2596))</f>
        <v/>
      </c>
    </row>
    <row r="2597" spans="1:4" x14ac:dyDescent="0.25">
      <c r="A2597" s="111">
        <f t="shared" ca="1" si="80"/>
        <v>28</v>
      </c>
      <c r="B2597" s="111" t="str">
        <f ca="1">OFFSET('YODA Header Blocks'!$A$1,0,'YODA File'!A2597)</f>
        <v>Data Values</v>
      </c>
      <c r="C2597" s="111">
        <f t="shared" ca="1" si="81"/>
        <v>2496</v>
      </c>
      <c r="D2597" s="111" t="str">
        <f ca="1">IF(ROW()-2&gt;LengthHeader,"",
OFFSET('YODA Header Blocks'!$A$2,'YODA File'!C2597,'YODA File'!A2597))</f>
        <v/>
      </c>
    </row>
    <row r="2598" spans="1:4" x14ac:dyDescent="0.25">
      <c r="A2598" s="111">
        <f t="shared" ca="1" si="80"/>
        <v>28</v>
      </c>
      <c r="B2598" s="111" t="str">
        <f ca="1">OFFSET('YODA Header Blocks'!$A$1,0,'YODA File'!A2598)</f>
        <v>Data Values</v>
      </c>
      <c r="C2598" s="111">
        <f t="shared" ca="1" si="81"/>
        <v>2497</v>
      </c>
      <c r="D2598" s="111" t="str">
        <f ca="1">IF(ROW()-2&gt;LengthHeader,"",
OFFSET('YODA Header Blocks'!$A$2,'YODA File'!C2598,'YODA File'!A2598))</f>
        <v/>
      </c>
    </row>
    <row r="2599" spans="1:4" x14ac:dyDescent="0.25">
      <c r="A2599" s="111">
        <f t="shared" ca="1" si="80"/>
        <v>28</v>
      </c>
      <c r="B2599" s="111" t="str">
        <f ca="1">OFFSET('YODA Header Blocks'!$A$1,0,'YODA File'!A2599)</f>
        <v>Data Values</v>
      </c>
      <c r="C2599" s="111">
        <f t="shared" ca="1" si="81"/>
        <v>2498</v>
      </c>
      <c r="D2599" s="111" t="str">
        <f ca="1">IF(ROW()-2&gt;LengthHeader,"",
OFFSET('YODA Header Blocks'!$A$2,'YODA File'!C2599,'YODA File'!A2599))</f>
        <v/>
      </c>
    </row>
    <row r="2600" spans="1:4" x14ac:dyDescent="0.25">
      <c r="A2600" s="111">
        <f t="shared" ca="1" si="80"/>
        <v>28</v>
      </c>
      <c r="B2600" s="111" t="str">
        <f ca="1">OFFSET('YODA Header Blocks'!$A$1,0,'YODA File'!A2600)</f>
        <v>Data Values</v>
      </c>
      <c r="C2600" s="111">
        <f t="shared" ca="1" si="81"/>
        <v>2499</v>
      </c>
      <c r="D2600" s="111" t="str">
        <f ca="1">IF(ROW()-2&gt;LengthHeader,"",
OFFSET('YODA Header Blocks'!$A$2,'YODA File'!C2600,'YODA File'!A2600))</f>
        <v/>
      </c>
    </row>
    <row r="2601" spans="1:4" x14ac:dyDescent="0.25">
      <c r="A2601" s="111">
        <f t="shared" ca="1" si="80"/>
        <v>28</v>
      </c>
      <c r="B2601" s="111" t="str">
        <f ca="1">OFFSET('YODA Header Blocks'!$A$1,0,'YODA File'!A2601)</f>
        <v>Data Values</v>
      </c>
      <c r="C2601" s="111">
        <f t="shared" ca="1" si="81"/>
        <v>2500</v>
      </c>
      <c r="D2601" s="111" t="str">
        <f ca="1">IF(ROW()-2&gt;LengthHeader,"",
OFFSET('YODA Header Blocks'!$A$2,'YODA File'!C2601,'YODA File'!A2601))</f>
        <v/>
      </c>
    </row>
    <row r="2602" spans="1:4" x14ac:dyDescent="0.25">
      <c r="A2602" s="111">
        <f t="shared" ca="1" si="80"/>
        <v>28</v>
      </c>
      <c r="B2602" s="111" t="str">
        <f ca="1">OFFSET('YODA Header Blocks'!$A$1,0,'YODA File'!A2602)</f>
        <v>Data Values</v>
      </c>
      <c r="C2602" s="111">
        <f t="shared" ca="1" si="81"/>
        <v>2501</v>
      </c>
      <c r="D2602" s="111" t="str">
        <f ca="1">IF(ROW()-2&gt;LengthHeader,"",
OFFSET('YODA Header Blocks'!$A$2,'YODA File'!C2602,'YODA File'!A2602))</f>
        <v/>
      </c>
    </row>
    <row r="2603" spans="1:4" x14ac:dyDescent="0.25">
      <c r="A2603" s="111">
        <f t="shared" ca="1" si="80"/>
        <v>28</v>
      </c>
      <c r="B2603" s="111" t="str">
        <f ca="1">OFFSET('YODA Header Blocks'!$A$1,0,'YODA File'!A2603)</f>
        <v>Data Values</v>
      </c>
      <c r="C2603" s="111">
        <f t="shared" ca="1" si="81"/>
        <v>2502</v>
      </c>
      <c r="D2603" s="111" t="str">
        <f ca="1">IF(ROW()-2&gt;LengthHeader,"",
OFFSET('YODA Header Blocks'!$A$2,'YODA File'!C2603,'YODA File'!A2603))</f>
        <v/>
      </c>
    </row>
    <row r="2604" spans="1:4" x14ac:dyDescent="0.25">
      <c r="A2604" s="111">
        <f t="shared" ca="1" si="80"/>
        <v>28</v>
      </c>
      <c r="B2604" s="111" t="str">
        <f ca="1">OFFSET('YODA Header Blocks'!$A$1,0,'YODA File'!A2604)</f>
        <v>Data Values</v>
      </c>
      <c r="C2604" s="111">
        <f t="shared" ca="1" si="81"/>
        <v>2503</v>
      </c>
      <c r="D2604" s="111" t="str">
        <f ca="1">IF(ROW()-2&gt;LengthHeader,"",
OFFSET('YODA Header Blocks'!$A$2,'YODA File'!C2604,'YODA File'!A2604))</f>
        <v/>
      </c>
    </row>
    <row r="2605" spans="1:4" x14ac:dyDescent="0.25">
      <c r="A2605" s="111">
        <f t="shared" ca="1" si="80"/>
        <v>28</v>
      </c>
      <c r="B2605" s="111" t="str">
        <f ca="1">OFFSET('YODA Header Blocks'!$A$1,0,'YODA File'!A2605)</f>
        <v>Data Values</v>
      </c>
      <c r="C2605" s="111">
        <f t="shared" ca="1" si="81"/>
        <v>2504</v>
      </c>
      <c r="D2605" s="111" t="str">
        <f ca="1">IF(ROW()-2&gt;LengthHeader,"",
OFFSET('YODA Header Blocks'!$A$2,'YODA File'!C2605,'YODA File'!A2605))</f>
        <v/>
      </c>
    </row>
    <row r="2606" spans="1:4" x14ac:dyDescent="0.25">
      <c r="A2606" s="111">
        <f t="shared" ca="1" si="80"/>
        <v>28</v>
      </c>
      <c r="B2606" s="111" t="str">
        <f ca="1">OFFSET('YODA Header Blocks'!$A$1,0,'YODA File'!A2606)</f>
        <v>Data Values</v>
      </c>
      <c r="C2606" s="111">
        <f t="shared" ca="1" si="81"/>
        <v>2505</v>
      </c>
      <c r="D2606" s="111" t="str">
        <f ca="1">IF(ROW()-2&gt;LengthHeader,"",
OFFSET('YODA Header Blocks'!$A$2,'YODA File'!C2606,'YODA File'!A2606))</f>
        <v/>
      </c>
    </row>
    <row r="2607" spans="1:4" x14ac:dyDescent="0.25">
      <c r="A2607" s="111">
        <f t="shared" ca="1" si="80"/>
        <v>28</v>
      </c>
      <c r="B2607" s="111" t="str">
        <f ca="1">OFFSET('YODA Header Blocks'!$A$1,0,'YODA File'!A2607)</f>
        <v>Data Values</v>
      </c>
      <c r="C2607" s="111">
        <f t="shared" ca="1" si="81"/>
        <v>2506</v>
      </c>
      <c r="D2607" s="111" t="str">
        <f ca="1">IF(ROW()-2&gt;LengthHeader,"",
OFFSET('YODA Header Blocks'!$A$2,'YODA File'!C2607,'YODA File'!A2607))</f>
        <v/>
      </c>
    </row>
    <row r="2608" spans="1:4" x14ac:dyDescent="0.25">
      <c r="A2608" s="111">
        <f t="shared" ca="1" si="80"/>
        <v>28</v>
      </c>
      <c r="B2608" s="111" t="str">
        <f ca="1">OFFSET('YODA Header Blocks'!$A$1,0,'YODA File'!A2608)</f>
        <v>Data Values</v>
      </c>
      <c r="C2608" s="111">
        <f t="shared" ca="1" si="81"/>
        <v>2507</v>
      </c>
      <c r="D2608" s="111" t="str">
        <f ca="1">IF(ROW()-2&gt;LengthHeader,"",
OFFSET('YODA Header Blocks'!$A$2,'YODA File'!C2608,'YODA File'!A2608))</f>
        <v/>
      </c>
    </row>
    <row r="2609" spans="1:4" x14ac:dyDescent="0.25">
      <c r="A2609" s="111">
        <f t="shared" ca="1" si="80"/>
        <v>28</v>
      </c>
      <c r="B2609" s="111" t="str">
        <f ca="1">OFFSET('YODA Header Blocks'!$A$1,0,'YODA File'!A2609)</f>
        <v>Data Values</v>
      </c>
      <c r="C2609" s="111">
        <f t="shared" ca="1" si="81"/>
        <v>2508</v>
      </c>
      <c r="D2609" s="111" t="str">
        <f ca="1">IF(ROW()-2&gt;LengthHeader,"",
OFFSET('YODA Header Blocks'!$A$2,'YODA File'!C2609,'YODA File'!A2609))</f>
        <v/>
      </c>
    </row>
    <row r="2610" spans="1:4" x14ac:dyDescent="0.25">
      <c r="A2610" s="111">
        <f t="shared" ca="1" si="80"/>
        <v>28</v>
      </c>
      <c r="B2610" s="111" t="str">
        <f ca="1">OFFSET('YODA Header Blocks'!$A$1,0,'YODA File'!A2610)</f>
        <v>Data Values</v>
      </c>
      <c r="C2610" s="111">
        <f t="shared" ca="1" si="81"/>
        <v>2509</v>
      </c>
      <c r="D2610" s="111" t="str">
        <f ca="1">IF(ROW()-2&gt;LengthHeader,"",
OFFSET('YODA Header Blocks'!$A$2,'YODA File'!C2610,'YODA File'!A2610))</f>
        <v/>
      </c>
    </row>
    <row r="2611" spans="1:4" x14ac:dyDescent="0.25">
      <c r="A2611" s="111">
        <f t="shared" ca="1" si="80"/>
        <v>28</v>
      </c>
      <c r="B2611" s="111" t="str">
        <f ca="1">OFFSET('YODA Header Blocks'!$A$1,0,'YODA File'!A2611)</f>
        <v>Data Values</v>
      </c>
      <c r="C2611" s="111">
        <f t="shared" ca="1" si="81"/>
        <v>2510</v>
      </c>
      <c r="D2611" s="111" t="str">
        <f ca="1">IF(ROW()-2&gt;LengthHeader,"",
OFFSET('YODA Header Blocks'!$A$2,'YODA File'!C2611,'YODA File'!A2611))</f>
        <v/>
      </c>
    </row>
    <row r="2612" spans="1:4" x14ac:dyDescent="0.25">
      <c r="A2612" s="111">
        <f t="shared" ca="1" si="80"/>
        <v>28</v>
      </c>
      <c r="B2612" s="111" t="str">
        <f ca="1">OFFSET('YODA Header Blocks'!$A$1,0,'YODA File'!A2612)</f>
        <v>Data Values</v>
      </c>
      <c r="C2612" s="111">
        <f t="shared" ca="1" si="81"/>
        <v>2511</v>
      </c>
      <c r="D2612" s="111" t="str">
        <f ca="1">IF(ROW()-2&gt;LengthHeader,"",
OFFSET('YODA Header Blocks'!$A$2,'YODA File'!C2612,'YODA File'!A2612))</f>
        <v/>
      </c>
    </row>
    <row r="2613" spans="1:4" x14ac:dyDescent="0.25">
      <c r="A2613" s="111">
        <f t="shared" ca="1" si="80"/>
        <v>28</v>
      </c>
      <c r="B2613" s="111" t="str">
        <f ca="1">OFFSET('YODA Header Blocks'!$A$1,0,'YODA File'!A2613)</f>
        <v>Data Values</v>
      </c>
      <c r="C2613" s="111">
        <f t="shared" ca="1" si="81"/>
        <v>2512</v>
      </c>
      <c r="D2613" s="111" t="str">
        <f ca="1">IF(ROW()-2&gt;LengthHeader,"",
OFFSET('YODA Header Blocks'!$A$2,'YODA File'!C2613,'YODA File'!A2613))</f>
        <v/>
      </c>
    </row>
    <row r="2614" spans="1:4" x14ac:dyDescent="0.25">
      <c r="A2614" s="111">
        <f t="shared" ca="1" si="80"/>
        <v>28</v>
      </c>
      <c r="B2614" s="111" t="str">
        <f ca="1">OFFSET('YODA Header Blocks'!$A$1,0,'YODA File'!A2614)</f>
        <v>Data Values</v>
      </c>
      <c r="C2614" s="111">
        <f t="shared" ca="1" si="81"/>
        <v>2513</v>
      </c>
      <c r="D2614" s="111" t="str">
        <f ca="1">IF(ROW()-2&gt;LengthHeader,"",
OFFSET('YODA Header Blocks'!$A$2,'YODA File'!C2614,'YODA File'!A2614))</f>
        <v/>
      </c>
    </row>
    <row r="2615" spans="1:4" x14ac:dyDescent="0.25">
      <c r="A2615" s="111">
        <f t="shared" ca="1" si="80"/>
        <v>28</v>
      </c>
      <c r="B2615" s="111" t="str">
        <f ca="1">OFFSET('YODA Header Blocks'!$A$1,0,'YODA File'!A2615)</f>
        <v>Data Values</v>
      </c>
      <c r="C2615" s="111">
        <f t="shared" ca="1" si="81"/>
        <v>2514</v>
      </c>
      <c r="D2615" s="111" t="str">
        <f ca="1">IF(ROW()-2&gt;LengthHeader,"",
OFFSET('YODA Header Blocks'!$A$2,'YODA File'!C2615,'YODA File'!A2615))</f>
        <v/>
      </c>
    </row>
    <row r="2616" spans="1:4" x14ac:dyDescent="0.25">
      <c r="A2616" s="111">
        <f t="shared" ca="1" si="80"/>
        <v>28</v>
      </c>
      <c r="B2616" s="111" t="str">
        <f ca="1">OFFSET('YODA Header Blocks'!$A$1,0,'YODA File'!A2616)</f>
        <v>Data Values</v>
      </c>
      <c r="C2616" s="111">
        <f t="shared" ca="1" si="81"/>
        <v>2515</v>
      </c>
      <c r="D2616" s="111" t="str">
        <f ca="1">IF(ROW()-2&gt;LengthHeader,"",
OFFSET('YODA Header Blocks'!$A$2,'YODA File'!C2616,'YODA File'!A2616))</f>
        <v/>
      </c>
    </row>
    <row r="2617" spans="1:4" x14ac:dyDescent="0.25">
      <c r="A2617" s="111">
        <f t="shared" ca="1" si="80"/>
        <v>28</v>
      </c>
      <c r="B2617" s="111" t="str">
        <f ca="1">OFFSET('YODA Header Blocks'!$A$1,0,'YODA File'!A2617)</f>
        <v>Data Values</v>
      </c>
      <c r="C2617" s="111">
        <f t="shared" ca="1" si="81"/>
        <v>2516</v>
      </c>
      <c r="D2617" s="111" t="str">
        <f ca="1">IF(ROW()-2&gt;LengthHeader,"",
OFFSET('YODA Header Blocks'!$A$2,'YODA File'!C2617,'YODA File'!A2617))</f>
        <v/>
      </c>
    </row>
    <row r="2618" spans="1:4" x14ac:dyDescent="0.25">
      <c r="A2618" s="111">
        <f t="shared" ca="1" si="80"/>
        <v>28</v>
      </c>
      <c r="B2618" s="111" t="str">
        <f ca="1">OFFSET('YODA Header Blocks'!$A$1,0,'YODA File'!A2618)</f>
        <v>Data Values</v>
      </c>
      <c r="C2618" s="111">
        <f t="shared" ca="1" si="81"/>
        <v>2517</v>
      </c>
      <c r="D2618" s="111" t="str">
        <f ca="1">IF(ROW()-2&gt;LengthHeader,"",
OFFSET('YODA Header Blocks'!$A$2,'YODA File'!C2618,'YODA File'!A2618))</f>
        <v/>
      </c>
    </row>
    <row r="2619" spans="1:4" x14ac:dyDescent="0.25">
      <c r="A2619" s="111">
        <f t="shared" ca="1" si="80"/>
        <v>28</v>
      </c>
      <c r="B2619" s="111" t="str">
        <f ca="1">OFFSET('YODA Header Blocks'!$A$1,0,'YODA File'!A2619)</f>
        <v>Data Values</v>
      </c>
      <c r="C2619" s="111">
        <f t="shared" ca="1" si="81"/>
        <v>2518</v>
      </c>
      <c r="D2619" s="111" t="str">
        <f ca="1">IF(ROW()-2&gt;LengthHeader,"",
OFFSET('YODA Header Blocks'!$A$2,'YODA File'!C2619,'YODA File'!A2619))</f>
        <v/>
      </c>
    </row>
    <row r="2620" spans="1:4" x14ac:dyDescent="0.25">
      <c r="A2620" s="111">
        <f t="shared" ca="1" si="80"/>
        <v>28</v>
      </c>
      <c r="B2620" s="111" t="str">
        <f ca="1">OFFSET('YODA Header Blocks'!$A$1,0,'YODA File'!A2620)</f>
        <v>Data Values</v>
      </c>
      <c r="C2620" s="111">
        <f t="shared" ca="1" si="81"/>
        <v>2519</v>
      </c>
      <c r="D2620" s="111" t="str">
        <f ca="1">IF(ROW()-2&gt;LengthHeader,"",
OFFSET('YODA Header Blocks'!$A$2,'YODA File'!C2620,'YODA File'!A2620))</f>
        <v/>
      </c>
    </row>
    <row r="2621" spans="1:4" x14ac:dyDescent="0.25">
      <c r="A2621" s="111">
        <f t="shared" ca="1" si="80"/>
        <v>28</v>
      </c>
      <c r="B2621" s="111" t="str">
        <f ca="1">OFFSET('YODA Header Blocks'!$A$1,0,'YODA File'!A2621)</f>
        <v>Data Values</v>
      </c>
      <c r="C2621" s="111">
        <f t="shared" ca="1" si="81"/>
        <v>2520</v>
      </c>
      <c r="D2621" s="111" t="str">
        <f ca="1">IF(ROW()-2&gt;LengthHeader,"",
OFFSET('YODA Header Blocks'!$A$2,'YODA File'!C2621,'YODA File'!A2621))</f>
        <v/>
      </c>
    </row>
    <row r="2622" spans="1:4" x14ac:dyDescent="0.25">
      <c r="A2622" s="111">
        <f t="shared" ca="1" si="80"/>
        <v>28</v>
      </c>
      <c r="B2622" s="111" t="str">
        <f ca="1">OFFSET('YODA Header Blocks'!$A$1,0,'YODA File'!A2622)</f>
        <v>Data Values</v>
      </c>
      <c r="C2622" s="111">
        <f t="shared" ca="1" si="81"/>
        <v>2521</v>
      </c>
      <c r="D2622" s="111" t="str">
        <f ca="1">IF(ROW()-2&gt;LengthHeader,"",
OFFSET('YODA Header Blocks'!$A$2,'YODA File'!C2622,'YODA File'!A2622))</f>
        <v/>
      </c>
    </row>
    <row r="2623" spans="1:4" x14ac:dyDescent="0.25">
      <c r="A2623" s="111">
        <f t="shared" ca="1" si="80"/>
        <v>28</v>
      </c>
      <c r="B2623" s="111" t="str">
        <f ca="1">OFFSET('YODA Header Blocks'!$A$1,0,'YODA File'!A2623)</f>
        <v>Data Values</v>
      </c>
      <c r="C2623" s="111">
        <f t="shared" ca="1" si="81"/>
        <v>2522</v>
      </c>
      <c r="D2623" s="111" t="str">
        <f ca="1">IF(ROW()-2&gt;LengthHeader,"",
OFFSET('YODA Header Blocks'!$A$2,'YODA File'!C2623,'YODA File'!A2623))</f>
        <v/>
      </c>
    </row>
    <row r="2624" spans="1:4" x14ac:dyDescent="0.25">
      <c r="A2624" s="111">
        <f t="shared" ca="1" si="80"/>
        <v>28</v>
      </c>
      <c r="B2624" s="111" t="str">
        <f ca="1">OFFSET('YODA Header Blocks'!$A$1,0,'YODA File'!A2624)</f>
        <v>Data Values</v>
      </c>
      <c r="C2624" s="111">
        <f t="shared" ca="1" si="81"/>
        <v>2523</v>
      </c>
      <c r="D2624" s="111" t="str">
        <f ca="1">IF(ROW()-2&gt;LengthHeader,"",
OFFSET('YODA Header Blocks'!$A$2,'YODA File'!C2624,'YODA File'!A2624))</f>
        <v/>
      </c>
    </row>
    <row r="2625" spans="1:4" x14ac:dyDescent="0.25">
      <c r="A2625" s="111">
        <f t="shared" ca="1" si="80"/>
        <v>28</v>
      </c>
      <c r="B2625" s="111" t="str">
        <f ca="1">OFFSET('YODA Header Blocks'!$A$1,0,'YODA File'!A2625)</f>
        <v>Data Values</v>
      </c>
      <c r="C2625" s="111">
        <f t="shared" ca="1" si="81"/>
        <v>2524</v>
      </c>
      <c r="D2625" s="111" t="str">
        <f ca="1">IF(ROW()-2&gt;LengthHeader,"",
OFFSET('YODA Header Blocks'!$A$2,'YODA File'!C2625,'YODA File'!A2625))</f>
        <v/>
      </c>
    </row>
    <row r="2626" spans="1:4" x14ac:dyDescent="0.25">
      <c r="A2626" s="111">
        <f t="shared" ca="1" si="80"/>
        <v>28</v>
      </c>
      <c r="B2626" s="111" t="str">
        <f ca="1">OFFSET('YODA Header Blocks'!$A$1,0,'YODA File'!A2626)</f>
        <v>Data Values</v>
      </c>
      <c r="C2626" s="111">
        <f t="shared" ca="1" si="81"/>
        <v>2525</v>
      </c>
      <c r="D2626" s="111" t="str">
        <f ca="1">IF(ROW()-2&gt;LengthHeader,"",
OFFSET('YODA Header Blocks'!$A$2,'YODA File'!C2626,'YODA File'!A2626))</f>
        <v/>
      </c>
    </row>
    <row r="2627" spans="1:4" x14ac:dyDescent="0.25">
      <c r="A2627" s="111">
        <f t="shared" ref="A2627:A2690" ca="1" si="82">IF(C2626=INDIRECT(CONCATENATE("'YODA Header Blocks'!R2C",A2626+1,":R2C",A2626+1),FALSE),A2626+1,A2626)</f>
        <v>28</v>
      </c>
      <c r="B2627" s="111" t="str">
        <f ca="1">OFFSET('YODA Header Blocks'!$A$1,0,'YODA File'!A2627)</f>
        <v>Data Values</v>
      </c>
      <c r="C2627" s="111">
        <f t="shared" ref="C2627:C2690" ca="1" si="83">IF(C2626=SUM(INDIRECT(CONCATENATE("'YODA Header Blocks'!R2C",A2626+1,":R2C",A2626+1),FALSE)),1,C2626+1)</f>
        <v>2526</v>
      </c>
      <c r="D2627" s="111" t="str">
        <f ca="1">IF(ROW()-2&gt;LengthHeader,"",
OFFSET('YODA Header Blocks'!$A$2,'YODA File'!C2627,'YODA File'!A2627))</f>
        <v/>
      </c>
    </row>
    <row r="2628" spans="1:4" x14ac:dyDescent="0.25">
      <c r="A2628" s="111">
        <f t="shared" ca="1" si="82"/>
        <v>28</v>
      </c>
      <c r="B2628" s="111" t="str">
        <f ca="1">OFFSET('YODA Header Blocks'!$A$1,0,'YODA File'!A2628)</f>
        <v>Data Values</v>
      </c>
      <c r="C2628" s="111">
        <f t="shared" ca="1" si="83"/>
        <v>2527</v>
      </c>
      <c r="D2628" s="111" t="str">
        <f ca="1">IF(ROW()-2&gt;LengthHeader,"",
OFFSET('YODA Header Blocks'!$A$2,'YODA File'!C2628,'YODA File'!A2628))</f>
        <v/>
      </c>
    </row>
    <row r="2629" spans="1:4" x14ac:dyDescent="0.25">
      <c r="A2629" s="111">
        <f t="shared" ca="1" si="82"/>
        <v>28</v>
      </c>
      <c r="B2629" s="111" t="str">
        <f ca="1">OFFSET('YODA Header Blocks'!$A$1,0,'YODA File'!A2629)</f>
        <v>Data Values</v>
      </c>
      <c r="C2629" s="111">
        <f t="shared" ca="1" si="83"/>
        <v>2528</v>
      </c>
      <c r="D2629" s="111" t="str">
        <f ca="1">IF(ROW()-2&gt;LengthHeader,"",
OFFSET('YODA Header Blocks'!$A$2,'YODA File'!C2629,'YODA File'!A2629))</f>
        <v/>
      </c>
    </row>
    <row r="2630" spans="1:4" x14ac:dyDescent="0.25">
      <c r="A2630" s="111">
        <f t="shared" ca="1" si="82"/>
        <v>28</v>
      </c>
      <c r="B2630" s="111" t="str">
        <f ca="1">OFFSET('YODA Header Blocks'!$A$1,0,'YODA File'!A2630)</f>
        <v>Data Values</v>
      </c>
      <c r="C2630" s="111">
        <f t="shared" ca="1" si="83"/>
        <v>2529</v>
      </c>
      <c r="D2630" s="111" t="str">
        <f ca="1">IF(ROW()-2&gt;LengthHeader,"",
OFFSET('YODA Header Blocks'!$A$2,'YODA File'!C2630,'YODA File'!A2630))</f>
        <v/>
      </c>
    </row>
    <row r="2631" spans="1:4" x14ac:dyDescent="0.25">
      <c r="A2631" s="111">
        <f t="shared" ca="1" si="82"/>
        <v>28</v>
      </c>
      <c r="B2631" s="111" t="str">
        <f ca="1">OFFSET('YODA Header Blocks'!$A$1,0,'YODA File'!A2631)</f>
        <v>Data Values</v>
      </c>
      <c r="C2631" s="111">
        <f t="shared" ca="1" si="83"/>
        <v>2530</v>
      </c>
      <c r="D2631" s="111" t="str">
        <f ca="1">IF(ROW()-2&gt;LengthHeader,"",
OFFSET('YODA Header Blocks'!$A$2,'YODA File'!C2631,'YODA File'!A2631))</f>
        <v/>
      </c>
    </row>
    <row r="2632" spans="1:4" x14ac:dyDescent="0.25">
      <c r="A2632" s="111">
        <f t="shared" ca="1" si="82"/>
        <v>28</v>
      </c>
      <c r="B2632" s="111" t="str">
        <f ca="1">OFFSET('YODA Header Blocks'!$A$1,0,'YODA File'!A2632)</f>
        <v>Data Values</v>
      </c>
      <c r="C2632" s="111">
        <f t="shared" ca="1" si="83"/>
        <v>2531</v>
      </c>
      <c r="D2632" s="111" t="str">
        <f ca="1">IF(ROW()-2&gt;LengthHeader,"",
OFFSET('YODA Header Blocks'!$A$2,'YODA File'!C2632,'YODA File'!A2632))</f>
        <v/>
      </c>
    </row>
    <row r="2633" spans="1:4" x14ac:dyDescent="0.25">
      <c r="A2633" s="111">
        <f t="shared" ca="1" si="82"/>
        <v>28</v>
      </c>
      <c r="B2633" s="111" t="str">
        <f ca="1">OFFSET('YODA Header Blocks'!$A$1,0,'YODA File'!A2633)</f>
        <v>Data Values</v>
      </c>
      <c r="C2633" s="111">
        <f t="shared" ca="1" si="83"/>
        <v>2532</v>
      </c>
      <c r="D2633" s="111" t="str">
        <f ca="1">IF(ROW()-2&gt;LengthHeader,"",
OFFSET('YODA Header Blocks'!$A$2,'YODA File'!C2633,'YODA File'!A2633))</f>
        <v/>
      </c>
    </row>
    <row r="2634" spans="1:4" x14ac:dyDescent="0.25">
      <c r="A2634" s="111">
        <f t="shared" ca="1" si="82"/>
        <v>28</v>
      </c>
      <c r="B2634" s="111" t="str">
        <f ca="1">OFFSET('YODA Header Blocks'!$A$1,0,'YODA File'!A2634)</f>
        <v>Data Values</v>
      </c>
      <c r="C2634" s="111">
        <f t="shared" ca="1" si="83"/>
        <v>2533</v>
      </c>
      <c r="D2634" s="111" t="str">
        <f ca="1">IF(ROW()-2&gt;LengthHeader,"",
OFFSET('YODA Header Blocks'!$A$2,'YODA File'!C2634,'YODA File'!A2634))</f>
        <v/>
      </c>
    </row>
    <row r="2635" spans="1:4" x14ac:dyDescent="0.25">
      <c r="A2635" s="111">
        <f t="shared" ca="1" si="82"/>
        <v>28</v>
      </c>
      <c r="B2635" s="111" t="str">
        <f ca="1">OFFSET('YODA Header Blocks'!$A$1,0,'YODA File'!A2635)</f>
        <v>Data Values</v>
      </c>
      <c r="C2635" s="111">
        <f t="shared" ca="1" si="83"/>
        <v>2534</v>
      </c>
      <c r="D2635" s="111" t="str">
        <f ca="1">IF(ROW()-2&gt;LengthHeader,"",
OFFSET('YODA Header Blocks'!$A$2,'YODA File'!C2635,'YODA File'!A2635))</f>
        <v/>
      </c>
    </row>
    <row r="2636" spans="1:4" x14ac:dyDescent="0.25">
      <c r="A2636" s="111">
        <f t="shared" ca="1" si="82"/>
        <v>28</v>
      </c>
      <c r="B2636" s="111" t="str">
        <f ca="1">OFFSET('YODA Header Blocks'!$A$1,0,'YODA File'!A2636)</f>
        <v>Data Values</v>
      </c>
      <c r="C2636" s="111">
        <f t="shared" ca="1" si="83"/>
        <v>2535</v>
      </c>
      <c r="D2636" s="111" t="str">
        <f ca="1">IF(ROW()-2&gt;LengthHeader,"",
OFFSET('YODA Header Blocks'!$A$2,'YODA File'!C2636,'YODA File'!A2636))</f>
        <v/>
      </c>
    </row>
    <row r="2637" spans="1:4" x14ac:dyDescent="0.25">
      <c r="A2637" s="111">
        <f t="shared" ca="1" si="82"/>
        <v>28</v>
      </c>
      <c r="B2637" s="111" t="str">
        <f ca="1">OFFSET('YODA Header Blocks'!$A$1,0,'YODA File'!A2637)</f>
        <v>Data Values</v>
      </c>
      <c r="C2637" s="111">
        <f t="shared" ca="1" si="83"/>
        <v>2536</v>
      </c>
      <c r="D2637" s="111" t="str">
        <f ca="1">IF(ROW()-2&gt;LengthHeader,"",
OFFSET('YODA Header Blocks'!$A$2,'YODA File'!C2637,'YODA File'!A2637))</f>
        <v/>
      </c>
    </row>
    <row r="2638" spans="1:4" x14ac:dyDescent="0.25">
      <c r="A2638" s="111">
        <f t="shared" ca="1" si="82"/>
        <v>28</v>
      </c>
      <c r="B2638" s="111" t="str">
        <f ca="1">OFFSET('YODA Header Blocks'!$A$1,0,'YODA File'!A2638)</f>
        <v>Data Values</v>
      </c>
      <c r="C2638" s="111">
        <f t="shared" ca="1" si="83"/>
        <v>2537</v>
      </c>
      <c r="D2638" s="111" t="str">
        <f ca="1">IF(ROW()-2&gt;LengthHeader,"",
OFFSET('YODA Header Blocks'!$A$2,'YODA File'!C2638,'YODA File'!A2638))</f>
        <v/>
      </c>
    </row>
    <row r="2639" spans="1:4" x14ac:dyDescent="0.25">
      <c r="A2639" s="111">
        <f t="shared" ca="1" si="82"/>
        <v>28</v>
      </c>
      <c r="B2639" s="111" t="str">
        <f ca="1">OFFSET('YODA Header Blocks'!$A$1,0,'YODA File'!A2639)</f>
        <v>Data Values</v>
      </c>
      <c r="C2639" s="111">
        <f t="shared" ca="1" si="83"/>
        <v>2538</v>
      </c>
      <c r="D2639" s="111" t="str">
        <f ca="1">IF(ROW()-2&gt;LengthHeader,"",
OFFSET('YODA Header Blocks'!$A$2,'YODA File'!C2639,'YODA File'!A2639))</f>
        <v/>
      </c>
    </row>
    <row r="2640" spans="1:4" x14ac:dyDescent="0.25">
      <c r="A2640" s="111">
        <f t="shared" ca="1" si="82"/>
        <v>28</v>
      </c>
      <c r="B2640" s="111" t="str">
        <f ca="1">OFFSET('YODA Header Blocks'!$A$1,0,'YODA File'!A2640)</f>
        <v>Data Values</v>
      </c>
      <c r="C2640" s="111">
        <f t="shared" ca="1" si="83"/>
        <v>2539</v>
      </c>
      <c r="D2640" s="111" t="str">
        <f ca="1">IF(ROW()-2&gt;LengthHeader,"",
OFFSET('YODA Header Blocks'!$A$2,'YODA File'!C2640,'YODA File'!A2640))</f>
        <v/>
      </c>
    </row>
    <row r="2641" spans="1:4" x14ac:dyDescent="0.25">
      <c r="A2641" s="111">
        <f t="shared" ca="1" si="82"/>
        <v>28</v>
      </c>
      <c r="B2641" s="111" t="str">
        <f ca="1">OFFSET('YODA Header Blocks'!$A$1,0,'YODA File'!A2641)</f>
        <v>Data Values</v>
      </c>
      <c r="C2641" s="111">
        <f t="shared" ca="1" si="83"/>
        <v>2540</v>
      </c>
      <c r="D2641" s="111" t="str">
        <f ca="1">IF(ROW()-2&gt;LengthHeader,"",
OFFSET('YODA Header Blocks'!$A$2,'YODA File'!C2641,'YODA File'!A2641))</f>
        <v/>
      </c>
    </row>
    <row r="2642" spans="1:4" x14ac:dyDescent="0.25">
      <c r="A2642" s="111">
        <f t="shared" ca="1" si="82"/>
        <v>28</v>
      </c>
      <c r="B2642" s="111" t="str">
        <f ca="1">OFFSET('YODA Header Blocks'!$A$1,0,'YODA File'!A2642)</f>
        <v>Data Values</v>
      </c>
      <c r="C2642" s="111">
        <f t="shared" ca="1" si="83"/>
        <v>2541</v>
      </c>
      <c r="D2642" s="111" t="str">
        <f ca="1">IF(ROW()-2&gt;LengthHeader,"",
OFFSET('YODA Header Blocks'!$A$2,'YODA File'!C2642,'YODA File'!A2642))</f>
        <v/>
      </c>
    </row>
    <row r="2643" spans="1:4" x14ac:dyDescent="0.25">
      <c r="A2643" s="111">
        <f t="shared" ca="1" si="82"/>
        <v>28</v>
      </c>
      <c r="B2643" s="111" t="str">
        <f ca="1">OFFSET('YODA Header Blocks'!$A$1,0,'YODA File'!A2643)</f>
        <v>Data Values</v>
      </c>
      <c r="C2643" s="111">
        <f t="shared" ca="1" si="83"/>
        <v>2542</v>
      </c>
      <c r="D2643" s="111" t="str">
        <f ca="1">IF(ROW()-2&gt;LengthHeader,"",
OFFSET('YODA Header Blocks'!$A$2,'YODA File'!C2643,'YODA File'!A2643))</f>
        <v/>
      </c>
    </row>
    <row r="2644" spans="1:4" x14ac:dyDescent="0.25">
      <c r="A2644" s="111">
        <f t="shared" ca="1" si="82"/>
        <v>28</v>
      </c>
      <c r="B2644" s="111" t="str">
        <f ca="1">OFFSET('YODA Header Blocks'!$A$1,0,'YODA File'!A2644)</f>
        <v>Data Values</v>
      </c>
      <c r="C2644" s="111">
        <f t="shared" ca="1" si="83"/>
        <v>2543</v>
      </c>
      <c r="D2644" s="111" t="str">
        <f ca="1">IF(ROW()-2&gt;LengthHeader,"",
OFFSET('YODA Header Blocks'!$A$2,'YODA File'!C2644,'YODA File'!A2644))</f>
        <v/>
      </c>
    </row>
    <row r="2645" spans="1:4" x14ac:dyDescent="0.25">
      <c r="A2645" s="111">
        <f t="shared" ca="1" si="82"/>
        <v>28</v>
      </c>
      <c r="B2645" s="111" t="str">
        <f ca="1">OFFSET('YODA Header Blocks'!$A$1,0,'YODA File'!A2645)</f>
        <v>Data Values</v>
      </c>
      <c r="C2645" s="111">
        <f t="shared" ca="1" si="83"/>
        <v>2544</v>
      </c>
      <c r="D2645" s="111" t="str">
        <f ca="1">IF(ROW()-2&gt;LengthHeader,"",
OFFSET('YODA Header Blocks'!$A$2,'YODA File'!C2645,'YODA File'!A2645))</f>
        <v/>
      </c>
    </row>
    <row r="2646" spans="1:4" x14ac:dyDescent="0.25">
      <c r="A2646" s="111">
        <f t="shared" ca="1" si="82"/>
        <v>28</v>
      </c>
      <c r="B2646" s="111" t="str">
        <f ca="1">OFFSET('YODA Header Blocks'!$A$1,0,'YODA File'!A2646)</f>
        <v>Data Values</v>
      </c>
      <c r="C2646" s="111">
        <f t="shared" ca="1" si="83"/>
        <v>2545</v>
      </c>
      <c r="D2646" s="111" t="str">
        <f ca="1">IF(ROW()-2&gt;LengthHeader,"",
OFFSET('YODA Header Blocks'!$A$2,'YODA File'!C2646,'YODA File'!A2646))</f>
        <v/>
      </c>
    </row>
    <row r="2647" spans="1:4" x14ac:dyDescent="0.25">
      <c r="A2647" s="111">
        <f t="shared" ca="1" si="82"/>
        <v>28</v>
      </c>
      <c r="B2647" s="111" t="str">
        <f ca="1">OFFSET('YODA Header Blocks'!$A$1,0,'YODA File'!A2647)</f>
        <v>Data Values</v>
      </c>
      <c r="C2647" s="111">
        <f t="shared" ca="1" si="83"/>
        <v>2546</v>
      </c>
      <c r="D2647" s="111" t="str">
        <f ca="1">IF(ROW()-2&gt;LengthHeader,"",
OFFSET('YODA Header Blocks'!$A$2,'YODA File'!C2647,'YODA File'!A2647))</f>
        <v/>
      </c>
    </row>
    <row r="2648" spans="1:4" x14ac:dyDescent="0.25">
      <c r="A2648" s="111">
        <f t="shared" ca="1" si="82"/>
        <v>28</v>
      </c>
      <c r="B2648" s="111" t="str">
        <f ca="1">OFFSET('YODA Header Blocks'!$A$1,0,'YODA File'!A2648)</f>
        <v>Data Values</v>
      </c>
      <c r="C2648" s="111">
        <f t="shared" ca="1" si="83"/>
        <v>2547</v>
      </c>
      <c r="D2648" s="111" t="str">
        <f ca="1">IF(ROW()-2&gt;LengthHeader,"",
OFFSET('YODA Header Blocks'!$A$2,'YODA File'!C2648,'YODA File'!A2648))</f>
        <v/>
      </c>
    </row>
    <row r="2649" spans="1:4" x14ac:dyDescent="0.25">
      <c r="A2649" s="111">
        <f t="shared" ca="1" si="82"/>
        <v>28</v>
      </c>
      <c r="B2649" s="111" t="str">
        <f ca="1">OFFSET('YODA Header Blocks'!$A$1,0,'YODA File'!A2649)</f>
        <v>Data Values</v>
      </c>
      <c r="C2649" s="111">
        <f t="shared" ca="1" si="83"/>
        <v>2548</v>
      </c>
      <c r="D2649" s="111" t="str">
        <f ca="1">IF(ROW()-2&gt;LengthHeader,"",
OFFSET('YODA Header Blocks'!$A$2,'YODA File'!C2649,'YODA File'!A2649))</f>
        <v/>
      </c>
    </row>
    <row r="2650" spans="1:4" x14ac:dyDescent="0.25">
      <c r="A2650" s="111">
        <f t="shared" ca="1" si="82"/>
        <v>28</v>
      </c>
      <c r="B2650" s="111" t="str">
        <f ca="1">OFFSET('YODA Header Blocks'!$A$1,0,'YODA File'!A2650)</f>
        <v>Data Values</v>
      </c>
      <c r="C2650" s="111">
        <f t="shared" ca="1" si="83"/>
        <v>2549</v>
      </c>
      <c r="D2650" s="111" t="str">
        <f ca="1">IF(ROW()-2&gt;LengthHeader,"",
OFFSET('YODA Header Blocks'!$A$2,'YODA File'!C2650,'YODA File'!A2650))</f>
        <v/>
      </c>
    </row>
    <row r="2651" spans="1:4" x14ac:dyDescent="0.25">
      <c r="A2651" s="111">
        <f t="shared" ca="1" si="82"/>
        <v>28</v>
      </c>
      <c r="B2651" s="111" t="str">
        <f ca="1">OFFSET('YODA Header Blocks'!$A$1,0,'YODA File'!A2651)</f>
        <v>Data Values</v>
      </c>
      <c r="C2651" s="111">
        <f t="shared" ca="1" si="83"/>
        <v>2550</v>
      </c>
      <c r="D2651" s="111" t="str">
        <f ca="1">IF(ROW()-2&gt;LengthHeader,"",
OFFSET('YODA Header Blocks'!$A$2,'YODA File'!C2651,'YODA File'!A2651))</f>
        <v/>
      </c>
    </row>
    <row r="2652" spans="1:4" x14ac:dyDescent="0.25">
      <c r="A2652" s="111">
        <f t="shared" ca="1" si="82"/>
        <v>28</v>
      </c>
      <c r="B2652" s="111" t="str">
        <f ca="1">OFFSET('YODA Header Blocks'!$A$1,0,'YODA File'!A2652)</f>
        <v>Data Values</v>
      </c>
      <c r="C2652" s="111">
        <f t="shared" ca="1" si="83"/>
        <v>2551</v>
      </c>
      <c r="D2652" s="111" t="str">
        <f ca="1">IF(ROW()-2&gt;LengthHeader,"",
OFFSET('YODA Header Blocks'!$A$2,'YODA File'!C2652,'YODA File'!A2652))</f>
        <v/>
      </c>
    </row>
    <row r="2653" spans="1:4" x14ac:dyDescent="0.25">
      <c r="A2653" s="111">
        <f t="shared" ca="1" si="82"/>
        <v>28</v>
      </c>
      <c r="B2653" s="111" t="str">
        <f ca="1">OFFSET('YODA Header Blocks'!$A$1,0,'YODA File'!A2653)</f>
        <v>Data Values</v>
      </c>
      <c r="C2653" s="111">
        <f t="shared" ca="1" si="83"/>
        <v>2552</v>
      </c>
      <c r="D2653" s="111" t="str">
        <f ca="1">IF(ROW()-2&gt;LengthHeader,"",
OFFSET('YODA Header Blocks'!$A$2,'YODA File'!C2653,'YODA File'!A2653))</f>
        <v/>
      </c>
    </row>
    <row r="2654" spans="1:4" x14ac:dyDescent="0.25">
      <c r="A2654" s="111">
        <f t="shared" ca="1" si="82"/>
        <v>28</v>
      </c>
      <c r="B2654" s="111" t="str">
        <f ca="1">OFFSET('YODA Header Blocks'!$A$1,0,'YODA File'!A2654)</f>
        <v>Data Values</v>
      </c>
      <c r="C2654" s="111">
        <f t="shared" ca="1" si="83"/>
        <v>2553</v>
      </c>
      <c r="D2654" s="111" t="str">
        <f ca="1">IF(ROW()-2&gt;LengthHeader,"",
OFFSET('YODA Header Blocks'!$A$2,'YODA File'!C2654,'YODA File'!A2654))</f>
        <v/>
      </c>
    </row>
    <row r="2655" spans="1:4" x14ac:dyDescent="0.25">
      <c r="A2655" s="111">
        <f t="shared" ca="1" si="82"/>
        <v>28</v>
      </c>
      <c r="B2655" s="111" t="str">
        <f ca="1">OFFSET('YODA Header Blocks'!$A$1,0,'YODA File'!A2655)</f>
        <v>Data Values</v>
      </c>
      <c r="C2655" s="111">
        <f t="shared" ca="1" si="83"/>
        <v>2554</v>
      </c>
      <c r="D2655" s="111" t="str">
        <f ca="1">IF(ROW()-2&gt;LengthHeader,"",
OFFSET('YODA Header Blocks'!$A$2,'YODA File'!C2655,'YODA File'!A2655))</f>
        <v/>
      </c>
    </row>
    <row r="2656" spans="1:4" x14ac:dyDescent="0.25">
      <c r="A2656" s="111">
        <f t="shared" ca="1" si="82"/>
        <v>28</v>
      </c>
      <c r="B2656" s="111" t="str">
        <f ca="1">OFFSET('YODA Header Blocks'!$A$1,0,'YODA File'!A2656)</f>
        <v>Data Values</v>
      </c>
      <c r="C2656" s="111">
        <f t="shared" ca="1" si="83"/>
        <v>2555</v>
      </c>
      <c r="D2656" s="111" t="str">
        <f ca="1">IF(ROW()-2&gt;LengthHeader,"",
OFFSET('YODA Header Blocks'!$A$2,'YODA File'!C2656,'YODA File'!A2656))</f>
        <v/>
      </c>
    </row>
    <row r="2657" spans="1:4" x14ac:dyDescent="0.25">
      <c r="A2657" s="111">
        <f t="shared" ca="1" si="82"/>
        <v>28</v>
      </c>
      <c r="B2657" s="111" t="str">
        <f ca="1">OFFSET('YODA Header Blocks'!$A$1,0,'YODA File'!A2657)</f>
        <v>Data Values</v>
      </c>
      <c r="C2657" s="111">
        <f t="shared" ca="1" si="83"/>
        <v>2556</v>
      </c>
      <c r="D2657" s="111" t="str">
        <f ca="1">IF(ROW()-2&gt;LengthHeader,"",
OFFSET('YODA Header Blocks'!$A$2,'YODA File'!C2657,'YODA File'!A2657))</f>
        <v/>
      </c>
    </row>
    <row r="2658" spans="1:4" x14ac:dyDescent="0.25">
      <c r="A2658" s="111">
        <f t="shared" ca="1" si="82"/>
        <v>28</v>
      </c>
      <c r="B2658" s="111" t="str">
        <f ca="1">OFFSET('YODA Header Blocks'!$A$1,0,'YODA File'!A2658)</f>
        <v>Data Values</v>
      </c>
      <c r="C2658" s="111">
        <f t="shared" ca="1" si="83"/>
        <v>2557</v>
      </c>
      <c r="D2658" s="111" t="str">
        <f ca="1">IF(ROW()-2&gt;LengthHeader,"",
OFFSET('YODA Header Blocks'!$A$2,'YODA File'!C2658,'YODA File'!A2658))</f>
        <v/>
      </c>
    </row>
    <row r="2659" spans="1:4" x14ac:dyDescent="0.25">
      <c r="A2659" s="111">
        <f t="shared" ca="1" si="82"/>
        <v>28</v>
      </c>
      <c r="B2659" s="111" t="str">
        <f ca="1">OFFSET('YODA Header Blocks'!$A$1,0,'YODA File'!A2659)</f>
        <v>Data Values</v>
      </c>
      <c r="C2659" s="111">
        <f t="shared" ca="1" si="83"/>
        <v>2558</v>
      </c>
      <c r="D2659" s="111" t="str">
        <f ca="1">IF(ROW()-2&gt;LengthHeader,"",
OFFSET('YODA Header Blocks'!$A$2,'YODA File'!C2659,'YODA File'!A2659))</f>
        <v/>
      </c>
    </row>
    <row r="2660" spans="1:4" x14ac:dyDescent="0.25">
      <c r="A2660" s="111">
        <f t="shared" ca="1" si="82"/>
        <v>28</v>
      </c>
      <c r="B2660" s="111" t="str">
        <f ca="1">OFFSET('YODA Header Blocks'!$A$1,0,'YODA File'!A2660)</f>
        <v>Data Values</v>
      </c>
      <c r="C2660" s="111">
        <f t="shared" ca="1" si="83"/>
        <v>2559</v>
      </c>
      <c r="D2660" s="111" t="str">
        <f ca="1">IF(ROW()-2&gt;LengthHeader,"",
OFFSET('YODA Header Blocks'!$A$2,'YODA File'!C2660,'YODA File'!A2660))</f>
        <v/>
      </c>
    </row>
    <row r="2661" spans="1:4" x14ac:dyDescent="0.25">
      <c r="A2661" s="111">
        <f t="shared" ca="1" si="82"/>
        <v>28</v>
      </c>
      <c r="B2661" s="111" t="str">
        <f ca="1">OFFSET('YODA Header Blocks'!$A$1,0,'YODA File'!A2661)</f>
        <v>Data Values</v>
      </c>
      <c r="C2661" s="111">
        <f t="shared" ca="1" si="83"/>
        <v>2560</v>
      </c>
      <c r="D2661" s="111" t="str">
        <f ca="1">IF(ROW()-2&gt;LengthHeader,"",
OFFSET('YODA Header Blocks'!$A$2,'YODA File'!C2661,'YODA File'!A2661))</f>
        <v/>
      </c>
    </row>
    <row r="2662" spans="1:4" x14ac:dyDescent="0.25">
      <c r="A2662" s="111">
        <f t="shared" ca="1" si="82"/>
        <v>28</v>
      </c>
      <c r="B2662" s="111" t="str">
        <f ca="1">OFFSET('YODA Header Blocks'!$A$1,0,'YODA File'!A2662)</f>
        <v>Data Values</v>
      </c>
      <c r="C2662" s="111">
        <f t="shared" ca="1" si="83"/>
        <v>2561</v>
      </c>
      <c r="D2662" s="111" t="str">
        <f ca="1">IF(ROW()-2&gt;LengthHeader,"",
OFFSET('YODA Header Blocks'!$A$2,'YODA File'!C2662,'YODA File'!A2662))</f>
        <v/>
      </c>
    </row>
    <row r="2663" spans="1:4" x14ac:dyDescent="0.25">
      <c r="A2663" s="111">
        <f t="shared" ca="1" si="82"/>
        <v>28</v>
      </c>
      <c r="B2663" s="111" t="str">
        <f ca="1">OFFSET('YODA Header Blocks'!$A$1,0,'YODA File'!A2663)</f>
        <v>Data Values</v>
      </c>
      <c r="C2663" s="111">
        <f t="shared" ca="1" si="83"/>
        <v>2562</v>
      </c>
      <c r="D2663" s="111" t="str">
        <f ca="1">IF(ROW()-2&gt;LengthHeader,"",
OFFSET('YODA Header Blocks'!$A$2,'YODA File'!C2663,'YODA File'!A2663))</f>
        <v/>
      </c>
    </row>
    <row r="2664" spans="1:4" x14ac:dyDescent="0.25">
      <c r="A2664" s="111">
        <f t="shared" ca="1" si="82"/>
        <v>28</v>
      </c>
      <c r="B2664" s="111" t="str">
        <f ca="1">OFFSET('YODA Header Blocks'!$A$1,0,'YODA File'!A2664)</f>
        <v>Data Values</v>
      </c>
      <c r="C2664" s="111">
        <f t="shared" ca="1" si="83"/>
        <v>2563</v>
      </c>
      <c r="D2664" s="111" t="str">
        <f ca="1">IF(ROW()-2&gt;LengthHeader,"",
OFFSET('YODA Header Blocks'!$A$2,'YODA File'!C2664,'YODA File'!A2664))</f>
        <v/>
      </c>
    </row>
    <row r="2665" spans="1:4" x14ac:dyDescent="0.25">
      <c r="A2665" s="111">
        <f t="shared" ca="1" si="82"/>
        <v>28</v>
      </c>
      <c r="B2665" s="111" t="str">
        <f ca="1">OFFSET('YODA Header Blocks'!$A$1,0,'YODA File'!A2665)</f>
        <v>Data Values</v>
      </c>
      <c r="C2665" s="111">
        <f t="shared" ca="1" si="83"/>
        <v>2564</v>
      </c>
      <c r="D2665" s="111" t="str">
        <f ca="1">IF(ROW()-2&gt;LengthHeader,"",
OFFSET('YODA Header Blocks'!$A$2,'YODA File'!C2665,'YODA File'!A2665))</f>
        <v/>
      </c>
    </row>
    <row r="2666" spans="1:4" x14ac:dyDescent="0.25">
      <c r="A2666" s="111">
        <f t="shared" ca="1" si="82"/>
        <v>28</v>
      </c>
      <c r="B2666" s="111" t="str">
        <f ca="1">OFFSET('YODA Header Blocks'!$A$1,0,'YODA File'!A2666)</f>
        <v>Data Values</v>
      </c>
      <c r="C2666" s="111">
        <f t="shared" ca="1" si="83"/>
        <v>2565</v>
      </c>
      <c r="D2666" s="111" t="str">
        <f ca="1">IF(ROW()-2&gt;LengthHeader,"",
OFFSET('YODA Header Blocks'!$A$2,'YODA File'!C2666,'YODA File'!A2666))</f>
        <v/>
      </c>
    </row>
    <row r="2667" spans="1:4" x14ac:dyDescent="0.25">
      <c r="A2667" s="111">
        <f t="shared" ca="1" si="82"/>
        <v>28</v>
      </c>
      <c r="B2667" s="111" t="str">
        <f ca="1">OFFSET('YODA Header Blocks'!$A$1,0,'YODA File'!A2667)</f>
        <v>Data Values</v>
      </c>
      <c r="C2667" s="111">
        <f t="shared" ca="1" si="83"/>
        <v>2566</v>
      </c>
      <c r="D2667" s="111" t="str">
        <f ca="1">IF(ROW()-2&gt;LengthHeader,"",
OFFSET('YODA Header Blocks'!$A$2,'YODA File'!C2667,'YODA File'!A2667))</f>
        <v/>
      </c>
    </row>
    <row r="2668" spans="1:4" x14ac:dyDescent="0.25">
      <c r="A2668" s="111">
        <f t="shared" ca="1" si="82"/>
        <v>28</v>
      </c>
      <c r="B2668" s="111" t="str">
        <f ca="1">OFFSET('YODA Header Blocks'!$A$1,0,'YODA File'!A2668)</f>
        <v>Data Values</v>
      </c>
      <c r="C2668" s="111">
        <f t="shared" ca="1" si="83"/>
        <v>2567</v>
      </c>
      <c r="D2668" s="111" t="str">
        <f ca="1">IF(ROW()-2&gt;LengthHeader,"",
OFFSET('YODA Header Blocks'!$A$2,'YODA File'!C2668,'YODA File'!A2668))</f>
        <v/>
      </c>
    </row>
    <row r="2669" spans="1:4" x14ac:dyDescent="0.25">
      <c r="A2669" s="111">
        <f t="shared" ca="1" si="82"/>
        <v>28</v>
      </c>
      <c r="B2669" s="111" t="str">
        <f ca="1">OFFSET('YODA Header Blocks'!$A$1,0,'YODA File'!A2669)</f>
        <v>Data Values</v>
      </c>
      <c r="C2669" s="111">
        <f t="shared" ca="1" si="83"/>
        <v>2568</v>
      </c>
      <c r="D2669" s="111" t="str">
        <f ca="1">IF(ROW()-2&gt;LengthHeader,"",
OFFSET('YODA Header Blocks'!$A$2,'YODA File'!C2669,'YODA File'!A2669))</f>
        <v/>
      </c>
    </row>
    <row r="2670" spans="1:4" x14ac:dyDescent="0.25">
      <c r="A2670" s="111">
        <f t="shared" ca="1" si="82"/>
        <v>28</v>
      </c>
      <c r="B2670" s="111" t="str">
        <f ca="1">OFFSET('YODA Header Blocks'!$A$1,0,'YODA File'!A2670)</f>
        <v>Data Values</v>
      </c>
      <c r="C2670" s="111">
        <f t="shared" ca="1" si="83"/>
        <v>2569</v>
      </c>
      <c r="D2670" s="111" t="str">
        <f ca="1">IF(ROW()-2&gt;LengthHeader,"",
OFFSET('YODA Header Blocks'!$A$2,'YODA File'!C2670,'YODA File'!A2670))</f>
        <v/>
      </c>
    </row>
    <row r="2671" spans="1:4" x14ac:dyDescent="0.25">
      <c r="A2671" s="111">
        <f t="shared" ca="1" si="82"/>
        <v>28</v>
      </c>
      <c r="B2671" s="111" t="str">
        <f ca="1">OFFSET('YODA Header Blocks'!$A$1,0,'YODA File'!A2671)</f>
        <v>Data Values</v>
      </c>
      <c r="C2671" s="111">
        <f t="shared" ca="1" si="83"/>
        <v>2570</v>
      </c>
      <c r="D2671" s="111" t="str">
        <f ca="1">IF(ROW()-2&gt;LengthHeader,"",
OFFSET('YODA Header Blocks'!$A$2,'YODA File'!C2671,'YODA File'!A2671))</f>
        <v/>
      </c>
    </row>
    <row r="2672" spans="1:4" x14ac:dyDescent="0.25">
      <c r="A2672" s="111">
        <f t="shared" ca="1" si="82"/>
        <v>28</v>
      </c>
      <c r="B2672" s="111" t="str">
        <f ca="1">OFFSET('YODA Header Blocks'!$A$1,0,'YODA File'!A2672)</f>
        <v>Data Values</v>
      </c>
      <c r="C2672" s="111">
        <f t="shared" ca="1" si="83"/>
        <v>2571</v>
      </c>
      <c r="D2672" s="111" t="str">
        <f ca="1">IF(ROW()-2&gt;LengthHeader,"",
OFFSET('YODA Header Blocks'!$A$2,'YODA File'!C2672,'YODA File'!A2672))</f>
        <v/>
      </c>
    </row>
    <row r="2673" spans="1:4" x14ac:dyDescent="0.25">
      <c r="A2673" s="111">
        <f t="shared" ca="1" si="82"/>
        <v>28</v>
      </c>
      <c r="B2673" s="111" t="str">
        <f ca="1">OFFSET('YODA Header Blocks'!$A$1,0,'YODA File'!A2673)</f>
        <v>Data Values</v>
      </c>
      <c r="C2673" s="111">
        <f t="shared" ca="1" si="83"/>
        <v>2572</v>
      </c>
      <c r="D2673" s="111" t="str">
        <f ca="1">IF(ROW()-2&gt;LengthHeader,"",
OFFSET('YODA Header Blocks'!$A$2,'YODA File'!C2673,'YODA File'!A2673))</f>
        <v/>
      </c>
    </row>
    <row r="2674" spans="1:4" x14ac:dyDescent="0.25">
      <c r="A2674" s="111">
        <f t="shared" ca="1" si="82"/>
        <v>28</v>
      </c>
      <c r="B2674" s="111" t="str">
        <f ca="1">OFFSET('YODA Header Blocks'!$A$1,0,'YODA File'!A2674)</f>
        <v>Data Values</v>
      </c>
      <c r="C2674" s="111">
        <f t="shared" ca="1" si="83"/>
        <v>2573</v>
      </c>
      <c r="D2674" s="111" t="str">
        <f ca="1">IF(ROW()-2&gt;LengthHeader,"",
OFFSET('YODA Header Blocks'!$A$2,'YODA File'!C2674,'YODA File'!A2674))</f>
        <v/>
      </c>
    </row>
    <row r="2675" spans="1:4" x14ac:dyDescent="0.25">
      <c r="A2675" s="111">
        <f t="shared" ca="1" si="82"/>
        <v>28</v>
      </c>
      <c r="B2675" s="111" t="str">
        <f ca="1">OFFSET('YODA Header Blocks'!$A$1,0,'YODA File'!A2675)</f>
        <v>Data Values</v>
      </c>
      <c r="C2675" s="111">
        <f t="shared" ca="1" si="83"/>
        <v>2574</v>
      </c>
      <c r="D2675" s="111" t="str">
        <f ca="1">IF(ROW()-2&gt;LengthHeader,"",
OFFSET('YODA Header Blocks'!$A$2,'YODA File'!C2675,'YODA File'!A2675))</f>
        <v/>
      </c>
    </row>
    <row r="2676" spans="1:4" x14ac:dyDescent="0.25">
      <c r="A2676" s="111">
        <f t="shared" ca="1" si="82"/>
        <v>28</v>
      </c>
      <c r="B2676" s="111" t="str">
        <f ca="1">OFFSET('YODA Header Blocks'!$A$1,0,'YODA File'!A2676)</f>
        <v>Data Values</v>
      </c>
      <c r="C2676" s="111">
        <f t="shared" ca="1" si="83"/>
        <v>2575</v>
      </c>
      <c r="D2676" s="111" t="str">
        <f ca="1">IF(ROW()-2&gt;LengthHeader,"",
OFFSET('YODA Header Blocks'!$A$2,'YODA File'!C2676,'YODA File'!A2676))</f>
        <v/>
      </c>
    </row>
    <row r="2677" spans="1:4" x14ac:dyDescent="0.25">
      <c r="A2677" s="111">
        <f t="shared" ca="1" si="82"/>
        <v>28</v>
      </c>
      <c r="B2677" s="111" t="str">
        <f ca="1">OFFSET('YODA Header Blocks'!$A$1,0,'YODA File'!A2677)</f>
        <v>Data Values</v>
      </c>
      <c r="C2677" s="111">
        <f t="shared" ca="1" si="83"/>
        <v>2576</v>
      </c>
      <c r="D2677" s="111" t="str">
        <f ca="1">IF(ROW()-2&gt;LengthHeader,"",
OFFSET('YODA Header Blocks'!$A$2,'YODA File'!C2677,'YODA File'!A2677))</f>
        <v/>
      </c>
    </row>
    <row r="2678" spans="1:4" x14ac:dyDescent="0.25">
      <c r="A2678" s="111">
        <f t="shared" ca="1" si="82"/>
        <v>28</v>
      </c>
      <c r="B2678" s="111" t="str">
        <f ca="1">OFFSET('YODA Header Blocks'!$A$1,0,'YODA File'!A2678)</f>
        <v>Data Values</v>
      </c>
      <c r="C2678" s="111">
        <f t="shared" ca="1" si="83"/>
        <v>2577</v>
      </c>
      <c r="D2678" s="111" t="str">
        <f ca="1">IF(ROW()-2&gt;LengthHeader,"",
OFFSET('YODA Header Blocks'!$A$2,'YODA File'!C2678,'YODA File'!A2678))</f>
        <v/>
      </c>
    </row>
    <row r="2679" spans="1:4" x14ac:dyDescent="0.25">
      <c r="A2679" s="111">
        <f t="shared" ca="1" si="82"/>
        <v>28</v>
      </c>
      <c r="B2679" s="111" t="str">
        <f ca="1">OFFSET('YODA Header Blocks'!$A$1,0,'YODA File'!A2679)</f>
        <v>Data Values</v>
      </c>
      <c r="C2679" s="111">
        <f t="shared" ca="1" si="83"/>
        <v>2578</v>
      </c>
      <c r="D2679" s="111" t="str">
        <f ca="1">IF(ROW()-2&gt;LengthHeader,"",
OFFSET('YODA Header Blocks'!$A$2,'YODA File'!C2679,'YODA File'!A2679))</f>
        <v/>
      </c>
    </row>
    <row r="2680" spans="1:4" x14ac:dyDescent="0.25">
      <c r="A2680" s="111">
        <f t="shared" ca="1" si="82"/>
        <v>28</v>
      </c>
      <c r="B2680" s="111" t="str">
        <f ca="1">OFFSET('YODA Header Blocks'!$A$1,0,'YODA File'!A2680)</f>
        <v>Data Values</v>
      </c>
      <c r="C2680" s="111">
        <f t="shared" ca="1" si="83"/>
        <v>2579</v>
      </c>
      <c r="D2680" s="111" t="str">
        <f ca="1">IF(ROW()-2&gt;LengthHeader,"",
OFFSET('YODA Header Blocks'!$A$2,'YODA File'!C2680,'YODA File'!A2680))</f>
        <v/>
      </c>
    </row>
    <row r="2681" spans="1:4" x14ac:dyDescent="0.25">
      <c r="A2681" s="111">
        <f t="shared" ca="1" si="82"/>
        <v>28</v>
      </c>
      <c r="B2681" s="111" t="str">
        <f ca="1">OFFSET('YODA Header Blocks'!$A$1,0,'YODA File'!A2681)</f>
        <v>Data Values</v>
      </c>
      <c r="C2681" s="111">
        <f t="shared" ca="1" si="83"/>
        <v>2580</v>
      </c>
      <c r="D2681" s="111" t="str">
        <f ca="1">IF(ROW()-2&gt;LengthHeader,"",
OFFSET('YODA Header Blocks'!$A$2,'YODA File'!C2681,'YODA File'!A2681))</f>
        <v/>
      </c>
    </row>
    <row r="2682" spans="1:4" x14ac:dyDescent="0.25">
      <c r="A2682" s="111">
        <f t="shared" ca="1" si="82"/>
        <v>28</v>
      </c>
      <c r="B2682" s="111" t="str">
        <f ca="1">OFFSET('YODA Header Blocks'!$A$1,0,'YODA File'!A2682)</f>
        <v>Data Values</v>
      </c>
      <c r="C2682" s="111">
        <f t="shared" ca="1" si="83"/>
        <v>2581</v>
      </c>
      <c r="D2682" s="111" t="str">
        <f ca="1">IF(ROW()-2&gt;LengthHeader,"",
OFFSET('YODA Header Blocks'!$A$2,'YODA File'!C2682,'YODA File'!A2682))</f>
        <v/>
      </c>
    </row>
    <row r="2683" spans="1:4" x14ac:dyDescent="0.25">
      <c r="A2683" s="111">
        <f t="shared" ca="1" si="82"/>
        <v>28</v>
      </c>
      <c r="B2683" s="111" t="str">
        <f ca="1">OFFSET('YODA Header Blocks'!$A$1,0,'YODA File'!A2683)</f>
        <v>Data Values</v>
      </c>
      <c r="C2683" s="111">
        <f t="shared" ca="1" si="83"/>
        <v>2582</v>
      </c>
      <c r="D2683" s="111" t="str">
        <f ca="1">IF(ROW()-2&gt;LengthHeader,"",
OFFSET('YODA Header Blocks'!$A$2,'YODA File'!C2683,'YODA File'!A2683))</f>
        <v/>
      </c>
    </row>
    <row r="2684" spans="1:4" x14ac:dyDescent="0.25">
      <c r="A2684" s="111">
        <f t="shared" ca="1" si="82"/>
        <v>28</v>
      </c>
      <c r="B2684" s="111" t="str">
        <f ca="1">OFFSET('YODA Header Blocks'!$A$1,0,'YODA File'!A2684)</f>
        <v>Data Values</v>
      </c>
      <c r="C2684" s="111">
        <f t="shared" ca="1" si="83"/>
        <v>2583</v>
      </c>
      <c r="D2684" s="111" t="str">
        <f ca="1">IF(ROW()-2&gt;LengthHeader,"",
OFFSET('YODA Header Blocks'!$A$2,'YODA File'!C2684,'YODA File'!A2684))</f>
        <v/>
      </c>
    </row>
    <row r="2685" spans="1:4" x14ac:dyDescent="0.25">
      <c r="A2685" s="111">
        <f t="shared" ca="1" si="82"/>
        <v>28</v>
      </c>
      <c r="B2685" s="111" t="str">
        <f ca="1">OFFSET('YODA Header Blocks'!$A$1,0,'YODA File'!A2685)</f>
        <v>Data Values</v>
      </c>
      <c r="C2685" s="111">
        <f t="shared" ca="1" si="83"/>
        <v>2584</v>
      </c>
      <c r="D2685" s="111" t="str">
        <f ca="1">IF(ROW()-2&gt;LengthHeader,"",
OFFSET('YODA Header Blocks'!$A$2,'YODA File'!C2685,'YODA File'!A2685))</f>
        <v/>
      </c>
    </row>
    <row r="2686" spans="1:4" x14ac:dyDescent="0.25">
      <c r="A2686" s="111">
        <f t="shared" ca="1" si="82"/>
        <v>28</v>
      </c>
      <c r="B2686" s="111" t="str">
        <f ca="1">OFFSET('YODA Header Blocks'!$A$1,0,'YODA File'!A2686)</f>
        <v>Data Values</v>
      </c>
      <c r="C2686" s="111">
        <f t="shared" ca="1" si="83"/>
        <v>2585</v>
      </c>
      <c r="D2686" s="111" t="str">
        <f ca="1">IF(ROW()-2&gt;LengthHeader,"",
OFFSET('YODA Header Blocks'!$A$2,'YODA File'!C2686,'YODA File'!A2686))</f>
        <v/>
      </c>
    </row>
    <row r="2687" spans="1:4" x14ac:dyDescent="0.25">
      <c r="A2687" s="111">
        <f t="shared" ca="1" si="82"/>
        <v>28</v>
      </c>
      <c r="B2687" s="111" t="str">
        <f ca="1">OFFSET('YODA Header Blocks'!$A$1,0,'YODA File'!A2687)</f>
        <v>Data Values</v>
      </c>
      <c r="C2687" s="111">
        <f t="shared" ca="1" si="83"/>
        <v>2586</v>
      </c>
      <c r="D2687" s="111" t="str">
        <f ca="1">IF(ROW()-2&gt;LengthHeader,"",
OFFSET('YODA Header Blocks'!$A$2,'YODA File'!C2687,'YODA File'!A2687))</f>
        <v/>
      </c>
    </row>
    <row r="2688" spans="1:4" x14ac:dyDescent="0.25">
      <c r="A2688" s="111">
        <f t="shared" ca="1" si="82"/>
        <v>28</v>
      </c>
      <c r="B2688" s="111" t="str">
        <f ca="1">OFFSET('YODA Header Blocks'!$A$1,0,'YODA File'!A2688)</f>
        <v>Data Values</v>
      </c>
      <c r="C2688" s="111">
        <f t="shared" ca="1" si="83"/>
        <v>2587</v>
      </c>
      <c r="D2688" s="111" t="str">
        <f ca="1">IF(ROW()-2&gt;LengthHeader,"",
OFFSET('YODA Header Blocks'!$A$2,'YODA File'!C2688,'YODA File'!A2688))</f>
        <v/>
      </c>
    </row>
    <row r="2689" spans="1:4" x14ac:dyDescent="0.25">
      <c r="A2689" s="111">
        <f t="shared" ca="1" si="82"/>
        <v>28</v>
      </c>
      <c r="B2689" s="111" t="str">
        <f ca="1">OFFSET('YODA Header Blocks'!$A$1,0,'YODA File'!A2689)</f>
        <v>Data Values</v>
      </c>
      <c r="C2689" s="111">
        <f t="shared" ca="1" si="83"/>
        <v>2588</v>
      </c>
      <c r="D2689" s="111" t="str">
        <f ca="1">IF(ROW()-2&gt;LengthHeader,"",
OFFSET('YODA Header Blocks'!$A$2,'YODA File'!C2689,'YODA File'!A2689))</f>
        <v/>
      </c>
    </row>
    <row r="2690" spans="1:4" x14ac:dyDescent="0.25">
      <c r="A2690" s="111">
        <f t="shared" ca="1" si="82"/>
        <v>28</v>
      </c>
      <c r="B2690" s="111" t="str">
        <f ca="1">OFFSET('YODA Header Blocks'!$A$1,0,'YODA File'!A2690)</f>
        <v>Data Values</v>
      </c>
      <c r="C2690" s="111">
        <f t="shared" ca="1" si="83"/>
        <v>2589</v>
      </c>
      <c r="D2690" s="111" t="str">
        <f ca="1">IF(ROW()-2&gt;LengthHeader,"",
OFFSET('YODA Header Blocks'!$A$2,'YODA File'!C2690,'YODA File'!A2690))</f>
        <v/>
      </c>
    </row>
    <row r="2691" spans="1:4" x14ac:dyDescent="0.25">
      <c r="A2691" s="111">
        <f t="shared" ref="A2691:A2754" ca="1" si="84">IF(C2690=INDIRECT(CONCATENATE("'YODA Header Blocks'!R2C",A2690+1,":R2C",A2690+1),FALSE),A2690+1,A2690)</f>
        <v>28</v>
      </c>
      <c r="B2691" s="111" t="str">
        <f ca="1">OFFSET('YODA Header Blocks'!$A$1,0,'YODA File'!A2691)</f>
        <v>Data Values</v>
      </c>
      <c r="C2691" s="111">
        <f t="shared" ref="C2691:C2754" ca="1" si="85">IF(C2690=SUM(INDIRECT(CONCATENATE("'YODA Header Blocks'!R2C",A2690+1,":R2C",A2690+1),FALSE)),1,C2690+1)</f>
        <v>2590</v>
      </c>
      <c r="D2691" s="111" t="str">
        <f ca="1">IF(ROW()-2&gt;LengthHeader,"",
OFFSET('YODA Header Blocks'!$A$2,'YODA File'!C2691,'YODA File'!A2691))</f>
        <v/>
      </c>
    </row>
    <row r="2692" spans="1:4" x14ac:dyDescent="0.25">
      <c r="A2692" s="111">
        <f t="shared" ca="1" si="84"/>
        <v>28</v>
      </c>
      <c r="B2692" s="111" t="str">
        <f ca="1">OFFSET('YODA Header Blocks'!$A$1,0,'YODA File'!A2692)</f>
        <v>Data Values</v>
      </c>
      <c r="C2692" s="111">
        <f t="shared" ca="1" si="85"/>
        <v>2591</v>
      </c>
      <c r="D2692" s="111" t="str">
        <f ca="1">IF(ROW()-2&gt;LengthHeader,"",
OFFSET('YODA Header Blocks'!$A$2,'YODA File'!C2692,'YODA File'!A2692))</f>
        <v/>
      </c>
    </row>
    <row r="2693" spans="1:4" x14ac:dyDescent="0.25">
      <c r="A2693" s="111">
        <f t="shared" ca="1" si="84"/>
        <v>28</v>
      </c>
      <c r="B2693" s="111" t="str">
        <f ca="1">OFFSET('YODA Header Blocks'!$A$1,0,'YODA File'!A2693)</f>
        <v>Data Values</v>
      </c>
      <c r="C2693" s="111">
        <f t="shared" ca="1" si="85"/>
        <v>2592</v>
      </c>
      <c r="D2693" s="111" t="str">
        <f ca="1">IF(ROW()-2&gt;LengthHeader,"",
OFFSET('YODA Header Blocks'!$A$2,'YODA File'!C2693,'YODA File'!A2693))</f>
        <v/>
      </c>
    </row>
    <row r="2694" spans="1:4" x14ac:dyDescent="0.25">
      <c r="A2694" s="111">
        <f t="shared" ca="1" si="84"/>
        <v>28</v>
      </c>
      <c r="B2694" s="111" t="str">
        <f ca="1">OFFSET('YODA Header Blocks'!$A$1,0,'YODA File'!A2694)</f>
        <v>Data Values</v>
      </c>
      <c r="C2694" s="111">
        <f t="shared" ca="1" si="85"/>
        <v>2593</v>
      </c>
      <c r="D2694" s="111" t="str">
        <f ca="1">IF(ROW()-2&gt;LengthHeader,"",
OFFSET('YODA Header Blocks'!$A$2,'YODA File'!C2694,'YODA File'!A2694))</f>
        <v/>
      </c>
    </row>
    <row r="2695" spans="1:4" x14ac:dyDescent="0.25">
      <c r="A2695" s="111">
        <f t="shared" ca="1" si="84"/>
        <v>28</v>
      </c>
      <c r="B2695" s="111" t="str">
        <f ca="1">OFFSET('YODA Header Blocks'!$A$1,0,'YODA File'!A2695)</f>
        <v>Data Values</v>
      </c>
      <c r="C2695" s="111">
        <f t="shared" ca="1" si="85"/>
        <v>2594</v>
      </c>
      <c r="D2695" s="111" t="str">
        <f ca="1">IF(ROW()-2&gt;LengthHeader,"",
OFFSET('YODA Header Blocks'!$A$2,'YODA File'!C2695,'YODA File'!A2695))</f>
        <v/>
      </c>
    </row>
    <row r="2696" spans="1:4" x14ac:dyDescent="0.25">
      <c r="A2696" s="111">
        <f t="shared" ca="1" si="84"/>
        <v>28</v>
      </c>
      <c r="B2696" s="111" t="str">
        <f ca="1">OFFSET('YODA Header Blocks'!$A$1,0,'YODA File'!A2696)</f>
        <v>Data Values</v>
      </c>
      <c r="C2696" s="111">
        <f t="shared" ca="1" si="85"/>
        <v>2595</v>
      </c>
      <c r="D2696" s="111" t="str">
        <f ca="1">IF(ROW()-2&gt;LengthHeader,"",
OFFSET('YODA Header Blocks'!$A$2,'YODA File'!C2696,'YODA File'!A2696))</f>
        <v/>
      </c>
    </row>
    <row r="2697" spans="1:4" x14ac:dyDescent="0.25">
      <c r="A2697" s="111">
        <f t="shared" ca="1" si="84"/>
        <v>28</v>
      </c>
      <c r="B2697" s="111" t="str">
        <f ca="1">OFFSET('YODA Header Blocks'!$A$1,0,'YODA File'!A2697)</f>
        <v>Data Values</v>
      </c>
      <c r="C2697" s="111">
        <f t="shared" ca="1" si="85"/>
        <v>2596</v>
      </c>
      <c r="D2697" s="111" t="str">
        <f ca="1">IF(ROW()-2&gt;LengthHeader,"",
OFFSET('YODA Header Blocks'!$A$2,'YODA File'!C2697,'YODA File'!A2697))</f>
        <v/>
      </c>
    </row>
    <row r="2698" spans="1:4" x14ac:dyDescent="0.25">
      <c r="A2698" s="111">
        <f t="shared" ca="1" si="84"/>
        <v>28</v>
      </c>
      <c r="B2698" s="111" t="str">
        <f ca="1">OFFSET('YODA Header Blocks'!$A$1,0,'YODA File'!A2698)</f>
        <v>Data Values</v>
      </c>
      <c r="C2698" s="111">
        <f t="shared" ca="1" si="85"/>
        <v>2597</v>
      </c>
      <c r="D2698" s="111" t="str">
        <f ca="1">IF(ROW()-2&gt;LengthHeader,"",
OFFSET('YODA Header Blocks'!$A$2,'YODA File'!C2698,'YODA File'!A2698))</f>
        <v/>
      </c>
    </row>
    <row r="2699" spans="1:4" x14ac:dyDescent="0.25">
      <c r="A2699" s="111">
        <f t="shared" ca="1" si="84"/>
        <v>28</v>
      </c>
      <c r="B2699" s="111" t="str">
        <f ca="1">OFFSET('YODA Header Blocks'!$A$1,0,'YODA File'!A2699)</f>
        <v>Data Values</v>
      </c>
      <c r="C2699" s="111">
        <f t="shared" ca="1" si="85"/>
        <v>2598</v>
      </c>
      <c r="D2699" s="111" t="str">
        <f ca="1">IF(ROW()-2&gt;LengthHeader,"",
OFFSET('YODA Header Blocks'!$A$2,'YODA File'!C2699,'YODA File'!A2699))</f>
        <v/>
      </c>
    </row>
    <row r="2700" spans="1:4" x14ac:dyDescent="0.25">
      <c r="A2700" s="111">
        <f t="shared" ca="1" si="84"/>
        <v>28</v>
      </c>
      <c r="B2700" s="111" t="str">
        <f ca="1">OFFSET('YODA Header Blocks'!$A$1,0,'YODA File'!A2700)</f>
        <v>Data Values</v>
      </c>
      <c r="C2700" s="111">
        <f t="shared" ca="1" si="85"/>
        <v>2599</v>
      </c>
      <c r="D2700" s="111" t="str">
        <f ca="1">IF(ROW()-2&gt;LengthHeader,"",
OFFSET('YODA Header Blocks'!$A$2,'YODA File'!C2700,'YODA File'!A2700))</f>
        <v/>
      </c>
    </row>
    <row r="2701" spans="1:4" x14ac:dyDescent="0.25">
      <c r="A2701" s="111">
        <f t="shared" ca="1" si="84"/>
        <v>28</v>
      </c>
      <c r="B2701" s="111" t="str">
        <f ca="1">OFFSET('YODA Header Blocks'!$A$1,0,'YODA File'!A2701)</f>
        <v>Data Values</v>
      </c>
      <c r="C2701" s="111">
        <f t="shared" ca="1" si="85"/>
        <v>2600</v>
      </c>
      <c r="D2701" s="111" t="str">
        <f ca="1">IF(ROW()-2&gt;LengthHeader,"",
OFFSET('YODA Header Blocks'!$A$2,'YODA File'!C2701,'YODA File'!A2701))</f>
        <v/>
      </c>
    </row>
    <row r="2702" spans="1:4" x14ac:dyDescent="0.25">
      <c r="A2702" s="111">
        <f t="shared" ca="1" si="84"/>
        <v>28</v>
      </c>
      <c r="B2702" s="111" t="str">
        <f ca="1">OFFSET('YODA Header Blocks'!$A$1,0,'YODA File'!A2702)</f>
        <v>Data Values</v>
      </c>
      <c r="C2702" s="111">
        <f t="shared" ca="1" si="85"/>
        <v>2601</v>
      </c>
      <c r="D2702" s="111" t="str">
        <f ca="1">IF(ROW()-2&gt;LengthHeader,"",
OFFSET('YODA Header Blocks'!$A$2,'YODA File'!C2702,'YODA File'!A2702))</f>
        <v/>
      </c>
    </row>
    <row r="2703" spans="1:4" x14ac:dyDescent="0.25">
      <c r="A2703" s="111">
        <f t="shared" ca="1" si="84"/>
        <v>28</v>
      </c>
      <c r="B2703" s="111" t="str">
        <f ca="1">OFFSET('YODA Header Blocks'!$A$1,0,'YODA File'!A2703)</f>
        <v>Data Values</v>
      </c>
      <c r="C2703" s="111">
        <f t="shared" ca="1" si="85"/>
        <v>2602</v>
      </c>
      <c r="D2703" s="111" t="str">
        <f ca="1">IF(ROW()-2&gt;LengthHeader,"",
OFFSET('YODA Header Blocks'!$A$2,'YODA File'!C2703,'YODA File'!A2703))</f>
        <v/>
      </c>
    </row>
    <row r="2704" spans="1:4" x14ac:dyDescent="0.25">
      <c r="A2704" s="111">
        <f t="shared" ca="1" si="84"/>
        <v>28</v>
      </c>
      <c r="B2704" s="111" t="str">
        <f ca="1">OFFSET('YODA Header Blocks'!$A$1,0,'YODA File'!A2704)</f>
        <v>Data Values</v>
      </c>
      <c r="C2704" s="111">
        <f t="shared" ca="1" si="85"/>
        <v>2603</v>
      </c>
      <c r="D2704" s="111" t="str">
        <f ca="1">IF(ROW()-2&gt;LengthHeader,"",
OFFSET('YODA Header Blocks'!$A$2,'YODA File'!C2704,'YODA File'!A2704))</f>
        <v/>
      </c>
    </row>
    <row r="2705" spans="1:4" x14ac:dyDescent="0.25">
      <c r="A2705" s="111">
        <f t="shared" ca="1" si="84"/>
        <v>28</v>
      </c>
      <c r="B2705" s="111" t="str">
        <f ca="1">OFFSET('YODA Header Blocks'!$A$1,0,'YODA File'!A2705)</f>
        <v>Data Values</v>
      </c>
      <c r="C2705" s="111">
        <f t="shared" ca="1" si="85"/>
        <v>2604</v>
      </c>
      <c r="D2705" s="111" t="str">
        <f ca="1">IF(ROW()-2&gt;LengthHeader,"",
OFFSET('YODA Header Blocks'!$A$2,'YODA File'!C2705,'YODA File'!A2705))</f>
        <v/>
      </c>
    </row>
    <row r="2706" spans="1:4" x14ac:dyDescent="0.25">
      <c r="A2706" s="111">
        <f t="shared" ca="1" si="84"/>
        <v>28</v>
      </c>
      <c r="B2706" s="111" t="str">
        <f ca="1">OFFSET('YODA Header Blocks'!$A$1,0,'YODA File'!A2706)</f>
        <v>Data Values</v>
      </c>
      <c r="C2706" s="111">
        <f t="shared" ca="1" si="85"/>
        <v>2605</v>
      </c>
      <c r="D2706" s="111" t="str">
        <f ca="1">IF(ROW()-2&gt;LengthHeader,"",
OFFSET('YODA Header Blocks'!$A$2,'YODA File'!C2706,'YODA File'!A2706))</f>
        <v/>
      </c>
    </row>
    <row r="2707" spans="1:4" x14ac:dyDescent="0.25">
      <c r="A2707" s="111">
        <f t="shared" ca="1" si="84"/>
        <v>28</v>
      </c>
      <c r="B2707" s="111" t="str">
        <f ca="1">OFFSET('YODA Header Blocks'!$A$1,0,'YODA File'!A2707)</f>
        <v>Data Values</v>
      </c>
      <c r="C2707" s="111">
        <f t="shared" ca="1" si="85"/>
        <v>2606</v>
      </c>
      <c r="D2707" s="111" t="str">
        <f ca="1">IF(ROW()-2&gt;LengthHeader,"",
OFFSET('YODA Header Blocks'!$A$2,'YODA File'!C2707,'YODA File'!A2707))</f>
        <v/>
      </c>
    </row>
    <row r="2708" spans="1:4" x14ac:dyDescent="0.25">
      <c r="A2708" s="111">
        <f t="shared" ca="1" si="84"/>
        <v>28</v>
      </c>
      <c r="B2708" s="111" t="str">
        <f ca="1">OFFSET('YODA Header Blocks'!$A$1,0,'YODA File'!A2708)</f>
        <v>Data Values</v>
      </c>
      <c r="C2708" s="111">
        <f t="shared" ca="1" si="85"/>
        <v>2607</v>
      </c>
      <c r="D2708" s="111" t="str">
        <f ca="1">IF(ROW()-2&gt;LengthHeader,"",
OFFSET('YODA Header Blocks'!$A$2,'YODA File'!C2708,'YODA File'!A2708))</f>
        <v/>
      </c>
    </row>
    <row r="2709" spans="1:4" x14ac:dyDescent="0.25">
      <c r="A2709" s="111">
        <f t="shared" ca="1" si="84"/>
        <v>28</v>
      </c>
      <c r="B2709" s="111" t="str">
        <f ca="1">OFFSET('YODA Header Blocks'!$A$1,0,'YODA File'!A2709)</f>
        <v>Data Values</v>
      </c>
      <c r="C2709" s="111">
        <f t="shared" ca="1" si="85"/>
        <v>2608</v>
      </c>
      <c r="D2709" s="111" t="str">
        <f ca="1">IF(ROW()-2&gt;LengthHeader,"",
OFFSET('YODA Header Blocks'!$A$2,'YODA File'!C2709,'YODA File'!A2709))</f>
        <v/>
      </c>
    </row>
    <row r="2710" spans="1:4" x14ac:dyDescent="0.25">
      <c r="A2710" s="111">
        <f t="shared" ca="1" si="84"/>
        <v>28</v>
      </c>
      <c r="B2710" s="111" t="str">
        <f ca="1">OFFSET('YODA Header Blocks'!$A$1,0,'YODA File'!A2710)</f>
        <v>Data Values</v>
      </c>
      <c r="C2710" s="111">
        <f t="shared" ca="1" si="85"/>
        <v>2609</v>
      </c>
      <c r="D2710" s="111" t="str">
        <f ca="1">IF(ROW()-2&gt;LengthHeader,"",
OFFSET('YODA Header Blocks'!$A$2,'YODA File'!C2710,'YODA File'!A2710))</f>
        <v/>
      </c>
    </row>
    <row r="2711" spans="1:4" x14ac:dyDescent="0.25">
      <c r="A2711" s="111">
        <f t="shared" ca="1" si="84"/>
        <v>28</v>
      </c>
      <c r="B2711" s="111" t="str">
        <f ca="1">OFFSET('YODA Header Blocks'!$A$1,0,'YODA File'!A2711)</f>
        <v>Data Values</v>
      </c>
      <c r="C2711" s="111">
        <f t="shared" ca="1" si="85"/>
        <v>2610</v>
      </c>
      <c r="D2711" s="111" t="str">
        <f ca="1">IF(ROW()-2&gt;LengthHeader,"",
OFFSET('YODA Header Blocks'!$A$2,'YODA File'!C2711,'YODA File'!A2711))</f>
        <v/>
      </c>
    </row>
    <row r="2712" spans="1:4" x14ac:dyDescent="0.25">
      <c r="A2712" s="111">
        <f t="shared" ca="1" si="84"/>
        <v>28</v>
      </c>
      <c r="B2712" s="111" t="str">
        <f ca="1">OFFSET('YODA Header Blocks'!$A$1,0,'YODA File'!A2712)</f>
        <v>Data Values</v>
      </c>
      <c r="C2712" s="111">
        <f t="shared" ca="1" si="85"/>
        <v>2611</v>
      </c>
      <c r="D2712" s="111" t="str">
        <f ca="1">IF(ROW()-2&gt;LengthHeader,"",
OFFSET('YODA Header Blocks'!$A$2,'YODA File'!C2712,'YODA File'!A2712))</f>
        <v/>
      </c>
    </row>
    <row r="2713" spans="1:4" x14ac:dyDescent="0.25">
      <c r="A2713" s="111">
        <f t="shared" ca="1" si="84"/>
        <v>28</v>
      </c>
      <c r="B2713" s="111" t="str">
        <f ca="1">OFFSET('YODA Header Blocks'!$A$1,0,'YODA File'!A2713)</f>
        <v>Data Values</v>
      </c>
      <c r="C2713" s="111">
        <f t="shared" ca="1" si="85"/>
        <v>2612</v>
      </c>
      <c r="D2713" s="111" t="str">
        <f ca="1">IF(ROW()-2&gt;LengthHeader,"",
OFFSET('YODA Header Blocks'!$A$2,'YODA File'!C2713,'YODA File'!A2713))</f>
        <v/>
      </c>
    </row>
    <row r="2714" spans="1:4" x14ac:dyDescent="0.25">
      <c r="A2714" s="111">
        <f t="shared" ca="1" si="84"/>
        <v>28</v>
      </c>
      <c r="B2714" s="111" t="str">
        <f ca="1">OFFSET('YODA Header Blocks'!$A$1,0,'YODA File'!A2714)</f>
        <v>Data Values</v>
      </c>
      <c r="C2714" s="111">
        <f t="shared" ca="1" si="85"/>
        <v>2613</v>
      </c>
      <c r="D2714" s="111" t="str">
        <f ca="1">IF(ROW()-2&gt;LengthHeader,"",
OFFSET('YODA Header Blocks'!$A$2,'YODA File'!C2714,'YODA File'!A2714))</f>
        <v/>
      </c>
    </row>
    <row r="2715" spans="1:4" x14ac:dyDescent="0.25">
      <c r="A2715" s="111">
        <f t="shared" ca="1" si="84"/>
        <v>28</v>
      </c>
      <c r="B2715" s="111" t="str">
        <f ca="1">OFFSET('YODA Header Blocks'!$A$1,0,'YODA File'!A2715)</f>
        <v>Data Values</v>
      </c>
      <c r="C2715" s="111">
        <f t="shared" ca="1" si="85"/>
        <v>2614</v>
      </c>
      <c r="D2715" s="111" t="str">
        <f ca="1">IF(ROW()-2&gt;LengthHeader,"",
OFFSET('YODA Header Blocks'!$A$2,'YODA File'!C2715,'YODA File'!A2715))</f>
        <v/>
      </c>
    </row>
    <row r="2716" spans="1:4" x14ac:dyDescent="0.25">
      <c r="A2716" s="111">
        <f t="shared" ca="1" si="84"/>
        <v>28</v>
      </c>
      <c r="B2716" s="111" t="str">
        <f ca="1">OFFSET('YODA Header Blocks'!$A$1,0,'YODA File'!A2716)</f>
        <v>Data Values</v>
      </c>
      <c r="C2716" s="111">
        <f t="shared" ca="1" si="85"/>
        <v>2615</v>
      </c>
      <c r="D2716" s="111" t="str">
        <f ca="1">IF(ROW()-2&gt;LengthHeader,"",
OFFSET('YODA Header Blocks'!$A$2,'YODA File'!C2716,'YODA File'!A2716))</f>
        <v/>
      </c>
    </row>
    <row r="2717" spans="1:4" x14ac:dyDescent="0.25">
      <c r="A2717" s="111">
        <f t="shared" ca="1" si="84"/>
        <v>28</v>
      </c>
      <c r="B2717" s="111" t="str">
        <f ca="1">OFFSET('YODA Header Blocks'!$A$1,0,'YODA File'!A2717)</f>
        <v>Data Values</v>
      </c>
      <c r="C2717" s="111">
        <f t="shared" ca="1" si="85"/>
        <v>2616</v>
      </c>
      <c r="D2717" s="111" t="str">
        <f ca="1">IF(ROW()-2&gt;LengthHeader,"",
OFFSET('YODA Header Blocks'!$A$2,'YODA File'!C2717,'YODA File'!A2717))</f>
        <v/>
      </c>
    </row>
    <row r="2718" spans="1:4" x14ac:dyDescent="0.25">
      <c r="A2718" s="111">
        <f t="shared" ca="1" si="84"/>
        <v>28</v>
      </c>
      <c r="B2718" s="111" t="str">
        <f ca="1">OFFSET('YODA Header Blocks'!$A$1,0,'YODA File'!A2718)</f>
        <v>Data Values</v>
      </c>
      <c r="C2718" s="111">
        <f t="shared" ca="1" si="85"/>
        <v>2617</v>
      </c>
      <c r="D2718" s="111" t="str">
        <f ca="1">IF(ROW()-2&gt;LengthHeader,"",
OFFSET('YODA Header Blocks'!$A$2,'YODA File'!C2718,'YODA File'!A2718))</f>
        <v/>
      </c>
    </row>
    <row r="2719" spans="1:4" x14ac:dyDescent="0.25">
      <c r="A2719" s="111">
        <f t="shared" ca="1" si="84"/>
        <v>28</v>
      </c>
      <c r="B2719" s="111" t="str">
        <f ca="1">OFFSET('YODA Header Blocks'!$A$1,0,'YODA File'!A2719)</f>
        <v>Data Values</v>
      </c>
      <c r="C2719" s="111">
        <f t="shared" ca="1" si="85"/>
        <v>2618</v>
      </c>
      <c r="D2719" s="111" t="str">
        <f ca="1">IF(ROW()-2&gt;LengthHeader,"",
OFFSET('YODA Header Blocks'!$A$2,'YODA File'!C2719,'YODA File'!A2719))</f>
        <v/>
      </c>
    </row>
    <row r="2720" spans="1:4" x14ac:dyDescent="0.25">
      <c r="A2720" s="111">
        <f t="shared" ca="1" si="84"/>
        <v>28</v>
      </c>
      <c r="B2720" s="111" t="str">
        <f ca="1">OFFSET('YODA Header Blocks'!$A$1,0,'YODA File'!A2720)</f>
        <v>Data Values</v>
      </c>
      <c r="C2720" s="111">
        <f t="shared" ca="1" si="85"/>
        <v>2619</v>
      </c>
      <c r="D2720" s="111" t="str">
        <f ca="1">IF(ROW()-2&gt;LengthHeader,"",
OFFSET('YODA Header Blocks'!$A$2,'YODA File'!C2720,'YODA File'!A2720))</f>
        <v/>
      </c>
    </row>
    <row r="2721" spans="1:4" x14ac:dyDescent="0.25">
      <c r="A2721" s="111">
        <f t="shared" ca="1" si="84"/>
        <v>28</v>
      </c>
      <c r="B2721" s="111" t="str">
        <f ca="1">OFFSET('YODA Header Blocks'!$A$1,0,'YODA File'!A2721)</f>
        <v>Data Values</v>
      </c>
      <c r="C2721" s="111">
        <f t="shared" ca="1" si="85"/>
        <v>2620</v>
      </c>
      <c r="D2721" s="111" t="str">
        <f ca="1">IF(ROW()-2&gt;LengthHeader,"",
OFFSET('YODA Header Blocks'!$A$2,'YODA File'!C2721,'YODA File'!A2721))</f>
        <v/>
      </c>
    </row>
    <row r="2722" spans="1:4" x14ac:dyDescent="0.25">
      <c r="A2722" s="111">
        <f t="shared" ca="1" si="84"/>
        <v>28</v>
      </c>
      <c r="B2722" s="111" t="str">
        <f ca="1">OFFSET('YODA Header Blocks'!$A$1,0,'YODA File'!A2722)</f>
        <v>Data Values</v>
      </c>
      <c r="C2722" s="111">
        <f t="shared" ca="1" si="85"/>
        <v>2621</v>
      </c>
      <c r="D2722" s="111" t="str">
        <f ca="1">IF(ROW()-2&gt;LengthHeader,"",
OFFSET('YODA Header Blocks'!$A$2,'YODA File'!C2722,'YODA File'!A2722))</f>
        <v/>
      </c>
    </row>
    <row r="2723" spans="1:4" x14ac:dyDescent="0.25">
      <c r="A2723" s="111">
        <f t="shared" ca="1" si="84"/>
        <v>28</v>
      </c>
      <c r="B2723" s="111" t="str">
        <f ca="1">OFFSET('YODA Header Blocks'!$A$1,0,'YODA File'!A2723)</f>
        <v>Data Values</v>
      </c>
      <c r="C2723" s="111">
        <f t="shared" ca="1" si="85"/>
        <v>2622</v>
      </c>
      <c r="D2723" s="111" t="str">
        <f ca="1">IF(ROW()-2&gt;LengthHeader,"",
OFFSET('YODA Header Blocks'!$A$2,'YODA File'!C2723,'YODA File'!A2723))</f>
        <v/>
      </c>
    </row>
    <row r="2724" spans="1:4" x14ac:dyDescent="0.25">
      <c r="A2724" s="111">
        <f t="shared" ca="1" si="84"/>
        <v>28</v>
      </c>
      <c r="B2724" s="111" t="str">
        <f ca="1">OFFSET('YODA Header Blocks'!$A$1,0,'YODA File'!A2724)</f>
        <v>Data Values</v>
      </c>
      <c r="C2724" s="111">
        <f t="shared" ca="1" si="85"/>
        <v>2623</v>
      </c>
      <c r="D2724" s="111" t="str">
        <f ca="1">IF(ROW()-2&gt;LengthHeader,"",
OFFSET('YODA Header Blocks'!$A$2,'YODA File'!C2724,'YODA File'!A2724))</f>
        <v/>
      </c>
    </row>
    <row r="2725" spans="1:4" x14ac:dyDescent="0.25">
      <c r="A2725" s="111">
        <f t="shared" ca="1" si="84"/>
        <v>28</v>
      </c>
      <c r="B2725" s="111" t="str">
        <f ca="1">OFFSET('YODA Header Blocks'!$A$1,0,'YODA File'!A2725)</f>
        <v>Data Values</v>
      </c>
      <c r="C2725" s="111">
        <f t="shared" ca="1" si="85"/>
        <v>2624</v>
      </c>
      <c r="D2725" s="111" t="str">
        <f ca="1">IF(ROW()-2&gt;LengthHeader,"",
OFFSET('YODA Header Blocks'!$A$2,'YODA File'!C2725,'YODA File'!A2725))</f>
        <v/>
      </c>
    </row>
    <row r="2726" spans="1:4" x14ac:dyDescent="0.25">
      <c r="A2726" s="111">
        <f t="shared" ca="1" si="84"/>
        <v>28</v>
      </c>
      <c r="B2726" s="111" t="str">
        <f ca="1">OFFSET('YODA Header Blocks'!$A$1,0,'YODA File'!A2726)</f>
        <v>Data Values</v>
      </c>
      <c r="C2726" s="111">
        <f t="shared" ca="1" si="85"/>
        <v>2625</v>
      </c>
      <c r="D2726" s="111" t="str">
        <f ca="1">IF(ROW()-2&gt;LengthHeader,"",
OFFSET('YODA Header Blocks'!$A$2,'YODA File'!C2726,'YODA File'!A2726))</f>
        <v/>
      </c>
    </row>
    <row r="2727" spans="1:4" x14ac:dyDescent="0.25">
      <c r="A2727" s="111">
        <f t="shared" ca="1" si="84"/>
        <v>28</v>
      </c>
      <c r="B2727" s="111" t="str">
        <f ca="1">OFFSET('YODA Header Blocks'!$A$1,0,'YODA File'!A2727)</f>
        <v>Data Values</v>
      </c>
      <c r="C2727" s="111">
        <f t="shared" ca="1" si="85"/>
        <v>2626</v>
      </c>
      <c r="D2727" s="111" t="str">
        <f ca="1">IF(ROW()-2&gt;LengthHeader,"",
OFFSET('YODA Header Blocks'!$A$2,'YODA File'!C2727,'YODA File'!A2727))</f>
        <v/>
      </c>
    </row>
    <row r="2728" spans="1:4" x14ac:dyDescent="0.25">
      <c r="A2728" s="111">
        <f t="shared" ca="1" si="84"/>
        <v>28</v>
      </c>
      <c r="B2728" s="111" t="str">
        <f ca="1">OFFSET('YODA Header Blocks'!$A$1,0,'YODA File'!A2728)</f>
        <v>Data Values</v>
      </c>
      <c r="C2728" s="111">
        <f t="shared" ca="1" si="85"/>
        <v>2627</v>
      </c>
      <c r="D2728" s="111" t="str">
        <f ca="1">IF(ROW()-2&gt;LengthHeader,"",
OFFSET('YODA Header Blocks'!$A$2,'YODA File'!C2728,'YODA File'!A2728))</f>
        <v/>
      </c>
    </row>
    <row r="2729" spans="1:4" x14ac:dyDescent="0.25">
      <c r="A2729" s="111">
        <f t="shared" ca="1" si="84"/>
        <v>28</v>
      </c>
      <c r="B2729" s="111" t="str">
        <f ca="1">OFFSET('YODA Header Blocks'!$A$1,0,'YODA File'!A2729)</f>
        <v>Data Values</v>
      </c>
      <c r="C2729" s="111">
        <f t="shared" ca="1" si="85"/>
        <v>2628</v>
      </c>
      <c r="D2729" s="111" t="str">
        <f ca="1">IF(ROW()-2&gt;LengthHeader,"",
OFFSET('YODA Header Blocks'!$A$2,'YODA File'!C2729,'YODA File'!A2729))</f>
        <v/>
      </c>
    </row>
    <row r="2730" spans="1:4" x14ac:dyDescent="0.25">
      <c r="A2730" s="111">
        <f t="shared" ca="1" si="84"/>
        <v>28</v>
      </c>
      <c r="B2730" s="111" t="str">
        <f ca="1">OFFSET('YODA Header Blocks'!$A$1,0,'YODA File'!A2730)</f>
        <v>Data Values</v>
      </c>
      <c r="C2730" s="111">
        <f t="shared" ca="1" si="85"/>
        <v>2629</v>
      </c>
      <c r="D2730" s="111" t="str">
        <f ca="1">IF(ROW()-2&gt;LengthHeader,"",
OFFSET('YODA Header Blocks'!$A$2,'YODA File'!C2730,'YODA File'!A2730))</f>
        <v/>
      </c>
    </row>
    <row r="2731" spans="1:4" x14ac:dyDescent="0.25">
      <c r="A2731" s="111">
        <f t="shared" ca="1" si="84"/>
        <v>28</v>
      </c>
      <c r="B2731" s="111" t="str">
        <f ca="1">OFFSET('YODA Header Blocks'!$A$1,0,'YODA File'!A2731)</f>
        <v>Data Values</v>
      </c>
      <c r="C2731" s="111">
        <f t="shared" ca="1" si="85"/>
        <v>2630</v>
      </c>
      <c r="D2731" s="111" t="str">
        <f ca="1">IF(ROW()-2&gt;LengthHeader,"",
OFFSET('YODA Header Blocks'!$A$2,'YODA File'!C2731,'YODA File'!A2731))</f>
        <v/>
      </c>
    </row>
    <row r="2732" spans="1:4" x14ac:dyDescent="0.25">
      <c r="A2732" s="111">
        <f t="shared" ca="1" si="84"/>
        <v>28</v>
      </c>
      <c r="B2732" s="111" t="str">
        <f ca="1">OFFSET('YODA Header Blocks'!$A$1,0,'YODA File'!A2732)</f>
        <v>Data Values</v>
      </c>
      <c r="C2732" s="111">
        <f t="shared" ca="1" si="85"/>
        <v>2631</v>
      </c>
      <c r="D2732" s="111" t="str">
        <f ca="1">IF(ROW()-2&gt;LengthHeader,"",
OFFSET('YODA Header Blocks'!$A$2,'YODA File'!C2732,'YODA File'!A2732))</f>
        <v/>
      </c>
    </row>
    <row r="2733" spans="1:4" x14ac:dyDescent="0.25">
      <c r="A2733" s="111">
        <f t="shared" ca="1" si="84"/>
        <v>28</v>
      </c>
      <c r="B2733" s="111" t="str">
        <f ca="1">OFFSET('YODA Header Blocks'!$A$1,0,'YODA File'!A2733)</f>
        <v>Data Values</v>
      </c>
      <c r="C2733" s="111">
        <f t="shared" ca="1" si="85"/>
        <v>2632</v>
      </c>
      <c r="D2733" s="111" t="str">
        <f ca="1">IF(ROW()-2&gt;LengthHeader,"",
OFFSET('YODA Header Blocks'!$A$2,'YODA File'!C2733,'YODA File'!A2733))</f>
        <v/>
      </c>
    </row>
    <row r="2734" spans="1:4" x14ac:dyDescent="0.25">
      <c r="A2734" s="111">
        <f t="shared" ca="1" si="84"/>
        <v>28</v>
      </c>
      <c r="B2734" s="111" t="str">
        <f ca="1">OFFSET('YODA Header Blocks'!$A$1,0,'YODA File'!A2734)</f>
        <v>Data Values</v>
      </c>
      <c r="C2734" s="111">
        <f t="shared" ca="1" si="85"/>
        <v>2633</v>
      </c>
      <c r="D2734" s="111" t="str">
        <f ca="1">IF(ROW()-2&gt;LengthHeader,"",
OFFSET('YODA Header Blocks'!$A$2,'YODA File'!C2734,'YODA File'!A2734))</f>
        <v/>
      </c>
    </row>
    <row r="2735" spans="1:4" x14ac:dyDescent="0.25">
      <c r="A2735" s="111">
        <f t="shared" ca="1" si="84"/>
        <v>28</v>
      </c>
      <c r="B2735" s="111" t="str">
        <f ca="1">OFFSET('YODA Header Blocks'!$A$1,0,'YODA File'!A2735)</f>
        <v>Data Values</v>
      </c>
      <c r="C2735" s="111">
        <f t="shared" ca="1" si="85"/>
        <v>2634</v>
      </c>
      <c r="D2735" s="111" t="str">
        <f ca="1">IF(ROW()-2&gt;LengthHeader,"",
OFFSET('YODA Header Blocks'!$A$2,'YODA File'!C2735,'YODA File'!A2735))</f>
        <v/>
      </c>
    </row>
    <row r="2736" spans="1:4" x14ac:dyDescent="0.25">
      <c r="A2736" s="111">
        <f t="shared" ca="1" si="84"/>
        <v>28</v>
      </c>
      <c r="B2736" s="111" t="str">
        <f ca="1">OFFSET('YODA Header Blocks'!$A$1,0,'YODA File'!A2736)</f>
        <v>Data Values</v>
      </c>
      <c r="C2736" s="111">
        <f t="shared" ca="1" si="85"/>
        <v>2635</v>
      </c>
      <c r="D2736" s="111" t="str">
        <f ca="1">IF(ROW()-2&gt;LengthHeader,"",
OFFSET('YODA Header Blocks'!$A$2,'YODA File'!C2736,'YODA File'!A2736))</f>
        <v/>
      </c>
    </row>
    <row r="2737" spans="1:4" x14ac:dyDescent="0.25">
      <c r="A2737" s="111">
        <f t="shared" ca="1" si="84"/>
        <v>28</v>
      </c>
      <c r="B2737" s="111" t="str">
        <f ca="1">OFFSET('YODA Header Blocks'!$A$1,0,'YODA File'!A2737)</f>
        <v>Data Values</v>
      </c>
      <c r="C2737" s="111">
        <f t="shared" ca="1" si="85"/>
        <v>2636</v>
      </c>
      <c r="D2737" s="111" t="str">
        <f ca="1">IF(ROW()-2&gt;LengthHeader,"",
OFFSET('YODA Header Blocks'!$A$2,'YODA File'!C2737,'YODA File'!A2737))</f>
        <v/>
      </c>
    </row>
    <row r="2738" spans="1:4" x14ac:dyDescent="0.25">
      <c r="A2738" s="111">
        <f t="shared" ca="1" si="84"/>
        <v>28</v>
      </c>
      <c r="B2738" s="111" t="str">
        <f ca="1">OFFSET('YODA Header Blocks'!$A$1,0,'YODA File'!A2738)</f>
        <v>Data Values</v>
      </c>
      <c r="C2738" s="111">
        <f t="shared" ca="1" si="85"/>
        <v>2637</v>
      </c>
      <c r="D2738" s="111" t="str">
        <f ca="1">IF(ROW()-2&gt;LengthHeader,"",
OFFSET('YODA Header Blocks'!$A$2,'YODA File'!C2738,'YODA File'!A2738))</f>
        <v/>
      </c>
    </row>
    <row r="2739" spans="1:4" x14ac:dyDescent="0.25">
      <c r="A2739" s="111">
        <f t="shared" ca="1" si="84"/>
        <v>28</v>
      </c>
      <c r="B2739" s="111" t="str">
        <f ca="1">OFFSET('YODA Header Blocks'!$A$1,0,'YODA File'!A2739)</f>
        <v>Data Values</v>
      </c>
      <c r="C2739" s="111">
        <f t="shared" ca="1" si="85"/>
        <v>2638</v>
      </c>
      <c r="D2739" s="111" t="str">
        <f ca="1">IF(ROW()-2&gt;LengthHeader,"",
OFFSET('YODA Header Blocks'!$A$2,'YODA File'!C2739,'YODA File'!A2739))</f>
        <v/>
      </c>
    </row>
    <row r="2740" spans="1:4" x14ac:dyDescent="0.25">
      <c r="A2740" s="111">
        <f t="shared" ca="1" si="84"/>
        <v>28</v>
      </c>
      <c r="B2740" s="111" t="str">
        <f ca="1">OFFSET('YODA Header Blocks'!$A$1,0,'YODA File'!A2740)</f>
        <v>Data Values</v>
      </c>
      <c r="C2740" s="111">
        <f t="shared" ca="1" si="85"/>
        <v>2639</v>
      </c>
      <c r="D2740" s="111" t="str">
        <f ca="1">IF(ROW()-2&gt;LengthHeader,"",
OFFSET('YODA Header Blocks'!$A$2,'YODA File'!C2740,'YODA File'!A2740))</f>
        <v/>
      </c>
    </row>
    <row r="2741" spans="1:4" x14ac:dyDescent="0.25">
      <c r="A2741" s="111">
        <f t="shared" ca="1" si="84"/>
        <v>28</v>
      </c>
      <c r="B2741" s="111" t="str">
        <f ca="1">OFFSET('YODA Header Blocks'!$A$1,0,'YODA File'!A2741)</f>
        <v>Data Values</v>
      </c>
      <c r="C2741" s="111">
        <f t="shared" ca="1" si="85"/>
        <v>2640</v>
      </c>
      <c r="D2741" s="111" t="str">
        <f ca="1">IF(ROW()-2&gt;LengthHeader,"",
OFFSET('YODA Header Blocks'!$A$2,'YODA File'!C2741,'YODA File'!A2741))</f>
        <v/>
      </c>
    </row>
    <row r="2742" spans="1:4" x14ac:dyDescent="0.25">
      <c r="A2742" s="111">
        <f t="shared" ca="1" si="84"/>
        <v>28</v>
      </c>
      <c r="B2742" s="111" t="str">
        <f ca="1">OFFSET('YODA Header Blocks'!$A$1,0,'YODA File'!A2742)</f>
        <v>Data Values</v>
      </c>
      <c r="C2742" s="111">
        <f t="shared" ca="1" si="85"/>
        <v>2641</v>
      </c>
      <c r="D2742" s="111" t="str">
        <f ca="1">IF(ROW()-2&gt;LengthHeader,"",
OFFSET('YODA Header Blocks'!$A$2,'YODA File'!C2742,'YODA File'!A2742))</f>
        <v/>
      </c>
    </row>
    <row r="2743" spans="1:4" x14ac:dyDescent="0.25">
      <c r="A2743" s="111">
        <f t="shared" ca="1" si="84"/>
        <v>28</v>
      </c>
      <c r="B2743" s="111" t="str">
        <f ca="1">OFFSET('YODA Header Blocks'!$A$1,0,'YODA File'!A2743)</f>
        <v>Data Values</v>
      </c>
      <c r="C2743" s="111">
        <f t="shared" ca="1" si="85"/>
        <v>2642</v>
      </c>
      <c r="D2743" s="111" t="str">
        <f ca="1">IF(ROW()-2&gt;LengthHeader,"",
OFFSET('YODA Header Blocks'!$A$2,'YODA File'!C2743,'YODA File'!A2743))</f>
        <v/>
      </c>
    </row>
    <row r="2744" spans="1:4" x14ac:dyDescent="0.25">
      <c r="A2744" s="111">
        <f t="shared" ca="1" si="84"/>
        <v>28</v>
      </c>
      <c r="B2744" s="111" t="str">
        <f ca="1">OFFSET('YODA Header Blocks'!$A$1,0,'YODA File'!A2744)</f>
        <v>Data Values</v>
      </c>
      <c r="C2744" s="111">
        <f t="shared" ca="1" si="85"/>
        <v>2643</v>
      </c>
      <c r="D2744" s="111" t="str">
        <f ca="1">IF(ROW()-2&gt;LengthHeader,"",
OFFSET('YODA Header Blocks'!$A$2,'YODA File'!C2744,'YODA File'!A2744))</f>
        <v/>
      </c>
    </row>
    <row r="2745" spans="1:4" x14ac:dyDescent="0.25">
      <c r="A2745" s="111">
        <f t="shared" ca="1" si="84"/>
        <v>28</v>
      </c>
      <c r="B2745" s="111" t="str">
        <f ca="1">OFFSET('YODA Header Blocks'!$A$1,0,'YODA File'!A2745)</f>
        <v>Data Values</v>
      </c>
      <c r="C2745" s="111">
        <f t="shared" ca="1" si="85"/>
        <v>2644</v>
      </c>
      <c r="D2745" s="111" t="str">
        <f ca="1">IF(ROW()-2&gt;LengthHeader,"",
OFFSET('YODA Header Blocks'!$A$2,'YODA File'!C2745,'YODA File'!A2745))</f>
        <v/>
      </c>
    </row>
    <row r="2746" spans="1:4" x14ac:dyDescent="0.25">
      <c r="A2746" s="111">
        <f t="shared" ca="1" si="84"/>
        <v>28</v>
      </c>
      <c r="B2746" s="111" t="str">
        <f ca="1">OFFSET('YODA Header Blocks'!$A$1,0,'YODA File'!A2746)</f>
        <v>Data Values</v>
      </c>
      <c r="C2746" s="111">
        <f t="shared" ca="1" si="85"/>
        <v>2645</v>
      </c>
      <c r="D2746" s="111" t="str">
        <f ca="1">IF(ROW()-2&gt;LengthHeader,"",
OFFSET('YODA Header Blocks'!$A$2,'YODA File'!C2746,'YODA File'!A2746))</f>
        <v/>
      </c>
    </row>
    <row r="2747" spans="1:4" x14ac:dyDescent="0.25">
      <c r="A2747" s="111">
        <f t="shared" ca="1" si="84"/>
        <v>28</v>
      </c>
      <c r="B2747" s="111" t="str">
        <f ca="1">OFFSET('YODA Header Blocks'!$A$1,0,'YODA File'!A2747)</f>
        <v>Data Values</v>
      </c>
      <c r="C2747" s="111">
        <f t="shared" ca="1" si="85"/>
        <v>2646</v>
      </c>
      <c r="D2747" s="111" t="str">
        <f ca="1">IF(ROW()-2&gt;LengthHeader,"",
OFFSET('YODA Header Blocks'!$A$2,'YODA File'!C2747,'YODA File'!A2747))</f>
        <v/>
      </c>
    </row>
    <row r="2748" spans="1:4" x14ac:dyDescent="0.25">
      <c r="A2748" s="111">
        <f t="shared" ca="1" si="84"/>
        <v>28</v>
      </c>
      <c r="B2748" s="111" t="str">
        <f ca="1">OFFSET('YODA Header Blocks'!$A$1,0,'YODA File'!A2748)</f>
        <v>Data Values</v>
      </c>
      <c r="C2748" s="111">
        <f t="shared" ca="1" si="85"/>
        <v>2647</v>
      </c>
      <c r="D2748" s="111" t="str">
        <f ca="1">IF(ROW()-2&gt;LengthHeader,"",
OFFSET('YODA Header Blocks'!$A$2,'YODA File'!C2748,'YODA File'!A2748))</f>
        <v/>
      </c>
    </row>
    <row r="2749" spans="1:4" x14ac:dyDescent="0.25">
      <c r="A2749" s="111">
        <f t="shared" ca="1" si="84"/>
        <v>28</v>
      </c>
      <c r="B2749" s="111" t="str">
        <f ca="1">OFFSET('YODA Header Blocks'!$A$1,0,'YODA File'!A2749)</f>
        <v>Data Values</v>
      </c>
      <c r="C2749" s="111">
        <f t="shared" ca="1" si="85"/>
        <v>2648</v>
      </c>
      <c r="D2749" s="111" t="str">
        <f ca="1">IF(ROW()-2&gt;LengthHeader,"",
OFFSET('YODA Header Blocks'!$A$2,'YODA File'!C2749,'YODA File'!A2749))</f>
        <v/>
      </c>
    </row>
    <row r="2750" spans="1:4" x14ac:dyDescent="0.25">
      <c r="A2750" s="111">
        <f t="shared" ca="1" si="84"/>
        <v>28</v>
      </c>
      <c r="B2750" s="111" t="str">
        <f ca="1">OFFSET('YODA Header Blocks'!$A$1,0,'YODA File'!A2750)</f>
        <v>Data Values</v>
      </c>
      <c r="C2750" s="111">
        <f t="shared" ca="1" si="85"/>
        <v>2649</v>
      </c>
      <c r="D2750" s="111" t="str">
        <f ca="1">IF(ROW()-2&gt;LengthHeader,"",
OFFSET('YODA Header Blocks'!$A$2,'YODA File'!C2750,'YODA File'!A2750))</f>
        <v/>
      </c>
    </row>
    <row r="2751" spans="1:4" x14ac:dyDescent="0.25">
      <c r="A2751" s="111">
        <f t="shared" ca="1" si="84"/>
        <v>28</v>
      </c>
      <c r="B2751" s="111" t="str">
        <f ca="1">OFFSET('YODA Header Blocks'!$A$1,0,'YODA File'!A2751)</f>
        <v>Data Values</v>
      </c>
      <c r="C2751" s="111">
        <f t="shared" ca="1" si="85"/>
        <v>2650</v>
      </c>
      <c r="D2751" s="111" t="str">
        <f ca="1">IF(ROW()-2&gt;LengthHeader,"",
OFFSET('YODA Header Blocks'!$A$2,'YODA File'!C2751,'YODA File'!A2751))</f>
        <v/>
      </c>
    </row>
    <row r="2752" spans="1:4" x14ac:dyDescent="0.25">
      <c r="A2752" s="111">
        <f t="shared" ca="1" si="84"/>
        <v>28</v>
      </c>
      <c r="B2752" s="111" t="str">
        <f ca="1">OFFSET('YODA Header Blocks'!$A$1,0,'YODA File'!A2752)</f>
        <v>Data Values</v>
      </c>
      <c r="C2752" s="111">
        <f t="shared" ca="1" si="85"/>
        <v>2651</v>
      </c>
      <c r="D2752" s="111" t="str">
        <f ca="1">IF(ROW()-2&gt;LengthHeader,"",
OFFSET('YODA Header Blocks'!$A$2,'YODA File'!C2752,'YODA File'!A2752))</f>
        <v/>
      </c>
    </row>
    <row r="2753" spans="1:4" x14ac:dyDescent="0.25">
      <c r="A2753" s="111">
        <f t="shared" ca="1" si="84"/>
        <v>28</v>
      </c>
      <c r="B2753" s="111" t="str">
        <f ca="1">OFFSET('YODA Header Blocks'!$A$1,0,'YODA File'!A2753)</f>
        <v>Data Values</v>
      </c>
      <c r="C2753" s="111">
        <f t="shared" ca="1" si="85"/>
        <v>2652</v>
      </c>
      <c r="D2753" s="111" t="str">
        <f ca="1">IF(ROW()-2&gt;LengthHeader,"",
OFFSET('YODA Header Blocks'!$A$2,'YODA File'!C2753,'YODA File'!A2753))</f>
        <v/>
      </c>
    </row>
    <row r="2754" spans="1:4" x14ac:dyDescent="0.25">
      <c r="A2754" s="111">
        <f t="shared" ca="1" si="84"/>
        <v>28</v>
      </c>
      <c r="B2754" s="111" t="str">
        <f ca="1">OFFSET('YODA Header Blocks'!$A$1,0,'YODA File'!A2754)</f>
        <v>Data Values</v>
      </c>
      <c r="C2754" s="111">
        <f t="shared" ca="1" si="85"/>
        <v>2653</v>
      </c>
      <c r="D2754" s="111" t="str">
        <f ca="1">IF(ROW()-2&gt;LengthHeader,"",
OFFSET('YODA Header Blocks'!$A$2,'YODA File'!C2754,'YODA File'!A2754))</f>
        <v/>
      </c>
    </row>
    <row r="2755" spans="1:4" x14ac:dyDescent="0.25">
      <c r="A2755" s="111">
        <f t="shared" ref="A2755:A2818" ca="1" si="86">IF(C2754=INDIRECT(CONCATENATE("'YODA Header Blocks'!R2C",A2754+1,":R2C",A2754+1),FALSE),A2754+1,A2754)</f>
        <v>28</v>
      </c>
      <c r="B2755" s="111" t="str">
        <f ca="1">OFFSET('YODA Header Blocks'!$A$1,0,'YODA File'!A2755)</f>
        <v>Data Values</v>
      </c>
      <c r="C2755" s="111">
        <f t="shared" ref="C2755:C2818" ca="1" si="87">IF(C2754=SUM(INDIRECT(CONCATENATE("'YODA Header Blocks'!R2C",A2754+1,":R2C",A2754+1),FALSE)),1,C2754+1)</f>
        <v>2654</v>
      </c>
      <c r="D2755" s="111" t="str">
        <f ca="1">IF(ROW()-2&gt;LengthHeader,"",
OFFSET('YODA Header Blocks'!$A$2,'YODA File'!C2755,'YODA File'!A2755))</f>
        <v/>
      </c>
    </row>
    <row r="2756" spans="1:4" x14ac:dyDescent="0.25">
      <c r="A2756" s="111">
        <f t="shared" ca="1" si="86"/>
        <v>28</v>
      </c>
      <c r="B2756" s="111" t="str">
        <f ca="1">OFFSET('YODA Header Blocks'!$A$1,0,'YODA File'!A2756)</f>
        <v>Data Values</v>
      </c>
      <c r="C2756" s="111">
        <f t="shared" ca="1" si="87"/>
        <v>2655</v>
      </c>
      <c r="D2756" s="111" t="str">
        <f ca="1">IF(ROW()-2&gt;LengthHeader,"",
OFFSET('YODA Header Blocks'!$A$2,'YODA File'!C2756,'YODA File'!A2756))</f>
        <v/>
      </c>
    </row>
    <row r="2757" spans="1:4" x14ac:dyDescent="0.25">
      <c r="A2757" s="111">
        <f t="shared" ca="1" si="86"/>
        <v>28</v>
      </c>
      <c r="B2757" s="111" t="str">
        <f ca="1">OFFSET('YODA Header Blocks'!$A$1,0,'YODA File'!A2757)</f>
        <v>Data Values</v>
      </c>
      <c r="C2757" s="111">
        <f t="shared" ca="1" si="87"/>
        <v>2656</v>
      </c>
      <c r="D2757" s="111" t="str">
        <f ca="1">IF(ROW()-2&gt;LengthHeader,"",
OFFSET('YODA Header Blocks'!$A$2,'YODA File'!C2757,'YODA File'!A2757))</f>
        <v/>
      </c>
    </row>
    <row r="2758" spans="1:4" x14ac:dyDescent="0.25">
      <c r="A2758" s="111">
        <f t="shared" ca="1" si="86"/>
        <v>28</v>
      </c>
      <c r="B2758" s="111" t="str">
        <f ca="1">OFFSET('YODA Header Blocks'!$A$1,0,'YODA File'!A2758)</f>
        <v>Data Values</v>
      </c>
      <c r="C2758" s="111">
        <f t="shared" ca="1" si="87"/>
        <v>2657</v>
      </c>
      <c r="D2758" s="111" t="str">
        <f ca="1">IF(ROW()-2&gt;LengthHeader,"",
OFFSET('YODA Header Blocks'!$A$2,'YODA File'!C2758,'YODA File'!A2758))</f>
        <v/>
      </c>
    </row>
    <row r="2759" spans="1:4" x14ac:dyDescent="0.25">
      <c r="A2759" s="111">
        <f t="shared" ca="1" si="86"/>
        <v>28</v>
      </c>
      <c r="B2759" s="111" t="str">
        <f ca="1">OFFSET('YODA Header Blocks'!$A$1,0,'YODA File'!A2759)</f>
        <v>Data Values</v>
      </c>
      <c r="C2759" s="111">
        <f t="shared" ca="1" si="87"/>
        <v>2658</v>
      </c>
      <c r="D2759" s="111" t="str">
        <f ca="1">IF(ROW()-2&gt;LengthHeader,"",
OFFSET('YODA Header Blocks'!$A$2,'YODA File'!C2759,'YODA File'!A2759))</f>
        <v/>
      </c>
    </row>
    <row r="2760" spans="1:4" x14ac:dyDescent="0.25">
      <c r="A2760" s="111">
        <f t="shared" ca="1" si="86"/>
        <v>28</v>
      </c>
      <c r="B2760" s="111" t="str">
        <f ca="1">OFFSET('YODA Header Blocks'!$A$1,0,'YODA File'!A2760)</f>
        <v>Data Values</v>
      </c>
      <c r="C2760" s="111">
        <f t="shared" ca="1" si="87"/>
        <v>2659</v>
      </c>
      <c r="D2760" s="111" t="str">
        <f ca="1">IF(ROW()-2&gt;LengthHeader,"",
OFFSET('YODA Header Blocks'!$A$2,'YODA File'!C2760,'YODA File'!A2760))</f>
        <v/>
      </c>
    </row>
    <row r="2761" spans="1:4" x14ac:dyDescent="0.25">
      <c r="A2761" s="111">
        <f t="shared" ca="1" si="86"/>
        <v>28</v>
      </c>
      <c r="B2761" s="111" t="str">
        <f ca="1">OFFSET('YODA Header Blocks'!$A$1,0,'YODA File'!A2761)</f>
        <v>Data Values</v>
      </c>
      <c r="C2761" s="111">
        <f t="shared" ca="1" si="87"/>
        <v>2660</v>
      </c>
      <c r="D2761" s="111" t="str">
        <f ca="1">IF(ROW()-2&gt;LengthHeader,"",
OFFSET('YODA Header Blocks'!$A$2,'YODA File'!C2761,'YODA File'!A2761))</f>
        <v/>
      </c>
    </row>
    <row r="2762" spans="1:4" x14ac:dyDescent="0.25">
      <c r="A2762" s="111">
        <f t="shared" ca="1" si="86"/>
        <v>28</v>
      </c>
      <c r="B2762" s="111" t="str">
        <f ca="1">OFFSET('YODA Header Blocks'!$A$1,0,'YODA File'!A2762)</f>
        <v>Data Values</v>
      </c>
      <c r="C2762" s="111">
        <f t="shared" ca="1" si="87"/>
        <v>2661</v>
      </c>
      <c r="D2762" s="111" t="str">
        <f ca="1">IF(ROW()-2&gt;LengthHeader,"",
OFFSET('YODA Header Blocks'!$A$2,'YODA File'!C2762,'YODA File'!A2762))</f>
        <v/>
      </c>
    </row>
    <row r="2763" spans="1:4" x14ac:dyDescent="0.25">
      <c r="A2763" s="111">
        <f t="shared" ca="1" si="86"/>
        <v>28</v>
      </c>
      <c r="B2763" s="111" t="str">
        <f ca="1">OFFSET('YODA Header Blocks'!$A$1,0,'YODA File'!A2763)</f>
        <v>Data Values</v>
      </c>
      <c r="C2763" s="111">
        <f t="shared" ca="1" si="87"/>
        <v>2662</v>
      </c>
      <c r="D2763" s="111" t="str">
        <f ca="1">IF(ROW()-2&gt;LengthHeader,"",
OFFSET('YODA Header Blocks'!$A$2,'YODA File'!C2763,'YODA File'!A2763))</f>
        <v/>
      </c>
    </row>
    <row r="2764" spans="1:4" x14ac:dyDescent="0.25">
      <c r="A2764" s="111">
        <f t="shared" ca="1" si="86"/>
        <v>28</v>
      </c>
      <c r="B2764" s="111" t="str">
        <f ca="1">OFFSET('YODA Header Blocks'!$A$1,0,'YODA File'!A2764)</f>
        <v>Data Values</v>
      </c>
      <c r="C2764" s="111">
        <f t="shared" ca="1" si="87"/>
        <v>2663</v>
      </c>
      <c r="D2764" s="111" t="str">
        <f ca="1">IF(ROW()-2&gt;LengthHeader,"",
OFFSET('YODA Header Blocks'!$A$2,'YODA File'!C2764,'YODA File'!A2764))</f>
        <v/>
      </c>
    </row>
    <row r="2765" spans="1:4" x14ac:dyDescent="0.25">
      <c r="A2765" s="111">
        <f t="shared" ca="1" si="86"/>
        <v>28</v>
      </c>
      <c r="B2765" s="111" t="str">
        <f ca="1">OFFSET('YODA Header Blocks'!$A$1,0,'YODA File'!A2765)</f>
        <v>Data Values</v>
      </c>
      <c r="C2765" s="111">
        <f t="shared" ca="1" si="87"/>
        <v>2664</v>
      </c>
      <c r="D2765" s="111" t="str">
        <f ca="1">IF(ROW()-2&gt;LengthHeader,"",
OFFSET('YODA Header Blocks'!$A$2,'YODA File'!C2765,'YODA File'!A2765))</f>
        <v/>
      </c>
    </row>
    <row r="2766" spans="1:4" x14ac:dyDescent="0.25">
      <c r="A2766" s="111">
        <f t="shared" ca="1" si="86"/>
        <v>28</v>
      </c>
      <c r="B2766" s="111" t="str">
        <f ca="1">OFFSET('YODA Header Blocks'!$A$1,0,'YODA File'!A2766)</f>
        <v>Data Values</v>
      </c>
      <c r="C2766" s="111">
        <f t="shared" ca="1" si="87"/>
        <v>2665</v>
      </c>
      <c r="D2766" s="111" t="str">
        <f ca="1">IF(ROW()-2&gt;LengthHeader,"",
OFFSET('YODA Header Blocks'!$A$2,'YODA File'!C2766,'YODA File'!A2766))</f>
        <v/>
      </c>
    </row>
    <row r="2767" spans="1:4" x14ac:dyDescent="0.25">
      <c r="A2767" s="111">
        <f t="shared" ca="1" si="86"/>
        <v>28</v>
      </c>
      <c r="B2767" s="111" t="str">
        <f ca="1">OFFSET('YODA Header Blocks'!$A$1,0,'YODA File'!A2767)</f>
        <v>Data Values</v>
      </c>
      <c r="C2767" s="111">
        <f t="shared" ca="1" si="87"/>
        <v>2666</v>
      </c>
      <c r="D2767" s="111" t="str">
        <f ca="1">IF(ROW()-2&gt;LengthHeader,"",
OFFSET('YODA Header Blocks'!$A$2,'YODA File'!C2767,'YODA File'!A2767))</f>
        <v/>
      </c>
    </row>
    <row r="2768" spans="1:4" x14ac:dyDescent="0.25">
      <c r="A2768" s="111">
        <f t="shared" ca="1" si="86"/>
        <v>28</v>
      </c>
      <c r="B2768" s="111" t="str">
        <f ca="1">OFFSET('YODA Header Blocks'!$A$1,0,'YODA File'!A2768)</f>
        <v>Data Values</v>
      </c>
      <c r="C2768" s="111">
        <f t="shared" ca="1" si="87"/>
        <v>2667</v>
      </c>
      <c r="D2768" s="111" t="str">
        <f ca="1">IF(ROW()-2&gt;LengthHeader,"",
OFFSET('YODA Header Blocks'!$A$2,'YODA File'!C2768,'YODA File'!A2768))</f>
        <v/>
      </c>
    </row>
    <row r="2769" spans="1:4" x14ac:dyDescent="0.25">
      <c r="A2769" s="111">
        <f t="shared" ca="1" si="86"/>
        <v>28</v>
      </c>
      <c r="B2769" s="111" t="str">
        <f ca="1">OFFSET('YODA Header Blocks'!$A$1,0,'YODA File'!A2769)</f>
        <v>Data Values</v>
      </c>
      <c r="C2769" s="111">
        <f t="shared" ca="1" si="87"/>
        <v>2668</v>
      </c>
      <c r="D2769" s="111" t="str">
        <f ca="1">IF(ROW()-2&gt;LengthHeader,"",
OFFSET('YODA Header Blocks'!$A$2,'YODA File'!C2769,'YODA File'!A2769))</f>
        <v/>
      </c>
    </row>
    <row r="2770" spans="1:4" x14ac:dyDescent="0.25">
      <c r="A2770" s="111">
        <f t="shared" ca="1" si="86"/>
        <v>28</v>
      </c>
      <c r="B2770" s="111" t="str">
        <f ca="1">OFFSET('YODA Header Blocks'!$A$1,0,'YODA File'!A2770)</f>
        <v>Data Values</v>
      </c>
      <c r="C2770" s="111">
        <f t="shared" ca="1" si="87"/>
        <v>2669</v>
      </c>
      <c r="D2770" s="111" t="str">
        <f ca="1">IF(ROW()-2&gt;LengthHeader,"",
OFFSET('YODA Header Blocks'!$A$2,'YODA File'!C2770,'YODA File'!A2770))</f>
        <v/>
      </c>
    </row>
    <row r="2771" spans="1:4" x14ac:dyDescent="0.25">
      <c r="A2771" s="111">
        <f t="shared" ca="1" si="86"/>
        <v>28</v>
      </c>
      <c r="B2771" s="111" t="str">
        <f ca="1">OFFSET('YODA Header Blocks'!$A$1,0,'YODA File'!A2771)</f>
        <v>Data Values</v>
      </c>
      <c r="C2771" s="111">
        <f t="shared" ca="1" si="87"/>
        <v>2670</v>
      </c>
      <c r="D2771" s="111" t="str">
        <f ca="1">IF(ROW()-2&gt;LengthHeader,"",
OFFSET('YODA Header Blocks'!$A$2,'YODA File'!C2771,'YODA File'!A2771))</f>
        <v/>
      </c>
    </row>
    <row r="2772" spans="1:4" x14ac:dyDescent="0.25">
      <c r="A2772" s="111">
        <f t="shared" ca="1" si="86"/>
        <v>28</v>
      </c>
      <c r="B2772" s="111" t="str">
        <f ca="1">OFFSET('YODA Header Blocks'!$A$1,0,'YODA File'!A2772)</f>
        <v>Data Values</v>
      </c>
      <c r="C2772" s="111">
        <f t="shared" ca="1" si="87"/>
        <v>2671</v>
      </c>
      <c r="D2772" s="111" t="str">
        <f ca="1">IF(ROW()-2&gt;LengthHeader,"",
OFFSET('YODA Header Blocks'!$A$2,'YODA File'!C2772,'YODA File'!A2772))</f>
        <v/>
      </c>
    </row>
    <row r="2773" spans="1:4" x14ac:dyDescent="0.25">
      <c r="A2773" s="111">
        <f t="shared" ca="1" si="86"/>
        <v>28</v>
      </c>
      <c r="B2773" s="111" t="str">
        <f ca="1">OFFSET('YODA Header Blocks'!$A$1,0,'YODA File'!A2773)</f>
        <v>Data Values</v>
      </c>
      <c r="C2773" s="111">
        <f t="shared" ca="1" si="87"/>
        <v>2672</v>
      </c>
      <c r="D2773" s="111" t="str">
        <f ca="1">IF(ROW()-2&gt;LengthHeader,"",
OFFSET('YODA Header Blocks'!$A$2,'YODA File'!C2773,'YODA File'!A2773))</f>
        <v/>
      </c>
    </row>
    <row r="2774" spans="1:4" x14ac:dyDescent="0.25">
      <c r="A2774" s="111">
        <f t="shared" ca="1" si="86"/>
        <v>28</v>
      </c>
      <c r="B2774" s="111" t="str">
        <f ca="1">OFFSET('YODA Header Blocks'!$A$1,0,'YODA File'!A2774)</f>
        <v>Data Values</v>
      </c>
      <c r="C2774" s="111">
        <f t="shared" ca="1" si="87"/>
        <v>2673</v>
      </c>
      <c r="D2774" s="111" t="str">
        <f ca="1">IF(ROW()-2&gt;LengthHeader,"",
OFFSET('YODA Header Blocks'!$A$2,'YODA File'!C2774,'YODA File'!A2774))</f>
        <v/>
      </c>
    </row>
    <row r="2775" spans="1:4" x14ac:dyDescent="0.25">
      <c r="A2775" s="111">
        <f t="shared" ca="1" si="86"/>
        <v>28</v>
      </c>
      <c r="B2775" s="111" t="str">
        <f ca="1">OFFSET('YODA Header Blocks'!$A$1,0,'YODA File'!A2775)</f>
        <v>Data Values</v>
      </c>
      <c r="C2775" s="111">
        <f t="shared" ca="1" si="87"/>
        <v>2674</v>
      </c>
      <c r="D2775" s="111" t="str">
        <f ca="1">IF(ROW()-2&gt;LengthHeader,"",
OFFSET('YODA Header Blocks'!$A$2,'YODA File'!C2775,'YODA File'!A2775))</f>
        <v/>
      </c>
    </row>
    <row r="2776" spans="1:4" x14ac:dyDescent="0.25">
      <c r="A2776" s="111">
        <f t="shared" ca="1" si="86"/>
        <v>28</v>
      </c>
      <c r="B2776" s="111" t="str">
        <f ca="1">OFFSET('YODA Header Blocks'!$A$1,0,'YODA File'!A2776)</f>
        <v>Data Values</v>
      </c>
      <c r="C2776" s="111">
        <f t="shared" ca="1" si="87"/>
        <v>2675</v>
      </c>
      <c r="D2776" s="111" t="str">
        <f ca="1">IF(ROW()-2&gt;LengthHeader,"",
OFFSET('YODA Header Blocks'!$A$2,'YODA File'!C2776,'YODA File'!A2776))</f>
        <v/>
      </c>
    </row>
    <row r="2777" spans="1:4" x14ac:dyDescent="0.25">
      <c r="A2777" s="111">
        <f t="shared" ca="1" si="86"/>
        <v>28</v>
      </c>
      <c r="B2777" s="111" t="str">
        <f ca="1">OFFSET('YODA Header Blocks'!$A$1,0,'YODA File'!A2777)</f>
        <v>Data Values</v>
      </c>
      <c r="C2777" s="111">
        <f t="shared" ca="1" si="87"/>
        <v>2676</v>
      </c>
      <c r="D2777" s="111" t="str">
        <f ca="1">IF(ROW()-2&gt;LengthHeader,"",
OFFSET('YODA Header Blocks'!$A$2,'YODA File'!C2777,'YODA File'!A2777))</f>
        <v/>
      </c>
    </row>
    <row r="2778" spans="1:4" x14ac:dyDescent="0.25">
      <c r="A2778" s="111">
        <f t="shared" ca="1" si="86"/>
        <v>28</v>
      </c>
      <c r="B2778" s="111" t="str">
        <f ca="1">OFFSET('YODA Header Blocks'!$A$1,0,'YODA File'!A2778)</f>
        <v>Data Values</v>
      </c>
      <c r="C2778" s="111">
        <f t="shared" ca="1" si="87"/>
        <v>2677</v>
      </c>
      <c r="D2778" s="111" t="str">
        <f ca="1">IF(ROW()-2&gt;LengthHeader,"",
OFFSET('YODA Header Blocks'!$A$2,'YODA File'!C2778,'YODA File'!A2778))</f>
        <v/>
      </c>
    </row>
    <row r="2779" spans="1:4" x14ac:dyDescent="0.25">
      <c r="A2779" s="111">
        <f t="shared" ca="1" si="86"/>
        <v>28</v>
      </c>
      <c r="B2779" s="111" t="str">
        <f ca="1">OFFSET('YODA Header Blocks'!$A$1,0,'YODA File'!A2779)</f>
        <v>Data Values</v>
      </c>
      <c r="C2779" s="111">
        <f t="shared" ca="1" si="87"/>
        <v>2678</v>
      </c>
      <c r="D2779" s="111" t="str">
        <f ca="1">IF(ROW()-2&gt;LengthHeader,"",
OFFSET('YODA Header Blocks'!$A$2,'YODA File'!C2779,'YODA File'!A2779))</f>
        <v/>
      </c>
    </row>
    <row r="2780" spans="1:4" x14ac:dyDescent="0.25">
      <c r="A2780" s="111">
        <f t="shared" ca="1" si="86"/>
        <v>28</v>
      </c>
      <c r="B2780" s="111" t="str">
        <f ca="1">OFFSET('YODA Header Blocks'!$A$1,0,'YODA File'!A2780)</f>
        <v>Data Values</v>
      </c>
      <c r="C2780" s="111">
        <f t="shared" ca="1" si="87"/>
        <v>2679</v>
      </c>
      <c r="D2780" s="111" t="str">
        <f ca="1">IF(ROW()-2&gt;LengthHeader,"",
OFFSET('YODA Header Blocks'!$A$2,'YODA File'!C2780,'YODA File'!A2780))</f>
        <v/>
      </c>
    </row>
    <row r="2781" spans="1:4" x14ac:dyDescent="0.25">
      <c r="A2781" s="111">
        <f t="shared" ca="1" si="86"/>
        <v>28</v>
      </c>
      <c r="B2781" s="111" t="str">
        <f ca="1">OFFSET('YODA Header Blocks'!$A$1,0,'YODA File'!A2781)</f>
        <v>Data Values</v>
      </c>
      <c r="C2781" s="111">
        <f t="shared" ca="1" si="87"/>
        <v>2680</v>
      </c>
      <c r="D2781" s="111" t="str">
        <f ca="1">IF(ROW()-2&gt;LengthHeader,"",
OFFSET('YODA Header Blocks'!$A$2,'YODA File'!C2781,'YODA File'!A2781))</f>
        <v/>
      </c>
    </row>
    <row r="2782" spans="1:4" x14ac:dyDescent="0.25">
      <c r="A2782" s="111">
        <f t="shared" ca="1" si="86"/>
        <v>28</v>
      </c>
      <c r="B2782" s="111" t="str">
        <f ca="1">OFFSET('YODA Header Blocks'!$A$1,0,'YODA File'!A2782)</f>
        <v>Data Values</v>
      </c>
      <c r="C2782" s="111">
        <f t="shared" ca="1" si="87"/>
        <v>2681</v>
      </c>
      <c r="D2782" s="111" t="str">
        <f ca="1">IF(ROW()-2&gt;LengthHeader,"",
OFFSET('YODA Header Blocks'!$A$2,'YODA File'!C2782,'YODA File'!A2782))</f>
        <v/>
      </c>
    </row>
    <row r="2783" spans="1:4" x14ac:dyDescent="0.25">
      <c r="A2783" s="111">
        <f t="shared" ca="1" si="86"/>
        <v>28</v>
      </c>
      <c r="B2783" s="111" t="str">
        <f ca="1">OFFSET('YODA Header Blocks'!$A$1,0,'YODA File'!A2783)</f>
        <v>Data Values</v>
      </c>
      <c r="C2783" s="111">
        <f t="shared" ca="1" si="87"/>
        <v>2682</v>
      </c>
      <c r="D2783" s="111" t="str">
        <f ca="1">IF(ROW()-2&gt;LengthHeader,"",
OFFSET('YODA Header Blocks'!$A$2,'YODA File'!C2783,'YODA File'!A2783))</f>
        <v/>
      </c>
    </row>
    <row r="2784" spans="1:4" x14ac:dyDescent="0.25">
      <c r="A2784" s="111">
        <f t="shared" ca="1" si="86"/>
        <v>28</v>
      </c>
      <c r="B2784" s="111" t="str">
        <f ca="1">OFFSET('YODA Header Blocks'!$A$1,0,'YODA File'!A2784)</f>
        <v>Data Values</v>
      </c>
      <c r="C2784" s="111">
        <f t="shared" ca="1" si="87"/>
        <v>2683</v>
      </c>
      <c r="D2784" s="111" t="str">
        <f ca="1">IF(ROW()-2&gt;LengthHeader,"",
OFFSET('YODA Header Blocks'!$A$2,'YODA File'!C2784,'YODA File'!A2784))</f>
        <v/>
      </c>
    </row>
    <row r="2785" spans="1:4" x14ac:dyDescent="0.25">
      <c r="A2785" s="111">
        <f t="shared" ca="1" si="86"/>
        <v>28</v>
      </c>
      <c r="B2785" s="111" t="str">
        <f ca="1">OFFSET('YODA Header Blocks'!$A$1,0,'YODA File'!A2785)</f>
        <v>Data Values</v>
      </c>
      <c r="C2785" s="111">
        <f t="shared" ca="1" si="87"/>
        <v>2684</v>
      </c>
      <c r="D2785" s="111" t="str">
        <f ca="1">IF(ROW()-2&gt;LengthHeader,"",
OFFSET('YODA Header Blocks'!$A$2,'YODA File'!C2785,'YODA File'!A2785))</f>
        <v/>
      </c>
    </row>
    <row r="2786" spans="1:4" x14ac:dyDescent="0.25">
      <c r="A2786" s="111">
        <f t="shared" ca="1" si="86"/>
        <v>28</v>
      </c>
      <c r="B2786" s="111" t="str">
        <f ca="1">OFFSET('YODA Header Blocks'!$A$1,0,'YODA File'!A2786)</f>
        <v>Data Values</v>
      </c>
      <c r="C2786" s="111">
        <f t="shared" ca="1" si="87"/>
        <v>2685</v>
      </c>
      <c r="D2786" s="111" t="str">
        <f ca="1">IF(ROW()-2&gt;LengthHeader,"",
OFFSET('YODA Header Blocks'!$A$2,'YODA File'!C2786,'YODA File'!A2786))</f>
        <v/>
      </c>
    </row>
    <row r="2787" spans="1:4" x14ac:dyDescent="0.25">
      <c r="A2787" s="111">
        <f t="shared" ca="1" si="86"/>
        <v>28</v>
      </c>
      <c r="B2787" s="111" t="str">
        <f ca="1">OFFSET('YODA Header Blocks'!$A$1,0,'YODA File'!A2787)</f>
        <v>Data Values</v>
      </c>
      <c r="C2787" s="111">
        <f t="shared" ca="1" si="87"/>
        <v>2686</v>
      </c>
      <c r="D2787" s="111" t="str">
        <f ca="1">IF(ROW()-2&gt;LengthHeader,"",
OFFSET('YODA Header Blocks'!$A$2,'YODA File'!C2787,'YODA File'!A2787))</f>
        <v/>
      </c>
    </row>
    <row r="2788" spans="1:4" x14ac:dyDescent="0.25">
      <c r="A2788" s="111">
        <f t="shared" ca="1" si="86"/>
        <v>28</v>
      </c>
      <c r="B2788" s="111" t="str">
        <f ca="1">OFFSET('YODA Header Blocks'!$A$1,0,'YODA File'!A2788)</f>
        <v>Data Values</v>
      </c>
      <c r="C2788" s="111">
        <f t="shared" ca="1" si="87"/>
        <v>2687</v>
      </c>
      <c r="D2788" s="111" t="str">
        <f ca="1">IF(ROW()-2&gt;LengthHeader,"",
OFFSET('YODA Header Blocks'!$A$2,'YODA File'!C2788,'YODA File'!A2788))</f>
        <v/>
      </c>
    </row>
    <row r="2789" spans="1:4" x14ac:dyDescent="0.25">
      <c r="A2789" s="111">
        <f t="shared" ca="1" si="86"/>
        <v>28</v>
      </c>
      <c r="B2789" s="111" t="str">
        <f ca="1">OFFSET('YODA Header Blocks'!$A$1,0,'YODA File'!A2789)</f>
        <v>Data Values</v>
      </c>
      <c r="C2789" s="111">
        <f t="shared" ca="1" si="87"/>
        <v>2688</v>
      </c>
      <c r="D2789" s="111" t="str">
        <f ca="1">IF(ROW()-2&gt;LengthHeader,"",
OFFSET('YODA Header Blocks'!$A$2,'YODA File'!C2789,'YODA File'!A2789))</f>
        <v/>
      </c>
    </row>
    <row r="2790" spans="1:4" x14ac:dyDescent="0.25">
      <c r="A2790" s="111">
        <f t="shared" ca="1" si="86"/>
        <v>28</v>
      </c>
      <c r="B2790" s="111" t="str">
        <f ca="1">OFFSET('YODA Header Blocks'!$A$1,0,'YODA File'!A2790)</f>
        <v>Data Values</v>
      </c>
      <c r="C2790" s="111">
        <f t="shared" ca="1" si="87"/>
        <v>2689</v>
      </c>
      <c r="D2790" s="111" t="str">
        <f ca="1">IF(ROW()-2&gt;LengthHeader,"",
OFFSET('YODA Header Blocks'!$A$2,'YODA File'!C2790,'YODA File'!A2790))</f>
        <v/>
      </c>
    </row>
    <row r="2791" spans="1:4" x14ac:dyDescent="0.25">
      <c r="A2791" s="111">
        <f t="shared" ca="1" si="86"/>
        <v>28</v>
      </c>
      <c r="B2791" s="111" t="str">
        <f ca="1">OFFSET('YODA Header Blocks'!$A$1,0,'YODA File'!A2791)</f>
        <v>Data Values</v>
      </c>
      <c r="C2791" s="111">
        <f t="shared" ca="1" si="87"/>
        <v>2690</v>
      </c>
      <c r="D2791" s="111" t="str">
        <f ca="1">IF(ROW()-2&gt;LengthHeader,"",
OFFSET('YODA Header Blocks'!$A$2,'YODA File'!C2791,'YODA File'!A2791))</f>
        <v/>
      </c>
    </row>
    <row r="2792" spans="1:4" x14ac:dyDescent="0.25">
      <c r="A2792" s="111">
        <f t="shared" ca="1" si="86"/>
        <v>28</v>
      </c>
      <c r="B2792" s="111" t="str">
        <f ca="1">OFFSET('YODA Header Blocks'!$A$1,0,'YODA File'!A2792)</f>
        <v>Data Values</v>
      </c>
      <c r="C2792" s="111">
        <f t="shared" ca="1" si="87"/>
        <v>2691</v>
      </c>
      <c r="D2792" s="111" t="str">
        <f ca="1">IF(ROW()-2&gt;LengthHeader,"",
OFFSET('YODA Header Blocks'!$A$2,'YODA File'!C2792,'YODA File'!A2792))</f>
        <v/>
      </c>
    </row>
    <row r="2793" spans="1:4" x14ac:dyDescent="0.25">
      <c r="A2793" s="111">
        <f t="shared" ca="1" si="86"/>
        <v>28</v>
      </c>
      <c r="B2793" s="111" t="str">
        <f ca="1">OFFSET('YODA Header Blocks'!$A$1,0,'YODA File'!A2793)</f>
        <v>Data Values</v>
      </c>
      <c r="C2793" s="111">
        <f t="shared" ca="1" si="87"/>
        <v>2692</v>
      </c>
      <c r="D2793" s="111" t="str">
        <f ca="1">IF(ROW()-2&gt;LengthHeader,"",
OFFSET('YODA Header Blocks'!$A$2,'YODA File'!C2793,'YODA File'!A2793))</f>
        <v/>
      </c>
    </row>
    <row r="2794" spans="1:4" x14ac:dyDescent="0.25">
      <c r="A2794" s="111">
        <f t="shared" ca="1" si="86"/>
        <v>28</v>
      </c>
      <c r="B2794" s="111" t="str">
        <f ca="1">OFFSET('YODA Header Blocks'!$A$1,0,'YODA File'!A2794)</f>
        <v>Data Values</v>
      </c>
      <c r="C2794" s="111">
        <f t="shared" ca="1" si="87"/>
        <v>2693</v>
      </c>
      <c r="D2794" s="111" t="str">
        <f ca="1">IF(ROW()-2&gt;LengthHeader,"",
OFFSET('YODA Header Blocks'!$A$2,'YODA File'!C2794,'YODA File'!A2794))</f>
        <v/>
      </c>
    </row>
    <row r="2795" spans="1:4" x14ac:dyDescent="0.25">
      <c r="A2795" s="111">
        <f t="shared" ca="1" si="86"/>
        <v>28</v>
      </c>
      <c r="B2795" s="111" t="str">
        <f ca="1">OFFSET('YODA Header Blocks'!$A$1,0,'YODA File'!A2795)</f>
        <v>Data Values</v>
      </c>
      <c r="C2795" s="111">
        <f t="shared" ca="1" si="87"/>
        <v>2694</v>
      </c>
      <c r="D2795" s="111" t="str">
        <f ca="1">IF(ROW()-2&gt;LengthHeader,"",
OFFSET('YODA Header Blocks'!$A$2,'YODA File'!C2795,'YODA File'!A2795))</f>
        <v/>
      </c>
    </row>
    <row r="2796" spans="1:4" x14ac:dyDescent="0.25">
      <c r="A2796" s="111">
        <f t="shared" ca="1" si="86"/>
        <v>28</v>
      </c>
      <c r="B2796" s="111" t="str">
        <f ca="1">OFFSET('YODA Header Blocks'!$A$1,0,'YODA File'!A2796)</f>
        <v>Data Values</v>
      </c>
      <c r="C2796" s="111">
        <f t="shared" ca="1" si="87"/>
        <v>2695</v>
      </c>
      <c r="D2796" s="111" t="str">
        <f ca="1">IF(ROW()-2&gt;LengthHeader,"",
OFFSET('YODA Header Blocks'!$A$2,'YODA File'!C2796,'YODA File'!A2796))</f>
        <v/>
      </c>
    </row>
    <row r="2797" spans="1:4" x14ac:dyDescent="0.25">
      <c r="A2797" s="111">
        <f t="shared" ca="1" si="86"/>
        <v>28</v>
      </c>
      <c r="B2797" s="111" t="str">
        <f ca="1">OFFSET('YODA Header Blocks'!$A$1,0,'YODA File'!A2797)</f>
        <v>Data Values</v>
      </c>
      <c r="C2797" s="111">
        <f t="shared" ca="1" si="87"/>
        <v>2696</v>
      </c>
      <c r="D2797" s="111" t="str">
        <f ca="1">IF(ROW()-2&gt;LengthHeader,"",
OFFSET('YODA Header Blocks'!$A$2,'YODA File'!C2797,'YODA File'!A2797))</f>
        <v/>
      </c>
    </row>
    <row r="2798" spans="1:4" x14ac:dyDescent="0.25">
      <c r="A2798" s="111">
        <f t="shared" ca="1" si="86"/>
        <v>28</v>
      </c>
      <c r="B2798" s="111" t="str">
        <f ca="1">OFFSET('YODA Header Blocks'!$A$1,0,'YODA File'!A2798)</f>
        <v>Data Values</v>
      </c>
      <c r="C2798" s="111">
        <f t="shared" ca="1" si="87"/>
        <v>2697</v>
      </c>
      <c r="D2798" s="111" t="str">
        <f ca="1">IF(ROW()-2&gt;LengthHeader,"",
OFFSET('YODA Header Blocks'!$A$2,'YODA File'!C2798,'YODA File'!A2798))</f>
        <v/>
      </c>
    </row>
    <row r="2799" spans="1:4" x14ac:dyDescent="0.25">
      <c r="A2799" s="111">
        <f t="shared" ca="1" si="86"/>
        <v>28</v>
      </c>
      <c r="B2799" s="111" t="str">
        <f ca="1">OFFSET('YODA Header Blocks'!$A$1,0,'YODA File'!A2799)</f>
        <v>Data Values</v>
      </c>
      <c r="C2799" s="111">
        <f t="shared" ca="1" si="87"/>
        <v>2698</v>
      </c>
      <c r="D2799" s="111" t="str">
        <f ca="1">IF(ROW()-2&gt;LengthHeader,"",
OFFSET('YODA Header Blocks'!$A$2,'YODA File'!C2799,'YODA File'!A2799))</f>
        <v/>
      </c>
    </row>
    <row r="2800" spans="1:4" x14ac:dyDescent="0.25">
      <c r="A2800" s="111">
        <f t="shared" ca="1" si="86"/>
        <v>28</v>
      </c>
      <c r="B2800" s="111" t="str">
        <f ca="1">OFFSET('YODA Header Blocks'!$A$1,0,'YODA File'!A2800)</f>
        <v>Data Values</v>
      </c>
      <c r="C2800" s="111">
        <f t="shared" ca="1" si="87"/>
        <v>2699</v>
      </c>
      <c r="D2800" s="111" t="str">
        <f ca="1">IF(ROW()-2&gt;LengthHeader,"",
OFFSET('YODA Header Blocks'!$A$2,'YODA File'!C2800,'YODA File'!A2800))</f>
        <v/>
      </c>
    </row>
    <row r="2801" spans="1:4" x14ac:dyDescent="0.25">
      <c r="A2801" s="111">
        <f t="shared" ca="1" si="86"/>
        <v>28</v>
      </c>
      <c r="B2801" s="111" t="str">
        <f ca="1">OFFSET('YODA Header Blocks'!$A$1,0,'YODA File'!A2801)</f>
        <v>Data Values</v>
      </c>
      <c r="C2801" s="111">
        <f t="shared" ca="1" si="87"/>
        <v>2700</v>
      </c>
      <c r="D2801" s="111" t="str">
        <f ca="1">IF(ROW()-2&gt;LengthHeader,"",
OFFSET('YODA Header Blocks'!$A$2,'YODA File'!C2801,'YODA File'!A2801))</f>
        <v/>
      </c>
    </row>
    <row r="2802" spans="1:4" x14ac:dyDescent="0.25">
      <c r="A2802" s="111">
        <f t="shared" ca="1" si="86"/>
        <v>28</v>
      </c>
      <c r="B2802" s="111" t="str">
        <f ca="1">OFFSET('YODA Header Blocks'!$A$1,0,'YODA File'!A2802)</f>
        <v>Data Values</v>
      </c>
      <c r="C2802" s="111">
        <f t="shared" ca="1" si="87"/>
        <v>2701</v>
      </c>
      <c r="D2802" s="111" t="str">
        <f ca="1">IF(ROW()-2&gt;LengthHeader,"",
OFFSET('YODA Header Blocks'!$A$2,'YODA File'!C2802,'YODA File'!A2802))</f>
        <v/>
      </c>
    </row>
    <row r="2803" spans="1:4" x14ac:dyDescent="0.25">
      <c r="A2803" s="111">
        <f t="shared" ca="1" si="86"/>
        <v>28</v>
      </c>
      <c r="B2803" s="111" t="str">
        <f ca="1">OFFSET('YODA Header Blocks'!$A$1,0,'YODA File'!A2803)</f>
        <v>Data Values</v>
      </c>
      <c r="C2803" s="111">
        <f t="shared" ca="1" si="87"/>
        <v>2702</v>
      </c>
      <c r="D2803" s="111" t="str">
        <f ca="1">IF(ROW()-2&gt;LengthHeader,"",
OFFSET('YODA Header Blocks'!$A$2,'YODA File'!C2803,'YODA File'!A2803))</f>
        <v/>
      </c>
    </row>
    <row r="2804" spans="1:4" x14ac:dyDescent="0.25">
      <c r="A2804" s="111">
        <f t="shared" ca="1" si="86"/>
        <v>28</v>
      </c>
      <c r="B2804" s="111" t="str">
        <f ca="1">OFFSET('YODA Header Blocks'!$A$1,0,'YODA File'!A2804)</f>
        <v>Data Values</v>
      </c>
      <c r="C2804" s="111">
        <f t="shared" ca="1" si="87"/>
        <v>2703</v>
      </c>
      <c r="D2804" s="111" t="str">
        <f ca="1">IF(ROW()-2&gt;LengthHeader,"",
OFFSET('YODA Header Blocks'!$A$2,'YODA File'!C2804,'YODA File'!A2804))</f>
        <v/>
      </c>
    </row>
    <row r="2805" spans="1:4" x14ac:dyDescent="0.25">
      <c r="A2805" s="111">
        <f t="shared" ca="1" si="86"/>
        <v>28</v>
      </c>
      <c r="B2805" s="111" t="str">
        <f ca="1">OFFSET('YODA Header Blocks'!$A$1,0,'YODA File'!A2805)</f>
        <v>Data Values</v>
      </c>
      <c r="C2805" s="111">
        <f t="shared" ca="1" si="87"/>
        <v>2704</v>
      </c>
      <c r="D2805" s="111" t="str">
        <f ca="1">IF(ROW()-2&gt;LengthHeader,"",
OFFSET('YODA Header Blocks'!$A$2,'YODA File'!C2805,'YODA File'!A2805))</f>
        <v/>
      </c>
    </row>
    <row r="2806" spans="1:4" x14ac:dyDescent="0.25">
      <c r="A2806" s="111">
        <f t="shared" ca="1" si="86"/>
        <v>28</v>
      </c>
      <c r="B2806" s="111" t="str">
        <f ca="1">OFFSET('YODA Header Blocks'!$A$1,0,'YODA File'!A2806)</f>
        <v>Data Values</v>
      </c>
      <c r="C2806" s="111">
        <f t="shared" ca="1" si="87"/>
        <v>2705</v>
      </c>
      <c r="D2806" s="111" t="str">
        <f ca="1">IF(ROW()-2&gt;LengthHeader,"",
OFFSET('YODA Header Blocks'!$A$2,'YODA File'!C2806,'YODA File'!A2806))</f>
        <v/>
      </c>
    </row>
    <row r="2807" spans="1:4" x14ac:dyDescent="0.25">
      <c r="A2807" s="111">
        <f t="shared" ca="1" si="86"/>
        <v>28</v>
      </c>
      <c r="B2807" s="111" t="str">
        <f ca="1">OFFSET('YODA Header Blocks'!$A$1,0,'YODA File'!A2807)</f>
        <v>Data Values</v>
      </c>
      <c r="C2807" s="111">
        <f t="shared" ca="1" si="87"/>
        <v>2706</v>
      </c>
      <c r="D2807" s="111" t="str">
        <f ca="1">IF(ROW()-2&gt;LengthHeader,"",
OFFSET('YODA Header Blocks'!$A$2,'YODA File'!C2807,'YODA File'!A2807))</f>
        <v/>
      </c>
    </row>
    <row r="2808" spans="1:4" x14ac:dyDescent="0.25">
      <c r="A2808" s="111">
        <f t="shared" ca="1" si="86"/>
        <v>28</v>
      </c>
      <c r="B2808" s="111" t="str">
        <f ca="1">OFFSET('YODA Header Blocks'!$A$1,0,'YODA File'!A2808)</f>
        <v>Data Values</v>
      </c>
      <c r="C2808" s="111">
        <f t="shared" ca="1" si="87"/>
        <v>2707</v>
      </c>
      <c r="D2808" s="111" t="str">
        <f ca="1">IF(ROW()-2&gt;LengthHeader,"",
OFFSET('YODA Header Blocks'!$A$2,'YODA File'!C2808,'YODA File'!A2808))</f>
        <v/>
      </c>
    </row>
    <row r="2809" spans="1:4" x14ac:dyDescent="0.25">
      <c r="A2809" s="111">
        <f t="shared" ca="1" si="86"/>
        <v>28</v>
      </c>
      <c r="B2809" s="111" t="str">
        <f ca="1">OFFSET('YODA Header Blocks'!$A$1,0,'YODA File'!A2809)</f>
        <v>Data Values</v>
      </c>
      <c r="C2809" s="111">
        <f t="shared" ca="1" si="87"/>
        <v>2708</v>
      </c>
      <c r="D2809" s="111" t="str">
        <f ca="1">IF(ROW()-2&gt;LengthHeader,"",
OFFSET('YODA Header Blocks'!$A$2,'YODA File'!C2809,'YODA File'!A2809))</f>
        <v/>
      </c>
    </row>
    <row r="2810" spans="1:4" x14ac:dyDescent="0.25">
      <c r="A2810" s="111">
        <f t="shared" ca="1" si="86"/>
        <v>28</v>
      </c>
      <c r="B2810" s="111" t="str">
        <f ca="1">OFFSET('YODA Header Blocks'!$A$1,0,'YODA File'!A2810)</f>
        <v>Data Values</v>
      </c>
      <c r="C2810" s="111">
        <f t="shared" ca="1" si="87"/>
        <v>2709</v>
      </c>
      <c r="D2810" s="111" t="str">
        <f ca="1">IF(ROW()-2&gt;LengthHeader,"",
OFFSET('YODA Header Blocks'!$A$2,'YODA File'!C2810,'YODA File'!A2810))</f>
        <v/>
      </c>
    </row>
    <row r="2811" spans="1:4" x14ac:dyDescent="0.25">
      <c r="A2811" s="111">
        <f t="shared" ca="1" si="86"/>
        <v>28</v>
      </c>
      <c r="B2811" s="111" t="str">
        <f ca="1">OFFSET('YODA Header Blocks'!$A$1,0,'YODA File'!A2811)</f>
        <v>Data Values</v>
      </c>
      <c r="C2811" s="111">
        <f t="shared" ca="1" si="87"/>
        <v>2710</v>
      </c>
      <c r="D2811" s="111" t="str">
        <f ca="1">IF(ROW()-2&gt;LengthHeader,"",
OFFSET('YODA Header Blocks'!$A$2,'YODA File'!C2811,'YODA File'!A2811))</f>
        <v/>
      </c>
    </row>
    <row r="2812" spans="1:4" x14ac:dyDescent="0.25">
      <c r="A2812" s="111">
        <f t="shared" ca="1" si="86"/>
        <v>28</v>
      </c>
      <c r="B2812" s="111" t="str">
        <f ca="1">OFFSET('YODA Header Blocks'!$A$1,0,'YODA File'!A2812)</f>
        <v>Data Values</v>
      </c>
      <c r="C2812" s="111">
        <f t="shared" ca="1" si="87"/>
        <v>2711</v>
      </c>
      <c r="D2812" s="111" t="str">
        <f ca="1">IF(ROW()-2&gt;LengthHeader,"",
OFFSET('YODA Header Blocks'!$A$2,'YODA File'!C2812,'YODA File'!A2812))</f>
        <v/>
      </c>
    </row>
    <row r="2813" spans="1:4" x14ac:dyDescent="0.25">
      <c r="A2813" s="111">
        <f t="shared" ca="1" si="86"/>
        <v>28</v>
      </c>
      <c r="B2813" s="111" t="str">
        <f ca="1">OFFSET('YODA Header Blocks'!$A$1,0,'YODA File'!A2813)</f>
        <v>Data Values</v>
      </c>
      <c r="C2813" s="111">
        <f t="shared" ca="1" si="87"/>
        <v>2712</v>
      </c>
      <c r="D2813" s="111" t="str">
        <f ca="1">IF(ROW()-2&gt;LengthHeader,"",
OFFSET('YODA Header Blocks'!$A$2,'YODA File'!C2813,'YODA File'!A2813))</f>
        <v/>
      </c>
    </row>
    <row r="2814" spans="1:4" x14ac:dyDescent="0.25">
      <c r="A2814" s="111">
        <f t="shared" ca="1" si="86"/>
        <v>28</v>
      </c>
      <c r="B2814" s="111" t="str">
        <f ca="1">OFFSET('YODA Header Blocks'!$A$1,0,'YODA File'!A2814)</f>
        <v>Data Values</v>
      </c>
      <c r="C2814" s="111">
        <f t="shared" ca="1" si="87"/>
        <v>2713</v>
      </c>
      <c r="D2814" s="111" t="str">
        <f ca="1">IF(ROW()-2&gt;LengthHeader,"",
OFFSET('YODA Header Blocks'!$A$2,'YODA File'!C2814,'YODA File'!A2814))</f>
        <v/>
      </c>
    </row>
    <row r="2815" spans="1:4" x14ac:dyDescent="0.25">
      <c r="A2815" s="111">
        <f t="shared" ca="1" si="86"/>
        <v>28</v>
      </c>
      <c r="B2815" s="111" t="str">
        <f ca="1">OFFSET('YODA Header Blocks'!$A$1,0,'YODA File'!A2815)</f>
        <v>Data Values</v>
      </c>
      <c r="C2815" s="111">
        <f t="shared" ca="1" si="87"/>
        <v>2714</v>
      </c>
      <c r="D2815" s="111" t="str">
        <f ca="1">IF(ROW()-2&gt;LengthHeader,"",
OFFSET('YODA Header Blocks'!$A$2,'YODA File'!C2815,'YODA File'!A2815))</f>
        <v/>
      </c>
    </row>
    <row r="2816" spans="1:4" x14ac:dyDescent="0.25">
      <c r="A2816" s="111">
        <f t="shared" ca="1" si="86"/>
        <v>28</v>
      </c>
      <c r="B2816" s="111" t="str">
        <f ca="1">OFFSET('YODA Header Blocks'!$A$1,0,'YODA File'!A2816)</f>
        <v>Data Values</v>
      </c>
      <c r="C2816" s="111">
        <f t="shared" ca="1" si="87"/>
        <v>2715</v>
      </c>
      <c r="D2816" s="111" t="str">
        <f ca="1">IF(ROW()-2&gt;LengthHeader,"",
OFFSET('YODA Header Blocks'!$A$2,'YODA File'!C2816,'YODA File'!A2816))</f>
        <v/>
      </c>
    </row>
    <row r="2817" spans="1:4" x14ac:dyDescent="0.25">
      <c r="A2817" s="111">
        <f t="shared" ca="1" si="86"/>
        <v>28</v>
      </c>
      <c r="B2817" s="111" t="str">
        <f ca="1">OFFSET('YODA Header Blocks'!$A$1,0,'YODA File'!A2817)</f>
        <v>Data Values</v>
      </c>
      <c r="C2817" s="111">
        <f t="shared" ca="1" si="87"/>
        <v>2716</v>
      </c>
      <c r="D2817" s="111" t="str">
        <f ca="1">IF(ROW()-2&gt;LengthHeader,"",
OFFSET('YODA Header Blocks'!$A$2,'YODA File'!C2817,'YODA File'!A2817))</f>
        <v/>
      </c>
    </row>
    <row r="2818" spans="1:4" x14ac:dyDescent="0.25">
      <c r="A2818" s="111">
        <f t="shared" ca="1" si="86"/>
        <v>28</v>
      </c>
      <c r="B2818" s="111" t="str">
        <f ca="1">OFFSET('YODA Header Blocks'!$A$1,0,'YODA File'!A2818)</f>
        <v>Data Values</v>
      </c>
      <c r="C2818" s="111">
        <f t="shared" ca="1" si="87"/>
        <v>2717</v>
      </c>
      <c r="D2818" s="111" t="str">
        <f ca="1">IF(ROW()-2&gt;LengthHeader,"",
OFFSET('YODA Header Blocks'!$A$2,'YODA File'!C2818,'YODA File'!A2818))</f>
        <v/>
      </c>
    </row>
    <row r="2819" spans="1:4" x14ac:dyDescent="0.25">
      <c r="A2819" s="111">
        <f t="shared" ref="A2819:A2882" ca="1" si="88">IF(C2818=INDIRECT(CONCATENATE("'YODA Header Blocks'!R2C",A2818+1,":R2C",A2818+1),FALSE),A2818+1,A2818)</f>
        <v>28</v>
      </c>
      <c r="B2819" s="111" t="str">
        <f ca="1">OFFSET('YODA Header Blocks'!$A$1,0,'YODA File'!A2819)</f>
        <v>Data Values</v>
      </c>
      <c r="C2819" s="111">
        <f t="shared" ref="C2819:C2882" ca="1" si="89">IF(C2818=SUM(INDIRECT(CONCATENATE("'YODA Header Blocks'!R2C",A2818+1,":R2C",A2818+1),FALSE)),1,C2818+1)</f>
        <v>2718</v>
      </c>
      <c r="D2819" s="111" t="str">
        <f ca="1">IF(ROW()-2&gt;LengthHeader,"",
OFFSET('YODA Header Blocks'!$A$2,'YODA File'!C2819,'YODA File'!A2819))</f>
        <v/>
      </c>
    </row>
    <row r="2820" spans="1:4" x14ac:dyDescent="0.25">
      <c r="A2820" s="111">
        <f t="shared" ca="1" si="88"/>
        <v>28</v>
      </c>
      <c r="B2820" s="111" t="str">
        <f ca="1">OFFSET('YODA Header Blocks'!$A$1,0,'YODA File'!A2820)</f>
        <v>Data Values</v>
      </c>
      <c r="C2820" s="111">
        <f t="shared" ca="1" si="89"/>
        <v>2719</v>
      </c>
      <c r="D2820" s="111" t="str">
        <f ca="1">IF(ROW()-2&gt;LengthHeader,"",
OFFSET('YODA Header Blocks'!$A$2,'YODA File'!C2820,'YODA File'!A2820))</f>
        <v/>
      </c>
    </row>
    <row r="2821" spans="1:4" x14ac:dyDescent="0.25">
      <c r="A2821" s="111">
        <f t="shared" ca="1" si="88"/>
        <v>28</v>
      </c>
      <c r="B2821" s="111" t="str">
        <f ca="1">OFFSET('YODA Header Blocks'!$A$1,0,'YODA File'!A2821)</f>
        <v>Data Values</v>
      </c>
      <c r="C2821" s="111">
        <f t="shared" ca="1" si="89"/>
        <v>2720</v>
      </c>
      <c r="D2821" s="111" t="str">
        <f ca="1">IF(ROW()-2&gt;LengthHeader,"",
OFFSET('YODA Header Blocks'!$A$2,'YODA File'!C2821,'YODA File'!A2821))</f>
        <v/>
      </c>
    </row>
    <row r="2822" spans="1:4" x14ac:dyDescent="0.25">
      <c r="A2822" s="111">
        <f t="shared" ca="1" si="88"/>
        <v>28</v>
      </c>
      <c r="B2822" s="111" t="str">
        <f ca="1">OFFSET('YODA Header Blocks'!$A$1,0,'YODA File'!A2822)</f>
        <v>Data Values</v>
      </c>
      <c r="C2822" s="111">
        <f t="shared" ca="1" si="89"/>
        <v>2721</v>
      </c>
      <c r="D2822" s="111" t="str">
        <f ca="1">IF(ROW()-2&gt;LengthHeader,"",
OFFSET('YODA Header Blocks'!$A$2,'YODA File'!C2822,'YODA File'!A2822))</f>
        <v/>
      </c>
    </row>
    <row r="2823" spans="1:4" x14ac:dyDescent="0.25">
      <c r="A2823" s="111">
        <f t="shared" ca="1" si="88"/>
        <v>28</v>
      </c>
      <c r="B2823" s="111" t="str">
        <f ca="1">OFFSET('YODA Header Blocks'!$A$1,0,'YODA File'!A2823)</f>
        <v>Data Values</v>
      </c>
      <c r="C2823" s="111">
        <f t="shared" ca="1" si="89"/>
        <v>2722</v>
      </c>
      <c r="D2823" s="111" t="str">
        <f ca="1">IF(ROW()-2&gt;LengthHeader,"",
OFFSET('YODA Header Blocks'!$A$2,'YODA File'!C2823,'YODA File'!A2823))</f>
        <v/>
      </c>
    </row>
    <row r="2824" spans="1:4" x14ac:dyDescent="0.25">
      <c r="A2824" s="111">
        <f t="shared" ca="1" si="88"/>
        <v>28</v>
      </c>
      <c r="B2824" s="111" t="str">
        <f ca="1">OFFSET('YODA Header Blocks'!$A$1,0,'YODA File'!A2824)</f>
        <v>Data Values</v>
      </c>
      <c r="C2824" s="111">
        <f t="shared" ca="1" si="89"/>
        <v>2723</v>
      </c>
      <c r="D2824" s="111" t="str">
        <f ca="1">IF(ROW()-2&gt;LengthHeader,"",
OFFSET('YODA Header Blocks'!$A$2,'YODA File'!C2824,'YODA File'!A2824))</f>
        <v/>
      </c>
    </row>
    <row r="2825" spans="1:4" x14ac:dyDescent="0.25">
      <c r="A2825" s="111">
        <f t="shared" ca="1" si="88"/>
        <v>28</v>
      </c>
      <c r="B2825" s="111" t="str">
        <f ca="1">OFFSET('YODA Header Blocks'!$A$1,0,'YODA File'!A2825)</f>
        <v>Data Values</v>
      </c>
      <c r="C2825" s="111">
        <f t="shared" ca="1" si="89"/>
        <v>2724</v>
      </c>
      <c r="D2825" s="111" t="str">
        <f ca="1">IF(ROW()-2&gt;LengthHeader,"",
OFFSET('YODA Header Blocks'!$A$2,'YODA File'!C2825,'YODA File'!A2825))</f>
        <v/>
      </c>
    </row>
    <row r="2826" spans="1:4" x14ac:dyDescent="0.25">
      <c r="A2826" s="111">
        <f t="shared" ca="1" si="88"/>
        <v>28</v>
      </c>
      <c r="B2826" s="111" t="str">
        <f ca="1">OFFSET('YODA Header Blocks'!$A$1,0,'YODA File'!A2826)</f>
        <v>Data Values</v>
      </c>
      <c r="C2826" s="111">
        <f t="shared" ca="1" si="89"/>
        <v>2725</v>
      </c>
      <c r="D2826" s="111" t="str">
        <f ca="1">IF(ROW()-2&gt;LengthHeader,"",
OFFSET('YODA Header Blocks'!$A$2,'YODA File'!C2826,'YODA File'!A2826))</f>
        <v/>
      </c>
    </row>
    <row r="2827" spans="1:4" x14ac:dyDescent="0.25">
      <c r="A2827" s="111">
        <f t="shared" ca="1" si="88"/>
        <v>28</v>
      </c>
      <c r="B2827" s="111" t="str">
        <f ca="1">OFFSET('YODA Header Blocks'!$A$1,0,'YODA File'!A2827)</f>
        <v>Data Values</v>
      </c>
      <c r="C2827" s="111">
        <f t="shared" ca="1" si="89"/>
        <v>2726</v>
      </c>
      <c r="D2827" s="111" t="str">
        <f ca="1">IF(ROW()-2&gt;LengthHeader,"",
OFFSET('YODA Header Blocks'!$A$2,'YODA File'!C2827,'YODA File'!A2827))</f>
        <v/>
      </c>
    </row>
    <row r="2828" spans="1:4" x14ac:dyDescent="0.25">
      <c r="A2828" s="111">
        <f t="shared" ca="1" si="88"/>
        <v>28</v>
      </c>
      <c r="B2828" s="111" t="str">
        <f ca="1">OFFSET('YODA Header Blocks'!$A$1,0,'YODA File'!A2828)</f>
        <v>Data Values</v>
      </c>
      <c r="C2828" s="111">
        <f t="shared" ca="1" si="89"/>
        <v>2727</v>
      </c>
      <c r="D2828" s="111" t="str">
        <f ca="1">IF(ROW()-2&gt;LengthHeader,"",
OFFSET('YODA Header Blocks'!$A$2,'YODA File'!C2828,'YODA File'!A2828))</f>
        <v/>
      </c>
    </row>
    <row r="2829" spans="1:4" x14ac:dyDescent="0.25">
      <c r="A2829" s="111">
        <f t="shared" ca="1" si="88"/>
        <v>28</v>
      </c>
      <c r="B2829" s="111" t="str">
        <f ca="1">OFFSET('YODA Header Blocks'!$A$1,0,'YODA File'!A2829)</f>
        <v>Data Values</v>
      </c>
      <c r="C2829" s="111">
        <f t="shared" ca="1" si="89"/>
        <v>2728</v>
      </c>
      <c r="D2829" s="111" t="str">
        <f ca="1">IF(ROW()-2&gt;LengthHeader,"",
OFFSET('YODA Header Blocks'!$A$2,'YODA File'!C2829,'YODA File'!A2829))</f>
        <v/>
      </c>
    </row>
    <row r="2830" spans="1:4" x14ac:dyDescent="0.25">
      <c r="A2830" s="111">
        <f t="shared" ca="1" si="88"/>
        <v>28</v>
      </c>
      <c r="B2830" s="111" t="str">
        <f ca="1">OFFSET('YODA Header Blocks'!$A$1,0,'YODA File'!A2830)</f>
        <v>Data Values</v>
      </c>
      <c r="C2830" s="111">
        <f t="shared" ca="1" si="89"/>
        <v>2729</v>
      </c>
      <c r="D2830" s="111" t="str">
        <f ca="1">IF(ROW()-2&gt;LengthHeader,"",
OFFSET('YODA Header Blocks'!$A$2,'YODA File'!C2830,'YODA File'!A2830))</f>
        <v/>
      </c>
    </row>
    <row r="2831" spans="1:4" x14ac:dyDescent="0.25">
      <c r="A2831" s="111">
        <f t="shared" ca="1" si="88"/>
        <v>28</v>
      </c>
      <c r="B2831" s="111" t="str">
        <f ca="1">OFFSET('YODA Header Blocks'!$A$1,0,'YODA File'!A2831)</f>
        <v>Data Values</v>
      </c>
      <c r="C2831" s="111">
        <f t="shared" ca="1" si="89"/>
        <v>2730</v>
      </c>
      <c r="D2831" s="111" t="str">
        <f ca="1">IF(ROW()-2&gt;LengthHeader,"",
OFFSET('YODA Header Blocks'!$A$2,'YODA File'!C2831,'YODA File'!A2831))</f>
        <v/>
      </c>
    </row>
    <row r="2832" spans="1:4" x14ac:dyDescent="0.25">
      <c r="A2832" s="111">
        <f t="shared" ca="1" si="88"/>
        <v>28</v>
      </c>
      <c r="B2832" s="111" t="str">
        <f ca="1">OFFSET('YODA Header Blocks'!$A$1,0,'YODA File'!A2832)</f>
        <v>Data Values</v>
      </c>
      <c r="C2832" s="111">
        <f t="shared" ca="1" si="89"/>
        <v>2731</v>
      </c>
      <c r="D2832" s="111" t="str">
        <f ca="1">IF(ROW()-2&gt;LengthHeader,"",
OFFSET('YODA Header Blocks'!$A$2,'YODA File'!C2832,'YODA File'!A2832))</f>
        <v/>
      </c>
    </row>
    <row r="2833" spans="1:4" x14ac:dyDescent="0.25">
      <c r="A2833" s="111">
        <f t="shared" ca="1" si="88"/>
        <v>28</v>
      </c>
      <c r="B2833" s="111" t="str">
        <f ca="1">OFFSET('YODA Header Blocks'!$A$1,0,'YODA File'!A2833)</f>
        <v>Data Values</v>
      </c>
      <c r="C2833" s="111">
        <f t="shared" ca="1" si="89"/>
        <v>2732</v>
      </c>
      <c r="D2833" s="111" t="str">
        <f ca="1">IF(ROW()-2&gt;LengthHeader,"",
OFFSET('YODA Header Blocks'!$A$2,'YODA File'!C2833,'YODA File'!A2833))</f>
        <v/>
      </c>
    </row>
    <row r="2834" spans="1:4" x14ac:dyDescent="0.25">
      <c r="A2834" s="111">
        <f t="shared" ca="1" si="88"/>
        <v>28</v>
      </c>
      <c r="B2834" s="111" t="str">
        <f ca="1">OFFSET('YODA Header Blocks'!$A$1,0,'YODA File'!A2834)</f>
        <v>Data Values</v>
      </c>
      <c r="C2834" s="111">
        <f t="shared" ca="1" si="89"/>
        <v>2733</v>
      </c>
      <c r="D2834" s="111" t="str">
        <f ca="1">IF(ROW()-2&gt;LengthHeader,"",
OFFSET('YODA Header Blocks'!$A$2,'YODA File'!C2834,'YODA File'!A2834))</f>
        <v/>
      </c>
    </row>
    <row r="2835" spans="1:4" x14ac:dyDescent="0.25">
      <c r="A2835" s="111">
        <f t="shared" ca="1" si="88"/>
        <v>28</v>
      </c>
      <c r="B2835" s="111" t="str">
        <f ca="1">OFFSET('YODA Header Blocks'!$A$1,0,'YODA File'!A2835)</f>
        <v>Data Values</v>
      </c>
      <c r="C2835" s="111">
        <f t="shared" ca="1" si="89"/>
        <v>2734</v>
      </c>
      <c r="D2835" s="111" t="str">
        <f ca="1">IF(ROW()-2&gt;LengthHeader,"",
OFFSET('YODA Header Blocks'!$A$2,'YODA File'!C2835,'YODA File'!A2835))</f>
        <v/>
      </c>
    </row>
    <row r="2836" spans="1:4" x14ac:dyDescent="0.25">
      <c r="A2836" s="111">
        <f t="shared" ca="1" si="88"/>
        <v>28</v>
      </c>
      <c r="B2836" s="111" t="str">
        <f ca="1">OFFSET('YODA Header Blocks'!$A$1,0,'YODA File'!A2836)</f>
        <v>Data Values</v>
      </c>
      <c r="C2836" s="111">
        <f t="shared" ca="1" si="89"/>
        <v>2735</v>
      </c>
      <c r="D2836" s="111" t="str">
        <f ca="1">IF(ROW()-2&gt;LengthHeader,"",
OFFSET('YODA Header Blocks'!$A$2,'YODA File'!C2836,'YODA File'!A2836))</f>
        <v/>
      </c>
    </row>
    <row r="2837" spans="1:4" x14ac:dyDescent="0.25">
      <c r="A2837" s="111">
        <f t="shared" ca="1" si="88"/>
        <v>28</v>
      </c>
      <c r="B2837" s="111" t="str">
        <f ca="1">OFFSET('YODA Header Blocks'!$A$1,0,'YODA File'!A2837)</f>
        <v>Data Values</v>
      </c>
      <c r="C2837" s="111">
        <f t="shared" ca="1" si="89"/>
        <v>2736</v>
      </c>
      <c r="D2837" s="111" t="str">
        <f ca="1">IF(ROW()-2&gt;LengthHeader,"",
OFFSET('YODA Header Blocks'!$A$2,'YODA File'!C2837,'YODA File'!A2837))</f>
        <v/>
      </c>
    </row>
    <row r="2838" spans="1:4" x14ac:dyDescent="0.25">
      <c r="A2838" s="111">
        <f t="shared" ca="1" si="88"/>
        <v>28</v>
      </c>
      <c r="B2838" s="111" t="str">
        <f ca="1">OFFSET('YODA Header Blocks'!$A$1,0,'YODA File'!A2838)</f>
        <v>Data Values</v>
      </c>
      <c r="C2838" s="111">
        <f t="shared" ca="1" si="89"/>
        <v>2737</v>
      </c>
      <c r="D2838" s="111" t="str">
        <f ca="1">IF(ROW()-2&gt;LengthHeader,"",
OFFSET('YODA Header Blocks'!$A$2,'YODA File'!C2838,'YODA File'!A2838))</f>
        <v/>
      </c>
    </row>
    <row r="2839" spans="1:4" x14ac:dyDescent="0.25">
      <c r="A2839" s="111">
        <f t="shared" ca="1" si="88"/>
        <v>28</v>
      </c>
      <c r="B2839" s="111" t="str">
        <f ca="1">OFFSET('YODA Header Blocks'!$A$1,0,'YODA File'!A2839)</f>
        <v>Data Values</v>
      </c>
      <c r="C2839" s="111">
        <f t="shared" ca="1" si="89"/>
        <v>2738</v>
      </c>
      <c r="D2839" s="111" t="str">
        <f ca="1">IF(ROW()-2&gt;LengthHeader,"",
OFFSET('YODA Header Blocks'!$A$2,'YODA File'!C2839,'YODA File'!A2839))</f>
        <v/>
      </c>
    </row>
    <row r="2840" spans="1:4" x14ac:dyDescent="0.25">
      <c r="A2840" s="111">
        <f t="shared" ca="1" si="88"/>
        <v>28</v>
      </c>
      <c r="B2840" s="111" t="str">
        <f ca="1">OFFSET('YODA Header Blocks'!$A$1,0,'YODA File'!A2840)</f>
        <v>Data Values</v>
      </c>
      <c r="C2840" s="111">
        <f t="shared" ca="1" si="89"/>
        <v>2739</v>
      </c>
      <c r="D2840" s="111" t="str">
        <f ca="1">IF(ROW()-2&gt;LengthHeader,"",
OFFSET('YODA Header Blocks'!$A$2,'YODA File'!C2840,'YODA File'!A2840))</f>
        <v/>
      </c>
    </row>
    <row r="2841" spans="1:4" x14ac:dyDescent="0.25">
      <c r="A2841" s="111">
        <f t="shared" ca="1" si="88"/>
        <v>28</v>
      </c>
      <c r="B2841" s="111" t="str">
        <f ca="1">OFFSET('YODA Header Blocks'!$A$1,0,'YODA File'!A2841)</f>
        <v>Data Values</v>
      </c>
      <c r="C2841" s="111">
        <f t="shared" ca="1" si="89"/>
        <v>2740</v>
      </c>
      <c r="D2841" s="111" t="str">
        <f ca="1">IF(ROW()-2&gt;LengthHeader,"",
OFFSET('YODA Header Blocks'!$A$2,'YODA File'!C2841,'YODA File'!A2841))</f>
        <v/>
      </c>
    </row>
    <row r="2842" spans="1:4" x14ac:dyDescent="0.25">
      <c r="A2842" s="111">
        <f t="shared" ca="1" si="88"/>
        <v>28</v>
      </c>
      <c r="B2842" s="111" t="str">
        <f ca="1">OFFSET('YODA Header Blocks'!$A$1,0,'YODA File'!A2842)</f>
        <v>Data Values</v>
      </c>
      <c r="C2842" s="111">
        <f t="shared" ca="1" si="89"/>
        <v>2741</v>
      </c>
      <c r="D2842" s="111" t="str">
        <f ca="1">IF(ROW()-2&gt;LengthHeader,"",
OFFSET('YODA Header Blocks'!$A$2,'YODA File'!C2842,'YODA File'!A2842))</f>
        <v/>
      </c>
    </row>
    <row r="2843" spans="1:4" x14ac:dyDescent="0.25">
      <c r="A2843" s="111">
        <f t="shared" ca="1" si="88"/>
        <v>28</v>
      </c>
      <c r="B2843" s="111" t="str">
        <f ca="1">OFFSET('YODA Header Blocks'!$A$1,0,'YODA File'!A2843)</f>
        <v>Data Values</v>
      </c>
      <c r="C2843" s="111">
        <f t="shared" ca="1" si="89"/>
        <v>2742</v>
      </c>
      <c r="D2843" s="111" t="str">
        <f ca="1">IF(ROW()-2&gt;LengthHeader,"",
OFFSET('YODA Header Blocks'!$A$2,'YODA File'!C2843,'YODA File'!A2843))</f>
        <v/>
      </c>
    </row>
    <row r="2844" spans="1:4" x14ac:dyDescent="0.25">
      <c r="A2844" s="111">
        <f t="shared" ca="1" si="88"/>
        <v>28</v>
      </c>
      <c r="B2844" s="111" t="str">
        <f ca="1">OFFSET('YODA Header Blocks'!$A$1,0,'YODA File'!A2844)</f>
        <v>Data Values</v>
      </c>
      <c r="C2844" s="111">
        <f t="shared" ca="1" si="89"/>
        <v>2743</v>
      </c>
      <c r="D2844" s="111" t="str">
        <f ca="1">IF(ROW()-2&gt;LengthHeader,"",
OFFSET('YODA Header Blocks'!$A$2,'YODA File'!C2844,'YODA File'!A2844))</f>
        <v/>
      </c>
    </row>
    <row r="2845" spans="1:4" x14ac:dyDescent="0.25">
      <c r="A2845" s="111">
        <f t="shared" ca="1" si="88"/>
        <v>28</v>
      </c>
      <c r="B2845" s="111" t="str">
        <f ca="1">OFFSET('YODA Header Blocks'!$A$1,0,'YODA File'!A2845)</f>
        <v>Data Values</v>
      </c>
      <c r="C2845" s="111">
        <f t="shared" ca="1" si="89"/>
        <v>2744</v>
      </c>
      <c r="D2845" s="111" t="str">
        <f ca="1">IF(ROW()-2&gt;LengthHeader,"",
OFFSET('YODA Header Blocks'!$A$2,'YODA File'!C2845,'YODA File'!A2845))</f>
        <v/>
      </c>
    </row>
    <row r="2846" spans="1:4" x14ac:dyDescent="0.25">
      <c r="A2846" s="111">
        <f t="shared" ca="1" si="88"/>
        <v>28</v>
      </c>
      <c r="B2846" s="111" t="str">
        <f ca="1">OFFSET('YODA Header Blocks'!$A$1,0,'YODA File'!A2846)</f>
        <v>Data Values</v>
      </c>
      <c r="C2846" s="111">
        <f t="shared" ca="1" si="89"/>
        <v>2745</v>
      </c>
      <c r="D2846" s="111" t="str">
        <f ca="1">IF(ROW()-2&gt;LengthHeader,"",
OFFSET('YODA Header Blocks'!$A$2,'YODA File'!C2846,'YODA File'!A2846))</f>
        <v/>
      </c>
    </row>
    <row r="2847" spans="1:4" x14ac:dyDescent="0.25">
      <c r="A2847" s="111">
        <f t="shared" ca="1" si="88"/>
        <v>28</v>
      </c>
      <c r="B2847" s="111" t="str">
        <f ca="1">OFFSET('YODA Header Blocks'!$A$1,0,'YODA File'!A2847)</f>
        <v>Data Values</v>
      </c>
      <c r="C2847" s="111">
        <f t="shared" ca="1" si="89"/>
        <v>2746</v>
      </c>
      <c r="D2847" s="111" t="str">
        <f ca="1">IF(ROW()-2&gt;LengthHeader,"",
OFFSET('YODA Header Blocks'!$A$2,'YODA File'!C2847,'YODA File'!A2847))</f>
        <v/>
      </c>
    </row>
    <row r="2848" spans="1:4" x14ac:dyDescent="0.25">
      <c r="A2848" s="111">
        <f t="shared" ca="1" si="88"/>
        <v>28</v>
      </c>
      <c r="B2848" s="111" t="str">
        <f ca="1">OFFSET('YODA Header Blocks'!$A$1,0,'YODA File'!A2848)</f>
        <v>Data Values</v>
      </c>
      <c r="C2848" s="111">
        <f t="shared" ca="1" si="89"/>
        <v>2747</v>
      </c>
      <c r="D2848" s="111" t="str">
        <f ca="1">IF(ROW()-2&gt;LengthHeader,"",
OFFSET('YODA Header Blocks'!$A$2,'YODA File'!C2848,'YODA File'!A2848))</f>
        <v/>
      </c>
    </row>
    <row r="2849" spans="1:4" x14ac:dyDescent="0.25">
      <c r="A2849" s="111">
        <f t="shared" ca="1" si="88"/>
        <v>28</v>
      </c>
      <c r="B2849" s="111" t="str">
        <f ca="1">OFFSET('YODA Header Blocks'!$A$1,0,'YODA File'!A2849)</f>
        <v>Data Values</v>
      </c>
      <c r="C2849" s="111">
        <f t="shared" ca="1" si="89"/>
        <v>2748</v>
      </c>
      <c r="D2849" s="111" t="str">
        <f ca="1">IF(ROW()-2&gt;LengthHeader,"",
OFFSET('YODA Header Blocks'!$A$2,'YODA File'!C2849,'YODA File'!A2849))</f>
        <v/>
      </c>
    </row>
    <row r="2850" spans="1:4" x14ac:dyDescent="0.25">
      <c r="A2850" s="111">
        <f t="shared" ca="1" si="88"/>
        <v>28</v>
      </c>
      <c r="B2850" s="111" t="str">
        <f ca="1">OFFSET('YODA Header Blocks'!$A$1,0,'YODA File'!A2850)</f>
        <v>Data Values</v>
      </c>
      <c r="C2850" s="111">
        <f t="shared" ca="1" si="89"/>
        <v>2749</v>
      </c>
      <c r="D2850" s="111" t="str">
        <f ca="1">IF(ROW()-2&gt;LengthHeader,"",
OFFSET('YODA Header Blocks'!$A$2,'YODA File'!C2850,'YODA File'!A2850))</f>
        <v/>
      </c>
    </row>
    <row r="2851" spans="1:4" x14ac:dyDescent="0.25">
      <c r="A2851" s="111">
        <f t="shared" ca="1" si="88"/>
        <v>28</v>
      </c>
      <c r="B2851" s="111" t="str">
        <f ca="1">OFFSET('YODA Header Blocks'!$A$1,0,'YODA File'!A2851)</f>
        <v>Data Values</v>
      </c>
      <c r="C2851" s="111">
        <f t="shared" ca="1" si="89"/>
        <v>2750</v>
      </c>
      <c r="D2851" s="111" t="str">
        <f ca="1">IF(ROW()-2&gt;LengthHeader,"",
OFFSET('YODA Header Blocks'!$A$2,'YODA File'!C2851,'YODA File'!A2851))</f>
        <v/>
      </c>
    </row>
    <row r="2852" spans="1:4" x14ac:dyDescent="0.25">
      <c r="A2852" s="111">
        <f t="shared" ca="1" si="88"/>
        <v>28</v>
      </c>
      <c r="B2852" s="111" t="str">
        <f ca="1">OFFSET('YODA Header Blocks'!$A$1,0,'YODA File'!A2852)</f>
        <v>Data Values</v>
      </c>
      <c r="C2852" s="111">
        <f t="shared" ca="1" si="89"/>
        <v>2751</v>
      </c>
      <c r="D2852" s="111" t="str">
        <f ca="1">IF(ROW()-2&gt;LengthHeader,"",
OFFSET('YODA Header Blocks'!$A$2,'YODA File'!C2852,'YODA File'!A2852))</f>
        <v/>
      </c>
    </row>
    <row r="2853" spans="1:4" x14ac:dyDescent="0.25">
      <c r="A2853" s="111">
        <f t="shared" ca="1" si="88"/>
        <v>28</v>
      </c>
      <c r="B2853" s="111" t="str">
        <f ca="1">OFFSET('YODA Header Blocks'!$A$1,0,'YODA File'!A2853)</f>
        <v>Data Values</v>
      </c>
      <c r="C2853" s="111">
        <f t="shared" ca="1" si="89"/>
        <v>2752</v>
      </c>
      <c r="D2853" s="111" t="str">
        <f ca="1">IF(ROW()-2&gt;LengthHeader,"",
OFFSET('YODA Header Blocks'!$A$2,'YODA File'!C2853,'YODA File'!A2853))</f>
        <v/>
      </c>
    </row>
    <row r="2854" spans="1:4" x14ac:dyDescent="0.25">
      <c r="A2854" s="111">
        <f t="shared" ca="1" si="88"/>
        <v>28</v>
      </c>
      <c r="B2854" s="111" t="str">
        <f ca="1">OFFSET('YODA Header Blocks'!$A$1,0,'YODA File'!A2854)</f>
        <v>Data Values</v>
      </c>
      <c r="C2854" s="111">
        <f t="shared" ca="1" si="89"/>
        <v>2753</v>
      </c>
      <c r="D2854" s="111" t="str">
        <f ca="1">IF(ROW()-2&gt;LengthHeader,"",
OFFSET('YODA Header Blocks'!$A$2,'YODA File'!C2854,'YODA File'!A2854))</f>
        <v/>
      </c>
    </row>
    <row r="2855" spans="1:4" x14ac:dyDescent="0.25">
      <c r="A2855" s="111">
        <f t="shared" ca="1" si="88"/>
        <v>28</v>
      </c>
      <c r="B2855" s="111" t="str">
        <f ca="1">OFFSET('YODA Header Blocks'!$A$1,0,'YODA File'!A2855)</f>
        <v>Data Values</v>
      </c>
      <c r="C2855" s="111">
        <f t="shared" ca="1" si="89"/>
        <v>2754</v>
      </c>
      <c r="D2855" s="111" t="str">
        <f ca="1">IF(ROW()-2&gt;LengthHeader,"",
OFFSET('YODA Header Blocks'!$A$2,'YODA File'!C2855,'YODA File'!A2855))</f>
        <v/>
      </c>
    </row>
    <row r="2856" spans="1:4" x14ac:dyDescent="0.25">
      <c r="A2856" s="111">
        <f t="shared" ca="1" si="88"/>
        <v>28</v>
      </c>
      <c r="B2856" s="111" t="str">
        <f ca="1">OFFSET('YODA Header Blocks'!$A$1,0,'YODA File'!A2856)</f>
        <v>Data Values</v>
      </c>
      <c r="C2856" s="111">
        <f t="shared" ca="1" si="89"/>
        <v>2755</v>
      </c>
      <c r="D2856" s="111" t="str">
        <f ca="1">IF(ROW()-2&gt;LengthHeader,"",
OFFSET('YODA Header Blocks'!$A$2,'YODA File'!C2856,'YODA File'!A2856))</f>
        <v/>
      </c>
    </row>
    <row r="2857" spans="1:4" x14ac:dyDescent="0.25">
      <c r="A2857" s="111">
        <f t="shared" ca="1" si="88"/>
        <v>28</v>
      </c>
      <c r="B2857" s="111" t="str">
        <f ca="1">OFFSET('YODA Header Blocks'!$A$1,0,'YODA File'!A2857)</f>
        <v>Data Values</v>
      </c>
      <c r="C2857" s="111">
        <f t="shared" ca="1" si="89"/>
        <v>2756</v>
      </c>
      <c r="D2857" s="111" t="str">
        <f ca="1">IF(ROW()-2&gt;LengthHeader,"",
OFFSET('YODA Header Blocks'!$A$2,'YODA File'!C2857,'YODA File'!A2857))</f>
        <v/>
      </c>
    </row>
    <row r="2858" spans="1:4" x14ac:dyDescent="0.25">
      <c r="A2858" s="111">
        <f t="shared" ca="1" si="88"/>
        <v>28</v>
      </c>
      <c r="B2858" s="111" t="str">
        <f ca="1">OFFSET('YODA Header Blocks'!$A$1,0,'YODA File'!A2858)</f>
        <v>Data Values</v>
      </c>
      <c r="C2858" s="111">
        <f t="shared" ca="1" si="89"/>
        <v>2757</v>
      </c>
      <c r="D2858" s="111" t="str">
        <f ca="1">IF(ROW()-2&gt;LengthHeader,"",
OFFSET('YODA Header Blocks'!$A$2,'YODA File'!C2858,'YODA File'!A2858))</f>
        <v/>
      </c>
    </row>
    <row r="2859" spans="1:4" x14ac:dyDescent="0.25">
      <c r="A2859" s="111">
        <f t="shared" ca="1" si="88"/>
        <v>28</v>
      </c>
      <c r="B2859" s="111" t="str">
        <f ca="1">OFFSET('YODA Header Blocks'!$A$1,0,'YODA File'!A2859)</f>
        <v>Data Values</v>
      </c>
      <c r="C2859" s="111">
        <f t="shared" ca="1" si="89"/>
        <v>2758</v>
      </c>
      <c r="D2859" s="111" t="str">
        <f ca="1">IF(ROW()-2&gt;LengthHeader,"",
OFFSET('YODA Header Blocks'!$A$2,'YODA File'!C2859,'YODA File'!A2859))</f>
        <v/>
      </c>
    </row>
    <row r="2860" spans="1:4" x14ac:dyDescent="0.25">
      <c r="A2860" s="111">
        <f t="shared" ca="1" si="88"/>
        <v>28</v>
      </c>
      <c r="B2860" s="111" t="str">
        <f ca="1">OFFSET('YODA Header Blocks'!$A$1,0,'YODA File'!A2860)</f>
        <v>Data Values</v>
      </c>
      <c r="C2860" s="111">
        <f t="shared" ca="1" si="89"/>
        <v>2759</v>
      </c>
      <c r="D2860" s="111" t="str">
        <f ca="1">IF(ROW()-2&gt;LengthHeader,"",
OFFSET('YODA Header Blocks'!$A$2,'YODA File'!C2860,'YODA File'!A2860))</f>
        <v/>
      </c>
    </row>
    <row r="2861" spans="1:4" x14ac:dyDescent="0.25">
      <c r="A2861" s="111">
        <f t="shared" ca="1" si="88"/>
        <v>28</v>
      </c>
      <c r="B2861" s="111" t="str">
        <f ca="1">OFFSET('YODA Header Blocks'!$A$1,0,'YODA File'!A2861)</f>
        <v>Data Values</v>
      </c>
      <c r="C2861" s="111">
        <f t="shared" ca="1" si="89"/>
        <v>2760</v>
      </c>
      <c r="D2861" s="111" t="str">
        <f ca="1">IF(ROW()-2&gt;LengthHeader,"",
OFFSET('YODA Header Blocks'!$A$2,'YODA File'!C2861,'YODA File'!A2861))</f>
        <v/>
      </c>
    </row>
    <row r="2862" spans="1:4" x14ac:dyDescent="0.25">
      <c r="A2862" s="111">
        <f t="shared" ca="1" si="88"/>
        <v>28</v>
      </c>
      <c r="B2862" s="111" t="str">
        <f ca="1">OFFSET('YODA Header Blocks'!$A$1,0,'YODA File'!A2862)</f>
        <v>Data Values</v>
      </c>
      <c r="C2862" s="111">
        <f t="shared" ca="1" si="89"/>
        <v>2761</v>
      </c>
      <c r="D2862" s="111" t="str">
        <f ca="1">IF(ROW()-2&gt;LengthHeader,"",
OFFSET('YODA Header Blocks'!$A$2,'YODA File'!C2862,'YODA File'!A2862))</f>
        <v/>
      </c>
    </row>
    <row r="2863" spans="1:4" x14ac:dyDescent="0.25">
      <c r="A2863" s="111">
        <f t="shared" ca="1" si="88"/>
        <v>28</v>
      </c>
      <c r="B2863" s="111" t="str">
        <f ca="1">OFFSET('YODA Header Blocks'!$A$1,0,'YODA File'!A2863)</f>
        <v>Data Values</v>
      </c>
      <c r="C2863" s="111">
        <f t="shared" ca="1" si="89"/>
        <v>2762</v>
      </c>
      <c r="D2863" s="111" t="str">
        <f ca="1">IF(ROW()-2&gt;LengthHeader,"",
OFFSET('YODA Header Blocks'!$A$2,'YODA File'!C2863,'YODA File'!A2863))</f>
        <v/>
      </c>
    </row>
    <row r="2864" spans="1:4" x14ac:dyDescent="0.25">
      <c r="A2864" s="111">
        <f t="shared" ca="1" si="88"/>
        <v>28</v>
      </c>
      <c r="B2864" s="111" t="str">
        <f ca="1">OFFSET('YODA Header Blocks'!$A$1,0,'YODA File'!A2864)</f>
        <v>Data Values</v>
      </c>
      <c r="C2864" s="111">
        <f t="shared" ca="1" si="89"/>
        <v>2763</v>
      </c>
      <c r="D2864" s="111" t="str">
        <f ca="1">IF(ROW()-2&gt;LengthHeader,"",
OFFSET('YODA Header Blocks'!$A$2,'YODA File'!C2864,'YODA File'!A2864))</f>
        <v/>
      </c>
    </row>
    <row r="2865" spans="1:4" x14ac:dyDescent="0.25">
      <c r="A2865" s="111">
        <f t="shared" ca="1" si="88"/>
        <v>28</v>
      </c>
      <c r="B2865" s="111" t="str">
        <f ca="1">OFFSET('YODA Header Blocks'!$A$1,0,'YODA File'!A2865)</f>
        <v>Data Values</v>
      </c>
      <c r="C2865" s="111">
        <f t="shared" ca="1" si="89"/>
        <v>2764</v>
      </c>
      <c r="D2865" s="111" t="str">
        <f ca="1">IF(ROW()-2&gt;LengthHeader,"",
OFFSET('YODA Header Blocks'!$A$2,'YODA File'!C2865,'YODA File'!A2865))</f>
        <v/>
      </c>
    </row>
    <row r="2866" spans="1:4" x14ac:dyDescent="0.25">
      <c r="A2866" s="111">
        <f t="shared" ca="1" si="88"/>
        <v>28</v>
      </c>
      <c r="B2866" s="111" t="str">
        <f ca="1">OFFSET('YODA Header Blocks'!$A$1,0,'YODA File'!A2866)</f>
        <v>Data Values</v>
      </c>
      <c r="C2866" s="111">
        <f t="shared" ca="1" si="89"/>
        <v>2765</v>
      </c>
      <c r="D2866" s="111" t="str">
        <f ca="1">IF(ROW()-2&gt;LengthHeader,"",
OFFSET('YODA Header Blocks'!$A$2,'YODA File'!C2866,'YODA File'!A2866))</f>
        <v/>
      </c>
    </row>
    <row r="2867" spans="1:4" x14ac:dyDescent="0.25">
      <c r="A2867" s="111">
        <f t="shared" ca="1" si="88"/>
        <v>28</v>
      </c>
      <c r="B2867" s="111" t="str">
        <f ca="1">OFFSET('YODA Header Blocks'!$A$1,0,'YODA File'!A2867)</f>
        <v>Data Values</v>
      </c>
      <c r="C2867" s="111">
        <f t="shared" ca="1" si="89"/>
        <v>2766</v>
      </c>
      <c r="D2867" s="111" t="str">
        <f ca="1">IF(ROW()-2&gt;LengthHeader,"",
OFFSET('YODA Header Blocks'!$A$2,'YODA File'!C2867,'YODA File'!A2867))</f>
        <v/>
      </c>
    </row>
    <row r="2868" spans="1:4" x14ac:dyDescent="0.25">
      <c r="A2868" s="111">
        <f t="shared" ca="1" si="88"/>
        <v>28</v>
      </c>
      <c r="B2868" s="111" t="str">
        <f ca="1">OFFSET('YODA Header Blocks'!$A$1,0,'YODA File'!A2868)</f>
        <v>Data Values</v>
      </c>
      <c r="C2868" s="111">
        <f t="shared" ca="1" si="89"/>
        <v>2767</v>
      </c>
      <c r="D2868" s="111" t="str">
        <f ca="1">IF(ROW()-2&gt;LengthHeader,"",
OFFSET('YODA Header Blocks'!$A$2,'YODA File'!C2868,'YODA File'!A2868))</f>
        <v/>
      </c>
    </row>
    <row r="2869" spans="1:4" x14ac:dyDescent="0.25">
      <c r="A2869" s="111">
        <f t="shared" ca="1" si="88"/>
        <v>28</v>
      </c>
      <c r="B2869" s="111" t="str">
        <f ca="1">OFFSET('YODA Header Blocks'!$A$1,0,'YODA File'!A2869)</f>
        <v>Data Values</v>
      </c>
      <c r="C2869" s="111">
        <f t="shared" ca="1" si="89"/>
        <v>2768</v>
      </c>
      <c r="D2869" s="111" t="str">
        <f ca="1">IF(ROW()-2&gt;LengthHeader,"",
OFFSET('YODA Header Blocks'!$A$2,'YODA File'!C2869,'YODA File'!A2869))</f>
        <v/>
      </c>
    </row>
    <row r="2870" spans="1:4" x14ac:dyDescent="0.25">
      <c r="A2870" s="111">
        <f t="shared" ca="1" si="88"/>
        <v>28</v>
      </c>
      <c r="B2870" s="111" t="str">
        <f ca="1">OFFSET('YODA Header Blocks'!$A$1,0,'YODA File'!A2870)</f>
        <v>Data Values</v>
      </c>
      <c r="C2870" s="111">
        <f t="shared" ca="1" si="89"/>
        <v>2769</v>
      </c>
      <c r="D2870" s="111" t="str">
        <f ca="1">IF(ROW()-2&gt;LengthHeader,"",
OFFSET('YODA Header Blocks'!$A$2,'YODA File'!C2870,'YODA File'!A2870))</f>
        <v/>
      </c>
    </row>
    <row r="2871" spans="1:4" x14ac:dyDescent="0.25">
      <c r="A2871" s="111">
        <f t="shared" ca="1" si="88"/>
        <v>28</v>
      </c>
      <c r="B2871" s="111" t="str">
        <f ca="1">OFFSET('YODA Header Blocks'!$A$1,0,'YODA File'!A2871)</f>
        <v>Data Values</v>
      </c>
      <c r="C2871" s="111">
        <f t="shared" ca="1" si="89"/>
        <v>2770</v>
      </c>
      <c r="D2871" s="111" t="str">
        <f ca="1">IF(ROW()-2&gt;LengthHeader,"",
OFFSET('YODA Header Blocks'!$A$2,'YODA File'!C2871,'YODA File'!A2871))</f>
        <v/>
      </c>
    </row>
    <row r="2872" spans="1:4" x14ac:dyDescent="0.25">
      <c r="A2872" s="111">
        <f t="shared" ca="1" si="88"/>
        <v>28</v>
      </c>
      <c r="B2872" s="111" t="str">
        <f ca="1">OFFSET('YODA Header Blocks'!$A$1,0,'YODA File'!A2872)</f>
        <v>Data Values</v>
      </c>
      <c r="C2872" s="111">
        <f t="shared" ca="1" si="89"/>
        <v>2771</v>
      </c>
      <c r="D2872" s="111" t="str">
        <f ca="1">IF(ROW()-2&gt;LengthHeader,"",
OFFSET('YODA Header Blocks'!$A$2,'YODA File'!C2872,'YODA File'!A2872))</f>
        <v/>
      </c>
    </row>
    <row r="2873" spans="1:4" x14ac:dyDescent="0.25">
      <c r="A2873" s="111">
        <f t="shared" ca="1" si="88"/>
        <v>28</v>
      </c>
      <c r="B2873" s="111" t="str">
        <f ca="1">OFFSET('YODA Header Blocks'!$A$1,0,'YODA File'!A2873)</f>
        <v>Data Values</v>
      </c>
      <c r="C2873" s="111">
        <f t="shared" ca="1" si="89"/>
        <v>2772</v>
      </c>
      <c r="D2873" s="111" t="str">
        <f ca="1">IF(ROW()-2&gt;LengthHeader,"",
OFFSET('YODA Header Blocks'!$A$2,'YODA File'!C2873,'YODA File'!A2873))</f>
        <v/>
      </c>
    </row>
    <row r="2874" spans="1:4" x14ac:dyDescent="0.25">
      <c r="A2874" s="111">
        <f t="shared" ca="1" si="88"/>
        <v>28</v>
      </c>
      <c r="B2874" s="111" t="str">
        <f ca="1">OFFSET('YODA Header Blocks'!$A$1,0,'YODA File'!A2874)</f>
        <v>Data Values</v>
      </c>
      <c r="C2874" s="111">
        <f t="shared" ca="1" si="89"/>
        <v>2773</v>
      </c>
      <c r="D2874" s="111" t="str">
        <f ca="1">IF(ROW()-2&gt;LengthHeader,"",
OFFSET('YODA Header Blocks'!$A$2,'YODA File'!C2874,'YODA File'!A2874))</f>
        <v/>
      </c>
    </row>
    <row r="2875" spans="1:4" x14ac:dyDescent="0.25">
      <c r="A2875" s="111">
        <f t="shared" ca="1" si="88"/>
        <v>28</v>
      </c>
      <c r="B2875" s="111" t="str">
        <f ca="1">OFFSET('YODA Header Blocks'!$A$1,0,'YODA File'!A2875)</f>
        <v>Data Values</v>
      </c>
      <c r="C2875" s="111">
        <f t="shared" ca="1" si="89"/>
        <v>2774</v>
      </c>
      <c r="D2875" s="111" t="str">
        <f ca="1">IF(ROW()-2&gt;LengthHeader,"",
OFFSET('YODA Header Blocks'!$A$2,'YODA File'!C2875,'YODA File'!A2875))</f>
        <v/>
      </c>
    </row>
    <row r="2876" spans="1:4" x14ac:dyDescent="0.25">
      <c r="A2876" s="111">
        <f t="shared" ca="1" si="88"/>
        <v>28</v>
      </c>
      <c r="B2876" s="111" t="str">
        <f ca="1">OFFSET('YODA Header Blocks'!$A$1,0,'YODA File'!A2876)</f>
        <v>Data Values</v>
      </c>
      <c r="C2876" s="111">
        <f t="shared" ca="1" si="89"/>
        <v>2775</v>
      </c>
      <c r="D2876" s="111" t="str">
        <f ca="1">IF(ROW()-2&gt;LengthHeader,"",
OFFSET('YODA Header Blocks'!$A$2,'YODA File'!C2876,'YODA File'!A2876))</f>
        <v/>
      </c>
    </row>
    <row r="2877" spans="1:4" x14ac:dyDescent="0.25">
      <c r="A2877" s="111">
        <f t="shared" ca="1" si="88"/>
        <v>28</v>
      </c>
      <c r="B2877" s="111" t="str">
        <f ca="1">OFFSET('YODA Header Blocks'!$A$1,0,'YODA File'!A2877)</f>
        <v>Data Values</v>
      </c>
      <c r="C2877" s="111">
        <f t="shared" ca="1" si="89"/>
        <v>2776</v>
      </c>
      <c r="D2877" s="111" t="str">
        <f ca="1">IF(ROW()-2&gt;LengthHeader,"",
OFFSET('YODA Header Blocks'!$A$2,'YODA File'!C2877,'YODA File'!A2877))</f>
        <v/>
      </c>
    </row>
    <row r="2878" spans="1:4" x14ac:dyDescent="0.25">
      <c r="A2878" s="111">
        <f t="shared" ca="1" si="88"/>
        <v>28</v>
      </c>
      <c r="B2878" s="111" t="str">
        <f ca="1">OFFSET('YODA Header Blocks'!$A$1,0,'YODA File'!A2878)</f>
        <v>Data Values</v>
      </c>
      <c r="C2878" s="111">
        <f t="shared" ca="1" si="89"/>
        <v>2777</v>
      </c>
      <c r="D2878" s="111" t="str">
        <f ca="1">IF(ROW()-2&gt;LengthHeader,"",
OFFSET('YODA Header Blocks'!$A$2,'YODA File'!C2878,'YODA File'!A2878))</f>
        <v/>
      </c>
    </row>
    <row r="2879" spans="1:4" x14ac:dyDescent="0.25">
      <c r="A2879" s="111">
        <f t="shared" ca="1" si="88"/>
        <v>28</v>
      </c>
      <c r="B2879" s="111" t="str">
        <f ca="1">OFFSET('YODA Header Blocks'!$A$1,0,'YODA File'!A2879)</f>
        <v>Data Values</v>
      </c>
      <c r="C2879" s="111">
        <f t="shared" ca="1" si="89"/>
        <v>2778</v>
      </c>
      <c r="D2879" s="111" t="str">
        <f ca="1">IF(ROW()-2&gt;LengthHeader,"",
OFFSET('YODA Header Blocks'!$A$2,'YODA File'!C2879,'YODA File'!A2879))</f>
        <v/>
      </c>
    </row>
    <row r="2880" spans="1:4" x14ac:dyDescent="0.25">
      <c r="A2880" s="111">
        <f t="shared" ca="1" si="88"/>
        <v>28</v>
      </c>
      <c r="B2880" s="111" t="str">
        <f ca="1">OFFSET('YODA Header Blocks'!$A$1,0,'YODA File'!A2880)</f>
        <v>Data Values</v>
      </c>
      <c r="C2880" s="111">
        <f t="shared" ca="1" si="89"/>
        <v>2779</v>
      </c>
      <c r="D2880" s="111" t="str">
        <f ca="1">IF(ROW()-2&gt;LengthHeader,"",
OFFSET('YODA Header Blocks'!$A$2,'YODA File'!C2880,'YODA File'!A2880))</f>
        <v/>
      </c>
    </row>
    <row r="2881" spans="1:4" x14ac:dyDescent="0.25">
      <c r="A2881" s="111">
        <f t="shared" ca="1" si="88"/>
        <v>28</v>
      </c>
      <c r="B2881" s="111" t="str">
        <f ca="1">OFFSET('YODA Header Blocks'!$A$1,0,'YODA File'!A2881)</f>
        <v>Data Values</v>
      </c>
      <c r="C2881" s="111">
        <f t="shared" ca="1" si="89"/>
        <v>2780</v>
      </c>
      <c r="D2881" s="111" t="str">
        <f ca="1">IF(ROW()-2&gt;LengthHeader,"",
OFFSET('YODA Header Blocks'!$A$2,'YODA File'!C2881,'YODA File'!A2881))</f>
        <v/>
      </c>
    </row>
    <row r="2882" spans="1:4" x14ac:dyDescent="0.25">
      <c r="A2882" s="111">
        <f t="shared" ca="1" si="88"/>
        <v>28</v>
      </c>
      <c r="B2882" s="111" t="str">
        <f ca="1">OFFSET('YODA Header Blocks'!$A$1,0,'YODA File'!A2882)</f>
        <v>Data Values</v>
      </c>
      <c r="C2882" s="111">
        <f t="shared" ca="1" si="89"/>
        <v>2781</v>
      </c>
      <c r="D2882" s="111" t="str">
        <f ca="1">IF(ROW()-2&gt;LengthHeader,"",
OFFSET('YODA Header Blocks'!$A$2,'YODA File'!C2882,'YODA File'!A2882))</f>
        <v/>
      </c>
    </row>
    <row r="2883" spans="1:4" x14ac:dyDescent="0.25">
      <c r="A2883" s="111">
        <f t="shared" ref="A2883:A2946" ca="1" si="90">IF(C2882=INDIRECT(CONCATENATE("'YODA Header Blocks'!R2C",A2882+1,":R2C",A2882+1),FALSE),A2882+1,A2882)</f>
        <v>28</v>
      </c>
      <c r="B2883" s="111" t="str">
        <f ca="1">OFFSET('YODA Header Blocks'!$A$1,0,'YODA File'!A2883)</f>
        <v>Data Values</v>
      </c>
      <c r="C2883" s="111">
        <f t="shared" ref="C2883:C2946" ca="1" si="91">IF(C2882=SUM(INDIRECT(CONCATENATE("'YODA Header Blocks'!R2C",A2882+1,":R2C",A2882+1),FALSE)),1,C2882+1)</f>
        <v>2782</v>
      </c>
      <c r="D2883" s="111" t="str">
        <f ca="1">IF(ROW()-2&gt;LengthHeader,"",
OFFSET('YODA Header Blocks'!$A$2,'YODA File'!C2883,'YODA File'!A2883))</f>
        <v/>
      </c>
    </row>
    <row r="2884" spans="1:4" x14ac:dyDescent="0.25">
      <c r="A2884" s="111">
        <f t="shared" ca="1" si="90"/>
        <v>28</v>
      </c>
      <c r="B2884" s="111" t="str">
        <f ca="1">OFFSET('YODA Header Blocks'!$A$1,0,'YODA File'!A2884)</f>
        <v>Data Values</v>
      </c>
      <c r="C2884" s="111">
        <f t="shared" ca="1" si="91"/>
        <v>2783</v>
      </c>
      <c r="D2884" s="111" t="str">
        <f ca="1">IF(ROW()-2&gt;LengthHeader,"",
OFFSET('YODA Header Blocks'!$A$2,'YODA File'!C2884,'YODA File'!A2884))</f>
        <v/>
      </c>
    </row>
    <row r="2885" spans="1:4" x14ac:dyDescent="0.25">
      <c r="A2885" s="111">
        <f t="shared" ca="1" si="90"/>
        <v>28</v>
      </c>
      <c r="B2885" s="111" t="str">
        <f ca="1">OFFSET('YODA Header Blocks'!$A$1,0,'YODA File'!A2885)</f>
        <v>Data Values</v>
      </c>
      <c r="C2885" s="111">
        <f t="shared" ca="1" si="91"/>
        <v>2784</v>
      </c>
      <c r="D2885" s="111" t="str">
        <f ca="1">IF(ROW()-2&gt;LengthHeader,"",
OFFSET('YODA Header Blocks'!$A$2,'YODA File'!C2885,'YODA File'!A2885))</f>
        <v/>
      </c>
    </row>
    <row r="2886" spans="1:4" x14ac:dyDescent="0.25">
      <c r="A2886" s="111">
        <f t="shared" ca="1" si="90"/>
        <v>28</v>
      </c>
      <c r="B2886" s="111" t="str">
        <f ca="1">OFFSET('YODA Header Blocks'!$A$1,0,'YODA File'!A2886)</f>
        <v>Data Values</v>
      </c>
      <c r="C2886" s="111">
        <f t="shared" ca="1" si="91"/>
        <v>2785</v>
      </c>
      <c r="D2886" s="111" t="str">
        <f ca="1">IF(ROW()-2&gt;LengthHeader,"",
OFFSET('YODA Header Blocks'!$A$2,'YODA File'!C2886,'YODA File'!A2886))</f>
        <v/>
      </c>
    </row>
    <row r="2887" spans="1:4" x14ac:dyDescent="0.25">
      <c r="A2887" s="111">
        <f t="shared" ca="1" si="90"/>
        <v>28</v>
      </c>
      <c r="B2887" s="111" t="str">
        <f ca="1">OFFSET('YODA Header Blocks'!$A$1,0,'YODA File'!A2887)</f>
        <v>Data Values</v>
      </c>
      <c r="C2887" s="111">
        <f t="shared" ca="1" si="91"/>
        <v>2786</v>
      </c>
      <c r="D2887" s="111" t="str">
        <f ca="1">IF(ROW()-2&gt;LengthHeader,"",
OFFSET('YODA Header Blocks'!$A$2,'YODA File'!C2887,'YODA File'!A2887))</f>
        <v/>
      </c>
    </row>
    <row r="2888" spans="1:4" x14ac:dyDescent="0.25">
      <c r="A2888" s="111">
        <f t="shared" ca="1" si="90"/>
        <v>28</v>
      </c>
      <c r="B2888" s="111" t="str">
        <f ca="1">OFFSET('YODA Header Blocks'!$A$1,0,'YODA File'!A2888)</f>
        <v>Data Values</v>
      </c>
      <c r="C2888" s="111">
        <f t="shared" ca="1" si="91"/>
        <v>2787</v>
      </c>
      <c r="D2888" s="111" t="str">
        <f ca="1">IF(ROW()-2&gt;LengthHeader,"",
OFFSET('YODA Header Blocks'!$A$2,'YODA File'!C2888,'YODA File'!A2888))</f>
        <v/>
      </c>
    </row>
    <row r="2889" spans="1:4" x14ac:dyDescent="0.25">
      <c r="A2889" s="111">
        <f t="shared" ca="1" si="90"/>
        <v>28</v>
      </c>
      <c r="B2889" s="111" t="str">
        <f ca="1">OFFSET('YODA Header Blocks'!$A$1,0,'YODA File'!A2889)</f>
        <v>Data Values</v>
      </c>
      <c r="C2889" s="111">
        <f t="shared" ca="1" si="91"/>
        <v>2788</v>
      </c>
      <c r="D2889" s="111" t="str">
        <f ca="1">IF(ROW()-2&gt;LengthHeader,"",
OFFSET('YODA Header Blocks'!$A$2,'YODA File'!C2889,'YODA File'!A2889))</f>
        <v/>
      </c>
    </row>
    <row r="2890" spans="1:4" x14ac:dyDescent="0.25">
      <c r="A2890" s="111">
        <f t="shared" ca="1" si="90"/>
        <v>28</v>
      </c>
      <c r="B2890" s="111" t="str">
        <f ca="1">OFFSET('YODA Header Blocks'!$A$1,0,'YODA File'!A2890)</f>
        <v>Data Values</v>
      </c>
      <c r="C2890" s="111">
        <f t="shared" ca="1" si="91"/>
        <v>2789</v>
      </c>
      <c r="D2890" s="111" t="str">
        <f ca="1">IF(ROW()-2&gt;LengthHeader,"",
OFFSET('YODA Header Blocks'!$A$2,'YODA File'!C2890,'YODA File'!A2890))</f>
        <v/>
      </c>
    </row>
    <row r="2891" spans="1:4" x14ac:dyDescent="0.25">
      <c r="A2891" s="111">
        <f t="shared" ca="1" si="90"/>
        <v>28</v>
      </c>
      <c r="B2891" s="111" t="str">
        <f ca="1">OFFSET('YODA Header Blocks'!$A$1,0,'YODA File'!A2891)</f>
        <v>Data Values</v>
      </c>
      <c r="C2891" s="111">
        <f t="shared" ca="1" si="91"/>
        <v>2790</v>
      </c>
      <c r="D2891" s="111" t="str">
        <f ca="1">IF(ROW()-2&gt;LengthHeader,"",
OFFSET('YODA Header Blocks'!$A$2,'YODA File'!C2891,'YODA File'!A2891))</f>
        <v/>
      </c>
    </row>
    <row r="2892" spans="1:4" x14ac:dyDescent="0.25">
      <c r="A2892" s="111">
        <f t="shared" ca="1" si="90"/>
        <v>28</v>
      </c>
      <c r="B2892" s="111" t="str">
        <f ca="1">OFFSET('YODA Header Blocks'!$A$1,0,'YODA File'!A2892)</f>
        <v>Data Values</v>
      </c>
      <c r="C2892" s="111">
        <f t="shared" ca="1" si="91"/>
        <v>2791</v>
      </c>
      <c r="D2892" s="111" t="str">
        <f ca="1">IF(ROW()-2&gt;LengthHeader,"",
OFFSET('YODA Header Blocks'!$A$2,'YODA File'!C2892,'YODA File'!A2892))</f>
        <v/>
      </c>
    </row>
    <row r="2893" spans="1:4" x14ac:dyDescent="0.25">
      <c r="A2893" s="111">
        <f t="shared" ca="1" si="90"/>
        <v>28</v>
      </c>
      <c r="B2893" s="111" t="str">
        <f ca="1">OFFSET('YODA Header Blocks'!$A$1,0,'YODA File'!A2893)</f>
        <v>Data Values</v>
      </c>
      <c r="C2893" s="111">
        <f t="shared" ca="1" si="91"/>
        <v>2792</v>
      </c>
      <c r="D2893" s="111" t="str">
        <f ca="1">IF(ROW()-2&gt;LengthHeader,"",
OFFSET('YODA Header Blocks'!$A$2,'YODA File'!C2893,'YODA File'!A2893))</f>
        <v/>
      </c>
    </row>
    <row r="2894" spans="1:4" x14ac:dyDescent="0.25">
      <c r="A2894" s="111">
        <f t="shared" ca="1" si="90"/>
        <v>28</v>
      </c>
      <c r="B2894" s="111" t="str">
        <f ca="1">OFFSET('YODA Header Blocks'!$A$1,0,'YODA File'!A2894)</f>
        <v>Data Values</v>
      </c>
      <c r="C2894" s="111">
        <f t="shared" ca="1" si="91"/>
        <v>2793</v>
      </c>
      <c r="D2894" s="111" t="str">
        <f ca="1">IF(ROW()-2&gt;LengthHeader,"",
OFFSET('YODA Header Blocks'!$A$2,'YODA File'!C2894,'YODA File'!A2894))</f>
        <v/>
      </c>
    </row>
    <row r="2895" spans="1:4" x14ac:dyDescent="0.25">
      <c r="A2895" s="111">
        <f t="shared" ca="1" si="90"/>
        <v>28</v>
      </c>
      <c r="B2895" s="111" t="str">
        <f ca="1">OFFSET('YODA Header Blocks'!$A$1,0,'YODA File'!A2895)</f>
        <v>Data Values</v>
      </c>
      <c r="C2895" s="111">
        <f t="shared" ca="1" si="91"/>
        <v>2794</v>
      </c>
      <c r="D2895" s="111" t="str">
        <f ca="1">IF(ROW()-2&gt;LengthHeader,"",
OFFSET('YODA Header Blocks'!$A$2,'YODA File'!C2895,'YODA File'!A2895))</f>
        <v/>
      </c>
    </row>
    <row r="2896" spans="1:4" x14ac:dyDescent="0.25">
      <c r="A2896" s="111">
        <f t="shared" ca="1" si="90"/>
        <v>28</v>
      </c>
      <c r="B2896" s="111" t="str">
        <f ca="1">OFFSET('YODA Header Blocks'!$A$1,0,'YODA File'!A2896)</f>
        <v>Data Values</v>
      </c>
      <c r="C2896" s="111">
        <f t="shared" ca="1" si="91"/>
        <v>2795</v>
      </c>
      <c r="D2896" s="111" t="str">
        <f ca="1">IF(ROW()-2&gt;LengthHeader,"",
OFFSET('YODA Header Blocks'!$A$2,'YODA File'!C2896,'YODA File'!A2896))</f>
        <v/>
      </c>
    </row>
    <row r="2897" spans="1:4" x14ac:dyDescent="0.25">
      <c r="A2897" s="111">
        <f t="shared" ca="1" si="90"/>
        <v>28</v>
      </c>
      <c r="B2897" s="111" t="str">
        <f ca="1">OFFSET('YODA Header Blocks'!$A$1,0,'YODA File'!A2897)</f>
        <v>Data Values</v>
      </c>
      <c r="C2897" s="111">
        <f t="shared" ca="1" si="91"/>
        <v>2796</v>
      </c>
      <c r="D2897" s="111" t="str">
        <f ca="1">IF(ROW()-2&gt;LengthHeader,"",
OFFSET('YODA Header Blocks'!$A$2,'YODA File'!C2897,'YODA File'!A2897))</f>
        <v/>
      </c>
    </row>
    <row r="2898" spans="1:4" x14ac:dyDescent="0.25">
      <c r="A2898" s="111">
        <f t="shared" ca="1" si="90"/>
        <v>28</v>
      </c>
      <c r="B2898" s="111" t="str">
        <f ca="1">OFFSET('YODA Header Blocks'!$A$1,0,'YODA File'!A2898)</f>
        <v>Data Values</v>
      </c>
      <c r="C2898" s="111">
        <f t="shared" ca="1" si="91"/>
        <v>2797</v>
      </c>
      <c r="D2898" s="111" t="str">
        <f ca="1">IF(ROW()-2&gt;LengthHeader,"",
OFFSET('YODA Header Blocks'!$A$2,'YODA File'!C2898,'YODA File'!A2898))</f>
        <v/>
      </c>
    </row>
    <row r="2899" spans="1:4" x14ac:dyDescent="0.25">
      <c r="A2899" s="111">
        <f t="shared" ca="1" si="90"/>
        <v>28</v>
      </c>
      <c r="B2899" s="111" t="str">
        <f ca="1">OFFSET('YODA Header Blocks'!$A$1,0,'YODA File'!A2899)</f>
        <v>Data Values</v>
      </c>
      <c r="C2899" s="111">
        <f t="shared" ca="1" si="91"/>
        <v>2798</v>
      </c>
      <c r="D2899" s="111" t="str">
        <f ca="1">IF(ROW()-2&gt;LengthHeader,"",
OFFSET('YODA Header Blocks'!$A$2,'YODA File'!C2899,'YODA File'!A2899))</f>
        <v/>
      </c>
    </row>
    <row r="2900" spans="1:4" x14ac:dyDescent="0.25">
      <c r="A2900" s="111">
        <f t="shared" ca="1" si="90"/>
        <v>28</v>
      </c>
      <c r="B2900" s="111" t="str">
        <f ca="1">OFFSET('YODA Header Blocks'!$A$1,0,'YODA File'!A2900)</f>
        <v>Data Values</v>
      </c>
      <c r="C2900" s="111">
        <f t="shared" ca="1" si="91"/>
        <v>2799</v>
      </c>
      <c r="D2900" s="111" t="str">
        <f ca="1">IF(ROW()-2&gt;LengthHeader,"",
OFFSET('YODA Header Blocks'!$A$2,'YODA File'!C2900,'YODA File'!A2900))</f>
        <v/>
      </c>
    </row>
    <row r="2901" spans="1:4" x14ac:dyDescent="0.25">
      <c r="A2901" s="111">
        <f t="shared" ca="1" si="90"/>
        <v>28</v>
      </c>
      <c r="B2901" s="111" t="str">
        <f ca="1">OFFSET('YODA Header Blocks'!$A$1,0,'YODA File'!A2901)</f>
        <v>Data Values</v>
      </c>
      <c r="C2901" s="111">
        <f t="shared" ca="1" si="91"/>
        <v>2800</v>
      </c>
      <c r="D2901" s="111" t="str">
        <f ca="1">IF(ROW()-2&gt;LengthHeader,"",
OFFSET('YODA Header Blocks'!$A$2,'YODA File'!C2901,'YODA File'!A2901))</f>
        <v/>
      </c>
    </row>
    <row r="2902" spans="1:4" x14ac:dyDescent="0.25">
      <c r="A2902" s="111">
        <f t="shared" ca="1" si="90"/>
        <v>28</v>
      </c>
      <c r="B2902" s="111" t="str">
        <f ca="1">OFFSET('YODA Header Blocks'!$A$1,0,'YODA File'!A2902)</f>
        <v>Data Values</v>
      </c>
      <c r="C2902" s="111">
        <f t="shared" ca="1" si="91"/>
        <v>2801</v>
      </c>
      <c r="D2902" s="111" t="str">
        <f ca="1">IF(ROW()-2&gt;LengthHeader,"",
OFFSET('YODA Header Blocks'!$A$2,'YODA File'!C2902,'YODA File'!A2902))</f>
        <v/>
      </c>
    </row>
    <row r="2903" spans="1:4" x14ac:dyDescent="0.25">
      <c r="A2903" s="111">
        <f t="shared" ca="1" si="90"/>
        <v>28</v>
      </c>
      <c r="B2903" s="111" t="str">
        <f ca="1">OFFSET('YODA Header Blocks'!$A$1,0,'YODA File'!A2903)</f>
        <v>Data Values</v>
      </c>
      <c r="C2903" s="111">
        <f t="shared" ca="1" si="91"/>
        <v>2802</v>
      </c>
      <c r="D2903" s="111" t="str">
        <f ca="1">IF(ROW()-2&gt;LengthHeader,"",
OFFSET('YODA Header Blocks'!$A$2,'YODA File'!C2903,'YODA File'!A2903))</f>
        <v/>
      </c>
    </row>
    <row r="2904" spans="1:4" x14ac:dyDescent="0.25">
      <c r="A2904" s="111">
        <f t="shared" ca="1" si="90"/>
        <v>28</v>
      </c>
      <c r="B2904" s="111" t="str">
        <f ca="1">OFFSET('YODA Header Blocks'!$A$1,0,'YODA File'!A2904)</f>
        <v>Data Values</v>
      </c>
      <c r="C2904" s="111">
        <f t="shared" ca="1" si="91"/>
        <v>2803</v>
      </c>
      <c r="D2904" s="111" t="str">
        <f ca="1">IF(ROW()-2&gt;LengthHeader,"",
OFFSET('YODA Header Blocks'!$A$2,'YODA File'!C2904,'YODA File'!A2904))</f>
        <v/>
      </c>
    </row>
    <row r="2905" spans="1:4" x14ac:dyDescent="0.25">
      <c r="A2905" s="111">
        <f t="shared" ca="1" si="90"/>
        <v>28</v>
      </c>
      <c r="B2905" s="111" t="str">
        <f ca="1">OFFSET('YODA Header Blocks'!$A$1,0,'YODA File'!A2905)</f>
        <v>Data Values</v>
      </c>
      <c r="C2905" s="111">
        <f t="shared" ca="1" si="91"/>
        <v>2804</v>
      </c>
      <c r="D2905" s="111" t="str">
        <f ca="1">IF(ROW()-2&gt;LengthHeader,"",
OFFSET('YODA Header Blocks'!$A$2,'YODA File'!C2905,'YODA File'!A2905))</f>
        <v/>
      </c>
    </row>
    <row r="2906" spans="1:4" x14ac:dyDescent="0.25">
      <c r="A2906" s="111">
        <f t="shared" ca="1" si="90"/>
        <v>28</v>
      </c>
      <c r="B2906" s="111" t="str">
        <f ca="1">OFFSET('YODA Header Blocks'!$A$1,0,'YODA File'!A2906)</f>
        <v>Data Values</v>
      </c>
      <c r="C2906" s="111">
        <f t="shared" ca="1" si="91"/>
        <v>2805</v>
      </c>
      <c r="D2906" s="111" t="str">
        <f ca="1">IF(ROW()-2&gt;LengthHeader,"",
OFFSET('YODA Header Blocks'!$A$2,'YODA File'!C2906,'YODA File'!A2906))</f>
        <v/>
      </c>
    </row>
    <row r="2907" spans="1:4" x14ac:dyDescent="0.25">
      <c r="A2907" s="111">
        <f t="shared" ca="1" si="90"/>
        <v>28</v>
      </c>
      <c r="B2907" s="111" t="str">
        <f ca="1">OFFSET('YODA Header Blocks'!$A$1,0,'YODA File'!A2907)</f>
        <v>Data Values</v>
      </c>
      <c r="C2907" s="111">
        <f t="shared" ca="1" si="91"/>
        <v>2806</v>
      </c>
      <c r="D2907" s="111" t="str">
        <f ca="1">IF(ROW()-2&gt;LengthHeader,"",
OFFSET('YODA Header Blocks'!$A$2,'YODA File'!C2907,'YODA File'!A2907))</f>
        <v/>
      </c>
    </row>
    <row r="2908" spans="1:4" x14ac:dyDescent="0.25">
      <c r="A2908" s="111">
        <f t="shared" ca="1" si="90"/>
        <v>28</v>
      </c>
      <c r="B2908" s="111" t="str">
        <f ca="1">OFFSET('YODA Header Blocks'!$A$1,0,'YODA File'!A2908)</f>
        <v>Data Values</v>
      </c>
      <c r="C2908" s="111">
        <f t="shared" ca="1" si="91"/>
        <v>2807</v>
      </c>
      <c r="D2908" s="111" t="str">
        <f ca="1">IF(ROW()-2&gt;LengthHeader,"",
OFFSET('YODA Header Blocks'!$A$2,'YODA File'!C2908,'YODA File'!A2908))</f>
        <v/>
      </c>
    </row>
    <row r="2909" spans="1:4" x14ac:dyDescent="0.25">
      <c r="A2909" s="111">
        <f t="shared" ca="1" si="90"/>
        <v>28</v>
      </c>
      <c r="B2909" s="111" t="str">
        <f ca="1">OFFSET('YODA Header Blocks'!$A$1,0,'YODA File'!A2909)</f>
        <v>Data Values</v>
      </c>
      <c r="C2909" s="111">
        <f t="shared" ca="1" si="91"/>
        <v>2808</v>
      </c>
      <c r="D2909" s="111" t="str">
        <f ca="1">IF(ROW()-2&gt;LengthHeader,"",
OFFSET('YODA Header Blocks'!$A$2,'YODA File'!C2909,'YODA File'!A2909))</f>
        <v/>
      </c>
    </row>
    <row r="2910" spans="1:4" x14ac:dyDescent="0.25">
      <c r="A2910" s="111">
        <f t="shared" ca="1" si="90"/>
        <v>28</v>
      </c>
      <c r="B2910" s="111" t="str">
        <f ca="1">OFFSET('YODA Header Blocks'!$A$1,0,'YODA File'!A2910)</f>
        <v>Data Values</v>
      </c>
      <c r="C2910" s="111">
        <f t="shared" ca="1" si="91"/>
        <v>2809</v>
      </c>
      <c r="D2910" s="111" t="str">
        <f ca="1">IF(ROW()-2&gt;LengthHeader,"",
OFFSET('YODA Header Blocks'!$A$2,'YODA File'!C2910,'YODA File'!A2910))</f>
        <v/>
      </c>
    </row>
    <row r="2911" spans="1:4" x14ac:dyDescent="0.25">
      <c r="A2911" s="111">
        <f t="shared" ca="1" si="90"/>
        <v>28</v>
      </c>
      <c r="B2911" s="111" t="str">
        <f ca="1">OFFSET('YODA Header Blocks'!$A$1,0,'YODA File'!A2911)</f>
        <v>Data Values</v>
      </c>
      <c r="C2911" s="111">
        <f t="shared" ca="1" si="91"/>
        <v>2810</v>
      </c>
      <c r="D2911" s="111" t="str">
        <f ca="1">IF(ROW()-2&gt;LengthHeader,"",
OFFSET('YODA Header Blocks'!$A$2,'YODA File'!C2911,'YODA File'!A2911))</f>
        <v/>
      </c>
    </row>
    <row r="2912" spans="1:4" x14ac:dyDescent="0.25">
      <c r="A2912" s="111">
        <f t="shared" ca="1" si="90"/>
        <v>28</v>
      </c>
      <c r="B2912" s="111" t="str">
        <f ca="1">OFFSET('YODA Header Blocks'!$A$1,0,'YODA File'!A2912)</f>
        <v>Data Values</v>
      </c>
      <c r="C2912" s="111">
        <f t="shared" ca="1" si="91"/>
        <v>2811</v>
      </c>
      <c r="D2912" s="111" t="str">
        <f ca="1">IF(ROW()-2&gt;LengthHeader,"",
OFFSET('YODA Header Blocks'!$A$2,'YODA File'!C2912,'YODA File'!A2912))</f>
        <v/>
      </c>
    </row>
    <row r="2913" spans="1:4" x14ac:dyDescent="0.25">
      <c r="A2913" s="111">
        <f t="shared" ca="1" si="90"/>
        <v>28</v>
      </c>
      <c r="B2913" s="111" t="str">
        <f ca="1">OFFSET('YODA Header Blocks'!$A$1,0,'YODA File'!A2913)</f>
        <v>Data Values</v>
      </c>
      <c r="C2913" s="111">
        <f t="shared" ca="1" si="91"/>
        <v>2812</v>
      </c>
      <c r="D2913" s="111" t="str">
        <f ca="1">IF(ROW()-2&gt;LengthHeader,"",
OFFSET('YODA Header Blocks'!$A$2,'YODA File'!C2913,'YODA File'!A2913))</f>
        <v/>
      </c>
    </row>
    <row r="2914" spans="1:4" x14ac:dyDescent="0.25">
      <c r="A2914" s="111">
        <f t="shared" ca="1" si="90"/>
        <v>28</v>
      </c>
      <c r="B2914" s="111" t="str">
        <f ca="1">OFFSET('YODA Header Blocks'!$A$1,0,'YODA File'!A2914)</f>
        <v>Data Values</v>
      </c>
      <c r="C2914" s="111">
        <f t="shared" ca="1" si="91"/>
        <v>2813</v>
      </c>
      <c r="D2914" s="111" t="str">
        <f ca="1">IF(ROW()-2&gt;LengthHeader,"",
OFFSET('YODA Header Blocks'!$A$2,'YODA File'!C2914,'YODA File'!A2914))</f>
        <v/>
      </c>
    </row>
    <row r="2915" spans="1:4" x14ac:dyDescent="0.25">
      <c r="A2915" s="111">
        <f t="shared" ca="1" si="90"/>
        <v>28</v>
      </c>
      <c r="B2915" s="111" t="str">
        <f ca="1">OFFSET('YODA Header Blocks'!$A$1,0,'YODA File'!A2915)</f>
        <v>Data Values</v>
      </c>
      <c r="C2915" s="111">
        <f t="shared" ca="1" si="91"/>
        <v>2814</v>
      </c>
      <c r="D2915" s="111" t="str">
        <f ca="1">IF(ROW()-2&gt;LengthHeader,"",
OFFSET('YODA Header Blocks'!$A$2,'YODA File'!C2915,'YODA File'!A2915))</f>
        <v/>
      </c>
    </row>
    <row r="2916" spans="1:4" x14ac:dyDescent="0.25">
      <c r="A2916" s="111">
        <f t="shared" ca="1" si="90"/>
        <v>28</v>
      </c>
      <c r="B2916" s="111" t="str">
        <f ca="1">OFFSET('YODA Header Blocks'!$A$1,0,'YODA File'!A2916)</f>
        <v>Data Values</v>
      </c>
      <c r="C2916" s="111">
        <f t="shared" ca="1" si="91"/>
        <v>2815</v>
      </c>
      <c r="D2916" s="111" t="str">
        <f ca="1">IF(ROW()-2&gt;LengthHeader,"",
OFFSET('YODA Header Blocks'!$A$2,'YODA File'!C2916,'YODA File'!A2916))</f>
        <v/>
      </c>
    </row>
    <row r="2917" spans="1:4" x14ac:dyDescent="0.25">
      <c r="A2917" s="111">
        <f t="shared" ca="1" si="90"/>
        <v>28</v>
      </c>
      <c r="B2917" s="111" t="str">
        <f ca="1">OFFSET('YODA Header Blocks'!$A$1,0,'YODA File'!A2917)</f>
        <v>Data Values</v>
      </c>
      <c r="C2917" s="111">
        <f t="shared" ca="1" si="91"/>
        <v>2816</v>
      </c>
      <c r="D2917" s="111" t="str">
        <f ca="1">IF(ROW()-2&gt;LengthHeader,"",
OFFSET('YODA Header Blocks'!$A$2,'YODA File'!C2917,'YODA File'!A2917))</f>
        <v/>
      </c>
    </row>
    <row r="2918" spans="1:4" x14ac:dyDescent="0.25">
      <c r="A2918" s="111">
        <f t="shared" ca="1" si="90"/>
        <v>28</v>
      </c>
      <c r="B2918" s="111" t="str">
        <f ca="1">OFFSET('YODA Header Blocks'!$A$1,0,'YODA File'!A2918)</f>
        <v>Data Values</v>
      </c>
      <c r="C2918" s="111">
        <f t="shared" ca="1" si="91"/>
        <v>2817</v>
      </c>
      <c r="D2918" s="111" t="str">
        <f ca="1">IF(ROW()-2&gt;LengthHeader,"",
OFFSET('YODA Header Blocks'!$A$2,'YODA File'!C2918,'YODA File'!A2918))</f>
        <v/>
      </c>
    </row>
    <row r="2919" spans="1:4" x14ac:dyDescent="0.25">
      <c r="A2919" s="111">
        <f t="shared" ca="1" si="90"/>
        <v>28</v>
      </c>
      <c r="B2919" s="111" t="str">
        <f ca="1">OFFSET('YODA Header Blocks'!$A$1,0,'YODA File'!A2919)</f>
        <v>Data Values</v>
      </c>
      <c r="C2919" s="111">
        <f t="shared" ca="1" si="91"/>
        <v>2818</v>
      </c>
      <c r="D2919" s="111" t="str">
        <f ca="1">IF(ROW()-2&gt;LengthHeader,"",
OFFSET('YODA Header Blocks'!$A$2,'YODA File'!C2919,'YODA File'!A2919))</f>
        <v/>
      </c>
    </row>
    <row r="2920" spans="1:4" x14ac:dyDescent="0.25">
      <c r="A2920" s="111">
        <f t="shared" ca="1" si="90"/>
        <v>28</v>
      </c>
      <c r="B2920" s="111" t="str">
        <f ca="1">OFFSET('YODA Header Blocks'!$A$1,0,'YODA File'!A2920)</f>
        <v>Data Values</v>
      </c>
      <c r="C2920" s="111">
        <f t="shared" ca="1" si="91"/>
        <v>2819</v>
      </c>
      <c r="D2920" s="111" t="str">
        <f ca="1">IF(ROW()-2&gt;LengthHeader,"",
OFFSET('YODA Header Blocks'!$A$2,'YODA File'!C2920,'YODA File'!A2920))</f>
        <v/>
      </c>
    </row>
    <row r="2921" spans="1:4" x14ac:dyDescent="0.25">
      <c r="A2921" s="111">
        <f t="shared" ca="1" si="90"/>
        <v>28</v>
      </c>
      <c r="B2921" s="111" t="str">
        <f ca="1">OFFSET('YODA Header Blocks'!$A$1,0,'YODA File'!A2921)</f>
        <v>Data Values</v>
      </c>
      <c r="C2921" s="111">
        <f t="shared" ca="1" si="91"/>
        <v>2820</v>
      </c>
      <c r="D2921" s="111" t="str">
        <f ca="1">IF(ROW()-2&gt;LengthHeader,"",
OFFSET('YODA Header Blocks'!$A$2,'YODA File'!C2921,'YODA File'!A2921))</f>
        <v/>
      </c>
    </row>
    <row r="2922" spans="1:4" x14ac:dyDescent="0.25">
      <c r="A2922" s="111">
        <f t="shared" ca="1" si="90"/>
        <v>28</v>
      </c>
      <c r="B2922" s="111" t="str">
        <f ca="1">OFFSET('YODA Header Blocks'!$A$1,0,'YODA File'!A2922)</f>
        <v>Data Values</v>
      </c>
      <c r="C2922" s="111">
        <f t="shared" ca="1" si="91"/>
        <v>2821</v>
      </c>
      <c r="D2922" s="111" t="str">
        <f ca="1">IF(ROW()-2&gt;LengthHeader,"",
OFFSET('YODA Header Blocks'!$A$2,'YODA File'!C2922,'YODA File'!A2922))</f>
        <v/>
      </c>
    </row>
    <row r="2923" spans="1:4" x14ac:dyDescent="0.25">
      <c r="A2923" s="111">
        <f t="shared" ca="1" si="90"/>
        <v>28</v>
      </c>
      <c r="B2923" s="111" t="str">
        <f ca="1">OFFSET('YODA Header Blocks'!$A$1,0,'YODA File'!A2923)</f>
        <v>Data Values</v>
      </c>
      <c r="C2923" s="111">
        <f t="shared" ca="1" si="91"/>
        <v>2822</v>
      </c>
      <c r="D2923" s="111" t="str">
        <f ca="1">IF(ROW()-2&gt;LengthHeader,"",
OFFSET('YODA Header Blocks'!$A$2,'YODA File'!C2923,'YODA File'!A2923))</f>
        <v/>
      </c>
    </row>
    <row r="2924" spans="1:4" x14ac:dyDescent="0.25">
      <c r="A2924" s="111">
        <f t="shared" ca="1" si="90"/>
        <v>28</v>
      </c>
      <c r="B2924" s="111" t="str">
        <f ca="1">OFFSET('YODA Header Blocks'!$A$1,0,'YODA File'!A2924)</f>
        <v>Data Values</v>
      </c>
      <c r="C2924" s="111">
        <f t="shared" ca="1" si="91"/>
        <v>2823</v>
      </c>
      <c r="D2924" s="111" t="str">
        <f ca="1">IF(ROW()-2&gt;LengthHeader,"",
OFFSET('YODA Header Blocks'!$A$2,'YODA File'!C2924,'YODA File'!A2924))</f>
        <v/>
      </c>
    </row>
    <row r="2925" spans="1:4" x14ac:dyDescent="0.25">
      <c r="A2925" s="111">
        <f t="shared" ca="1" si="90"/>
        <v>28</v>
      </c>
      <c r="B2925" s="111" t="str">
        <f ca="1">OFFSET('YODA Header Blocks'!$A$1,0,'YODA File'!A2925)</f>
        <v>Data Values</v>
      </c>
      <c r="C2925" s="111">
        <f t="shared" ca="1" si="91"/>
        <v>2824</v>
      </c>
      <c r="D2925" s="111" t="str">
        <f ca="1">IF(ROW()-2&gt;LengthHeader,"",
OFFSET('YODA Header Blocks'!$A$2,'YODA File'!C2925,'YODA File'!A2925))</f>
        <v/>
      </c>
    </row>
    <row r="2926" spans="1:4" x14ac:dyDescent="0.25">
      <c r="A2926" s="111">
        <f t="shared" ca="1" si="90"/>
        <v>28</v>
      </c>
      <c r="B2926" s="111" t="str">
        <f ca="1">OFFSET('YODA Header Blocks'!$A$1,0,'YODA File'!A2926)</f>
        <v>Data Values</v>
      </c>
      <c r="C2926" s="111">
        <f t="shared" ca="1" si="91"/>
        <v>2825</v>
      </c>
      <c r="D2926" s="111" t="str">
        <f ca="1">IF(ROW()-2&gt;LengthHeader,"",
OFFSET('YODA Header Blocks'!$A$2,'YODA File'!C2926,'YODA File'!A2926))</f>
        <v/>
      </c>
    </row>
    <row r="2927" spans="1:4" x14ac:dyDescent="0.25">
      <c r="A2927" s="111">
        <f t="shared" ca="1" si="90"/>
        <v>28</v>
      </c>
      <c r="B2927" s="111" t="str">
        <f ca="1">OFFSET('YODA Header Blocks'!$A$1,0,'YODA File'!A2927)</f>
        <v>Data Values</v>
      </c>
      <c r="C2927" s="111">
        <f t="shared" ca="1" si="91"/>
        <v>2826</v>
      </c>
      <c r="D2927" s="111" t="str">
        <f ca="1">IF(ROW()-2&gt;LengthHeader,"",
OFFSET('YODA Header Blocks'!$A$2,'YODA File'!C2927,'YODA File'!A2927))</f>
        <v/>
      </c>
    </row>
    <row r="2928" spans="1:4" x14ac:dyDescent="0.25">
      <c r="A2928" s="111">
        <f t="shared" ca="1" si="90"/>
        <v>28</v>
      </c>
      <c r="B2928" s="111" t="str">
        <f ca="1">OFFSET('YODA Header Blocks'!$A$1,0,'YODA File'!A2928)</f>
        <v>Data Values</v>
      </c>
      <c r="C2928" s="111">
        <f t="shared" ca="1" si="91"/>
        <v>2827</v>
      </c>
      <c r="D2928" s="111" t="str">
        <f ca="1">IF(ROW()-2&gt;LengthHeader,"",
OFFSET('YODA Header Blocks'!$A$2,'YODA File'!C2928,'YODA File'!A2928))</f>
        <v/>
      </c>
    </row>
    <row r="2929" spans="1:4" x14ac:dyDescent="0.25">
      <c r="A2929" s="111">
        <f t="shared" ca="1" si="90"/>
        <v>28</v>
      </c>
      <c r="B2929" s="111" t="str">
        <f ca="1">OFFSET('YODA Header Blocks'!$A$1,0,'YODA File'!A2929)</f>
        <v>Data Values</v>
      </c>
      <c r="C2929" s="111">
        <f t="shared" ca="1" si="91"/>
        <v>2828</v>
      </c>
      <c r="D2929" s="111" t="str">
        <f ca="1">IF(ROW()-2&gt;LengthHeader,"",
OFFSET('YODA Header Blocks'!$A$2,'YODA File'!C2929,'YODA File'!A2929))</f>
        <v/>
      </c>
    </row>
    <row r="2930" spans="1:4" x14ac:dyDescent="0.25">
      <c r="A2930" s="111">
        <f t="shared" ca="1" si="90"/>
        <v>28</v>
      </c>
      <c r="B2930" s="111" t="str">
        <f ca="1">OFFSET('YODA Header Blocks'!$A$1,0,'YODA File'!A2930)</f>
        <v>Data Values</v>
      </c>
      <c r="C2930" s="111">
        <f t="shared" ca="1" si="91"/>
        <v>2829</v>
      </c>
      <c r="D2930" s="111" t="str">
        <f ca="1">IF(ROW()-2&gt;LengthHeader,"",
OFFSET('YODA Header Blocks'!$A$2,'YODA File'!C2930,'YODA File'!A2930))</f>
        <v/>
      </c>
    </row>
    <row r="2931" spans="1:4" x14ac:dyDescent="0.25">
      <c r="A2931" s="111">
        <f t="shared" ca="1" si="90"/>
        <v>28</v>
      </c>
      <c r="B2931" s="111" t="str">
        <f ca="1">OFFSET('YODA Header Blocks'!$A$1,0,'YODA File'!A2931)</f>
        <v>Data Values</v>
      </c>
      <c r="C2931" s="111">
        <f t="shared" ca="1" si="91"/>
        <v>2830</v>
      </c>
      <c r="D2931" s="111" t="str">
        <f ca="1">IF(ROW()-2&gt;LengthHeader,"",
OFFSET('YODA Header Blocks'!$A$2,'YODA File'!C2931,'YODA File'!A2931))</f>
        <v/>
      </c>
    </row>
    <row r="2932" spans="1:4" x14ac:dyDescent="0.25">
      <c r="A2932" s="111">
        <f t="shared" ca="1" si="90"/>
        <v>28</v>
      </c>
      <c r="B2932" s="111" t="str">
        <f ca="1">OFFSET('YODA Header Blocks'!$A$1,0,'YODA File'!A2932)</f>
        <v>Data Values</v>
      </c>
      <c r="C2932" s="111">
        <f t="shared" ca="1" si="91"/>
        <v>2831</v>
      </c>
      <c r="D2932" s="111" t="str">
        <f ca="1">IF(ROW()-2&gt;LengthHeader,"",
OFFSET('YODA Header Blocks'!$A$2,'YODA File'!C2932,'YODA File'!A2932))</f>
        <v/>
      </c>
    </row>
    <row r="2933" spans="1:4" x14ac:dyDescent="0.25">
      <c r="A2933" s="111">
        <f t="shared" ca="1" si="90"/>
        <v>28</v>
      </c>
      <c r="B2933" s="111" t="str">
        <f ca="1">OFFSET('YODA Header Blocks'!$A$1,0,'YODA File'!A2933)</f>
        <v>Data Values</v>
      </c>
      <c r="C2933" s="111">
        <f t="shared" ca="1" si="91"/>
        <v>2832</v>
      </c>
      <c r="D2933" s="111" t="str">
        <f ca="1">IF(ROW()-2&gt;LengthHeader,"",
OFFSET('YODA Header Blocks'!$A$2,'YODA File'!C2933,'YODA File'!A2933))</f>
        <v/>
      </c>
    </row>
    <row r="2934" spans="1:4" x14ac:dyDescent="0.25">
      <c r="A2934" s="111">
        <f t="shared" ca="1" si="90"/>
        <v>28</v>
      </c>
      <c r="B2934" s="111" t="str">
        <f ca="1">OFFSET('YODA Header Blocks'!$A$1,0,'YODA File'!A2934)</f>
        <v>Data Values</v>
      </c>
      <c r="C2934" s="111">
        <f t="shared" ca="1" si="91"/>
        <v>2833</v>
      </c>
      <c r="D2934" s="111" t="str">
        <f ca="1">IF(ROW()-2&gt;LengthHeader,"",
OFFSET('YODA Header Blocks'!$A$2,'YODA File'!C2934,'YODA File'!A2934))</f>
        <v/>
      </c>
    </row>
    <row r="2935" spans="1:4" x14ac:dyDescent="0.25">
      <c r="A2935" s="111">
        <f t="shared" ca="1" si="90"/>
        <v>28</v>
      </c>
      <c r="B2935" s="111" t="str">
        <f ca="1">OFFSET('YODA Header Blocks'!$A$1,0,'YODA File'!A2935)</f>
        <v>Data Values</v>
      </c>
      <c r="C2935" s="111">
        <f t="shared" ca="1" si="91"/>
        <v>2834</v>
      </c>
      <c r="D2935" s="111" t="str">
        <f ca="1">IF(ROW()-2&gt;LengthHeader,"",
OFFSET('YODA Header Blocks'!$A$2,'YODA File'!C2935,'YODA File'!A2935))</f>
        <v/>
      </c>
    </row>
    <row r="2936" spans="1:4" x14ac:dyDescent="0.25">
      <c r="A2936" s="111">
        <f t="shared" ca="1" si="90"/>
        <v>28</v>
      </c>
      <c r="B2936" s="111" t="str">
        <f ca="1">OFFSET('YODA Header Blocks'!$A$1,0,'YODA File'!A2936)</f>
        <v>Data Values</v>
      </c>
      <c r="C2936" s="111">
        <f t="shared" ca="1" si="91"/>
        <v>2835</v>
      </c>
      <c r="D2936" s="111" t="str">
        <f ca="1">IF(ROW()-2&gt;LengthHeader,"",
OFFSET('YODA Header Blocks'!$A$2,'YODA File'!C2936,'YODA File'!A2936))</f>
        <v/>
      </c>
    </row>
    <row r="2937" spans="1:4" x14ac:dyDescent="0.25">
      <c r="A2937" s="111">
        <f t="shared" ca="1" si="90"/>
        <v>28</v>
      </c>
      <c r="B2937" s="111" t="str">
        <f ca="1">OFFSET('YODA Header Blocks'!$A$1,0,'YODA File'!A2937)</f>
        <v>Data Values</v>
      </c>
      <c r="C2937" s="111">
        <f t="shared" ca="1" si="91"/>
        <v>2836</v>
      </c>
      <c r="D2937" s="111" t="str">
        <f ca="1">IF(ROW()-2&gt;LengthHeader,"",
OFFSET('YODA Header Blocks'!$A$2,'YODA File'!C2937,'YODA File'!A2937))</f>
        <v/>
      </c>
    </row>
    <row r="2938" spans="1:4" x14ac:dyDescent="0.25">
      <c r="A2938" s="111">
        <f t="shared" ca="1" si="90"/>
        <v>28</v>
      </c>
      <c r="B2938" s="111" t="str">
        <f ca="1">OFFSET('YODA Header Blocks'!$A$1,0,'YODA File'!A2938)</f>
        <v>Data Values</v>
      </c>
      <c r="C2938" s="111">
        <f t="shared" ca="1" si="91"/>
        <v>2837</v>
      </c>
      <c r="D2938" s="111" t="str">
        <f ca="1">IF(ROW()-2&gt;LengthHeader,"",
OFFSET('YODA Header Blocks'!$A$2,'YODA File'!C2938,'YODA File'!A2938))</f>
        <v/>
      </c>
    </row>
    <row r="2939" spans="1:4" x14ac:dyDescent="0.25">
      <c r="A2939" s="111">
        <f t="shared" ca="1" si="90"/>
        <v>28</v>
      </c>
      <c r="B2939" s="111" t="str">
        <f ca="1">OFFSET('YODA Header Blocks'!$A$1,0,'YODA File'!A2939)</f>
        <v>Data Values</v>
      </c>
      <c r="C2939" s="111">
        <f t="shared" ca="1" si="91"/>
        <v>2838</v>
      </c>
      <c r="D2939" s="111" t="str">
        <f ca="1">IF(ROW()-2&gt;LengthHeader,"",
OFFSET('YODA Header Blocks'!$A$2,'YODA File'!C2939,'YODA File'!A2939))</f>
        <v/>
      </c>
    </row>
    <row r="2940" spans="1:4" x14ac:dyDescent="0.25">
      <c r="A2940" s="111">
        <f t="shared" ca="1" si="90"/>
        <v>28</v>
      </c>
      <c r="B2940" s="111" t="str">
        <f ca="1">OFFSET('YODA Header Blocks'!$A$1,0,'YODA File'!A2940)</f>
        <v>Data Values</v>
      </c>
      <c r="C2940" s="111">
        <f t="shared" ca="1" si="91"/>
        <v>2839</v>
      </c>
      <c r="D2940" s="111" t="str">
        <f ca="1">IF(ROW()-2&gt;LengthHeader,"",
OFFSET('YODA Header Blocks'!$A$2,'YODA File'!C2940,'YODA File'!A2940))</f>
        <v/>
      </c>
    </row>
    <row r="2941" spans="1:4" x14ac:dyDescent="0.25">
      <c r="A2941" s="111">
        <f t="shared" ca="1" si="90"/>
        <v>28</v>
      </c>
      <c r="B2941" s="111" t="str">
        <f ca="1">OFFSET('YODA Header Blocks'!$A$1,0,'YODA File'!A2941)</f>
        <v>Data Values</v>
      </c>
      <c r="C2941" s="111">
        <f t="shared" ca="1" si="91"/>
        <v>2840</v>
      </c>
      <c r="D2941" s="111" t="str">
        <f ca="1">IF(ROW()-2&gt;LengthHeader,"",
OFFSET('YODA Header Blocks'!$A$2,'YODA File'!C2941,'YODA File'!A2941))</f>
        <v/>
      </c>
    </row>
    <row r="2942" spans="1:4" x14ac:dyDescent="0.25">
      <c r="A2942" s="111">
        <f t="shared" ca="1" si="90"/>
        <v>28</v>
      </c>
      <c r="B2942" s="111" t="str">
        <f ca="1">OFFSET('YODA Header Blocks'!$A$1,0,'YODA File'!A2942)</f>
        <v>Data Values</v>
      </c>
      <c r="C2942" s="111">
        <f t="shared" ca="1" si="91"/>
        <v>2841</v>
      </c>
      <c r="D2942" s="111" t="str">
        <f ca="1">IF(ROW()-2&gt;LengthHeader,"",
OFFSET('YODA Header Blocks'!$A$2,'YODA File'!C2942,'YODA File'!A2942))</f>
        <v/>
      </c>
    </row>
    <row r="2943" spans="1:4" x14ac:dyDescent="0.25">
      <c r="A2943" s="111">
        <f t="shared" ca="1" si="90"/>
        <v>28</v>
      </c>
      <c r="B2943" s="111" t="str">
        <f ca="1">OFFSET('YODA Header Blocks'!$A$1,0,'YODA File'!A2943)</f>
        <v>Data Values</v>
      </c>
      <c r="C2943" s="111">
        <f t="shared" ca="1" si="91"/>
        <v>2842</v>
      </c>
      <c r="D2943" s="111" t="str">
        <f ca="1">IF(ROW()-2&gt;LengthHeader,"",
OFFSET('YODA Header Blocks'!$A$2,'YODA File'!C2943,'YODA File'!A2943))</f>
        <v/>
      </c>
    </row>
    <row r="2944" spans="1:4" x14ac:dyDescent="0.25">
      <c r="A2944" s="111">
        <f t="shared" ca="1" si="90"/>
        <v>28</v>
      </c>
      <c r="B2944" s="111" t="str">
        <f ca="1">OFFSET('YODA Header Blocks'!$A$1,0,'YODA File'!A2944)</f>
        <v>Data Values</v>
      </c>
      <c r="C2944" s="111">
        <f t="shared" ca="1" si="91"/>
        <v>2843</v>
      </c>
      <c r="D2944" s="111" t="str">
        <f ca="1">IF(ROW()-2&gt;LengthHeader,"",
OFFSET('YODA Header Blocks'!$A$2,'YODA File'!C2944,'YODA File'!A2944))</f>
        <v/>
      </c>
    </row>
    <row r="2945" spans="1:4" x14ac:dyDescent="0.25">
      <c r="A2945" s="111">
        <f t="shared" ca="1" si="90"/>
        <v>28</v>
      </c>
      <c r="B2945" s="111" t="str">
        <f ca="1">OFFSET('YODA Header Blocks'!$A$1,0,'YODA File'!A2945)</f>
        <v>Data Values</v>
      </c>
      <c r="C2945" s="111">
        <f t="shared" ca="1" si="91"/>
        <v>2844</v>
      </c>
      <c r="D2945" s="111" t="str">
        <f ca="1">IF(ROW()-2&gt;LengthHeader,"",
OFFSET('YODA Header Blocks'!$A$2,'YODA File'!C2945,'YODA File'!A2945))</f>
        <v/>
      </c>
    </row>
    <row r="2946" spans="1:4" x14ac:dyDescent="0.25">
      <c r="A2946" s="111">
        <f t="shared" ca="1" si="90"/>
        <v>28</v>
      </c>
      <c r="B2946" s="111" t="str">
        <f ca="1">OFFSET('YODA Header Blocks'!$A$1,0,'YODA File'!A2946)</f>
        <v>Data Values</v>
      </c>
      <c r="C2946" s="111">
        <f t="shared" ca="1" si="91"/>
        <v>2845</v>
      </c>
      <c r="D2946" s="111" t="str">
        <f ca="1">IF(ROW()-2&gt;LengthHeader,"",
OFFSET('YODA Header Blocks'!$A$2,'YODA File'!C2946,'YODA File'!A2946))</f>
        <v/>
      </c>
    </row>
    <row r="2947" spans="1:4" x14ac:dyDescent="0.25">
      <c r="A2947" s="111">
        <f t="shared" ref="A2947:A3010" ca="1" si="92">IF(C2946=INDIRECT(CONCATENATE("'YODA Header Blocks'!R2C",A2946+1,":R2C",A2946+1),FALSE),A2946+1,A2946)</f>
        <v>28</v>
      </c>
      <c r="B2947" s="111" t="str">
        <f ca="1">OFFSET('YODA Header Blocks'!$A$1,0,'YODA File'!A2947)</f>
        <v>Data Values</v>
      </c>
      <c r="C2947" s="111">
        <f t="shared" ref="C2947:C3010" ca="1" si="93">IF(C2946=SUM(INDIRECT(CONCATENATE("'YODA Header Blocks'!R2C",A2946+1,":R2C",A2946+1),FALSE)),1,C2946+1)</f>
        <v>2846</v>
      </c>
      <c r="D2947" s="111" t="str">
        <f ca="1">IF(ROW()-2&gt;LengthHeader,"",
OFFSET('YODA Header Blocks'!$A$2,'YODA File'!C2947,'YODA File'!A2947))</f>
        <v/>
      </c>
    </row>
    <row r="2948" spans="1:4" x14ac:dyDescent="0.25">
      <c r="A2948" s="111">
        <f t="shared" ca="1" si="92"/>
        <v>28</v>
      </c>
      <c r="B2948" s="111" t="str">
        <f ca="1">OFFSET('YODA Header Blocks'!$A$1,0,'YODA File'!A2948)</f>
        <v>Data Values</v>
      </c>
      <c r="C2948" s="111">
        <f t="shared" ca="1" si="93"/>
        <v>2847</v>
      </c>
      <c r="D2948" s="111" t="str">
        <f ca="1">IF(ROW()-2&gt;LengthHeader,"",
OFFSET('YODA Header Blocks'!$A$2,'YODA File'!C2948,'YODA File'!A2948))</f>
        <v/>
      </c>
    </row>
    <row r="2949" spans="1:4" x14ac:dyDescent="0.25">
      <c r="A2949" s="111">
        <f t="shared" ca="1" si="92"/>
        <v>28</v>
      </c>
      <c r="B2949" s="111" t="str">
        <f ca="1">OFFSET('YODA Header Blocks'!$A$1,0,'YODA File'!A2949)</f>
        <v>Data Values</v>
      </c>
      <c r="C2949" s="111">
        <f t="shared" ca="1" si="93"/>
        <v>2848</v>
      </c>
      <c r="D2949" s="111" t="str">
        <f ca="1">IF(ROW()-2&gt;LengthHeader,"",
OFFSET('YODA Header Blocks'!$A$2,'YODA File'!C2949,'YODA File'!A2949))</f>
        <v/>
      </c>
    </row>
    <row r="2950" spans="1:4" x14ac:dyDescent="0.25">
      <c r="A2950" s="111">
        <f t="shared" ca="1" si="92"/>
        <v>28</v>
      </c>
      <c r="B2950" s="111" t="str">
        <f ca="1">OFFSET('YODA Header Blocks'!$A$1,0,'YODA File'!A2950)</f>
        <v>Data Values</v>
      </c>
      <c r="C2950" s="111">
        <f t="shared" ca="1" si="93"/>
        <v>2849</v>
      </c>
      <c r="D2950" s="111" t="str">
        <f ca="1">IF(ROW()-2&gt;LengthHeader,"",
OFFSET('YODA Header Blocks'!$A$2,'YODA File'!C2950,'YODA File'!A2950))</f>
        <v/>
      </c>
    </row>
    <row r="2951" spans="1:4" x14ac:dyDescent="0.25">
      <c r="A2951" s="111">
        <f t="shared" ca="1" si="92"/>
        <v>28</v>
      </c>
      <c r="B2951" s="111" t="str">
        <f ca="1">OFFSET('YODA Header Blocks'!$A$1,0,'YODA File'!A2951)</f>
        <v>Data Values</v>
      </c>
      <c r="C2951" s="111">
        <f t="shared" ca="1" si="93"/>
        <v>2850</v>
      </c>
      <c r="D2951" s="111" t="str">
        <f ca="1">IF(ROW()-2&gt;LengthHeader,"",
OFFSET('YODA Header Blocks'!$A$2,'YODA File'!C2951,'YODA File'!A2951))</f>
        <v/>
      </c>
    </row>
    <row r="2952" spans="1:4" x14ac:dyDescent="0.25">
      <c r="A2952" s="111">
        <f t="shared" ca="1" si="92"/>
        <v>28</v>
      </c>
      <c r="B2952" s="111" t="str">
        <f ca="1">OFFSET('YODA Header Blocks'!$A$1,0,'YODA File'!A2952)</f>
        <v>Data Values</v>
      </c>
      <c r="C2952" s="111">
        <f t="shared" ca="1" si="93"/>
        <v>2851</v>
      </c>
      <c r="D2952" s="111" t="str">
        <f ca="1">IF(ROW()-2&gt;LengthHeader,"",
OFFSET('YODA Header Blocks'!$A$2,'YODA File'!C2952,'YODA File'!A2952))</f>
        <v/>
      </c>
    </row>
    <row r="2953" spans="1:4" x14ac:dyDescent="0.25">
      <c r="A2953" s="111">
        <f t="shared" ca="1" si="92"/>
        <v>28</v>
      </c>
      <c r="B2953" s="111" t="str">
        <f ca="1">OFFSET('YODA Header Blocks'!$A$1,0,'YODA File'!A2953)</f>
        <v>Data Values</v>
      </c>
      <c r="C2953" s="111">
        <f t="shared" ca="1" si="93"/>
        <v>2852</v>
      </c>
      <c r="D2953" s="111" t="str">
        <f ca="1">IF(ROW()-2&gt;LengthHeader,"",
OFFSET('YODA Header Blocks'!$A$2,'YODA File'!C2953,'YODA File'!A2953))</f>
        <v/>
      </c>
    </row>
    <row r="2954" spans="1:4" x14ac:dyDescent="0.25">
      <c r="A2954" s="111">
        <f t="shared" ca="1" si="92"/>
        <v>28</v>
      </c>
      <c r="B2954" s="111" t="str">
        <f ca="1">OFFSET('YODA Header Blocks'!$A$1,0,'YODA File'!A2954)</f>
        <v>Data Values</v>
      </c>
      <c r="C2954" s="111">
        <f t="shared" ca="1" si="93"/>
        <v>2853</v>
      </c>
      <c r="D2954" s="111" t="str">
        <f ca="1">IF(ROW()-2&gt;LengthHeader,"",
OFFSET('YODA Header Blocks'!$A$2,'YODA File'!C2954,'YODA File'!A2954))</f>
        <v/>
      </c>
    </row>
    <row r="2955" spans="1:4" x14ac:dyDescent="0.25">
      <c r="A2955" s="111">
        <f t="shared" ca="1" si="92"/>
        <v>28</v>
      </c>
      <c r="B2955" s="111" t="str">
        <f ca="1">OFFSET('YODA Header Blocks'!$A$1,0,'YODA File'!A2955)</f>
        <v>Data Values</v>
      </c>
      <c r="C2955" s="111">
        <f t="shared" ca="1" si="93"/>
        <v>2854</v>
      </c>
      <c r="D2955" s="111" t="str">
        <f ca="1">IF(ROW()-2&gt;LengthHeader,"",
OFFSET('YODA Header Blocks'!$A$2,'YODA File'!C2955,'YODA File'!A2955))</f>
        <v/>
      </c>
    </row>
    <row r="2956" spans="1:4" x14ac:dyDescent="0.25">
      <c r="A2956" s="111">
        <f t="shared" ca="1" si="92"/>
        <v>28</v>
      </c>
      <c r="B2956" s="111" t="str">
        <f ca="1">OFFSET('YODA Header Blocks'!$A$1,0,'YODA File'!A2956)</f>
        <v>Data Values</v>
      </c>
      <c r="C2956" s="111">
        <f t="shared" ca="1" si="93"/>
        <v>2855</v>
      </c>
      <c r="D2956" s="111" t="str">
        <f ca="1">IF(ROW()-2&gt;LengthHeader,"",
OFFSET('YODA Header Blocks'!$A$2,'YODA File'!C2956,'YODA File'!A2956))</f>
        <v/>
      </c>
    </row>
    <row r="2957" spans="1:4" x14ac:dyDescent="0.25">
      <c r="A2957" s="111">
        <f t="shared" ca="1" si="92"/>
        <v>28</v>
      </c>
      <c r="B2957" s="111" t="str">
        <f ca="1">OFFSET('YODA Header Blocks'!$A$1,0,'YODA File'!A2957)</f>
        <v>Data Values</v>
      </c>
      <c r="C2957" s="111">
        <f t="shared" ca="1" si="93"/>
        <v>2856</v>
      </c>
      <c r="D2957" s="111" t="str">
        <f ca="1">IF(ROW()-2&gt;LengthHeader,"",
OFFSET('YODA Header Blocks'!$A$2,'YODA File'!C2957,'YODA File'!A2957))</f>
        <v/>
      </c>
    </row>
    <row r="2958" spans="1:4" x14ac:dyDescent="0.25">
      <c r="A2958" s="111">
        <f t="shared" ca="1" si="92"/>
        <v>28</v>
      </c>
      <c r="B2958" s="111" t="str">
        <f ca="1">OFFSET('YODA Header Blocks'!$A$1,0,'YODA File'!A2958)</f>
        <v>Data Values</v>
      </c>
      <c r="C2958" s="111">
        <f t="shared" ca="1" si="93"/>
        <v>2857</v>
      </c>
      <c r="D2958" s="111" t="str">
        <f ca="1">IF(ROW()-2&gt;LengthHeader,"",
OFFSET('YODA Header Blocks'!$A$2,'YODA File'!C2958,'YODA File'!A2958))</f>
        <v/>
      </c>
    </row>
    <row r="2959" spans="1:4" x14ac:dyDescent="0.25">
      <c r="A2959" s="111">
        <f t="shared" ca="1" si="92"/>
        <v>28</v>
      </c>
      <c r="B2959" s="111" t="str">
        <f ca="1">OFFSET('YODA Header Blocks'!$A$1,0,'YODA File'!A2959)</f>
        <v>Data Values</v>
      </c>
      <c r="C2959" s="111">
        <f t="shared" ca="1" si="93"/>
        <v>2858</v>
      </c>
      <c r="D2959" s="111" t="str">
        <f ca="1">IF(ROW()-2&gt;LengthHeader,"",
OFFSET('YODA Header Blocks'!$A$2,'YODA File'!C2959,'YODA File'!A2959))</f>
        <v/>
      </c>
    </row>
    <row r="2960" spans="1:4" x14ac:dyDescent="0.25">
      <c r="A2960" s="111">
        <f t="shared" ca="1" si="92"/>
        <v>28</v>
      </c>
      <c r="B2960" s="111" t="str">
        <f ca="1">OFFSET('YODA Header Blocks'!$A$1,0,'YODA File'!A2960)</f>
        <v>Data Values</v>
      </c>
      <c r="C2960" s="111">
        <f t="shared" ca="1" si="93"/>
        <v>2859</v>
      </c>
      <c r="D2960" s="111" t="str">
        <f ca="1">IF(ROW()-2&gt;LengthHeader,"",
OFFSET('YODA Header Blocks'!$A$2,'YODA File'!C2960,'YODA File'!A2960))</f>
        <v/>
      </c>
    </row>
    <row r="2961" spans="1:4" x14ac:dyDescent="0.25">
      <c r="A2961" s="111">
        <f t="shared" ca="1" si="92"/>
        <v>28</v>
      </c>
      <c r="B2961" s="111" t="str">
        <f ca="1">OFFSET('YODA Header Blocks'!$A$1,0,'YODA File'!A2961)</f>
        <v>Data Values</v>
      </c>
      <c r="C2961" s="111">
        <f t="shared" ca="1" si="93"/>
        <v>2860</v>
      </c>
      <c r="D2961" s="111" t="str">
        <f ca="1">IF(ROW()-2&gt;LengthHeader,"",
OFFSET('YODA Header Blocks'!$A$2,'YODA File'!C2961,'YODA File'!A2961))</f>
        <v/>
      </c>
    </row>
    <row r="2962" spans="1:4" x14ac:dyDescent="0.25">
      <c r="A2962" s="111">
        <f t="shared" ca="1" si="92"/>
        <v>28</v>
      </c>
      <c r="B2962" s="111" t="str">
        <f ca="1">OFFSET('YODA Header Blocks'!$A$1,0,'YODA File'!A2962)</f>
        <v>Data Values</v>
      </c>
      <c r="C2962" s="111">
        <f t="shared" ca="1" si="93"/>
        <v>2861</v>
      </c>
      <c r="D2962" s="111" t="str">
        <f ca="1">IF(ROW()-2&gt;LengthHeader,"",
OFFSET('YODA Header Blocks'!$A$2,'YODA File'!C2962,'YODA File'!A2962))</f>
        <v/>
      </c>
    </row>
    <row r="2963" spans="1:4" x14ac:dyDescent="0.25">
      <c r="A2963" s="111">
        <f t="shared" ca="1" si="92"/>
        <v>28</v>
      </c>
      <c r="B2963" s="111" t="str">
        <f ca="1">OFFSET('YODA Header Blocks'!$A$1,0,'YODA File'!A2963)</f>
        <v>Data Values</v>
      </c>
      <c r="C2963" s="111">
        <f t="shared" ca="1" si="93"/>
        <v>2862</v>
      </c>
      <c r="D2963" s="111" t="str">
        <f ca="1">IF(ROW()-2&gt;LengthHeader,"",
OFFSET('YODA Header Blocks'!$A$2,'YODA File'!C2963,'YODA File'!A2963))</f>
        <v/>
      </c>
    </row>
    <row r="2964" spans="1:4" x14ac:dyDescent="0.25">
      <c r="A2964" s="111">
        <f t="shared" ca="1" si="92"/>
        <v>28</v>
      </c>
      <c r="B2964" s="111" t="str">
        <f ca="1">OFFSET('YODA Header Blocks'!$A$1,0,'YODA File'!A2964)</f>
        <v>Data Values</v>
      </c>
      <c r="C2964" s="111">
        <f t="shared" ca="1" si="93"/>
        <v>2863</v>
      </c>
      <c r="D2964" s="111" t="str">
        <f ca="1">IF(ROW()-2&gt;LengthHeader,"",
OFFSET('YODA Header Blocks'!$A$2,'YODA File'!C2964,'YODA File'!A2964))</f>
        <v/>
      </c>
    </row>
    <row r="2965" spans="1:4" x14ac:dyDescent="0.25">
      <c r="A2965" s="111">
        <f t="shared" ca="1" si="92"/>
        <v>28</v>
      </c>
      <c r="B2965" s="111" t="str">
        <f ca="1">OFFSET('YODA Header Blocks'!$A$1,0,'YODA File'!A2965)</f>
        <v>Data Values</v>
      </c>
      <c r="C2965" s="111">
        <f t="shared" ca="1" si="93"/>
        <v>2864</v>
      </c>
      <c r="D2965" s="111" t="str">
        <f ca="1">IF(ROW()-2&gt;LengthHeader,"",
OFFSET('YODA Header Blocks'!$A$2,'YODA File'!C2965,'YODA File'!A2965))</f>
        <v/>
      </c>
    </row>
    <row r="2966" spans="1:4" x14ac:dyDescent="0.25">
      <c r="A2966" s="111">
        <f t="shared" ca="1" si="92"/>
        <v>28</v>
      </c>
      <c r="B2966" s="111" t="str">
        <f ca="1">OFFSET('YODA Header Blocks'!$A$1,0,'YODA File'!A2966)</f>
        <v>Data Values</v>
      </c>
      <c r="C2966" s="111">
        <f t="shared" ca="1" si="93"/>
        <v>2865</v>
      </c>
      <c r="D2966" s="111" t="str">
        <f ca="1">IF(ROW()-2&gt;LengthHeader,"",
OFFSET('YODA Header Blocks'!$A$2,'YODA File'!C2966,'YODA File'!A2966))</f>
        <v/>
      </c>
    </row>
    <row r="2967" spans="1:4" x14ac:dyDescent="0.25">
      <c r="A2967" s="111">
        <f t="shared" ca="1" si="92"/>
        <v>28</v>
      </c>
      <c r="B2967" s="111" t="str">
        <f ca="1">OFFSET('YODA Header Blocks'!$A$1,0,'YODA File'!A2967)</f>
        <v>Data Values</v>
      </c>
      <c r="C2967" s="111">
        <f t="shared" ca="1" si="93"/>
        <v>2866</v>
      </c>
      <c r="D2967" s="111" t="str">
        <f ca="1">IF(ROW()-2&gt;LengthHeader,"",
OFFSET('YODA Header Blocks'!$A$2,'YODA File'!C2967,'YODA File'!A2967))</f>
        <v/>
      </c>
    </row>
    <row r="2968" spans="1:4" x14ac:dyDescent="0.25">
      <c r="A2968" s="111">
        <f t="shared" ca="1" si="92"/>
        <v>28</v>
      </c>
      <c r="B2968" s="111" t="str">
        <f ca="1">OFFSET('YODA Header Blocks'!$A$1,0,'YODA File'!A2968)</f>
        <v>Data Values</v>
      </c>
      <c r="C2968" s="111">
        <f t="shared" ca="1" si="93"/>
        <v>2867</v>
      </c>
      <c r="D2968" s="111" t="str">
        <f ca="1">IF(ROW()-2&gt;LengthHeader,"",
OFFSET('YODA Header Blocks'!$A$2,'YODA File'!C2968,'YODA File'!A2968))</f>
        <v/>
      </c>
    </row>
    <row r="2969" spans="1:4" x14ac:dyDescent="0.25">
      <c r="A2969" s="111">
        <f t="shared" ca="1" si="92"/>
        <v>28</v>
      </c>
      <c r="B2969" s="111" t="str">
        <f ca="1">OFFSET('YODA Header Blocks'!$A$1,0,'YODA File'!A2969)</f>
        <v>Data Values</v>
      </c>
      <c r="C2969" s="111">
        <f t="shared" ca="1" si="93"/>
        <v>2868</v>
      </c>
      <c r="D2969" s="111" t="str">
        <f ca="1">IF(ROW()-2&gt;LengthHeader,"",
OFFSET('YODA Header Blocks'!$A$2,'YODA File'!C2969,'YODA File'!A2969))</f>
        <v/>
      </c>
    </row>
    <row r="2970" spans="1:4" x14ac:dyDescent="0.25">
      <c r="A2970" s="111">
        <f t="shared" ca="1" si="92"/>
        <v>28</v>
      </c>
      <c r="B2970" s="111" t="str">
        <f ca="1">OFFSET('YODA Header Blocks'!$A$1,0,'YODA File'!A2970)</f>
        <v>Data Values</v>
      </c>
      <c r="C2970" s="111">
        <f t="shared" ca="1" si="93"/>
        <v>2869</v>
      </c>
      <c r="D2970" s="111" t="str">
        <f ca="1">IF(ROW()-2&gt;LengthHeader,"",
OFFSET('YODA Header Blocks'!$A$2,'YODA File'!C2970,'YODA File'!A2970))</f>
        <v/>
      </c>
    </row>
    <row r="2971" spans="1:4" x14ac:dyDescent="0.25">
      <c r="A2971" s="111">
        <f t="shared" ca="1" si="92"/>
        <v>28</v>
      </c>
      <c r="B2971" s="111" t="str">
        <f ca="1">OFFSET('YODA Header Blocks'!$A$1,0,'YODA File'!A2971)</f>
        <v>Data Values</v>
      </c>
      <c r="C2971" s="111">
        <f t="shared" ca="1" si="93"/>
        <v>2870</v>
      </c>
      <c r="D2971" s="111" t="str">
        <f ca="1">IF(ROW()-2&gt;LengthHeader,"",
OFFSET('YODA Header Blocks'!$A$2,'YODA File'!C2971,'YODA File'!A2971))</f>
        <v/>
      </c>
    </row>
    <row r="2972" spans="1:4" x14ac:dyDescent="0.25">
      <c r="A2972" s="111">
        <f t="shared" ca="1" si="92"/>
        <v>28</v>
      </c>
      <c r="B2972" s="111" t="str">
        <f ca="1">OFFSET('YODA Header Blocks'!$A$1,0,'YODA File'!A2972)</f>
        <v>Data Values</v>
      </c>
      <c r="C2972" s="111">
        <f t="shared" ca="1" si="93"/>
        <v>2871</v>
      </c>
      <c r="D2972" s="111" t="str">
        <f ca="1">IF(ROW()-2&gt;LengthHeader,"",
OFFSET('YODA Header Blocks'!$A$2,'YODA File'!C2972,'YODA File'!A2972))</f>
        <v/>
      </c>
    </row>
    <row r="2973" spans="1:4" x14ac:dyDescent="0.25">
      <c r="A2973" s="111">
        <f t="shared" ca="1" si="92"/>
        <v>28</v>
      </c>
      <c r="B2973" s="111" t="str">
        <f ca="1">OFFSET('YODA Header Blocks'!$A$1,0,'YODA File'!A2973)</f>
        <v>Data Values</v>
      </c>
      <c r="C2973" s="111">
        <f t="shared" ca="1" si="93"/>
        <v>2872</v>
      </c>
      <c r="D2973" s="111" t="str">
        <f ca="1">IF(ROW()-2&gt;LengthHeader,"",
OFFSET('YODA Header Blocks'!$A$2,'YODA File'!C2973,'YODA File'!A2973))</f>
        <v/>
      </c>
    </row>
    <row r="2974" spans="1:4" x14ac:dyDescent="0.25">
      <c r="A2974" s="111">
        <f t="shared" ca="1" si="92"/>
        <v>28</v>
      </c>
      <c r="B2974" s="111" t="str">
        <f ca="1">OFFSET('YODA Header Blocks'!$A$1,0,'YODA File'!A2974)</f>
        <v>Data Values</v>
      </c>
      <c r="C2974" s="111">
        <f t="shared" ca="1" si="93"/>
        <v>2873</v>
      </c>
      <c r="D2974" s="111" t="str">
        <f ca="1">IF(ROW()-2&gt;LengthHeader,"",
OFFSET('YODA Header Blocks'!$A$2,'YODA File'!C2974,'YODA File'!A2974))</f>
        <v/>
      </c>
    </row>
    <row r="2975" spans="1:4" x14ac:dyDescent="0.25">
      <c r="A2975" s="111">
        <f t="shared" ca="1" si="92"/>
        <v>28</v>
      </c>
      <c r="B2975" s="111" t="str">
        <f ca="1">OFFSET('YODA Header Blocks'!$A$1,0,'YODA File'!A2975)</f>
        <v>Data Values</v>
      </c>
      <c r="C2975" s="111">
        <f t="shared" ca="1" si="93"/>
        <v>2874</v>
      </c>
      <c r="D2975" s="111" t="str">
        <f ca="1">IF(ROW()-2&gt;LengthHeader,"",
OFFSET('YODA Header Blocks'!$A$2,'YODA File'!C2975,'YODA File'!A2975))</f>
        <v/>
      </c>
    </row>
    <row r="2976" spans="1:4" x14ac:dyDescent="0.25">
      <c r="A2976" s="111">
        <f t="shared" ca="1" si="92"/>
        <v>28</v>
      </c>
      <c r="B2976" s="111" t="str">
        <f ca="1">OFFSET('YODA Header Blocks'!$A$1,0,'YODA File'!A2976)</f>
        <v>Data Values</v>
      </c>
      <c r="C2976" s="111">
        <f t="shared" ca="1" si="93"/>
        <v>2875</v>
      </c>
      <c r="D2976" s="111" t="str">
        <f ca="1">IF(ROW()-2&gt;LengthHeader,"",
OFFSET('YODA Header Blocks'!$A$2,'YODA File'!C2976,'YODA File'!A2976))</f>
        <v/>
      </c>
    </row>
    <row r="2977" spans="1:4" x14ac:dyDescent="0.25">
      <c r="A2977" s="111">
        <f t="shared" ca="1" si="92"/>
        <v>28</v>
      </c>
      <c r="B2977" s="111" t="str">
        <f ca="1">OFFSET('YODA Header Blocks'!$A$1,0,'YODA File'!A2977)</f>
        <v>Data Values</v>
      </c>
      <c r="C2977" s="111">
        <f t="shared" ca="1" si="93"/>
        <v>2876</v>
      </c>
      <c r="D2977" s="111" t="str">
        <f ca="1">IF(ROW()-2&gt;LengthHeader,"",
OFFSET('YODA Header Blocks'!$A$2,'YODA File'!C2977,'YODA File'!A2977))</f>
        <v/>
      </c>
    </row>
    <row r="2978" spans="1:4" x14ac:dyDescent="0.25">
      <c r="A2978" s="111">
        <f t="shared" ca="1" si="92"/>
        <v>28</v>
      </c>
      <c r="B2978" s="111" t="str">
        <f ca="1">OFFSET('YODA Header Blocks'!$A$1,0,'YODA File'!A2978)</f>
        <v>Data Values</v>
      </c>
      <c r="C2978" s="111">
        <f t="shared" ca="1" si="93"/>
        <v>2877</v>
      </c>
      <c r="D2978" s="111" t="str">
        <f ca="1">IF(ROW()-2&gt;LengthHeader,"",
OFFSET('YODA Header Blocks'!$A$2,'YODA File'!C2978,'YODA File'!A2978))</f>
        <v/>
      </c>
    </row>
    <row r="2979" spans="1:4" x14ac:dyDescent="0.25">
      <c r="A2979" s="111">
        <f t="shared" ca="1" si="92"/>
        <v>28</v>
      </c>
      <c r="B2979" s="111" t="str">
        <f ca="1">OFFSET('YODA Header Blocks'!$A$1,0,'YODA File'!A2979)</f>
        <v>Data Values</v>
      </c>
      <c r="C2979" s="111">
        <f t="shared" ca="1" si="93"/>
        <v>2878</v>
      </c>
      <c r="D2979" s="111" t="str">
        <f ca="1">IF(ROW()-2&gt;LengthHeader,"",
OFFSET('YODA Header Blocks'!$A$2,'YODA File'!C2979,'YODA File'!A2979))</f>
        <v/>
      </c>
    </row>
    <row r="2980" spans="1:4" x14ac:dyDescent="0.25">
      <c r="A2980" s="111">
        <f t="shared" ca="1" si="92"/>
        <v>28</v>
      </c>
      <c r="B2980" s="111" t="str">
        <f ca="1">OFFSET('YODA Header Blocks'!$A$1,0,'YODA File'!A2980)</f>
        <v>Data Values</v>
      </c>
      <c r="C2980" s="111">
        <f t="shared" ca="1" si="93"/>
        <v>2879</v>
      </c>
      <c r="D2980" s="111" t="str">
        <f ca="1">IF(ROW()-2&gt;LengthHeader,"",
OFFSET('YODA Header Blocks'!$A$2,'YODA File'!C2980,'YODA File'!A2980))</f>
        <v/>
      </c>
    </row>
    <row r="2981" spans="1:4" x14ac:dyDescent="0.25">
      <c r="A2981" s="111">
        <f t="shared" ca="1" si="92"/>
        <v>28</v>
      </c>
      <c r="B2981" s="111" t="str">
        <f ca="1">OFFSET('YODA Header Blocks'!$A$1,0,'YODA File'!A2981)</f>
        <v>Data Values</v>
      </c>
      <c r="C2981" s="111">
        <f t="shared" ca="1" si="93"/>
        <v>2880</v>
      </c>
      <c r="D2981" s="111" t="str">
        <f ca="1">IF(ROW()-2&gt;LengthHeader,"",
OFFSET('YODA Header Blocks'!$A$2,'YODA File'!C2981,'YODA File'!A2981))</f>
        <v/>
      </c>
    </row>
    <row r="2982" spans="1:4" x14ac:dyDescent="0.25">
      <c r="A2982" s="111">
        <f t="shared" ca="1" si="92"/>
        <v>28</v>
      </c>
      <c r="B2982" s="111" t="str">
        <f ca="1">OFFSET('YODA Header Blocks'!$A$1,0,'YODA File'!A2982)</f>
        <v>Data Values</v>
      </c>
      <c r="C2982" s="111">
        <f t="shared" ca="1" si="93"/>
        <v>2881</v>
      </c>
      <c r="D2982" s="111" t="str">
        <f ca="1">IF(ROW()-2&gt;LengthHeader,"",
OFFSET('YODA Header Blocks'!$A$2,'YODA File'!C2982,'YODA File'!A2982))</f>
        <v/>
      </c>
    </row>
    <row r="2983" spans="1:4" x14ac:dyDescent="0.25">
      <c r="A2983" s="111">
        <f t="shared" ca="1" si="92"/>
        <v>28</v>
      </c>
      <c r="B2983" s="111" t="str">
        <f ca="1">OFFSET('YODA Header Blocks'!$A$1,0,'YODA File'!A2983)</f>
        <v>Data Values</v>
      </c>
      <c r="C2983" s="111">
        <f t="shared" ca="1" si="93"/>
        <v>2882</v>
      </c>
      <c r="D2983" s="111" t="str">
        <f ca="1">IF(ROW()-2&gt;LengthHeader,"",
OFFSET('YODA Header Blocks'!$A$2,'YODA File'!C2983,'YODA File'!A2983))</f>
        <v/>
      </c>
    </row>
    <row r="2984" spans="1:4" x14ac:dyDescent="0.25">
      <c r="A2984" s="111">
        <f t="shared" ca="1" si="92"/>
        <v>28</v>
      </c>
      <c r="B2984" s="111" t="str">
        <f ca="1">OFFSET('YODA Header Blocks'!$A$1,0,'YODA File'!A2984)</f>
        <v>Data Values</v>
      </c>
      <c r="C2984" s="111">
        <f t="shared" ca="1" si="93"/>
        <v>2883</v>
      </c>
      <c r="D2984" s="111" t="str">
        <f ca="1">IF(ROW()-2&gt;LengthHeader,"",
OFFSET('YODA Header Blocks'!$A$2,'YODA File'!C2984,'YODA File'!A2984))</f>
        <v/>
      </c>
    </row>
    <row r="2985" spans="1:4" x14ac:dyDescent="0.25">
      <c r="A2985" s="111">
        <f t="shared" ca="1" si="92"/>
        <v>28</v>
      </c>
      <c r="B2985" s="111" t="str">
        <f ca="1">OFFSET('YODA Header Blocks'!$A$1,0,'YODA File'!A2985)</f>
        <v>Data Values</v>
      </c>
      <c r="C2985" s="111">
        <f t="shared" ca="1" si="93"/>
        <v>2884</v>
      </c>
      <c r="D2985" s="111" t="str">
        <f ca="1">IF(ROW()-2&gt;LengthHeader,"",
OFFSET('YODA Header Blocks'!$A$2,'YODA File'!C2985,'YODA File'!A2985))</f>
        <v/>
      </c>
    </row>
    <row r="2986" spans="1:4" x14ac:dyDescent="0.25">
      <c r="A2986" s="111">
        <f t="shared" ca="1" si="92"/>
        <v>28</v>
      </c>
      <c r="B2986" s="111" t="str">
        <f ca="1">OFFSET('YODA Header Blocks'!$A$1,0,'YODA File'!A2986)</f>
        <v>Data Values</v>
      </c>
      <c r="C2986" s="111">
        <f t="shared" ca="1" si="93"/>
        <v>2885</v>
      </c>
      <c r="D2986" s="111" t="str">
        <f ca="1">IF(ROW()-2&gt;LengthHeader,"",
OFFSET('YODA Header Blocks'!$A$2,'YODA File'!C2986,'YODA File'!A2986))</f>
        <v/>
      </c>
    </row>
    <row r="2987" spans="1:4" x14ac:dyDescent="0.25">
      <c r="A2987" s="111">
        <f t="shared" ca="1" si="92"/>
        <v>28</v>
      </c>
      <c r="B2987" s="111" t="str">
        <f ca="1">OFFSET('YODA Header Blocks'!$A$1,0,'YODA File'!A2987)</f>
        <v>Data Values</v>
      </c>
      <c r="C2987" s="111">
        <f t="shared" ca="1" si="93"/>
        <v>2886</v>
      </c>
      <c r="D2987" s="111" t="str">
        <f ca="1">IF(ROW()-2&gt;LengthHeader,"",
OFFSET('YODA Header Blocks'!$A$2,'YODA File'!C2987,'YODA File'!A2987))</f>
        <v/>
      </c>
    </row>
    <row r="2988" spans="1:4" x14ac:dyDescent="0.25">
      <c r="A2988" s="111">
        <f t="shared" ca="1" si="92"/>
        <v>28</v>
      </c>
      <c r="B2988" s="111" t="str">
        <f ca="1">OFFSET('YODA Header Blocks'!$A$1,0,'YODA File'!A2988)</f>
        <v>Data Values</v>
      </c>
      <c r="C2988" s="111">
        <f t="shared" ca="1" si="93"/>
        <v>2887</v>
      </c>
      <c r="D2988" s="111" t="str">
        <f ca="1">IF(ROW()-2&gt;LengthHeader,"",
OFFSET('YODA Header Blocks'!$A$2,'YODA File'!C2988,'YODA File'!A2988))</f>
        <v/>
      </c>
    </row>
    <row r="2989" spans="1:4" x14ac:dyDescent="0.25">
      <c r="A2989" s="111">
        <f t="shared" ca="1" si="92"/>
        <v>28</v>
      </c>
      <c r="B2989" s="111" t="str">
        <f ca="1">OFFSET('YODA Header Blocks'!$A$1,0,'YODA File'!A2989)</f>
        <v>Data Values</v>
      </c>
      <c r="C2989" s="111">
        <f t="shared" ca="1" si="93"/>
        <v>2888</v>
      </c>
      <c r="D2989" s="111" t="str">
        <f ca="1">IF(ROW()-2&gt;LengthHeader,"",
OFFSET('YODA Header Blocks'!$A$2,'YODA File'!C2989,'YODA File'!A2989))</f>
        <v/>
      </c>
    </row>
    <row r="2990" spans="1:4" x14ac:dyDescent="0.25">
      <c r="A2990" s="111">
        <f t="shared" ca="1" si="92"/>
        <v>28</v>
      </c>
      <c r="B2990" s="111" t="str">
        <f ca="1">OFFSET('YODA Header Blocks'!$A$1,0,'YODA File'!A2990)</f>
        <v>Data Values</v>
      </c>
      <c r="C2990" s="111">
        <f t="shared" ca="1" si="93"/>
        <v>2889</v>
      </c>
      <c r="D2990" s="111" t="str">
        <f ca="1">IF(ROW()-2&gt;LengthHeader,"",
OFFSET('YODA Header Blocks'!$A$2,'YODA File'!C2990,'YODA File'!A2990))</f>
        <v/>
      </c>
    </row>
    <row r="2991" spans="1:4" x14ac:dyDescent="0.25">
      <c r="A2991" s="111">
        <f t="shared" ca="1" si="92"/>
        <v>28</v>
      </c>
      <c r="B2991" s="111" t="str">
        <f ca="1">OFFSET('YODA Header Blocks'!$A$1,0,'YODA File'!A2991)</f>
        <v>Data Values</v>
      </c>
      <c r="C2991" s="111">
        <f t="shared" ca="1" si="93"/>
        <v>2890</v>
      </c>
      <c r="D2991" s="111" t="str">
        <f ca="1">IF(ROW()-2&gt;LengthHeader,"",
OFFSET('YODA Header Blocks'!$A$2,'YODA File'!C2991,'YODA File'!A2991))</f>
        <v/>
      </c>
    </row>
    <row r="2992" spans="1:4" x14ac:dyDescent="0.25">
      <c r="A2992" s="111">
        <f t="shared" ca="1" si="92"/>
        <v>28</v>
      </c>
      <c r="B2992" s="111" t="str">
        <f ca="1">OFFSET('YODA Header Blocks'!$A$1,0,'YODA File'!A2992)</f>
        <v>Data Values</v>
      </c>
      <c r="C2992" s="111">
        <f t="shared" ca="1" si="93"/>
        <v>2891</v>
      </c>
      <c r="D2992" s="111" t="str">
        <f ca="1">IF(ROW()-2&gt;LengthHeader,"",
OFFSET('YODA Header Blocks'!$A$2,'YODA File'!C2992,'YODA File'!A2992))</f>
        <v/>
      </c>
    </row>
    <row r="2993" spans="1:4" x14ac:dyDescent="0.25">
      <c r="A2993" s="111">
        <f t="shared" ca="1" si="92"/>
        <v>28</v>
      </c>
      <c r="B2993" s="111" t="str">
        <f ca="1">OFFSET('YODA Header Blocks'!$A$1,0,'YODA File'!A2993)</f>
        <v>Data Values</v>
      </c>
      <c r="C2993" s="111">
        <f t="shared" ca="1" si="93"/>
        <v>2892</v>
      </c>
      <c r="D2993" s="111" t="str">
        <f ca="1">IF(ROW()-2&gt;LengthHeader,"",
OFFSET('YODA Header Blocks'!$A$2,'YODA File'!C2993,'YODA File'!A2993))</f>
        <v/>
      </c>
    </row>
    <row r="2994" spans="1:4" x14ac:dyDescent="0.25">
      <c r="A2994" s="111">
        <f t="shared" ca="1" si="92"/>
        <v>28</v>
      </c>
      <c r="B2994" s="111" t="str">
        <f ca="1">OFFSET('YODA Header Blocks'!$A$1,0,'YODA File'!A2994)</f>
        <v>Data Values</v>
      </c>
      <c r="C2994" s="111">
        <f t="shared" ca="1" si="93"/>
        <v>2893</v>
      </c>
      <c r="D2994" s="111" t="str">
        <f ca="1">IF(ROW()-2&gt;LengthHeader,"",
OFFSET('YODA Header Blocks'!$A$2,'YODA File'!C2994,'YODA File'!A2994))</f>
        <v/>
      </c>
    </row>
    <row r="2995" spans="1:4" x14ac:dyDescent="0.25">
      <c r="A2995" s="111">
        <f t="shared" ca="1" si="92"/>
        <v>28</v>
      </c>
      <c r="B2995" s="111" t="str">
        <f ca="1">OFFSET('YODA Header Blocks'!$A$1,0,'YODA File'!A2995)</f>
        <v>Data Values</v>
      </c>
      <c r="C2995" s="111">
        <f t="shared" ca="1" si="93"/>
        <v>2894</v>
      </c>
      <c r="D2995" s="111" t="str">
        <f ca="1">IF(ROW()-2&gt;LengthHeader,"",
OFFSET('YODA Header Blocks'!$A$2,'YODA File'!C2995,'YODA File'!A2995))</f>
        <v/>
      </c>
    </row>
    <row r="2996" spans="1:4" x14ac:dyDescent="0.25">
      <c r="A2996" s="111">
        <f t="shared" ca="1" si="92"/>
        <v>28</v>
      </c>
      <c r="B2996" s="111" t="str">
        <f ca="1">OFFSET('YODA Header Blocks'!$A$1,0,'YODA File'!A2996)</f>
        <v>Data Values</v>
      </c>
      <c r="C2996" s="111">
        <f t="shared" ca="1" si="93"/>
        <v>2895</v>
      </c>
      <c r="D2996" s="111" t="str">
        <f ca="1">IF(ROW()-2&gt;LengthHeader,"",
OFFSET('YODA Header Blocks'!$A$2,'YODA File'!C2996,'YODA File'!A2996))</f>
        <v/>
      </c>
    </row>
    <row r="2997" spans="1:4" x14ac:dyDescent="0.25">
      <c r="A2997" s="111">
        <f t="shared" ca="1" si="92"/>
        <v>28</v>
      </c>
      <c r="B2997" s="111" t="str">
        <f ca="1">OFFSET('YODA Header Blocks'!$A$1,0,'YODA File'!A2997)</f>
        <v>Data Values</v>
      </c>
      <c r="C2997" s="111">
        <f t="shared" ca="1" si="93"/>
        <v>2896</v>
      </c>
      <c r="D2997" s="111" t="str">
        <f ca="1">IF(ROW()-2&gt;LengthHeader,"",
OFFSET('YODA Header Blocks'!$A$2,'YODA File'!C2997,'YODA File'!A2997))</f>
        <v/>
      </c>
    </row>
    <row r="2998" spans="1:4" x14ac:dyDescent="0.25">
      <c r="A2998" s="111">
        <f t="shared" ca="1" si="92"/>
        <v>28</v>
      </c>
      <c r="B2998" s="111" t="str">
        <f ca="1">OFFSET('YODA Header Blocks'!$A$1,0,'YODA File'!A2998)</f>
        <v>Data Values</v>
      </c>
      <c r="C2998" s="111">
        <f t="shared" ca="1" si="93"/>
        <v>2897</v>
      </c>
      <c r="D2998" s="111" t="str">
        <f ca="1">IF(ROW()-2&gt;LengthHeader,"",
OFFSET('YODA Header Blocks'!$A$2,'YODA File'!C2998,'YODA File'!A2998))</f>
        <v/>
      </c>
    </row>
    <row r="2999" spans="1:4" x14ac:dyDescent="0.25">
      <c r="A2999" s="111">
        <f t="shared" ca="1" si="92"/>
        <v>28</v>
      </c>
      <c r="B2999" s="111" t="str">
        <f ca="1">OFFSET('YODA Header Blocks'!$A$1,0,'YODA File'!A2999)</f>
        <v>Data Values</v>
      </c>
      <c r="C2999" s="111">
        <f t="shared" ca="1" si="93"/>
        <v>2898</v>
      </c>
      <c r="D2999" s="111" t="str">
        <f ca="1">IF(ROW()-2&gt;LengthHeader,"",
OFFSET('YODA Header Blocks'!$A$2,'YODA File'!C2999,'YODA File'!A2999))</f>
        <v/>
      </c>
    </row>
    <row r="3000" spans="1:4" x14ac:dyDescent="0.25">
      <c r="A3000" s="111">
        <f t="shared" ca="1" si="92"/>
        <v>28</v>
      </c>
      <c r="B3000" s="111" t="str">
        <f ca="1">OFFSET('YODA Header Blocks'!$A$1,0,'YODA File'!A3000)</f>
        <v>Data Values</v>
      </c>
      <c r="C3000" s="111">
        <f t="shared" ca="1" si="93"/>
        <v>2899</v>
      </c>
      <c r="D3000" s="111" t="str">
        <f ca="1">IF(ROW()-2&gt;LengthHeader,"",
OFFSET('YODA Header Blocks'!$A$2,'YODA File'!C3000,'YODA File'!A3000))</f>
        <v/>
      </c>
    </row>
    <row r="3001" spans="1:4" x14ac:dyDescent="0.25">
      <c r="A3001" s="111">
        <f t="shared" ca="1" si="92"/>
        <v>28</v>
      </c>
      <c r="B3001" s="111" t="str">
        <f ca="1">OFFSET('YODA Header Blocks'!$A$1,0,'YODA File'!A3001)</f>
        <v>Data Values</v>
      </c>
      <c r="C3001" s="111">
        <f t="shared" ca="1" si="93"/>
        <v>2900</v>
      </c>
      <c r="D3001" s="111" t="str">
        <f ca="1">IF(ROW()-2&gt;LengthHeader,"",
OFFSET('YODA Header Blocks'!$A$2,'YODA File'!C3001,'YODA File'!A3001))</f>
        <v/>
      </c>
    </row>
    <row r="3002" spans="1:4" x14ac:dyDescent="0.25">
      <c r="A3002" s="111">
        <f t="shared" ca="1" si="92"/>
        <v>28</v>
      </c>
      <c r="B3002" s="111" t="str">
        <f ca="1">OFFSET('YODA Header Blocks'!$A$1,0,'YODA File'!A3002)</f>
        <v>Data Values</v>
      </c>
      <c r="C3002" s="111">
        <f t="shared" ca="1" si="93"/>
        <v>2901</v>
      </c>
      <c r="D3002" s="111" t="str">
        <f ca="1">IF(ROW()-2&gt;LengthHeader,"",
OFFSET('YODA Header Blocks'!$A$2,'YODA File'!C3002,'YODA File'!A3002))</f>
        <v/>
      </c>
    </row>
    <row r="3003" spans="1:4" x14ac:dyDescent="0.25">
      <c r="A3003" s="111">
        <f t="shared" ca="1" si="92"/>
        <v>28</v>
      </c>
      <c r="B3003" s="111" t="str">
        <f ca="1">OFFSET('YODA Header Blocks'!$A$1,0,'YODA File'!A3003)</f>
        <v>Data Values</v>
      </c>
      <c r="C3003" s="111">
        <f t="shared" ca="1" si="93"/>
        <v>2902</v>
      </c>
      <c r="D3003" s="111" t="str">
        <f ca="1">IF(ROW()-2&gt;LengthHeader,"",
OFFSET('YODA Header Blocks'!$A$2,'YODA File'!C3003,'YODA File'!A3003))</f>
        <v/>
      </c>
    </row>
    <row r="3004" spans="1:4" x14ac:dyDescent="0.25">
      <c r="A3004" s="111">
        <f t="shared" ca="1" si="92"/>
        <v>28</v>
      </c>
      <c r="B3004" s="111" t="str">
        <f ca="1">OFFSET('YODA Header Blocks'!$A$1,0,'YODA File'!A3004)</f>
        <v>Data Values</v>
      </c>
      <c r="C3004" s="111">
        <f t="shared" ca="1" si="93"/>
        <v>2903</v>
      </c>
      <c r="D3004" s="111" t="str">
        <f ca="1">IF(ROW()-2&gt;LengthHeader,"",
OFFSET('YODA Header Blocks'!$A$2,'YODA File'!C3004,'YODA File'!A3004))</f>
        <v/>
      </c>
    </row>
    <row r="3005" spans="1:4" x14ac:dyDescent="0.25">
      <c r="A3005" s="111">
        <f t="shared" ca="1" si="92"/>
        <v>28</v>
      </c>
      <c r="B3005" s="111" t="str">
        <f ca="1">OFFSET('YODA Header Blocks'!$A$1,0,'YODA File'!A3005)</f>
        <v>Data Values</v>
      </c>
      <c r="C3005" s="111">
        <f t="shared" ca="1" si="93"/>
        <v>2904</v>
      </c>
      <c r="D3005" s="111" t="str">
        <f ca="1">IF(ROW()-2&gt;LengthHeader,"",
OFFSET('YODA Header Blocks'!$A$2,'YODA File'!C3005,'YODA File'!A3005))</f>
        <v/>
      </c>
    </row>
    <row r="3006" spans="1:4" x14ac:dyDescent="0.25">
      <c r="A3006" s="111">
        <f t="shared" ca="1" si="92"/>
        <v>28</v>
      </c>
      <c r="B3006" s="111" t="str">
        <f ca="1">OFFSET('YODA Header Blocks'!$A$1,0,'YODA File'!A3006)</f>
        <v>Data Values</v>
      </c>
      <c r="C3006" s="111">
        <f t="shared" ca="1" si="93"/>
        <v>2905</v>
      </c>
      <c r="D3006" s="111" t="str">
        <f ca="1">IF(ROW()-2&gt;LengthHeader,"",
OFFSET('YODA Header Blocks'!$A$2,'YODA File'!C3006,'YODA File'!A3006))</f>
        <v/>
      </c>
    </row>
    <row r="3007" spans="1:4" x14ac:dyDescent="0.25">
      <c r="A3007" s="111">
        <f t="shared" ca="1" si="92"/>
        <v>28</v>
      </c>
      <c r="B3007" s="111" t="str">
        <f ca="1">OFFSET('YODA Header Blocks'!$A$1,0,'YODA File'!A3007)</f>
        <v>Data Values</v>
      </c>
      <c r="C3007" s="111">
        <f t="shared" ca="1" si="93"/>
        <v>2906</v>
      </c>
      <c r="D3007" s="111" t="str">
        <f ca="1">IF(ROW()-2&gt;LengthHeader,"",
OFFSET('YODA Header Blocks'!$A$2,'YODA File'!C3007,'YODA File'!A3007))</f>
        <v/>
      </c>
    </row>
    <row r="3008" spans="1:4" x14ac:dyDescent="0.25">
      <c r="A3008" s="111">
        <f t="shared" ca="1" si="92"/>
        <v>28</v>
      </c>
      <c r="B3008" s="111" t="str">
        <f ca="1">OFFSET('YODA Header Blocks'!$A$1,0,'YODA File'!A3008)</f>
        <v>Data Values</v>
      </c>
      <c r="C3008" s="111">
        <f t="shared" ca="1" si="93"/>
        <v>2907</v>
      </c>
      <c r="D3008" s="111" t="str">
        <f ca="1">IF(ROW()-2&gt;LengthHeader,"",
OFFSET('YODA Header Blocks'!$A$2,'YODA File'!C3008,'YODA File'!A3008))</f>
        <v/>
      </c>
    </row>
    <row r="3009" spans="1:4" x14ac:dyDescent="0.25">
      <c r="A3009" s="111">
        <f t="shared" ca="1" si="92"/>
        <v>28</v>
      </c>
      <c r="B3009" s="111" t="str">
        <f ca="1">OFFSET('YODA Header Blocks'!$A$1,0,'YODA File'!A3009)</f>
        <v>Data Values</v>
      </c>
      <c r="C3009" s="111">
        <f t="shared" ca="1" si="93"/>
        <v>2908</v>
      </c>
      <c r="D3009" s="111" t="str">
        <f ca="1">IF(ROW()-2&gt;LengthHeader,"",
OFFSET('YODA Header Blocks'!$A$2,'YODA File'!C3009,'YODA File'!A3009))</f>
        <v/>
      </c>
    </row>
    <row r="3010" spans="1:4" x14ac:dyDescent="0.25">
      <c r="A3010" s="111">
        <f t="shared" ca="1" si="92"/>
        <v>28</v>
      </c>
      <c r="B3010" s="111" t="str">
        <f ca="1">OFFSET('YODA Header Blocks'!$A$1,0,'YODA File'!A3010)</f>
        <v>Data Values</v>
      </c>
      <c r="C3010" s="111">
        <f t="shared" ca="1" si="93"/>
        <v>2909</v>
      </c>
      <c r="D3010" s="111" t="str">
        <f ca="1">IF(ROW()-2&gt;LengthHeader,"",
OFFSET('YODA Header Blocks'!$A$2,'YODA File'!C3010,'YODA File'!A3010))</f>
        <v/>
      </c>
    </row>
    <row r="3011" spans="1:4" x14ac:dyDescent="0.25">
      <c r="A3011" s="111">
        <f t="shared" ref="A3011:A3074" ca="1" si="94">IF(C3010=INDIRECT(CONCATENATE("'YODA Header Blocks'!R2C",A3010+1,":R2C",A3010+1),FALSE),A3010+1,A3010)</f>
        <v>28</v>
      </c>
      <c r="B3011" s="111" t="str">
        <f ca="1">OFFSET('YODA Header Blocks'!$A$1,0,'YODA File'!A3011)</f>
        <v>Data Values</v>
      </c>
      <c r="C3011" s="111">
        <f t="shared" ref="C3011:C3074" ca="1" si="95">IF(C3010=SUM(INDIRECT(CONCATENATE("'YODA Header Blocks'!R2C",A3010+1,":R2C",A3010+1),FALSE)),1,C3010+1)</f>
        <v>2910</v>
      </c>
      <c r="D3011" s="111" t="str">
        <f ca="1">IF(ROW()-2&gt;LengthHeader,"",
OFFSET('YODA Header Blocks'!$A$2,'YODA File'!C3011,'YODA File'!A3011))</f>
        <v/>
      </c>
    </row>
    <row r="3012" spans="1:4" x14ac:dyDescent="0.25">
      <c r="A3012" s="111">
        <f t="shared" ca="1" si="94"/>
        <v>28</v>
      </c>
      <c r="B3012" s="111" t="str">
        <f ca="1">OFFSET('YODA Header Blocks'!$A$1,0,'YODA File'!A3012)</f>
        <v>Data Values</v>
      </c>
      <c r="C3012" s="111">
        <f t="shared" ca="1" si="95"/>
        <v>2911</v>
      </c>
      <c r="D3012" s="111" t="str">
        <f ca="1">IF(ROW()-2&gt;LengthHeader,"",
OFFSET('YODA Header Blocks'!$A$2,'YODA File'!C3012,'YODA File'!A3012))</f>
        <v/>
      </c>
    </row>
    <row r="3013" spans="1:4" x14ac:dyDescent="0.25">
      <c r="A3013" s="111">
        <f t="shared" ca="1" si="94"/>
        <v>28</v>
      </c>
      <c r="B3013" s="111" t="str">
        <f ca="1">OFFSET('YODA Header Blocks'!$A$1,0,'YODA File'!A3013)</f>
        <v>Data Values</v>
      </c>
      <c r="C3013" s="111">
        <f t="shared" ca="1" si="95"/>
        <v>2912</v>
      </c>
      <c r="D3013" s="111" t="str">
        <f ca="1">IF(ROW()-2&gt;LengthHeader,"",
OFFSET('YODA Header Blocks'!$A$2,'YODA File'!C3013,'YODA File'!A3013))</f>
        <v/>
      </c>
    </row>
    <row r="3014" spans="1:4" x14ac:dyDescent="0.25">
      <c r="A3014" s="111">
        <f t="shared" ca="1" si="94"/>
        <v>28</v>
      </c>
      <c r="B3014" s="111" t="str">
        <f ca="1">OFFSET('YODA Header Blocks'!$A$1,0,'YODA File'!A3014)</f>
        <v>Data Values</v>
      </c>
      <c r="C3014" s="111">
        <f t="shared" ca="1" si="95"/>
        <v>2913</v>
      </c>
      <c r="D3014" s="111" t="str">
        <f ca="1">IF(ROW()-2&gt;LengthHeader,"",
OFFSET('YODA Header Blocks'!$A$2,'YODA File'!C3014,'YODA File'!A3014))</f>
        <v/>
      </c>
    </row>
    <row r="3015" spans="1:4" x14ac:dyDescent="0.25">
      <c r="A3015" s="111">
        <f t="shared" ca="1" si="94"/>
        <v>28</v>
      </c>
      <c r="B3015" s="111" t="str">
        <f ca="1">OFFSET('YODA Header Blocks'!$A$1,0,'YODA File'!A3015)</f>
        <v>Data Values</v>
      </c>
      <c r="C3015" s="111">
        <f t="shared" ca="1" si="95"/>
        <v>2914</v>
      </c>
      <c r="D3015" s="111" t="str">
        <f ca="1">IF(ROW()-2&gt;LengthHeader,"",
OFFSET('YODA Header Blocks'!$A$2,'YODA File'!C3015,'YODA File'!A3015))</f>
        <v/>
      </c>
    </row>
    <row r="3016" spans="1:4" x14ac:dyDescent="0.25">
      <c r="A3016" s="111">
        <f t="shared" ca="1" si="94"/>
        <v>28</v>
      </c>
      <c r="B3016" s="111" t="str">
        <f ca="1">OFFSET('YODA Header Blocks'!$A$1,0,'YODA File'!A3016)</f>
        <v>Data Values</v>
      </c>
      <c r="C3016" s="111">
        <f t="shared" ca="1" si="95"/>
        <v>2915</v>
      </c>
      <c r="D3016" s="111" t="str">
        <f ca="1">IF(ROW()-2&gt;LengthHeader,"",
OFFSET('YODA Header Blocks'!$A$2,'YODA File'!C3016,'YODA File'!A3016))</f>
        <v/>
      </c>
    </row>
    <row r="3017" spans="1:4" x14ac:dyDescent="0.25">
      <c r="A3017" s="111">
        <f t="shared" ca="1" si="94"/>
        <v>28</v>
      </c>
      <c r="B3017" s="111" t="str">
        <f ca="1">OFFSET('YODA Header Blocks'!$A$1,0,'YODA File'!A3017)</f>
        <v>Data Values</v>
      </c>
      <c r="C3017" s="111">
        <f t="shared" ca="1" si="95"/>
        <v>2916</v>
      </c>
      <c r="D3017" s="111" t="str">
        <f ca="1">IF(ROW()-2&gt;LengthHeader,"",
OFFSET('YODA Header Blocks'!$A$2,'YODA File'!C3017,'YODA File'!A3017))</f>
        <v/>
      </c>
    </row>
    <row r="3018" spans="1:4" x14ac:dyDescent="0.25">
      <c r="A3018" s="111">
        <f t="shared" ca="1" si="94"/>
        <v>28</v>
      </c>
      <c r="B3018" s="111" t="str">
        <f ca="1">OFFSET('YODA Header Blocks'!$A$1,0,'YODA File'!A3018)</f>
        <v>Data Values</v>
      </c>
      <c r="C3018" s="111">
        <f t="shared" ca="1" si="95"/>
        <v>2917</v>
      </c>
      <c r="D3018" s="111" t="str">
        <f ca="1">IF(ROW()-2&gt;LengthHeader,"",
OFFSET('YODA Header Blocks'!$A$2,'YODA File'!C3018,'YODA File'!A3018))</f>
        <v/>
      </c>
    </row>
    <row r="3019" spans="1:4" x14ac:dyDescent="0.25">
      <c r="A3019" s="111">
        <f t="shared" ca="1" si="94"/>
        <v>28</v>
      </c>
      <c r="B3019" s="111" t="str">
        <f ca="1">OFFSET('YODA Header Blocks'!$A$1,0,'YODA File'!A3019)</f>
        <v>Data Values</v>
      </c>
      <c r="C3019" s="111">
        <f t="shared" ca="1" si="95"/>
        <v>2918</v>
      </c>
      <c r="D3019" s="111" t="str">
        <f ca="1">IF(ROW()-2&gt;LengthHeader,"",
OFFSET('YODA Header Blocks'!$A$2,'YODA File'!C3019,'YODA File'!A3019))</f>
        <v/>
      </c>
    </row>
    <row r="3020" spans="1:4" x14ac:dyDescent="0.25">
      <c r="A3020" s="111">
        <f t="shared" ca="1" si="94"/>
        <v>28</v>
      </c>
      <c r="B3020" s="111" t="str">
        <f ca="1">OFFSET('YODA Header Blocks'!$A$1,0,'YODA File'!A3020)</f>
        <v>Data Values</v>
      </c>
      <c r="C3020" s="111">
        <f t="shared" ca="1" si="95"/>
        <v>2919</v>
      </c>
      <c r="D3020" s="111" t="str">
        <f ca="1">IF(ROW()-2&gt;LengthHeader,"",
OFFSET('YODA Header Blocks'!$A$2,'YODA File'!C3020,'YODA File'!A3020))</f>
        <v/>
      </c>
    </row>
    <row r="3021" spans="1:4" x14ac:dyDescent="0.25">
      <c r="A3021" s="111">
        <f t="shared" ca="1" si="94"/>
        <v>28</v>
      </c>
      <c r="B3021" s="111" t="str">
        <f ca="1">OFFSET('YODA Header Blocks'!$A$1,0,'YODA File'!A3021)</f>
        <v>Data Values</v>
      </c>
      <c r="C3021" s="111">
        <f t="shared" ca="1" si="95"/>
        <v>2920</v>
      </c>
      <c r="D3021" s="111" t="str">
        <f ca="1">IF(ROW()-2&gt;LengthHeader,"",
OFFSET('YODA Header Blocks'!$A$2,'YODA File'!C3021,'YODA File'!A3021))</f>
        <v/>
      </c>
    </row>
    <row r="3022" spans="1:4" x14ac:dyDescent="0.25">
      <c r="A3022" s="111">
        <f t="shared" ca="1" si="94"/>
        <v>28</v>
      </c>
      <c r="B3022" s="111" t="str">
        <f ca="1">OFFSET('YODA Header Blocks'!$A$1,0,'YODA File'!A3022)</f>
        <v>Data Values</v>
      </c>
      <c r="C3022" s="111">
        <f t="shared" ca="1" si="95"/>
        <v>2921</v>
      </c>
      <c r="D3022" s="111" t="str">
        <f ca="1">IF(ROW()-2&gt;LengthHeader,"",
OFFSET('YODA Header Blocks'!$A$2,'YODA File'!C3022,'YODA File'!A3022))</f>
        <v/>
      </c>
    </row>
    <row r="3023" spans="1:4" x14ac:dyDescent="0.25">
      <c r="A3023" s="111">
        <f t="shared" ca="1" si="94"/>
        <v>28</v>
      </c>
      <c r="B3023" s="111" t="str">
        <f ca="1">OFFSET('YODA Header Blocks'!$A$1,0,'YODA File'!A3023)</f>
        <v>Data Values</v>
      </c>
      <c r="C3023" s="111">
        <f t="shared" ca="1" si="95"/>
        <v>2922</v>
      </c>
      <c r="D3023" s="111" t="str">
        <f ca="1">IF(ROW()-2&gt;LengthHeader,"",
OFFSET('YODA Header Blocks'!$A$2,'YODA File'!C3023,'YODA File'!A3023))</f>
        <v/>
      </c>
    </row>
    <row r="3024" spans="1:4" x14ac:dyDescent="0.25">
      <c r="A3024" s="111">
        <f t="shared" ca="1" si="94"/>
        <v>28</v>
      </c>
      <c r="B3024" s="111" t="str">
        <f ca="1">OFFSET('YODA Header Blocks'!$A$1,0,'YODA File'!A3024)</f>
        <v>Data Values</v>
      </c>
      <c r="C3024" s="111">
        <f t="shared" ca="1" si="95"/>
        <v>2923</v>
      </c>
      <c r="D3024" s="111" t="str">
        <f ca="1">IF(ROW()-2&gt;LengthHeader,"",
OFFSET('YODA Header Blocks'!$A$2,'YODA File'!C3024,'YODA File'!A3024))</f>
        <v/>
      </c>
    </row>
    <row r="3025" spans="1:4" x14ac:dyDescent="0.25">
      <c r="A3025" s="111">
        <f t="shared" ca="1" si="94"/>
        <v>28</v>
      </c>
      <c r="B3025" s="111" t="str">
        <f ca="1">OFFSET('YODA Header Blocks'!$A$1,0,'YODA File'!A3025)</f>
        <v>Data Values</v>
      </c>
      <c r="C3025" s="111">
        <f t="shared" ca="1" si="95"/>
        <v>2924</v>
      </c>
      <c r="D3025" s="111" t="str">
        <f ca="1">IF(ROW()-2&gt;LengthHeader,"",
OFFSET('YODA Header Blocks'!$A$2,'YODA File'!C3025,'YODA File'!A3025))</f>
        <v/>
      </c>
    </row>
    <row r="3026" spans="1:4" x14ac:dyDescent="0.25">
      <c r="A3026" s="111">
        <f t="shared" ca="1" si="94"/>
        <v>28</v>
      </c>
      <c r="B3026" s="111" t="str">
        <f ca="1">OFFSET('YODA Header Blocks'!$A$1,0,'YODA File'!A3026)</f>
        <v>Data Values</v>
      </c>
      <c r="C3026" s="111">
        <f t="shared" ca="1" si="95"/>
        <v>2925</v>
      </c>
      <c r="D3026" s="111" t="str">
        <f ca="1">IF(ROW()-2&gt;LengthHeader,"",
OFFSET('YODA Header Blocks'!$A$2,'YODA File'!C3026,'YODA File'!A3026))</f>
        <v/>
      </c>
    </row>
    <row r="3027" spans="1:4" x14ac:dyDescent="0.25">
      <c r="A3027" s="111">
        <f t="shared" ca="1" si="94"/>
        <v>28</v>
      </c>
      <c r="B3027" s="111" t="str">
        <f ca="1">OFFSET('YODA Header Blocks'!$A$1,0,'YODA File'!A3027)</f>
        <v>Data Values</v>
      </c>
      <c r="C3027" s="111">
        <f t="shared" ca="1" si="95"/>
        <v>2926</v>
      </c>
      <c r="D3027" s="111" t="str">
        <f ca="1">IF(ROW()-2&gt;LengthHeader,"",
OFFSET('YODA Header Blocks'!$A$2,'YODA File'!C3027,'YODA File'!A3027))</f>
        <v/>
      </c>
    </row>
    <row r="3028" spans="1:4" x14ac:dyDescent="0.25">
      <c r="A3028" s="111">
        <f t="shared" ca="1" si="94"/>
        <v>28</v>
      </c>
      <c r="B3028" s="111" t="str">
        <f ca="1">OFFSET('YODA Header Blocks'!$A$1,0,'YODA File'!A3028)</f>
        <v>Data Values</v>
      </c>
      <c r="C3028" s="111">
        <f t="shared" ca="1" si="95"/>
        <v>2927</v>
      </c>
      <c r="D3028" s="111" t="str">
        <f ca="1">IF(ROW()-2&gt;LengthHeader,"",
OFFSET('YODA Header Blocks'!$A$2,'YODA File'!C3028,'YODA File'!A3028))</f>
        <v/>
      </c>
    </row>
    <row r="3029" spans="1:4" x14ac:dyDescent="0.25">
      <c r="A3029" s="111">
        <f t="shared" ca="1" si="94"/>
        <v>28</v>
      </c>
      <c r="B3029" s="111" t="str">
        <f ca="1">OFFSET('YODA Header Blocks'!$A$1,0,'YODA File'!A3029)</f>
        <v>Data Values</v>
      </c>
      <c r="C3029" s="111">
        <f t="shared" ca="1" si="95"/>
        <v>2928</v>
      </c>
      <c r="D3029" s="111" t="str">
        <f ca="1">IF(ROW()-2&gt;LengthHeader,"",
OFFSET('YODA Header Blocks'!$A$2,'YODA File'!C3029,'YODA File'!A3029))</f>
        <v/>
      </c>
    </row>
    <row r="3030" spans="1:4" x14ac:dyDescent="0.25">
      <c r="A3030" s="111">
        <f t="shared" ca="1" si="94"/>
        <v>28</v>
      </c>
      <c r="B3030" s="111" t="str">
        <f ca="1">OFFSET('YODA Header Blocks'!$A$1,0,'YODA File'!A3030)</f>
        <v>Data Values</v>
      </c>
      <c r="C3030" s="111">
        <f t="shared" ca="1" si="95"/>
        <v>2929</v>
      </c>
      <c r="D3030" s="111" t="str">
        <f ca="1">IF(ROW()-2&gt;LengthHeader,"",
OFFSET('YODA Header Blocks'!$A$2,'YODA File'!C3030,'YODA File'!A3030))</f>
        <v/>
      </c>
    </row>
    <row r="3031" spans="1:4" x14ac:dyDescent="0.25">
      <c r="A3031" s="111">
        <f t="shared" ca="1" si="94"/>
        <v>28</v>
      </c>
      <c r="B3031" s="111" t="str">
        <f ca="1">OFFSET('YODA Header Blocks'!$A$1,0,'YODA File'!A3031)</f>
        <v>Data Values</v>
      </c>
      <c r="C3031" s="111">
        <f t="shared" ca="1" si="95"/>
        <v>2930</v>
      </c>
      <c r="D3031" s="111" t="str">
        <f ca="1">IF(ROW()-2&gt;LengthHeader,"",
OFFSET('YODA Header Blocks'!$A$2,'YODA File'!C3031,'YODA File'!A3031))</f>
        <v/>
      </c>
    </row>
    <row r="3032" spans="1:4" x14ac:dyDescent="0.25">
      <c r="A3032" s="111">
        <f t="shared" ca="1" si="94"/>
        <v>28</v>
      </c>
      <c r="B3032" s="111" t="str">
        <f ca="1">OFFSET('YODA Header Blocks'!$A$1,0,'YODA File'!A3032)</f>
        <v>Data Values</v>
      </c>
      <c r="C3032" s="111">
        <f t="shared" ca="1" si="95"/>
        <v>2931</v>
      </c>
      <c r="D3032" s="111" t="str">
        <f ca="1">IF(ROW()-2&gt;LengthHeader,"",
OFFSET('YODA Header Blocks'!$A$2,'YODA File'!C3032,'YODA File'!A3032))</f>
        <v/>
      </c>
    </row>
    <row r="3033" spans="1:4" x14ac:dyDescent="0.25">
      <c r="A3033" s="111">
        <f t="shared" ca="1" si="94"/>
        <v>28</v>
      </c>
      <c r="B3033" s="111" t="str">
        <f ca="1">OFFSET('YODA Header Blocks'!$A$1,0,'YODA File'!A3033)</f>
        <v>Data Values</v>
      </c>
      <c r="C3033" s="111">
        <f t="shared" ca="1" si="95"/>
        <v>2932</v>
      </c>
      <c r="D3033" s="111" t="str">
        <f ca="1">IF(ROW()-2&gt;LengthHeader,"",
OFFSET('YODA Header Blocks'!$A$2,'YODA File'!C3033,'YODA File'!A3033))</f>
        <v/>
      </c>
    </row>
    <row r="3034" spans="1:4" x14ac:dyDescent="0.25">
      <c r="A3034" s="111">
        <f t="shared" ca="1" si="94"/>
        <v>28</v>
      </c>
      <c r="B3034" s="111" t="str">
        <f ca="1">OFFSET('YODA Header Blocks'!$A$1,0,'YODA File'!A3034)</f>
        <v>Data Values</v>
      </c>
      <c r="C3034" s="111">
        <f t="shared" ca="1" si="95"/>
        <v>2933</v>
      </c>
      <c r="D3034" s="111" t="str">
        <f ca="1">IF(ROW()-2&gt;LengthHeader,"",
OFFSET('YODA Header Blocks'!$A$2,'YODA File'!C3034,'YODA File'!A3034))</f>
        <v/>
      </c>
    </row>
    <row r="3035" spans="1:4" x14ac:dyDescent="0.25">
      <c r="A3035" s="111">
        <f t="shared" ca="1" si="94"/>
        <v>28</v>
      </c>
      <c r="B3035" s="111" t="str">
        <f ca="1">OFFSET('YODA Header Blocks'!$A$1,0,'YODA File'!A3035)</f>
        <v>Data Values</v>
      </c>
      <c r="C3035" s="111">
        <f t="shared" ca="1" si="95"/>
        <v>2934</v>
      </c>
      <c r="D3035" s="111" t="str">
        <f ca="1">IF(ROW()-2&gt;LengthHeader,"",
OFFSET('YODA Header Blocks'!$A$2,'YODA File'!C3035,'YODA File'!A3035))</f>
        <v/>
      </c>
    </row>
    <row r="3036" spans="1:4" x14ac:dyDescent="0.25">
      <c r="A3036" s="111">
        <f t="shared" ca="1" si="94"/>
        <v>28</v>
      </c>
      <c r="B3036" s="111" t="str">
        <f ca="1">OFFSET('YODA Header Blocks'!$A$1,0,'YODA File'!A3036)</f>
        <v>Data Values</v>
      </c>
      <c r="C3036" s="111">
        <f t="shared" ca="1" si="95"/>
        <v>2935</v>
      </c>
      <c r="D3036" s="111" t="str">
        <f ca="1">IF(ROW()-2&gt;LengthHeader,"",
OFFSET('YODA Header Blocks'!$A$2,'YODA File'!C3036,'YODA File'!A3036))</f>
        <v/>
      </c>
    </row>
    <row r="3037" spans="1:4" x14ac:dyDescent="0.25">
      <c r="A3037" s="111">
        <f t="shared" ca="1" si="94"/>
        <v>28</v>
      </c>
      <c r="B3037" s="111" t="str">
        <f ca="1">OFFSET('YODA Header Blocks'!$A$1,0,'YODA File'!A3037)</f>
        <v>Data Values</v>
      </c>
      <c r="C3037" s="111">
        <f t="shared" ca="1" si="95"/>
        <v>2936</v>
      </c>
      <c r="D3037" s="111" t="str">
        <f ca="1">IF(ROW()-2&gt;LengthHeader,"",
OFFSET('YODA Header Blocks'!$A$2,'YODA File'!C3037,'YODA File'!A3037))</f>
        <v/>
      </c>
    </row>
    <row r="3038" spans="1:4" x14ac:dyDescent="0.25">
      <c r="A3038" s="111">
        <f t="shared" ca="1" si="94"/>
        <v>28</v>
      </c>
      <c r="B3038" s="111" t="str">
        <f ca="1">OFFSET('YODA Header Blocks'!$A$1,0,'YODA File'!A3038)</f>
        <v>Data Values</v>
      </c>
      <c r="C3038" s="111">
        <f t="shared" ca="1" si="95"/>
        <v>2937</v>
      </c>
      <c r="D3038" s="111" t="str">
        <f ca="1">IF(ROW()-2&gt;LengthHeader,"",
OFFSET('YODA Header Blocks'!$A$2,'YODA File'!C3038,'YODA File'!A3038))</f>
        <v/>
      </c>
    </row>
    <row r="3039" spans="1:4" x14ac:dyDescent="0.25">
      <c r="A3039" s="111">
        <f t="shared" ca="1" si="94"/>
        <v>28</v>
      </c>
      <c r="B3039" s="111" t="str">
        <f ca="1">OFFSET('YODA Header Blocks'!$A$1,0,'YODA File'!A3039)</f>
        <v>Data Values</v>
      </c>
      <c r="C3039" s="111">
        <f t="shared" ca="1" si="95"/>
        <v>2938</v>
      </c>
      <c r="D3039" s="111" t="str">
        <f ca="1">IF(ROW()-2&gt;LengthHeader,"",
OFFSET('YODA Header Blocks'!$A$2,'YODA File'!C3039,'YODA File'!A3039))</f>
        <v/>
      </c>
    </row>
    <row r="3040" spans="1:4" x14ac:dyDescent="0.25">
      <c r="A3040" s="111">
        <f t="shared" ca="1" si="94"/>
        <v>28</v>
      </c>
      <c r="B3040" s="111" t="str">
        <f ca="1">OFFSET('YODA Header Blocks'!$A$1,0,'YODA File'!A3040)</f>
        <v>Data Values</v>
      </c>
      <c r="C3040" s="111">
        <f t="shared" ca="1" si="95"/>
        <v>2939</v>
      </c>
      <c r="D3040" s="111" t="str">
        <f ca="1">IF(ROW()-2&gt;LengthHeader,"",
OFFSET('YODA Header Blocks'!$A$2,'YODA File'!C3040,'YODA File'!A3040))</f>
        <v/>
      </c>
    </row>
    <row r="3041" spans="1:4" x14ac:dyDescent="0.25">
      <c r="A3041" s="111">
        <f t="shared" ca="1" si="94"/>
        <v>28</v>
      </c>
      <c r="B3041" s="111" t="str">
        <f ca="1">OFFSET('YODA Header Blocks'!$A$1,0,'YODA File'!A3041)</f>
        <v>Data Values</v>
      </c>
      <c r="C3041" s="111">
        <f t="shared" ca="1" si="95"/>
        <v>2940</v>
      </c>
      <c r="D3041" s="111" t="str">
        <f ca="1">IF(ROW()-2&gt;LengthHeader,"",
OFFSET('YODA Header Blocks'!$A$2,'YODA File'!C3041,'YODA File'!A3041))</f>
        <v/>
      </c>
    </row>
    <row r="3042" spans="1:4" x14ac:dyDescent="0.25">
      <c r="A3042" s="111">
        <f t="shared" ca="1" si="94"/>
        <v>28</v>
      </c>
      <c r="B3042" s="111" t="str">
        <f ca="1">OFFSET('YODA Header Blocks'!$A$1,0,'YODA File'!A3042)</f>
        <v>Data Values</v>
      </c>
      <c r="C3042" s="111">
        <f t="shared" ca="1" si="95"/>
        <v>2941</v>
      </c>
      <c r="D3042" s="111" t="str">
        <f ca="1">IF(ROW()-2&gt;LengthHeader,"",
OFFSET('YODA Header Blocks'!$A$2,'YODA File'!C3042,'YODA File'!A3042))</f>
        <v/>
      </c>
    </row>
    <row r="3043" spans="1:4" x14ac:dyDescent="0.25">
      <c r="A3043" s="111">
        <f t="shared" ca="1" si="94"/>
        <v>28</v>
      </c>
      <c r="B3043" s="111" t="str">
        <f ca="1">OFFSET('YODA Header Blocks'!$A$1,0,'YODA File'!A3043)</f>
        <v>Data Values</v>
      </c>
      <c r="C3043" s="111">
        <f t="shared" ca="1" si="95"/>
        <v>2942</v>
      </c>
      <c r="D3043" s="111" t="str">
        <f ca="1">IF(ROW()-2&gt;LengthHeader,"",
OFFSET('YODA Header Blocks'!$A$2,'YODA File'!C3043,'YODA File'!A3043))</f>
        <v/>
      </c>
    </row>
    <row r="3044" spans="1:4" x14ac:dyDescent="0.25">
      <c r="A3044" s="111">
        <f t="shared" ca="1" si="94"/>
        <v>28</v>
      </c>
      <c r="B3044" s="111" t="str">
        <f ca="1">OFFSET('YODA Header Blocks'!$A$1,0,'YODA File'!A3044)</f>
        <v>Data Values</v>
      </c>
      <c r="C3044" s="111">
        <f t="shared" ca="1" si="95"/>
        <v>2943</v>
      </c>
      <c r="D3044" s="111" t="str">
        <f ca="1">IF(ROW()-2&gt;LengthHeader,"",
OFFSET('YODA Header Blocks'!$A$2,'YODA File'!C3044,'YODA File'!A3044))</f>
        <v/>
      </c>
    </row>
    <row r="3045" spans="1:4" x14ac:dyDescent="0.25">
      <c r="A3045" s="111">
        <f t="shared" ca="1" si="94"/>
        <v>28</v>
      </c>
      <c r="B3045" s="111" t="str">
        <f ca="1">OFFSET('YODA Header Blocks'!$A$1,0,'YODA File'!A3045)</f>
        <v>Data Values</v>
      </c>
      <c r="C3045" s="111">
        <f t="shared" ca="1" si="95"/>
        <v>2944</v>
      </c>
      <c r="D3045" s="111" t="str">
        <f ca="1">IF(ROW()-2&gt;LengthHeader,"",
OFFSET('YODA Header Blocks'!$A$2,'YODA File'!C3045,'YODA File'!A3045))</f>
        <v/>
      </c>
    </row>
    <row r="3046" spans="1:4" x14ac:dyDescent="0.25">
      <c r="A3046" s="111">
        <f t="shared" ca="1" si="94"/>
        <v>28</v>
      </c>
      <c r="B3046" s="111" t="str">
        <f ca="1">OFFSET('YODA Header Blocks'!$A$1,0,'YODA File'!A3046)</f>
        <v>Data Values</v>
      </c>
      <c r="C3046" s="111">
        <f t="shared" ca="1" si="95"/>
        <v>2945</v>
      </c>
      <c r="D3046" s="111" t="str">
        <f ca="1">IF(ROW()-2&gt;LengthHeader,"",
OFFSET('YODA Header Blocks'!$A$2,'YODA File'!C3046,'YODA File'!A3046))</f>
        <v/>
      </c>
    </row>
    <row r="3047" spans="1:4" x14ac:dyDescent="0.25">
      <c r="A3047" s="111">
        <f t="shared" ca="1" si="94"/>
        <v>28</v>
      </c>
      <c r="B3047" s="111" t="str">
        <f ca="1">OFFSET('YODA Header Blocks'!$A$1,0,'YODA File'!A3047)</f>
        <v>Data Values</v>
      </c>
      <c r="C3047" s="111">
        <f t="shared" ca="1" si="95"/>
        <v>2946</v>
      </c>
      <c r="D3047" s="111" t="str">
        <f ca="1">IF(ROW()-2&gt;LengthHeader,"",
OFFSET('YODA Header Blocks'!$A$2,'YODA File'!C3047,'YODA File'!A3047))</f>
        <v/>
      </c>
    </row>
    <row r="3048" spans="1:4" x14ac:dyDescent="0.25">
      <c r="A3048" s="111">
        <f t="shared" ca="1" si="94"/>
        <v>28</v>
      </c>
      <c r="B3048" s="111" t="str">
        <f ca="1">OFFSET('YODA Header Blocks'!$A$1,0,'YODA File'!A3048)</f>
        <v>Data Values</v>
      </c>
      <c r="C3048" s="111">
        <f t="shared" ca="1" si="95"/>
        <v>2947</v>
      </c>
      <c r="D3048" s="111" t="str">
        <f ca="1">IF(ROW()-2&gt;LengthHeader,"",
OFFSET('YODA Header Blocks'!$A$2,'YODA File'!C3048,'YODA File'!A3048))</f>
        <v/>
      </c>
    </row>
    <row r="3049" spans="1:4" x14ac:dyDescent="0.25">
      <c r="A3049" s="111">
        <f t="shared" ca="1" si="94"/>
        <v>28</v>
      </c>
      <c r="B3049" s="111" t="str">
        <f ca="1">OFFSET('YODA Header Blocks'!$A$1,0,'YODA File'!A3049)</f>
        <v>Data Values</v>
      </c>
      <c r="C3049" s="111">
        <f t="shared" ca="1" si="95"/>
        <v>2948</v>
      </c>
      <c r="D3049" s="111" t="str">
        <f ca="1">IF(ROW()-2&gt;LengthHeader,"",
OFFSET('YODA Header Blocks'!$A$2,'YODA File'!C3049,'YODA File'!A3049))</f>
        <v/>
      </c>
    </row>
    <row r="3050" spans="1:4" x14ac:dyDescent="0.25">
      <c r="A3050" s="111">
        <f t="shared" ca="1" si="94"/>
        <v>28</v>
      </c>
      <c r="B3050" s="111" t="str">
        <f ca="1">OFFSET('YODA Header Blocks'!$A$1,0,'YODA File'!A3050)</f>
        <v>Data Values</v>
      </c>
      <c r="C3050" s="111">
        <f t="shared" ca="1" si="95"/>
        <v>2949</v>
      </c>
      <c r="D3050" s="111" t="str">
        <f ca="1">IF(ROW()-2&gt;LengthHeader,"",
OFFSET('YODA Header Blocks'!$A$2,'YODA File'!C3050,'YODA File'!A3050))</f>
        <v/>
      </c>
    </row>
    <row r="3051" spans="1:4" x14ac:dyDescent="0.25">
      <c r="A3051" s="111">
        <f t="shared" ca="1" si="94"/>
        <v>28</v>
      </c>
      <c r="B3051" s="111" t="str">
        <f ca="1">OFFSET('YODA Header Blocks'!$A$1,0,'YODA File'!A3051)</f>
        <v>Data Values</v>
      </c>
      <c r="C3051" s="111">
        <f t="shared" ca="1" si="95"/>
        <v>2950</v>
      </c>
      <c r="D3051" s="111" t="str">
        <f ca="1">IF(ROW()-2&gt;LengthHeader,"",
OFFSET('YODA Header Blocks'!$A$2,'YODA File'!C3051,'YODA File'!A3051))</f>
        <v/>
      </c>
    </row>
    <row r="3052" spans="1:4" x14ac:dyDescent="0.25">
      <c r="A3052" s="111">
        <f t="shared" ca="1" si="94"/>
        <v>28</v>
      </c>
      <c r="B3052" s="111" t="str">
        <f ca="1">OFFSET('YODA Header Blocks'!$A$1,0,'YODA File'!A3052)</f>
        <v>Data Values</v>
      </c>
      <c r="C3052" s="111">
        <f t="shared" ca="1" si="95"/>
        <v>2951</v>
      </c>
      <c r="D3052" s="111" t="str">
        <f ca="1">IF(ROW()-2&gt;LengthHeader,"",
OFFSET('YODA Header Blocks'!$A$2,'YODA File'!C3052,'YODA File'!A3052))</f>
        <v/>
      </c>
    </row>
    <row r="3053" spans="1:4" x14ac:dyDescent="0.25">
      <c r="A3053" s="111">
        <f t="shared" ca="1" si="94"/>
        <v>28</v>
      </c>
      <c r="B3053" s="111" t="str">
        <f ca="1">OFFSET('YODA Header Blocks'!$A$1,0,'YODA File'!A3053)</f>
        <v>Data Values</v>
      </c>
      <c r="C3053" s="111">
        <f t="shared" ca="1" si="95"/>
        <v>2952</v>
      </c>
      <c r="D3053" s="111" t="str">
        <f ca="1">IF(ROW()-2&gt;LengthHeader,"",
OFFSET('YODA Header Blocks'!$A$2,'YODA File'!C3053,'YODA File'!A3053))</f>
        <v/>
      </c>
    </row>
    <row r="3054" spans="1:4" x14ac:dyDescent="0.25">
      <c r="A3054" s="111">
        <f t="shared" ca="1" si="94"/>
        <v>28</v>
      </c>
      <c r="B3054" s="111" t="str">
        <f ca="1">OFFSET('YODA Header Blocks'!$A$1,0,'YODA File'!A3054)</f>
        <v>Data Values</v>
      </c>
      <c r="C3054" s="111">
        <f t="shared" ca="1" si="95"/>
        <v>2953</v>
      </c>
      <c r="D3054" s="111" t="str">
        <f ca="1">IF(ROW()-2&gt;LengthHeader,"",
OFFSET('YODA Header Blocks'!$A$2,'YODA File'!C3054,'YODA File'!A3054))</f>
        <v/>
      </c>
    </row>
    <row r="3055" spans="1:4" x14ac:dyDescent="0.25">
      <c r="A3055" s="111">
        <f t="shared" ca="1" si="94"/>
        <v>28</v>
      </c>
      <c r="B3055" s="111" t="str">
        <f ca="1">OFFSET('YODA Header Blocks'!$A$1,0,'YODA File'!A3055)</f>
        <v>Data Values</v>
      </c>
      <c r="C3055" s="111">
        <f t="shared" ca="1" si="95"/>
        <v>2954</v>
      </c>
      <c r="D3055" s="111" t="str">
        <f ca="1">IF(ROW()-2&gt;LengthHeader,"",
OFFSET('YODA Header Blocks'!$A$2,'YODA File'!C3055,'YODA File'!A3055))</f>
        <v/>
      </c>
    </row>
    <row r="3056" spans="1:4" x14ac:dyDescent="0.25">
      <c r="A3056" s="111">
        <f t="shared" ca="1" si="94"/>
        <v>28</v>
      </c>
      <c r="B3056" s="111" t="str">
        <f ca="1">OFFSET('YODA Header Blocks'!$A$1,0,'YODA File'!A3056)</f>
        <v>Data Values</v>
      </c>
      <c r="C3056" s="111">
        <f t="shared" ca="1" si="95"/>
        <v>2955</v>
      </c>
      <c r="D3056" s="111" t="str">
        <f ca="1">IF(ROW()-2&gt;LengthHeader,"",
OFFSET('YODA Header Blocks'!$A$2,'YODA File'!C3056,'YODA File'!A3056))</f>
        <v/>
      </c>
    </row>
    <row r="3057" spans="1:4" x14ac:dyDescent="0.25">
      <c r="A3057" s="111">
        <f t="shared" ca="1" si="94"/>
        <v>28</v>
      </c>
      <c r="B3057" s="111" t="str">
        <f ca="1">OFFSET('YODA Header Blocks'!$A$1,0,'YODA File'!A3057)</f>
        <v>Data Values</v>
      </c>
      <c r="C3057" s="111">
        <f t="shared" ca="1" si="95"/>
        <v>2956</v>
      </c>
      <c r="D3057" s="111" t="str">
        <f ca="1">IF(ROW()-2&gt;LengthHeader,"",
OFFSET('YODA Header Blocks'!$A$2,'YODA File'!C3057,'YODA File'!A3057))</f>
        <v/>
      </c>
    </row>
    <row r="3058" spans="1:4" x14ac:dyDescent="0.25">
      <c r="A3058" s="111">
        <f t="shared" ca="1" si="94"/>
        <v>28</v>
      </c>
      <c r="B3058" s="111" t="str">
        <f ca="1">OFFSET('YODA Header Blocks'!$A$1,0,'YODA File'!A3058)</f>
        <v>Data Values</v>
      </c>
      <c r="C3058" s="111">
        <f t="shared" ca="1" si="95"/>
        <v>2957</v>
      </c>
      <c r="D3058" s="111" t="str">
        <f ca="1">IF(ROW()-2&gt;LengthHeader,"",
OFFSET('YODA Header Blocks'!$A$2,'YODA File'!C3058,'YODA File'!A3058))</f>
        <v/>
      </c>
    </row>
    <row r="3059" spans="1:4" x14ac:dyDescent="0.25">
      <c r="A3059" s="111">
        <f t="shared" ca="1" si="94"/>
        <v>28</v>
      </c>
      <c r="B3059" s="111" t="str">
        <f ca="1">OFFSET('YODA Header Blocks'!$A$1,0,'YODA File'!A3059)</f>
        <v>Data Values</v>
      </c>
      <c r="C3059" s="111">
        <f t="shared" ca="1" si="95"/>
        <v>2958</v>
      </c>
      <c r="D3059" s="111" t="str">
        <f ca="1">IF(ROW()-2&gt;LengthHeader,"",
OFFSET('YODA Header Blocks'!$A$2,'YODA File'!C3059,'YODA File'!A3059))</f>
        <v/>
      </c>
    </row>
    <row r="3060" spans="1:4" x14ac:dyDescent="0.25">
      <c r="A3060" s="111">
        <f t="shared" ca="1" si="94"/>
        <v>28</v>
      </c>
      <c r="B3060" s="111" t="str">
        <f ca="1">OFFSET('YODA Header Blocks'!$A$1,0,'YODA File'!A3060)</f>
        <v>Data Values</v>
      </c>
      <c r="C3060" s="111">
        <f t="shared" ca="1" si="95"/>
        <v>2959</v>
      </c>
      <c r="D3060" s="111" t="str">
        <f ca="1">IF(ROW()-2&gt;LengthHeader,"",
OFFSET('YODA Header Blocks'!$A$2,'YODA File'!C3060,'YODA File'!A3060))</f>
        <v/>
      </c>
    </row>
    <row r="3061" spans="1:4" x14ac:dyDescent="0.25">
      <c r="A3061" s="111">
        <f t="shared" ca="1" si="94"/>
        <v>28</v>
      </c>
      <c r="B3061" s="111" t="str">
        <f ca="1">OFFSET('YODA Header Blocks'!$A$1,0,'YODA File'!A3061)</f>
        <v>Data Values</v>
      </c>
      <c r="C3061" s="111">
        <f t="shared" ca="1" si="95"/>
        <v>2960</v>
      </c>
      <c r="D3061" s="111" t="str">
        <f ca="1">IF(ROW()-2&gt;LengthHeader,"",
OFFSET('YODA Header Blocks'!$A$2,'YODA File'!C3061,'YODA File'!A3061))</f>
        <v/>
      </c>
    </row>
    <row r="3062" spans="1:4" x14ac:dyDescent="0.25">
      <c r="A3062" s="111">
        <f t="shared" ca="1" si="94"/>
        <v>28</v>
      </c>
      <c r="B3062" s="111" t="str">
        <f ca="1">OFFSET('YODA Header Blocks'!$A$1,0,'YODA File'!A3062)</f>
        <v>Data Values</v>
      </c>
      <c r="C3062" s="111">
        <f t="shared" ca="1" si="95"/>
        <v>2961</v>
      </c>
      <c r="D3062" s="111" t="str">
        <f ca="1">IF(ROW()-2&gt;LengthHeader,"",
OFFSET('YODA Header Blocks'!$A$2,'YODA File'!C3062,'YODA File'!A3062))</f>
        <v/>
      </c>
    </row>
    <row r="3063" spans="1:4" x14ac:dyDescent="0.25">
      <c r="A3063" s="111">
        <f t="shared" ca="1" si="94"/>
        <v>28</v>
      </c>
      <c r="B3063" s="111" t="str">
        <f ca="1">OFFSET('YODA Header Blocks'!$A$1,0,'YODA File'!A3063)</f>
        <v>Data Values</v>
      </c>
      <c r="C3063" s="111">
        <f t="shared" ca="1" si="95"/>
        <v>2962</v>
      </c>
      <c r="D3063" s="111" t="str">
        <f ca="1">IF(ROW()-2&gt;LengthHeader,"",
OFFSET('YODA Header Blocks'!$A$2,'YODA File'!C3063,'YODA File'!A3063))</f>
        <v/>
      </c>
    </row>
    <row r="3064" spans="1:4" x14ac:dyDescent="0.25">
      <c r="A3064" s="111">
        <f t="shared" ca="1" si="94"/>
        <v>28</v>
      </c>
      <c r="B3064" s="111" t="str">
        <f ca="1">OFFSET('YODA Header Blocks'!$A$1,0,'YODA File'!A3064)</f>
        <v>Data Values</v>
      </c>
      <c r="C3064" s="111">
        <f t="shared" ca="1" si="95"/>
        <v>2963</v>
      </c>
      <c r="D3064" s="111" t="str">
        <f ca="1">IF(ROW()-2&gt;LengthHeader,"",
OFFSET('YODA Header Blocks'!$A$2,'YODA File'!C3064,'YODA File'!A3064))</f>
        <v/>
      </c>
    </row>
    <row r="3065" spans="1:4" x14ac:dyDescent="0.25">
      <c r="A3065" s="111">
        <f t="shared" ca="1" si="94"/>
        <v>28</v>
      </c>
      <c r="B3065" s="111" t="str">
        <f ca="1">OFFSET('YODA Header Blocks'!$A$1,0,'YODA File'!A3065)</f>
        <v>Data Values</v>
      </c>
      <c r="C3065" s="111">
        <f t="shared" ca="1" si="95"/>
        <v>2964</v>
      </c>
      <c r="D3065" s="111" t="str">
        <f ca="1">IF(ROW()-2&gt;LengthHeader,"",
OFFSET('YODA Header Blocks'!$A$2,'YODA File'!C3065,'YODA File'!A3065))</f>
        <v/>
      </c>
    </row>
    <row r="3066" spans="1:4" x14ac:dyDescent="0.25">
      <c r="A3066" s="111">
        <f t="shared" ca="1" si="94"/>
        <v>28</v>
      </c>
      <c r="B3066" s="111" t="str">
        <f ca="1">OFFSET('YODA Header Blocks'!$A$1,0,'YODA File'!A3066)</f>
        <v>Data Values</v>
      </c>
      <c r="C3066" s="111">
        <f t="shared" ca="1" si="95"/>
        <v>2965</v>
      </c>
      <c r="D3066" s="111" t="str">
        <f ca="1">IF(ROW()-2&gt;LengthHeader,"",
OFFSET('YODA Header Blocks'!$A$2,'YODA File'!C3066,'YODA File'!A3066))</f>
        <v/>
      </c>
    </row>
    <row r="3067" spans="1:4" x14ac:dyDescent="0.25">
      <c r="A3067" s="111">
        <f t="shared" ca="1" si="94"/>
        <v>28</v>
      </c>
      <c r="B3067" s="111" t="str">
        <f ca="1">OFFSET('YODA Header Blocks'!$A$1,0,'YODA File'!A3067)</f>
        <v>Data Values</v>
      </c>
      <c r="C3067" s="111">
        <f t="shared" ca="1" si="95"/>
        <v>2966</v>
      </c>
      <c r="D3067" s="111" t="str">
        <f ca="1">IF(ROW()-2&gt;LengthHeader,"",
OFFSET('YODA Header Blocks'!$A$2,'YODA File'!C3067,'YODA File'!A3067))</f>
        <v/>
      </c>
    </row>
    <row r="3068" spans="1:4" x14ac:dyDescent="0.25">
      <c r="A3068" s="111">
        <f t="shared" ca="1" si="94"/>
        <v>28</v>
      </c>
      <c r="B3068" s="111" t="str">
        <f ca="1">OFFSET('YODA Header Blocks'!$A$1,0,'YODA File'!A3068)</f>
        <v>Data Values</v>
      </c>
      <c r="C3068" s="111">
        <f t="shared" ca="1" si="95"/>
        <v>2967</v>
      </c>
      <c r="D3068" s="111" t="str">
        <f ca="1">IF(ROW()-2&gt;LengthHeader,"",
OFFSET('YODA Header Blocks'!$A$2,'YODA File'!C3068,'YODA File'!A3068))</f>
        <v/>
      </c>
    </row>
    <row r="3069" spans="1:4" x14ac:dyDescent="0.25">
      <c r="A3069" s="111">
        <f t="shared" ca="1" si="94"/>
        <v>28</v>
      </c>
      <c r="B3069" s="111" t="str">
        <f ca="1">OFFSET('YODA Header Blocks'!$A$1,0,'YODA File'!A3069)</f>
        <v>Data Values</v>
      </c>
      <c r="C3069" s="111">
        <f t="shared" ca="1" si="95"/>
        <v>2968</v>
      </c>
      <c r="D3069" s="111" t="str">
        <f ca="1">IF(ROW()-2&gt;LengthHeader,"",
OFFSET('YODA Header Blocks'!$A$2,'YODA File'!C3069,'YODA File'!A3069))</f>
        <v/>
      </c>
    </row>
    <row r="3070" spans="1:4" x14ac:dyDescent="0.25">
      <c r="A3070" s="111">
        <f t="shared" ca="1" si="94"/>
        <v>28</v>
      </c>
      <c r="B3070" s="111" t="str">
        <f ca="1">OFFSET('YODA Header Blocks'!$A$1,0,'YODA File'!A3070)</f>
        <v>Data Values</v>
      </c>
      <c r="C3070" s="111">
        <f t="shared" ca="1" si="95"/>
        <v>2969</v>
      </c>
      <c r="D3070" s="111" t="str">
        <f ca="1">IF(ROW()-2&gt;LengthHeader,"",
OFFSET('YODA Header Blocks'!$A$2,'YODA File'!C3070,'YODA File'!A3070))</f>
        <v/>
      </c>
    </row>
    <row r="3071" spans="1:4" x14ac:dyDescent="0.25">
      <c r="A3071" s="111">
        <f t="shared" ca="1" si="94"/>
        <v>28</v>
      </c>
      <c r="B3071" s="111" t="str">
        <f ca="1">OFFSET('YODA Header Blocks'!$A$1,0,'YODA File'!A3071)</f>
        <v>Data Values</v>
      </c>
      <c r="C3071" s="111">
        <f t="shared" ca="1" si="95"/>
        <v>2970</v>
      </c>
      <c r="D3071" s="111" t="str">
        <f ca="1">IF(ROW()-2&gt;LengthHeader,"",
OFFSET('YODA Header Blocks'!$A$2,'YODA File'!C3071,'YODA File'!A3071))</f>
        <v/>
      </c>
    </row>
    <row r="3072" spans="1:4" x14ac:dyDescent="0.25">
      <c r="A3072" s="111">
        <f t="shared" ca="1" si="94"/>
        <v>28</v>
      </c>
      <c r="B3072" s="111" t="str">
        <f ca="1">OFFSET('YODA Header Blocks'!$A$1,0,'YODA File'!A3072)</f>
        <v>Data Values</v>
      </c>
      <c r="C3072" s="111">
        <f t="shared" ca="1" si="95"/>
        <v>2971</v>
      </c>
      <c r="D3072" s="111" t="str">
        <f ca="1">IF(ROW()-2&gt;LengthHeader,"",
OFFSET('YODA Header Blocks'!$A$2,'YODA File'!C3072,'YODA File'!A3072))</f>
        <v/>
      </c>
    </row>
    <row r="3073" spans="1:4" x14ac:dyDescent="0.25">
      <c r="A3073" s="111">
        <f t="shared" ca="1" si="94"/>
        <v>28</v>
      </c>
      <c r="B3073" s="111" t="str">
        <f ca="1">OFFSET('YODA Header Blocks'!$A$1,0,'YODA File'!A3073)</f>
        <v>Data Values</v>
      </c>
      <c r="C3073" s="111">
        <f t="shared" ca="1" si="95"/>
        <v>2972</v>
      </c>
      <c r="D3073" s="111" t="str">
        <f ca="1">IF(ROW()-2&gt;LengthHeader,"",
OFFSET('YODA Header Blocks'!$A$2,'YODA File'!C3073,'YODA File'!A3073))</f>
        <v/>
      </c>
    </row>
    <row r="3074" spans="1:4" x14ac:dyDescent="0.25">
      <c r="A3074" s="111">
        <f t="shared" ca="1" si="94"/>
        <v>28</v>
      </c>
      <c r="B3074" s="111" t="str">
        <f ca="1">OFFSET('YODA Header Blocks'!$A$1,0,'YODA File'!A3074)</f>
        <v>Data Values</v>
      </c>
      <c r="C3074" s="111">
        <f t="shared" ca="1" si="95"/>
        <v>2973</v>
      </c>
      <c r="D3074" s="111" t="str">
        <f ca="1">IF(ROW()-2&gt;LengthHeader,"",
OFFSET('YODA Header Blocks'!$A$2,'YODA File'!C3074,'YODA File'!A3074))</f>
        <v/>
      </c>
    </row>
    <row r="3075" spans="1:4" x14ac:dyDescent="0.25">
      <c r="A3075" s="111">
        <f t="shared" ref="A3075:A3138" ca="1" si="96">IF(C3074=INDIRECT(CONCATENATE("'YODA Header Blocks'!R2C",A3074+1,":R2C",A3074+1),FALSE),A3074+1,A3074)</f>
        <v>28</v>
      </c>
      <c r="B3075" s="111" t="str">
        <f ca="1">OFFSET('YODA Header Blocks'!$A$1,0,'YODA File'!A3075)</f>
        <v>Data Values</v>
      </c>
      <c r="C3075" s="111">
        <f t="shared" ref="C3075:C3138" ca="1" si="97">IF(C3074=SUM(INDIRECT(CONCATENATE("'YODA Header Blocks'!R2C",A3074+1,":R2C",A3074+1),FALSE)),1,C3074+1)</f>
        <v>2974</v>
      </c>
      <c r="D3075" s="111" t="str">
        <f ca="1">IF(ROW()-2&gt;LengthHeader,"",
OFFSET('YODA Header Blocks'!$A$2,'YODA File'!C3075,'YODA File'!A3075))</f>
        <v/>
      </c>
    </row>
    <row r="3076" spans="1:4" x14ac:dyDescent="0.25">
      <c r="A3076" s="111">
        <f t="shared" ca="1" si="96"/>
        <v>28</v>
      </c>
      <c r="B3076" s="111" t="str">
        <f ca="1">OFFSET('YODA Header Blocks'!$A$1,0,'YODA File'!A3076)</f>
        <v>Data Values</v>
      </c>
      <c r="C3076" s="111">
        <f t="shared" ca="1" si="97"/>
        <v>2975</v>
      </c>
      <c r="D3076" s="111" t="str">
        <f ca="1">IF(ROW()-2&gt;LengthHeader,"",
OFFSET('YODA Header Blocks'!$A$2,'YODA File'!C3076,'YODA File'!A3076))</f>
        <v/>
      </c>
    </row>
    <row r="3077" spans="1:4" x14ac:dyDescent="0.25">
      <c r="A3077" s="111">
        <f t="shared" ca="1" si="96"/>
        <v>28</v>
      </c>
      <c r="B3077" s="111" t="str">
        <f ca="1">OFFSET('YODA Header Blocks'!$A$1,0,'YODA File'!A3077)</f>
        <v>Data Values</v>
      </c>
      <c r="C3077" s="111">
        <f t="shared" ca="1" si="97"/>
        <v>2976</v>
      </c>
      <c r="D3077" s="111" t="str">
        <f ca="1">IF(ROW()-2&gt;LengthHeader,"",
OFFSET('YODA Header Blocks'!$A$2,'YODA File'!C3077,'YODA File'!A3077))</f>
        <v/>
      </c>
    </row>
    <row r="3078" spans="1:4" x14ac:dyDescent="0.25">
      <c r="A3078" s="111">
        <f t="shared" ca="1" si="96"/>
        <v>28</v>
      </c>
      <c r="B3078" s="111" t="str">
        <f ca="1">OFFSET('YODA Header Blocks'!$A$1,0,'YODA File'!A3078)</f>
        <v>Data Values</v>
      </c>
      <c r="C3078" s="111">
        <f t="shared" ca="1" si="97"/>
        <v>2977</v>
      </c>
      <c r="D3078" s="111" t="str">
        <f ca="1">IF(ROW()-2&gt;LengthHeader,"",
OFFSET('YODA Header Blocks'!$A$2,'YODA File'!C3078,'YODA File'!A3078))</f>
        <v/>
      </c>
    </row>
    <row r="3079" spans="1:4" x14ac:dyDescent="0.25">
      <c r="A3079" s="111">
        <f t="shared" ca="1" si="96"/>
        <v>28</v>
      </c>
      <c r="B3079" s="111" t="str">
        <f ca="1">OFFSET('YODA Header Blocks'!$A$1,0,'YODA File'!A3079)</f>
        <v>Data Values</v>
      </c>
      <c r="C3079" s="111">
        <f t="shared" ca="1" si="97"/>
        <v>2978</v>
      </c>
      <c r="D3079" s="111" t="str">
        <f ca="1">IF(ROW()-2&gt;LengthHeader,"",
OFFSET('YODA Header Blocks'!$A$2,'YODA File'!C3079,'YODA File'!A3079))</f>
        <v/>
      </c>
    </row>
    <row r="3080" spans="1:4" x14ac:dyDescent="0.25">
      <c r="A3080" s="111">
        <f t="shared" ca="1" si="96"/>
        <v>28</v>
      </c>
      <c r="B3080" s="111" t="str">
        <f ca="1">OFFSET('YODA Header Blocks'!$A$1,0,'YODA File'!A3080)</f>
        <v>Data Values</v>
      </c>
      <c r="C3080" s="111">
        <f t="shared" ca="1" si="97"/>
        <v>2979</v>
      </c>
      <c r="D3080" s="111" t="str">
        <f ca="1">IF(ROW()-2&gt;LengthHeader,"",
OFFSET('YODA Header Blocks'!$A$2,'YODA File'!C3080,'YODA File'!A3080))</f>
        <v/>
      </c>
    </row>
    <row r="3081" spans="1:4" x14ac:dyDescent="0.25">
      <c r="A3081" s="111">
        <f t="shared" ca="1" si="96"/>
        <v>28</v>
      </c>
      <c r="B3081" s="111" t="str">
        <f ca="1">OFFSET('YODA Header Blocks'!$A$1,0,'YODA File'!A3081)</f>
        <v>Data Values</v>
      </c>
      <c r="C3081" s="111">
        <f t="shared" ca="1" si="97"/>
        <v>2980</v>
      </c>
      <c r="D3081" s="111" t="str">
        <f ca="1">IF(ROW()-2&gt;LengthHeader,"",
OFFSET('YODA Header Blocks'!$A$2,'YODA File'!C3081,'YODA File'!A3081))</f>
        <v/>
      </c>
    </row>
    <row r="3082" spans="1:4" x14ac:dyDescent="0.25">
      <c r="A3082" s="111">
        <f t="shared" ca="1" si="96"/>
        <v>28</v>
      </c>
      <c r="B3082" s="111" t="str">
        <f ca="1">OFFSET('YODA Header Blocks'!$A$1,0,'YODA File'!A3082)</f>
        <v>Data Values</v>
      </c>
      <c r="C3082" s="111">
        <f t="shared" ca="1" si="97"/>
        <v>2981</v>
      </c>
      <c r="D3082" s="111" t="str">
        <f ca="1">IF(ROW()-2&gt;LengthHeader,"",
OFFSET('YODA Header Blocks'!$A$2,'YODA File'!C3082,'YODA File'!A3082))</f>
        <v/>
      </c>
    </row>
    <row r="3083" spans="1:4" x14ac:dyDescent="0.25">
      <c r="A3083" s="111">
        <f t="shared" ca="1" si="96"/>
        <v>28</v>
      </c>
      <c r="B3083" s="111" t="str">
        <f ca="1">OFFSET('YODA Header Blocks'!$A$1,0,'YODA File'!A3083)</f>
        <v>Data Values</v>
      </c>
      <c r="C3083" s="111">
        <f t="shared" ca="1" si="97"/>
        <v>2982</v>
      </c>
      <c r="D3083" s="111" t="str">
        <f ca="1">IF(ROW()-2&gt;LengthHeader,"",
OFFSET('YODA Header Blocks'!$A$2,'YODA File'!C3083,'YODA File'!A3083))</f>
        <v/>
      </c>
    </row>
    <row r="3084" spans="1:4" x14ac:dyDescent="0.25">
      <c r="A3084" s="111">
        <f t="shared" ca="1" si="96"/>
        <v>28</v>
      </c>
      <c r="B3084" s="111" t="str">
        <f ca="1">OFFSET('YODA Header Blocks'!$A$1,0,'YODA File'!A3084)</f>
        <v>Data Values</v>
      </c>
      <c r="C3084" s="111">
        <f t="shared" ca="1" si="97"/>
        <v>2983</v>
      </c>
      <c r="D3084" s="111" t="str">
        <f ca="1">IF(ROW()-2&gt;LengthHeader,"",
OFFSET('YODA Header Blocks'!$A$2,'YODA File'!C3084,'YODA File'!A3084))</f>
        <v/>
      </c>
    </row>
    <row r="3085" spans="1:4" x14ac:dyDescent="0.25">
      <c r="A3085" s="111">
        <f t="shared" ca="1" si="96"/>
        <v>28</v>
      </c>
      <c r="B3085" s="111" t="str">
        <f ca="1">OFFSET('YODA Header Blocks'!$A$1,0,'YODA File'!A3085)</f>
        <v>Data Values</v>
      </c>
      <c r="C3085" s="111">
        <f t="shared" ca="1" si="97"/>
        <v>2984</v>
      </c>
      <c r="D3085" s="111" t="str">
        <f ca="1">IF(ROW()-2&gt;LengthHeader,"",
OFFSET('YODA Header Blocks'!$A$2,'YODA File'!C3085,'YODA File'!A3085))</f>
        <v/>
      </c>
    </row>
    <row r="3086" spans="1:4" x14ac:dyDescent="0.25">
      <c r="A3086" s="111">
        <f t="shared" ca="1" si="96"/>
        <v>28</v>
      </c>
      <c r="B3086" s="111" t="str">
        <f ca="1">OFFSET('YODA Header Blocks'!$A$1,0,'YODA File'!A3086)</f>
        <v>Data Values</v>
      </c>
      <c r="C3086" s="111">
        <f t="shared" ca="1" si="97"/>
        <v>2985</v>
      </c>
      <c r="D3086" s="111" t="str">
        <f ca="1">IF(ROW()-2&gt;LengthHeader,"",
OFFSET('YODA Header Blocks'!$A$2,'YODA File'!C3086,'YODA File'!A3086))</f>
        <v/>
      </c>
    </row>
    <row r="3087" spans="1:4" x14ac:dyDescent="0.25">
      <c r="A3087" s="111">
        <f t="shared" ca="1" si="96"/>
        <v>28</v>
      </c>
      <c r="B3087" s="111" t="str">
        <f ca="1">OFFSET('YODA Header Blocks'!$A$1,0,'YODA File'!A3087)</f>
        <v>Data Values</v>
      </c>
      <c r="C3087" s="111">
        <f t="shared" ca="1" si="97"/>
        <v>2986</v>
      </c>
      <c r="D3087" s="111" t="str">
        <f ca="1">IF(ROW()-2&gt;LengthHeader,"",
OFFSET('YODA Header Blocks'!$A$2,'YODA File'!C3087,'YODA File'!A3087))</f>
        <v/>
      </c>
    </row>
    <row r="3088" spans="1:4" x14ac:dyDescent="0.25">
      <c r="A3088" s="111">
        <f t="shared" ca="1" si="96"/>
        <v>28</v>
      </c>
      <c r="B3088" s="111" t="str">
        <f ca="1">OFFSET('YODA Header Blocks'!$A$1,0,'YODA File'!A3088)</f>
        <v>Data Values</v>
      </c>
      <c r="C3088" s="111">
        <f t="shared" ca="1" si="97"/>
        <v>2987</v>
      </c>
      <c r="D3088" s="111" t="str">
        <f ca="1">IF(ROW()-2&gt;LengthHeader,"",
OFFSET('YODA Header Blocks'!$A$2,'YODA File'!C3088,'YODA File'!A3088))</f>
        <v/>
      </c>
    </row>
    <row r="3089" spans="1:4" x14ac:dyDescent="0.25">
      <c r="A3089" s="111">
        <f t="shared" ca="1" si="96"/>
        <v>28</v>
      </c>
      <c r="B3089" s="111" t="str">
        <f ca="1">OFFSET('YODA Header Blocks'!$A$1,0,'YODA File'!A3089)</f>
        <v>Data Values</v>
      </c>
      <c r="C3089" s="111">
        <f t="shared" ca="1" si="97"/>
        <v>2988</v>
      </c>
      <c r="D3089" s="111" t="str">
        <f ca="1">IF(ROW()-2&gt;LengthHeader,"",
OFFSET('YODA Header Blocks'!$A$2,'YODA File'!C3089,'YODA File'!A3089))</f>
        <v/>
      </c>
    </row>
    <row r="3090" spans="1:4" x14ac:dyDescent="0.25">
      <c r="A3090" s="111">
        <f t="shared" ca="1" si="96"/>
        <v>28</v>
      </c>
      <c r="B3090" s="111" t="str">
        <f ca="1">OFFSET('YODA Header Blocks'!$A$1,0,'YODA File'!A3090)</f>
        <v>Data Values</v>
      </c>
      <c r="C3090" s="111">
        <f t="shared" ca="1" si="97"/>
        <v>2989</v>
      </c>
      <c r="D3090" s="111" t="str">
        <f ca="1">IF(ROW()-2&gt;LengthHeader,"",
OFFSET('YODA Header Blocks'!$A$2,'YODA File'!C3090,'YODA File'!A3090))</f>
        <v/>
      </c>
    </row>
    <row r="3091" spans="1:4" x14ac:dyDescent="0.25">
      <c r="A3091" s="111">
        <f t="shared" ca="1" si="96"/>
        <v>28</v>
      </c>
      <c r="B3091" s="111" t="str">
        <f ca="1">OFFSET('YODA Header Blocks'!$A$1,0,'YODA File'!A3091)</f>
        <v>Data Values</v>
      </c>
      <c r="C3091" s="111">
        <f t="shared" ca="1" si="97"/>
        <v>2990</v>
      </c>
      <c r="D3091" s="111" t="str">
        <f ca="1">IF(ROW()-2&gt;LengthHeader,"",
OFFSET('YODA Header Blocks'!$A$2,'YODA File'!C3091,'YODA File'!A3091))</f>
        <v/>
      </c>
    </row>
    <row r="3092" spans="1:4" x14ac:dyDescent="0.25">
      <c r="A3092" s="111">
        <f t="shared" ca="1" si="96"/>
        <v>28</v>
      </c>
      <c r="B3092" s="111" t="str">
        <f ca="1">OFFSET('YODA Header Blocks'!$A$1,0,'YODA File'!A3092)</f>
        <v>Data Values</v>
      </c>
      <c r="C3092" s="111">
        <f t="shared" ca="1" si="97"/>
        <v>2991</v>
      </c>
      <c r="D3092" s="111" t="str">
        <f ca="1">IF(ROW()-2&gt;LengthHeader,"",
OFFSET('YODA Header Blocks'!$A$2,'YODA File'!C3092,'YODA File'!A3092))</f>
        <v/>
      </c>
    </row>
    <row r="3093" spans="1:4" x14ac:dyDescent="0.25">
      <c r="A3093" s="111">
        <f t="shared" ca="1" si="96"/>
        <v>28</v>
      </c>
      <c r="B3093" s="111" t="str">
        <f ca="1">OFFSET('YODA Header Blocks'!$A$1,0,'YODA File'!A3093)</f>
        <v>Data Values</v>
      </c>
      <c r="C3093" s="111">
        <f t="shared" ca="1" si="97"/>
        <v>2992</v>
      </c>
      <c r="D3093" s="111" t="str">
        <f ca="1">IF(ROW()-2&gt;LengthHeader,"",
OFFSET('YODA Header Blocks'!$A$2,'YODA File'!C3093,'YODA File'!A3093))</f>
        <v/>
      </c>
    </row>
    <row r="3094" spans="1:4" x14ac:dyDescent="0.25">
      <c r="A3094" s="111">
        <f t="shared" ca="1" si="96"/>
        <v>28</v>
      </c>
      <c r="B3094" s="111" t="str">
        <f ca="1">OFFSET('YODA Header Blocks'!$A$1,0,'YODA File'!A3094)</f>
        <v>Data Values</v>
      </c>
      <c r="C3094" s="111">
        <f t="shared" ca="1" si="97"/>
        <v>2993</v>
      </c>
      <c r="D3094" s="111" t="str">
        <f ca="1">IF(ROW()-2&gt;LengthHeader,"",
OFFSET('YODA Header Blocks'!$A$2,'YODA File'!C3094,'YODA File'!A3094))</f>
        <v/>
      </c>
    </row>
    <row r="3095" spans="1:4" x14ac:dyDescent="0.25">
      <c r="A3095" s="111">
        <f t="shared" ca="1" si="96"/>
        <v>28</v>
      </c>
      <c r="B3095" s="111" t="str">
        <f ca="1">OFFSET('YODA Header Blocks'!$A$1,0,'YODA File'!A3095)</f>
        <v>Data Values</v>
      </c>
      <c r="C3095" s="111">
        <f t="shared" ca="1" si="97"/>
        <v>2994</v>
      </c>
      <c r="D3095" s="111" t="str">
        <f ca="1">IF(ROW()-2&gt;LengthHeader,"",
OFFSET('YODA Header Blocks'!$A$2,'YODA File'!C3095,'YODA File'!A3095))</f>
        <v/>
      </c>
    </row>
    <row r="3096" spans="1:4" x14ac:dyDescent="0.25">
      <c r="A3096" s="111">
        <f t="shared" ca="1" si="96"/>
        <v>28</v>
      </c>
      <c r="B3096" s="111" t="str">
        <f ca="1">OFFSET('YODA Header Blocks'!$A$1,0,'YODA File'!A3096)</f>
        <v>Data Values</v>
      </c>
      <c r="C3096" s="111">
        <f t="shared" ca="1" si="97"/>
        <v>2995</v>
      </c>
      <c r="D3096" s="111" t="str">
        <f ca="1">IF(ROW()-2&gt;LengthHeader,"",
OFFSET('YODA Header Blocks'!$A$2,'YODA File'!C3096,'YODA File'!A3096))</f>
        <v/>
      </c>
    </row>
    <row r="3097" spans="1:4" x14ac:dyDescent="0.25">
      <c r="A3097" s="111">
        <f t="shared" ca="1" si="96"/>
        <v>28</v>
      </c>
      <c r="B3097" s="111" t="str">
        <f ca="1">OFFSET('YODA Header Blocks'!$A$1,0,'YODA File'!A3097)</f>
        <v>Data Values</v>
      </c>
      <c r="C3097" s="111">
        <f t="shared" ca="1" si="97"/>
        <v>2996</v>
      </c>
      <c r="D3097" s="111" t="str">
        <f ca="1">IF(ROW()-2&gt;LengthHeader,"",
OFFSET('YODA Header Blocks'!$A$2,'YODA File'!C3097,'YODA File'!A3097))</f>
        <v/>
      </c>
    </row>
    <row r="3098" spans="1:4" x14ac:dyDescent="0.25">
      <c r="A3098" s="111">
        <f t="shared" ca="1" si="96"/>
        <v>28</v>
      </c>
      <c r="B3098" s="111" t="str">
        <f ca="1">OFFSET('YODA Header Blocks'!$A$1,0,'YODA File'!A3098)</f>
        <v>Data Values</v>
      </c>
      <c r="C3098" s="111">
        <f t="shared" ca="1" si="97"/>
        <v>2997</v>
      </c>
      <c r="D3098" s="111" t="str">
        <f ca="1">IF(ROW()-2&gt;LengthHeader,"",
OFFSET('YODA Header Blocks'!$A$2,'YODA File'!C3098,'YODA File'!A3098))</f>
        <v/>
      </c>
    </row>
    <row r="3099" spans="1:4" x14ac:dyDescent="0.25">
      <c r="A3099" s="111">
        <f t="shared" ca="1" si="96"/>
        <v>28</v>
      </c>
      <c r="B3099" s="111" t="str">
        <f ca="1">OFFSET('YODA Header Blocks'!$A$1,0,'YODA File'!A3099)</f>
        <v>Data Values</v>
      </c>
      <c r="C3099" s="111">
        <f t="shared" ca="1" si="97"/>
        <v>2998</v>
      </c>
      <c r="D3099" s="111" t="str">
        <f ca="1">IF(ROW()-2&gt;LengthHeader,"",
OFFSET('YODA Header Blocks'!$A$2,'YODA File'!C3099,'YODA File'!A3099))</f>
        <v/>
      </c>
    </row>
    <row r="3100" spans="1:4" x14ac:dyDescent="0.25">
      <c r="A3100" s="111">
        <f t="shared" ca="1" si="96"/>
        <v>28</v>
      </c>
      <c r="B3100" s="111" t="str">
        <f ca="1">OFFSET('YODA Header Blocks'!$A$1,0,'YODA File'!A3100)</f>
        <v>Data Values</v>
      </c>
      <c r="C3100" s="111">
        <f t="shared" ca="1" si="97"/>
        <v>2999</v>
      </c>
      <c r="D3100" s="111" t="str">
        <f ca="1">IF(ROW()-2&gt;LengthHeader,"",
OFFSET('YODA Header Blocks'!$A$2,'YODA File'!C3100,'YODA File'!A3100))</f>
        <v/>
      </c>
    </row>
    <row r="3101" spans="1:4" x14ac:dyDescent="0.25">
      <c r="A3101" s="111">
        <f t="shared" ca="1" si="96"/>
        <v>28</v>
      </c>
      <c r="B3101" s="111" t="str">
        <f ca="1">OFFSET('YODA Header Blocks'!$A$1,0,'YODA File'!A3101)</f>
        <v>Data Values</v>
      </c>
      <c r="C3101" s="111">
        <f t="shared" ca="1" si="97"/>
        <v>3000</v>
      </c>
      <c r="D3101" s="111" t="str">
        <f ca="1">IF(ROW()-2&gt;LengthHeader,"",
OFFSET('YODA Header Blocks'!$A$2,'YODA File'!C3101,'YODA File'!A3101))</f>
        <v/>
      </c>
    </row>
    <row r="3102" spans="1:4" x14ac:dyDescent="0.25">
      <c r="A3102" s="111">
        <f t="shared" ca="1" si="96"/>
        <v>28</v>
      </c>
      <c r="B3102" s="111" t="str">
        <f ca="1">OFFSET('YODA Header Blocks'!$A$1,0,'YODA File'!A3102)</f>
        <v>Data Values</v>
      </c>
      <c r="C3102" s="111">
        <f t="shared" ca="1" si="97"/>
        <v>3001</v>
      </c>
      <c r="D3102" s="111" t="str">
        <f ca="1">IF(ROW()-2&gt;LengthHeader,"",
OFFSET('YODA Header Blocks'!$A$2,'YODA File'!C3102,'YODA File'!A3102))</f>
        <v/>
      </c>
    </row>
    <row r="3103" spans="1:4" x14ac:dyDescent="0.25">
      <c r="A3103" s="111">
        <f t="shared" ca="1" si="96"/>
        <v>28</v>
      </c>
      <c r="B3103" s="111" t="str">
        <f ca="1">OFFSET('YODA Header Blocks'!$A$1,0,'YODA File'!A3103)</f>
        <v>Data Values</v>
      </c>
      <c r="C3103" s="111">
        <f t="shared" ca="1" si="97"/>
        <v>3002</v>
      </c>
      <c r="D3103" s="111" t="str">
        <f ca="1">IF(ROW()-2&gt;LengthHeader,"",
OFFSET('YODA Header Blocks'!$A$2,'YODA File'!C3103,'YODA File'!A3103))</f>
        <v/>
      </c>
    </row>
    <row r="3104" spans="1:4" x14ac:dyDescent="0.25">
      <c r="A3104" s="111">
        <f t="shared" ca="1" si="96"/>
        <v>28</v>
      </c>
      <c r="B3104" s="111" t="str">
        <f ca="1">OFFSET('YODA Header Blocks'!$A$1,0,'YODA File'!A3104)</f>
        <v>Data Values</v>
      </c>
      <c r="C3104" s="111">
        <f t="shared" ca="1" si="97"/>
        <v>3003</v>
      </c>
      <c r="D3104" s="111" t="str">
        <f ca="1">IF(ROW()-2&gt;LengthHeader,"",
OFFSET('YODA Header Blocks'!$A$2,'YODA File'!C3104,'YODA File'!A3104))</f>
        <v/>
      </c>
    </row>
    <row r="3105" spans="1:4" x14ac:dyDescent="0.25">
      <c r="A3105" s="111">
        <f t="shared" ca="1" si="96"/>
        <v>28</v>
      </c>
      <c r="B3105" s="111" t="str">
        <f ca="1">OFFSET('YODA Header Blocks'!$A$1,0,'YODA File'!A3105)</f>
        <v>Data Values</v>
      </c>
      <c r="C3105" s="111">
        <f t="shared" ca="1" si="97"/>
        <v>3004</v>
      </c>
      <c r="D3105" s="111" t="str">
        <f ca="1">IF(ROW()-2&gt;LengthHeader,"",
OFFSET('YODA Header Blocks'!$A$2,'YODA File'!C3105,'YODA File'!A3105))</f>
        <v/>
      </c>
    </row>
    <row r="3106" spans="1:4" x14ac:dyDescent="0.25">
      <c r="A3106" s="111">
        <f t="shared" ca="1" si="96"/>
        <v>28</v>
      </c>
      <c r="B3106" s="111" t="str">
        <f ca="1">OFFSET('YODA Header Blocks'!$A$1,0,'YODA File'!A3106)</f>
        <v>Data Values</v>
      </c>
      <c r="C3106" s="111">
        <f t="shared" ca="1" si="97"/>
        <v>3005</v>
      </c>
      <c r="D3106" s="111" t="str">
        <f ca="1">IF(ROW()-2&gt;LengthHeader,"",
OFFSET('YODA Header Blocks'!$A$2,'YODA File'!C3106,'YODA File'!A3106))</f>
        <v/>
      </c>
    </row>
    <row r="3107" spans="1:4" x14ac:dyDescent="0.25">
      <c r="A3107" s="111">
        <f t="shared" ca="1" si="96"/>
        <v>28</v>
      </c>
      <c r="B3107" s="111" t="str">
        <f ca="1">OFFSET('YODA Header Blocks'!$A$1,0,'YODA File'!A3107)</f>
        <v>Data Values</v>
      </c>
      <c r="C3107" s="111">
        <f t="shared" ca="1" si="97"/>
        <v>3006</v>
      </c>
      <c r="D3107" s="111" t="str">
        <f ca="1">IF(ROW()-2&gt;LengthHeader,"",
OFFSET('YODA Header Blocks'!$A$2,'YODA File'!C3107,'YODA File'!A3107))</f>
        <v/>
      </c>
    </row>
    <row r="3108" spans="1:4" x14ac:dyDescent="0.25">
      <c r="A3108" s="111">
        <f t="shared" ca="1" si="96"/>
        <v>28</v>
      </c>
      <c r="B3108" s="111" t="str">
        <f ca="1">OFFSET('YODA Header Blocks'!$A$1,0,'YODA File'!A3108)</f>
        <v>Data Values</v>
      </c>
      <c r="C3108" s="111">
        <f t="shared" ca="1" si="97"/>
        <v>3007</v>
      </c>
      <c r="D3108" s="111" t="str">
        <f ca="1">IF(ROW()-2&gt;LengthHeader,"",
OFFSET('YODA Header Blocks'!$A$2,'YODA File'!C3108,'YODA File'!A3108))</f>
        <v/>
      </c>
    </row>
    <row r="3109" spans="1:4" x14ac:dyDescent="0.25">
      <c r="A3109" s="111">
        <f t="shared" ca="1" si="96"/>
        <v>28</v>
      </c>
      <c r="B3109" s="111" t="str">
        <f ca="1">OFFSET('YODA Header Blocks'!$A$1,0,'YODA File'!A3109)</f>
        <v>Data Values</v>
      </c>
      <c r="C3109" s="111">
        <f t="shared" ca="1" si="97"/>
        <v>3008</v>
      </c>
      <c r="D3109" s="111" t="str">
        <f ca="1">IF(ROW()-2&gt;LengthHeader,"",
OFFSET('YODA Header Blocks'!$A$2,'YODA File'!C3109,'YODA File'!A3109))</f>
        <v/>
      </c>
    </row>
    <row r="3110" spans="1:4" x14ac:dyDescent="0.25">
      <c r="A3110" s="111">
        <f t="shared" ca="1" si="96"/>
        <v>28</v>
      </c>
      <c r="B3110" s="111" t="str">
        <f ca="1">OFFSET('YODA Header Blocks'!$A$1,0,'YODA File'!A3110)</f>
        <v>Data Values</v>
      </c>
      <c r="C3110" s="111">
        <f t="shared" ca="1" si="97"/>
        <v>3009</v>
      </c>
      <c r="D3110" s="111" t="str">
        <f ca="1">IF(ROW()-2&gt;LengthHeader,"",
OFFSET('YODA Header Blocks'!$A$2,'YODA File'!C3110,'YODA File'!A3110))</f>
        <v/>
      </c>
    </row>
    <row r="3111" spans="1:4" x14ac:dyDescent="0.25">
      <c r="A3111" s="111">
        <f t="shared" ca="1" si="96"/>
        <v>28</v>
      </c>
      <c r="B3111" s="111" t="str">
        <f ca="1">OFFSET('YODA Header Blocks'!$A$1,0,'YODA File'!A3111)</f>
        <v>Data Values</v>
      </c>
      <c r="C3111" s="111">
        <f t="shared" ca="1" si="97"/>
        <v>3010</v>
      </c>
      <c r="D3111" s="111" t="str">
        <f ca="1">IF(ROW()-2&gt;LengthHeader,"",
OFFSET('YODA Header Blocks'!$A$2,'YODA File'!C3111,'YODA File'!A3111))</f>
        <v/>
      </c>
    </row>
    <row r="3112" spans="1:4" x14ac:dyDescent="0.25">
      <c r="A3112" s="111">
        <f t="shared" ca="1" si="96"/>
        <v>28</v>
      </c>
      <c r="B3112" s="111" t="str">
        <f ca="1">OFFSET('YODA Header Blocks'!$A$1,0,'YODA File'!A3112)</f>
        <v>Data Values</v>
      </c>
      <c r="C3112" s="111">
        <f t="shared" ca="1" si="97"/>
        <v>3011</v>
      </c>
      <c r="D3112" s="111" t="str">
        <f ca="1">IF(ROW()-2&gt;LengthHeader,"",
OFFSET('YODA Header Blocks'!$A$2,'YODA File'!C3112,'YODA File'!A3112))</f>
        <v/>
      </c>
    </row>
    <row r="3113" spans="1:4" x14ac:dyDescent="0.25">
      <c r="A3113" s="111">
        <f t="shared" ca="1" si="96"/>
        <v>28</v>
      </c>
      <c r="B3113" s="111" t="str">
        <f ca="1">OFFSET('YODA Header Blocks'!$A$1,0,'YODA File'!A3113)</f>
        <v>Data Values</v>
      </c>
      <c r="C3113" s="111">
        <f t="shared" ca="1" si="97"/>
        <v>3012</v>
      </c>
      <c r="D3113" s="111" t="str">
        <f ca="1">IF(ROW()-2&gt;LengthHeader,"",
OFFSET('YODA Header Blocks'!$A$2,'YODA File'!C3113,'YODA File'!A3113))</f>
        <v/>
      </c>
    </row>
    <row r="3114" spans="1:4" x14ac:dyDescent="0.25">
      <c r="A3114" s="111">
        <f t="shared" ca="1" si="96"/>
        <v>28</v>
      </c>
      <c r="B3114" s="111" t="str">
        <f ca="1">OFFSET('YODA Header Blocks'!$A$1,0,'YODA File'!A3114)</f>
        <v>Data Values</v>
      </c>
      <c r="C3114" s="111">
        <f t="shared" ca="1" si="97"/>
        <v>3013</v>
      </c>
      <c r="D3114" s="111" t="str">
        <f ca="1">IF(ROW()-2&gt;LengthHeader,"",
OFFSET('YODA Header Blocks'!$A$2,'YODA File'!C3114,'YODA File'!A3114))</f>
        <v/>
      </c>
    </row>
    <row r="3115" spans="1:4" x14ac:dyDescent="0.25">
      <c r="A3115" s="111">
        <f t="shared" ca="1" si="96"/>
        <v>28</v>
      </c>
      <c r="B3115" s="111" t="str">
        <f ca="1">OFFSET('YODA Header Blocks'!$A$1,0,'YODA File'!A3115)</f>
        <v>Data Values</v>
      </c>
      <c r="C3115" s="111">
        <f t="shared" ca="1" si="97"/>
        <v>3014</v>
      </c>
      <c r="D3115" s="111" t="str">
        <f ca="1">IF(ROW()-2&gt;LengthHeader,"",
OFFSET('YODA Header Blocks'!$A$2,'YODA File'!C3115,'YODA File'!A3115))</f>
        <v/>
      </c>
    </row>
    <row r="3116" spans="1:4" x14ac:dyDescent="0.25">
      <c r="A3116" s="111">
        <f t="shared" ca="1" si="96"/>
        <v>28</v>
      </c>
      <c r="B3116" s="111" t="str">
        <f ca="1">OFFSET('YODA Header Blocks'!$A$1,0,'YODA File'!A3116)</f>
        <v>Data Values</v>
      </c>
      <c r="C3116" s="111">
        <f t="shared" ca="1" si="97"/>
        <v>3015</v>
      </c>
      <c r="D3116" s="111" t="str">
        <f ca="1">IF(ROW()-2&gt;LengthHeader,"",
OFFSET('YODA Header Blocks'!$A$2,'YODA File'!C3116,'YODA File'!A3116))</f>
        <v/>
      </c>
    </row>
    <row r="3117" spans="1:4" x14ac:dyDescent="0.25">
      <c r="A3117" s="111">
        <f t="shared" ca="1" si="96"/>
        <v>28</v>
      </c>
      <c r="B3117" s="111" t="str">
        <f ca="1">OFFSET('YODA Header Blocks'!$A$1,0,'YODA File'!A3117)</f>
        <v>Data Values</v>
      </c>
      <c r="C3117" s="111">
        <f t="shared" ca="1" si="97"/>
        <v>3016</v>
      </c>
      <c r="D3117" s="111" t="str">
        <f ca="1">IF(ROW()-2&gt;LengthHeader,"",
OFFSET('YODA Header Blocks'!$A$2,'YODA File'!C3117,'YODA File'!A3117))</f>
        <v/>
      </c>
    </row>
    <row r="3118" spans="1:4" x14ac:dyDescent="0.25">
      <c r="A3118" s="111">
        <f t="shared" ca="1" si="96"/>
        <v>28</v>
      </c>
      <c r="B3118" s="111" t="str">
        <f ca="1">OFFSET('YODA Header Blocks'!$A$1,0,'YODA File'!A3118)</f>
        <v>Data Values</v>
      </c>
      <c r="C3118" s="111">
        <f t="shared" ca="1" si="97"/>
        <v>3017</v>
      </c>
      <c r="D3118" s="111" t="str">
        <f ca="1">IF(ROW()-2&gt;LengthHeader,"",
OFFSET('YODA Header Blocks'!$A$2,'YODA File'!C3118,'YODA File'!A3118))</f>
        <v/>
      </c>
    </row>
    <row r="3119" spans="1:4" x14ac:dyDescent="0.25">
      <c r="A3119" s="111">
        <f t="shared" ca="1" si="96"/>
        <v>28</v>
      </c>
      <c r="B3119" s="111" t="str">
        <f ca="1">OFFSET('YODA Header Blocks'!$A$1,0,'YODA File'!A3119)</f>
        <v>Data Values</v>
      </c>
      <c r="C3119" s="111">
        <f t="shared" ca="1" si="97"/>
        <v>3018</v>
      </c>
      <c r="D3119" s="111" t="str">
        <f ca="1">IF(ROW()-2&gt;LengthHeader,"",
OFFSET('YODA Header Blocks'!$A$2,'YODA File'!C3119,'YODA File'!A3119))</f>
        <v/>
      </c>
    </row>
    <row r="3120" spans="1:4" x14ac:dyDescent="0.25">
      <c r="A3120" s="111">
        <f t="shared" ca="1" si="96"/>
        <v>28</v>
      </c>
      <c r="B3120" s="111" t="str">
        <f ca="1">OFFSET('YODA Header Blocks'!$A$1,0,'YODA File'!A3120)</f>
        <v>Data Values</v>
      </c>
      <c r="C3120" s="111">
        <f t="shared" ca="1" si="97"/>
        <v>3019</v>
      </c>
      <c r="D3120" s="111" t="str">
        <f ca="1">IF(ROW()-2&gt;LengthHeader,"",
OFFSET('YODA Header Blocks'!$A$2,'YODA File'!C3120,'YODA File'!A3120))</f>
        <v/>
      </c>
    </row>
    <row r="3121" spans="1:4" x14ac:dyDescent="0.25">
      <c r="A3121" s="111">
        <f t="shared" ca="1" si="96"/>
        <v>28</v>
      </c>
      <c r="B3121" s="111" t="str">
        <f ca="1">OFFSET('YODA Header Blocks'!$A$1,0,'YODA File'!A3121)</f>
        <v>Data Values</v>
      </c>
      <c r="C3121" s="111">
        <f t="shared" ca="1" si="97"/>
        <v>3020</v>
      </c>
      <c r="D3121" s="111" t="str">
        <f ca="1">IF(ROW()-2&gt;LengthHeader,"",
OFFSET('YODA Header Blocks'!$A$2,'YODA File'!C3121,'YODA File'!A3121))</f>
        <v/>
      </c>
    </row>
    <row r="3122" spans="1:4" x14ac:dyDescent="0.25">
      <c r="A3122" s="111">
        <f t="shared" ca="1" si="96"/>
        <v>28</v>
      </c>
      <c r="B3122" s="111" t="str">
        <f ca="1">OFFSET('YODA Header Blocks'!$A$1,0,'YODA File'!A3122)</f>
        <v>Data Values</v>
      </c>
      <c r="C3122" s="111">
        <f t="shared" ca="1" si="97"/>
        <v>3021</v>
      </c>
      <c r="D3122" s="111" t="str">
        <f ca="1">IF(ROW()-2&gt;LengthHeader,"",
OFFSET('YODA Header Blocks'!$A$2,'YODA File'!C3122,'YODA File'!A3122))</f>
        <v/>
      </c>
    </row>
    <row r="3123" spans="1:4" x14ac:dyDescent="0.25">
      <c r="A3123" s="111">
        <f t="shared" ca="1" si="96"/>
        <v>28</v>
      </c>
      <c r="B3123" s="111" t="str">
        <f ca="1">OFFSET('YODA Header Blocks'!$A$1,0,'YODA File'!A3123)</f>
        <v>Data Values</v>
      </c>
      <c r="C3123" s="111">
        <f t="shared" ca="1" si="97"/>
        <v>3022</v>
      </c>
      <c r="D3123" s="111" t="str">
        <f ca="1">IF(ROW()-2&gt;LengthHeader,"",
OFFSET('YODA Header Blocks'!$A$2,'YODA File'!C3123,'YODA File'!A3123))</f>
        <v/>
      </c>
    </row>
    <row r="3124" spans="1:4" x14ac:dyDescent="0.25">
      <c r="A3124" s="111">
        <f t="shared" ca="1" si="96"/>
        <v>28</v>
      </c>
      <c r="B3124" s="111" t="str">
        <f ca="1">OFFSET('YODA Header Blocks'!$A$1,0,'YODA File'!A3124)</f>
        <v>Data Values</v>
      </c>
      <c r="C3124" s="111">
        <f t="shared" ca="1" si="97"/>
        <v>3023</v>
      </c>
      <c r="D3124" s="111" t="str">
        <f ca="1">IF(ROW()-2&gt;LengthHeader,"",
OFFSET('YODA Header Blocks'!$A$2,'YODA File'!C3124,'YODA File'!A3124))</f>
        <v/>
      </c>
    </row>
    <row r="3125" spans="1:4" x14ac:dyDescent="0.25">
      <c r="A3125" s="111">
        <f t="shared" ca="1" si="96"/>
        <v>28</v>
      </c>
      <c r="B3125" s="111" t="str">
        <f ca="1">OFFSET('YODA Header Blocks'!$A$1,0,'YODA File'!A3125)</f>
        <v>Data Values</v>
      </c>
      <c r="C3125" s="111">
        <f t="shared" ca="1" si="97"/>
        <v>3024</v>
      </c>
      <c r="D3125" s="111" t="str">
        <f ca="1">IF(ROW()-2&gt;LengthHeader,"",
OFFSET('YODA Header Blocks'!$A$2,'YODA File'!C3125,'YODA File'!A3125))</f>
        <v/>
      </c>
    </row>
    <row r="3126" spans="1:4" x14ac:dyDescent="0.25">
      <c r="A3126" s="111">
        <f t="shared" ca="1" si="96"/>
        <v>28</v>
      </c>
      <c r="B3126" s="111" t="str">
        <f ca="1">OFFSET('YODA Header Blocks'!$A$1,0,'YODA File'!A3126)</f>
        <v>Data Values</v>
      </c>
      <c r="C3126" s="111">
        <f t="shared" ca="1" si="97"/>
        <v>3025</v>
      </c>
      <c r="D3126" s="111" t="str">
        <f ca="1">IF(ROW()-2&gt;LengthHeader,"",
OFFSET('YODA Header Blocks'!$A$2,'YODA File'!C3126,'YODA File'!A3126))</f>
        <v/>
      </c>
    </row>
    <row r="3127" spans="1:4" x14ac:dyDescent="0.25">
      <c r="A3127" s="111">
        <f t="shared" ca="1" si="96"/>
        <v>28</v>
      </c>
      <c r="B3127" s="111" t="str">
        <f ca="1">OFFSET('YODA Header Blocks'!$A$1,0,'YODA File'!A3127)</f>
        <v>Data Values</v>
      </c>
      <c r="C3127" s="111">
        <f t="shared" ca="1" si="97"/>
        <v>3026</v>
      </c>
      <c r="D3127" s="111" t="str">
        <f ca="1">IF(ROW()-2&gt;LengthHeader,"",
OFFSET('YODA Header Blocks'!$A$2,'YODA File'!C3127,'YODA File'!A3127))</f>
        <v/>
      </c>
    </row>
    <row r="3128" spans="1:4" x14ac:dyDescent="0.25">
      <c r="A3128" s="111">
        <f t="shared" ca="1" si="96"/>
        <v>28</v>
      </c>
      <c r="B3128" s="111" t="str">
        <f ca="1">OFFSET('YODA Header Blocks'!$A$1,0,'YODA File'!A3128)</f>
        <v>Data Values</v>
      </c>
      <c r="C3128" s="111">
        <f t="shared" ca="1" si="97"/>
        <v>3027</v>
      </c>
      <c r="D3128" s="111" t="str">
        <f ca="1">IF(ROW()-2&gt;LengthHeader,"",
OFFSET('YODA Header Blocks'!$A$2,'YODA File'!C3128,'YODA File'!A3128))</f>
        <v/>
      </c>
    </row>
    <row r="3129" spans="1:4" x14ac:dyDescent="0.25">
      <c r="A3129" s="111">
        <f t="shared" ca="1" si="96"/>
        <v>28</v>
      </c>
      <c r="B3129" s="111" t="str">
        <f ca="1">OFFSET('YODA Header Blocks'!$A$1,0,'YODA File'!A3129)</f>
        <v>Data Values</v>
      </c>
      <c r="C3129" s="111">
        <f t="shared" ca="1" si="97"/>
        <v>3028</v>
      </c>
      <c r="D3129" s="111" t="str">
        <f ca="1">IF(ROW()-2&gt;LengthHeader,"",
OFFSET('YODA Header Blocks'!$A$2,'YODA File'!C3129,'YODA File'!A3129))</f>
        <v/>
      </c>
    </row>
    <row r="3130" spans="1:4" x14ac:dyDescent="0.25">
      <c r="A3130" s="111">
        <f t="shared" ca="1" si="96"/>
        <v>28</v>
      </c>
      <c r="B3130" s="111" t="str">
        <f ca="1">OFFSET('YODA Header Blocks'!$A$1,0,'YODA File'!A3130)</f>
        <v>Data Values</v>
      </c>
      <c r="C3130" s="111">
        <f t="shared" ca="1" si="97"/>
        <v>3029</v>
      </c>
      <c r="D3130" s="111" t="str">
        <f ca="1">IF(ROW()-2&gt;LengthHeader,"",
OFFSET('YODA Header Blocks'!$A$2,'YODA File'!C3130,'YODA File'!A3130))</f>
        <v/>
      </c>
    </row>
    <row r="3131" spans="1:4" x14ac:dyDescent="0.25">
      <c r="A3131" s="111">
        <f t="shared" ca="1" si="96"/>
        <v>28</v>
      </c>
      <c r="B3131" s="111" t="str">
        <f ca="1">OFFSET('YODA Header Blocks'!$A$1,0,'YODA File'!A3131)</f>
        <v>Data Values</v>
      </c>
      <c r="C3131" s="111">
        <f t="shared" ca="1" si="97"/>
        <v>3030</v>
      </c>
      <c r="D3131" s="111" t="str">
        <f ca="1">IF(ROW()-2&gt;LengthHeader,"",
OFFSET('YODA Header Blocks'!$A$2,'YODA File'!C3131,'YODA File'!A3131))</f>
        <v/>
      </c>
    </row>
    <row r="3132" spans="1:4" x14ac:dyDescent="0.25">
      <c r="A3132" s="111">
        <f t="shared" ca="1" si="96"/>
        <v>28</v>
      </c>
      <c r="B3132" s="111" t="str">
        <f ca="1">OFFSET('YODA Header Blocks'!$A$1,0,'YODA File'!A3132)</f>
        <v>Data Values</v>
      </c>
      <c r="C3132" s="111">
        <f t="shared" ca="1" si="97"/>
        <v>3031</v>
      </c>
      <c r="D3132" s="111" t="str">
        <f ca="1">IF(ROW()-2&gt;LengthHeader,"",
OFFSET('YODA Header Blocks'!$A$2,'YODA File'!C3132,'YODA File'!A3132))</f>
        <v/>
      </c>
    </row>
    <row r="3133" spans="1:4" x14ac:dyDescent="0.25">
      <c r="A3133" s="111">
        <f t="shared" ca="1" si="96"/>
        <v>28</v>
      </c>
      <c r="B3133" s="111" t="str">
        <f ca="1">OFFSET('YODA Header Blocks'!$A$1,0,'YODA File'!A3133)</f>
        <v>Data Values</v>
      </c>
      <c r="C3133" s="111">
        <f t="shared" ca="1" si="97"/>
        <v>3032</v>
      </c>
      <c r="D3133" s="111" t="str">
        <f ca="1">IF(ROW()-2&gt;LengthHeader,"",
OFFSET('YODA Header Blocks'!$A$2,'YODA File'!C3133,'YODA File'!A3133))</f>
        <v/>
      </c>
    </row>
    <row r="3134" spans="1:4" x14ac:dyDescent="0.25">
      <c r="A3134" s="111">
        <f t="shared" ca="1" si="96"/>
        <v>28</v>
      </c>
      <c r="B3134" s="111" t="str">
        <f ca="1">OFFSET('YODA Header Blocks'!$A$1,0,'YODA File'!A3134)</f>
        <v>Data Values</v>
      </c>
      <c r="C3134" s="111">
        <f t="shared" ca="1" si="97"/>
        <v>3033</v>
      </c>
      <c r="D3134" s="111" t="str">
        <f ca="1">IF(ROW()-2&gt;LengthHeader,"",
OFFSET('YODA Header Blocks'!$A$2,'YODA File'!C3134,'YODA File'!A3134))</f>
        <v/>
      </c>
    </row>
    <row r="3135" spans="1:4" x14ac:dyDescent="0.25">
      <c r="A3135" s="111">
        <f t="shared" ca="1" si="96"/>
        <v>28</v>
      </c>
      <c r="B3135" s="111" t="str">
        <f ca="1">OFFSET('YODA Header Blocks'!$A$1,0,'YODA File'!A3135)</f>
        <v>Data Values</v>
      </c>
      <c r="C3135" s="111">
        <f t="shared" ca="1" si="97"/>
        <v>3034</v>
      </c>
      <c r="D3135" s="111" t="str">
        <f ca="1">IF(ROW()-2&gt;LengthHeader,"",
OFFSET('YODA Header Blocks'!$A$2,'YODA File'!C3135,'YODA File'!A3135))</f>
        <v/>
      </c>
    </row>
    <row r="3136" spans="1:4" x14ac:dyDescent="0.25">
      <c r="A3136" s="111">
        <f t="shared" ca="1" si="96"/>
        <v>28</v>
      </c>
      <c r="B3136" s="111" t="str">
        <f ca="1">OFFSET('YODA Header Blocks'!$A$1,0,'YODA File'!A3136)</f>
        <v>Data Values</v>
      </c>
      <c r="C3136" s="111">
        <f t="shared" ca="1" si="97"/>
        <v>3035</v>
      </c>
      <c r="D3136" s="111" t="str">
        <f ca="1">IF(ROW()-2&gt;LengthHeader,"",
OFFSET('YODA Header Blocks'!$A$2,'YODA File'!C3136,'YODA File'!A3136))</f>
        <v/>
      </c>
    </row>
    <row r="3137" spans="1:4" x14ac:dyDescent="0.25">
      <c r="A3137" s="111">
        <f t="shared" ca="1" si="96"/>
        <v>28</v>
      </c>
      <c r="B3137" s="111" t="str">
        <f ca="1">OFFSET('YODA Header Blocks'!$A$1,0,'YODA File'!A3137)</f>
        <v>Data Values</v>
      </c>
      <c r="C3137" s="111">
        <f t="shared" ca="1" si="97"/>
        <v>3036</v>
      </c>
      <c r="D3137" s="111" t="str">
        <f ca="1">IF(ROW()-2&gt;LengthHeader,"",
OFFSET('YODA Header Blocks'!$A$2,'YODA File'!C3137,'YODA File'!A3137))</f>
        <v/>
      </c>
    </row>
    <row r="3138" spans="1:4" x14ac:dyDescent="0.25">
      <c r="A3138" s="111">
        <f t="shared" ca="1" si="96"/>
        <v>28</v>
      </c>
      <c r="B3138" s="111" t="str">
        <f ca="1">OFFSET('YODA Header Blocks'!$A$1,0,'YODA File'!A3138)</f>
        <v>Data Values</v>
      </c>
      <c r="C3138" s="111">
        <f t="shared" ca="1" si="97"/>
        <v>3037</v>
      </c>
      <c r="D3138" s="111" t="str">
        <f ca="1">IF(ROW()-2&gt;LengthHeader,"",
OFFSET('YODA Header Blocks'!$A$2,'YODA File'!C3138,'YODA File'!A3138))</f>
        <v/>
      </c>
    </row>
    <row r="3139" spans="1:4" x14ac:dyDescent="0.25">
      <c r="A3139" s="111">
        <f t="shared" ref="A3139:A3202" ca="1" si="98">IF(C3138=INDIRECT(CONCATENATE("'YODA Header Blocks'!R2C",A3138+1,":R2C",A3138+1),FALSE),A3138+1,A3138)</f>
        <v>28</v>
      </c>
      <c r="B3139" s="111" t="str">
        <f ca="1">OFFSET('YODA Header Blocks'!$A$1,0,'YODA File'!A3139)</f>
        <v>Data Values</v>
      </c>
      <c r="C3139" s="111">
        <f t="shared" ref="C3139:C3202" ca="1" si="99">IF(C3138=SUM(INDIRECT(CONCATENATE("'YODA Header Blocks'!R2C",A3138+1,":R2C",A3138+1),FALSE)),1,C3138+1)</f>
        <v>3038</v>
      </c>
      <c r="D3139" s="111" t="str">
        <f ca="1">IF(ROW()-2&gt;LengthHeader,"",
OFFSET('YODA Header Blocks'!$A$2,'YODA File'!C3139,'YODA File'!A3139))</f>
        <v/>
      </c>
    </row>
    <row r="3140" spans="1:4" x14ac:dyDescent="0.25">
      <c r="A3140" s="111">
        <f t="shared" ca="1" si="98"/>
        <v>28</v>
      </c>
      <c r="B3140" s="111" t="str">
        <f ca="1">OFFSET('YODA Header Blocks'!$A$1,0,'YODA File'!A3140)</f>
        <v>Data Values</v>
      </c>
      <c r="C3140" s="111">
        <f t="shared" ca="1" si="99"/>
        <v>3039</v>
      </c>
      <c r="D3140" s="111" t="str">
        <f ca="1">IF(ROW()-2&gt;LengthHeader,"",
OFFSET('YODA Header Blocks'!$A$2,'YODA File'!C3140,'YODA File'!A3140))</f>
        <v/>
      </c>
    </row>
    <row r="3141" spans="1:4" x14ac:dyDescent="0.25">
      <c r="A3141" s="111">
        <f t="shared" ca="1" si="98"/>
        <v>28</v>
      </c>
      <c r="B3141" s="111" t="str">
        <f ca="1">OFFSET('YODA Header Blocks'!$A$1,0,'YODA File'!A3141)</f>
        <v>Data Values</v>
      </c>
      <c r="C3141" s="111">
        <f t="shared" ca="1" si="99"/>
        <v>3040</v>
      </c>
      <c r="D3141" s="111" t="str">
        <f ca="1">IF(ROW()-2&gt;LengthHeader,"",
OFFSET('YODA Header Blocks'!$A$2,'YODA File'!C3141,'YODA File'!A3141))</f>
        <v/>
      </c>
    </row>
    <row r="3142" spans="1:4" x14ac:dyDescent="0.25">
      <c r="A3142" s="111">
        <f t="shared" ca="1" si="98"/>
        <v>28</v>
      </c>
      <c r="B3142" s="111" t="str">
        <f ca="1">OFFSET('YODA Header Blocks'!$A$1,0,'YODA File'!A3142)</f>
        <v>Data Values</v>
      </c>
      <c r="C3142" s="111">
        <f t="shared" ca="1" si="99"/>
        <v>3041</v>
      </c>
      <c r="D3142" s="111" t="str">
        <f ca="1">IF(ROW()-2&gt;LengthHeader,"",
OFFSET('YODA Header Blocks'!$A$2,'YODA File'!C3142,'YODA File'!A3142))</f>
        <v/>
      </c>
    </row>
    <row r="3143" spans="1:4" x14ac:dyDescent="0.25">
      <c r="A3143" s="111">
        <f t="shared" ca="1" si="98"/>
        <v>28</v>
      </c>
      <c r="B3143" s="111" t="str">
        <f ca="1">OFFSET('YODA Header Blocks'!$A$1,0,'YODA File'!A3143)</f>
        <v>Data Values</v>
      </c>
      <c r="C3143" s="111">
        <f t="shared" ca="1" si="99"/>
        <v>3042</v>
      </c>
      <c r="D3143" s="111" t="str">
        <f ca="1">IF(ROW()-2&gt;LengthHeader,"",
OFFSET('YODA Header Blocks'!$A$2,'YODA File'!C3143,'YODA File'!A3143))</f>
        <v/>
      </c>
    </row>
    <row r="3144" spans="1:4" x14ac:dyDescent="0.25">
      <c r="A3144" s="111">
        <f t="shared" ca="1" si="98"/>
        <v>28</v>
      </c>
      <c r="B3144" s="111" t="str">
        <f ca="1">OFFSET('YODA Header Blocks'!$A$1,0,'YODA File'!A3144)</f>
        <v>Data Values</v>
      </c>
      <c r="C3144" s="111">
        <f t="shared" ca="1" si="99"/>
        <v>3043</v>
      </c>
      <c r="D3144" s="111" t="str">
        <f ca="1">IF(ROW()-2&gt;LengthHeader,"",
OFFSET('YODA Header Blocks'!$A$2,'YODA File'!C3144,'YODA File'!A3144))</f>
        <v/>
      </c>
    </row>
    <row r="3145" spans="1:4" x14ac:dyDescent="0.25">
      <c r="A3145" s="111">
        <f t="shared" ca="1" si="98"/>
        <v>28</v>
      </c>
      <c r="B3145" s="111" t="str">
        <f ca="1">OFFSET('YODA Header Blocks'!$A$1,0,'YODA File'!A3145)</f>
        <v>Data Values</v>
      </c>
      <c r="C3145" s="111">
        <f t="shared" ca="1" si="99"/>
        <v>3044</v>
      </c>
      <c r="D3145" s="111" t="str">
        <f ca="1">IF(ROW()-2&gt;LengthHeader,"",
OFFSET('YODA Header Blocks'!$A$2,'YODA File'!C3145,'YODA File'!A3145))</f>
        <v/>
      </c>
    </row>
    <row r="3146" spans="1:4" x14ac:dyDescent="0.25">
      <c r="A3146" s="111">
        <f t="shared" ca="1" si="98"/>
        <v>28</v>
      </c>
      <c r="B3146" s="111" t="str">
        <f ca="1">OFFSET('YODA Header Blocks'!$A$1,0,'YODA File'!A3146)</f>
        <v>Data Values</v>
      </c>
      <c r="C3146" s="111">
        <f t="shared" ca="1" si="99"/>
        <v>3045</v>
      </c>
      <c r="D3146" s="111" t="str">
        <f ca="1">IF(ROW()-2&gt;LengthHeader,"",
OFFSET('YODA Header Blocks'!$A$2,'YODA File'!C3146,'YODA File'!A3146))</f>
        <v/>
      </c>
    </row>
    <row r="3147" spans="1:4" x14ac:dyDescent="0.25">
      <c r="A3147" s="111">
        <f t="shared" ca="1" si="98"/>
        <v>28</v>
      </c>
      <c r="B3147" s="111" t="str">
        <f ca="1">OFFSET('YODA Header Blocks'!$A$1,0,'YODA File'!A3147)</f>
        <v>Data Values</v>
      </c>
      <c r="C3147" s="111">
        <f t="shared" ca="1" si="99"/>
        <v>3046</v>
      </c>
      <c r="D3147" s="111" t="str">
        <f ca="1">IF(ROW()-2&gt;LengthHeader,"",
OFFSET('YODA Header Blocks'!$A$2,'YODA File'!C3147,'YODA File'!A3147))</f>
        <v/>
      </c>
    </row>
    <row r="3148" spans="1:4" x14ac:dyDescent="0.25">
      <c r="A3148" s="111">
        <f t="shared" ca="1" si="98"/>
        <v>28</v>
      </c>
      <c r="B3148" s="111" t="str">
        <f ca="1">OFFSET('YODA Header Blocks'!$A$1,0,'YODA File'!A3148)</f>
        <v>Data Values</v>
      </c>
      <c r="C3148" s="111">
        <f t="shared" ca="1" si="99"/>
        <v>3047</v>
      </c>
      <c r="D3148" s="111" t="str">
        <f ca="1">IF(ROW()-2&gt;LengthHeader,"",
OFFSET('YODA Header Blocks'!$A$2,'YODA File'!C3148,'YODA File'!A3148))</f>
        <v/>
      </c>
    </row>
    <row r="3149" spans="1:4" x14ac:dyDescent="0.25">
      <c r="A3149" s="111">
        <f t="shared" ca="1" si="98"/>
        <v>28</v>
      </c>
      <c r="B3149" s="111" t="str">
        <f ca="1">OFFSET('YODA Header Blocks'!$A$1,0,'YODA File'!A3149)</f>
        <v>Data Values</v>
      </c>
      <c r="C3149" s="111">
        <f t="shared" ca="1" si="99"/>
        <v>3048</v>
      </c>
      <c r="D3149" s="111" t="str">
        <f ca="1">IF(ROW()-2&gt;LengthHeader,"",
OFFSET('YODA Header Blocks'!$A$2,'YODA File'!C3149,'YODA File'!A3149))</f>
        <v/>
      </c>
    </row>
    <row r="3150" spans="1:4" x14ac:dyDescent="0.25">
      <c r="A3150" s="111">
        <f t="shared" ca="1" si="98"/>
        <v>28</v>
      </c>
      <c r="B3150" s="111" t="str">
        <f ca="1">OFFSET('YODA Header Blocks'!$A$1,0,'YODA File'!A3150)</f>
        <v>Data Values</v>
      </c>
      <c r="C3150" s="111">
        <f t="shared" ca="1" si="99"/>
        <v>3049</v>
      </c>
      <c r="D3150" s="111" t="str">
        <f ca="1">IF(ROW()-2&gt;LengthHeader,"",
OFFSET('YODA Header Blocks'!$A$2,'YODA File'!C3150,'YODA File'!A3150))</f>
        <v/>
      </c>
    </row>
    <row r="3151" spans="1:4" x14ac:dyDescent="0.25">
      <c r="A3151" s="111">
        <f t="shared" ca="1" si="98"/>
        <v>28</v>
      </c>
      <c r="B3151" s="111" t="str">
        <f ca="1">OFFSET('YODA Header Blocks'!$A$1,0,'YODA File'!A3151)</f>
        <v>Data Values</v>
      </c>
      <c r="C3151" s="111">
        <f t="shared" ca="1" si="99"/>
        <v>3050</v>
      </c>
      <c r="D3151" s="111" t="str">
        <f ca="1">IF(ROW()-2&gt;LengthHeader,"",
OFFSET('YODA Header Blocks'!$A$2,'YODA File'!C3151,'YODA File'!A3151))</f>
        <v/>
      </c>
    </row>
    <row r="3152" spans="1:4" x14ac:dyDescent="0.25">
      <c r="A3152" s="111">
        <f t="shared" ca="1" si="98"/>
        <v>28</v>
      </c>
      <c r="B3152" s="111" t="str">
        <f ca="1">OFFSET('YODA Header Blocks'!$A$1,0,'YODA File'!A3152)</f>
        <v>Data Values</v>
      </c>
      <c r="C3152" s="111">
        <f t="shared" ca="1" si="99"/>
        <v>3051</v>
      </c>
      <c r="D3152" s="111" t="str">
        <f ca="1">IF(ROW()-2&gt;LengthHeader,"",
OFFSET('YODA Header Blocks'!$A$2,'YODA File'!C3152,'YODA File'!A3152))</f>
        <v/>
      </c>
    </row>
    <row r="3153" spans="1:4" x14ac:dyDescent="0.25">
      <c r="A3153" s="111">
        <f t="shared" ca="1" si="98"/>
        <v>28</v>
      </c>
      <c r="B3153" s="111" t="str">
        <f ca="1">OFFSET('YODA Header Blocks'!$A$1,0,'YODA File'!A3153)</f>
        <v>Data Values</v>
      </c>
      <c r="C3153" s="111">
        <f t="shared" ca="1" si="99"/>
        <v>3052</v>
      </c>
      <c r="D3153" s="111" t="str">
        <f ca="1">IF(ROW()-2&gt;LengthHeader,"",
OFFSET('YODA Header Blocks'!$A$2,'YODA File'!C3153,'YODA File'!A3153))</f>
        <v/>
      </c>
    </row>
    <row r="3154" spans="1:4" x14ac:dyDescent="0.25">
      <c r="A3154" s="111">
        <f t="shared" ca="1" si="98"/>
        <v>28</v>
      </c>
      <c r="B3154" s="111" t="str">
        <f ca="1">OFFSET('YODA Header Blocks'!$A$1,0,'YODA File'!A3154)</f>
        <v>Data Values</v>
      </c>
      <c r="C3154" s="111">
        <f t="shared" ca="1" si="99"/>
        <v>3053</v>
      </c>
      <c r="D3154" s="111" t="str">
        <f ca="1">IF(ROW()-2&gt;LengthHeader,"",
OFFSET('YODA Header Blocks'!$A$2,'YODA File'!C3154,'YODA File'!A3154))</f>
        <v/>
      </c>
    </row>
    <row r="3155" spans="1:4" x14ac:dyDescent="0.25">
      <c r="A3155" s="111">
        <f t="shared" ca="1" si="98"/>
        <v>28</v>
      </c>
      <c r="B3155" s="111" t="str">
        <f ca="1">OFFSET('YODA Header Blocks'!$A$1,0,'YODA File'!A3155)</f>
        <v>Data Values</v>
      </c>
      <c r="C3155" s="111">
        <f t="shared" ca="1" si="99"/>
        <v>3054</v>
      </c>
      <c r="D3155" s="111" t="str">
        <f ca="1">IF(ROW()-2&gt;LengthHeader,"",
OFFSET('YODA Header Blocks'!$A$2,'YODA File'!C3155,'YODA File'!A3155))</f>
        <v/>
      </c>
    </row>
    <row r="3156" spans="1:4" x14ac:dyDescent="0.25">
      <c r="A3156" s="111">
        <f t="shared" ca="1" si="98"/>
        <v>28</v>
      </c>
      <c r="B3156" s="111" t="str">
        <f ca="1">OFFSET('YODA Header Blocks'!$A$1,0,'YODA File'!A3156)</f>
        <v>Data Values</v>
      </c>
      <c r="C3156" s="111">
        <f t="shared" ca="1" si="99"/>
        <v>3055</v>
      </c>
      <c r="D3156" s="111" t="str">
        <f ca="1">IF(ROW()-2&gt;LengthHeader,"",
OFFSET('YODA Header Blocks'!$A$2,'YODA File'!C3156,'YODA File'!A3156))</f>
        <v/>
      </c>
    </row>
    <row r="3157" spans="1:4" x14ac:dyDescent="0.25">
      <c r="A3157" s="111">
        <f t="shared" ca="1" si="98"/>
        <v>28</v>
      </c>
      <c r="B3157" s="111" t="str">
        <f ca="1">OFFSET('YODA Header Blocks'!$A$1,0,'YODA File'!A3157)</f>
        <v>Data Values</v>
      </c>
      <c r="C3157" s="111">
        <f t="shared" ca="1" si="99"/>
        <v>3056</v>
      </c>
      <c r="D3157" s="111" t="str">
        <f ca="1">IF(ROW()-2&gt;LengthHeader,"",
OFFSET('YODA Header Blocks'!$A$2,'YODA File'!C3157,'YODA File'!A3157))</f>
        <v/>
      </c>
    </row>
    <row r="3158" spans="1:4" x14ac:dyDescent="0.25">
      <c r="A3158" s="111">
        <f t="shared" ca="1" si="98"/>
        <v>28</v>
      </c>
      <c r="B3158" s="111" t="str">
        <f ca="1">OFFSET('YODA Header Blocks'!$A$1,0,'YODA File'!A3158)</f>
        <v>Data Values</v>
      </c>
      <c r="C3158" s="111">
        <f t="shared" ca="1" si="99"/>
        <v>3057</v>
      </c>
      <c r="D3158" s="111" t="str">
        <f ca="1">IF(ROW()-2&gt;LengthHeader,"",
OFFSET('YODA Header Blocks'!$A$2,'YODA File'!C3158,'YODA File'!A3158))</f>
        <v/>
      </c>
    </row>
    <row r="3159" spans="1:4" x14ac:dyDescent="0.25">
      <c r="A3159" s="111">
        <f t="shared" ca="1" si="98"/>
        <v>28</v>
      </c>
      <c r="B3159" s="111" t="str">
        <f ca="1">OFFSET('YODA Header Blocks'!$A$1,0,'YODA File'!A3159)</f>
        <v>Data Values</v>
      </c>
      <c r="C3159" s="111">
        <f t="shared" ca="1" si="99"/>
        <v>3058</v>
      </c>
      <c r="D3159" s="111" t="str">
        <f ca="1">IF(ROW()-2&gt;LengthHeader,"",
OFFSET('YODA Header Blocks'!$A$2,'YODA File'!C3159,'YODA File'!A3159))</f>
        <v/>
      </c>
    </row>
    <row r="3160" spans="1:4" x14ac:dyDescent="0.25">
      <c r="A3160" s="111">
        <f t="shared" ca="1" si="98"/>
        <v>28</v>
      </c>
      <c r="B3160" s="111" t="str">
        <f ca="1">OFFSET('YODA Header Blocks'!$A$1,0,'YODA File'!A3160)</f>
        <v>Data Values</v>
      </c>
      <c r="C3160" s="111">
        <f t="shared" ca="1" si="99"/>
        <v>3059</v>
      </c>
      <c r="D3160" s="111" t="str">
        <f ca="1">IF(ROW()-2&gt;LengthHeader,"",
OFFSET('YODA Header Blocks'!$A$2,'YODA File'!C3160,'YODA File'!A3160))</f>
        <v/>
      </c>
    </row>
    <row r="3161" spans="1:4" x14ac:dyDescent="0.25">
      <c r="A3161" s="111">
        <f t="shared" ca="1" si="98"/>
        <v>28</v>
      </c>
      <c r="B3161" s="111" t="str">
        <f ca="1">OFFSET('YODA Header Blocks'!$A$1,0,'YODA File'!A3161)</f>
        <v>Data Values</v>
      </c>
      <c r="C3161" s="111">
        <f t="shared" ca="1" si="99"/>
        <v>3060</v>
      </c>
      <c r="D3161" s="111" t="str">
        <f ca="1">IF(ROW()-2&gt;LengthHeader,"",
OFFSET('YODA Header Blocks'!$A$2,'YODA File'!C3161,'YODA File'!A3161))</f>
        <v/>
      </c>
    </row>
    <row r="3162" spans="1:4" x14ac:dyDescent="0.25">
      <c r="A3162" s="111">
        <f t="shared" ca="1" si="98"/>
        <v>28</v>
      </c>
      <c r="B3162" s="111" t="str">
        <f ca="1">OFFSET('YODA Header Blocks'!$A$1,0,'YODA File'!A3162)</f>
        <v>Data Values</v>
      </c>
      <c r="C3162" s="111">
        <f t="shared" ca="1" si="99"/>
        <v>3061</v>
      </c>
      <c r="D3162" s="111" t="str">
        <f ca="1">IF(ROW()-2&gt;LengthHeader,"",
OFFSET('YODA Header Blocks'!$A$2,'YODA File'!C3162,'YODA File'!A3162))</f>
        <v/>
      </c>
    </row>
    <row r="3163" spans="1:4" x14ac:dyDescent="0.25">
      <c r="A3163" s="111">
        <f t="shared" ca="1" si="98"/>
        <v>28</v>
      </c>
      <c r="B3163" s="111" t="str">
        <f ca="1">OFFSET('YODA Header Blocks'!$A$1,0,'YODA File'!A3163)</f>
        <v>Data Values</v>
      </c>
      <c r="C3163" s="111">
        <f t="shared" ca="1" si="99"/>
        <v>3062</v>
      </c>
      <c r="D3163" s="111" t="str">
        <f ca="1">IF(ROW()-2&gt;LengthHeader,"",
OFFSET('YODA Header Blocks'!$A$2,'YODA File'!C3163,'YODA File'!A3163))</f>
        <v/>
      </c>
    </row>
    <row r="3164" spans="1:4" x14ac:dyDescent="0.25">
      <c r="A3164" s="111">
        <f t="shared" ca="1" si="98"/>
        <v>28</v>
      </c>
      <c r="B3164" s="111" t="str">
        <f ca="1">OFFSET('YODA Header Blocks'!$A$1,0,'YODA File'!A3164)</f>
        <v>Data Values</v>
      </c>
      <c r="C3164" s="111">
        <f t="shared" ca="1" si="99"/>
        <v>3063</v>
      </c>
      <c r="D3164" s="111" t="str">
        <f ca="1">IF(ROW()-2&gt;LengthHeader,"",
OFFSET('YODA Header Blocks'!$A$2,'YODA File'!C3164,'YODA File'!A3164))</f>
        <v/>
      </c>
    </row>
    <row r="3165" spans="1:4" x14ac:dyDescent="0.25">
      <c r="A3165" s="111">
        <f t="shared" ca="1" si="98"/>
        <v>28</v>
      </c>
      <c r="B3165" s="111" t="str">
        <f ca="1">OFFSET('YODA Header Blocks'!$A$1,0,'YODA File'!A3165)</f>
        <v>Data Values</v>
      </c>
      <c r="C3165" s="111">
        <f t="shared" ca="1" si="99"/>
        <v>3064</v>
      </c>
      <c r="D3165" s="111" t="str">
        <f ca="1">IF(ROW()-2&gt;LengthHeader,"",
OFFSET('YODA Header Blocks'!$A$2,'YODA File'!C3165,'YODA File'!A3165))</f>
        <v/>
      </c>
    </row>
    <row r="3166" spans="1:4" x14ac:dyDescent="0.25">
      <c r="A3166" s="111">
        <f t="shared" ca="1" si="98"/>
        <v>28</v>
      </c>
      <c r="B3166" s="111" t="str">
        <f ca="1">OFFSET('YODA Header Blocks'!$A$1,0,'YODA File'!A3166)</f>
        <v>Data Values</v>
      </c>
      <c r="C3166" s="111">
        <f t="shared" ca="1" si="99"/>
        <v>3065</v>
      </c>
      <c r="D3166" s="111" t="str">
        <f ca="1">IF(ROW()-2&gt;LengthHeader,"",
OFFSET('YODA Header Blocks'!$A$2,'YODA File'!C3166,'YODA File'!A3166))</f>
        <v/>
      </c>
    </row>
    <row r="3167" spans="1:4" x14ac:dyDescent="0.25">
      <c r="A3167" s="111">
        <f t="shared" ca="1" si="98"/>
        <v>28</v>
      </c>
      <c r="B3167" s="111" t="str">
        <f ca="1">OFFSET('YODA Header Blocks'!$A$1,0,'YODA File'!A3167)</f>
        <v>Data Values</v>
      </c>
      <c r="C3167" s="111">
        <f t="shared" ca="1" si="99"/>
        <v>3066</v>
      </c>
      <c r="D3167" s="111" t="str">
        <f ca="1">IF(ROW()-2&gt;LengthHeader,"",
OFFSET('YODA Header Blocks'!$A$2,'YODA File'!C3167,'YODA File'!A3167))</f>
        <v/>
      </c>
    </row>
    <row r="3168" spans="1:4" x14ac:dyDescent="0.25">
      <c r="A3168" s="111">
        <f t="shared" ca="1" si="98"/>
        <v>28</v>
      </c>
      <c r="B3168" s="111" t="str">
        <f ca="1">OFFSET('YODA Header Blocks'!$A$1,0,'YODA File'!A3168)</f>
        <v>Data Values</v>
      </c>
      <c r="C3168" s="111">
        <f t="shared" ca="1" si="99"/>
        <v>3067</v>
      </c>
      <c r="D3168" s="111" t="str">
        <f ca="1">IF(ROW()-2&gt;LengthHeader,"",
OFFSET('YODA Header Blocks'!$A$2,'YODA File'!C3168,'YODA File'!A3168))</f>
        <v/>
      </c>
    </row>
    <row r="3169" spans="1:4" x14ac:dyDescent="0.25">
      <c r="A3169" s="111">
        <f t="shared" ca="1" si="98"/>
        <v>28</v>
      </c>
      <c r="B3169" s="111" t="str">
        <f ca="1">OFFSET('YODA Header Blocks'!$A$1,0,'YODA File'!A3169)</f>
        <v>Data Values</v>
      </c>
      <c r="C3169" s="111">
        <f t="shared" ca="1" si="99"/>
        <v>3068</v>
      </c>
      <c r="D3169" s="111" t="str">
        <f ca="1">IF(ROW()-2&gt;LengthHeader,"",
OFFSET('YODA Header Blocks'!$A$2,'YODA File'!C3169,'YODA File'!A3169))</f>
        <v/>
      </c>
    </row>
    <row r="3170" spans="1:4" x14ac:dyDescent="0.25">
      <c r="A3170" s="111">
        <f t="shared" ca="1" si="98"/>
        <v>28</v>
      </c>
      <c r="B3170" s="111" t="str">
        <f ca="1">OFFSET('YODA Header Blocks'!$A$1,0,'YODA File'!A3170)</f>
        <v>Data Values</v>
      </c>
      <c r="C3170" s="111">
        <f t="shared" ca="1" si="99"/>
        <v>3069</v>
      </c>
      <c r="D3170" s="111" t="str">
        <f ca="1">IF(ROW()-2&gt;LengthHeader,"",
OFFSET('YODA Header Blocks'!$A$2,'YODA File'!C3170,'YODA File'!A3170))</f>
        <v/>
      </c>
    </row>
    <row r="3171" spans="1:4" x14ac:dyDescent="0.25">
      <c r="A3171" s="111">
        <f t="shared" ca="1" si="98"/>
        <v>28</v>
      </c>
      <c r="B3171" s="111" t="str">
        <f ca="1">OFFSET('YODA Header Blocks'!$A$1,0,'YODA File'!A3171)</f>
        <v>Data Values</v>
      </c>
      <c r="C3171" s="111">
        <f t="shared" ca="1" si="99"/>
        <v>3070</v>
      </c>
      <c r="D3171" s="111" t="str">
        <f ca="1">IF(ROW()-2&gt;LengthHeader,"",
OFFSET('YODA Header Blocks'!$A$2,'YODA File'!C3171,'YODA File'!A3171))</f>
        <v/>
      </c>
    </row>
    <row r="3172" spans="1:4" x14ac:dyDescent="0.25">
      <c r="A3172" s="111">
        <f t="shared" ca="1" si="98"/>
        <v>28</v>
      </c>
      <c r="B3172" s="111" t="str">
        <f ca="1">OFFSET('YODA Header Blocks'!$A$1,0,'YODA File'!A3172)</f>
        <v>Data Values</v>
      </c>
      <c r="C3172" s="111">
        <f t="shared" ca="1" si="99"/>
        <v>3071</v>
      </c>
      <c r="D3172" s="111" t="str">
        <f ca="1">IF(ROW()-2&gt;LengthHeader,"",
OFFSET('YODA Header Blocks'!$A$2,'YODA File'!C3172,'YODA File'!A3172))</f>
        <v/>
      </c>
    </row>
    <row r="3173" spans="1:4" x14ac:dyDescent="0.25">
      <c r="A3173" s="111">
        <f t="shared" ca="1" si="98"/>
        <v>28</v>
      </c>
      <c r="B3173" s="111" t="str">
        <f ca="1">OFFSET('YODA Header Blocks'!$A$1,0,'YODA File'!A3173)</f>
        <v>Data Values</v>
      </c>
      <c r="C3173" s="111">
        <f t="shared" ca="1" si="99"/>
        <v>3072</v>
      </c>
      <c r="D3173" s="111" t="str">
        <f ca="1">IF(ROW()-2&gt;LengthHeader,"",
OFFSET('YODA Header Blocks'!$A$2,'YODA File'!C3173,'YODA File'!A3173))</f>
        <v/>
      </c>
    </row>
    <row r="3174" spans="1:4" x14ac:dyDescent="0.25">
      <c r="A3174" s="111">
        <f t="shared" ca="1" si="98"/>
        <v>28</v>
      </c>
      <c r="B3174" s="111" t="str">
        <f ca="1">OFFSET('YODA Header Blocks'!$A$1,0,'YODA File'!A3174)</f>
        <v>Data Values</v>
      </c>
      <c r="C3174" s="111">
        <f t="shared" ca="1" si="99"/>
        <v>3073</v>
      </c>
      <c r="D3174" s="111" t="str">
        <f ca="1">IF(ROW()-2&gt;LengthHeader,"",
OFFSET('YODA Header Blocks'!$A$2,'YODA File'!C3174,'YODA File'!A3174))</f>
        <v/>
      </c>
    </row>
    <row r="3175" spans="1:4" x14ac:dyDescent="0.25">
      <c r="A3175" s="111">
        <f t="shared" ca="1" si="98"/>
        <v>28</v>
      </c>
      <c r="B3175" s="111" t="str">
        <f ca="1">OFFSET('YODA Header Blocks'!$A$1,0,'YODA File'!A3175)</f>
        <v>Data Values</v>
      </c>
      <c r="C3175" s="111">
        <f t="shared" ca="1" si="99"/>
        <v>3074</v>
      </c>
      <c r="D3175" s="111" t="str">
        <f ca="1">IF(ROW()-2&gt;LengthHeader,"",
OFFSET('YODA Header Blocks'!$A$2,'YODA File'!C3175,'YODA File'!A3175))</f>
        <v/>
      </c>
    </row>
    <row r="3176" spans="1:4" x14ac:dyDescent="0.25">
      <c r="A3176" s="111">
        <f t="shared" ca="1" si="98"/>
        <v>28</v>
      </c>
      <c r="B3176" s="111" t="str">
        <f ca="1">OFFSET('YODA Header Blocks'!$A$1,0,'YODA File'!A3176)</f>
        <v>Data Values</v>
      </c>
      <c r="C3176" s="111">
        <f t="shared" ca="1" si="99"/>
        <v>3075</v>
      </c>
      <c r="D3176" s="111" t="str">
        <f ca="1">IF(ROW()-2&gt;LengthHeader,"",
OFFSET('YODA Header Blocks'!$A$2,'YODA File'!C3176,'YODA File'!A3176))</f>
        <v/>
      </c>
    </row>
    <row r="3177" spans="1:4" x14ac:dyDescent="0.25">
      <c r="A3177" s="111">
        <f t="shared" ca="1" si="98"/>
        <v>28</v>
      </c>
      <c r="B3177" s="111" t="str">
        <f ca="1">OFFSET('YODA Header Blocks'!$A$1,0,'YODA File'!A3177)</f>
        <v>Data Values</v>
      </c>
      <c r="C3177" s="111">
        <f t="shared" ca="1" si="99"/>
        <v>3076</v>
      </c>
      <c r="D3177" s="111" t="str">
        <f ca="1">IF(ROW()-2&gt;LengthHeader,"",
OFFSET('YODA Header Blocks'!$A$2,'YODA File'!C3177,'YODA File'!A3177))</f>
        <v/>
      </c>
    </row>
    <row r="3178" spans="1:4" x14ac:dyDescent="0.25">
      <c r="A3178" s="111">
        <f t="shared" ca="1" si="98"/>
        <v>28</v>
      </c>
      <c r="B3178" s="111" t="str">
        <f ca="1">OFFSET('YODA Header Blocks'!$A$1,0,'YODA File'!A3178)</f>
        <v>Data Values</v>
      </c>
      <c r="C3178" s="111">
        <f t="shared" ca="1" si="99"/>
        <v>3077</v>
      </c>
      <c r="D3178" s="111" t="str">
        <f ca="1">IF(ROW()-2&gt;LengthHeader,"",
OFFSET('YODA Header Blocks'!$A$2,'YODA File'!C3178,'YODA File'!A3178))</f>
        <v/>
      </c>
    </row>
    <row r="3179" spans="1:4" x14ac:dyDescent="0.25">
      <c r="A3179" s="111">
        <f t="shared" ca="1" si="98"/>
        <v>28</v>
      </c>
      <c r="B3179" s="111" t="str">
        <f ca="1">OFFSET('YODA Header Blocks'!$A$1,0,'YODA File'!A3179)</f>
        <v>Data Values</v>
      </c>
      <c r="C3179" s="111">
        <f t="shared" ca="1" si="99"/>
        <v>3078</v>
      </c>
      <c r="D3179" s="111" t="str">
        <f ca="1">IF(ROW()-2&gt;LengthHeader,"",
OFFSET('YODA Header Blocks'!$A$2,'YODA File'!C3179,'YODA File'!A3179))</f>
        <v/>
      </c>
    </row>
    <row r="3180" spans="1:4" x14ac:dyDescent="0.25">
      <c r="A3180" s="111">
        <f t="shared" ca="1" si="98"/>
        <v>28</v>
      </c>
      <c r="B3180" s="111" t="str">
        <f ca="1">OFFSET('YODA Header Blocks'!$A$1,0,'YODA File'!A3180)</f>
        <v>Data Values</v>
      </c>
      <c r="C3180" s="111">
        <f t="shared" ca="1" si="99"/>
        <v>3079</v>
      </c>
      <c r="D3180" s="111" t="str">
        <f ca="1">IF(ROW()-2&gt;LengthHeader,"",
OFFSET('YODA Header Blocks'!$A$2,'YODA File'!C3180,'YODA File'!A3180))</f>
        <v/>
      </c>
    </row>
    <row r="3181" spans="1:4" x14ac:dyDescent="0.25">
      <c r="A3181" s="111">
        <f t="shared" ca="1" si="98"/>
        <v>28</v>
      </c>
      <c r="B3181" s="111" t="str">
        <f ca="1">OFFSET('YODA Header Blocks'!$A$1,0,'YODA File'!A3181)</f>
        <v>Data Values</v>
      </c>
      <c r="C3181" s="111">
        <f t="shared" ca="1" si="99"/>
        <v>3080</v>
      </c>
      <c r="D3181" s="111" t="str">
        <f ca="1">IF(ROW()-2&gt;LengthHeader,"",
OFFSET('YODA Header Blocks'!$A$2,'YODA File'!C3181,'YODA File'!A3181))</f>
        <v/>
      </c>
    </row>
    <row r="3182" spans="1:4" x14ac:dyDescent="0.25">
      <c r="A3182" s="111">
        <f t="shared" ca="1" si="98"/>
        <v>28</v>
      </c>
      <c r="B3182" s="111" t="str">
        <f ca="1">OFFSET('YODA Header Blocks'!$A$1,0,'YODA File'!A3182)</f>
        <v>Data Values</v>
      </c>
      <c r="C3182" s="111">
        <f t="shared" ca="1" si="99"/>
        <v>3081</v>
      </c>
      <c r="D3182" s="111" t="str">
        <f ca="1">IF(ROW()-2&gt;LengthHeader,"",
OFFSET('YODA Header Blocks'!$A$2,'YODA File'!C3182,'YODA File'!A3182))</f>
        <v/>
      </c>
    </row>
    <row r="3183" spans="1:4" x14ac:dyDescent="0.25">
      <c r="A3183" s="111">
        <f t="shared" ca="1" si="98"/>
        <v>28</v>
      </c>
      <c r="B3183" s="111" t="str">
        <f ca="1">OFFSET('YODA Header Blocks'!$A$1,0,'YODA File'!A3183)</f>
        <v>Data Values</v>
      </c>
      <c r="C3183" s="111">
        <f t="shared" ca="1" si="99"/>
        <v>3082</v>
      </c>
      <c r="D3183" s="111" t="str">
        <f ca="1">IF(ROW()-2&gt;LengthHeader,"",
OFFSET('YODA Header Blocks'!$A$2,'YODA File'!C3183,'YODA File'!A3183))</f>
        <v/>
      </c>
    </row>
    <row r="3184" spans="1:4" x14ac:dyDescent="0.25">
      <c r="A3184" s="111">
        <f t="shared" ca="1" si="98"/>
        <v>28</v>
      </c>
      <c r="B3184" s="111" t="str">
        <f ca="1">OFFSET('YODA Header Blocks'!$A$1,0,'YODA File'!A3184)</f>
        <v>Data Values</v>
      </c>
      <c r="C3184" s="111">
        <f t="shared" ca="1" si="99"/>
        <v>3083</v>
      </c>
      <c r="D3184" s="111" t="str">
        <f ca="1">IF(ROW()-2&gt;LengthHeader,"",
OFFSET('YODA Header Blocks'!$A$2,'YODA File'!C3184,'YODA File'!A3184))</f>
        <v/>
      </c>
    </row>
    <row r="3185" spans="1:4" x14ac:dyDescent="0.25">
      <c r="A3185" s="111">
        <f t="shared" ca="1" si="98"/>
        <v>28</v>
      </c>
      <c r="B3185" s="111" t="str">
        <f ca="1">OFFSET('YODA Header Blocks'!$A$1,0,'YODA File'!A3185)</f>
        <v>Data Values</v>
      </c>
      <c r="C3185" s="111">
        <f t="shared" ca="1" si="99"/>
        <v>3084</v>
      </c>
      <c r="D3185" s="111" t="str">
        <f ca="1">IF(ROW()-2&gt;LengthHeader,"",
OFFSET('YODA Header Blocks'!$A$2,'YODA File'!C3185,'YODA File'!A3185))</f>
        <v/>
      </c>
    </row>
    <row r="3186" spans="1:4" x14ac:dyDescent="0.25">
      <c r="A3186" s="111">
        <f t="shared" ca="1" si="98"/>
        <v>28</v>
      </c>
      <c r="B3186" s="111" t="str">
        <f ca="1">OFFSET('YODA Header Blocks'!$A$1,0,'YODA File'!A3186)</f>
        <v>Data Values</v>
      </c>
      <c r="C3186" s="111">
        <f t="shared" ca="1" si="99"/>
        <v>3085</v>
      </c>
      <c r="D3186" s="111" t="str">
        <f ca="1">IF(ROW()-2&gt;LengthHeader,"",
OFFSET('YODA Header Blocks'!$A$2,'YODA File'!C3186,'YODA File'!A3186))</f>
        <v/>
      </c>
    </row>
    <row r="3187" spans="1:4" x14ac:dyDescent="0.25">
      <c r="A3187" s="111">
        <f t="shared" ca="1" si="98"/>
        <v>28</v>
      </c>
      <c r="B3187" s="111" t="str">
        <f ca="1">OFFSET('YODA Header Blocks'!$A$1,0,'YODA File'!A3187)</f>
        <v>Data Values</v>
      </c>
      <c r="C3187" s="111">
        <f t="shared" ca="1" si="99"/>
        <v>3086</v>
      </c>
      <c r="D3187" s="111" t="str">
        <f ca="1">IF(ROW()-2&gt;LengthHeader,"",
OFFSET('YODA Header Blocks'!$A$2,'YODA File'!C3187,'YODA File'!A3187))</f>
        <v/>
      </c>
    </row>
    <row r="3188" spans="1:4" x14ac:dyDescent="0.25">
      <c r="A3188" s="111">
        <f t="shared" ca="1" si="98"/>
        <v>28</v>
      </c>
      <c r="B3188" s="111" t="str">
        <f ca="1">OFFSET('YODA Header Blocks'!$A$1,0,'YODA File'!A3188)</f>
        <v>Data Values</v>
      </c>
      <c r="C3188" s="111">
        <f t="shared" ca="1" si="99"/>
        <v>3087</v>
      </c>
      <c r="D3188" s="111" t="str">
        <f ca="1">IF(ROW()-2&gt;LengthHeader,"",
OFFSET('YODA Header Blocks'!$A$2,'YODA File'!C3188,'YODA File'!A3188))</f>
        <v/>
      </c>
    </row>
    <row r="3189" spans="1:4" x14ac:dyDescent="0.25">
      <c r="A3189" s="111">
        <f t="shared" ca="1" si="98"/>
        <v>28</v>
      </c>
      <c r="B3189" s="111" t="str">
        <f ca="1">OFFSET('YODA Header Blocks'!$A$1,0,'YODA File'!A3189)</f>
        <v>Data Values</v>
      </c>
      <c r="C3189" s="111">
        <f t="shared" ca="1" si="99"/>
        <v>3088</v>
      </c>
      <c r="D3189" s="111" t="str">
        <f ca="1">IF(ROW()-2&gt;LengthHeader,"",
OFFSET('YODA Header Blocks'!$A$2,'YODA File'!C3189,'YODA File'!A3189))</f>
        <v/>
      </c>
    </row>
    <row r="3190" spans="1:4" x14ac:dyDescent="0.25">
      <c r="A3190" s="111">
        <f t="shared" ca="1" si="98"/>
        <v>28</v>
      </c>
      <c r="B3190" s="111" t="str">
        <f ca="1">OFFSET('YODA Header Blocks'!$A$1,0,'YODA File'!A3190)</f>
        <v>Data Values</v>
      </c>
      <c r="C3190" s="111">
        <f t="shared" ca="1" si="99"/>
        <v>3089</v>
      </c>
      <c r="D3190" s="111" t="str">
        <f ca="1">IF(ROW()-2&gt;LengthHeader,"",
OFFSET('YODA Header Blocks'!$A$2,'YODA File'!C3190,'YODA File'!A3190))</f>
        <v/>
      </c>
    </row>
    <row r="3191" spans="1:4" x14ac:dyDescent="0.25">
      <c r="A3191" s="111">
        <f t="shared" ca="1" si="98"/>
        <v>28</v>
      </c>
      <c r="B3191" s="111" t="str">
        <f ca="1">OFFSET('YODA Header Blocks'!$A$1,0,'YODA File'!A3191)</f>
        <v>Data Values</v>
      </c>
      <c r="C3191" s="111">
        <f t="shared" ca="1" si="99"/>
        <v>3090</v>
      </c>
      <c r="D3191" s="111" t="str">
        <f ca="1">IF(ROW()-2&gt;LengthHeader,"",
OFFSET('YODA Header Blocks'!$A$2,'YODA File'!C3191,'YODA File'!A3191))</f>
        <v/>
      </c>
    </row>
    <row r="3192" spans="1:4" x14ac:dyDescent="0.25">
      <c r="A3192" s="111">
        <f t="shared" ca="1" si="98"/>
        <v>28</v>
      </c>
      <c r="B3192" s="111" t="str">
        <f ca="1">OFFSET('YODA Header Blocks'!$A$1,0,'YODA File'!A3192)</f>
        <v>Data Values</v>
      </c>
      <c r="C3192" s="111">
        <f t="shared" ca="1" si="99"/>
        <v>3091</v>
      </c>
      <c r="D3192" s="111" t="str">
        <f ca="1">IF(ROW()-2&gt;LengthHeader,"",
OFFSET('YODA Header Blocks'!$A$2,'YODA File'!C3192,'YODA File'!A3192))</f>
        <v/>
      </c>
    </row>
    <row r="3193" spans="1:4" x14ac:dyDescent="0.25">
      <c r="A3193" s="111">
        <f t="shared" ca="1" si="98"/>
        <v>28</v>
      </c>
      <c r="B3193" s="111" t="str">
        <f ca="1">OFFSET('YODA Header Blocks'!$A$1,0,'YODA File'!A3193)</f>
        <v>Data Values</v>
      </c>
      <c r="C3193" s="111">
        <f t="shared" ca="1" si="99"/>
        <v>3092</v>
      </c>
      <c r="D3193" s="111" t="str">
        <f ca="1">IF(ROW()-2&gt;LengthHeader,"",
OFFSET('YODA Header Blocks'!$A$2,'YODA File'!C3193,'YODA File'!A3193))</f>
        <v/>
      </c>
    </row>
    <row r="3194" spans="1:4" x14ac:dyDescent="0.25">
      <c r="A3194" s="111">
        <f t="shared" ca="1" si="98"/>
        <v>28</v>
      </c>
      <c r="B3194" s="111" t="str">
        <f ca="1">OFFSET('YODA Header Blocks'!$A$1,0,'YODA File'!A3194)</f>
        <v>Data Values</v>
      </c>
      <c r="C3194" s="111">
        <f t="shared" ca="1" si="99"/>
        <v>3093</v>
      </c>
      <c r="D3194" s="111" t="str">
        <f ca="1">IF(ROW()-2&gt;LengthHeader,"",
OFFSET('YODA Header Blocks'!$A$2,'YODA File'!C3194,'YODA File'!A3194))</f>
        <v/>
      </c>
    </row>
    <row r="3195" spans="1:4" x14ac:dyDescent="0.25">
      <c r="A3195" s="111">
        <f t="shared" ca="1" si="98"/>
        <v>28</v>
      </c>
      <c r="B3195" s="111" t="str">
        <f ca="1">OFFSET('YODA Header Blocks'!$A$1,0,'YODA File'!A3195)</f>
        <v>Data Values</v>
      </c>
      <c r="C3195" s="111">
        <f t="shared" ca="1" si="99"/>
        <v>3094</v>
      </c>
      <c r="D3195" s="111" t="str">
        <f ca="1">IF(ROW()-2&gt;LengthHeader,"",
OFFSET('YODA Header Blocks'!$A$2,'YODA File'!C3195,'YODA File'!A3195))</f>
        <v/>
      </c>
    </row>
    <row r="3196" spans="1:4" x14ac:dyDescent="0.25">
      <c r="A3196" s="111">
        <f t="shared" ca="1" si="98"/>
        <v>28</v>
      </c>
      <c r="B3196" s="111" t="str">
        <f ca="1">OFFSET('YODA Header Blocks'!$A$1,0,'YODA File'!A3196)</f>
        <v>Data Values</v>
      </c>
      <c r="C3196" s="111">
        <f t="shared" ca="1" si="99"/>
        <v>3095</v>
      </c>
      <c r="D3196" s="111" t="str">
        <f ca="1">IF(ROW()-2&gt;LengthHeader,"",
OFFSET('YODA Header Blocks'!$A$2,'YODA File'!C3196,'YODA File'!A3196))</f>
        <v/>
      </c>
    </row>
    <row r="3197" spans="1:4" x14ac:dyDescent="0.25">
      <c r="A3197" s="111">
        <f t="shared" ca="1" si="98"/>
        <v>28</v>
      </c>
      <c r="B3197" s="111" t="str">
        <f ca="1">OFFSET('YODA Header Blocks'!$A$1,0,'YODA File'!A3197)</f>
        <v>Data Values</v>
      </c>
      <c r="C3197" s="111">
        <f t="shared" ca="1" si="99"/>
        <v>3096</v>
      </c>
      <c r="D3197" s="111" t="str">
        <f ca="1">IF(ROW()-2&gt;LengthHeader,"",
OFFSET('YODA Header Blocks'!$A$2,'YODA File'!C3197,'YODA File'!A3197))</f>
        <v/>
      </c>
    </row>
    <row r="3198" spans="1:4" x14ac:dyDescent="0.25">
      <c r="A3198" s="111">
        <f t="shared" ca="1" si="98"/>
        <v>28</v>
      </c>
      <c r="B3198" s="111" t="str">
        <f ca="1">OFFSET('YODA Header Blocks'!$A$1,0,'YODA File'!A3198)</f>
        <v>Data Values</v>
      </c>
      <c r="C3198" s="111">
        <f t="shared" ca="1" si="99"/>
        <v>3097</v>
      </c>
      <c r="D3198" s="111" t="str">
        <f ca="1">IF(ROW()-2&gt;LengthHeader,"",
OFFSET('YODA Header Blocks'!$A$2,'YODA File'!C3198,'YODA File'!A3198))</f>
        <v/>
      </c>
    </row>
    <row r="3199" spans="1:4" x14ac:dyDescent="0.25">
      <c r="A3199" s="111">
        <f t="shared" ca="1" si="98"/>
        <v>28</v>
      </c>
      <c r="B3199" s="111" t="str">
        <f ca="1">OFFSET('YODA Header Blocks'!$A$1,0,'YODA File'!A3199)</f>
        <v>Data Values</v>
      </c>
      <c r="C3199" s="111">
        <f t="shared" ca="1" si="99"/>
        <v>3098</v>
      </c>
      <c r="D3199" s="111" t="str">
        <f ca="1">IF(ROW()-2&gt;LengthHeader,"",
OFFSET('YODA Header Blocks'!$A$2,'YODA File'!C3199,'YODA File'!A3199))</f>
        <v/>
      </c>
    </row>
    <row r="3200" spans="1:4" x14ac:dyDescent="0.25">
      <c r="A3200" s="111">
        <f t="shared" ca="1" si="98"/>
        <v>28</v>
      </c>
      <c r="B3200" s="111" t="str">
        <f ca="1">OFFSET('YODA Header Blocks'!$A$1,0,'YODA File'!A3200)</f>
        <v>Data Values</v>
      </c>
      <c r="C3200" s="111">
        <f t="shared" ca="1" si="99"/>
        <v>3099</v>
      </c>
      <c r="D3200" s="111" t="str">
        <f ca="1">IF(ROW()-2&gt;LengthHeader,"",
OFFSET('YODA Header Blocks'!$A$2,'YODA File'!C3200,'YODA File'!A3200))</f>
        <v/>
      </c>
    </row>
    <row r="3201" spans="1:4" x14ac:dyDescent="0.25">
      <c r="A3201" s="111">
        <f t="shared" ca="1" si="98"/>
        <v>28</v>
      </c>
      <c r="B3201" s="111" t="str">
        <f ca="1">OFFSET('YODA Header Blocks'!$A$1,0,'YODA File'!A3201)</f>
        <v>Data Values</v>
      </c>
      <c r="C3201" s="111">
        <f t="shared" ca="1" si="99"/>
        <v>3100</v>
      </c>
      <c r="D3201" s="111" t="str">
        <f ca="1">IF(ROW()-2&gt;LengthHeader,"",
OFFSET('YODA Header Blocks'!$A$2,'YODA File'!C3201,'YODA File'!A3201))</f>
        <v/>
      </c>
    </row>
    <row r="3202" spans="1:4" x14ac:dyDescent="0.25">
      <c r="A3202" s="111">
        <f t="shared" ca="1" si="98"/>
        <v>28</v>
      </c>
      <c r="B3202" s="111" t="str">
        <f ca="1">OFFSET('YODA Header Blocks'!$A$1,0,'YODA File'!A3202)</f>
        <v>Data Values</v>
      </c>
      <c r="C3202" s="111">
        <f t="shared" ca="1" si="99"/>
        <v>3101</v>
      </c>
      <c r="D3202" s="111" t="str">
        <f ca="1">IF(ROW()-2&gt;LengthHeader,"",
OFFSET('YODA Header Blocks'!$A$2,'YODA File'!C3202,'YODA File'!A3202))</f>
        <v/>
      </c>
    </row>
    <row r="3203" spans="1:4" x14ac:dyDescent="0.25">
      <c r="A3203" s="111">
        <f t="shared" ref="A3203:A3266" ca="1" si="100">IF(C3202=INDIRECT(CONCATENATE("'YODA Header Blocks'!R2C",A3202+1,":R2C",A3202+1),FALSE),A3202+1,A3202)</f>
        <v>28</v>
      </c>
      <c r="B3203" s="111" t="str">
        <f ca="1">OFFSET('YODA Header Blocks'!$A$1,0,'YODA File'!A3203)</f>
        <v>Data Values</v>
      </c>
      <c r="C3203" s="111">
        <f t="shared" ref="C3203:C3266" ca="1" si="101">IF(C3202=SUM(INDIRECT(CONCATENATE("'YODA Header Blocks'!R2C",A3202+1,":R2C",A3202+1),FALSE)),1,C3202+1)</f>
        <v>3102</v>
      </c>
      <c r="D3203" s="111" t="str">
        <f ca="1">IF(ROW()-2&gt;LengthHeader,"",
OFFSET('YODA Header Blocks'!$A$2,'YODA File'!C3203,'YODA File'!A3203))</f>
        <v/>
      </c>
    </row>
    <row r="3204" spans="1:4" x14ac:dyDescent="0.25">
      <c r="A3204" s="111">
        <f t="shared" ca="1" si="100"/>
        <v>28</v>
      </c>
      <c r="B3204" s="111" t="str">
        <f ca="1">OFFSET('YODA Header Blocks'!$A$1,0,'YODA File'!A3204)</f>
        <v>Data Values</v>
      </c>
      <c r="C3204" s="111">
        <f t="shared" ca="1" si="101"/>
        <v>3103</v>
      </c>
      <c r="D3204" s="111" t="str">
        <f ca="1">IF(ROW()-2&gt;LengthHeader,"",
OFFSET('YODA Header Blocks'!$A$2,'YODA File'!C3204,'YODA File'!A3204))</f>
        <v/>
      </c>
    </row>
    <row r="3205" spans="1:4" x14ac:dyDescent="0.25">
      <c r="A3205" s="111">
        <f t="shared" ca="1" si="100"/>
        <v>28</v>
      </c>
      <c r="B3205" s="111" t="str">
        <f ca="1">OFFSET('YODA Header Blocks'!$A$1,0,'YODA File'!A3205)</f>
        <v>Data Values</v>
      </c>
      <c r="C3205" s="111">
        <f t="shared" ca="1" si="101"/>
        <v>3104</v>
      </c>
      <c r="D3205" s="111" t="str">
        <f ca="1">IF(ROW()-2&gt;LengthHeader,"",
OFFSET('YODA Header Blocks'!$A$2,'YODA File'!C3205,'YODA File'!A3205))</f>
        <v/>
      </c>
    </row>
    <row r="3206" spans="1:4" x14ac:dyDescent="0.25">
      <c r="A3206" s="111">
        <f t="shared" ca="1" si="100"/>
        <v>28</v>
      </c>
      <c r="B3206" s="111" t="str">
        <f ca="1">OFFSET('YODA Header Blocks'!$A$1,0,'YODA File'!A3206)</f>
        <v>Data Values</v>
      </c>
      <c r="C3206" s="111">
        <f t="shared" ca="1" si="101"/>
        <v>3105</v>
      </c>
      <c r="D3206" s="111" t="str">
        <f ca="1">IF(ROW()-2&gt;LengthHeader,"",
OFFSET('YODA Header Blocks'!$A$2,'YODA File'!C3206,'YODA File'!A3206))</f>
        <v/>
      </c>
    </row>
    <row r="3207" spans="1:4" x14ac:dyDescent="0.25">
      <c r="A3207" s="111">
        <f t="shared" ca="1" si="100"/>
        <v>28</v>
      </c>
      <c r="B3207" s="111" t="str">
        <f ca="1">OFFSET('YODA Header Blocks'!$A$1,0,'YODA File'!A3207)</f>
        <v>Data Values</v>
      </c>
      <c r="C3207" s="111">
        <f t="shared" ca="1" si="101"/>
        <v>3106</v>
      </c>
      <c r="D3207" s="111" t="str">
        <f ca="1">IF(ROW()-2&gt;LengthHeader,"",
OFFSET('YODA Header Blocks'!$A$2,'YODA File'!C3207,'YODA File'!A3207))</f>
        <v/>
      </c>
    </row>
    <row r="3208" spans="1:4" x14ac:dyDescent="0.25">
      <c r="A3208" s="111">
        <f t="shared" ca="1" si="100"/>
        <v>28</v>
      </c>
      <c r="B3208" s="111" t="str">
        <f ca="1">OFFSET('YODA Header Blocks'!$A$1,0,'YODA File'!A3208)</f>
        <v>Data Values</v>
      </c>
      <c r="C3208" s="111">
        <f t="shared" ca="1" si="101"/>
        <v>3107</v>
      </c>
      <c r="D3208" s="111" t="str">
        <f ca="1">IF(ROW()-2&gt;LengthHeader,"",
OFFSET('YODA Header Blocks'!$A$2,'YODA File'!C3208,'YODA File'!A3208))</f>
        <v/>
      </c>
    </row>
    <row r="3209" spans="1:4" x14ac:dyDescent="0.25">
      <c r="A3209" s="111">
        <f t="shared" ca="1" si="100"/>
        <v>28</v>
      </c>
      <c r="B3209" s="111" t="str">
        <f ca="1">OFFSET('YODA Header Blocks'!$A$1,0,'YODA File'!A3209)</f>
        <v>Data Values</v>
      </c>
      <c r="C3209" s="111">
        <f t="shared" ca="1" si="101"/>
        <v>3108</v>
      </c>
      <c r="D3209" s="111" t="str">
        <f ca="1">IF(ROW()-2&gt;LengthHeader,"",
OFFSET('YODA Header Blocks'!$A$2,'YODA File'!C3209,'YODA File'!A3209))</f>
        <v/>
      </c>
    </row>
    <row r="3210" spans="1:4" x14ac:dyDescent="0.25">
      <c r="A3210" s="111">
        <f t="shared" ca="1" si="100"/>
        <v>28</v>
      </c>
      <c r="B3210" s="111" t="str">
        <f ca="1">OFFSET('YODA Header Blocks'!$A$1,0,'YODA File'!A3210)</f>
        <v>Data Values</v>
      </c>
      <c r="C3210" s="111">
        <f t="shared" ca="1" si="101"/>
        <v>3109</v>
      </c>
      <c r="D3210" s="111" t="str">
        <f ca="1">IF(ROW()-2&gt;LengthHeader,"",
OFFSET('YODA Header Blocks'!$A$2,'YODA File'!C3210,'YODA File'!A3210))</f>
        <v/>
      </c>
    </row>
    <row r="3211" spans="1:4" x14ac:dyDescent="0.25">
      <c r="A3211" s="111">
        <f t="shared" ca="1" si="100"/>
        <v>28</v>
      </c>
      <c r="B3211" s="111" t="str">
        <f ca="1">OFFSET('YODA Header Blocks'!$A$1,0,'YODA File'!A3211)</f>
        <v>Data Values</v>
      </c>
      <c r="C3211" s="111">
        <f t="shared" ca="1" si="101"/>
        <v>3110</v>
      </c>
      <c r="D3211" s="111" t="str">
        <f ca="1">IF(ROW()-2&gt;LengthHeader,"",
OFFSET('YODA Header Blocks'!$A$2,'YODA File'!C3211,'YODA File'!A3211))</f>
        <v/>
      </c>
    </row>
    <row r="3212" spans="1:4" x14ac:dyDescent="0.25">
      <c r="A3212" s="111">
        <f t="shared" ca="1" si="100"/>
        <v>28</v>
      </c>
      <c r="B3212" s="111" t="str">
        <f ca="1">OFFSET('YODA Header Blocks'!$A$1,0,'YODA File'!A3212)</f>
        <v>Data Values</v>
      </c>
      <c r="C3212" s="111">
        <f t="shared" ca="1" si="101"/>
        <v>3111</v>
      </c>
      <c r="D3212" s="111" t="str">
        <f ca="1">IF(ROW()-2&gt;LengthHeader,"",
OFFSET('YODA Header Blocks'!$A$2,'YODA File'!C3212,'YODA File'!A3212))</f>
        <v/>
      </c>
    </row>
    <row r="3213" spans="1:4" x14ac:dyDescent="0.25">
      <c r="A3213" s="111">
        <f t="shared" ca="1" si="100"/>
        <v>28</v>
      </c>
      <c r="B3213" s="111" t="str">
        <f ca="1">OFFSET('YODA Header Blocks'!$A$1,0,'YODA File'!A3213)</f>
        <v>Data Values</v>
      </c>
      <c r="C3213" s="111">
        <f t="shared" ca="1" si="101"/>
        <v>3112</v>
      </c>
      <c r="D3213" s="111" t="str">
        <f ca="1">IF(ROW()-2&gt;LengthHeader,"",
OFFSET('YODA Header Blocks'!$A$2,'YODA File'!C3213,'YODA File'!A3213))</f>
        <v/>
      </c>
    </row>
    <row r="3214" spans="1:4" x14ac:dyDescent="0.25">
      <c r="A3214" s="111">
        <f t="shared" ca="1" si="100"/>
        <v>28</v>
      </c>
      <c r="B3214" s="111" t="str">
        <f ca="1">OFFSET('YODA Header Blocks'!$A$1,0,'YODA File'!A3214)</f>
        <v>Data Values</v>
      </c>
      <c r="C3214" s="111">
        <f t="shared" ca="1" si="101"/>
        <v>3113</v>
      </c>
      <c r="D3214" s="111" t="str">
        <f ca="1">IF(ROW()-2&gt;LengthHeader,"",
OFFSET('YODA Header Blocks'!$A$2,'YODA File'!C3214,'YODA File'!A3214))</f>
        <v/>
      </c>
    </row>
    <row r="3215" spans="1:4" x14ac:dyDescent="0.25">
      <c r="A3215" s="111">
        <f t="shared" ca="1" si="100"/>
        <v>28</v>
      </c>
      <c r="B3215" s="111" t="str">
        <f ca="1">OFFSET('YODA Header Blocks'!$A$1,0,'YODA File'!A3215)</f>
        <v>Data Values</v>
      </c>
      <c r="C3215" s="111">
        <f t="shared" ca="1" si="101"/>
        <v>3114</v>
      </c>
      <c r="D3215" s="111" t="str">
        <f ca="1">IF(ROW()-2&gt;LengthHeader,"",
OFFSET('YODA Header Blocks'!$A$2,'YODA File'!C3215,'YODA File'!A3215))</f>
        <v/>
      </c>
    </row>
    <row r="3216" spans="1:4" x14ac:dyDescent="0.25">
      <c r="A3216" s="111">
        <f t="shared" ca="1" si="100"/>
        <v>28</v>
      </c>
      <c r="B3216" s="111" t="str">
        <f ca="1">OFFSET('YODA Header Blocks'!$A$1,0,'YODA File'!A3216)</f>
        <v>Data Values</v>
      </c>
      <c r="C3216" s="111">
        <f t="shared" ca="1" si="101"/>
        <v>3115</v>
      </c>
      <c r="D3216" s="111" t="str">
        <f ca="1">IF(ROW()-2&gt;LengthHeader,"",
OFFSET('YODA Header Blocks'!$A$2,'YODA File'!C3216,'YODA File'!A3216))</f>
        <v/>
      </c>
    </row>
    <row r="3217" spans="1:4" x14ac:dyDescent="0.25">
      <c r="A3217" s="111">
        <f t="shared" ca="1" si="100"/>
        <v>28</v>
      </c>
      <c r="B3217" s="111" t="str">
        <f ca="1">OFFSET('YODA Header Blocks'!$A$1,0,'YODA File'!A3217)</f>
        <v>Data Values</v>
      </c>
      <c r="C3217" s="111">
        <f t="shared" ca="1" si="101"/>
        <v>3116</v>
      </c>
      <c r="D3217" s="111" t="str">
        <f ca="1">IF(ROW()-2&gt;LengthHeader,"",
OFFSET('YODA Header Blocks'!$A$2,'YODA File'!C3217,'YODA File'!A3217))</f>
        <v/>
      </c>
    </row>
    <row r="3218" spans="1:4" x14ac:dyDescent="0.25">
      <c r="A3218" s="111">
        <f t="shared" ca="1" si="100"/>
        <v>28</v>
      </c>
      <c r="B3218" s="111" t="str">
        <f ca="1">OFFSET('YODA Header Blocks'!$A$1,0,'YODA File'!A3218)</f>
        <v>Data Values</v>
      </c>
      <c r="C3218" s="111">
        <f t="shared" ca="1" si="101"/>
        <v>3117</v>
      </c>
      <c r="D3218" s="111" t="str">
        <f ca="1">IF(ROW()-2&gt;LengthHeader,"",
OFFSET('YODA Header Blocks'!$A$2,'YODA File'!C3218,'YODA File'!A3218))</f>
        <v/>
      </c>
    </row>
    <row r="3219" spans="1:4" x14ac:dyDescent="0.25">
      <c r="A3219" s="111">
        <f t="shared" ca="1" si="100"/>
        <v>28</v>
      </c>
      <c r="B3219" s="111" t="str">
        <f ca="1">OFFSET('YODA Header Blocks'!$A$1,0,'YODA File'!A3219)</f>
        <v>Data Values</v>
      </c>
      <c r="C3219" s="111">
        <f t="shared" ca="1" si="101"/>
        <v>3118</v>
      </c>
      <c r="D3219" s="111" t="str">
        <f ca="1">IF(ROW()-2&gt;LengthHeader,"",
OFFSET('YODA Header Blocks'!$A$2,'YODA File'!C3219,'YODA File'!A3219))</f>
        <v/>
      </c>
    </row>
    <row r="3220" spans="1:4" x14ac:dyDescent="0.25">
      <c r="A3220" s="111">
        <f t="shared" ca="1" si="100"/>
        <v>28</v>
      </c>
      <c r="B3220" s="111" t="str">
        <f ca="1">OFFSET('YODA Header Blocks'!$A$1,0,'YODA File'!A3220)</f>
        <v>Data Values</v>
      </c>
      <c r="C3220" s="111">
        <f t="shared" ca="1" si="101"/>
        <v>3119</v>
      </c>
      <c r="D3220" s="111" t="str">
        <f ca="1">IF(ROW()-2&gt;LengthHeader,"",
OFFSET('YODA Header Blocks'!$A$2,'YODA File'!C3220,'YODA File'!A3220))</f>
        <v/>
      </c>
    </row>
    <row r="3221" spans="1:4" x14ac:dyDescent="0.25">
      <c r="A3221" s="111">
        <f t="shared" ca="1" si="100"/>
        <v>28</v>
      </c>
      <c r="B3221" s="111" t="str">
        <f ca="1">OFFSET('YODA Header Blocks'!$A$1,0,'YODA File'!A3221)</f>
        <v>Data Values</v>
      </c>
      <c r="C3221" s="111">
        <f t="shared" ca="1" si="101"/>
        <v>3120</v>
      </c>
      <c r="D3221" s="111" t="str">
        <f ca="1">IF(ROW()-2&gt;LengthHeader,"",
OFFSET('YODA Header Blocks'!$A$2,'YODA File'!C3221,'YODA File'!A3221))</f>
        <v/>
      </c>
    </row>
    <row r="3222" spans="1:4" x14ac:dyDescent="0.25">
      <c r="A3222" s="111">
        <f t="shared" ca="1" si="100"/>
        <v>28</v>
      </c>
      <c r="B3222" s="111" t="str">
        <f ca="1">OFFSET('YODA Header Blocks'!$A$1,0,'YODA File'!A3222)</f>
        <v>Data Values</v>
      </c>
      <c r="C3222" s="111">
        <f t="shared" ca="1" si="101"/>
        <v>3121</v>
      </c>
      <c r="D3222" s="111" t="str">
        <f ca="1">IF(ROW()-2&gt;LengthHeader,"",
OFFSET('YODA Header Blocks'!$A$2,'YODA File'!C3222,'YODA File'!A3222))</f>
        <v/>
      </c>
    </row>
    <row r="3223" spans="1:4" x14ac:dyDescent="0.25">
      <c r="A3223" s="111">
        <f t="shared" ca="1" si="100"/>
        <v>28</v>
      </c>
      <c r="B3223" s="111" t="str">
        <f ca="1">OFFSET('YODA Header Blocks'!$A$1,0,'YODA File'!A3223)</f>
        <v>Data Values</v>
      </c>
      <c r="C3223" s="111">
        <f t="shared" ca="1" si="101"/>
        <v>3122</v>
      </c>
      <c r="D3223" s="111" t="str">
        <f ca="1">IF(ROW()-2&gt;LengthHeader,"",
OFFSET('YODA Header Blocks'!$A$2,'YODA File'!C3223,'YODA File'!A3223))</f>
        <v/>
      </c>
    </row>
    <row r="3224" spans="1:4" x14ac:dyDescent="0.25">
      <c r="A3224" s="111">
        <f t="shared" ca="1" si="100"/>
        <v>28</v>
      </c>
      <c r="B3224" s="111" t="str">
        <f ca="1">OFFSET('YODA Header Blocks'!$A$1,0,'YODA File'!A3224)</f>
        <v>Data Values</v>
      </c>
      <c r="C3224" s="111">
        <f t="shared" ca="1" si="101"/>
        <v>3123</v>
      </c>
      <c r="D3224" s="111" t="str">
        <f ca="1">IF(ROW()-2&gt;LengthHeader,"",
OFFSET('YODA Header Blocks'!$A$2,'YODA File'!C3224,'YODA File'!A3224))</f>
        <v/>
      </c>
    </row>
    <row r="3225" spans="1:4" x14ac:dyDescent="0.25">
      <c r="A3225" s="111">
        <f t="shared" ca="1" si="100"/>
        <v>28</v>
      </c>
      <c r="B3225" s="111" t="str">
        <f ca="1">OFFSET('YODA Header Blocks'!$A$1,0,'YODA File'!A3225)</f>
        <v>Data Values</v>
      </c>
      <c r="C3225" s="111">
        <f t="shared" ca="1" si="101"/>
        <v>3124</v>
      </c>
      <c r="D3225" s="111" t="str">
        <f ca="1">IF(ROW()-2&gt;LengthHeader,"",
OFFSET('YODA Header Blocks'!$A$2,'YODA File'!C3225,'YODA File'!A3225))</f>
        <v/>
      </c>
    </row>
    <row r="3226" spans="1:4" x14ac:dyDescent="0.25">
      <c r="A3226" s="111">
        <f t="shared" ca="1" si="100"/>
        <v>28</v>
      </c>
      <c r="B3226" s="111" t="str">
        <f ca="1">OFFSET('YODA Header Blocks'!$A$1,0,'YODA File'!A3226)</f>
        <v>Data Values</v>
      </c>
      <c r="C3226" s="111">
        <f t="shared" ca="1" si="101"/>
        <v>3125</v>
      </c>
      <c r="D3226" s="111" t="str">
        <f ca="1">IF(ROW()-2&gt;LengthHeader,"",
OFFSET('YODA Header Blocks'!$A$2,'YODA File'!C3226,'YODA File'!A3226))</f>
        <v/>
      </c>
    </row>
    <row r="3227" spans="1:4" x14ac:dyDescent="0.25">
      <c r="A3227" s="111">
        <f t="shared" ca="1" si="100"/>
        <v>28</v>
      </c>
      <c r="B3227" s="111" t="str">
        <f ca="1">OFFSET('YODA Header Blocks'!$A$1,0,'YODA File'!A3227)</f>
        <v>Data Values</v>
      </c>
      <c r="C3227" s="111">
        <f t="shared" ca="1" si="101"/>
        <v>3126</v>
      </c>
      <c r="D3227" s="111" t="str">
        <f ca="1">IF(ROW()-2&gt;LengthHeader,"",
OFFSET('YODA Header Blocks'!$A$2,'YODA File'!C3227,'YODA File'!A3227))</f>
        <v/>
      </c>
    </row>
    <row r="3228" spans="1:4" x14ac:dyDescent="0.25">
      <c r="A3228" s="111">
        <f t="shared" ca="1" si="100"/>
        <v>28</v>
      </c>
      <c r="B3228" s="111" t="str">
        <f ca="1">OFFSET('YODA Header Blocks'!$A$1,0,'YODA File'!A3228)</f>
        <v>Data Values</v>
      </c>
      <c r="C3228" s="111">
        <f t="shared" ca="1" si="101"/>
        <v>3127</v>
      </c>
      <c r="D3228" s="111" t="str">
        <f ca="1">IF(ROW()-2&gt;LengthHeader,"",
OFFSET('YODA Header Blocks'!$A$2,'YODA File'!C3228,'YODA File'!A3228))</f>
        <v/>
      </c>
    </row>
    <row r="3229" spans="1:4" x14ac:dyDescent="0.25">
      <c r="A3229" s="111">
        <f t="shared" ca="1" si="100"/>
        <v>28</v>
      </c>
      <c r="B3229" s="111" t="str">
        <f ca="1">OFFSET('YODA Header Blocks'!$A$1,0,'YODA File'!A3229)</f>
        <v>Data Values</v>
      </c>
      <c r="C3229" s="111">
        <f t="shared" ca="1" si="101"/>
        <v>3128</v>
      </c>
      <c r="D3229" s="111" t="str">
        <f ca="1">IF(ROW()-2&gt;LengthHeader,"",
OFFSET('YODA Header Blocks'!$A$2,'YODA File'!C3229,'YODA File'!A3229))</f>
        <v/>
      </c>
    </row>
    <row r="3230" spans="1:4" x14ac:dyDescent="0.25">
      <c r="A3230" s="111">
        <f t="shared" ca="1" si="100"/>
        <v>28</v>
      </c>
      <c r="B3230" s="111" t="str">
        <f ca="1">OFFSET('YODA Header Blocks'!$A$1,0,'YODA File'!A3230)</f>
        <v>Data Values</v>
      </c>
      <c r="C3230" s="111">
        <f t="shared" ca="1" si="101"/>
        <v>3129</v>
      </c>
      <c r="D3230" s="111" t="str">
        <f ca="1">IF(ROW()-2&gt;LengthHeader,"",
OFFSET('YODA Header Blocks'!$A$2,'YODA File'!C3230,'YODA File'!A3230))</f>
        <v/>
      </c>
    </row>
    <row r="3231" spans="1:4" x14ac:dyDescent="0.25">
      <c r="A3231" s="111">
        <f t="shared" ca="1" si="100"/>
        <v>28</v>
      </c>
      <c r="B3231" s="111" t="str">
        <f ca="1">OFFSET('YODA Header Blocks'!$A$1,0,'YODA File'!A3231)</f>
        <v>Data Values</v>
      </c>
      <c r="C3231" s="111">
        <f t="shared" ca="1" si="101"/>
        <v>3130</v>
      </c>
      <c r="D3231" s="111" t="str">
        <f ca="1">IF(ROW()-2&gt;LengthHeader,"",
OFFSET('YODA Header Blocks'!$A$2,'YODA File'!C3231,'YODA File'!A3231))</f>
        <v/>
      </c>
    </row>
    <row r="3232" spans="1:4" x14ac:dyDescent="0.25">
      <c r="A3232" s="111">
        <f t="shared" ca="1" si="100"/>
        <v>28</v>
      </c>
      <c r="B3232" s="111" t="str">
        <f ca="1">OFFSET('YODA Header Blocks'!$A$1,0,'YODA File'!A3232)</f>
        <v>Data Values</v>
      </c>
      <c r="C3232" s="111">
        <f t="shared" ca="1" si="101"/>
        <v>3131</v>
      </c>
      <c r="D3232" s="111" t="str">
        <f ca="1">IF(ROW()-2&gt;LengthHeader,"",
OFFSET('YODA Header Blocks'!$A$2,'YODA File'!C3232,'YODA File'!A3232))</f>
        <v/>
      </c>
    </row>
    <row r="3233" spans="1:4" x14ac:dyDescent="0.25">
      <c r="A3233" s="111">
        <f t="shared" ca="1" si="100"/>
        <v>28</v>
      </c>
      <c r="B3233" s="111" t="str">
        <f ca="1">OFFSET('YODA Header Blocks'!$A$1,0,'YODA File'!A3233)</f>
        <v>Data Values</v>
      </c>
      <c r="C3233" s="111">
        <f t="shared" ca="1" si="101"/>
        <v>3132</v>
      </c>
      <c r="D3233" s="111" t="str">
        <f ca="1">IF(ROW()-2&gt;LengthHeader,"",
OFFSET('YODA Header Blocks'!$A$2,'YODA File'!C3233,'YODA File'!A3233))</f>
        <v/>
      </c>
    </row>
    <row r="3234" spans="1:4" x14ac:dyDescent="0.25">
      <c r="A3234" s="111">
        <f t="shared" ca="1" si="100"/>
        <v>28</v>
      </c>
      <c r="B3234" s="111" t="str">
        <f ca="1">OFFSET('YODA Header Blocks'!$A$1,0,'YODA File'!A3234)</f>
        <v>Data Values</v>
      </c>
      <c r="C3234" s="111">
        <f t="shared" ca="1" si="101"/>
        <v>3133</v>
      </c>
      <c r="D3234" s="111" t="str">
        <f ca="1">IF(ROW()-2&gt;LengthHeader,"",
OFFSET('YODA Header Blocks'!$A$2,'YODA File'!C3234,'YODA File'!A3234))</f>
        <v/>
      </c>
    </row>
    <row r="3235" spans="1:4" x14ac:dyDescent="0.25">
      <c r="A3235" s="111">
        <f t="shared" ca="1" si="100"/>
        <v>28</v>
      </c>
      <c r="B3235" s="111" t="str">
        <f ca="1">OFFSET('YODA Header Blocks'!$A$1,0,'YODA File'!A3235)</f>
        <v>Data Values</v>
      </c>
      <c r="C3235" s="111">
        <f t="shared" ca="1" si="101"/>
        <v>3134</v>
      </c>
      <c r="D3235" s="111" t="str">
        <f ca="1">IF(ROW()-2&gt;LengthHeader,"",
OFFSET('YODA Header Blocks'!$A$2,'YODA File'!C3235,'YODA File'!A3235))</f>
        <v/>
      </c>
    </row>
    <row r="3236" spans="1:4" x14ac:dyDescent="0.25">
      <c r="A3236" s="111">
        <f t="shared" ca="1" si="100"/>
        <v>28</v>
      </c>
      <c r="B3236" s="111" t="str">
        <f ca="1">OFFSET('YODA Header Blocks'!$A$1,0,'YODA File'!A3236)</f>
        <v>Data Values</v>
      </c>
      <c r="C3236" s="111">
        <f t="shared" ca="1" si="101"/>
        <v>3135</v>
      </c>
      <c r="D3236" s="111" t="str">
        <f ca="1">IF(ROW()-2&gt;LengthHeader,"",
OFFSET('YODA Header Blocks'!$A$2,'YODA File'!C3236,'YODA File'!A3236))</f>
        <v/>
      </c>
    </row>
    <row r="3237" spans="1:4" x14ac:dyDescent="0.25">
      <c r="A3237" s="111">
        <f t="shared" ca="1" si="100"/>
        <v>28</v>
      </c>
      <c r="B3237" s="111" t="str">
        <f ca="1">OFFSET('YODA Header Blocks'!$A$1,0,'YODA File'!A3237)</f>
        <v>Data Values</v>
      </c>
      <c r="C3237" s="111">
        <f t="shared" ca="1" si="101"/>
        <v>3136</v>
      </c>
      <c r="D3237" s="111" t="str">
        <f ca="1">IF(ROW()-2&gt;LengthHeader,"",
OFFSET('YODA Header Blocks'!$A$2,'YODA File'!C3237,'YODA File'!A3237))</f>
        <v/>
      </c>
    </row>
    <row r="3238" spans="1:4" x14ac:dyDescent="0.25">
      <c r="A3238" s="111">
        <f t="shared" ca="1" si="100"/>
        <v>28</v>
      </c>
      <c r="B3238" s="111" t="str">
        <f ca="1">OFFSET('YODA Header Blocks'!$A$1,0,'YODA File'!A3238)</f>
        <v>Data Values</v>
      </c>
      <c r="C3238" s="111">
        <f t="shared" ca="1" si="101"/>
        <v>3137</v>
      </c>
      <c r="D3238" s="111" t="str">
        <f ca="1">IF(ROW()-2&gt;LengthHeader,"",
OFFSET('YODA Header Blocks'!$A$2,'YODA File'!C3238,'YODA File'!A3238))</f>
        <v/>
      </c>
    </row>
    <row r="3239" spans="1:4" x14ac:dyDescent="0.25">
      <c r="A3239" s="111">
        <f t="shared" ca="1" si="100"/>
        <v>28</v>
      </c>
      <c r="B3239" s="111" t="str">
        <f ca="1">OFFSET('YODA Header Blocks'!$A$1,0,'YODA File'!A3239)</f>
        <v>Data Values</v>
      </c>
      <c r="C3239" s="111">
        <f t="shared" ca="1" si="101"/>
        <v>3138</v>
      </c>
      <c r="D3239" s="111" t="str">
        <f ca="1">IF(ROW()-2&gt;LengthHeader,"",
OFFSET('YODA Header Blocks'!$A$2,'YODA File'!C3239,'YODA File'!A3239))</f>
        <v/>
      </c>
    </row>
    <row r="3240" spans="1:4" x14ac:dyDescent="0.25">
      <c r="A3240" s="111">
        <f t="shared" ca="1" si="100"/>
        <v>28</v>
      </c>
      <c r="B3240" s="111" t="str">
        <f ca="1">OFFSET('YODA Header Blocks'!$A$1,0,'YODA File'!A3240)</f>
        <v>Data Values</v>
      </c>
      <c r="C3240" s="111">
        <f t="shared" ca="1" si="101"/>
        <v>3139</v>
      </c>
      <c r="D3240" s="111" t="str">
        <f ca="1">IF(ROW()-2&gt;LengthHeader,"",
OFFSET('YODA Header Blocks'!$A$2,'YODA File'!C3240,'YODA File'!A3240))</f>
        <v/>
      </c>
    </row>
    <row r="3241" spans="1:4" x14ac:dyDescent="0.25">
      <c r="A3241" s="111">
        <f t="shared" ca="1" si="100"/>
        <v>28</v>
      </c>
      <c r="B3241" s="111" t="str">
        <f ca="1">OFFSET('YODA Header Blocks'!$A$1,0,'YODA File'!A3241)</f>
        <v>Data Values</v>
      </c>
      <c r="C3241" s="111">
        <f t="shared" ca="1" si="101"/>
        <v>3140</v>
      </c>
      <c r="D3241" s="111" t="str">
        <f ca="1">IF(ROW()-2&gt;LengthHeader,"",
OFFSET('YODA Header Blocks'!$A$2,'YODA File'!C3241,'YODA File'!A3241))</f>
        <v/>
      </c>
    </row>
    <row r="3242" spans="1:4" x14ac:dyDescent="0.25">
      <c r="A3242" s="111">
        <f t="shared" ca="1" si="100"/>
        <v>28</v>
      </c>
      <c r="B3242" s="111" t="str">
        <f ca="1">OFFSET('YODA Header Blocks'!$A$1,0,'YODA File'!A3242)</f>
        <v>Data Values</v>
      </c>
      <c r="C3242" s="111">
        <f t="shared" ca="1" si="101"/>
        <v>3141</v>
      </c>
      <c r="D3242" s="111" t="str">
        <f ca="1">IF(ROW()-2&gt;LengthHeader,"",
OFFSET('YODA Header Blocks'!$A$2,'YODA File'!C3242,'YODA File'!A3242))</f>
        <v/>
      </c>
    </row>
    <row r="3243" spans="1:4" x14ac:dyDescent="0.25">
      <c r="A3243" s="111">
        <f t="shared" ca="1" si="100"/>
        <v>28</v>
      </c>
      <c r="B3243" s="111" t="str">
        <f ca="1">OFFSET('YODA Header Blocks'!$A$1,0,'YODA File'!A3243)</f>
        <v>Data Values</v>
      </c>
      <c r="C3243" s="111">
        <f t="shared" ca="1" si="101"/>
        <v>3142</v>
      </c>
      <c r="D3243" s="111" t="str">
        <f ca="1">IF(ROW()-2&gt;LengthHeader,"",
OFFSET('YODA Header Blocks'!$A$2,'YODA File'!C3243,'YODA File'!A3243))</f>
        <v/>
      </c>
    </row>
    <row r="3244" spans="1:4" x14ac:dyDescent="0.25">
      <c r="A3244" s="111">
        <f t="shared" ca="1" si="100"/>
        <v>28</v>
      </c>
      <c r="B3244" s="111" t="str">
        <f ca="1">OFFSET('YODA Header Blocks'!$A$1,0,'YODA File'!A3244)</f>
        <v>Data Values</v>
      </c>
      <c r="C3244" s="111">
        <f t="shared" ca="1" si="101"/>
        <v>3143</v>
      </c>
      <c r="D3244" s="111" t="str">
        <f ca="1">IF(ROW()-2&gt;LengthHeader,"",
OFFSET('YODA Header Blocks'!$A$2,'YODA File'!C3244,'YODA File'!A3244))</f>
        <v/>
      </c>
    </row>
    <row r="3245" spans="1:4" x14ac:dyDescent="0.25">
      <c r="A3245" s="111">
        <f t="shared" ca="1" si="100"/>
        <v>28</v>
      </c>
      <c r="B3245" s="111" t="str">
        <f ca="1">OFFSET('YODA Header Blocks'!$A$1,0,'YODA File'!A3245)</f>
        <v>Data Values</v>
      </c>
      <c r="C3245" s="111">
        <f t="shared" ca="1" si="101"/>
        <v>3144</v>
      </c>
      <c r="D3245" s="111" t="str">
        <f ca="1">IF(ROW()-2&gt;LengthHeader,"",
OFFSET('YODA Header Blocks'!$A$2,'YODA File'!C3245,'YODA File'!A3245))</f>
        <v/>
      </c>
    </row>
    <row r="3246" spans="1:4" x14ac:dyDescent="0.25">
      <c r="A3246" s="111">
        <f t="shared" ca="1" si="100"/>
        <v>28</v>
      </c>
      <c r="B3246" s="111" t="str">
        <f ca="1">OFFSET('YODA Header Blocks'!$A$1,0,'YODA File'!A3246)</f>
        <v>Data Values</v>
      </c>
      <c r="C3246" s="111">
        <f t="shared" ca="1" si="101"/>
        <v>3145</v>
      </c>
      <c r="D3246" s="111" t="str">
        <f ca="1">IF(ROW()-2&gt;LengthHeader,"",
OFFSET('YODA Header Blocks'!$A$2,'YODA File'!C3246,'YODA File'!A3246))</f>
        <v/>
      </c>
    </row>
    <row r="3247" spans="1:4" x14ac:dyDescent="0.25">
      <c r="A3247" s="111">
        <f t="shared" ca="1" si="100"/>
        <v>28</v>
      </c>
      <c r="B3247" s="111" t="str">
        <f ca="1">OFFSET('YODA Header Blocks'!$A$1,0,'YODA File'!A3247)</f>
        <v>Data Values</v>
      </c>
      <c r="C3247" s="111">
        <f t="shared" ca="1" si="101"/>
        <v>3146</v>
      </c>
      <c r="D3247" s="111" t="str">
        <f ca="1">IF(ROW()-2&gt;LengthHeader,"",
OFFSET('YODA Header Blocks'!$A$2,'YODA File'!C3247,'YODA File'!A3247))</f>
        <v/>
      </c>
    </row>
    <row r="3248" spans="1:4" x14ac:dyDescent="0.25">
      <c r="A3248" s="111">
        <f t="shared" ca="1" si="100"/>
        <v>28</v>
      </c>
      <c r="B3248" s="111" t="str">
        <f ca="1">OFFSET('YODA Header Blocks'!$A$1,0,'YODA File'!A3248)</f>
        <v>Data Values</v>
      </c>
      <c r="C3248" s="111">
        <f t="shared" ca="1" si="101"/>
        <v>3147</v>
      </c>
      <c r="D3248" s="111" t="str">
        <f ca="1">IF(ROW()-2&gt;LengthHeader,"",
OFFSET('YODA Header Blocks'!$A$2,'YODA File'!C3248,'YODA File'!A3248))</f>
        <v/>
      </c>
    </row>
    <row r="3249" spans="1:4" x14ac:dyDescent="0.25">
      <c r="A3249" s="111">
        <f t="shared" ca="1" si="100"/>
        <v>28</v>
      </c>
      <c r="B3249" s="111" t="str">
        <f ca="1">OFFSET('YODA Header Blocks'!$A$1,0,'YODA File'!A3249)</f>
        <v>Data Values</v>
      </c>
      <c r="C3249" s="111">
        <f t="shared" ca="1" si="101"/>
        <v>3148</v>
      </c>
      <c r="D3249" s="111" t="str">
        <f ca="1">IF(ROW()-2&gt;LengthHeader,"",
OFFSET('YODA Header Blocks'!$A$2,'YODA File'!C3249,'YODA File'!A3249))</f>
        <v/>
      </c>
    </row>
    <row r="3250" spans="1:4" x14ac:dyDescent="0.25">
      <c r="A3250" s="111">
        <f t="shared" ca="1" si="100"/>
        <v>28</v>
      </c>
      <c r="B3250" s="111" t="str">
        <f ca="1">OFFSET('YODA Header Blocks'!$A$1,0,'YODA File'!A3250)</f>
        <v>Data Values</v>
      </c>
      <c r="C3250" s="111">
        <f t="shared" ca="1" si="101"/>
        <v>3149</v>
      </c>
      <c r="D3250" s="111" t="str">
        <f ca="1">IF(ROW()-2&gt;LengthHeader,"",
OFFSET('YODA Header Blocks'!$A$2,'YODA File'!C3250,'YODA File'!A3250))</f>
        <v/>
      </c>
    </row>
    <row r="3251" spans="1:4" x14ac:dyDescent="0.25">
      <c r="A3251" s="111">
        <f t="shared" ca="1" si="100"/>
        <v>28</v>
      </c>
      <c r="B3251" s="111" t="str">
        <f ca="1">OFFSET('YODA Header Blocks'!$A$1,0,'YODA File'!A3251)</f>
        <v>Data Values</v>
      </c>
      <c r="C3251" s="111">
        <f t="shared" ca="1" si="101"/>
        <v>3150</v>
      </c>
      <c r="D3251" s="111" t="str">
        <f ca="1">IF(ROW()-2&gt;LengthHeader,"",
OFFSET('YODA Header Blocks'!$A$2,'YODA File'!C3251,'YODA File'!A3251))</f>
        <v/>
      </c>
    </row>
    <row r="3252" spans="1:4" x14ac:dyDescent="0.25">
      <c r="A3252" s="111">
        <f t="shared" ca="1" si="100"/>
        <v>28</v>
      </c>
      <c r="B3252" s="111" t="str">
        <f ca="1">OFFSET('YODA Header Blocks'!$A$1,0,'YODA File'!A3252)</f>
        <v>Data Values</v>
      </c>
      <c r="C3252" s="111">
        <f t="shared" ca="1" si="101"/>
        <v>3151</v>
      </c>
      <c r="D3252" s="111" t="str">
        <f ca="1">IF(ROW()-2&gt;LengthHeader,"",
OFFSET('YODA Header Blocks'!$A$2,'YODA File'!C3252,'YODA File'!A3252))</f>
        <v/>
      </c>
    </row>
    <row r="3253" spans="1:4" x14ac:dyDescent="0.25">
      <c r="A3253" s="111">
        <f t="shared" ca="1" si="100"/>
        <v>28</v>
      </c>
      <c r="B3253" s="111" t="str">
        <f ca="1">OFFSET('YODA Header Blocks'!$A$1,0,'YODA File'!A3253)</f>
        <v>Data Values</v>
      </c>
      <c r="C3253" s="111">
        <f t="shared" ca="1" si="101"/>
        <v>3152</v>
      </c>
      <c r="D3253" s="111" t="str">
        <f ca="1">IF(ROW()-2&gt;LengthHeader,"",
OFFSET('YODA Header Blocks'!$A$2,'YODA File'!C3253,'YODA File'!A3253))</f>
        <v/>
      </c>
    </row>
    <row r="3254" spans="1:4" x14ac:dyDescent="0.25">
      <c r="A3254" s="111">
        <f t="shared" ca="1" si="100"/>
        <v>28</v>
      </c>
      <c r="B3254" s="111" t="str">
        <f ca="1">OFFSET('YODA Header Blocks'!$A$1,0,'YODA File'!A3254)</f>
        <v>Data Values</v>
      </c>
      <c r="C3254" s="111">
        <f t="shared" ca="1" si="101"/>
        <v>3153</v>
      </c>
      <c r="D3254" s="111" t="str">
        <f ca="1">IF(ROW()-2&gt;LengthHeader,"",
OFFSET('YODA Header Blocks'!$A$2,'YODA File'!C3254,'YODA File'!A3254))</f>
        <v/>
      </c>
    </row>
    <row r="3255" spans="1:4" x14ac:dyDescent="0.25">
      <c r="A3255" s="111">
        <f t="shared" ca="1" si="100"/>
        <v>28</v>
      </c>
      <c r="B3255" s="111" t="str">
        <f ca="1">OFFSET('YODA Header Blocks'!$A$1,0,'YODA File'!A3255)</f>
        <v>Data Values</v>
      </c>
      <c r="C3255" s="111">
        <f t="shared" ca="1" si="101"/>
        <v>3154</v>
      </c>
      <c r="D3255" s="111" t="str">
        <f ca="1">IF(ROW()-2&gt;LengthHeader,"",
OFFSET('YODA Header Blocks'!$A$2,'YODA File'!C3255,'YODA File'!A3255))</f>
        <v/>
      </c>
    </row>
    <row r="3256" spans="1:4" x14ac:dyDescent="0.25">
      <c r="A3256" s="111">
        <f t="shared" ca="1" si="100"/>
        <v>28</v>
      </c>
      <c r="B3256" s="111" t="str">
        <f ca="1">OFFSET('YODA Header Blocks'!$A$1,0,'YODA File'!A3256)</f>
        <v>Data Values</v>
      </c>
      <c r="C3256" s="111">
        <f t="shared" ca="1" si="101"/>
        <v>3155</v>
      </c>
      <c r="D3256" s="111" t="str">
        <f ca="1">IF(ROW()-2&gt;LengthHeader,"",
OFFSET('YODA Header Blocks'!$A$2,'YODA File'!C3256,'YODA File'!A3256))</f>
        <v/>
      </c>
    </row>
    <row r="3257" spans="1:4" x14ac:dyDescent="0.25">
      <c r="A3257" s="111">
        <f t="shared" ca="1" si="100"/>
        <v>28</v>
      </c>
      <c r="B3257" s="111" t="str">
        <f ca="1">OFFSET('YODA Header Blocks'!$A$1,0,'YODA File'!A3257)</f>
        <v>Data Values</v>
      </c>
      <c r="C3257" s="111">
        <f t="shared" ca="1" si="101"/>
        <v>3156</v>
      </c>
      <c r="D3257" s="111" t="str">
        <f ca="1">IF(ROW()-2&gt;LengthHeader,"",
OFFSET('YODA Header Blocks'!$A$2,'YODA File'!C3257,'YODA File'!A3257))</f>
        <v/>
      </c>
    </row>
    <row r="3258" spans="1:4" x14ac:dyDescent="0.25">
      <c r="A3258" s="111">
        <f t="shared" ca="1" si="100"/>
        <v>28</v>
      </c>
      <c r="B3258" s="111" t="str">
        <f ca="1">OFFSET('YODA Header Blocks'!$A$1,0,'YODA File'!A3258)</f>
        <v>Data Values</v>
      </c>
      <c r="C3258" s="111">
        <f t="shared" ca="1" si="101"/>
        <v>3157</v>
      </c>
      <c r="D3258" s="111" t="str">
        <f ca="1">IF(ROW()-2&gt;LengthHeader,"",
OFFSET('YODA Header Blocks'!$A$2,'YODA File'!C3258,'YODA File'!A3258))</f>
        <v/>
      </c>
    </row>
    <row r="3259" spans="1:4" x14ac:dyDescent="0.25">
      <c r="A3259" s="111">
        <f t="shared" ca="1" si="100"/>
        <v>28</v>
      </c>
      <c r="B3259" s="111" t="str">
        <f ca="1">OFFSET('YODA Header Blocks'!$A$1,0,'YODA File'!A3259)</f>
        <v>Data Values</v>
      </c>
      <c r="C3259" s="111">
        <f t="shared" ca="1" si="101"/>
        <v>3158</v>
      </c>
      <c r="D3259" s="111" t="str">
        <f ca="1">IF(ROW()-2&gt;LengthHeader,"",
OFFSET('YODA Header Blocks'!$A$2,'YODA File'!C3259,'YODA File'!A3259))</f>
        <v/>
      </c>
    </row>
    <row r="3260" spans="1:4" x14ac:dyDescent="0.25">
      <c r="A3260" s="111">
        <f t="shared" ca="1" si="100"/>
        <v>28</v>
      </c>
      <c r="B3260" s="111" t="str">
        <f ca="1">OFFSET('YODA Header Blocks'!$A$1,0,'YODA File'!A3260)</f>
        <v>Data Values</v>
      </c>
      <c r="C3260" s="111">
        <f t="shared" ca="1" si="101"/>
        <v>3159</v>
      </c>
      <c r="D3260" s="111" t="str">
        <f ca="1">IF(ROW()-2&gt;LengthHeader,"",
OFFSET('YODA Header Blocks'!$A$2,'YODA File'!C3260,'YODA File'!A3260))</f>
        <v/>
      </c>
    </row>
    <row r="3261" spans="1:4" x14ac:dyDescent="0.25">
      <c r="A3261" s="111">
        <f t="shared" ca="1" si="100"/>
        <v>28</v>
      </c>
      <c r="B3261" s="111" t="str">
        <f ca="1">OFFSET('YODA Header Blocks'!$A$1,0,'YODA File'!A3261)</f>
        <v>Data Values</v>
      </c>
      <c r="C3261" s="111">
        <f t="shared" ca="1" si="101"/>
        <v>3160</v>
      </c>
      <c r="D3261" s="111" t="str">
        <f ca="1">IF(ROW()-2&gt;LengthHeader,"",
OFFSET('YODA Header Blocks'!$A$2,'YODA File'!C3261,'YODA File'!A3261))</f>
        <v/>
      </c>
    </row>
    <row r="3262" spans="1:4" x14ac:dyDescent="0.25">
      <c r="A3262" s="111">
        <f t="shared" ca="1" si="100"/>
        <v>28</v>
      </c>
      <c r="B3262" s="111" t="str">
        <f ca="1">OFFSET('YODA Header Blocks'!$A$1,0,'YODA File'!A3262)</f>
        <v>Data Values</v>
      </c>
      <c r="C3262" s="111">
        <f t="shared" ca="1" si="101"/>
        <v>3161</v>
      </c>
      <c r="D3262" s="111" t="str">
        <f ca="1">IF(ROW()-2&gt;LengthHeader,"",
OFFSET('YODA Header Blocks'!$A$2,'YODA File'!C3262,'YODA File'!A3262))</f>
        <v/>
      </c>
    </row>
    <row r="3263" spans="1:4" x14ac:dyDescent="0.25">
      <c r="A3263" s="111">
        <f t="shared" ca="1" si="100"/>
        <v>28</v>
      </c>
      <c r="B3263" s="111" t="str">
        <f ca="1">OFFSET('YODA Header Blocks'!$A$1,0,'YODA File'!A3263)</f>
        <v>Data Values</v>
      </c>
      <c r="C3263" s="111">
        <f t="shared" ca="1" si="101"/>
        <v>3162</v>
      </c>
      <c r="D3263" s="111" t="str">
        <f ca="1">IF(ROW()-2&gt;LengthHeader,"",
OFFSET('YODA Header Blocks'!$A$2,'YODA File'!C3263,'YODA File'!A3263))</f>
        <v/>
      </c>
    </row>
    <row r="3264" spans="1:4" x14ac:dyDescent="0.25">
      <c r="A3264" s="111">
        <f t="shared" ca="1" si="100"/>
        <v>28</v>
      </c>
      <c r="B3264" s="111" t="str">
        <f ca="1">OFFSET('YODA Header Blocks'!$A$1,0,'YODA File'!A3264)</f>
        <v>Data Values</v>
      </c>
      <c r="C3264" s="111">
        <f t="shared" ca="1" si="101"/>
        <v>3163</v>
      </c>
      <c r="D3264" s="111" t="str">
        <f ca="1">IF(ROW()-2&gt;LengthHeader,"",
OFFSET('YODA Header Blocks'!$A$2,'YODA File'!C3264,'YODA File'!A3264))</f>
        <v/>
      </c>
    </row>
    <row r="3265" spans="1:4" x14ac:dyDescent="0.25">
      <c r="A3265" s="111">
        <f t="shared" ca="1" si="100"/>
        <v>28</v>
      </c>
      <c r="B3265" s="111" t="str">
        <f ca="1">OFFSET('YODA Header Blocks'!$A$1,0,'YODA File'!A3265)</f>
        <v>Data Values</v>
      </c>
      <c r="C3265" s="111">
        <f t="shared" ca="1" si="101"/>
        <v>3164</v>
      </c>
      <c r="D3265" s="111" t="str">
        <f ca="1">IF(ROW()-2&gt;LengthHeader,"",
OFFSET('YODA Header Blocks'!$A$2,'YODA File'!C3265,'YODA File'!A3265))</f>
        <v/>
      </c>
    </row>
    <row r="3266" spans="1:4" x14ac:dyDescent="0.25">
      <c r="A3266" s="111">
        <f t="shared" ca="1" si="100"/>
        <v>28</v>
      </c>
      <c r="B3266" s="111" t="str">
        <f ca="1">OFFSET('YODA Header Blocks'!$A$1,0,'YODA File'!A3266)</f>
        <v>Data Values</v>
      </c>
      <c r="C3266" s="111">
        <f t="shared" ca="1" si="101"/>
        <v>3165</v>
      </c>
      <c r="D3266" s="111" t="str">
        <f ca="1">IF(ROW()-2&gt;LengthHeader,"",
OFFSET('YODA Header Blocks'!$A$2,'YODA File'!C3266,'YODA File'!A3266))</f>
        <v/>
      </c>
    </row>
    <row r="3267" spans="1:4" x14ac:dyDescent="0.25">
      <c r="A3267" s="111">
        <f t="shared" ref="A3267:A3330" ca="1" si="102">IF(C3266=INDIRECT(CONCATENATE("'YODA Header Blocks'!R2C",A3266+1,":R2C",A3266+1),FALSE),A3266+1,A3266)</f>
        <v>28</v>
      </c>
      <c r="B3267" s="111" t="str">
        <f ca="1">OFFSET('YODA Header Blocks'!$A$1,0,'YODA File'!A3267)</f>
        <v>Data Values</v>
      </c>
      <c r="C3267" s="111">
        <f t="shared" ref="C3267:C3330" ca="1" si="103">IF(C3266=SUM(INDIRECT(CONCATENATE("'YODA Header Blocks'!R2C",A3266+1,":R2C",A3266+1),FALSE)),1,C3266+1)</f>
        <v>3166</v>
      </c>
      <c r="D3267" s="111" t="str">
        <f ca="1">IF(ROW()-2&gt;LengthHeader,"",
OFFSET('YODA Header Blocks'!$A$2,'YODA File'!C3267,'YODA File'!A3267))</f>
        <v/>
      </c>
    </row>
    <row r="3268" spans="1:4" x14ac:dyDescent="0.25">
      <c r="A3268" s="111">
        <f t="shared" ca="1" si="102"/>
        <v>28</v>
      </c>
      <c r="B3268" s="111" t="str">
        <f ca="1">OFFSET('YODA Header Blocks'!$A$1,0,'YODA File'!A3268)</f>
        <v>Data Values</v>
      </c>
      <c r="C3268" s="111">
        <f t="shared" ca="1" si="103"/>
        <v>3167</v>
      </c>
      <c r="D3268" s="111" t="str">
        <f ca="1">IF(ROW()-2&gt;LengthHeader,"",
OFFSET('YODA Header Blocks'!$A$2,'YODA File'!C3268,'YODA File'!A3268))</f>
        <v/>
      </c>
    </row>
    <row r="3269" spans="1:4" x14ac:dyDescent="0.25">
      <c r="A3269" s="111">
        <f t="shared" ca="1" si="102"/>
        <v>28</v>
      </c>
      <c r="B3269" s="111" t="str">
        <f ca="1">OFFSET('YODA Header Blocks'!$A$1,0,'YODA File'!A3269)</f>
        <v>Data Values</v>
      </c>
      <c r="C3269" s="111">
        <f t="shared" ca="1" si="103"/>
        <v>3168</v>
      </c>
      <c r="D3269" s="111" t="str">
        <f ca="1">IF(ROW()-2&gt;LengthHeader,"",
OFFSET('YODA Header Blocks'!$A$2,'YODA File'!C3269,'YODA File'!A3269))</f>
        <v/>
      </c>
    </row>
    <row r="3270" spans="1:4" x14ac:dyDescent="0.25">
      <c r="A3270" s="111">
        <f t="shared" ca="1" si="102"/>
        <v>28</v>
      </c>
      <c r="B3270" s="111" t="str">
        <f ca="1">OFFSET('YODA Header Blocks'!$A$1,0,'YODA File'!A3270)</f>
        <v>Data Values</v>
      </c>
      <c r="C3270" s="111">
        <f t="shared" ca="1" si="103"/>
        <v>3169</v>
      </c>
      <c r="D3270" s="111" t="str">
        <f ca="1">IF(ROW()-2&gt;LengthHeader,"",
OFFSET('YODA Header Blocks'!$A$2,'YODA File'!C3270,'YODA File'!A3270))</f>
        <v/>
      </c>
    </row>
    <row r="3271" spans="1:4" x14ac:dyDescent="0.25">
      <c r="A3271" s="111">
        <f t="shared" ca="1" si="102"/>
        <v>28</v>
      </c>
      <c r="B3271" s="111" t="str">
        <f ca="1">OFFSET('YODA Header Blocks'!$A$1,0,'YODA File'!A3271)</f>
        <v>Data Values</v>
      </c>
      <c r="C3271" s="111">
        <f t="shared" ca="1" si="103"/>
        <v>3170</v>
      </c>
      <c r="D3271" s="111" t="str">
        <f ca="1">IF(ROW()-2&gt;LengthHeader,"",
OFFSET('YODA Header Blocks'!$A$2,'YODA File'!C3271,'YODA File'!A3271))</f>
        <v/>
      </c>
    </row>
    <row r="3272" spans="1:4" x14ac:dyDescent="0.25">
      <c r="A3272" s="111">
        <f t="shared" ca="1" si="102"/>
        <v>28</v>
      </c>
      <c r="B3272" s="111" t="str">
        <f ca="1">OFFSET('YODA Header Blocks'!$A$1,0,'YODA File'!A3272)</f>
        <v>Data Values</v>
      </c>
      <c r="C3272" s="111">
        <f t="shared" ca="1" si="103"/>
        <v>3171</v>
      </c>
      <c r="D3272" s="111" t="str">
        <f ca="1">IF(ROW()-2&gt;LengthHeader,"",
OFFSET('YODA Header Blocks'!$A$2,'YODA File'!C3272,'YODA File'!A3272))</f>
        <v/>
      </c>
    </row>
    <row r="3273" spans="1:4" x14ac:dyDescent="0.25">
      <c r="A3273" s="111">
        <f t="shared" ca="1" si="102"/>
        <v>28</v>
      </c>
      <c r="B3273" s="111" t="str">
        <f ca="1">OFFSET('YODA Header Blocks'!$A$1,0,'YODA File'!A3273)</f>
        <v>Data Values</v>
      </c>
      <c r="C3273" s="111">
        <f t="shared" ca="1" si="103"/>
        <v>3172</v>
      </c>
      <c r="D3273" s="111" t="str">
        <f ca="1">IF(ROW()-2&gt;LengthHeader,"",
OFFSET('YODA Header Blocks'!$A$2,'YODA File'!C3273,'YODA File'!A3273))</f>
        <v/>
      </c>
    </row>
    <row r="3274" spans="1:4" x14ac:dyDescent="0.25">
      <c r="A3274" s="111">
        <f t="shared" ca="1" si="102"/>
        <v>28</v>
      </c>
      <c r="B3274" s="111" t="str">
        <f ca="1">OFFSET('YODA Header Blocks'!$A$1,0,'YODA File'!A3274)</f>
        <v>Data Values</v>
      </c>
      <c r="C3274" s="111">
        <f t="shared" ca="1" si="103"/>
        <v>3173</v>
      </c>
      <c r="D3274" s="111" t="str">
        <f ca="1">IF(ROW()-2&gt;LengthHeader,"",
OFFSET('YODA Header Blocks'!$A$2,'YODA File'!C3274,'YODA File'!A3274))</f>
        <v/>
      </c>
    </row>
    <row r="3275" spans="1:4" x14ac:dyDescent="0.25">
      <c r="A3275" s="111">
        <f t="shared" ca="1" si="102"/>
        <v>28</v>
      </c>
      <c r="B3275" s="111" t="str">
        <f ca="1">OFFSET('YODA Header Blocks'!$A$1,0,'YODA File'!A3275)</f>
        <v>Data Values</v>
      </c>
      <c r="C3275" s="111">
        <f t="shared" ca="1" si="103"/>
        <v>3174</v>
      </c>
      <c r="D3275" s="111" t="str">
        <f ca="1">IF(ROW()-2&gt;LengthHeader,"",
OFFSET('YODA Header Blocks'!$A$2,'YODA File'!C3275,'YODA File'!A3275))</f>
        <v/>
      </c>
    </row>
    <row r="3276" spans="1:4" x14ac:dyDescent="0.25">
      <c r="A3276" s="111">
        <f t="shared" ca="1" si="102"/>
        <v>28</v>
      </c>
      <c r="B3276" s="111" t="str">
        <f ca="1">OFFSET('YODA Header Blocks'!$A$1,0,'YODA File'!A3276)</f>
        <v>Data Values</v>
      </c>
      <c r="C3276" s="111">
        <f t="shared" ca="1" si="103"/>
        <v>3175</v>
      </c>
      <c r="D3276" s="111" t="str">
        <f ca="1">IF(ROW()-2&gt;LengthHeader,"",
OFFSET('YODA Header Blocks'!$A$2,'YODA File'!C3276,'YODA File'!A3276))</f>
        <v/>
      </c>
    </row>
    <row r="3277" spans="1:4" x14ac:dyDescent="0.25">
      <c r="A3277" s="111">
        <f t="shared" ca="1" si="102"/>
        <v>28</v>
      </c>
      <c r="B3277" s="111" t="str">
        <f ca="1">OFFSET('YODA Header Blocks'!$A$1,0,'YODA File'!A3277)</f>
        <v>Data Values</v>
      </c>
      <c r="C3277" s="111">
        <f t="shared" ca="1" si="103"/>
        <v>3176</v>
      </c>
      <c r="D3277" s="111" t="str">
        <f ca="1">IF(ROW()-2&gt;LengthHeader,"",
OFFSET('YODA Header Blocks'!$A$2,'YODA File'!C3277,'YODA File'!A3277))</f>
        <v/>
      </c>
    </row>
    <row r="3278" spans="1:4" x14ac:dyDescent="0.25">
      <c r="A3278" s="111">
        <f t="shared" ca="1" si="102"/>
        <v>28</v>
      </c>
      <c r="B3278" s="111" t="str">
        <f ca="1">OFFSET('YODA Header Blocks'!$A$1,0,'YODA File'!A3278)</f>
        <v>Data Values</v>
      </c>
      <c r="C3278" s="111">
        <f t="shared" ca="1" si="103"/>
        <v>3177</v>
      </c>
      <c r="D3278" s="111" t="str">
        <f ca="1">IF(ROW()-2&gt;LengthHeader,"",
OFFSET('YODA Header Blocks'!$A$2,'YODA File'!C3278,'YODA File'!A3278))</f>
        <v/>
      </c>
    </row>
    <row r="3279" spans="1:4" x14ac:dyDescent="0.25">
      <c r="A3279" s="111">
        <f t="shared" ca="1" si="102"/>
        <v>28</v>
      </c>
      <c r="B3279" s="111" t="str">
        <f ca="1">OFFSET('YODA Header Blocks'!$A$1,0,'YODA File'!A3279)</f>
        <v>Data Values</v>
      </c>
      <c r="C3279" s="111">
        <f t="shared" ca="1" si="103"/>
        <v>3178</v>
      </c>
      <c r="D3279" s="111" t="str">
        <f ca="1">IF(ROW()-2&gt;LengthHeader,"",
OFFSET('YODA Header Blocks'!$A$2,'YODA File'!C3279,'YODA File'!A3279))</f>
        <v/>
      </c>
    </row>
    <row r="3280" spans="1:4" x14ac:dyDescent="0.25">
      <c r="A3280" s="111">
        <f t="shared" ca="1" si="102"/>
        <v>28</v>
      </c>
      <c r="B3280" s="111" t="str">
        <f ca="1">OFFSET('YODA Header Blocks'!$A$1,0,'YODA File'!A3280)</f>
        <v>Data Values</v>
      </c>
      <c r="C3280" s="111">
        <f t="shared" ca="1" si="103"/>
        <v>3179</v>
      </c>
      <c r="D3280" s="111" t="str">
        <f ca="1">IF(ROW()-2&gt;LengthHeader,"",
OFFSET('YODA Header Blocks'!$A$2,'YODA File'!C3280,'YODA File'!A3280))</f>
        <v/>
      </c>
    </row>
    <row r="3281" spans="1:4" x14ac:dyDescent="0.25">
      <c r="A3281" s="111">
        <f t="shared" ca="1" si="102"/>
        <v>28</v>
      </c>
      <c r="B3281" s="111" t="str">
        <f ca="1">OFFSET('YODA Header Blocks'!$A$1,0,'YODA File'!A3281)</f>
        <v>Data Values</v>
      </c>
      <c r="C3281" s="111">
        <f t="shared" ca="1" si="103"/>
        <v>3180</v>
      </c>
      <c r="D3281" s="111" t="str">
        <f ca="1">IF(ROW()-2&gt;LengthHeader,"",
OFFSET('YODA Header Blocks'!$A$2,'YODA File'!C3281,'YODA File'!A3281))</f>
        <v/>
      </c>
    </row>
    <row r="3282" spans="1:4" x14ac:dyDescent="0.25">
      <c r="A3282" s="111">
        <f t="shared" ca="1" si="102"/>
        <v>28</v>
      </c>
      <c r="B3282" s="111" t="str">
        <f ca="1">OFFSET('YODA Header Blocks'!$A$1,0,'YODA File'!A3282)</f>
        <v>Data Values</v>
      </c>
      <c r="C3282" s="111">
        <f t="shared" ca="1" si="103"/>
        <v>3181</v>
      </c>
      <c r="D3282" s="111" t="str">
        <f ca="1">IF(ROW()-2&gt;LengthHeader,"",
OFFSET('YODA Header Blocks'!$A$2,'YODA File'!C3282,'YODA File'!A3282))</f>
        <v/>
      </c>
    </row>
    <row r="3283" spans="1:4" x14ac:dyDescent="0.25">
      <c r="A3283" s="111">
        <f t="shared" ca="1" si="102"/>
        <v>28</v>
      </c>
      <c r="B3283" s="111" t="str">
        <f ca="1">OFFSET('YODA Header Blocks'!$A$1,0,'YODA File'!A3283)</f>
        <v>Data Values</v>
      </c>
      <c r="C3283" s="111">
        <f t="shared" ca="1" si="103"/>
        <v>3182</v>
      </c>
      <c r="D3283" s="111" t="str">
        <f ca="1">IF(ROW()-2&gt;LengthHeader,"",
OFFSET('YODA Header Blocks'!$A$2,'YODA File'!C3283,'YODA File'!A3283))</f>
        <v/>
      </c>
    </row>
    <row r="3284" spans="1:4" x14ac:dyDescent="0.25">
      <c r="A3284" s="111">
        <f t="shared" ca="1" si="102"/>
        <v>28</v>
      </c>
      <c r="B3284" s="111" t="str">
        <f ca="1">OFFSET('YODA Header Blocks'!$A$1,0,'YODA File'!A3284)</f>
        <v>Data Values</v>
      </c>
      <c r="C3284" s="111">
        <f t="shared" ca="1" si="103"/>
        <v>3183</v>
      </c>
      <c r="D3284" s="111" t="str">
        <f ca="1">IF(ROW()-2&gt;LengthHeader,"",
OFFSET('YODA Header Blocks'!$A$2,'YODA File'!C3284,'YODA File'!A3284))</f>
        <v/>
      </c>
    </row>
    <row r="3285" spans="1:4" x14ac:dyDescent="0.25">
      <c r="A3285" s="111">
        <f t="shared" ca="1" si="102"/>
        <v>28</v>
      </c>
      <c r="B3285" s="111" t="str">
        <f ca="1">OFFSET('YODA Header Blocks'!$A$1,0,'YODA File'!A3285)</f>
        <v>Data Values</v>
      </c>
      <c r="C3285" s="111">
        <f t="shared" ca="1" si="103"/>
        <v>3184</v>
      </c>
      <c r="D3285" s="111" t="str">
        <f ca="1">IF(ROW()-2&gt;LengthHeader,"",
OFFSET('YODA Header Blocks'!$A$2,'YODA File'!C3285,'YODA File'!A3285))</f>
        <v/>
      </c>
    </row>
    <row r="3286" spans="1:4" x14ac:dyDescent="0.25">
      <c r="A3286" s="111">
        <f t="shared" ca="1" si="102"/>
        <v>28</v>
      </c>
      <c r="B3286" s="111" t="str">
        <f ca="1">OFFSET('YODA Header Blocks'!$A$1,0,'YODA File'!A3286)</f>
        <v>Data Values</v>
      </c>
      <c r="C3286" s="111">
        <f t="shared" ca="1" si="103"/>
        <v>3185</v>
      </c>
      <c r="D3286" s="111" t="str">
        <f ca="1">IF(ROW()-2&gt;LengthHeader,"",
OFFSET('YODA Header Blocks'!$A$2,'YODA File'!C3286,'YODA File'!A3286))</f>
        <v/>
      </c>
    </row>
    <row r="3287" spans="1:4" x14ac:dyDescent="0.25">
      <c r="A3287" s="111">
        <f t="shared" ca="1" si="102"/>
        <v>28</v>
      </c>
      <c r="B3287" s="111" t="str">
        <f ca="1">OFFSET('YODA Header Blocks'!$A$1,0,'YODA File'!A3287)</f>
        <v>Data Values</v>
      </c>
      <c r="C3287" s="111">
        <f t="shared" ca="1" si="103"/>
        <v>3186</v>
      </c>
      <c r="D3287" s="111" t="str">
        <f ca="1">IF(ROW()-2&gt;LengthHeader,"",
OFFSET('YODA Header Blocks'!$A$2,'YODA File'!C3287,'YODA File'!A3287))</f>
        <v/>
      </c>
    </row>
    <row r="3288" spans="1:4" x14ac:dyDescent="0.25">
      <c r="A3288" s="111">
        <f t="shared" ca="1" si="102"/>
        <v>28</v>
      </c>
      <c r="B3288" s="111" t="str">
        <f ca="1">OFFSET('YODA Header Blocks'!$A$1,0,'YODA File'!A3288)</f>
        <v>Data Values</v>
      </c>
      <c r="C3288" s="111">
        <f t="shared" ca="1" si="103"/>
        <v>3187</v>
      </c>
      <c r="D3288" s="111" t="str">
        <f ca="1">IF(ROW()-2&gt;LengthHeader,"",
OFFSET('YODA Header Blocks'!$A$2,'YODA File'!C3288,'YODA File'!A3288))</f>
        <v/>
      </c>
    </row>
    <row r="3289" spans="1:4" x14ac:dyDescent="0.25">
      <c r="A3289" s="111">
        <f t="shared" ca="1" si="102"/>
        <v>28</v>
      </c>
      <c r="B3289" s="111" t="str">
        <f ca="1">OFFSET('YODA Header Blocks'!$A$1,0,'YODA File'!A3289)</f>
        <v>Data Values</v>
      </c>
      <c r="C3289" s="111">
        <f t="shared" ca="1" si="103"/>
        <v>3188</v>
      </c>
      <c r="D3289" s="111" t="str">
        <f ca="1">IF(ROW()-2&gt;LengthHeader,"",
OFFSET('YODA Header Blocks'!$A$2,'YODA File'!C3289,'YODA File'!A3289))</f>
        <v/>
      </c>
    </row>
    <row r="3290" spans="1:4" x14ac:dyDescent="0.25">
      <c r="A3290" s="111">
        <f t="shared" ca="1" si="102"/>
        <v>28</v>
      </c>
      <c r="B3290" s="111" t="str">
        <f ca="1">OFFSET('YODA Header Blocks'!$A$1,0,'YODA File'!A3290)</f>
        <v>Data Values</v>
      </c>
      <c r="C3290" s="111">
        <f t="shared" ca="1" si="103"/>
        <v>3189</v>
      </c>
      <c r="D3290" s="111" t="str">
        <f ca="1">IF(ROW()-2&gt;LengthHeader,"",
OFFSET('YODA Header Blocks'!$A$2,'YODA File'!C3290,'YODA File'!A3290))</f>
        <v/>
      </c>
    </row>
    <row r="3291" spans="1:4" x14ac:dyDescent="0.25">
      <c r="A3291" s="111">
        <f t="shared" ca="1" si="102"/>
        <v>28</v>
      </c>
      <c r="B3291" s="111" t="str">
        <f ca="1">OFFSET('YODA Header Blocks'!$A$1,0,'YODA File'!A3291)</f>
        <v>Data Values</v>
      </c>
      <c r="C3291" s="111">
        <f t="shared" ca="1" si="103"/>
        <v>3190</v>
      </c>
      <c r="D3291" s="111" t="str">
        <f ca="1">IF(ROW()-2&gt;LengthHeader,"",
OFFSET('YODA Header Blocks'!$A$2,'YODA File'!C3291,'YODA File'!A3291))</f>
        <v/>
      </c>
    </row>
    <row r="3292" spans="1:4" x14ac:dyDescent="0.25">
      <c r="A3292" s="111">
        <f t="shared" ca="1" si="102"/>
        <v>28</v>
      </c>
      <c r="B3292" s="111" t="str">
        <f ca="1">OFFSET('YODA Header Blocks'!$A$1,0,'YODA File'!A3292)</f>
        <v>Data Values</v>
      </c>
      <c r="C3292" s="111">
        <f t="shared" ca="1" si="103"/>
        <v>3191</v>
      </c>
      <c r="D3292" s="111" t="str">
        <f ca="1">IF(ROW()-2&gt;LengthHeader,"",
OFFSET('YODA Header Blocks'!$A$2,'YODA File'!C3292,'YODA File'!A3292))</f>
        <v/>
      </c>
    </row>
    <row r="3293" spans="1:4" x14ac:dyDescent="0.25">
      <c r="A3293" s="111">
        <f t="shared" ca="1" si="102"/>
        <v>28</v>
      </c>
      <c r="B3293" s="111" t="str">
        <f ca="1">OFFSET('YODA Header Blocks'!$A$1,0,'YODA File'!A3293)</f>
        <v>Data Values</v>
      </c>
      <c r="C3293" s="111">
        <f t="shared" ca="1" si="103"/>
        <v>3192</v>
      </c>
      <c r="D3293" s="111" t="str">
        <f ca="1">IF(ROW()-2&gt;LengthHeader,"",
OFFSET('YODA Header Blocks'!$A$2,'YODA File'!C3293,'YODA File'!A3293))</f>
        <v/>
      </c>
    </row>
    <row r="3294" spans="1:4" x14ac:dyDescent="0.25">
      <c r="A3294" s="111">
        <f t="shared" ca="1" si="102"/>
        <v>28</v>
      </c>
      <c r="B3294" s="111" t="str">
        <f ca="1">OFFSET('YODA Header Blocks'!$A$1,0,'YODA File'!A3294)</f>
        <v>Data Values</v>
      </c>
      <c r="C3294" s="111">
        <f t="shared" ca="1" si="103"/>
        <v>3193</v>
      </c>
      <c r="D3294" s="111" t="str">
        <f ca="1">IF(ROW()-2&gt;LengthHeader,"",
OFFSET('YODA Header Blocks'!$A$2,'YODA File'!C3294,'YODA File'!A3294))</f>
        <v/>
      </c>
    </row>
    <row r="3295" spans="1:4" x14ac:dyDescent="0.25">
      <c r="A3295" s="111">
        <f t="shared" ca="1" si="102"/>
        <v>28</v>
      </c>
      <c r="B3295" s="111" t="str">
        <f ca="1">OFFSET('YODA Header Blocks'!$A$1,0,'YODA File'!A3295)</f>
        <v>Data Values</v>
      </c>
      <c r="C3295" s="111">
        <f t="shared" ca="1" si="103"/>
        <v>3194</v>
      </c>
      <c r="D3295" s="111" t="str">
        <f ca="1">IF(ROW()-2&gt;LengthHeader,"",
OFFSET('YODA Header Blocks'!$A$2,'YODA File'!C3295,'YODA File'!A3295))</f>
        <v/>
      </c>
    </row>
    <row r="3296" spans="1:4" x14ac:dyDescent="0.25">
      <c r="A3296" s="111">
        <f t="shared" ca="1" si="102"/>
        <v>28</v>
      </c>
      <c r="B3296" s="111" t="str">
        <f ca="1">OFFSET('YODA Header Blocks'!$A$1,0,'YODA File'!A3296)</f>
        <v>Data Values</v>
      </c>
      <c r="C3296" s="111">
        <f t="shared" ca="1" si="103"/>
        <v>3195</v>
      </c>
      <c r="D3296" s="111" t="str">
        <f ca="1">IF(ROW()-2&gt;LengthHeader,"",
OFFSET('YODA Header Blocks'!$A$2,'YODA File'!C3296,'YODA File'!A3296))</f>
        <v/>
      </c>
    </row>
    <row r="3297" spans="1:4" x14ac:dyDescent="0.25">
      <c r="A3297" s="111">
        <f t="shared" ca="1" si="102"/>
        <v>28</v>
      </c>
      <c r="B3297" s="111" t="str">
        <f ca="1">OFFSET('YODA Header Blocks'!$A$1,0,'YODA File'!A3297)</f>
        <v>Data Values</v>
      </c>
      <c r="C3297" s="111">
        <f t="shared" ca="1" si="103"/>
        <v>3196</v>
      </c>
      <c r="D3297" s="111" t="str">
        <f ca="1">IF(ROW()-2&gt;LengthHeader,"",
OFFSET('YODA Header Blocks'!$A$2,'YODA File'!C3297,'YODA File'!A3297))</f>
        <v/>
      </c>
    </row>
    <row r="3298" spans="1:4" x14ac:dyDescent="0.25">
      <c r="A3298" s="111">
        <f t="shared" ca="1" si="102"/>
        <v>28</v>
      </c>
      <c r="B3298" s="111" t="str">
        <f ca="1">OFFSET('YODA Header Blocks'!$A$1,0,'YODA File'!A3298)</f>
        <v>Data Values</v>
      </c>
      <c r="C3298" s="111">
        <f t="shared" ca="1" si="103"/>
        <v>3197</v>
      </c>
      <c r="D3298" s="111" t="str">
        <f ca="1">IF(ROW()-2&gt;LengthHeader,"",
OFFSET('YODA Header Blocks'!$A$2,'YODA File'!C3298,'YODA File'!A3298))</f>
        <v/>
      </c>
    </row>
    <row r="3299" spans="1:4" x14ac:dyDescent="0.25">
      <c r="A3299" s="111">
        <f t="shared" ca="1" si="102"/>
        <v>28</v>
      </c>
      <c r="B3299" s="111" t="str">
        <f ca="1">OFFSET('YODA Header Blocks'!$A$1,0,'YODA File'!A3299)</f>
        <v>Data Values</v>
      </c>
      <c r="C3299" s="111">
        <f t="shared" ca="1" si="103"/>
        <v>3198</v>
      </c>
      <c r="D3299" s="111" t="str">
        <f ca="1">IF(ROW()-2&gt;LengthHeader,"",
OFFSET('YODA Header Blocks'!$A$2,'YODA File'!C3299,'YODA File'!A3299))</f>
        <v/>
      </c>
    </row>
    <row r="3300" spans="1:4" x14ac:dyDescent="0.25">
      <c r="A3300" s="111">
        <f t="shared" ca="1" si="102"/>
        <v>28</v>
      </c>
      <c r="B3300" s="111" t="str">
        <f ca="1">OFFSET('YODA Header Blocks'!$A$1,0,'YODA File'!A3300)</f>
        <v>Data Values</v>
      </c>
      <c r="C3300" s="111">
        <f t="shared" ca="1" si="103"/>
        <v>3199</v>
      </c>
      <c r="D3300" s="111" t="str">
        <f ca="1">IF(ROW()-2&gt;LengthHeader,"",
OFFSET('YODA Header Blocks'!$A$2,'YODA File'!C3300,'YODA File'!A3300))</f>
        <v/>
      </c>
    </row>
    <row r="3301" spans="1:4" x14ac:dyDescent="0.25">
      <c r="A3301" s="111">
        <f t="shared" ca="1" si="102"/>
        <v>28</v>
      </c>
      <c r="B3301" s="111" t="str">
        <f ca="1">OFFSET('YODA Header Blocks'!$A$1,0,'YODA File'!A3301)</f>
        <v>Data Values</v>
      </c>
      <c r="C3301" s="111">
        <f t="shared" ca="1" si="103"/>
        <v>3200</v>
      </c>
      <c r="D3301" s="111" t="str">
        <f ca="1">IF(ROW()-2&gt;LengthHeader,"",
OFFSET('YODA Header Blocks'!$A$2,'YODA File'!C3301,'YODA File'!A3301))</f>
        <v/>
      </c>
    </row>
    <row r="3302" spans="1:4" x14ac:dyDescent="0.25">
      <c r="A3302" s="111">
        <f t="shared" ca="1" si="102"/>
        <v>28</v>
      </c>
      <c r="B3302" s="111" t="str">
        <f ca="1">OFFSET('YODA Header Blocks'!$A$1,0,'YODA File'!A3302)</f>
        <v>Data Values</v>
      </c>
      <c r="C3302" s="111">
        <f t="shared" ca="1" si="103"/>
        <v>3201</v>
      </c>
      <c r="D3302" s="111" t="str">
        <f ca="1">IF(ROW()-2&gt;LengthHeader,"",
OFFSET('YODA Header Blocks'!$A$2,'YODA File'!C3302,'YODA File'!A3302))</f>
        <v/>
      </c>
    </row>
    <row r="3303" spans="1:4" x14ac:dyDescent="0.25">
      <c r="A3303" s="111">
        <f t="shared" ca="1" si="102"/>
        <v>28</v>
      </c>
      <c r="B3303" s="111" t="str">
        <f ca="1">OFFSET('YODA Header Blocks'!$A$1,0,'YODA File'!A3303)</f>
        <v>Data Values</v>
      </c>
      <c r="C3303" s="111">
        <f t="shared" ca="1" si="103"/>
        <v>3202</v>
      </c>
      <c r="D3303" s="111" t="str">
        <f ca="1">IF(ROW()-2&gt;LengthHeader,"",
OFFSET('YODA Header Blocks'!$A$2,'YODA File'!C3303,'YODA File'!A3303))</f>
        <v/>
      </c>
    </row>
    <row r="3304" spans="1:4" x14ac:dyDescent="0.25">
      <c r="A3304" s="111">
        <f t="shared" ca="1" si="102"/>
        <v>28</v>
      </c>
      <c r="B3304" s="111" t="str">
        <f ca="1">OFFSET('YODA Header Blocks'!$A$1,0,'YODA File'!A3304)</f>
        <v>Data Values</v>
      </c>
      <c r="C3304" s="111">
        <f t="shared" ca="1" si="103"/>
        <v>3203</v>
      </c>
      <c r="D3304" s="111" t="str">
        <f ca="1">IF(ROW()-2&gt;LengthHeader,"",
OFFSET('YODA Header Blocks'!$A$2,'YODA File'!C3304,'YODA File'!A3304))</f>
        <v/>
      </c>
    </row>
    <row r="3305" spans="1:4" x14ac:dyDescent="0.25">
      <c r="A3305" s="111">
        <f t="shared" ca="1" si="102"/>
        <v>28</v>
      </c>
      <c r="B3305" s="111" t="str">
        <f ca="1">OFFSET('YODA Header Blocks'!$A$1,0,'YODA File'!A3305)</f>
        <v>Data Values</v>
      </c>
      <c r="C3305" s="111">
        <f t="shared" ca="1" si="103"/>
        <v>3204</v>
      </c>
      <c r="D3305" s="111" t="str">
        <f ca="1">IF(ROW()-2&gt;LengthHeader,"",
OFFSET('YODA Header Blocks'!$A$2,'YODA File'!C3305,'YODA File'!A3305))</f>
        <v/>
      </c>
    </row>
    <row r="3306" spans="1:4" x14ac:dyDescent="0.25">
      <c r="A3306" s="111">
        <f t="shared" ca="1" si="102"/>
        <v>28</v>
      </c>
      <c r="B3306" s="111" t="str">
        <f ca="1">OFFSET('YODA Header Blocks'!$A$1,0,'YODA File'!A3306)</f>
        <v>Data Values</v>
      </c>
      <c r="C3306" s="111">
        <f t="shared" ca="1" si="103"/>
        <v>3205</v>
      </c>
      <c r="D3306" s="111" t="str">
        <f ca="1">IF(ROW()-2&gt;LengthHeader,"",
OFFSET('YODA Header Blocks'!$A$2,'YODA File'!C3306,'YODA File'!A3306))</f>
        <v/>
      </c>
    </row>
    <row r="3307" spans="1:4" x14ac:dyDescent="0.25">
      <c r="A3307" s="111">
        <f t="shared" ca="1" si="102"/>
        <v>28</v>
      </c>
      <c r="B3307" s="111" t="str">
        <f ca="1">OFFSET('YODA Header Blocks'!$A$1,0,'YODA File'!A3307)</f>
        <v>Data Values</v>
      </c>
      <c r="C3307" s="111">
        <f t="shared" ca="1" si="103"/>
        <v>3206</v>
      </c>
      <c r="D3307" s="111" t="str">
        <f ca="1">IF(ROW()-2&gt;LengthHeader,"",
OFFSET('YODA Header Blocks'!$A$2,'YODA File'!C3307,'YODA File'!A3307))</f>
        <v/>
      </c>
    </row>
    <row r="3308" spans="1:4" x14ac:dyDescent="0.25">
      <c r="A3308" s="111">
        <f t="shared" ca="1" si="102"/>
        <v>28</v>
      </c>
      <c r="B3308" s="111" t="str">
        <f ca="1">OFFSET('YODA Header Blocks'!$A$1,0,'YODA File'!A3308)</f>
        <v>Data Values</v>
      </c>
      <c r="C3308" s="111">
        <f t="shared" ca="1" si="103"/>
        <v>3207</v>
      </c>
      <c r="D3308" s="111" t="str">
        <f ca="1">IF(ROW()-2&gt;LengthHeader,"",
OFFSET('YODA Header Blocks'!$A$2,'YODA File'!C3308,'YODA File'!A3308))</f>
        <v/>
      </c>
    </row>
    <row r="3309" spans="1:4" x14ac:dyDescent="0.25">
      <c r="A3309" s="111">
        <f t="shared" ca="1" si="102"/>
        <v>28</v>
      </c>
      <c r="B3309" s="111" t="str">
        <f ca="1">OFFSET('YODA Header Blocks'!$A$1,0,'YODA File'!A3309)</f>
        <v>Data Values</v>
      </c>
      <c r="C3309" s="111">
        <f t="shared" ca="1" si="103"/>
        <v>3208</v>
      </c>
      <c r="D3309" s="111" t="str">
        <f ca="1">IF(ROW()-2&gt;LengthHeader,"",
OFFSET('YODA Header Blocks'!$A$2,'YODA File'!C3309,'YODA File'!A3309))</f>
        <v/>
      </c>
    </row>
    <row r="3310" spans="1:4" x14ac:dyDescent="0.25">
      <c r="A3310" s="111">
        <f t="shared" ca="1" si="102"/>
        <v>28</v>
      </c>
      <c r="B3310" s="111" t="str">
        <f ca="1">OFFSET('YODA Header Blocks'!$A$1,0,'YODA File'!A3310)</f>
        <v>Data Values</v>
      </c>
      <c r="C3310" s="111">
        <f t="shared" ca="1" si="103"/>
        <v>3209</v>
      </c>
      <c r="D3310" s="111" t="str">
        <f ca="1">IF(ROW()-2&gt;LengthHeader,"",
OFFSET('YODA Header Blocks'!$A$2,'YODA File'!C3310,'YODA File'!A3310))</f>
        <v/>
      </c>
    </row>
    <row r="3311" spans="1:4" x14ac:dyDescent="0.25">
      <c r="A3311" s="111">
        <f t="shared" ca="1" si="102"/>
        <v>28</v>
      </c>
      <c r="B3311" s="111" t="str">
        <f ca="1">OFFSET('YODA Header Blocks'!$A$1,0,'YODA File'!A3311)</f>
        <v>Data Values</v>
      </c>
      <c r="C3311" s="111">
        <f t="shared" ca="1" si="103"/>
        <v>3210</v>
      </c>
      <c r="D3311" s="111" t="str">
        <f ca="1">IF(ROW()-2&gt;LengthHeader,"",
OFFSET('YODA Header Blocks'!$A$2,'YODA File'!C3311,'YODA File'!A3311))</f>
        <v/>
      </c>
    </row>
    <row r="3312" spans="1:4" x14ac:dyDescent="0.25">
      <c r="A3312" s="111">
        <f t="shared" ca="1" si="102"/>
        <v>28</v>
      </c>
      <c r="B3312" s="111" t="str">
        <f ca="1">OFFSET('YODA Header Blocks'!$A$1,0,'YODA File'!A3312)</f>
        <v>Data Values</v>
      </c>
      <c r="C3312" s="111">
        <f t="shared" ca="1" si="103"/>
        <v>3211</v>
      </c>
      <c r="D3312" s="111" t="str">
        <f ca="1">IF(ROW()-2&gt;LengthHeader,"",
OFFSET('YODA Header Blocks'!$A$2,'YODA File'!C3312,'YODA File'!A3312))</f>
        <v/>
      </c>
    </row>
    <row r="3313" spans="1:4" x14ac:dyDescent="0.25">
      <c r="A3313" s="111">
        <f t="shared" ca="1" si="102"/>
        <v>28</v>
      </c>
      <c r="B3313" s="111" t="str">
        <f ca="1">OFFSET('YODA Header Blocks'!$A$1,0,'YODA File'!A3313)</f>
        <v>Data Values</v>
      </c>
      <c r="C3313" s="111">
        <f t="shared" ca="1" si="103"/>
        <v>3212</v>
      </c>
      <c r="D3313" s="111" t="str">
        <f ca="1">IF(ROW()-2&gt;LengthHeader,"",
OFFSET('YODA Header Blocks'!$A$2,'YODA File'!C3313,'YODA File'!A3313))</f>
        <v/>
      </c>
    </row>
    <row r="3314" spans="1:4" x14ac:dyDescent="0.25">
      <c r="A3314" s="111">
        <f t="shared" ca="1" si="102"/>
        <v>28</v>
      </c>
      <c r="B3314" s="111" t="str">
        <f ca="1">OFFSET('YODA Header Blocks'!$A$1,0,'YODA File'!A3314)</f>
        <v>Data Values</v>
      </c>
      <c r="C3314" s="111">
        <f t="shared" ca="1" si="103"/>
        <v>3213</v>
      </c>
      <c r="D3314" s="111" t="str">
        <f ca="1">IF(ROW()-2&gt;LengthHeader,"",
OFFSET('YODA Header Blocks'!$A$2,'YODA File'!C3314,'YODA File'!A3314))</f>
        <v/>
      </c>
    </row>
    <row r="3315" spans="1:4" x14ac:dyDescent="0.25">
      <c r="A3315" s="111">
        <f t="shared" ca="1" si="102"/>
        <v>28</v>
      </c>
      <c r="B3315" s="111" t="str">
        <f ca="1">OFFSET('YODA Header Blocks'!$A$1,0,'YODA File'!A3315)</f>
        <v>Data Values</v>
      </c>
      <c r="C3315" s="111">
        <f t="shared" ca="1" si="103"/>
        <v>3214</v>
      </c>
      <c r="D3315" s="111" t="str">
        <f ca="1">IF(ROW()-2&gt;LengthHeader,"",
OFFSET('YODA Header Blocks'!$A$2,'YODA File'!C3315,'YODA File'!A3315))</f>
        <v/>
      </c>
    </row>
    <row r="3316" spans="1:4" x14ac:dyDescent="0.25">
      <c r="A3316" s="111">
        <f t="shared" ca="1" si="102"/>
        <v>28</v>
      </c>
      <c r="B3316" s="111" t="str">
        <f ca="1">OFFSET('YODA Header Blocks'!$A$1,0,'YODA File'!A3316)</f>
        <v>Data Values</v>
      </c>
      <c r="C3316" s="111">
        <f t="shared" ca="1" si="103"/>
        <v>3215</v>
      </c>
      <c r="D3316" s="111" t="str">
        <f ca="1">IF(ROW()-2&gt;LengthHeader,"",
OFFSET('YODA Header Blocks'!$A$2,'YODA File'!C3316,'YODA File'!A3316))</f>
        <v/>
      </c>
    </row>
    <row r="3317" spans="1:4" x14ac:dyDescent="0.25">
      <c r="A3317" s="111">
        <f t="shared" ca="1" si="102"/>
        <v>28</v>
      </c>
      <c r="B3317" s="111" t="str">
        <f ca="1">OFFSET('YODA Header Blocks'!$A$1,0,'YODA File'!A3317)</f>
        <v>Data Values</v>
      </c>
      <c r="C3317" s="111">
        <f t="shared" ca="1" si="103"/>
        <v>3216</v>
      </c>
      <c r="D3317" s="111" t="str">
        <f ca="1">IF(ROW()-2&gt;LengthHeader,"",
OFFSET('YODA Header Blocks'!$A$2,'YODA File'!C3317,'YODA File'!A3317))</f>
        <v/>
      </c>
    </row>
    <row r="3318" spans="1:4" x14ac:dyDescent="0.25">
      <c r="A3318" s="111">
        <f t="shared" ca="1" si="102"/>
        <v>28</v>
      </c>
      <c r="B3318" s="111" t="str">
        <f ca="1">OFFSET('YODA Header Blocks'!$A$1,0,'YODA File'!A3318)</f>
        <v>Data Values</v>
      </c>
      <c r="C3318" s="111">
        <f t="shared" ca="1" si="103"/>
        <v>3217</v>
      </c>
      <c r="D3318" s="111" t="str">
        <f ca="1">IF(ROW()-2&gt;LengthHeader,"",
OFFSET('YODA Header Blocks'!$A$2,'YODA File'!C3318,'YODA File'!A3318))</f>
        <v/>
      </c>
    </row>
    <row r="3319" spans="1:4" x14ac:dyDescent="0.25">
      <c r="A3319" s="111">
        <f t="shared" ca="1" si="102"/>
        <v>28</v>
      </c>
      <c r="B3319" s="111" t="str">
        <f ca="1">OFFSET('YODA Header Blocks'!$A$1,0,'YODA File'!A3319)</f>
        <v>Data Values</v>
      </c>
      <c r="C3319" s="111">
        <f t="shared" ca="1" si="103"/>
        <v>3218</v>
      </c>
      <c r="D3319" s="111" t="str">
        <f ca="1">IF(ROW()-2&gt;LengthHeader,"",
OFFSET('YODA Header Blocks'!$A$2,'YODA File'!C3319,'YODA File'!A3319))</f>
        <v/>
      </c>
    </row>
    <row r="3320" spans="1:4" x14ac:dyDescent="0.25">
      <c r="A3320" s="111">
        <f t="shared" ca="1" si="102"/>
        <v>28</v>
      </c>
      <c r="B3320" s="111" t="str">
        <f ca="1">OFFSET('YODA Header Blocks'!$A$1,0,'YODA File'!A3320)</f>
        <v>Data Values</v>
      </c>
      <c r="C3320" s="111">
        <f t="shared" ca="1" si="103"/>
        <v>3219</v>
      </c>
      <c r="D3320" s="111" t="str">
        <f ca="1">IF(ROW()-2&gt;LengthHeader,"",
OFFSET('YODA Header Blocks'!$A$2,'YODA File'!C3320,'YODA File'!A3320))</f>
        <v/>
      </c>
    </row>
    <row r="3321" spans="1:4" x14ac:dyDescent="0.25">
      <c r="A3321" s="111">
        <f t="shared" ca="1" si="102"/>
        <v>28</v>
      </c>
      <c r="B3321" s="111" t="str">
        <f ca="1">OFFSET('YODA Header Blocks'!$A$1,0,'YODA File'!A3321)</f>
        <v>Data Values</v>
      </c>
      <c r="C3321" s="111">
        <f t="shared" ca="1" si="103"/>
        <v>3220</v>
      </c>
      <c r="D3321" s="111" t="str">
        <f ca="1">IF(ROW()-2&gt;LengthHeader,"",
OFFSET('YODA Header Blocks'!$A$2,'YODA File'!C3321,'YODA File'!A3321))</f>
        <v/>
      </c>
    </row>
    <row r="3322" spans="1:4" x14ac:dyDescent="0.25">
      <c r="A3322" s="111">
        <f t="shared" ca="1" si="102"/>
        <v>28</v>
      </c>
      <c r="B3322" s="111" t="str">
        <f ca="1">OFFSET('YODA Header Blocks'!$A$1,0,'YODA File'!A3322)</f>
        <v>Data Values</v>
      </c>
      <c r="C3322" s="111">
        <f t="shared" ca="1" si="103"/>
        <v>3221</v>
      </c>
      <c r="D3322" s="111" t="str">
        <f ca="1">IF(ROW()-2&gt;LengthHeader,"",
OFFSET('YODA Header Blocks'!$A$2,'YODA File'!C3322,'YODA File'!A3322))</f>
        <v/>
      </c>
    </row>
    <row r="3323" spans="1:4" x14ac:dyDescent="0.25">
      <c r="A3323" s="111">
        <f t="shared" ca="1" si="102"/>
        <v>28</v>
      </c>
      <c r="B3323" s="111" t="str">
        <f ca="1">OFFSET('YODA Header Blocks'!$A$1,0,'YODA File'!A3323)</f>
        <v>Data Values</v>
      </c>
      <c r="C3323" s="111">
        <f t="shared" ca="1" si="103"/>
        <v>3222</v>
      </c>
      <c r="D3323" s="111" t="str">
        <f ca="1">IF(ROW()-2&gt;LengthHeader,"",
OFFSET('YODA Header Blocks'!$A$2,'YODA File'!C3323,'YODA File'!A3323))</f>
        <v/>
      </c>
    </row>
    <row r="3324" spans="1:4" x14ac:dyDescent="0.25">
      <c r="A3324" s="111">
        <f t="shared" ca="1" si="102"/>
        <v>28</v>
      </c>
      <c r="B3324" s="111" t="str">
        <f ca="1">OFFSET('YODA Header Blocks'!$A$1,0,'YODA File'!A3324)</f>
        <v>Data Values</v>
      </c>
      <c r="C3324" s="111">
        <f t="shared" ca="1" si="103"/>
        <v>3223</v>
      </c>
      <c r="D3324" s="111" t="str">
        <f ca="1">IF(ROW()-2&gt;LengthHeader,"",
OFFSET('YODA Header Blocks'!$A$2,'YODA File'!C3324,'YODA File'!A3324))</f>
        <v/>
      </c>
    </row>
    <row r="3325" spans="1:4" x14ac:dyDescent="0.25">
      <c r="A3325" s="111">
        <f t="shared" ca="1" si="102"/>
        <v>28</v>
      </c>
      <c r="B3325" s="111" t="str">
        <f ca="1">OFFSET('YODA Header Blocks'!$A$1,0,'YODA File'!A3325)</f>
        <v>Data Values</v>
      </c>
      <c r="C3325" s="111">
        <f t="shared" ca="1" si="103"/>
        <v>3224</v>
      </c>
      <c r="D3325" s="111" t="str">
        <f ca="1">IF(ROW()-2&gt;LengthHeader,"",
OFFSET('YODA Header Blocks'!$A$2,'YODA File'!C3325,'YODA File'!A3325))</f>
        <v/>
      </c>
    </row>
    <row r="3326" spans="1:4" x14ac:dyDescent="0.25">
      <c r="A3326" s="111">
        <f t="shared" ca="1" si="102"/>
        <v>28</v>
      </c>
      <c r="B3326" s="111" t="str">
        <f ca="1">OFFSET('YODA Header Blocks'!$A$1,0,'YODA File'!A3326)</f>
        <v>Data Values</v>
      </c>
      <c r="C3326" s="111">
        <f t="shared" ca="1" si="103"/>
        <v>3225</v>
      </c>
      <c r="D3326" s="111" t="str">
        <f ca="1">IF(ROW()-2&gt;LengthHeader,"",
OFFSET('YODA Header Blocks'!$A$2,'YODA File'!C3326,'YODA File'!A3326))</f>
        <v/>
      </c>
    </row>
    <row r="3327" spans="1:4" x14ac:dyDescent="0.25">
      <c r="A3327" s="111">
        <f t="shared" ca="1" si="102"/>
        <v>28</v>
      </c>
      <c r="B3327" s="111" t="str">
        <f ca="1">OFFSET('YODA Header Blocks'!$A$1,0,'YODA File'!A3327)</f>
        <v>Data Values</v>
      </c>
      <c r="C3327" s="111">
        <f t="shared" ca="1" si="103"/>
        <v>3226</v>
      </c>
      <c r="D3327" s="111" t="str">
        <f ca="1">IF(ROW()-2&gt;LengthHeader,"",
OFFSET('YODA Header Blocks'!$A$2,'YODA File'!C3327,'YODA File'!A3327))</f>
        <v/>
      </c>
    </row>
    <row r="3328" spans="1:4" x14ac:dyDescent="0.25">
      <c r="A3328" s="111">
        <f t="shared" ca="1" si="102"/>
        <v>28</v>
      </c>
      <c r="B3328" s="111" t="str">
        <f ca="1">OFFSET('YODA Header Blocks'!$A$1,0,'YODA File'!A3328)</f>
        <v>Data Values</v>
      </c>
      <c r="C3328" s="111">
        <f t="shared" ca="1" si="103"/>
        <v>3227</v>
      </c>
      <c r="D3328" s="111" t="str">
        <f ca="1">IF(ROW()-2&gt;LengthHeader,"",
OFFSET('YODA Header Blocks'!$A$2,'YODA File'!C3328,'YODA File'!A3328))</f>
        <v/>
      </c>
    </row>
    <row r="3329" spans="1:4" x14ac:dyDescent="0.25">
      <c r="A3329" s="111">
        <f t="shared" ca="1" si="102"/>
        <v>28</v>
      </c>
      <c r="B3329" s="111" t="str">
        <f ca="1">OFFSET('YODA Header Blocks'!$A$1,0,'YODA File'!A3329)</f>
        <v>Data Values</v>
      </c>
      <c r="C3329" s="111">
        <f t="shared" ca="1" si="103"/>
        <v>3228</v>
      </c>
      <c r="D3329" s="111" t="str">
        <f ca="1">IF(ROW()-2&gt;LengthHeader,"",
OFFSET('YODA Header Blocks'!$A$2,'YODA File'!C3329,'YODA File'!A3329))</f>
        <v/>
      </c>
    </row>
    <row r="3330" spans="1:4" x14ac:dyDescent="0.25">
      <c r="A3330" s="111">
        <f t="shared" ca="1" si="102"/>
        <v>28</v>
      </c>
      <c r="B3330" s="111" t="str">
        <f ca="1">OFFSET('YODA Header Blocks'!$A$1,0,'YODA File'!A3330)</f>
        <v>Data Values</v>
      </c>
      <c r="C3330" s="111">
        <f t="shared" ca="1" si="103"/>
        <v>3229</v>
      </c>
      <c r="D3330" s="111" t="str">
        <f ca="1">IF(ROW()-2&gt;LengthHeader,"",
OFFSET('YODA Header Blocks'!$A$2,'YODA File'!C3330,'YODA File'!A3330))</f>
        <v/>
      </c>
    </row>
    <row r="3331" spans="1:4" x14ac:dyDescent="0.25">
      <c r="A3331" s="111">
        <f t="shared" ref="A3331:A3394" ca="1" si="104">IF(C3330=INDIRECT(CONCATENATE("'YODA Header Blocks'!R2C",A3330+1,":R2C",A3330+1),FALSE),A3330+1,A3330)</f>
        <v>28</v>
      </c>
      <c r="B3331" s="111" t="str">
        <f ca="1">OFFSET('YODA Header Blocks'!$A$1,0,'YODA File'!A3331)</f>
        <v>Data Values</v>
      </c>
      <c r="C3331" s="111">
        <f t="shared" ref="C3331:C3394" ca="1" si="105">IF(C3330=SUM(INDIRECT(CONCATENATE("'YODA Header Blocks'!R2C",A3330+1,":R2C",A3330+1),FALSE)),1,C3330+1)</f>
        <v>3230</v>
      </c>
      <c r="D3331" s="111" t="str">
        <f ca="1">IF(ROW()-2&gt;LengthHeader,"",
OFFSET('YODA Header Blocks'!$A$2,'YODA File'!C3331,'YODA File'!A3331))</f>
        <v/>
      </c>
    </row>
    <row r="3332" spans="1:4" x14ac:dyDescent="0.25">
      <c r="A3332" s="111">
        <f t="shared" ca="1" si="104"/>
        <v>28</v>
      </c>
      <c r="B3332" s="111" t="str">
        <f ca="1">OFFSET('YODA Header Blocks'!$A$1,0,'YODA File'!A3332)</f>
        <v>Data Values</v>
      </c>
      <c r="C3332" s="111">
        <f t="shared" ca="1" si="105"/>
        <v>3231</v>
      </c>
      <c r="D3332" s="111" t="str">
        <f ca="1">IF(ROW()-2&gt;LengthHeader,"",
OFFSET('YODA Header Blocks'!$A$2,'YODA File'!C3332,'YODA File'!A3332))</f>
        <v/>
      </c>
    </row>
    <row r="3333" spans="1:4" x14ac:dyDescent="0.25">
      <c r="A3333" s="111">
        <f t="shared" ca="1" si="104"/>
        <v>28</v>
      </c>
      <c r="B3333" s="111" t="str">
        <f ca="1">OFFSET('YODA Header Blocks'!$A$1,0,'YODA File'!A3333)</f>
        <v>Data Values</v>
      </c>
      <c r="C3333" s="111">
        <f t="shared" ca="1" si="105"/>
        <v>3232</v>
      </c>
      <c r="D3333" s="111" t="str">
        <f ca="1">IF(ROW()-2&gt;LengthHeader,"",
OFFSET('YODA Header Blocks'!$A$2,'YODA File'!C3333,'YODA File'!A3333))</f>
        <v/>
      </c>
    </row>
    <row r="3334" spans="1:4" x14ac:dyDescent="0.25">
      <c r="A3334" s="111">
        <f t="shared" ca="1" si="104"/>
        <v>28</v>
      </c>
      <c r="B3334" s="111" t="str">
        <f ca="1">OFFSET('YODA Header Blocks'!$A$1,0,'YODA File'!A3334)</f>
        <v>Data Values</v>
      </c>
      <c r="C3334" s="111">
        <f t="shared" ca="1" si="105"/>
        <v>3233</v>
      </c>
      <c r="D3334" s="111" t="str">
        <f ca="1">IF(ROW()-2&gt;LengthHeader,"",
OFFSET('YODA Header Blocks'!$A$2,'YODA File'!C3334,'YODA File'!A3334))</f>
        <v/>
      </c>
    </row>
    <row r="3335" spans="1:4" x14ac:dyDescent="0.25">
      <c r="A3335" s="111">
        <f t="shared" ca="1" si="104"/>
        <v>28</v>
      </c>
      <c r="B3335" s="111" t="str">
        <f ca="1">OFFSET('YODA Header Blocks'!$A$1,0,'YODA File'!A3335)</f>
        <v>Data Values</v>
      </c>
      <c r="C3335" s="111">
        <f t="shared" ca="1" si="105"/>
        <v>3234</v>
      </c>
      <c r="D3335" s="111" t="str">
        <f ca="1">IF(ROW()-2&gt;LengthHeader,"",
OFFSET('YODA Header Blocks'!$A$2,'YODA File'!C3335,'YODA File'!A3335))</f>
        <v/>
      </c>
    </row>
    <row r="3336" spans="1:4" x14ac:dyDescent="0.25">
      <c r="A3336" s="111">
        <f t="shared" ca="1" si="104"/>
        <v>28</v>
      </c>
      <c r="B3336" s="111" t="str">
        <f ca="1">OFFSET('YODA Header Blocks'!$A$1,0,'YODA File'!A3336)</f>
        <v>Data Values</v>
      </c>
      <c r="C3336" s="111">
        <f t="shared" ca="1" si="105"/>
        <v>3235</v>
      </c>
      <c r="D3336" s="111" t="str">
        <f ca="1">IF(ROW()-2&gt;LengthHeader,"",
OFFSET('YODA Header Blocks'!$A$2,'YODA File'!C3336,'YODA File'!A3336))</f>
        <v/>
      </c>
    </row>
    <row r="3337" spans="1:4" x14ac:dyDescent="0.25">
      <c r="A3337" s="111">
        <f t="shared" ca="1" si="104"/>
        <v>28</v>
      </c>
      <c r="B3337" s="111" t="str">
        <f ca="1">OFFSET('YODA Header Blocks'!$A$1,0,'YODA File'!A3337)</f>
        <v>Data Values</v>
      </c>
      <c r="C3337" s="111">
        <f t="shared" ca="1" si="105"/>
        <v>3236</v>
      </c>
      <c r="D3337" s="111" t="str">
        <f ca="1">IF(ROW()-2&gt;LengthHeader,"",
OFFSET('YODA Header Blocks'!$A$2,'YODA File'!C3337,'YODA File'!A3337))</f>
        <v/>
      </c>
    </row>
    <row r="3338" spans="1:4" x14ac:dyDescent="0.25">
      <c r="A3338" s="111">
        <f t="shared" ca="1" si="104"/>
        <v>28</v>
      </c>
      <c r="B3338" s="111" t="str">
        <f ca="1">OFFSET('YODA Header Blocks'!$A$1,0,'YODA File'!A3338)</f>
        <v>Data Values</v>
      </c>
      <c r="C3338" s="111">
        <f t="shared" ca="1" si="105"/>
        <v>3237</v>
      </c>
      <c r="D3338" s="111" t="str">
        <f ca="1">IF(ROW()-2&gt;LengthHeader,"",
OFFSET('YODA Header Blocks'!$A$2,'YODA File'!C3338,'YODA File'!A3338))</f>
        <v/>
      </c>
    </row>
    <row r="3339" spans="1:4" x14ac:dyDescent="0.25">
      <c r="A3339" s="111">
        <f t="shared" ca="1" si="104"/>
        <v>28</v>
      </c>
      <c r="B3339" s="111" t="str">
        <f ca="1">OFFSET('YODA Header Blocks'!$A$1,0,'YODA File'!A3339)</f>
        <v>Data Values</v>
      </c>
      <c r="C3339" s="111">
        <f t="shared" ca="1" si="105"/>
        <v>3238</v>
      </c>
      <c r="D3339" s="111" t="str">
        <f ca="1">IF(ROW()-2&gt;LengthHeader,"",
OFFSET('YODA Header Blocks'!$A$2,'YODA File'!C3339,'YODA File'!A3339))</f>
        <v/>
      </c>
    </row>
    <row r="3340" spans="1:4" x14ac:dyDescent="0.25">
      <c r="A3340" s="111">
        <f t="shared" ca="1" si="104"/>
        <v>28</v>
      </c>
      <c r="B3340" s="111" t="str">
        <f ca="1">OFFSET('YODA Header Blocks'!$A$1,0,'YODA File'!A3340)</f>
        <v>Data Values</v>
      </c>
      <c r="C3340" s="111">
        <f t="shared" ca="1" si="105"/>
        <v>3239</v>
      </c>
      <c r="D3340" s="111" t="str">
        <f ca="1">IF(ROW()-2&gt;LengthHeader,"",
OFFSET('YODA Header Blocks'!$A$2,'YODA File'!C3340,'YODA File'!A3340))</f>
        <v/>
      </c>
    </row>
    <row r="3341" spans="1:4" x14ac:dyDescent="0.25">
      <c r="A3341" s="111">
        <f t="shared" ca="1" si="104"/>
        <v>28</v>
      </c>
      <c r="B3341" s="111" t="str">
        <f ca="1">OFFSET('YODA Header Blocks'!$A$1,0,'YODA File'!A3341)</f>
        <v>Data Values</v>
      </c>
      <c r="C3341" s="111">
        <f t="shared" ca="1" si="105"/>
        <v>3240</v>
      </c>
      <c r="D3341" s="111" t="str">
        <f ca="1">IF(ROW()-2&gt;LengthHeader,"",
OFFSET('YODA Header Blocks'!$A$2,'YODA File'!C3341,'YODA File'!A3341))</f>
        <v/>
      </c>
    </row>
    <row r="3342" spans="1:4" x14ac:dyDescent="0.25">
      <c r="A3342" s="111">
        <f t="shared" ca="1" si="104"/>
        <v>28</v>
      </c>
      <c r="B3342" s="111" t="str">
        <f ca="1">OFFSET('YODA Header Blocks'!$A$1,0,'YODA File'!A3342)</f>
        <v>Data Values</v>
      </c>
      <c r="C3342" s="111">
        <f t="shared" ca="1" si="105"/>
        <v>3241</v>
      </c>
      <c r="D3342" s="111" t="str">
        <f ca="1">IF(ROW()-2&gt;LengthHeader,"",
OFFSET('YODA Header Blocks'!$A$2,'YODA File'!C3342,'YODA File'!A3342))</f>
        <v/>
      </c>
    </row>
    <row r="3343" spans="1:4" x14ac:dyDescent="0.25">
      <c r="A3343" s="111">
        <f t="shared" ca="1" si="104"/>
        <v>28</v>
      </c>
      <c r="B3343" s="111" t="str">
        <f ca="1">OFFSET('YODA Header Blocks'!$A$1,0,'YODA File'!A3343)</f>
        <v>Data Values</v>
      </c>
      <c r="C3343" s="111">
        <f t="shared" ca="1" si="105"/>
        <v>3242</v>
      </c>
      <c r="D3343" s="111" t="str">
        <f ca="1">IF(ROW()-2&gt;LengthHeader,"",
OFFSET('YODA Header Blocks'!$A$2,'YODA File'!C3343,'YODA File'!A3343))</f>
        <v/>
      </c>
    </row>
    <row r="3344" spans="1:4" x14ac:dyDescent="0.25">
      <c r="A3344" s="111">
        <f t="shared" ca="1" si="104"/>
        <v>28</v>
      </c>
      <c r="B3344" s="111" t="str">
        <f ca="1">OFFSET('YODA Header Blocks'!$A$1,0,'YODA File'!A3344)</f>
        <v>Data Values</v>
      </c>
      <c r="C3344" s="111">
        <f t="shared" ca="1" si="105"/>
        <v>3243</v>
      </c>
      <c r="D3344" s="111" t="str">
        <f ca="1">IF(ROW()-2&gt;LengthHeader,"",
OFFSET('YODA Header Blocks'!$A$2,'YODA File'!C3344,'YODA File'!A3344))</f>
        <v/>
      </c>
    </row>
    <row r="3345" spans="1:4" x14ac:dyDescent="0.25">
      <c r="A3345" s="111">
        <f t="shared" ca="1" si="104"/>
        <v>28</v>
      </c>
      <c r="B3345" s="111" t="str">
        <f ca="1">OFFSET('YODA Header Blocks'!$A$1,0,'YODA File'!A3345)</f>
        <v>Data Values</v>
      </c>
      <c r="C3345" s="111">
        <f t="shared" ca="1" si="105"/>
        <v>3244</v>
      </c>
      <c r="D3345" s="111" t="str">
        <f ca="1">IF(ROW()-2&gt;LengthHeader,"",
OFFSET('YODA Header Blocks'!$A$2,'YODA File'!C3345,'YODA File'!A3345))</f>
        <v/>
      </c>
    </row>
    <row r="3346" spans="1:4" x14ac:dyDescent="0.25">
      <c r="A3346" s="111">
        <f t="shared" ca="1" si="104"/>
        <v>28</v>
      </c>
      <c r="B3346" s="111" t="str">
        <f ca="1">OFFSET('YODA Header Blocks'!$A$1,0,'YODA File'!A3346)</f>
        <v>Data Values</v>
      </c>
      <c r="C3346" s="111">
        <f t="shared" ca="1" si="105"/>
        <v>3245</v>
      </c>
      <c r="D3346" s="111" t="str">
        <f ca="1">IF(ROW()-2&gt;LengthHeader,"",
OFFSET('YODA Header Blocks'!$A$2,'YODA File'!C3346,'YODA File'!A3346))</f>
        <v/>
      </c>
    </row>
    <row r="3347" spans="1:4" x14ac:dyDescent="0.25">
      <c r="A3347" s="111">
        <f t="shared" ca="1" si="104"/>
        <v>28</v>
      </c>
      <c r="B3347" s="111" t="str">
        <f ca="1">OFFSET('YODA Header Blocks'!$A$1,0,'YODA File'!A3347)</f>
        <v>Data Values</v>
      </c>
      <c r="C3347" s="111">
        <f t="shared" ca="1" si="105"/>
        <v>3246</v>
      </c>
      <c r="D3347" s="111" t="str">
        <f ca="1">IF(ROW()-2&gt;LengthHeader,"",
OFFSET('YODA Header Blocks'!$A$2,'YODA File'!C3347,'YODA File'!A3347))</f>
        <v/>
      </c>
    </row>
    <row r="3348" spans="1:4" x14ac:dyDescent="0.25">
      <c r="A3348" s="111">
        <f t="shared" ca="1" si="104"/>
        <v>28</v>
      </c>
      <c r="B3348" s="111" t="str">
        <f ca="1">OFFSET('YODA Header Blocks'!$A$1,0,'YODA File'!A3348)</f>
        <v>Data Values</v>
      </c>
      <c r="C3348" s="111">
        <f t="shared" ca="1" si="105"/>
        <v>3247</v>
      </c>
      <c r="D3348" s="111" t="str">
        <f ca="1">IF(ROW()-2&gt;LengthHeader,"",
OFFSET('YODA Header Blocks'!$A$2,'YODA File'!C3348,'YODA File'!A3348))</f>
        <v/>
      </c>
    </row>
    <row r="3349" spans="1:4" x14ac:dyDescent="0.25">
      <c r="A3349" s="111">
        <f t="shared" ca="1" si="104"/>
        <v>28</v>
      </c>
      <c r="B3349" s="111" t="str">
        <f ca="1">OFFSET('YODA Header Blocks'!$A$1,0,'YODA File'!A3349)</f>
        <v>Data Values</v>
      </c>
      <c r="C3349" s="111">
        <f t="shared" ca="1" si="105"/>
        <v>3248</v>
      </c>
      <c r="D3349" s="111" t="str">
        <f ca="1">IF(ROW()-2&gt;LengthHeader,"",
OFFSET('YODA Header Blocks'!$A$2,'YODA File'!C3349,'YODA File'!A3349))</f>
        <v/>
      </c>
    </row>
    <row r="3350" spans="1:4" x14ac:dyDescent="0.25">
      <c r="A3350" s="111">
        <f t="shared" ca="1" si="104"/>
        <v>28</v>
      </c>
      <c r="B3350" s="111" t="str">
        <f ca="1">OFFSET('YODA Header Blocks'!$A$1,0,'YODA File'!A3350)</f>
        <v>Data Values</v>
      </c>
      <c r="C3350" s="111">
        <f t="shared" ca="1" si="105"/>
        <v>3249</v>
      </c>
      <c r="D3350" s="111" t="str">
        <f ca="1">IF(ROW()-2&gt;LengthHeader,"",
OFFSET('YODA Header Blocks'!$A$2,'YODA File'!C3350,'YODA File'!A3350))</f>
        <v/>
      </c>
    </row>
    <row r="3351" spans="1:4" x14ac:dyDescent="0.25">
      <c r="A3351" s="111">
        <f t="shared" ca="1" si="104"/>
        <v>28</v>
      </c>
      <c r="B3351" s="111" t="str">
        <f ca="1">OFFSET('YODA Header Blocks'!$A$1,0,'YODA File'!A3351)</f>
        <v>Data Values</v>
      </c>
      <c r="C3351" s="111">
        <f t="shared" ca="1" si="105"/>
        <v>3250</v>
      </c>
      <c r="D3351" s="111" t="str">
        <f ca="1">IF(ROW()-2&gt;LengthHeader,"",
OFFSET('YODA Header Blocks'!$A$2,'YODA File'!C3351,'YODA File'!A3351))</f>
        <v/>
      </c>
    </row>
    <row r="3352" spans="1:4" x14ac:dyDescent="0.25">
      <c r="A3352" s="111">
        <f t="shared" ca="1" si="104"/>
        <v>28</v>
      </c>
      <c r="B3352" s="111" t="str">
        <f ca="1">OFFSET('YODA Header Blocks'!$A$1,0,'YODA File'!A3352)</f>
        <v>Data Values</v>
      </c>
      <c r="C3352" s="111">
        <f t="shared" ca="1" si="105"/>
        <v>3251</v>
      </c>
      <c r="D3352" s="111" t="str">
        <f ca="1">IF(ROW()-2&gt;LengthHeader,"",
OFFSET('YODA Header Blocks'!$A$2,'YODA File'!C3352,'YODA File'!A3352))</f>
        <v/>
      </c>
    </row>
    <row r="3353" spans="1:4" x14ac:dyDescent="0.25">
      <c r="A3353" s="111">
        <f t="shared" ca="1" si="104"/>
        <v>28</v>
      </c>
      <c r="B3353" s="111" t="str">
        <f ca="1">OFFSET('YODA Header Blocks'!$A$1,0,'YODA File'!A3353)</f>
        <v>Data Values</v>
      </c>
      <c r="C3353" s="111">
        <f t="shared" ca="1" si="105"/>
        <v>3252</v>
      </c>
      <c r="D3353" s="111" t="str">
        <f ca="1">IF(ROW()-2&gt;LengthHeader,"",
OFFSET('YODA Header Blocks'!$A$2,'YODA File'!C3353,'YODA File'!A3353))</f>
        <v/>
      </c>
    </row>
    <row r="3354" spans="1:4" x14ac:dyDescent="0.25">
      <c r="A3354" s="111">
        <f t="shared" ca="1" si="104"/>
        <v>28</v>
      </c>
      <c r="B3354" s="111" t="str">
        <f ca="1">OFFSET('YODA Header Blocks'!$A$1,0,'YODA File'!A3354)</f>
        <v>Data Values</v>
      </c>
      <c r="C3354" s="111">
        <f t="shared" ca="1" si="105"/>
        <v>3253</v>
      </c>
      <c r="D3354" s="111" t="str">
        <f ca="1">IF(ROW()-2&gt;LengthHeader,"",
OFFSET('YODA Header Blocks'!$A$2,'YODA File'!C3354,'YODA File'!A3354))</f>
        <v/>
      </c>
    </row>
    <row r="3355" spans="1:4" x14ac:dyDescent="0.25">
      <c r="A3355" s="111">
        <f t="shared" ca="1" si="104"/>
        <v>28</v>
      </c>
      <c r="B3355" s="111" t="str">
        <f ca="1">OFFSET('YODA Header Blocks'!$A$1,0,'YODA File'!A3355)</f>
        <v>Data Values</v>
      </c>
      <c r="C3355" s="111">
        <f t="shared" ca="1" si="105"/>
        <v>3254</v>
      </c>
      <c r="D3355" s="111" t="str">
        <f ca="1">IF(ROW()-2&gt;LengthHeader,"",
OFFSET('YODA Header Blocks'!$A$2,'YODA File'!C3355,'YODA File'!A3355))</f>
        <v/>
      </c>
    </row>
    <row r="3356" spans="1:4" x14ac:dyDescent="0.25">
      <c r="A3356" s="111">
        <f t="shared" ca="1" si="104"/>
        <v>28</v>
      </c>
      <c r="B3356" s="111" t="str">
        <f ca="1">OFFSET('YODA Header Blocks'!$A$1,0,'YODA File'!A3356)</f>
        <v>Data Values</v>
      </c>
      <c r="C3356" s="111">
        <f t="shared" ca="1" si="105"/>
        <v>3255</v>
      </c>
      <c r="D3356" s="111" t="str">
        <f ca="1">IF(ROW()-2&gt;LengthHeader,"",
OFFSET('YODA Header Blocks'!$A$2,'YODA File'!C3356,'YODA File'!A3356))</f>
        <v/>
      </c>
    </row>
    <row r="3357" spans="1:4" x14ac:dyDescent="0.25">
      <c r="A3357" s="111">
        <f t="shared" ca="1" si="104"/>
        <v>28</v>
      </c>
      <c r="B3357" s="111" t="str">
        <f ca="1">OFFSET('YODA Header Blocks'!$A$1,0,'YODA File'!A3357)</f>
        <v>Data Values</v>
      </c>
      <c r="C3357" s="111">
        <f t="shared" ca="1" si="105"/>
        <v>3256</v>
      </c>
      <c r="D3357" s="111" t="str">
        <f ca="1">IF(ROW()-2&gt;LengthHeader,"",
OFFSET('YODA Header Blocks'!$A$2,'YODA File'!C3357,'YODA File'!A3357))</f>
        <v/>
      </c>
    </row>
    <row r="3358" spans="1:4" x14ac:dyDescent="0.25">
      <c r="A3358" s="111">
        <f t="shared" ca="1" si="104"/>
        <v>28</v>
      </c>
      <c r="B3358" s="111" t="str">
        <f ca="1">OFFSET('YODA Header Blocks'!$A$1,0,'YODA File'!A3358)</f>
        <v>Data Values</v>
      </c>
      <c r="C3358" s="111">
        <f t="shared" ca="1" si="105"/>
        <v>3257</v>
      </c>
      <c r="D3358" s="111" t="str">
        <f ca="1">IF(ROW()-2&gt;LengthHeader,"",
OFFSET('YODA Header Blocks'!$A$2,'YODA File'!C3358,'YODA File'!A3358))</f>
        <v/>
      </c>
    </row>
    <row r="3359" spans="1:4" x14ac:dyDescent="0.25">
      <c r="A3359" s="111">
        <f t="shared" ca="1" si="104"/>
        <v>28</v>
      </c>
      <c r="B3359" s="111" t="str">
        <f ca="1">OFFSET('YODA Header Blocks'!$A$1,0,'YODA File'!A3359)</f>
        <v>Data Values</v>
      </c>
      <c r="C3359" s="111">
        <f t="shared" ca="1" si="105"/>
        <v>3258</v>
      </c>
      <c r="D3359" s="111" t="str">
        <f ca="1">IF(ROW()-2&gt;LengthHeader,"",
OFFSET('YODA Header Blocks'!$A$2,'YODA File'!C3359,'YODA File'!A3359))</f>
        <v/>
      </c>
    </row>
    <row r="3360" spans="1:4" x14ac:dyDescent="0.25">
      <c r="A3360" s="111">
        <f t="shared" ca="1" si="104"/>
        <v>28</v>
      </c>
      <c r="B3360" s="111" t="str">
        <f ca="1">OFFSET('YODA Header Blocks'!$A$1,0,'YODA File'!A3360)</f>
        <v>Data Values</v>
      </c>
      <c r="C3360" s="111">
        <f t="shared" ca="1" si="105"/>
        <v>3259</v>
      </c>
      <c r="D3360" s="111" t="str">
        <f ca="1">IF(ROW()-2&gt;LengthHeader,"",
OFFSET('YODA Header Blocks'!$A$2,'YODA File'!C3360,'YODA File'!A3360))</f>
        <v/>
      </c>
    </row>
    <row r="3361" spans="1:4" x14ac:dyDescent="0.25">
      <c r="A3361" s="111">
        <f t="shared" ca="1" si="104"/>
        <v>28</v>
      </c>
      <c r="B3361" s="111" t="str">
        <f ca="1">OFFSET('YODA Header Blocks'!$A$1,0,'YODA File'!A3361)</f>
        <v>Data Values</v>
      </c>
      <c r="C3361" s="111">
        <f t="shared" ca="1" si="105"/>
        <v>3260</v>
      </c>
      <c r="D3361" s="111" t="str">
        <f ca="1">IF(ROW()-2&gt;LengthHeader,"",
OFFSET('YODA Header Blocks'!$A$2,'YODA File'!C3361,'YODA File'!A3361))</f>
        <v/>
      </c>
    </row>
    <row r="3362" spans="1:4" x14ac:dyDescent="0.25">
      <c r="A3362" s="111">
        <f t="shared" ca="1" si="104"/>
        <v>28</v>
      </c>
      <c r="B3362" s="111" t="str">
        <f ca="1">OFFSET('YODA Header Blocks'!$A$1,0,'YODA File'!A3362)</f>
        <v>Data Values</v>
      </c>
      <c r="C3362" s="111">
        <f t="shared" ca="1" si="105"/>
        <v>3261</v>
      </c>
      <c r="D3362" s="111" t="str">
        <f ca="1">IF(ROW()-2&gt;LengthHeader,"",
OFFSET('YODA Header Blocks'!$A$2,'YODA File'!C3362,'YODA File'!A3362))</f>
        <v/>
      </c>
    </row>
    <row r="3363" spans="1:4" x14ac:dyDescent="0.25">
      <c r="A3363" s="111">
        <f t="shared" ca="1" si="104"/>
        <v>28</v>
      </c>
      <c r="B3363" s="111" t="str">
        <f ca="1">OFFSET('YODA Header Blocks'!$A$1,0,'YODA File'!A3363)</f>
        <v>Data Values</v>
      </c>
      <c r="C3363" s="111">
        <f t="shared" ca="1" si="105"/>
        <v>3262</v>
      </c>
      <c r="D3363" s="111" t="str">
        <f ca="1">IF(ROW()-2&gt;LengthHeader,"",
OFFSET('YODA Header Blocks'!$A$2,'YODA File'!C3363,'YODA File'!A3363))</f>
        <v/>
      </c>
    </row>
    <row r="3364" spans="1:4" x14ac:dyDescent="0.25">
      <c r="A3364" s="111">
        <f t="shared" ca="1" si="104"/>
        <v>28</v>
      </c>
      <c r="B3364" s="111" t="str">
        <f ca="1">OFFSET('YODA Header Blocks'!$A$1,0,'YODA File'!A3364)</f>
        <v>Data Values</v>
      </c>
      <c r="C3364" s="111">
        <f t="shared" ca="1" si="105"/>
        <v>3263</v>
      </c>
      <c r="D3364" s="111" t="str">
        <f ca="1">IF(ROW()-2&gt;LengthHeader,"",
OFFSET('YODA Header Blocks'!$A$2,'YODA File'!C3364,'YODA File'!A3364))</f>
        <v/>
      </c>
    </row>
    <row r="3365" spans="1:4" x14ac:dyDescent="0.25">
      <c r="A3365" s="111">
        <f t="shared" ca="1" si="104"/>
        <v>28</v>
      </c>
      <c r="B3365" s="111" t="str">
        <f ca="1">OFFSET('YODA Header Blocks'!$A$1,0,'YODA File'!A3365)</f>
        <v>Data Values</v>
      </c>
      <c r="C3365" s="111">
        <f t="shared" ca="1" si="105"/>
        <v>3264</v>
      </c>
      <c r="D3365" s="111" t="str">
        <f ca="1">IF(ROW()-2&gt;LengthHeader,"",
OFFSET('YODA Header Blocks'!$A$2,'YODA File'!C3365,'YODA File'!A3365))</f>
        <v/>
      </c>
    </row>
    <row r="3366" spans="1:4" x14ac:dyDescent="0.25">
      <c r="A3366" s="111">
        <f t="shared" ca="1" si="104"/>
        <v>28</v>
      </c>
      <c r="B3366" s="111" t="str">
        <f ca="1">OFFSET('YODA Header Blocks'!$A$1,0,'YODA File'!A3366)</f>
        <v>Data Values</v>
      </c>
      <c r="C3366" s="111">
        <f t="shared" ca="1" si="105"/>
        <v>3265</v>
      </c>
      <c r="D3366" s="111" t="str">
        <f ca="1">IF(ROW()-2&gt;LengthHeader,"",
OFFSET('YODA Header Blocks'!$A$2,'YODA File'!C3366,'YODA File'!A3366))</f>
        <v/>
      </c>
    </row>
    <row r="3367" spans="1:4" x14ac:dyDescent="0.25">
      <c r="A3367" s="111">
        <f t="shared" ca="1" si="104"/>
        <v>28</v>
      </c>
      <c r="B3367" s="111" t="str">
        <f ca="1">OFFSET('YODA Header Blocks'!$A$1,0,'YODA File'!A3367)</f>
        <v>Data Values</v>
      </c>
      <c r="C3367" s="111">
        <f t="shared" ca="1" si="105"/>
        <v>3266</v>
      </c>
      <c r="D3367" s="111" t="str">
        <f ca="1">IF(ROW()-2&gt;LengthHeader,"",
OFFSET('YODA Header Blocks'!$A$2,'YODA File'!C3367,'YODA File'!A3367))</f>
        <v/>
      </c>
    </row>
    <row r="3368" spans="1:4" x14ac:dyDescent="0.25">
      <c r="A3368" s="111">
        <f t="shared" ca="1" si="104"/>
        <v>28</v>
      </c>
      <c r="B3368" s="111" t="str">
        <f ca="1">OFFSET('YODA Header Blocks'!$A$1,0,'YODA File'!A3368)</f>
        <v>Data Values</v>
      </c>
      <c r="C3368" s="111">
        <f t="shared" ca="1" si="105"/>
        <v>3267</v>
      </c>
      <c r="D3368" s="111" t="str">
        <f ca="1">IF(ROW()-2&gt;LengthHeader,"",
OFFSET('YODA Header Blocks'!$A$2,'YODA File'!C3368,'YODA File'!A3368))</f>
        <v/>
      </c>
    </row>
    <row r="3369" spans="1:4" x14ac:dyDescent="0.25">
      <c r="A3369" s="111">
        <f t="shared" ca="1" si="104"/>
        <v>28</v>
      </c>
      <c r="B3369" s="111" t="str">
        <f ca="1">OFFSET('YODA Header Blocks'!$A$1,0,'YODA File'!A3369)</f>
        <v>Data Values</v>
      </c>
      <c r="C3369" s="111">
        <f t="shared" ca="1" si="105"/>
        <v>3268</v>
      </c>
      <c r="D3369" s="111" t="str">
        <f ca="1">IF(ROW()-2&gt;LengthHeader,"",
OFFSET('YODA Header Blocks'!$A$2,'YODA File'!C3369,'YODA File'!A3369))</f>
        <v/>
      </c>
    </row>
    <row r="3370" spans="1:4" x14ac:dyDescent="0.25">
      <c r="A3370" s="111">
        <f t="shared" ca="1" si="104"/>
        <v>28</v>
      </c>
      <c r="B3370" s="111" t="str">
        <f ca="1">OFFSET('YODA Header Blocks'!$A$1,0,'YODA File'!A3370)</f>
        <v>Data Values</v>
      </c>
      <c r="C3370" s="111">
        <f t="shared" ca="1" si="105"/>
        <v>3269</v>
      </c>
      <c r="D3370" s="111" t="str">
        <f ca="1">IF(ROW()-2&gt;LengthHeader,"",
OFFSET('YODA Header Blocks'!$A$2,'YODA File'!C3370,'YODA File'!A3370))</f>
        <v/>
      </c>
    </row>
    <row r="3371" spans="1:4" x14ac:dyDescent="0.25">
      <c r="A3371" s="111">
        <f t="shared" ca="1" si="104"/>
        <v>28</v>
      </c>
      <c r="B3371" s="111" t="str">
        <f ca="1">OFFSET('YODA Header Blocks'!$A$1,0,'YODA File'!A3371)</f>
        <v>Data Values</v>
      </c>
      <c r="C3371" s="111">
        <f t="shared" ca="1" si="105"/>
        <v>3270</v>
      </c>
      <c r="D3371" s="111" t="str">
        <f ca="1">IF(ROW()-2&gt;LengthHeader,"",
OFFSET('YODA Header Blocks'!$A$2,'YODA File'!C3371,'YODA File'!A3371))</f>
        <v/>
      </c>
    </row>
    <row r="3372" spans="1:4" x14ac:dyDescent="0.25">
      <c r="A3372" s="111">
        <f t="shared" ca="1" si="104"/>
        <v>28</v>
      </c>
      <c r="B3372" s="111" t="str">
        <f ca="1">OFFSET('YODA Header Blocks'!$A$1,0,'YODA File'!A3372)</f>
        <v>Data Values</v>
      </c>
      <c r="C3372" s="111">
        <f t="shared" ca="1" si="105"/>
        <v>3271</v>
      </c>
      <c r="D3372" s="111" t="str">
        <f ca="1">IF(ROW()-2&gt;LengthHeader,"",
OFFSET('YODA Header Blocks'!$A$2,'YODA File'!C3372,'YODA File'!A3372))</f>
        <v/>
      </c>
    </row>
    <row r="3373" spans="1:4" x14ac:dyDescent="0.25">
      <c r="A3373" s="111">
        <f t="shared" ca="1" si="104"/>
        <v>28</v>
      </c>
      <c r="B3373" s="111" t="str">
        <f ca="1">OFFSET('YODA Header Blocks'!$A$1,0,'YODA File'!A3373)</f>
        <v>Data Values</v>
      </c>
      <c r="C3373" s="111">
        <f t="shared" ca="1" si="105"/>
        <v>3272</v>
      </c>
      <c r="D3373" s="111" t="str">
        <f ca="1">IF(ROW()-2&gt;LengthHeader,"",
OFFSET('YODA Header Blocks'!$A$2,'YODA File'!C3373,'YODA File'!A3373))</f>
        <v/>
      </c>
    </row>
    <row r="3374" spans="1:4" x14ac:dyDescent="0.25">
      <c r="A3374" s="111">
        <f t="shared" ca="1" si="104"/>
        <v>28</v>
      </c>
      <c r="B3374" s="111" t="str">
        <f ca="1">OFFSET('YODA Header Blocks'!$A$1,0,'YODA File'!A3374)</f>
        <v>Data Values</v>
      </c>
      <c r="C3374" s="111">
        <f t="shared" ca="1" si="105"/>
        <v>3273</v>
      </c>
      <c r="D3374" s="111" t="str">
        <f ca="1">IF(ROW()-2&gt;LengthHeader,"",
OFFSET('YODA Header Blocks'!$A$2,'YODA File'!C3374,'YODA File'!A3374))</f>
        <v/>
      </c>
    </row>
    <row r="3375" spans="1:4" x14ac:dyDescent="0.25">
      <c r="A3375" s="111">
        <f t="shared" ca="1" si="104"/>
        <v>28</v>
      </c>
      <c r="B3375" s="111" t="str">
        <f ca="1">OFFSET('YODA Header Blocks'!$A$1,0,'YODA File'!A3375)</f>
        <v>Data Values</v>
      </c>
      <c r="C3375" s="111">
        <f t="shared" ca="1" si="105"/>
        <v>3274</v>
      </c>
      <c r="D3375" s="111" t="str">
        <f ca="1">IF(ROW()-2&gt;LengthHeader,"",
OFFSET('YODA Header Blocks'!$A$2,'YODA File'!C3375,'YODA File'!A3375))</f>
        <v/>
      </c>
    </row>
    <row r="3376" spans="1:4" x14ac:dyDescent="0.25">
      <c r="A3376" s="111">
        <f t="shared" ca="1" si="104"/>
        <v>28</v>
      </c>
      <c r="B3376" s="111" t="str">
        <f ca="1">OFFSET('YODA Header Blocks'!$A$1,0,'YODA File'!A3376)</f>
        <v>Data Values</v>
      </c>
      <c r="C3376" s="111">
        <f t="shared" ca="1" si="105"/>
        <v>3275</v>
      </c>
      <c r="D3376" s="111" t="str">
        <f ca="1">IF(ROW()-2&gt;LengthHeader,"",
OFFSET('YODA Header Blocks'!$A$2,'YODA File'!C3376,'YODA File'!A3376))</f>
        <v/>
      </c>
    </row>
    <row r="3377" spans="1:4" x14ac:dyDescent="0.25">
      <c r="A3377" s="111">
        <f t="shared" ca="1" si="104"/>
        <v>28</v>
      </c>
      <c r="B3377" s="111" t="str">
        <f ca="1">OFFSET('YODA Header Blocks'!$A$1,0,'YODA File'!A3377)</f>
        <v>Data Values</v>
      </c>
      <c r="C3377" s="111">
        <f t="shared" ca="1" si="105"/>
        <v>3276</v>
      </c>
      <c r="D3377" s="111" t="str">
        <f ca="1">IF(ROW()-2&gt;LengthHeader,"",
OFFSET('YODA Header Blocks'!$A$2,'YODA File'!C3377,'YODA File'!A3377))</f>
        <v/>
      </c>
    </row>
    <row r="3378" spans="1:4" x14ac:dyDescent="0.25">
      <c r="A3378" s="111">
        <f t="shared" ca="1" si="104"/>
        <v>28</v>
      </c>
      <c r="B3378" s="111" t="str">
        <f ca="1">OFFSET('YODA Header Blocks'!$A$1,0,'YODA File'!A3378)</f>
        <v>Data Values</v>
      </c>
      <c r="C3378" s="111">
        <f t="shared" ca="1" si="105"/>
        <v>3277</v>
      </c>
      <c r="D3378" s="111" t="str">
        <f ca="1">IF(ROW()-2&gt;LengthHeader,"",
OFFSET('YODA Header Blocks'!$A$2,'YODA File'!C3378,'YODA File'!A3378))</f>
        <v/>
      </c>
    </row>
    <row r="3379" spans="1:4" x14ac:dyDescent="0.25">
      <c r="A3379" s="111">
        <f t="shared" ca="1" si="104"/>
        <v>28</v>
      </c>
      <c r="B3379" s="111" t="str">
        <f ca="1">OFFSET('YODA Header Blocks'!$A$1,0,'YODA File'!A3379)</f>
        <v>Data Values</v>
      </c>
      <c r="C3379" s="111">
        <f t="shared" ca="1" si="105"/>
        <v>3278</v>
      </c>
      <c r="D3379" s="111" t="str">
        <f ca="1">IF(ROW()-2&gt;LengthHeader,"",
OFFSET('YODA Header Blocks'!$A$2,'YODA File'!C3379,'YODA File'!A3379))</f>
        <v/>
      </c>
    </row>
    <row r="3380" spans="1:4" x14ac:dyDescent="0.25">
      <c r="A3380" s="111">
        <f t="shared" ca="1" si="104"/>
        <v>28</v>
      </c>
      <c r="B3380" s="111" t="str">
        <f ca="1">OFFSET('YODA Header Blocks'!$A$1,0,'YODA File'!A3380)</f>
        <v>Data Values</v>
      </c>
      <c r="C3380" s="111">
        <f t="shared" ca="1" si="105"/>
        <v>3279</v>
      </c>
      <c r="D3380" s="111" t="str">
        <f ca="1">IF(ROW()-2&gt;LengthHeader,"",
OFFSET('YODA Header Blocks'!$A$2,'YODA File'!C3380,'YODA File'!A3380))</f>
        <v/>
      </c>
    </row>
    <row r="3381" spans="1:4" x14ac:dyDescent="0.25">
      <c r="A3381" s="111">
        <f t="shared" ca="1" si="104"/>
        <v>28</v>
      </c>
      <c r="B3381" s="111" t="str">
        <f ca="1">OFFSET('YODA Header Blocks'!$A$1,0,'YODA File'!A3381)</f>
        <v>Data Values</v>
      </c>
      <c r="C3381" s="111">
        <f t="shared" ca="1" si="105"/>
        <v>3280</v>
      </c>
      <c r="D3381" s="111" t="str">
        <f ca="1">IF(ROW()-2&gt;LengthHeader,"",
OFFSET('YODA Header Blocks'!$A$2,'YODA File'!C3381,'YODA File'!A3381))</f>
        <v/>
      </c>
    </row>
    <row r="3382" spans="1:4" x14ac:dyDescent="0.25">
      <c r="A3382" s="111">
        <f t="shared" ca="1" si="104"/>
        <v>28</v>
      </c>
      <c r="B3382" s="111" t="str">
        <f ca="1">OFFSET('YODA Header Blocks'!$A$1,0,'YODA File'!A3382)</f>
        <v>Data Values</v>
      </c>
      <c r="C3382" s="111">
        <f t="shared" ca="1" si="105"/>
        <v>3281</v>
      </c>
      <c r="D3382" s="111" t="str">
        <f ca="1">IF(ROW()-2&gt;LengthHeader,"",
OFFSET('YODA Header Blocks'!$A$2,'YODA File'!C3382,'YODA File'!A3382))</f>
        <v/>
      </c>
    </row>
    <row r="3383" spans="1:4" x14ac:dyDescent="0.25">
      <c r="A3383" s="111">
        <f t="shared" ca="1" si="104"/>
        <v>28</v>
      </c>
      <c r="B3383" s="111" t="str">
        <f ca="1">OFFSET('YODA Header Blocks'!$A$1,0,'YODA File'!A3383)</f>
        <v>Data Values</v>
      </c>
      <c r="C3383" s="111">
        <f t="shared" ca="1" si="105"/>
        <v>3282</v>
      </c>
      <c r="D3383" s="111" t="str">
        <f ca="1">IF(ROW()-2&gt;LengthHeader,"",
OFFSET('YODA Header Blocks'!$A$2,'YODA File'!C3383,'YODA File'!A3383))</f>
        <v/>
      </c>
    </row>
    <row r="3384" spans="1:4" x14ac:dyDescent="0.25">
      <c r="A3384" s="111">
        <f t="shared" ca="1" si="104"/>
        <v>28</v>
      </c>
      <c r="B3384" s="111" t="str">
        <f ca="1">OFFSET('YODA Header Blocks'!$A$1,0,'YODA File'!A3384)</f>
        <v>Data Values</v>
      </c>
      <c r="C3384" s="111">
        <f t="shared" ca="1" si="105"/>
        <v>3283</v>
      </c>
      <c r="D3384" s="111" t="str">
        <f ca="1">IF(ROW()-2&gt;LengthHeader,"",
OFFSET('YODA Header Blocks'!$A$2,'YODA File'!C3384,'YODA File'!A3384))</f>
        <v/>
      </c>
    </row>
    <row r="3385" spans="1:4" x14ac:dyDescent="0.25">
      <c r="A3385" s="111">
        <f t="shared" ca="1" si="104"/>
        <v>28</v>
      </c>
      <c r="B3385" s="111" t="str">
        <f ca="1">OFFSET('YODA Header Blocks'!$A$1,0,'YODA File'!A3385)</f>
        <v>Data Values</v>
      </c>
      <c r="C3385" s="111">
        <f t="shared" ca="1" si="105"/>
        <v>3284</v>
      </c>
      <c r="D3385" s="111" t="str">
        <f ca="1">IF(ROW()-2&gt;LengthHeader,"",
OFFSET('YODA Header Blocks'!$A$2,'YODA File'!C3385,'YODA File'!A3385))</f>
        <v/>
      </c>
    </row>
    <row r="3386" spans="1:4" x14ac:dyDescent="0.25">
      <c r="A3386" s="111">
        <f t="shared" ca="1" si="104"/>
        <v>28</v>
      </c>
      <c r="B3386" s="111" t="str">
        <f ca="1">OFFSET('YODA Header Blocks'!$A$1,0,'YODA File'!A3386)</f>
        <v>Data Values</v>
      </c>
      <c r="C3386" s="111">
        <f t="shared" ca="1" si="105"/>
        <v>3285</v>
      </c>
      <c r="D3386" s="111" t="str">
        <f ca="1">IF(ROW()-2&gt;LengthHeader,"",
OFFSET('YODA Header Blocks'!$A$2,'YODA File'!C3386,'YODA File'!A3386))</f>
        <v/>
      </c>
    </row>
    <row r="3387" spans="1:4" x14ac:dyDescent="0.25">
      <c r="A3387" s="111">
        <f t="shared" ca="1" si="104"/>
        <v>28</v>
      </c>
      <c r="B3387" s="111" t="str">
        <f ca="1">OFFSET('YODA Header Blocks'!$A$1,0,'YODA File'!A3387)</f>
        <v>Data Values</v>
      </c>
      <c r="C3387" s="111">
        <f t="shared" ca="1" si="105"/>
        <v>3286</v>
      </c>
      <c r="D3387" s="111" t="str">
        <f ca="1">IF(ROW()-2&gt;LengthHeader,"",
OFFSET('YODA Header Blocks'!$A$2,'YODA File'!C3387,'YODA File'!A3387))</f>
        <v/>
      </c>
    </row>
    <row r="3388" spans="1:4" x14ac:dyDescent="0.25">
      <c r="A3388" s="111">
        <f t="shared" ca="1" si="104"/>
        <v>28</v>
      </c>
      <c r="B3388" s="111" t="str">
        <f ca="1">OFFSET('YODA Header Blocks'!$A$1,0,'YODA File'!A3388)</f>
        <v>Data Values</v>
      </c>
      <c r="C3388" s="111">
        <f t="shared" ca="1" si="105"/>
        <v>3287</v>
      </c>
      <c r="D3388" s="111" t="str">
        <f ca="1">IF(ROW()-2&gt;LengthHeader,"",
OFFSET('YODA Header Blocks'!$A$2,'YODA File'!C3388,'YODA File'!A3388))</f>
        <v/>
      </c>
    </row>
    <row r="3389" spans="1:4" x14ac:dyDescent="0.25">
      <c r="A3389" s="111">
        <f t="shared" ca="1" si="104"/>
        <v>28</v>
      </c>
      <c r="B3389" s="111" t="str">
        <f ca="1">OFFSET('YODA Header Blocks'!$A$1,0,'YODA File'!A3389)</f>
        <v>Data Values</v>
      </c>
      <c r="C3389" s="111">
        <f t="shared" ca="1" si="105"/>
        <v>3288</v>
      </c>
      <c r="D3389" s="111" t="str">
        <f ca="1">IF(ROW()-2&gt;LengthHeader,"",
OFFSET('YODA Header Blocks'!$A$2,'YODA File'!C3389,'YODA File'!A3389))</f>
        <v/>
      </c>
    </row>
    <row r="3390" spans="1:4" x14ac:dyDescent="0.25">
      <c r="A3390" s="111">
        <f t="shared" ca="1" si="104"/>
        <v>28</v>
      </c>
      <c r="B3390" s="111" t="str">
        <f ca="1">OFFSET('YODA Header Blocks'!$A$1,0,'YODA File'!A3390)</f>
        <v>Data Values</v>
      </c>
      <c r="C3390" s="111">
        <f t="shared" ca="1" si="105"/>
        <v>3289</v>
      </c>
      <c r="D3390" s="111" t="str">
        <f ca="1">IF(ROW()-2&gt;LengthHeader,"",
OFFSET('YODA Header Blocks'!$A$2,'YODA File'!C3390,'YODA File'!A3390))</f>
        <v/>
      </c>
    </row>
    <row r="3391" spans="1:4" x14ac:dyDescent="0.25">
      <c r="A3391" s="111">
        <f t="shared" ca="1" si="104"/>
        <v>28</v>
      </c>
      <c r="B3391" s="111" t="str">
        <f ca="1">OFFSET('YODA Header Blocks'!$A$1,0,'YODA File'!A3391)</f>
        <v>Data Values</v>
      </c>
      <c r="C3391" s="111">
        <f t="shared" ca="1" si="105"/>
        <v>3290</v>
      </c>
      <c r="D3391" s="111" t="str">
        <f ca="1">IF(ROW()-2&gt;LengthHeader,"",
OFFSET('YODA Header Blocks'!$A$2,'YODA File'!C3391,'YODA File'!A3391))</f>
        <v/>
      </c>
    </row>
    <row r="3392" spans="1:4" x14ac:dyDescent="0.25">
      <c r="A3392" s="111">
        <f t="shared" ca="1" si="104"/>
        <v>28</v>
      </c>
      <c r="B3392" s="111" t="str">
        <f ca="1">OFFSET('YODA Header Blocks'!$A$1,0,'YODA File'!A3392)</f>
        <v>Data Values</v>
      </c>
      <c r="C3392" s="111">
        <f t="shared" ca="1" si="105"/>
        <v>3291</v>
      </c>
      <c r="D3392" s="111" t="str">
        <f ca="1">IF(ROW()-2&gt;LengthHeader,"",
OFFSET('YODA Header Blocks'!$A$2,'YODA File'!C3392,'YODA File'!A3392))</f>
        <v/>
      </c>
    </row>
    <row r="3393" spans="1:4" x14ac:dyDescent="0.25">
      <c r="A3393" s="111">
        <f t="shared" ca="1" si="104"/>
        <v>28</v>
      </c>
      <c r="B3393" s="111" t="str">
        <f ca="1">OFFSET('YODA Header Blocks'!$A$1,0,'YODA File'!A3393)</f>
        <v>Data Values</v>
      </c>
      <c r="C3393" s="111">
        <f t="shared" ca="1" si="105"/>
        <v>3292</v>
      </c>
      <c r="D3393" s="111" t="str">
        <f ca="1">IF(ROW()-2&gt;LengthHeader,"",
OFFSET('YODA Header Blocks'!$A$2,'YODA File'!C3393,'YODA File'!A3393))</f>
        <v/>
      </c>
    </row>
    <row r="3394" spans="1:4" x14ac:dyDescent="0.25">
      <c r="A3394" s="111">
        <f t="shared" ca="1" si="104"/>
        <v>28</v>
      </c>
      <c r="B3394" s="111" t="str">
        <f ca="1">OFFSET('YODA Header Blocks'!$A$1,0,'YODA File'!A3394)</f>
        <v>Data Values</v>
      </c>
      <c r="C3394" s="111">
        <f t="shared" ca="1" si="105"/>
        <v>3293</v>
      </c>
      <c r="D3394" s="111" t="str">
        <f ca="1">IF(ROW()-2&gt;LengthHeader,"",
OFFSET('YODA Header Blocks'!$A$2,'YODA File'!C3394,'YODA File'!A3394))</f>
        <v/>
      </c>
    </row>
    <row r="3395" spans="1:4" x14ac:dyDescent="0.25">
      <c r="A3395" s="111">
        <f t="shared" ref="A3395:A3458" ca="1" si="106">IF(C3394=INDIRECT(CONCATENATE("'YODA Header Blocks'!R2C",A3394+1,":R2C",A3394+1),FALSE),A3394+1,A3394)</f>
        <v>28</v>
      </c>
      <c r="B3395" s="111" t="str">
        <f ca="1">OFFSET('YODA Header Blocks'!$A$1,0,'YODA File'!A3395)</f>
        <v>Data Values</v>
      </c>
      <c r="C3395" s="111">
        <f t="shared" ref="C3395:C3458" ca="1" si="107">IF(C3394=SUM(INDIRECT(CONCATENATE("'YODA Header Blocks'!R2C",A3394+1,":R2C",A3394+1),FALSE)),1,C3394+1)</f>
        <v>3294</v>
      </c>
      <c r="D3395" s="111" t="str">
        <f ca="1">IF(ROW()-2&gt;LengthHeader,"",
OFFSET('YODA Header Blocks'!$A$2,'YODA File'!C3395,'YODA File'!A3395))</f>
        <v/>
      </c>
    </row>
    <row r="3396" spans="1:4" x14ac:dyDescent="0.25">
      <c r="A3396" s="111">
        <f t="shared" ca="1" si="106"/>
        <v>28</v>
      </c>
      <c r="B3396" s="111" t="str">
        <f ca="1">OFFSET('YODA Header Blocks'!$A$1,0,'YODA File'!A3396)</f>
        <v>Data Values</v>
      </c>
      <c r="C3396" s="111">
        <f t="shared" ca="1" si="107"/>
        <v>3295</v>
      </c>
      <c r="D3396" s="111" t="str">
        <f ca="1">IF(ROW()-2&gt;LengthHeader,"",
OFFSET('YODA Header Blocks'!$A$2,'YODA File'!C3396,'YODA File'!A3396))</f>
        <v/>
      </c>
    </row>
    <row r="3397" spans="1:4" x14ac:dyDescent="0.25">
      <c r="A3397" s="111">
        <f t="shared" ca="1" si="106"/>
        <v>28</v>
      </c>
      <c r="B3397" s="111" t="str">
        <f ca="1">OFFSET('YODA Header Blocks'!$A$1,0,'YODA File'!A3397)</f>
        <v>Data Values</v>
      </c>
      <c r="C3397" s="111">
        <f t="shared" ca="1" si="107"/>
        <v>3296</v>
      </c>
      <c r="D3397" s="111" t="str">
        <f ca="1">IF(ROW()-2&gt;LengthHeader,"",
OFFSET('YODA Header Blocks'!$A$2,'YODA File'!C3397,'YODA File'!A3397))</f>
        <v/>
      </c>
    </row>
    <row r="3398" spans="1:4" x14ac:dyDescent="0.25">
      <c r="A3398" s="111">
        <f t="shared" ca="1" si="106"/>
        <v>28</v>
      </c>
      <c r="B3398" s="111" t="str">
        <f ca="1">OFFSET('YODA Header Blocks'!$A$1,0,'YODA File'!A3398)</f>
        <v>Data Values</v>
      </c>
      <c r="C3398" s="111">
        <f t="shared" ca="1" si="107"/>
        <v>3297</v>
      </c>
      <c r="D3398" s="111" t="str">
        <f ca="1">IF(ROW()-2&gt;LengthHeader,"",
OFFSET('YODA Header Blocks'!$A$2,'YODA File'!C3398,'YODA File'!A3398))</f>
        <v/>
      </c>
    </row>
    <row r="3399" spans="1:4" x14ac:dyDescent="0.25">
      <c r="A3399" s="111">
        <f t="shared" ca="1" si="106"/>
        <v>28</v>
      </c>
      <c r="B3399" s="111" t="str">
        <f ca="1">OFFSET('YODA Header Blocks'!$A$1,0,'YODA File'!A3399)</f>
        <v>Data Values</v>
      </c>
      <c r="C3399" s="111">
        <f t="shared" ca="1" si="107"/>
        <v>3298</v>
      </c>
      <c r="D3399" s="111" t="str">
        <f ca="1">IF(ROW()-2&gt;LengthHeader,"",
OFFSET('YODA Header Blocks'!$A$2,'YODA File'!C3399,'YODA File'!A3399))</f>
        <v/>
      </c>
    </row>
    <row r="3400" spans="1:4" x14ac:dyDescent="0.25">
      <c r="A3400" s="111">
        <f t="shared" ca="1" si="106"/>
        <v>28</v>
      </c>
      <c r="B3400" s="111" t="str">
        <f ca="1">OFFSET('YODA Header Blocks'!$A$1,0,'YODA File'!A3400)</f>
        <v>Data Values</v>
      </c>
      <c r="C3400" s="111">
        <f t="shared" ca="1" si="107"/>
        <v>3299</v>
      </c>
      <c r="D3400" s="111" t="str">
        <f ca="1">IF(ROW()-2&gt;LengthHeader,"",
OFFSET('YODA Header Blocks'!$A$2,'YODA File'!C3400,'YODA File'!A3400))</f>
        <v/>
      </c>
    </row>
    <row r="3401" spans="1:4" x14ac:dyDescent="0.25">
      <c r="A3401" s="111">
        <f t="shared" ca="1" si="106"/>
        <v>28</v>
      </c>
      <c r="B3401" s="111" t="str">
        <f ca="1">OFFSET('YODA Header Blocks'!$A$1,0,'YODA File'!A3401)</f>
        <v>Data Values</v>
      </c>
      <c r="C3401" s="111">
        <f t="shared" ca="1" si="107"/>
        <v>3300</v>
      </c>
      <c r="D3401" s="111" t="str">
        <f ca="1">IF(ROW()-2&gt;LengthHeader,"",
OFFSET('YODA Header Blocks'!$A$2,'YODA File'!C3401,'YODA File'!A3401))</f>
        <v/>
      </c>
    </row>
    <row r="3402" spans="1:4" x14ac:dyDescent="0.25">
      <c r="A3402" s="111">
        <f t="shared" ca="1" si="106"/>
        <v>28</v>
      </c>
      <c r="B3402" s="111" t="str">
        <f ca="1">OFFSET('YODA Header Blocks'!$A$1,0,'YODA File'!A3402)</f>
        <v>Data Values</v>
      </c>
      <c r="C3402" s="111">
        <f t="shared" ca="1" si="107"/>
        <v>3301</v>
      </c>
      <c r="D3402" s="111" t="str">
        <f ca="1">IF(ROW()-2&gt;LengthHeader,"",
OFFSET('YODA Header Blocks'!$A$2,'YODA File'!C3402,'YODA File'!A3402))</f>
        <v/>
      </c>
    </row>
    <row r="3403" spans="1:4" x14ac:dyDescent="0.25">
      <c r="A3403" s="111">
        <f t="shared" ca="1" si="106"/>
        <v>28</v>
      </c>
      <c r="B3403" s="111" t="str">
        <f ca="1">OFFSET('YODA Header Blocks'!$A$1,0,'YODA File'!A3403)</f>
        <v>Data Values</v>
      </c>
      <c r="C3403" s="111">
        <f t="shared" ca="1" si="107"/>
        <v>3302</v>
      </c>
      <c r="D3403" s="111" t="str">
        <f ca="1">IF(ROW()-2&gt;LengthHeader,"",
OFFSET('YODA Header Blocks'!$A$2,'YODA File'!C3403,'YODA File'!A3403))</f>
        <v/>
      </c>
    </row>
    <row r="3404" spans="1:4" x14ac:dyDescent="0.25">
      <c r="A3404" s="111">
        <f t="shared" ca="1" si="106"/>
        <v>28</v>
      </c>
      <c r="B3404" s="111" t="str">
        <f ca="1">OFFSET('YODA Header Blocks'!$A$1,0,'YODA File'!A3404)</f>
        <v>Data Values</v>
      </c>
      <c r="C3404" s="111">
        <f t="shared" ca="1" si="107"/>
        <v>3303</v>
      </c>
      <c r="D3404" s="111" t="str">
        <f ca="1">IF(ROW()-2&gt;LengthHeader,"",
OFFSET('YODA Header Blocks'!$A$2,'YODA File'!C3404,'YODA File'!A3404))</f>
        <v/>
      </c>
    </row>
    <row r="3405" spans="1:4" x14ac:dyDescent="0.25">
      <c r="A3405" s="111">
        <f t="shared" ca="1" si="106"/>
        <v>28</v>
      </c>
      <c r="B3405" s="111" t="str">
        <f ca="1">OFFSET('YODA Header Blocks'!$A$1,0,'YODA File'!A3405)</f>
        <v>Data Values</v>
      </c>
      <c r="C3405" s="111">
        <f t="shared" ca="1" si="107"/>
        <v>3304</v>
      </c>
      <c r="D3405" s="111" t="str">
        <f ca="1">IF(ROW()-2&gt;LengthHeader,"",
OFFSET('YODA Header Blocks'!$A$2,'YODA File'!C3405,'YODA File'!A3405))</f>
        <v/>
      </c>
    </row>
    <row r="3406" spans="1:4" x14ac:dyDescent="0.25">
      <c r="A3406" s="111">
        <f t="shared" ca="1" si="106"/>
        <v>28</v>
      </c>
      <c r="B3406" s="111" t="str">
        <f ca="1">OFFSET('YODA Header Blocks'!$A$1,0,'YODA File'!A3406)</f>
        <v>Data Values</v>
      </c>
      <c r="C3406" s="111">
        <f t="shared" ca="1" si="107"/>
        <v>3305</v>
      </c>
      <c r="D3406" s="111" t="str">
        <f ca="1">IF(ROW()-2&gt;LengthHeader,"",
OFFSET('YODA Header Blocks'!$A$2,'YODA File'!C3406,'YODA File'!A3406))</f>
        <v/>
      </c>
    </row>
    <row r="3407" spans="1:4" x14ac:dyDescent="0.25">
      <c r="A3407" s="111">
        <f t="shared" ca="1" si="106"/>
        <v>28</v>
      </c>
      <c r="B3407" s="111" t="str">
        <f ca="1">OFFSET('YODA Header Blocks'!$A$1,0,'YODA File'!A3407)</f>
        <v>Data Values</v>
      </c>
      <c r="C3407" s="111">
        <f t="shared" ca="1" si="107"/>
        <v>3306</v>
      </c>
      <c r="D3407" s="111" t="str">
        <f ca="1">IF(ROW()-2&gt;LengthHeader,"",
OFFSET('YODA Header Blocks'!$A$2,'YODA File'!C3407,'YODA File'!A3407))</f>
        <v/>
      </c>
    </row>
    <row r="3408" spans="1:4" x14ac:dyDescent="0.25">
      <c r="A3408" s="111">
        <f t="shared" ca="1" si="106"/>
        <v>28</v>
      </c>
      <c r="B3408" s="111" t="str">
        <f ca="1">OFFSET('YODA Header Blocks'!$A$1,0,'YODA File'!A3408)</f>
        <v>Data Values</v>
      </c>
      <c r="C3408" s="111">
        <f t="shared" ca="1" si="107"/>
        <v>3307</v>
      </c>
      <c r="D3408" s="111" t="str">
        <f ca="1">IF(ROW()-2&gt;LengthHeader,"",
OFFSET('YODA Header Blocks'!$A$2,'YODA File'!C3408,'YODA File'!A3408))</f>
        <v/>
      </c>
    </row>
    <row r="3409" spans="1:4" x14ac:dyDescent="0.25">
      <c r="A3409" s="111">
        <f t="shared" ca="1" si="106"/>
        <v>28</v>
      </c>
      <c r="B3409" s="111" t="str">
        <f ca="1">OFFSET('YODA Header Blocks'!$A$1,0,'YODA File'!A3409)</f>
        <v>Data Values</v>
      </c>
      <c r="C3409" s="111">
        <f t="shared" ca="1" si="107"/>
        <v>3308</v>
      </c>
      <c r="D3409" s="111" t="str">
        <f ca="1">IF(ROW()-2&gt;LengthHeader,"",
OFFSET('YODA Header Blocks'!$A$2,'YODA File'!C3409,'YODA File'!A3409))</f>
        <v/>
      </c>
    </row>
    <row r="3410" spans="1:4" x14ac:dyDescent="0.25">
      <c r="A3410" s="111">
        <f t="shared" ca="1" si="106"/>
        <v>28</v>
      </c>
      <c r="B3410" s="111" t="str">
        <f ca="1">OFFSET('YODA Header Blocks'!$A$1,0,'YODA File'!A3410)</f>
        <v>Data Values</v>
      </c>
      <c r="C3410" s="111">
        <f t="shared" ca="1" si="107"/>
        <v>3309</v>
      </c>
      <c r="D3410" s="111" t="str">
        <f ca="1">IF(ROW()-2&gt;LengthHeader,"",
OFFSET('YODA Header Blocks'!$A$2,'YODA File'!C3410,'YODA File'!A3410))</f>
        <v/>
      </c>
    </row>
    <row r="3411" spans="1:4" x14ac:dyDescent="0.25">
      <c r="A3411" s="111">
        <f t="shared" ca="1" si="106"/>
        <v>28</v>
      </c>
      <c r="B3411" s="111" t="str">
        <f ca="1">OFFSET('YODA Header Blocks'!$A$1,0,'YODA File'!A3411)</f>
        <v>Data Values</v>
      </c>
      <c r="C3411" s="111">
        <f t="shared" ca="1" si="107"/>
        <v>3310</v>
      </c>
      <c r="D3411" s="111" t="str">
        <f ca="1">IF(ROW()-2&gt;LengthHeader,"",
OFFSET('YODA Header Blocks'!$A$2,'YODA File'!C3411,'YODA File'!A3411))</f>
        <v/>
      </c>
    </row>
    <row r="3412" spans="1:4" x14ac:dyDescent="0.25">
      <c r="A3412" s="111">
        <f t="shared" ca="1" si="106"/>
        <v>28</v>
      </c>
      <c r="B3412" s="111" t="str">
        <f ca="1">OFFSET('YODA Header Blocks'!$A$1,0,'YODA File'!A3412)</f>
        <v>Data Values</v>
      </c>
      <c r="C3412" s="111">
        <f t="shared" ca="1" si="107"/>
        <v>3311</v>
      </c>
      <c r="D3412" s="111" t="str">
        <f ca="1">IF(ROW()-2&gt;LengthHeader,"",
OFFSET('YODA Header Blocks'!$A$2,'YODA File'!C3412,'YODA File'!A3412))</f>
        <v/>
      </c>
    </row>
    <row r="3413" spans="1:4" x14ac:dyDescent="0.25">
      <c r="A3413" s="111">
        <f t="shared" ca="1" si="106"/>
        <v>28</v>
      </c>
      <c r="B3413" s="111" t="str">
        <f ca="1">OFFSET('YODA Header Blocks'!$A$1,0,'YODA File'!A3413)</f>
        <v>Data Values</v>
      </c>
      <c r="C3413" s="111">
        <f t="shared" ca="1" si="107"/>
        <v>3312</v>
      </c>
      <c r="D3413" s="111" t="str">
        <f ca="1">IF(ROW()-2&gt;LengthHeader,"",
OFFSET('YODA Header Blocks'!$A$2,'YODA File'!C3413,'YODA File'!A3413))</f>
        <v/>
      </c>
    </row>
    <row r="3414" spans="1:4" x14ac:dyDescent="0.25">
      <c r="A3414" s="111">
        <f t="shared" ca="1" si="106"/>
        <v>28</v>
      </c>
      <c r="B3414" s="111" t="str">
        <f ca="1">OFFSET('YODA Header Blocks'!$A$1,0,'YODA File'!A3414)</f>
        <v>Data Values</v>
      </c>
      <c r="C3414" s="111">
        <f t="shared" ca="1" si="107"/>
        <v>3313</v>
      </c>
      <c r="D3414" s="111" t="str">
        <f ca="1">IF(ROW()-2&gt;LengthHeader,"",
OFFSET('YODA Header Blocks'!$A$2,'YODA File'!C3414,'YODA File'!A3414))</f>
        <v/>
      </c>
    </row>
    <row r="3415" spans="1:4" x14ac:dyDescent="0.25">
      <c r="A3415" s="111">
        <f t="shared" ca="1" si="106"/>
        <v>28</v>
      </c>
      <c r="B3415" s="111" t="str">
        <f ca="1">OFFSET('YODA Header Blocks'!$A$1,0,'YODA File'!A3415)</f>
        <v>Data Values</v>
      </c>
      <c r="C3415" s="111">
        <f t="shared" ca="1" si="107"/>
        <v>3314</v>
      </c>
      <c r="D3415" s="111" t="str">
        <f ca="1">IF(ROW()-2&gt;LengthHeader,"",
OFFSET('YODA Header Blocks'!$A$2,'YODA File'!C3415,'YODA File'!A3415))</f>
        <v/>
      </c>
    </row>
    <row r="3416" spans="1:4" x14ac:dyDescent="0.25">
      <c r="A3416" s="111">
        <f t="shared" ca="1" si="106"/>
        <v>28</v>
      </c>
      <c r="B3416" s="111" t="str">
        <f ca="1">OFFSET('YODA Header Blocks'!$A$1,0,'YODA File'!A3416)</f>
        <v>Data Values</v>
      </c>
      <c r="C3416" s="111">
        <f t="shared" ca="1" si="107"/>
        <v>3315</v>
      </c>
      <c r="D3416" s="111" t="str">
        <f ca="1">IF(ROW()-2&gt;LengthHeader,"",
OFFSET('YODA Header Blocks'!$A$2,'YODA File'!C3416,'YODA File'!A3416))</f>
        <v/>
      </c>
    </row>
    <row r="3417" spans="1:4" x14ac:dyDescent="0.25">
      <c r="A3417" s="111">
        <f t="shared" ca="1" si="106"/>
        <v>28</v>
      </c>
      <c r="B3417" s="111" t="str">
        <f ca="1">OFFSET('YODA Header Blocks'!$A$1,0,'YODA File'!A3417)</f>
        <v>Data Values</v>
      </c>
      <c r="C3417" s="111">
        <f t="shared" ca="1" si="107"/>
        <v>3316</v>
      </c>
      <c r="D3417" s="111" t="str">
        <f ca="1">IF(ROW()-2&gt;LengthHeader,"",
OFFSET('YODA Header Blocks'!$A$2,'YODA File'!C3417,'YODA File'!A3417))</f>
        <v/>
      </c>
    </row>
    <row r="3418" spans="1:4" x14ac:dyDescent="0.25">
      <c r="A3418" s="111">
        <f t="shared" ca="1" si="106"/>
        <v>28</v>
      </c>
      <c r="B3418" s="111" t="str">
        <f ca="1">OFFSET('YODA Header Blocks'!$A$1,0,'YODA File'!A3418)</f>
        <v>Data Values</v>
      </c>
      <c r="C3418" s="111">
        <f t="shared" ca="1" si="107"/>
        <v>3317</v>
      </c>
      <c r="D3418" s="111" t="str">
        <f ca="1">IF(ROW()-2&gt;LengthHeader,"",
OFFSET('YODA Header Blocks'!$A$2,'YODA File'!C3418,'YODA File'!A3418))</f>
        <v/>
      </c>
    </row>
    <row r="3419" spans="1:4" x14ac:dyDescent="0.25">
      <c r="A3419" s="111">
        <f t="shared" ca="1" si="106"/>
        <v>28</v>
      </c>
      <c r="B3419" s="111" t="str">
        <f ca="1">OFFSET('YODA Header Blocks'!$A$1,0,'YODA File'!A3419)</f>
        <v>Data Values</v>
      </c>
      <c r="C3419" s="111">
        <f t="shared" ca="1" si="107"/>
        <v>3318</v>
      </c>
      <c r="D3419" s="111" t="str">
        <f ca="1">IF(ROW()-2&gt;LengthHeader,"",
OFFSET('YODA Header Blocks'!$A$2,'YODA File'!C3419,'YODA File'!A3419))</f>
        <v/>
      </c>
    </row>
    <row r="3420" spans="1:4" x14ac:dyDescent="0.25">
      <c r="A3420" s="111">
        <f t="shared" ca="1" si="106"/>
        <v>28</v>
      </c>
      <c r="B3420" s="111" t="str">
        <f ca="1">OFFSET('YODA Header Blocks'!$A$1,0,'YODA File'!A3420)</f>
        <v>Data Values</v>
      </c>
      <c r="C3420" s="111">
        <f t="shared" ca="1" si="107"/>
        <v>3319</v>
      </c>
      <c r="D3420" s="111" t="str">
        <f ca="1">IF(ROW()-2&gt;LengthHeader,"",
OFFSET('YODA Header Blocks'!$A$2,'YODA File'!C3420,'YODA File'!A3420))</f>
        <v/>
      </c>
    </row>
    <row r="3421" spans="1:4" x14ac:dyDescent="0.25">
      <c r="A3421" s="111">
        <f t="shared" ca="1" si="106"/>
        <v>28</v>
      </c>
      <c r="B3421" s="111" t="str">
        <f ca="1">OFFSET('YODA Header Blocks'!$A$1,0,'YODA File'!A3421)</f>
        <v>Data Values</v>
      </c>
      <c r="C3421" s="111">
        <f t="shared" ca="1" si="107"/>
        <v>3320</v>
      </c>
      <c r="D3421" s="111" t="str">
        <f ca="1">IF(ROW()-2&gt;LengthHeader,"",
OFFSET('YODA Header Blocks'!$A$2,'YODA File'!C3421,'YODA File'!A3421))</f>
        <v/>
      </c>
    </row>
    <row r="3422" spans="1:4" x14ac:dyDescent="0.25">
      <c r="A3422" s="111">
        <f t="shared" ca="1" si="106"/>
        <v>28</v>
      </c>
      <c r="B3422" s="111" t="str">
        <f ca="1">OFFSET('YODA Header Blocks'!$A$1,0,'YODA File'!A3422)</f>
        <v>Data Values</v>
      </c>
      <c r="C3422" s="111">
        <f t="shared" ca="1" si="107"/>
        <v>3321</v>
      </c>
      <c r="D3422" s="111" t="str">
        <f ca="1">IF(ROW()-2&gt;LengthHeader,"",
OFFSET('YODA Header Blocks'!$A$2,'YODA File'!C3422,'YODA File'!A3422))</f>
        <v/>
      </c>
    </row>
    <row r="3423" spans="1:4" x14ac:dyDescent="0.25">
      <c r="A3423" s="111">
        <f t="shared" ca="1" si="106"/>
        <v>28</v>
      </c>
      <c r="B3423" s="111" t="str">
        <f ca="1">OFFSET('YODA Header Blocks'!$A$1,0,'YODA File'!A3423)</f>
        <v>Data Values</v>
      </c>
      <c r="C3423" s="111">
        <f t="shared" ca="1" si="107"/>
        <v>3322</v>
      </c>
      <c r="D3423" s="111" t="str">
        <f ca="1">IF(ROW()-2&gt;LengthHeader,"",
OFFSET('YODA Header Blocks'!$A$2,'YODA File'!C3423,'YODA File'!A3423))</f>
        <v/>
      </c>
    </row>
    <row r="3424" spans="1:4" x14ac:dyDescent="0.25">
      <c r="A3424" s="111">
        <f t="shared" ca="1" si="106"/>
        <v>28</v>
      </c>
      <c r="B3424" s="111" t="str">
        <f ca="1">OFFSET('YODA Header Blocks'!$A$1,0,'YODA File'!A3424)</f>
        <v>Data Values</v>
      </c>
      <c r="C3424" s="111">
        <f t="shared" ca="1" si="107"/>
        <v>3323</v>
      </c>
      <c r="D3424" s="111" t="str">
        <f ca="1">IF(ROW()-2&gt;LengthHeader,"",
OFFSET('YODA Header Blocks'!$A$2,'YODA File'!C3424,'YODA File'!A3424))</f>
        <v/>
      </c>
    </row>
    <row r="3425" spans="1:4" x14ac:dyDescent="0.25">
      <c r="A3425" s="111">
        <f t="shared" ca="1" si="106"/>
        <v>28</v>
      </c>
      <c r="B3425" s="111" t="str">
        <f ca="1">OFFSET('YODA Header Blocks'!$A$1,0,'YODA File'!A3425)</f>
        <v>Data Values</v>
      </c>
      <c r="C3425" s="111">
        <f t="shared" ca="1" si="107"/>
        <v>3324</v>
      </c>
      <c r="D3425" s="111" t="str">
        <f ca="1">IF(ROW()-2&gt;LengthHeader,"",
OFFSET('YODA Header Blocks'!$A$2,'YODA File'!C3425,'YODA File'!A3425))</f>
        <v/>
      </c>
    </row>
    <row r="3426" spans="1:4" x14ac:dyDescent="0.25">
      <c r="A3426" s="111">
        <f t="shared" ca="1" si="106"/>
        <v>28</v>
      </c>
      <c r="B3426" s="111" t="str">
        <f ca="1">OFFSET('YODA Header Blocks'!$A$1,0,'YODA File'!A3426)</f>
        <v>Data Values</v>
      </c>
      <c r="C3426" s="111">
        <f t="shared" ca="1" si="107"/>
        <v>3325</v>
      </c>
      <c r="D3426" s="111" t="str">
        <f ca="1">IF(ROW()-2&gt;LengthHeader,"",
OFFSET('YODA Header Blocks'!$A$2,'YODA File'!C3426,'YODA File'!A3426))</f>
        <v/>
      </c>
    </row>
    <row r="3427" spans="1:4" x14ac:dyDescent="0.25">
      <c r="A3427" s="111">
        <f t="shared" ca="1" si="106"/>
        <v>28</v>
      </c>
      <c r="B3427" s="111" t="str">
        <f ca="1">OFFSET('YODA Header Blocks'!$A$1,0,'YODA File'!A3427)</f>
        <v>Data Values</v>
      </c>
      <c r="C3427" s="111">
        <f t="shared" ca="1" si="107"/>
        <v>3326</v>
      </c>
      <c r="D3427" s="111" t="str">
        <f ca="1">IF(ROW()-2&gt;LengthHeader,"",
OFFSET('YODA Header Blocks'!$A$2,'YODA File'!C3427,'YODA File'!A3427))</f>
        <v/>
      </c>
    </row>
    <row r="3428" spans="1:4" x14ac:dyDescent="0.25">
      <c r="A3428" s="111">
        <f t="shared" ca="1" si="106"/>
        <v>28</v>
      </c>
      <c r="B3428" s="111" t="str">
        <f ca="1">OFFSET('YODA Header Blocks'!$A$1,0,'YODA File'!A3428)</f>
        <v>Data Values</v>
      </c>
      <c r="C3428" s="111">
        <f t="shared" ca="1" si="107"/>
        <v>3327</v>
      </c>
      <c r="D3428" s="111" t="str">
        <f ca="1">IF(ROW()-2&gt;LengthHeader,"",
OFFSET('YODA Header Blocks'!$A$2,'YODA File'!C3428,'YODA File'!A3428))</f>
        <v/>
      </c>
    </row>
    <row r="3429" spans="1:4" x14ac:dyDescent="0.25">
      <c r="A3429" s="111">
        <f t="shared" ca="1" si="106"/>
        <v>28</v>
      </c>
      <c r="B3429" s="111" t="str">
        <f ca="1">OFFSET('YODA Header Blocks'!$A$1,0,'YODA File'!A3429)</f>
        <v>Data Values</v>
      </c>
      <c r="C3429" s="111">
        <f t="shared" ca="1" si="107"/>
        <v>3328</v>
      </c>
      <c r="D3429" s="111" t="str">
        <f ca="1">IF(ROW()-2&gt;LengthHeader,"",
OFFSET('YODA Header Blocks'!$A$2,'YODA File'!C3429,'YODA File'!A3429))</f>
        <v/>
      </c>
    </row>
    <row r="3430" spans="1:4" x14ac:dyDescent="0.25">
      <c r="A3430" s="111">
        <f t="shared" ca="1" si="106"/>
        <v>28</v>
      </c>
      <c r="B3430" s="111" t="str">
        <f ca="1">OFFSET('YODA Header Blocks'!$A$1,0,'YODA File'!A3430)</f>
        <v>Data Values</v>
      </c>
      <c r="C3430" s="111">
        <f t="shared" ca="1" si="107"/>
        <v>3329</v>
      </c>
      <c r="D3430" s="111" t="str">
        <f ca="1">IF(ROW()-2&gt;LengthHeader,"",
OFFSET('YODA Header Blocks'!$A$2,'YODA File'!C3430,'YODA File'!A3430))</f>
        <v/>
      </c>
    </row>
    <row r="3431" spans="1:4" x14ac:dyDescent="0.25">
      <c r="A3431" s="111">
        <f t="shared" ca="1" si="106"/>
        <v>28</v>
      </c>
      <c r="B3431" s="111" t="str">
        <f ca="1">OFFSET('YODA Header Blocks'!$A$1,0,'YODA File'!A3431)</f>
        <v>Data Values</v>
      </c>
      <c r="C3431" s="111">
        <f t="shared" ca="1" si="107"/>
        <v>3330</v>
      </c>
      <c r="D3431" s="111" t="str">
        <f ca="1">IF(ROW()-2&gt;LengthHeader,"",
OFFSET('YODA Header Blocks'!$A$2,'YODA File'!C3431,'YODA File'!A3431))</f>
        <v/>
      </c>
    </row>
    <row r="3432" spans="1:4" x14ac:dyDescent="0.25">
      <c r="A3432" s="111">
        <f t="shared" ca="1" si="106"/>
        <v>28</v>
      </c>
      <c r="B3432" s="111" t="str">
        <f ca="1">OFFSET('YODA Header Blocks'!$A$1,0,'YODA File'!A3432)</f>
        <v>Data Values</v>
      </c>
      <c r="C3432" s="111">
        <f t="shared" ca="1" si="107"/>
        <v>3331</v>
      </c>
      <c r="D3432" s="111" t="str">
        <f ca="1">IF(ROW()-2&gt;LengthHeader,"",
OFFSET('YODA Header Blocks'!$A$2,'YODA File'!C3432,'YODA File'!A3432))</f>
        <v/>
      </c>
    </row>
    <row r="3433" spans="1:4" x14ac:dyDescent="0.25">
      <c r="A3433" s="111">
        <f t="shared" ca="1" si="106"/>
        <v>28</v>
      </c>
      <c r="B3433" s="111" t="str">
        <f ca="1">OFFSET('YODA Header Blocks'!$A$1,0,'YODA File'!A3433)</f>
        <v>Data Values</v>
      </c>
      <c r="C3433" s="111">
        <f t="shared" ca="1" si="107"/>
        <v>3332</v>
      </c>
      <c r="D3433" s="111" t="str">
        <f ca="1">IF(ROW()-2&gt;LengthHeader,"",
OFFSET('YODA Header Blocks'!$A$2,'YODA File'!C3433,'YODA File'!A3433))</f>
        <v/>
      </c>
    </row>
    <row r="3434" spans="1:4" x14ac:dyDescent="0.25">
      <c r="A3434" s="111">
        <f t="shared" ca="1" si="106"/>
        <v>28</v>
      </c>
      <c r="B3434" s="111" t="str">
        <f ca="1">OFFSET('YODA Header Blocks'!$A$1,0,'YODA File'!A3434)</f>
        <v>Data Values</v>
      </c>
      <c r="C3434" s="111">
        <f t="shared" ca="1" si="107"/>
        <v>3333</v>
      </c>
      <c r="D3434" s="111" t="str">
        <f ca="1">IF(ROW()-2&gt;LengthHeader,"",
OFFSET('YODA Header Blocks'!$A$2,'YODA File'!C3434,'YODA File'!A3434))</f>
        <v/>
      </c>
    </row>
    <row r="3435" spans="1:4" x14ac:dyDescent="0.25">
      <c r="A3435" s="111">
        <f t="shared" ca="1" si="106"/>
        <v>28</v>
      </c>
      <c r="B3435" s="111" t="str">
        <f ca="1">OFFSET('YODA Header Blocks'!$A$1,0,'YODA File'!A3435)</f>
        <v>Data Values</v>
      </c>
      <c r="C3435" s="111">
        <f t="shared" ca="1" si="107"/>
        <v>3334</v>
      </c>
      <c r="D3435" s="111" t="str">
        <f ca="1">IF(ROW()-2&gt;LengthHeader,"",
OFFSET('YODA Header Blocks'!$A$2,'YODA File'!C3435,'YODA File'!A3435))</f>
        <v/>
      </c>
    </row>
    <row r="3436" spans="1:4" x14ac:dyDescent="0.25">
      <c r="A3436" s="111">
        <f t="shared" ca="1" si="106"/>
        <v>28</v>
      </c>
      <c r="B3436" s="111" t="str">
        <f ca="1">OFFSET('YODA Header Blocks'!$A$1,0,'YODA File'!A3436)</f>
        <v>Data Values</v>
      </c>
      <c r="C3436" s="111">
        <f t="shared" ca="1" si="107"/>
        <v>3335</v>
      </c>
      <c r="D3436" s="111" t="str">
        <f ca="1">IF(ROW()-2&gt;LengthHeader,"",
OFFSET('YODA Header Blocks'!$A$2,'YODA File'!C3436,'YODA File'!A3436))</f>
        <v/>
      </c>
    </row>
    <row r="3437" spans="1:4" x14ac:dyDescent="0.25">
      <c r="A3437" s="111">
        <f t="shared" ca="1" si="106"/>
        <v>28</v>
      </c>
      <c r="B3437" s="111" t="str">
        <f ca="1">OFFSET('YODA Header Blocks'!$A$1,0,'YODA File'!A3437)</f>
        <v>Data Values</v>
      </c>
      <c r="C3437" s="111">
        <f t="shared" ca="1" si="107"/>
        <v>3336</v>
      </c>
      <c r="D3437" s="111" t="str">
        <f ca="1">IF(ROW()-2&gt;LengthHeader,"",
OFFSET('YODA Header Blocks'!$A$2,'YODA File'!C3437,'YODA File'!A3437))</f>
        <v/>
      </c>
    </row>
    <row r="3438" spans="1:4" x14ac:dyDescent="0.25">
      <c r="A3438" s="111">
        <f t="shared" ca="1" si="106"/>
        <v>28</v>
      </c>
      <c r="B3438" s="111" t="str">
        <f ca="1">OFFSET('YODA Header Blocks'!$A$1,0,'YODA File'!A3438)</f>
        <v>Data Values</v>
      </c>
      <c r="C3438" s="111">
        <f t="shared" ca="1" si="107"/>
        <v>3337</v>
      </c>
      <c r="D3438" s="111" t="str">
        <f ca="1">IF(ROW()-2&gt;LengthHeader,"",
OFFSET('YODA Header Blocks'!$A$2,'YODA File'!C3438,'YODA File'!A3438))</f>
        <v/>
      </c>
    </row>
    <row r="3439" spans="1:4" x14ac:dyDescent="0.25">
      <c r="A3439" s="111">
        <f t="shared" ca="1" si="106"/>
        <v>28</v>
      </c>
      <c r="B3439" s="111" t="str">
        <f ca="1">OFFSET('YODA Header Blocks'!$A$1,0,'YODA File'!A3439)</f>
        <v>Data Values</v>
      </c>
      <c r="C3439" s="111">
        <f t="shared" ca="1" si="107"/>
        <v>3338</v>
      </c>
      <c r="D3439" s="111" t="str">
        <f ca="1">IF(ROW()-2&gt;LengthHeader,"",
OFFSET('YODA Header Blocks'!$A$2,'YODA File'!C3439,'YODA File'!A3439))</f>
        <v/>
      </c>
    </row>
    <row r="3440" spans="1:4" x14ac:dyDescent="0.25">
      <c r="A3440" s="111">
        <f t="shared" ca="1" si="106"/>
        <v>28</v>
      </c>
      <c r="B3440" s="111" t="str">
        <f ca="1">OFFSET('YODA Header Blocks'!$A$1,0,'YODA File'!A3440)</f>
        <v>Data Values</v>
      </c>
      <c r="C3440" s="111">
        <f t="shared" ca="1" si="107"/>
        <v>3339</v>
      </c>
      <c r="D3440" s="111" t="str">
        <f ca="1">IF(ROW()-2&gt;LengthHeader,"",
OFFSET('YODA Header Blocks'!$A$2,'YODA File'!C3440,'YODA File'!A3440))</f>
        <v/>
      </c>
    </row>
    <row r="3441" spans="1:4" x14ac:dyDescent="0.25">
      <c r="A3441" s="111">
        <f t="shared" ca="1" si="106"/>
        <v>28</v>
      </c>
      <c r="B3441" s="111" t="str">
        <f ca="1">OFFSET('YODA Header Blocks'!$A$1,0,'YODA File'!A3441)</f>
        <v>Data Values</v>
      </c>
      <c r="C3441" s="111">
        <f t="shared" ca="1" si="107"/>
        <v>3340</v>
      </c>
      <c r="D3441" s="111" t="str">
        <f ca="1">IF(ROW()-2&gt;LengthHeader,"",
OFFSET('YODA Header Blocks'!$A$2,'YODA File'!C3441,'YODA File'!A3441))</f>
        <v/>
      </c>
    </row>
    <row r="3442" spans="1:4" x14ac:dyDescent="0.25">
      <c r="A3442" s="111">
        <f t="shared" ca="1" si="106"/>
        <v>28</v>
      </c>
      <c r="B3442" s="111" t="str">
        <f ca="1">OFFSET('YODA Header Blocks'!$A$1,0,'YODA File'!A3442)</f>
        <v>Data Values</v>
      </c>
      <c r="C3442" s="111">
        <f t="shared" ca="1" si="107"/>
        <v>3341</v>
      </c>
      <c r="D3442" s="111" t="str">
        <f ca="1">IF(ROW()-2&gt;LengthHeader,"",
OFFSET('YODA Header Blocks'!$A$2,'YODA File'!C3442,'YODA File'!A3442))</f>
        <v/>
      </c>
    </row>
    <row r="3443" spans="1:4" x14ac:dyDescent="0.25">
      <c r="A3443" s="111">
        <f t="shared" ca="1" si="106"/>
        <v>28</v>
      </c>
      <c r="B3443" s="111" t="str">
        <f ca="1">OFFSET('YODA Header Blocks'!$A$1,0,'YODA File'!A3443)</f>
        <v>Data Values</v>
      </c>
      <c r="C3443" s="111">
        <f t="shared" ca="1" si="107"/>
        <v>3342</v>
      </c>
      <c r="D3443" s="111" t="str">
        <f ca="1">IF(ROW()-2&gt;LengthHeader,"",
OFFSET('YODA Header Blocks'!$A$2,'YODA File'!C3443,'YODA File'!A3443))</f>
        <v/>
      </c>
    </row>
    <row r="3444" spans="1:4" x14ac:dyDescent="0.25">
      <c r="A3444" s="111">
        <f t="shared" ca="1" si="106"/>
        <v>28</v>
      </c>
      <c r="B3444" s="111" t="str">
        <f ca="1">OFFSET('YODA Header Blocks'!$A$1,0,'YODA File'!A3444)</f>
        <v>Data Values</v>
      </c>
      <c r="C3444" s="111">
        <f t="shared" ca="1" si="107"/>
        <v>3343</v>
      </c>
      <c r="D3444" s="111" t="str">
        <f ca="1">IF(ROW()-2&gt;LengthHeader,"",
OFFSET('YODA Header Blocks'!$A$2,'YODA File'!C3444,'YODA File'!A3444))</f>
        <v/>
      </c>
    </row>
    <row r="3445" spans="1:4" x14ac:dyDescent="0.25">
      <c r="A3445" s="111">
        <f t="shared" ca="1" si="106"/>
        <v>28</v>
      </c>
      <c r="B3445" s="111" t="str">
        <f ca="1">OFFSET('YODA Header Blocks'!$A$1,0,'YODA File'!A3445)</f>
        <v>Data Values</v>
      </c>
      <c r="C3445" s="111">
        <f t="shared" ca="1" si="107"/>
        <v>3344</v>
      </c>
      <c r="D3445" s="111" t="str">
        <f ca="1">IF(ROW()-2&gt;LengthHeader,"",
OFFSET('YODA Header Blocks'!$A$2,'YODA File'!C3445,'YODA File'!A3445))</f>
        <v/>
      </c>
    </row>
    <row r="3446" spans="1:4" x14ac:dyDescent="0.25">
      <c r="A3446" s="111">
        <f t="shared" ca="1" si="106"/>
        <v>28</v>
      </c>
      <c r="B3446" s="111" t="str">
        <f ca="1">OFFSET('YODA Header Blocks'!$A$1,0,'YODA File'!A3446)</f>
        <v>Data Values</v>
      </c>
      <c r="C3446" s="111">
        <f t="shared" ca="1" si="107"/>
        <v>3345</v>
      </c>
      <c r="D3446" s="111" t="str">
        <f ca="1">IF(ROW()-2&gt;LengthHeader,"",
OFFSET('YODA Header Blocks'!$A$2,'YODA File'!C3446,'YODA File'!A3446))</f>
        <v/>
      </c>
    </row>
    <row r="3447" spans="1:4" x14ac:dyDescent="0.25">
      <c r="A3447" s="111">
        <f t="shared" ca="1" si="106"/>
        <v>28</v>
      </c>
      <c r="B3447" s="111" t="str">
        <f ca="1">OFFSET('YODA Header Blocks'!$A$1,0,'YODA File'!A3447)</f>
        <v>Data Values</v>
      </c>
      <c r="C3447" s="111">
        <f t="shared" ca="1" si="107"/>
        <v>3346</v>
      </c>
      <c r="D3447" s="111" t="str">
        <f ca="1">IF(ROW()-2&gt;LengthHeader,"",
OFFSET('YODA Header Blocks'!$A$2,'YODA File'!C3447,'YODA File'!A3447))</f>
        <v/>
      </c>
    </row>
    <row r="3448" spans="1:4" x14ac:dyDescent="0.25">
      <c r="A3448" s="111">
        <f t="shared" ca="1" si="106"/>
        <v>28</v>
      </c>
      <c r="B3448" s="111" t="str">
        <f ca="1">OFFSET('YODA Header Blocks'!$A$1,0,'YODA File'!A3448)</f>
        <v>Data Values</v>
      </c>
      <c r="C3448" s="111">
        <f t="shared" ca="1" si="107"/>
        <v>3347</v>
      </c>
      <c r="D3448" s="111" t="str">
        <f ca="1">IF(ROW()-2&gt;LengthHeader,"",
OFFSET('YODA Header Blocks'!$A$2,'YODA File'!C3448,'YODA File'!A3448))</f>
        <v/>
      </c>
    </row>
    <row r="3449" spans="1:4" x14ac:dyDescent="0.25">
      <c r="A3449" s="111">
        <f t="shared" ca="1" si="106"/>
        <v>28</v>
      </c>
      <c r="B3449" s="111" t="str">
        <f ca="1">OFFSET('YODA Header Blocks'!$A$1,0,'YODA File'!A3449)</f>
        <v>Data Values</v>
      </c>
      <c r="C3449" s="111">
        <f t="shared" ca="1" si="107"/>
        <v>3348</v>
      </c>
      <c r="D3449" s="111" t="str">
        <f ca="1">IF(ROW()-2&gt;LengthHeader,"",
OFFSET('YODA Header Blocks'!$A$2,'YODA File'!C3449,'YODA File'!A3449))</f>
        <v/>
      </c>
    </row>
    <row r="3450" spans="1:4" x14ac:dyDescent="0.25">
      <c r="A3450" s="111">
        <f t="shared" ca="1" si="106"/>
        <v>28</v>
      </c>
      <c r="B3450" s="111" t="str">
        <f ca="1">OFFSET('YODA Header Blocks'!$A$1,0,'YODA File'!A3450)</f>
        <v>Data Values</v>
      </c>
      <c r="C3450" s="111">
        <f t="shared" ca="1" si="107"/>
        <v>3349</v>
      </c>
      <c r="D3450" s="111" t="str">
        <f ca="1">IF(ROW()-2&gt;LengthHeader,"",
OFFSET('YODA Header Blocks'!$A$2,'YODA File'!C3450,'YODA File'!A3450))</f>
        <v/>
      </c>
    </row>
    <row r="3451" spans="1:4" x14ac:dyDescent="0.25">
      <c r="A3451" s="111">
        <f t="shared" ca="1" si="106"/>
        <v>28</v>
      </c>
      <c r="B3451" s="111" t="str">
        <f ca="1">OFFSET('YODA Header Blocks'!$A$1,0,'YODA File'!A3451)</f>
        <v>Data Values</v>
      </c>
      <c r="C3451" s="111">
        <f t="shared" ca="1" si="107"/>
        <v>3350</v>
      </c>
      <c r="D3451" s="111" t="str">
        <f ca="1">IF(ROW()-2&gt;LengthHeader,"",
OFFSET('YODA Header Blocks'!$A$2,'YODA File'!C3451,'YODA File'!A3451))</f>
        <v/>
      </c>
    </row>
    <row r="3452" spans="1:4" x14ac:dyDescent="0.25">
      <c r="A3452" s="111">
        <f t="shared" ca="1" si="106"/>
        <v>28</v>
      </c>
      <c r="B3452" s="111" t="str">
        <f ca="1">OFFSET('YODA Header Blocks'!$A$1,0,'YODA File'!A3452)</f>
        <v>Data Values</v>
      </c>
      <c r="C3452" s="111">
        <f t="shared" ca="1" si="107"/>
        <v>3351</v>
      </c>
      <c r="D3452" s="111" t="str">
        <f ca="1">IF(ROW()-2&gt;LengthHeader,"",
OFFSET('YODA Header Blocks'!$A$2,'YODA File'!C3452,'YODA File'!A3452))</f>
        <v/>
      </c>
    </row>
    <row r="3453" spans="1:4" x14ac:dyDescent="0.25">
      <c r="A3453" s="111">
        <f t="shared" ca="1" si="106"/>
        <v>28</v>
      </c>
      <c r="B3453" s="111" t="str">
        <f ca="1">OFFSET('YODA Header Blocks'!$A$1,0,'YODA File'!A3453)</f>
        <v>Data Values</v>
      </c>
      <c r="C3453" s="111">
        <f t="shared" ca="1" si="107"/>
        <v>3352</v>
      </c>
      <c r="D3453" s="111" t="str">
        <f ca="1">IF(ROW()-2&gt;LengthHeader,"",
OFFSET('YODA Header Blocks'!$A$2,'YODA File'!C3453,'YODA File'!A3453))</f>
        <v/>
      </c>
    </row>
    <row r="3454" spans="1:4" x14ac:dyDescent="0.25">
      <c r="A3454" s="111">
        <f t="shared" ca="1" si="106"/>
        <v>28</v>
      </c>
      <c r="B3454" s="111" t="str">
        <f ca="1">OFFSET('YODA Header Blocks'!$A$1,0,'YODA File'!A3454)</f>
        <v>Data Values</v>
      </c>
      <c r="C3454" s="111">
        <f t="shared" ca="1" si="107"/>
        <v>3353</v>
      </c>
      <c r="D3454" s="111" t="str">
        <f ca="1">IF(ROW()-2&gt;LengthHeader,"",
OFFSET('YODA Header Blocks'!$A$2,'YODA File'!C3454,'YODA File'!A3454))</f>
        <v/>
      </c>
    </row>
    <row r="3455" spans="1:4" x14ac:dyDescent="0.25">
      <c r="A3455" s="111">
        <f t="shared" ca="1" si="106"/>
        <v>28</v>
      </c>
      <c r="B3455" s="111" t="str">
        <f ca="1">OFFSET('YODA Header Blocks'!$A$1,0,'YODA File'!A3455)</f>
        <v>Data Values</v>
      </c>
      <c r="C3455" s="111">
        <f t="shared" ca="1" si="107"/>
        <v>3354</v>
      </c>
      <c r="D3455" s="111" t="str">
        <f ca="1">IF(ROW()-2&gt;LengthHeader,"",
OFFSET('YODA Header Blocks'!$A$2,'YODA File'!C3455,'YODA File'!A3455))</f>
        <v/>
      </c>
    </row>
    <row r="3456" spans="1:4" x14ac:dyDescent="0.25">
      <c r="A3456" s="111">
        <f t="shared" ca="1" si="106"/>
        <v>28</v>
      </c>
      <c r="B3456" s="111" t="str">
        <f ca="1">OFFSET('YODA Header Blocks'!$A$1,0,'YODA File'!A3456)</f>
        <v>Data Values</v>
      </c>
      <c r="C3456" s="111">
        <f t="shared" ca="1" si="107"/>
        <v>3355</v>
      </c>
      <c r="D3456" s="111" t="str">
        <f ca="1">IF(ROW()-2&gt;LengthHeader,"",
OFFSET('YODA Header Blocks'!$A$2,'YODA File'!C3456,'YODA File'!A3456))</f>
        <v/>
      </c>
    </row>
    <row r="3457" spans="1:4" x14ac:dyDescent="0.25">
      <c r="A3457" s="111">
        <f t="shared" ca="1" si="106"/>
        <v>28</v>
      </c>
      <c r="B3457" s="111" t="str">
        <f ca="1">OFFSET('YODA Header Blocks'!$A$1,0,'YODA File'!A3457)</f>
        <v>Data Values</v>
      </c>
      <c r="C3457" s="111">
        <f t="shared" ca="1" si="107"/>
        <v>3356</v>
      </c>
      <c r="D3457" s="111" t="str">
        <f ca="1">IF(ROW()-2&gt;LengthHeader,"",
OFFSET('YODA Header Blocks'!$A$2,'YODA File'!C3457,'YODA File'!A3457))</f>
        <v/>
      </c>
    </row>
    <row r="3458" spans="1:4" x14ac:dyDescent="0.25">
      <c r="A3458" s="111">
        <f t="shared" ca="1" si="106"/>
        <v>28</v>
      </c>
      <c r="B3458" s="111" t="str">
        <f ca="1">OFFSET('YODA Header Blocks'!$A$1,0,'YODA File'!A3458)</f>
        <v>Data Values</v>
      </c>
      <c r="C3458" s="111">
        <f t="shared" ca="1" si="107"/>
        <v>3357</v>
      </c>
      <c r="D3458" s="111" t="str">
        <f ca="1">IF(ROW()-2&gt;LengthHeader,"",
OFFSET('YODA Header Blocks'!$A$2,'YODA File'!C3458,'YODA File'!A3458))</f>
        <v/>
      </c>
    </row>
    <row r="3459" spans="1:4" x14ac:dyDescent="0.25">
      <c r="A3459" s="111">
        <f t="shared" ref="A3459:A3522" ca="1" si="108">IF(C3458=INDIRECT(CONCATENATE("'YODA Header Blocks'!R2C",A3458+1,":R2C",A3458+1),FALSE),A3458+1,A3458)</f>
        <v>28</v>
      </c>
      <c r="B3459" s="111" t="str">
        <f ca="1">OFFSET('YODA Header Blocks'!$A$1,0,'YODA File'!A3459)</f>
        <v>Data Values</v>
      </c>
      <c r="C3459" s="111">
        <f t="shared" ref="C3459:C3522" ca="1" si="109">IF(C3458=SUM(INDIRECT(CONCATENATE("'YODA Header Blocks'!R2C",A3458+1,":R2C",A3458+1),FALSE)),1,C3458+1)</f>
        <v>3358</v>
      </c>
      <c r="D3459" s="111" t="str">
        <f ca="1">IF(ROW()-2&gt;LengthHeader,"",
OFFSET('YODA Header Blocks'!$A$2,'YODA File'!C3459,'YODA File'!A3459))</f>
        <v/>
      </c>
    </row>
    <row r="3460" spans="1:4" x14ac:dyDescent="0.25">
      <c r="A3460" s="111">
        <f t="shared" ca="1" si="108"/>
        <v>28</v>
      </c>
      <c r="B3460" s="111" t="str">
        <f ca="1">OFFSET('YODA Header Blocks'!$A$1,0,'YODA File'!A3460)</f>
        <v>Data Values</v>
      </c>
      <c r="C3460" s="111">
        <f t="shared" ca="1" si="109"/>
        <v>3359</v>
      </c>
      <c r="D3460" s="111" t="str">
        <f ca="1">IF(ROW()-2&gt;LengthHeader,"",
OFFSET('YODA Header Blocks'!$A$2,'YODA File'!C3460,'YODA File'!A3460))</f>
        <v/>
      </c>
    </row>
    <row r="3461" spans="1:4" x14ac:dyDescent="0.25">
      <c r="A3461" s="111">
        <f t="shared" ca="1" si="108"/>
        <v>28</v>
      </c>
      <c r="B3461" s="111" t="str">
        <f ca="1">OFFSET('YODA Header Blocks'!$A$1,0,'YODA File'!A3461)</f>
        <v>Data Values</v>
      </c>
      <c r="C3461" s="111">
        <f t="shared" ca="1" si="109"/>
        <v>3360</v>
      </c>
      <c r="D3461" s="111" t="str">
        <f ca="1">IF(ROW()-2&gt;LengthHeader,"",
OFFSET('YODA Header Blocks'!$A$2,'YODA File'!C3461,'YODA File'!A3461))</f>
        <v/>
      </c>
    </row>
    <row r="3462" spans="1:4" x14ac:dyDescent="0.25">
      <c r="A3462" s="111">
        <f t="shared" ca="1" si="108"/>
        <v>28</v>
      </c>
      <c r="B3462" s="111" t="str">
        <f ca="1">OFFSET('YODA Header Blocks'!$A$1,0,'YODA File'!A3462)</f>
        <v>Data Values</v>
      </c>
      <c r="C3462" s="111">
        <f t="shared" ca="1" si="109"/>
        <v>3361</v>
      </c>
      <c r="D3462" s="111" t="str">
        <f ca="1">IF(ROW()-2&gt;LengthHeader,"",
OFFSET('YODA Header Blocks'!$A$2,'YODA File'!C3462,'YODA File'!A3462))</f>
        <v/>
      </c>
    </row>
    <row r="3463" spans="1:4" x14ac:dyDescent="0.25">
      <c r="A3463" s="111">
        <f t="shared" ca="1" si="108"/>
        <v>28</v>
      </c>
      <c r="B3463" s="111" t="str">
        <f ca="1">OFFSET('YODA Header Blocks'!$A$1,0,'YODA File'!A3463)</f>
        <v>Data Values</v>
      </c>
      <c r="C3463" s="111">
        <f t="shared" ca="1" si="109"/>
        <v>3362</v>
      </c>
      <c r="D3463" s="111" t="str">
        <f ca="1">IF(ROW()-2&gt;LengthHeader,"",
OFFSET('YODA Header Blocks'!$A$2,'YODA File'!C3463,'YODA File'!A3463))</f>
        <v/>
      </c>
    </row>
    <row r="3464" spans="1:4" x14ac:dyDescent="0.25">
      <c r="A3464" s="111">
        <f t="shared" ca="1" si="108"/>
        <v>28</v>
      </c>
      <c r="B3464" s="111" t="str">
        <f ca="1">OFFSET('YODA Header Blocks'!$A$1,0,'YODA File'!A3464)</f>
        <v>Data Values</v>
      </c>
      <c r="C3464" s="111">
        <f t="shared" ca="1" si="109"/>
        <v>3363</v>
      </c>
      <c r="D3464" s="111" t="str">
        <f ca="1">IF(ROW()-2&gt;LengthHeader,"",
OFFSET('YODA Header Blocks'!$A$2,'YODA File'!C3464,'YODA File'!A3464))</f>
        <v/>
      </c>
    </row>
    <row r="3465" spans="1:4" x14ac:dyDescent="0.25">
      <c r="A3465" s="111">
        <f t="shared" ca="1" si="108"/>
        <v>28</v>
      </c>
      <c r="B3465" s="111" t="str">
        <f ca="1">OFFSET('YODA Header Blocks'!$A$1,0,'YODA File'!A3465)</f>
        <v>Data Values</v>
      </c>
      <c r="C3465" s="111">
        <f t="shared" ca="1" si="109"/>
        <v>3364</v>
      </c>
      <c r="D3465" s="111" t="str">
        <f ca="1">IF(ROW()-2&gt;LengthHeader,"",
OFFSET('YODA Header Blocks'!$A$2,'YODA File'!C3465,'YODA File'!A3465))</f>
        <v/>
      </c>
    </row>
    <row r="3466" spans="1:4" x14ac:dyDescent="0.25">
      <c r="A3466" s="111">
        <f t="shared" ca="1" si="108"/>
        <v>28</v>
      </c>
      <c r="B3466" s="111" t="str">
        <f ca="1">OFFSET('YODA Header Blocks'!$A$1,0,'YODA File'!A3466)</f>
        <v>Data Values</v>
      </c>
      <c r="C3466" s="111">
        <f t="shared" ca="1" si="109"/>
        <v>3365</v>
      </c>
      <c r="D3466" s="111" t="str">
        <f ca="1">IF(ROW()-2&gt;LengthHeader,"",
OFFSET('YODA Header Blocks'!$A$2,'YODA File'!C3466,'YODA File'!A3466))</f>
        <v/>
      </c>
    </row>
    <row r="3467" spans="1:4" x14ac:dyDescent="0.25">
      <c r="A3467" s="111">
        <f t="shared" ca="1" si="108"/>
        <v>28</v>
      </c>
      <c r="B3467" s="111" t="str">
        <f ca="1">OFFSET('YODA Header Blocks'!$A$1,0,'YODA File'!A3467)</f>
        <v>Data Values</v>
      </c>
      <c r="C3467" s="111">
        <f t="shared" ca="1" si="109"/>
        <v>3366</v>
      </c>
      <c r="D3467" s="111" t="str">
        <f ca="1">IF(ROW()-2&gt;LengthHeader,"",
OFFSET('YODA Header Blocks'!$A$2,'YODA File'!C3467,'YODA File'!A3467))</f>
        <v/>
      </c>
    </row>
    <row r="3468" spans="1:4" x14ac:dyDescent="0.25">
      <c r="A3468" s="111">
        <f t="shared" ca="1" si="108"/>
        <v>28</v>
      </c>
      <c r="B3468" s="111" t="str">
        <f ca="1">OFFSET('YODA Header Blocks'!$A$1,0,'YODA File'!A3468)</f>
        <v>Data Values</v>
      </c>
      <c r="C3468" s="111">
        <f t="shared" ca="1" si="109"/>
        <v>3367</v>
      </c>
      <c r="D3468" s="111" t="str">
        <f ca="1">IF(ROW()-2&gt;LengthHeader,"",
OFFSET('YODA Header Blocks'!$A$2,'YODA File'!C3468,'YODA File'!A3468))</f>
        <v/>
      </c>
    </row>
    <row r="3469" spans="1:4" x14ac:dyDescent="0.25">
      <c r="A3469" s="111">
        <f t="shared" ca="1" si="108"/>
        <v>28</v>
      </c>
      <c r="B3469" s="111" t="str">
        <f ca="1">OFFSET('YODA Header Blocks'!$A$1,0,'YODA File'!A3469)</f>
        <v>Data Values</v>
      </c>
      <c r="C3469" s="111">
        <f t="shared" ca="1" si="109"/>
        <v>3368</v>
      </c>
      <c r="D3469" s="111" t="str">
        <f ca="1">IF(ROW()-2&gt;LengthHeader,"",
OFFSET('YODA Header Blocks'!$A$2,'YODA File'!C3469,'YODA File'!A3469))</f>
        <v/>
      </c>
    </row>
    <row r="3470" spans="1:4" x14ac:dyDescent="0.25">
      <c r="A3470" s="111">
        <f t="shared" ca="1" si="108"/>
        <v>28</v>
      </c>
      <c r="B3470" s="111" t="str">
        <f ca="1">OFFSET('YODA Header Blocks'!$A$1,0,'YODA File'!A3470)</f>
        <v>Data Values</v>
      </c>
      <c r="C3470" s="111">
        <f t="shared" ca="1" si="109"/>
        <v>3369</v>
      </c>
      <c r="D3470" s="111" t="str">
        <f ca="1">IF(ROW()-2&gt;LengthHeader,"",
OFFSET('YODA Header Blocks'!$A$2,'YODA File'!C3470,'YODA File'!A3470))</f>
        <v/>
      </c>
    </row>
    <row r="3471" spans="1:4" x14ac:dyDescent="0.25">
      <c r="A3471" s="111">
        <f t="shared" ca="1" si="108"/>
        <v>28</v>
      </c>
      <c r="B3471" s="111" t="str">
        <f ca="1">OFFSET('YODA Header Blocks'!$A$1,0,'YODA File'!A3471)</f>
        <v>Data Values</v>
      </c>
      <c r="C3471" s="111">
        <f t="shared" ca="1" si="109"/>
        <v>3370</v>
      </c>
      <c r="D3471" s="111" t="str">
        <f ca="1">IF(ROW()-2&gt;LengthHeader,"",
OFFSET('YODA Header Blocks'!$A$2,'YODA File'!C3471,'YODA File'!A3471))</f>
        <v/>
      </c>
    </row>
    <row r="3472" spans="1:4" x14ac:dyDescent="0.25">
      <c r="A3472" s="111">
        <f t="shared" ca="1" si="108"/>
        <v>28</v>
      </c>
      <c r="B3472" s="111" t="str">
        <f ca="1">OFFSET('YODA Header Blocks'!$A$1,0,'YODA File'!A3472)</f>
        <v>Data Values</v>
      </c>
      <c r="C3472" s="111">
        <f t="shared" ca="1" si="109"/>
        <v>3371</v>
      </c>
      <c r="D3472" s="111" t="str">
        <f ca="1">IF(ROW()-2&gt;LengthHeader,"",
OFFSET('YODA Header Blocks'!$A$2,'YODA File'!C3472,'YODA File'!A3472))</f>
        <v/>
      </c>
    </row>
    <row r="3473" spans="1:4" x14ac:dyDescent="0.25">
      <c r="A3473" s="111">
        <f t="shared" ca="1" si="108"/>
        <v>28</v>
      </c>
      <c r="B3473" s="111" t="str">
        <f ca="1">OFFSET('YODA Header Blocks'!$A$1,0,'YODA File'!A3473)</f>
        <v>Data Values</v>
      </c>
      <c r="C3473" s="111">
        <f t="shared" ca="1" si="109"/>
        <v>3372</v>
      </c>
      <c r="D3473" s="111" t="str">
        <f ca="1">IF(ROW()-2&gt;LengthHeader,"",
OFFSET('YODA Header Blocks'!$A$2,'YODA File'!C3473,'YODA File'!A3473))</f>
        <v/>
      </c>
    </row>
    <row r="3474" spans="1:4" x14ac:dyDescent="0.25">
      <c r="A3474" s="111">
        <f t="shared" ca="1" si="108"/>
        <v>28</v>
      </c>
      <c r="B3474" s="111" t="str">
        <f ca="1">OFFSET('YODA Header Blocks'!$A$1,0,'YODA File'!A3474)</f>
        <v>Data Values</v>
      </c>
      <c r="C3474" s="111">
        <f t="shared" ca="1" si="109"/>
        <v>3373</v>
      </c>
      <c r="D3474" s="111" t="str">
        <f ca="1">IF(ROW()-2&gt;LengthHeader,"",
OFFSET('YODA Header Blocks'!$A$2,'YODA File'!C3474,'YODA File'!A3474))</f>
        <v/>
      </c>
    </row>
    <row r="3475" spans="1:4" x14ac:dyDescent="0.25">
      <c r="A3475" s="111">
        <f t="shared" ca="1" si="108"/>
        <v>28</v>
      </c>
      <c r="B3475" s="111" t="str">
        <f ca="1">OFFSET('YODA Header Blocks'!$A$1,0,'YODA File'!A3475)</f>
        <v>Data Values</v>
      </c>
      <c r="C3475" s="111">
        <f t="shared" ca="1" si="109"/>
        <v>3374</v>
      </c>
      <c r="D3475" s="111" t="str">
        <f ca="1">IF(ROW()-2&gt;LengthHeader,"",
OFFSET('YODA Header Blocks'!$A$2,'YODA File'!C3475,'YODA File'!A3475))</f>
        <v/>
      </c>
    </row>
    <row r="3476" spans="1:4" x14ac:dyDescent="0.25">
      <c r="A3476" s="111">
        <f t="shared" ca="1" si="108"/>
        <v>28</v>
      </c>
      <c r="B3476" s="111" t="str">
        <f ca="1">OFFSET('YODA Header Blocks'!$A$1,0,'YODA File'!A3476)</f>
        <v>Data Values</v>
      </c>
      <c r="C3476" s="111">
        <f t="shared" ca="1" si="109"/>
        <v>3375</v>
      </c>
      <c r="D3476" s="111" t="str">
        <f ca="1">IF(ROW()-2&gt;LengthHeader,"",
OFFSET('YODA Header Blocks'!$A$2,'YODA File'!C3476,'YODA File'!A3476))</f>
        <v/>
      </c>
    </row>
    <row r="3477" spans="1:4" x14ac:dyDescent="0.25">
      <c r="A3477" s="111">
        <f t="shared" ca="1" si="108"/>
        <v>28</v>
      </c>
      <c r="B3477" s="111" t="str">
        <f ca="1">OFFSET('YODA Header Blocks'!$A$1,0,'YODA File'!A3477)</f>
        <v>Data Values</v>
      </c>
      <c r="C3477" s="111">
        <f t="shared" ca="1" si="109"/>
        <v>3376</v>
      </c>
      <c r="D3477" s="111" t="str">
        <f ca="1">IF(ROW()-2&gt;LengthHeader,"",
OFFSET('YODA Header Blocks'!$A$2,'YODA File'!C3477,'YODA File'!A3477))</f>
        <v/>
      </c>
    </row>
    <row r="3478" spans="1:4" x14ac:dyDescent="0.25">
      <c r="A3478" s="111">
        <f t="shared" ca="1" si="108"/>
        <v>28</v>
      </c>
      <c r="B3478" s="111" t="str">
        <f ca="1">OFFSET('YODA Header Blocks'!$A$1,0,'YODA File'!A3478)</f>
        <v>Data Values</v>
      </c>
      <c r="C3478" s="111">
        <f t="shared" ca="1" si="109"/>
        <v>3377</v>
      </c>
      <c r="D3478" s="111" t="str">
        <f ca="1">IF(ROW()-2&gt;LengthHeader,"",
OFFSET('YODA Header Blocks'!$A$2,'YODA File'!C3478,'YODA File'!A3478))</f>
        <v/>
      </c>
    </row>
    <row r="3479" spans="1:4" x14ac:dyDescent="0.25">
      <c r="A3479" s="111">
        <f t="shared" ca="1" si="108"/>
        <v>28</v>
      </c>
      <c r="B3479" s="111" t="str">
        <f ca="1">OFFSET('YODA Header Blocks'!$A$1,0,'YODA File'!A3479)</f>
        <v>Data Values</v>
      </c>
      <c r="C3479" s="111">
        <f t="shared" ca="1" si="109"/>
        <v>3378</v>
      </c>
      <c r="D3479" s="111" t="str">
        <f ca="1">IF(ROW()-2&gt;LengthHeader,"",
OFFSET('YODA Header Blocks'!$A$2,'YODA File'!C3479,'YODA File'!A3479))</f>
        <v/>
      </c>
    </row>
    <row r="3480" spans="1:4" x14ac:dyDescent="0.25">
      <c r="A3480" s="111">
        <f t="shared" ca="1" si="108"/>
        <v>28</v>
      </c>
      <c r="B3480" s="111" t="str">
        <f ca="1">OFFSET('YODA Header Blocks'!$A$1,0,'YODA File'!A3480)</f>
        <v>Data Values</v>
      </c>
      <c r="C3480" s="111">
        <f t="shared" ca="1" si="109"/>
        <v>3379</v>
      </c>
      <c r="D3480" s="111" t="str">
        <f ca="1">IF(ROW()-2&gt;LengthHeader,"",
OFFSET('YODA Header Blocks'!$A$2,'YODA File'!C3480,'YODA File'!A3480))</f>
        <v/>
      </c>
    </row>
    <row r="3481" spans="1:4" x14ac:dyDescent="0.25">
      <c r="A3481" s="111">
        <f t="shared" ca="1" si="108"/>
        <v>28</v>
      </c>
      <c r="B3481" s="111" t="str">
        <f ca="1">OFFSET('YODA Header Blocks'!$A$1,0,'YODA File'!A3481)</f>
        <v>Data Values</v>
      </c>
      <c r="C3481" s="111">
        <f t="shared" ca="1" si="109"/>
        <v>3380</v>
      </c>
      <c r="D3481" s="111" t="str">
        <f ca="1">IF(ROW()-2&gt;LengthHeader,"",
OFFSET('YODA Header Blocks'!$A$2,'YODA File'!C3481,'YODA File'!A3481))</f>
        <v/>
      </c>
    </row>
    <row r="3482" spans="1:4" x14ac:dyDescent="0.25">
      <c r="A3482" s="111">
        <f t="shared" ca="1" si="108"/>
        <v>28</v>
      </c>
      <c r="B3482" s="111" t="str">
        <f ca="1">OFFSET('YODA Header Blocks'!$A$1,0,'YODA File'!A3482)</f>
        <v>Data Values</v>
      </c>
      <c r="C3482" s="111">
        <f t="shared" ca="1" si="109"/>
        <v>3381</v>
      </c>
      <c r="D3482" s="111" t="str">
        <f ca="1">IF(ROW()-2&gt;LengthHeader,"",
OFFSET('YODA Header Blocks'!$A$2,'YODA File'!C3482,'YODA File'!A3482))</f>
        <v/>
      </c>
    </row>
    <row r="3483" spans="1:4" x14ac:dyDescent="0.25">
      <c r="A3483" s="111">
        <f t="shared" ca="1" si="108"/>
        <v>28</v>
      </c>
      <c r="B3483" s="111" t="str">
        <f ca="1">OFFSET('YODA Header Blocks'!$A$1,0,'YODA File'!A3483)</f>
        <v>Data Values</v>
      </c>
      <c r="C3483" s="111">
        <f t="shared" ca="1" si="109"/>
        <v>3382</v>
      </c>
      <c r="D3483" s="111" t="str">
        <f ca="1">IF(ROW()-2&gt;LengthHeader,"",
OFFSET('YODA Header Blocks'!$A$2,'YODA File'!C3483,'YODA File'!A3483))</f>
        <v/>
      </c>
    </row>
    <row r="3484" spans="1:4" x14ac:dyDescent="0.25">
      <c r="A3484" s="111">
        <f t="shared" ca="1" si="108"/>
        <v>28</v>
      </c>
      <c r="B3484" s="111" t="str">
        <f ca="1">OFFSET('YODA Header Blocks'!$A$1,0,'YODA File'!A3484)</f>
        <v>Data Values</v>
      </c>
      <c r="C3484" s="111">
        <f t="shared" ca="1" si="109"/>
        <v>3383</v>
      </c>
      <c r="D3484" s="111" t="str">
        <f ca="1">IF(ROW()-2&gt;LengthHeader,"",
OFFSET('YODA Header Blocks'!$A$2,'YODA File'!C3484,'YODA File'!A3484))</f>
        <v/>
      </c>
    </row>
    <row r="3485" spans="1:4" x14ac:dyDescent="0.25">
      <c r="A3485" s="111">
        <f t="shared" ca="1" si="108"/>
        <v>28</v>
      </c>
      <c r="B3485" s="111" t="str">
        <f ca="1">OFFSET('YODA Header Blocks'!$A$1,0,'YODA File'!A3485)</f>
        <v>Data Values</v>
      </c>
      <c r="C3485" s="111">
        <f t="shared" ca="1" si="109"/>
        <v>3384</v>
      </c>
      <c r="D3485" s="111" t="str">
        <f ca="1">IF(ROW()-2&gt;LengthHeader,"",
OFFSET('YODA Header Blocks'!$A$2,'YODA File'!C3485,'YODA File'!A3485))</f>
        <v/>
      </c>
    </row>
    <row r="3486" spans="1:4" x14ac:dyDescent="0.25">
      <c r="A3486" s="111">
        <f t="shared" ca="1" si="108"/>
        <v>28</v>
      </c>
      <c r="B3486" s="111" t="str">
        <f ca="1">OFFSET('YODA Header Blocks'!$A$1,0,'YODA File'!A3486)</f>
        <v>Data Values</v>
      </c>
      <c r="C3486" s="111">
        <f t="shared" ca="1" si="109"/>
        <v>3385</v>
      </c>
      <c r="D3486" s="111" t="str">
        <f ca="1">IF(ROW()-2&gt;LengthHeader,"",
OFFSET('YODA Header Blocks'!$A$2,'YODA File'!C3486,'YODA File'!A3486))</f>
        <v/>
      </c>
    </row>
    <row r="3487" spans="1:4" x14ac:dyDescent="0.25">
      <c r="A3487" s="111">
        <f t="shared" ca="1" si="108"/>
        <v>28</v>
      </c>
      <c r="B3487" s="111" t="str">
        <f ca="1">OFFSET('YODA Header Blocks'!$A$1,0,'YODA File'!A3487)</f>
        <v>Data Values</v>
      </c>
      <c r="C3487" s="111">
        <f t="shared" ca="1" si="109"/>
        <v>3386</v>
      </c>
      <c r="D3487" s="111" t="str">
        <f ca="1">IF(ROW()-2&gt;LengthHeader,"",
OFFSET('YODA Header Blocks'!$A$2,'YODA File'!C3487,'YODA File'!A3487))</f>
        <v/>
      </c>
    </row>
    <row r="3488" spans="1:4" x14ac:dyDescent="0.25">
      <c r="A3488" s="111">
        <f t="shared" ca="1" si="108"/>
        <v>28</v>
      </c>
      <c r="B3488" s="111" t="str">
        <f ca="1">OFFSET('YODA Header Blocks'!$A$1,0,'YODA File'!A3488)</f>
        <v>Data Values</v>
      </c>
      <c r="C3488" s="111">
        <f t="shared" ca="1" si="109"/>
        <v>3387</v>
      </c>
      <c r="D3488" s="111" t="str">
        <f ca="1">IF(ROW()-2&gt;LengthHeader,"",
OFFSET('YODA Header Blocks'!$A$2,'YODA File'!C3488,'YODA File'!A3488))</f>
        <v/>
      </c>
    </row>
    <row r="3489" spans="1:4" x14ac:dyDescent="0.25">
      <c r="A3489" s="111">
        <f t="shared" ca="1" si="108"/>
        <v>28</v>
      </c>
      <c r="B3489" s="111" t="str">
        <f ca="1">OFFSET('YODA Header Blocks'!$A$1,0,'YODA File'!A3489)</f>
        <v>Data Values</v>
      </c>
      <c r="C3489" s="111">
        <f t="shared" ca="1" si="109"/>
        <v>3388</v>
      </c>
      <c r="D3489" s="111" t="str">
        <f ca="1">IF(ROW()-2&gt;LengthHeader,"",
OFFSET('YODA Header Blocks'!$A$2,'YODA File'!C3489,'YODA File'!A3489))</f>
        <v/>
      </c>
    </row>
    <row r="3490" spans="1:4" x14ac:dyDescent="0.25">
      <c r="A3490" s="111">
        <f t="shared" ca="1" si="108"/>
        <v>28</v>
      </c>
      <c r="B3490" s="111" t="str">
        <f ca="1">OFFSET('YODA Header Blocks'!$A$1,0,'YODA File'!A3490)</f>
        <v>Data Values</v>
      </c>
      <c r="C3490" s="111">
        <f t="shared" ca="1" si="109"/>
        <v>3389</v>
      </c>
      <c r="D3490" s="111" t="str">
        <f ca="1">IF(ROW()-2&gt;LengthHeader,"",
OFFSET('YODA Header Blocks'!$A$2,'YODA File'!C3490,'YODA File'!A3490))</f>
        <v/>
      </c>
    </row>
    <row r="3491" spans="1:4" x14ac:dyDescent="0.25">
      <c r="A3491" s="111">
        <f t="shared" ca="1" si="108"/>
        <v>28</v>
      </c>
      <c r="B3491" s="111" t="str">
        <f ca="1">OFFSET('YODA Header Blocks'!$A$1,0,'YODA File'!A3491)</f>
        <v>Data Values</v>
      </c>
      <c r="C3491" s="111">
        <f t="shared" ca="1" si="109"/>
        <v>3390</v>
      </c>
      <c r="D3491" s="111" t="str">
        <f ca="1">IF(ROW()-2&gt;LengthHeader,"",
OFFSET('YODA Header Blocks'!$A$2,'YODA File'!C3491,'YODA File'!A3491))</f>
        <v/>
      </c>
    </row>
    <row r="3492" spans="1:4" x14ac:dyDescent="0.25">
      <c r="A3492" s="111">
        <f t="shared" ca="1" si="108"/>
        <v>28</v>
      </c>
      <c r="B3492" s="111" t="str">
        <f ca="1">OFFSET('YODA Header Blocks'!$A$1,0,'YODA File'!A3492)</f>
        <v>Data Values</v>
      </c>
      <c r="C3492" s="111">
        <f t="shared" ca="1" si="109"/>
        <v>3391</v>
      </c>
      <c r="D3492" s="111" t="str">
        <f ca="1">IF(ROW()-2&gt;LengthHeader,"",
OFFSET('YODA Header Blocks'!$A$2,'YODA File'!C3492,'YODA File'!A3492))</f>
        <v/>
      </c>
    </row>
    <row r="3493" spans="1:4" x14ac:dyDescent="0.25">
      <c r="A3493" s="111">
        <f t="shared" ca="1" si="108"/>
        <v>28</v>
      </c>
      <c r="B3493" s="111" t="str">
        <f ca="1">OFFSET('YODA Header Blocks'!$A$1,0,'YODA File'!A3493)</f>
        <v>Data Values</v>
      </c>
      <c r="C3493" s="111">
        <f t="shared" ca="1" si="109"/>
        <v>3392</v>
      </c>
      <c r="D3493" s="111" t="str">
        <f ca="1">IF(ROW()-2&gt;LengthHeader,"",
OFFSET('YODA Header Blocks'!$A$2,'YODA File'!C3493,'YODA File'!A3493))</f>
        <v/>
      </c>
    </row>
    <row r="3494" spans="1:4" x14ac:dyDescent="0.25">
      <c r="A3494" s="111">
        <f t="shared" ca="1" si="108"/>
        <v>28</v>
      </c>
      <c r="B3494" s="111" t="str">
        <f ca="1">OFFSET('YODA Header Blocks'!$A$1,0,'YODA File'!A3494)</f>
        <v>Data Values</v>
      </c>
      <c r="C3494" s="111">
        <f t="shared" ca="1" si="109"/>
        <v>3393</v>
      </c>
      <c r="D3494" s="111" t="str">
        <f ca="1">IF(ROW()-2&gt;LengthHeader,"",
OFFSET('YODA Header Blocks'!$A$2,'YODA File'!C3494,'YODA File'!A3494))</f>
        <v/>
      </c>
    </row>
    <row r="3495" spans="1:4" x14ac:dyDescent="0.25">
      <c r="A3495" s="111">
        <f t="shared" ca="1" si="108"/>
        <v>28</v>
      </c>
      <c r="B3495" s="111" t="str">
        <f ca="1">OFFSET('YODA Header Blocks'!$A$1,0,'YODA File'!A3495)</f>
        <v>Data Values</v>
      </c>
      <c r="C3495" s="111">
        <f t="shared" ca="1" si="109"/>
        <v>3394</v>
      </c>
      <c r="D3495" s="111" t="str">
        <f ca="1">IF(ROW()-2&gt;LengthHeader,"",
OFFSET('YODA Header Blocks'!$A$2,'YODA File'!C3495,'YODA File'!A3495))</f>
        <v/>
      </c>
    </row>
    <row r="3496" spans="1:4" x14ac:dyDescent="0.25">
      <c r="A3496" s="111">
        <f t="shared" ca="1" si="108"/>
        <v>28</v>
      </c>
      <c r="B3496" s="111" t="str">
        <f ca="1">OFFSET('YODA Header Blocks'!$A$1,0,'YODA File'!A3496)</f>
        <v>Data Values</v>
      </c>
      <c r="C3496" s="111">
        <f t="shared" ca="1" si="109"/>
        <v>3395</v>
      </c>
      <c r="D3496" s="111" t="str">
        <f ca="1">IF(ROW()-2&gt;LengthHeader,"",
OFFSET('YODA Header Blocks'!$A$2,'YODA File'!C3496,'YODA File'!A3496))</f>
        <v/>
      </c>
    </row>
    <row r="3497" spans="1:4" x14ac:dyDescent="0.25">
      <c r="A3497" s="111">
        <f t="shared" ca="1" si="108"/>
        <v>28</v>
      </c>
      <c r="B3497" s="111" t="str">
        <f ca="1">OFFSET('YODA Header Blocks'!$A$1,0,'YODA File'!A3497)</f>
        <v>Data Values</v>
      </c>
      <c r="C3497" s="111">
        <f t="shared" ca="1" si="109"/>
        <v>3396</v>
      </c>
      <c r="D3497" s="111" t="str">
        <f ca="1">IF(ROW()-2&gt;LengthHeader,"",
OFFSET('YODA Header Blocks'!$A$2,'YODA File'!C3497,'YODA File'!A3497))</f>
        <v/>
      </c>
    </row>
    <row r="3498" spans="1:4" x14ac:dyDescent="0.25">
      <c r="A3498" s="111">
        <f t="shared" ca="1" si="108"/>
        <v>28</v>
      </c>
      <c r="B3498" s="111" t="str">
        <f ca="1">OFFSET('YODA Header Blocks'!$A$1,0,'YODA File'!A3498)</f>
        <v>Data Values</v>
      </c>
      <c r="C3498" s="111">
        <f t="shared" ca="1" si="109"/>
        <v>3397</v>
      </c>
      <c r="D3498" s="111" t="str">
        <f ca="1">IF(ROW()-2&gt;LengthHeader,"",
OFFSET('YODA Header Blocks'!$A$2,'YODA File'!C3498,'YODA File'!A3498))</f>
        <v/>
      </c>
    </row>
    <row r="3499" spans="1:4" x14ac:dyDescent="0.25">
      <c r="A3499" s="111">
        <f t="shared" ca="1" si="108"/>
        <v>28</v>
      </c>
      <c r="B3499" s="111" t="str">
        <f ca="1">OFFSET('YODA Header Blocks'!$A$1,0,'YODA File'!A3499)</f>
        <v>Data Values</v>
      </c>
      <c r="C3499" s="111">
        <f t="shared" ca="1" si="109"/>
        <v>3398</v>
      </c>
      <c r="D3499" s="111" t="str">
        <f ca="1">IF(ROW()-2&gt;LengthHeader,"",
OFFSET('YODA Header Blocks'!$A$2,'YODA File'!C3499,'YODA File'!A3499))</f>
        <v/>
      </c>
    </row>
    <row r="3500" spans="1:4" x14ac:dyDescent="0.25">
      <c r="A3500" s="111">
        <f t="shared" ca="1" si="108"/>
        <v>28</v>
      </c>
      <c r="B3500" s="111" t="str">
        <f ca="1">OFFSET('YODA Header Blocks'!$A$1,0,'YODA File'!A3500)</f>
        <v>Data Values</v>
      </c>
      <c r="C3500" s="111">
        <f t="shared" ca="1" si="109"/>
        <v>3399</v>
      </c>
      <c r="D3500" s="111" t="str">
        <f ca="1">IF(ROW()-2&gt;LengthHeader,"",
OFFSET('YODA Header Blocks'!$A$2,'YODA File'!C3500,'YODA File'!A3500))</f>
        <v/>
      </c>
    </row>
    <row r="3501" spans="1:4" x14ac:dyDescent="0.25">
      <c r="A3501" s="111">
        <f t="shared" ca="1" si="108"/>
        <v>28</v>
      </c>
      <c r="B3501" s="111" t="str">
        <f ca="1">OFFSET('YODA Header Blocks'!$A$1,0,'YODA File'!A3501)</f>
        <v>Data Values</v>
      </c>
      <c r="C3501" s="111">
        <f t="shared" ca="1" si="109"/>
        <v>3400</v>
      </c>
      <c r="D3501" s="111" t="str">
        <f ca="1">IF(ROW()-2&gt;LengthHeader,"",
OFFSET('YODA Header Blocks'!$A$2,'YODA File'!C3501,'YODA File'!A3501))</f>
        <v/>
      </c>
    </row>
    <row r="3502" spans="1:4" x14ac:dyDescent="0.25">
      <c r="A3502" s="111">
        <f t="shared" ca="1" si="108"/>
        <v>28</v>
      </c>
      <c r="B3502" s="111" t="str">
        <f ca="1">OFFSET('YODA Header Blocks'!$A$1,0,'YODA File'!A3502)</f>
        <v>Data Values</v>
      </c>
      <c r="C3502" s="111">
        <f t="shared" ca="1" si="109"/>
        <v>3401</v>
      </c>
      <c r="D3502" s="111" t="str">
        <f ca="1">IF(ROW()-2&gt;LengthHeader,"",
OFFSET('YODA Header Blocks'!$A$2,'YODA File'!C3502,'YODA File'!A3502))</f>
        <v/>
      </c>
    </row>
    <row r="3503" spans="1:4" x14ac:dyDescent="0.25">
      <c r="A3503" s="111">
        <f t="shared" ca="1" si="108"/>
        <v>28</v>
      </c>
      <c r="B3503" s="111" t="str">
        <f ca="1">OFFSET('YODA Header Blocks'!$A$1,0,'YODA File'!A3503)</f>
        <v>Data Values</v>
      </c>
      <c r="C3503" s="111">
        <f t="shared" ca="1" si="109"/>
        <v>3402</v>
      </c>
      <c r="D3503" s="111" t="str">
        <f ca="1">IF(ROW()-2&gt;LengthHeader,"",
OFFSET('YODA Header Blocks'!$A$2,'YODA File'!C3503,'YODA File'!A3503))</f>
        <v/>
      </c>
    </row>
    <row r="3504" spans="1:4" x14ac:dyDescent="0.25">
      <c r="A3504" s="111">
        <f t="shared" ca="1" si="108"/>
        <v>28</v>
      </c>
      <c r="B3504" s="111" t="str">
        <f ca="1">OFFSET('YODA Header Blocks'!$A$1,0,'YODA File'!A3504)</f>
        <v>Data Values</v>
      </c>
      <c r="C3504" s="111">
        <f t="shared" ca="1" si="109"/>
        <v>3403</v>
      </c>
      <c r="D3504" s="111" t="str">
        <f ca="1">IF(ROW()-2&gt;LengthHeader,"",
OFFSET('YODA Header Blocks'!$A$2,'YODA File'!C3504,'YODA File'!A3504))</f>
        <v/>
      </c>
    </row>
    <row r="3505" spans="1:4" x14ac:dyDescent="0.25">
      <c r="A3505" s="111">
        <f t="shared" ca="1" si="108"/>
        <v>28</v>
      </c>
      <c r="B3505" s="111" t="str">
        <f ca="1">OFFSET('YODA Header Blocks'!$A$1,0,'YODA File'!A3505)</f>
        <v>Data Values</v>
      </c>
      <c r="C3505" s="111">
        <f t="shared" ca="1" si="109"/>
        <v>3404</v>
      </c>
      <c r="D3505" s="111" t="str">
        <f ca="1">IF(ROW()-2&gt;LengthHeader,"",
OFFSET('YODA Header Blocks'!$A$2,'YODA File'!C3505,'YODA File'!A3505))</f>
        <v/>
      </c>
    </row>
    <row r="3506" spans="1:4" x14ac:dyDescent="0.25">
      <c r="A3506" s="111">
        <f t="shared" ca="1" si="108"/>
        <v>28</v>
      </c>
      <c r="B3506" s="111" t="str">
        <f ca="1">OFFSET('YODA Header Blocks'!$A$1,0,'YODA File'!A3506)</f>
        <v>Data Values</v>
      </c>
      <c r="C3506" s="111">
        <f t="shared" ca="1" si="109"/>
        <v>3405</v>
      </c>
      <c r="D3506" s="111" t="str">
        <f ca="1">IF(ROW()-2&gt;LengthHeader,"",
OFFSET('YODA Header Blocks'!$A$2,'YODA File'!C3506,'YODA File'!A3506))</f>
        <v/>
      </c>
    </row>
    <row r="3507" spans="1:4" x14ac:dyDescent="0.25">
      <c r="A3507" s="111">
        <f t="shared" ca="1" si="108"/>
        <v>28</v>
      </c>
      <c r="B3507" s="111" t="str">
        <f ca="1">OFFSET('YODA Header Blocks'!$A$1,0,'YODA File'!A3507)</f>
        <v>Data Values</v>
      </c>
      <c r="C3507" s="111">
        <f t="shared" ca="1" si="109"/>
        <v>3406</v>
      </c>
      <c r="D3507" s="111" t="str">
        <f ca="1">IF(ROW()-2&gt;LengthHeader,"",
OFFSET('YODA Header Blocks'!$A$2,'YODA File'!C3507,'YODA File'!A3507))</f>
        <v/>
      </c>
    </row>
    <row r="3508" spans="1:4" x14ac:dyDescent="0.25">
      <c r="A3508" s="111">
        <f t="shared" ca="1" si="108"/>
        <v>28</v>
      </c>
      <c r="B3508" s="111" t="str">
        <f ca="1">OFFSET('YODA Header Blocks'!$A$1,0,'YODA File'!A3508)</f>
        <v>Data Values</v>
      </c>
      <c r="C3508" s="111">
        <f t="shared" ca="1" si="109"/>
        <v>3407</v>
      </c>
      <c r="D3508" s="111" t="str">
        <f ca="1">IF(ROW()-2&gt;LengthHeader,"",
OFFSET('YODA Header Blocks'!$A$2,'YODA File'!C3508,'YODA File'!A3508))</f>
        <v/>
      </c>
    </row>
    <row r="3509" spans="1:4" x14ac:dyDescent="0.25">
      <c r="A3509" s="111">
        <f t="shared" ca="1" si="108"/>
        <v>28</v>
      </c>
      <c r="B3509" s="111" t="str">
        <f ca="1">OFFSET('YODA Header Blocks'!$A$1,0,'YODA File'!A3509)</f>
        <v>Data Values</v>
      </c>
      <c r="C3509" s="111">
        <f t="shared" ca="1" si="109"/>
        <v>3408</v>
      </c>
      <c r="D3509" s="111" t="str">
        <f ca="1">IF(ROW()-2&gt;LengthHeader,"",
OFFSET('YODA Header Blocks'!$A$2,'YODA File'!C3509,'YODA File'!A3509))</f>
        <v/>
      </c>
    </row>
    <row r="3510" spans="1:4" x14ac:dyDescent="0.25">
      <c r="A3510" s="111">
        <f t="shared" ca="1" si="108"/>
        <v>28</v>
      </c>
      <c r="B3510" s="111" t="str">
        <f ca="1">OFFSET('YODA Header Blocks'!$A$1,0,'YODA File'!A3510)</f>
        <v>Data Values</v>
      </c>
      <c r="C3510" s="111">
        <f t="shared" ca="1" si="109"/>
        <v>3409</v>
      </c>
      <c r="D3510" s="111" t="str">
        <f ca="1">IF(ROW()-2&gt;LengthHeader,"",
OFFSET('YODA Header Blocks'!$A$2,'YODA File'!C3510,'YODA File'!A3510))</f>
        <v/>
      </c>
    </row>
    <row r="3511" spans="1:4" x14ac:dyDescent="0.25">
      <c r="A3511" s="111">
        <f t="shared" ca="1" si="108"/>
        <v>28</v>
      </c>
      <c r="B3511" s="111" t="str">
        <f ca="1">OFFSET('YODA Header Blocks'!$A$1,0,'YODA File'!A3511)</f>
        <v>Data Values</v>
      </c>
      <c r="C3511" s="111">
        <f t="shared" ca="1" si="109"/>
        <v>3410</v>
      </c>
      <c r="D3511" s="111" t="str">
        <f ca="1">IF(ROW()-2&gt;LengthHeader,"",
OFFSET('YODA Header Blocks'!$A$2,'YODA File'!C3511,'YODA File'!A3511))</f>
        <v/>
      </c>
    </row>
    <row r="3512" spans="1:4" x14ac:dyDescent="0.25">
      <c r="A3512" s="111">
        <f t="shared" ca="1" si="108"/>
        <v>28</v>
      </c>
      <c r="B3512" s="111" t="str">
        <f ca="1">OFFSET('YODA Header Blocks'!$A$1,0,'YODA File'!A3512)</f>
        <v>Data Values</v>
      </c>
      <c r="C3512" s="111">
        <f t="shared" ca="1" si="109"/>
        <v>3411</v>
      </c>
      <c r="D3512" s="111" t="str">
        <f ca="1">IF(ROW()-2&gt;LengthHeader,"",
OFFSET('YODA Header Blocks'!$A$2,'YODA File'!C3512,'YODA File'!A3512))</f>
        <v/>
      </c>
    </row>
    <row r="3513" spans="1:4" x14ac:dyDescent="0.25">
      <c r="A3513" s="111">
        <f t="shared" ca="1" si="108"/>
        <v>28</v>
      </c>
      <c r="B3513" s="111" t="str">
        <f ca="1">OFFSET('YODA Header Blocks'!$A$1,0,'YODA File'!A3513)</f>
        <v>Data Values</v>
      </c>
      <c r="C3513" s="111">
        <f t="shared" ca="1" si="109"/>
        <v>3412</v>
      </c>
      <c r="D3513" s="111" t="str">
        <f ca="1">IF(ROW()-2&gt;LengthHeader,"",
OFFSET('YODA Header Blocks'!$A$2,'YODA File'!C3513,'YODA File'!A3513))</f>
        <v/>
      </c>
    </row>
    <row r="3514" spans="1:4" x14ac:dyDescent="0.25">
      <c r="A3514" s="111">
        <f t="shared" ca="1" si="108"/>
        <v>28</v>
      </c>
      <c r="B3514" s="111" t="str">
        <f ca="1">OFFSET('YODA Header Blocks'!$A$1,0,'YODA File'!A3514)</f>
        <v>Data Values</v>
      </c>
      <c r="C3514" s="111">
        <f t="shared" ca="1" si="109"/>
        <v>3413</v>
      </c>
      <c r="D3514" s="111" t="str">
        <f ca="1">IF(ROW()-2&gt;LengthHeader,"",
OFFSET('YODA Header Blocks'!$A$2,'YODA File'!C3514,'YODA File'!A3514))</f>
        <v/>
      </c>
    </row>
    <row r="3515" spans="1:4" x14ac:dyDescent="0.25">
      <c r="A3515" s="111">
        <f t="shared" ca="1" si="108"/>
        <v>28</v>
      </c>
      <c r="B3515" s="111" t="str">
        <f ca="1">OFFSET('YODA Header Blocks'!$A$1,0,'YODA File'!A3515)</f>
        <v>Data Values</v>
      </c>
      <c r="C3515" s="111">
        <f t="shared" ca="1" si="109"/>
        <v>3414</v>
      </c>
      <c r="D3515" s="111" t="str">
        <f ca="1">IF(ROW()-2&gt;LengthHeader,"",
OFFSET('YODA Header Blocks'!$A$2,'YODA File'!C3515,'YODA File'!A3515))</f>
        <v/>
      </c>
    </row>
    <row r="3516" spans="1:4" x14ac:dyDescent="0.25">
      <c r="A3516" s="111">
        <f t="shared" ca="1" si="108"/>
        <v>28</v>
      </c>
      <c r="B3516" s="111" t="str">
        <f ca="1">OFFSET('YODA Header Blocks'!$A$1,0,'YODA File'!A3516)</f>
        <v>Data Values</v>
      </c>
      <c r="C3516" s="111">
        <f t="shared" ca="1" si="109"/>
        <v>3415</v>
      </c>
      <c r="D3516" s="111" t="str">
        <f ca="1">IF(ROW()-2&gt;LengthHeader,"",
OFFSET('YODA Header Blocks'!$A$2,'YODA File'!C3516,'YODA File'!A3516))</f>
        <v/>
      </c>
    </row>
    <row r="3517" spans="1:4" x14ac:dyDescent="0.25">
      <c r="A3517" s="111">
        <f t="shared" ca="1" si="108"/>
        <v>28</v>
      </c>
      <c r="B3517" s="111" t="str">
        <f ca="1">OFFSET('YODA Header Blocks'!$A$1,0,'YODA File'!A3517)</f>
        <v>Data Values</v>
      </c>
      <c r="C3517" s="111">
        <f t="shared" ca="1" si="109"/>
        <v>3416</v>
      </c>
      <c r="D3517" s="111" t="str">
        <f ca="1">IF(ROW()-2&gt;LengthHeader,"",
OFFSET('YODA Header Blocks'!$A$2,'YODA File'!C3517,'YODA File'!A3517))</f>
        <v/>
      </c>
    </row>
    <row r="3518" spans="1:4" x14ac:dyDescent="0.25">
      <c r="A3518" s="111">
        <f t="shared" ca="1" si="108"/>
        <v>28</v>
      </c>
      <c r="B3518" s="111" t="str">
        <f ca="1">OFFSET('YODA Header Blocks'!$A$1,0,'YODA File'!A3518)</f>
        <v>Data Values</v>
      </c>
      <c r="C3518" s="111">
        <f t="shared" ca="1" si="109"/>
        <v>3417</v>
      </c>
      <c r="D3518" s="111" t="str">
        <f ca="1">IF(ROW()-2&gt;LengthHeader,"",
OFFSET('YODA Header Blocks'!$A$2,'YODA File'!C3518,'YODA File'!A3518))</f>
        <v/>
      </c>
    </row>
    <row r="3519" spans="1:4" x14ac:dyDescent="0.25">
      <c r="A3519" s="111">
        <f t="shared" ca="1" si="108"/>
        <v>28</v>
      </c>
      <c r="B3519" s="111" t="str">
        <f ca="1">OFFSET('YODA Header Blocks'!$A$1,0,'YODA File'!A3519)</f>
        <v>Data Values</v>
      </c>
      <c r="C3519" s="111">
        <f t="shared" ca="1" si="109"/>
        <v>3418</v>
      </c>
      <c r="D3519" s="111" t="str">
        <f ca="1">IF(ROW()-2&gt;LengthHeader,"",
OFFSET('YODA Header Blocks'!$A$2,'YODA File'!C3519,'YODA File'!A3519))</f>
        <v/>
      </c>
    </row>
    <row r="3520" spans="1:4" x14ac:dyDescent="0.25">
      <c r="A3520" s="111">
        <f t="shared" ca="1" si="108"/>
        <v>28</v>
      </c>
      <c r="B3520" s="111" t="str">
        <f ca="1">OFFSET('YODA Header Blocks'!$A$1,0,'YODA File'!A3520)</f>
        <v>Data Values</v>
      </c>
      <c r="C3520" s="111">
        <f t="shared" ca="1" si="109"/>
        <v>3419</v>
      </c>
      <c r="D3520" s="111" t="str">
        <f ca="1">IF(ROW()-2&gt;LengthHeader,"",
OFFSET('YODA Header Blocks'!$A$2,'YODA File'!C3520,'YODA File'!A3520))</f>
        <v/>
      </c>
    </row>
    <row r="3521" spans="1:4" x14ac:dyDescent="0.25">
      <c r="A3521" s="111">
        <f t="shared" ca="1" si="108"/>
        <v>28</v>
      </c>
      <c r="B3521" s="111" t="str">
        <f ca="1">OFFSET('YODA Header Blocks'!$A$1,0,'YODA File'!A3521)</f>
        <v>Data Values</v>
      </c>
      <c r="C3521" s="111">
        <f t="shared" ca="1" si="109"/>
        <v>3420</v>
      </c>
      <c r="D3521" s="111" t="str">
        <f ca="1">IF(ROW()-2&gt;LengthHeader,"",
OFFSET('YODA Header Blocks'!$A$2,'YODA File'!C3521,'YODA File'!A3521))</f>
        <v/>
      </c>
    </row>
    <row r="3522" spans="1:4" x14ac:dyDescent="0.25">
      <c r="A3522" s="111">
        <f t="shared" ca="1" si="108"/>
        <v>28</v>
      </c>
      <c r="B3522" s="111" t="str">
        <f ca="1">OFFSET('YODA Header Blocks'!$A$1,0,'YODA File'!A3522)</f>
        <v>Data Values</v>
      </c>
      <c r="C3522" s="111">
        <f t="shared" ca="1" si="109"/>
        <v>3421</v>
      </c>
      <c r="D3522" s="111" t="str">
        <f ca="1">IF(ROW()-2&gt;LengthHeader,"",
OFFSET('YODA Header Blocks'!$A$2,'YODA File'!C3522,'YODA File'!A3522))</f>
        <v/>
      </c>
    </row>
    <row r="3523" spans="1:4" x14ac:dyDescent="0.25">
      <c r="A3523" s="111">
        <f t="shared" ref="A3523:A3586" ca="1" si="110">IF(C3522=INDIRECT(CONCATENATE("'YODA Header Blocks'!R2C",A3522+1,":R2C",A3522+1),FALSE),A3522+1,A3522)</f>
        <v>28</v>
      </c>
      <c r="B3523" s="111" t="str">
        <f ca="1">OFFSET('YODA Header Blocks'!$A$1,0,'YODA File'!A3523)</f>
        <v>Data Values</v>
      </c>
      <c r="C3523" s="111">
        <f t="shared" ref="C3523:C3586" ca="1" si="111">IF(C3522=SUM(INDIRECT(CONCATENATE("'YODA Header Blocks'!R2C",A3522+1,":R2C",A3522+1),FALSE)),1,C3522+1)</f>
        <v>3422</v>
      </c>
      <c r="D3523" s="111" t="str">
        <f ca="1">IF(ROW()-2&gt;LengthHeader,"",
OFFSET('YODA Header Blocks'!$A$2,'YODA File'!C3523,'YODA File'!A3523))</f>
        <v/>
      </c>
    </row>
    <row r="3524" spans="1:4" x14ac:dyDescent="0.25">
      <c r="A3524" s="111">
        <f t="shared" ca="1" si="110"/>
        <v>28</v>
      </c>
      <c r="B3524" s="111" t="str">
        <f ca="1">OFFSET('YODA Header Blocks'!$A$1,0,'YODA File'!A3524)</f>
        <v>Data Values</v>
      </c>
      <c r="C3524" s="111">
        <f t="shared" ca="1" si="111"/>
        <v>3423</v>
      </c>
      <c r="D3524" s="111" t="str">
        <f ca="1">IF(ROW()-2&gt;LengthHeader,"",
OFFSET('YODA Header Blocks'!$A$2,'YODA File'!C3524,'YODA File'!A3524))</f>
        <v/>
      </c>
    </row>
    <row r="3525" spans="1:4" x14ac:dyDescent="0.25">
      <c r="A3525" s="111">
        <f t="shared" ca="1" si="110"/>
        <v>28</v>
      </c>
      <c r="B3525" s="111" t="str">
        <f ca="1">OFFSET('YODA Header Blocks'!$A$1,0,'YODA File'!A3525)</f>
        <v>Data Values</v>
      </c>
      <c r="C3525" s="111">
        <f t="shared" ca="1" si="111"/>
        <v>3424</v>
      </c>
      <c r="D3525" s="111" t="str">
        <f ca="1">IF(ROW()-2&gt;LengthHeader,"",
OFFSET('YODA Header Blocks'!$A$2,'YODA File'!C3525,'YODA File'!A3525))</f>
        <v/>
      </c>
    </row>
    <row r="3526" spans="1:4" x14ac:dyDescent="0.25">
      <c r="A3526" s="111">
        <f t="shared" ca="1" si="110"/>
        <v>28</v>
      </c>
      <c r="B3526" s="111" t="str">
        <f ca="1">OFFSET('YODA Header Blocks'!$A$1,0,'YODA File'!A3526)</f>
        <v>Data Values</v>
      </c>
      <c r="C3526" s="111">
        <f t="shared" ca="1" si="111"/>
        <v>3425</v>
      </c>
      <c r="D3526" s="111" t="str">
        <f ca="1">IF(ROW()-2&gt;LengthHeader,"",
OFFSET('YODA Header Blocks'!$A$2,'YODA File'!C3526,'YODA File'!A3526))</f>
        <v/>
      </c>
    </row>
    <row r="3527" spans="1:4" x14ac:dyDescent="0.25">
      <c r="A3527" s="111">
        <f t="shared" ca="1" si="110"/>
        <v>28</v>
      </c>
      <c r="B3527" s="111" t="str">
        <f ca="1">OFFSET('YODA Header Blocks'!$A$1,0,'YODA File'!A3527)</f>
        <v>Data Values</v>
      </c>
      <c r="C3527" s="111">
        <f t="shared" ca="1" si="111"/>
        <v>3426</v>
      </c>
      <c r="D3527" s="111" t="str">
        <f ca="1">IF(ROW()-2&gt;LengthHeader,"",
OFFSET('YODA Header Blocks'!$A$2,'YODA File'!C3527,'YODA File'!A3527))</f>
        <v/>
      </c>
    </row>
    <row r="3528" spans="1:4" x14ac:dyDescent="0.25">
      <c r="A3528" s="111">
        <f t="shared" ca="1" si="110"/>
        <v>28</v>
      </c>
      <c r="B3528" s="111" t="str">
        <f ca="1">OFFSET('YODA Header Blocks'!$A$1,0,'YODA File'!A3528)</f>
        <v>Data Values</v>
      </c>
      <c r="C3528" s="111">
        <f t="shared" ca="1" si="111"/>
        <v>3427</v>
      </c>
      <c r="D3528" s="111" t="str">
        <f ca="1">IF(ROW()-2&gt;LengthHeader,"",
OFFSET('YODA Header Blocks'!$A$2,'YODA File'!C3528,'YODA File'!A3528))</f>
        <v/>
      </c>
    </row>
    <row r="3529" spans="1:4" x14ac:dyDescent="0.25">
      <c r="A3529" s="111">
        <f t="shared" ca="1" si="110"/>
        <v>28</v>
      </c>
      <c r="B3529" s="111" t="str">
        <f ca="1">OFFSET('YODA Header Blocks'!$A$1,0,'YODA File'!A3529)</f>
        <v>Data Values</v>
      </c>
      <c r="C3529" s="111">
        <f t="shared" ca="1" si="111"/>
        <v>3428</v>
      </c>
      <c r="D3529" s="111" t="str">
        <f ca="1">IF(ROW()-2&gt;LengthHeader,"",
OFFSET('YODA Header Blocks'!$A$2,'YODA File'!C3529,'YODA File'!A3529))</f>
        <v/>
      </c>
    </row>
    <row r="3530" spans="1:4" x14ac:dyDescent="0.25">
      <c r="A3530" s="111">
        <f t="shared" ca="1" si="110"/>
        <v>28</v>
      </c>
      <c r="B3530" s="111" t="str">
        <f ca="1">OFFSET('YODA Header Blocks'!$A$1,0,'YODA File'!A3530)</f>
        <v>Data Values</v>
      </c>
      <c r="C3530" s="111">
        <f t="shared" ca="1" si="111"/>
        <v>3429</v>
      </c>
      <c r="D3530" s="111" t="str">
        <f ca="1">IF(ROW()-2&gt;LengthHeader,"",
OFFSET('YODA Header Blocks'!$A$2,'YODA File'!C3530,'YODA File'!A3530))</f>
        <v/>
      </c>
    </row>
    <row r="3531" spans="1:4" x14ac:dyDescent="0.25">
      <c r="A3531" s="111">
        <f t="shared" ca="1" si="110"/>
        <v>28</v>
      </c>
      <c r="B3531" s="111" t="str">
        <f ca="1">OFFSET('YODA Header Blocks'!$A$1,0,'YODA File'!A3531)</f>
        <v>Data Values</v>
      </c>
      <c r="C3531" s="111">
        <f t="shared" ca="1" si="111"/>
        <v>3430</v>
      </c>
      <c r="D3531" s="111" t="str">
        <f ca="1">IF(ROW()-2&gt;LengthHeader,"",
OFFSET('YODA Header Blocks'!$A$2,'YODA File'!C3531,'YODA File'!A3531))</f>
        <v/>
      </c>
    </row>
    <row r="3532" spans="1:4" x14ac:dyDescent="0.25">
      <c r="A3532" s="111">
        <f t="shared" ca="1" si="110"/>
        <v>28</v>
      </c>
      <c r="B3532" s="111" t="str">
        <f ca="1">OFFSET('YODA Header Blocks'!$A$1,0,'YODA File'!A3532)</f>
        <v>Data Values</v>
      </c>
      <c r="C3532" s="111">
        <f t="shared" ca="1" si="111"/>
        <v>3431</v>
      </c>
      <c r="D3532" s="111" t="str">
        <f ca="1">IF(ROW()-2&gt;LengthHeader,"",
OFFSET('YODA Header Blocks'!$A$2,'YODA File'!C3532,'YODA File'!A3532))</f>
        <v/>
      </c>
    </row>
    <row r="3533" spans="1:4" x14ac:dyDescent="0.25">
      <c r="A3533" s="111">
        <f t="shared" ca="1" si="110"/>
        <v>28</v>
      </c>
      <c r="B3533" s="111" t="str">
        <f ca="1">OFFSET('YODA Header Blocks'!$A$1,0,'YODA File'!A3533)</f>
        <v>Data Values</v>
      </c>
      <c r="C3533" s="111">
        <f t="shared" ca="1" si="111"/>
        <v>3432</v>
      </c>
      <c r="D3533" s="111" t="str">
        <f ca="1">IF(ROW()-2&gt;LengthHeader,"",
OFFSET('YODA Header Blocks'!$A$2,'YODA File'!C3533,'YODA File'!A3533))</f>
        <v/>
      </c>
    </row>
    <row r="3534" spans="1:4" x14ac:dyDescent="0.25">
      <c r="A3534" s="111">
        <f t="shared" ca="1" si="110"/>
        <v>28</v>
      </c>
      <c r="B3534" s="111" t="str">
        <f ca="1">OFFSET('YODA Header Blocks'!$A$1,0,'YODA File'!A3534)</f>
        <v>Data Values</v>
      </c>
      <c r="C3534" s="111">
        <f t="shared" ca="1" si="111"/>
        <v>3433</v>
      </c>
      <c r="D3534" s="111" t="str">
        <f ca="1">IF(ROW()-2&gt;LengthHeader,"",
OFFSET('YODA Header Blocks'!$A$2,'YODA File'!C3534,'YODA File'!A3534))</f>
        <v/>
      </c>
    </row>
    <row r="3535" spans="1:4" x14ac:dyDescent="0.25">
      <c r="A3535" s="111">
        <f t="shared" ca="1" si="110"/>
        <v>28</v>
      </c>
      <c r="B3535" s="111" t="str">
        <f ca="1">OFFSET('YODA Header Blocks'!$A$1,0,'YODA File'!A3535)</f>
        <v>Data Values</v>
      </c>
      <c r="C3535" s="111">
        <f t="shared" ca="1" si="111"/>
        <v>3434</v>
      </c>
      <c r="D3535" s="111" t="str">
        <f ca="1">IF(ROW()-2&gt;LengthHeader,"",
OFFSET('YODA Header Blocks'!$A$2,'YODA File'!C3535,'YODA File'!A3535))</f>
        <v/>
      </c>
    </row>
    <row r="3536" spans="1:4" x14ac:dyDescent="0.25">
      <c r="A3536" s="111">
        <f t="shared" ca="1" si="110"/>
        <v>28</v>
      </c>
      <c r="B3536" s="111" t="str">
        <f ca="1">OFFSET('YODA Header Blocks'!$A$1,0,'YODA File'!A3536)</f>
        <v>Data Values</v>
      </c>
      <c r="C3536" s="111">
        <f t="shared" ca="1" si="111"/>
        <v>3435</v>
      </c>
      <c r="D3536" s="111" t="str">
        <f ca="1">IF(ROW()-2&gt;LengthHeader,"",
OFFSET('YODA Header Blocks'!$A$2,'YODA File'!C3536,'YODA File'!A3536))</f>
        <v/>
      </c>
    </row>
    <row r="3537" spans="1:4" x14ac:dyDescent="0.25">
      <c r="A3537" s="111">
        <f t="shared" ca="1" si="110"/>
        <v>28</v>
      </c>
      <c r="B3537" s="111" t="str">
        <f ca="1">OFFSET('YODA Header Blocks'!$A$1,0,'YODA File'!A3537)</f>
        <v>Data Values</v>
      </c>
      <c r="C3537" s="111">
        <f t="shared" ca="1" si="111"/>
        <v>3436</v>
      </c>
      <c r="D3537" s="111" t="str">
        <f ca="1">IF(ROW()-2&gt;LengthHeader,"",
OFFSET('YODA Header Blocks'!$A$2,'YODA File'!C3537,'YODA File'!A3537))</f>
        <v/>
      </c>
    </row>
    <row r="3538" spans="1:4" x14ac:dyDescent="0.25">
      <c r="A3538" s="111">
        <f t="shared" ca="1" si="110"/>
        <v>28</v>
      </c>
      <c r="B3538" s="111" t="str">
        <f ca="1">OFFSET('YODA Header Blocks'!$A$1,0,'YODA File'!A3538)</f>
        <v>Data Values</v>
      </c>
      <c r="C3538" s="111">
        <f t="shared" ca="1" si="111"/>
        <v>3437</v>
      </c>
      <c r="D3538" s="111" t="str">
        <f ca="1">IF(ROW()-2&gt;LengthHeader,"",
OFFSET('YODA Header Blocks'!$A$2,'YODA File'!C3538,'YODA File'!A3538))</f>
        <v/>
      </c>
    </row>
    <row r="3539" spans="1:4" x14ac:dyDescent="0.25">
      <c r="A3539" s="111">
        <f t="shared" ca="1" si="110"/>
        <v>28</v>
      </c>
      <c r="B3539" s="111" t="str">
        <f ca="1">OFFSET('YODA Header Blocks'!$A$1,0,'YODA File'!A3539)</f>
        <v>Data Values</v>
      </c>
      <c r="C3539" s="111">
        <f t="shared" ca="1" si="111"/>
        <v>3438</v>
      </c>
      <c r="D3539" s="111" t="str">
        <f ca="1">IF(ROW()-2&gt;LengthHeader,"",
OFFSET('YODA Header Blocks'!$A$2,'YODA File'!C3539,'YODA File'!A3539))</f>
        <v/>
      </c>
    </row>
    <row r="3540" spans="1:4" x14ac:dyDescent="0.25">
      <c r="A3540" s="111">
        <f t="shared" ca="1" si="110"/>
        <v>28</v>
      </c>
      <c r="B3540" s="111" t="str">
        <f ca="1">OFFSET('YODA Header Blocks'!$A$1,0,'YODA File'!A3540)</f>
        <v>Data Values</v>
      </c>
      <c r="C3540" s="111">
        <f t="shared" ca="1" si="111"/>
        <v>3439</v>
      </c>
      <c r="D3540" s="111" t="str">
        <f ca="1">IF(ROW()-2&gt;LengthHeader,"",
OFFSET('YODA Header Blocks'!$A$2,'YODA File'!C3540,'YODA File'!A3540))</f>
        <v/>
      </c>
    </row>
    <row r="3541" spans="1:4" x14ac:dyDescent="0.25">
      <c r="A3541" s="111">
        <f t="shared" ca="1" si="110"/>
        <v>28</v>
      </c>
      <c r="B3541" s="111" t="str">
        <f ca="1">OFFSET('YODA Header Blocks'!$A$1,0,'YODA File'!A3541)</f>
        <v>Data Values</v>
      </c>
      <c r="C3541" s="111">
        <f t="shared" ca="1" si="111"/>
        <v>3440</v>
      </c>
      <c r="D3541" s="111" t="str">
        <f ca="1">IF(ROW()-2&gt;LengthHeader,"",
OFFSET('YODA Header Blocks'!$A$2,'YODA File'!C3541,'YODA File'!A3541))</f>
        <v/>
      </c>
    </row>
    <row r="3542" spans="1:4" x14ac:dyDescent="0.25">
      <c r="A3542" s="111">
        <f t="shared" ca="1" si="110"/>
        <v>28</v>
      </c>
      <c r="B3542" s="111" t="str">
        <f ca="1">OFFSET('YODA Header Blocks'!$A$1,0,'YODA File'!A3542)</f>
        <v>Data Values</v>
      </c>
      <c r="C3542" s="111">
        <f t="shared" ca="1" si="111"/>
        <v>3441</v>
      </c>
      <c r="D3542" s="111" t="str">
        <f ca="1">IF(ROW()-2&gt;LengthHeader,"",
OFFSET('YODA Header Blocks'!$A$2,'YODA File'!C3542,'YODA File'!A3542))</f>
        <v/>
      </c>
    </row>
    <row r="3543" spans="1:4" x14ac:dyDescent="0.25">
      <c r="A3543" s="111">
        <f t="shared" ca="1" si="110"/>
        <v>28</v>
      </c>
      <c r="B3543" s="111" t="str">
        <f ca="1">OFFSET('YODA Header Blocks'!$A$1,0,'YODA File'!A3543)</f>
        <v>Data Values</v>
      </c>
      <c r="C3543" s="111">
        <f t="shared" ca="1" si="111"/>
        <v>3442</v>
      </c>
      <c r="D3543" s="111" t="str">
        <f ca="1">IF(ROW()-2&gt;LengthHeader,"",
OFFSET('YODA Header Blocks'!$A$2,'YODA File'!C3543,'YODA File'!A3543))</f>
        <v/>
      </c>
    </row>
    <row r="3544" spans="1:4" x14ac:dyDescent="0.25">
      <c r="A3544" s="111">
        <f t="shared" ca="1" si="110"/>
        <v>28</v>
      </c>
      <c r="B3544" s="111" t="str">
        <f ca="1">OFFSET('YODA Header Blocks'!$A$1,0,'YODA File'!A3544)</f>
        <v>Data Values</v>
      </c>
      <c r="C3544" s="111">
        <f t="shared" ca="1" si="111"/>
        <v>3443</v>
      </c>
      <c r="D3544" s="111" t="str">
        <f ca="1">IF(ROW()-2&gt;LengthHeader,"",
OFFSET('YODA Header Blocks'!$A$2,'YODA File'!C3544,'YODA File'!A3544))</f>
        <v/>
      </c>
    </row>
    <row r="3545" spans="1:4" x14ac:dyDescent="0.25">
      <c r="A3545" s="111">
        <f t="shared" ca="1" si="110"/>
        <v>28</v>
      </c>
      <c r="B3545" s="111" t="str">
        <f ca="1">OFFSET('YODA Header Blocks'!$A$1,0,'YODA File'!A3545)</f>
        <v>Data Values</v>
      </c>
      <c r="C3545" s="111">
        <f t="shared" ca="1" si="111"/>
        <v>3444</v>
      </c>
      <c r="D3545" s="111" t="str">
        <f ca="1">IF(ROW()-2&gt;LengthHeader,"",
OFFSET('YODA Header Blocks'!$A$2,'YODA File'!C3545,'YODA File'!A3545))</f>
        <v/>
      </c>
    </row>
    <row r="3546" spans="1:4" x14ac:dyDescent="0.25">
      <c r="A3546" s="111">
        <f t="shared" ca="1" si="110"/>
        <v>28</v>
      </c>
      <c r="B3546" s="111" t="str">
        <f ca="1">OFFSET('YODA Header Blocks'!$A$1,0,'YODA File'!A3546)</f>
        <v>Data Values</v>
      </c>
      <c r="C3546" s="111">
        <f t="shared" ca="1" si="111"/>
        <v>3445</v>
      </c>
      <c r="D3546" s="111" t="str">
        <f ca="1">IF(ROW()-2&gt;LengthHeader,"",
OFFSET('YODA Header Blocks'!$A$2,'YODA File'!C3546,'YODA File'!A3546))</f>
        <v/>
      </c>
    </row>
    <row r="3547" spans="1:4" x14ac:dyDescent="0.25">
      <c r="A3547" s="111">
        <f t="shared" ca="1" si="110"/>
        <v>28</v>
      </c>
      <c r="B3547" s="111" t="str">
        <f ca="1">OFFSET('YODA Header Blocks'!$A$1,0,'YODA File'!A3547)</f>
        <v>Data Values</v>
      </c>
      <c r="C3547" s="111">
        <f t="shared" ca="1" si="111"/>
        <v>3446</v>
      </c>
      <c r="D3547" s="111" t="str">
        <f ca="1">IF(ROW()-2&gt;LengthHeader,"",
OFFSET('YODA Header Blocks'!$A$2,'YODA File'!C3547,'YODA File'!A3547))</f>
        <v/>
      </c>
    </row>
    <row r="3548" spans="1:4" x14ac:dyDescent="0.25">
      <c r="A3548" s="111">
        <f t="shared" ca="1" si="110"/>
        <v>28</v>
      </c>
      <c r="B3548" s="111" t="str">
        <f ca="1">OFFSET('YODA Header Blocks'!$A$1,0,'YODA File'!A3548)</f>
        <v>Data Values</v>
      </c>
      <c r="C3548" s="111">
        <f t="shared" ca="1" si="111"/>
        <v>3447</v>
      </c>
      <c r="D3548" s="111" t="str">
        <f ca="1">IF(ROW()-2&gt;LengthHeader,"",
OFFSET('YODA Header Blocks'!$A$2,'YODA File'!C3548,'YODA File'!A3548))</f>
        <v/>
      </c>
    </row>
    <row r="3549" spans="1:4" x14ac:dyDescent="0.25">
      <c r="A3549" s="111">
        <f t="shared" ca="1" si="110"/>
        <v>28</v>
      </c>
      <c r="B3549" s="111" t="str">
        <f ca="1">OFFSET('YODA Header Blocks'!$A$1,0,'YODA File'!A3549)</f>
        <v>Data Values</v>
      </c>
      <c r="C3549" s="111">
        <f t="shared" ca="1" si="111"/>
        <v>3448</v>
      </c>
      <c r="D3549" s="111" t="str">
        <f ca="1">IF(ROW()-2&gt;LengthHeader,"",
OFFSET('YODA Header Blocks'!$A$2,'YODA File'!C3549,'YODA File'!A3549))</f>
        <v/>
      </c>
    </row>
    <row r="3550" spans="1:4" x14ac:dyDescent="0.25">
      <c r="A3550" s="111">
        <f t="shared" ca="1" si="110"/>
        <v>28</v>
      </c>
      <c r="B3550" s="111" t="str">
        <f ca="1">OFFSET('YODA Header Blocks'!$A$1,0,'YODA File'!A3550)</f>
        <v>Data Values</v>
      </c>
      <c r="C3550" s="111">
        <f t="shared" ca="1" si="111"/>
        <v>3449</v>
      </c>
      <c r="D3550" s="111" t="str">
        <f ca="1">IF(ROW()-2&gt;LengthHeader,"",
OFFSET('YODA Header Blocks'!$A$2,'YODA File'!C3550,'YODA File'!A3550))</f>
        <v/>
      </c>
    </row>
    <row r="3551" spans="1:4" x14ac:dyDescent="0.25">
      <c r="A3551" s="111">
        <f t="shared" ca="1" si="110"/>
        <v>28</v>
      </c>
      <c r="B3551" s="111" t="str">
        <f ca="1">OFFSET('YODA Header Blocks'!$A$1,0,'YODA File'!A3551)</f>
        <v>Data Values</v>
      </c>
      <c r="C3551" s="111">
        <f t="shared" ca="1" si="111"/>
        <v>3450</v>
      </c>
      <c r="D3551" s="111" t="str">
        <f ca="1">IF(ROW()-2&gt;LengthHeader,"",
OFFSET('YODA Header Blocks'!$A$2,'YODA File'!C3551,'YODA File'!A3551))</f>
        <v/>
      </c>
    </row>
    <row r="3552" spans="1:4" x14ac:dyDescent="0.25">
      <c r="A3552" s="111">
        <f t="shared" ca="1" si="110"/>
        <v>28</v>
      </c>
      <c r="B3552" s="111" t="str">
        <f ca="1">OFFSET('YODA Header Blocks'!$A$1,0,'YODA File'!A3552)</f>
        <v>Data Values</v>
      </c>
      <c r="C3552" s="111">
        <f t="shared" ca="1" si="111"/>
        <v>3451</v>
      </c>
      <c r="D3552" s="111" t="str">
        <f ca="1">IF(ROW()-2&gt;LengthHeader,"",
OFFSET('YODA Header Blocks'!$A$2,'YODA File'!C3552,'YODA File'!A3552))</f>
        <v/>
      </c>
    </row>
    <row r="3553" spans="1:4" x14ac:dyDescent="0.25">
      <c r="A3553" s="111">
        <f t="shared" ca="1" si="110"/>
        <v>28</v>
      </c>
      <c r="B3553" s="111" t="str">
        <f ca="1">OFFSET('YODA Header Blocks'!$A$1,0,'YODA File'!A3553)</f>
        <v>Data Values</v>
      </c>
      <c r="C3553" s="111">
        <f t="shared" ca="1" si="111"/>
        <v>3452</v>
      </c>
      <c r="D3553" s="111" t="str">
        <f ca="1">IF(ROW()-2&gt;LengthHeader,"",
OFFSET('YODA Header Blocks'!$A$2,'YODA File'!C3553,'YODA File'!A3553))</f>
        <v/>
      </c>
    </row>
    <row r="3554" spans="1:4" x14ac:dyDescent="0.25">
      <c r="A3554" s="111">
        <f t="shared" ca="1" si="110"/>
        <v>28</v>
      </c>
      <c r="B3554" s="111" t="str">
        <f ca="1">OFFSET('YODA Header Blocks'!$A$1,0,'YODA File'!A3554)</f>
        <v>Data Values</v>
      </c>
      <c r="C3554" s="111">
        <f t="shared" ca="1" si="111"/>
        <v>3453</v>
      </c>
      <c r="D3554" s="111" t="str">
        <f ca="1">IF(ROW()-2&gt;LengthHeader,"",
OFFSET('YODA Header Blocks'!$A$2,'YODA File'!C3554,'YODA File'!A3554))</f>
        <v/>
      </c>
    </row>
    <row r="3555" spans="1:4" x14ac:dyDescent="0.25">
      <c r="A3555" s="111">
        <f t="shared" ca="1" si="110"/>
        <v>28</v>
      </c>
      <c r="B3555" s="111" t="str">
        <f ca="1">OFFSET('YODA Header Blocks'!$A$1,0,'YODA File'!A3555)</f>
        <v>Data Values</v>
      </c>
      <c r="C3555" s="111">
        <f t="shared" ca="1" si="111"/>
        <v>3454</v>
      </c>
      <c r="D3555" s="111" t="str">
        <f ca="1">IF(ROW()-2&gt;LengthHeader,"",
OFFSET('YODA Header Blocks'!$A$2,'YODA File'!C3555,'YODA File'!A3555))</f>
        <v/>
      </c>
    </row>
    <row r="3556" spans="1:4" x14ac:dyDescent="0.25">
      <c r="A3556" s="111">
        <f t="shared" ca="1" si="110"/>
        <v>28</v>
      </c>
      <c r="B3556" s="111" t="str">
        <f ca="1">OFFSET('YODA Header Blocks'!$A$1,0,'YODA File'!A3556)</f>
        <v>Data Values</v>
      </c>
      <c r="C3556" s="111">
        <f t="shared" ca="1" si="111"/>
        <v>3455</v>
      </c>
      <c r="D3556" s="111" t="str">
        <f ca="1">IF(ROW()-2&gt;LengthHeader,"",
OFFSET('YODA Header Blocks'!$A$2,'YODA File'!C3556,'YODA File'!A3556))</f>
        <v/>
      </c>
    </row>
    <row r="3557" spans="1:4" x14ac:dyDescent="0.25">
      <c r="A3557" s="111">
        <f t="shared" ca="1" si="110"/>
        <v>28</v>
      </c>
      <c r="B3557" s="111" t="str">
        <f ca="1">OFFSET('YODA Header Blocks'!$A$1,0,'YODA File'!A3557)</f>
        <v>Data Values</v>
      </c>
      <c r="C3557" s="111">
        <f t="shared" ca="1" si="111"/>
        <v>3456</v>
      </c>
      <c r="D3557" s="111" t="str">
        <f ca="1">IF(ROW()-2&gt;LengthHeader,"",
OFFSET('YODA Header Blocks'!$A$2,'YODA File'!C3557,'YODA File'!A3557))</f>
        <v/>
      </c>
    </row>
    <row r="3558" spans="1:4" x14ac:dyDescent="0.25">
      <c r="A3558" s="111">
        <f t="shared" ca="1" si="110"/>
        <v>28</v>
      </c>
      <c r="B3558" s="111" t="str">
        <f ca="1">OFFSET('YODA Header Blocks'!$A$1,0,'YODA File'!A3558)</f>
        <v>Data Values</v>
      </c>
      <c r="C3558" s="111">
        <f t="shared" ca="1" si="111"/>
        <v>3457</v>
      </c>
      <c r="D3558" s="111" t="str">
        <f ca="1">IF(ROW()-2&gt;LengthHeader,"",
OFFSET('YODA Header Blocks'!$A$2,'YODA File'!C3558,'YODA File'!A3558))</f>
        <v/>
      </c>
    </row>
    <row r="3559" spans="1:4" x14ac:dyDescent="0.25">
      <c r="A3559" s="111">
        <f t="shared" ca="1" si="110"/>
        <v>28</v>
      </c>
      <c r="B3559" s="111" t="str">
        <f ca="1">OFFSET('YODA Header Blocks'!$A$1,0,'YODA File'!A3559)</f>
        <v>Data Values</v>
      </c>
      <c r="C3559" s="111">
        <f t="shared" ca="1" si="111"/>
        <v>3458</v>
      </c>
      <c r="D3559" s="111" t="str">
        <f ca="1">IF(ROW()-2&gt;LengthHeader,"",
OFFSET('YODA Header Blocks'!$A$2,'YODA File'!C3559,'YODA File'!A3559))</f>
        <v/>
      </c>
    </row>
    <row r="3560" spans="1:4" x14ac:dyDescent="0.25">
      <c r="A3560" s="111">
        <f t="shared" ca="1" si="110"/>
        <v>28</v>
      </c>
      <c r="B3560" s="111" t="str">
        <f ca="1">OFFSET('YODA Header Blocks'!$A$1,0,'YODA File'!A3560)</f>
        <v>Data Values</v>
      </c>
      <c r="C3560" s="111">
        <f t="shared" ca="1" si="111"/>
        <v>3459</v>
      </c>
      <c r="D3560" s="111" t="str">
        <f ca="1">IF(ROW()-2&gt;LengthHeader,"",
OFFSET('YODA Header Blocks'!$A$2,'YODA File'!C3560,'YODA File'!A3560))</f>
        <v/>
      </c>
    </row>
    <row r="3561" spans="1:4" x14ac:dyDescent="0.25">
      <c r="A3561" s="111">
        <f t="shared" ca="1" si="110"/>
        <v>28</v>
      </c>
      <c r="B3561" s="111" t="str">
        <f ca="1">OFFSET('YODA Header Blocks'!$A$1,0,'YODA File'!A3561)</f>
        <v>Data Values</v>
      </c>
      <c r="C3561" s="111">
        <f t="shared" ca="1" si="111"/>
        <v>3460</v>
      </c>
      <c r="D3561" s="111" t="str">
        <f ca="1">IF(ROW()-2&gt;LengthHeader,"",
OFFSET('YODA Header Blocks'!$A$2,'YODA File'!C3561,'YODA File'!A3561))</f>
        <v/>
      </c>
    </row>
    <row r="3562" spans="1:4" x14ac:dyDescent="0.25">
      <c r="A3562" s="111">
        <f t="shared" ca="1" si="110"/>
        <v>28</v>
      </c>
      <c r="B3562" s="111" t="str">
        <f ca="1">OFFSET('YODA Header Blocks'!$A$1,0,'YODA File'!A3562)</f>
        <v>Data Values</v>
      </c>
      <c r="C3562" s="111">
        <f t="shared" ca="1" si="111"/>
        <v>3461</v>
      </c>
      <c r="D3562" s="111" t="str">
        <f ca="1">IF(ROW()-2&gt;LengthHeader,"",
OFFSET('YODA Header Blocks'!$A$2,'YODA File'!C3562,'YODA File'!A3562))</f>
        <v/>
      </c>
    </row>
    <row r="3563" spans="1:4" x14ac:dyDescent="0.25">
      <c r="A3563" s="111">
        <f t="shared" ca="1" si="110"/>
        <v>28</v>
      </c>
      <c r="B3563" s="111" t="str">
        <f ca="1">OFFSET('YODA Header Blocks'!$A$1,0,'YODA File'!A3563)</f>
        <v>Data Values</v>
      </c>
      <c r="C3563" s="111">
        <f t="shared" ca="1" si="111"/>
        <v>3462</v>
      </c>
      <c r="D3563" s="111" t="str">
        <f ca="1">IF(ROW()-2&gt;LengthHeader,"",
OFFSET('YODA Header Blocks'!$A$2,'YODA File'!C3563,'YODA File'!A3563))</f>
        <v/>
      </c>
    </row>
    <row r="3564" spans="1:4" x14ac:dyDescent="0.25">
      <c r="A3564" s="111">
        <f t="shared" ca="1" si="110"/>
        <v>28</v>
      </c>
      <c r="B3564" s="111" t="str">
        <f ca="1">OFFSET('YODA Header Blocks'!$A$1,0,'YODA File'!A3564)</f>
        <v>Data Values</v>
      </c>
      <c r="C3564" s="111">
        <f t="shared" ca="1" si="111"/>
        <v>3463</v>
      </c>
      <c r="D3564" s="111" t="str">
        <f ca="1">IF(ROW()-2&gt;LengthHeader,"",
OFFSET('YODA Header Blocks'!$A$2,'YODA File'!C3564,'YODA File'!A3564))</f>
        <v/>
      </c>
    </row>
    <row r="3565" spans="1:4" x14ac:dyDescent="0.25">
      <c r="A3565" s="111">
        <f t="shared" ca="1" si="110"/>
        <v>28</v>
      </c>
      <c r="B3565" s="111" t="str">
        <f ca="1">OFFSET('YODA Header Blocks'!$A$1,0,'YODA File'!A3565)</f>
        <v>Data Values</v>
      </c>
      <c r="C3565" s="111">
        <f t="shared" ca="1" si="111"/>
        <v>3464</v>
      </c>
      <c r="D3565" s="111" t="str">
        <f ca="1">IF(ROW()-2&gt;LengthHeader,"",
OFFSET('YODA Header Blocks'!$A$2,'YODA File'!C3565,'YODA File'!A3565))</f>
        <v/>
      </c>
    </row>
    <row r="3566" spans="1:4" x14ac:dyDescent="0.25">
      <c r="A3566" s="111">
        <f t="shared" ca="1" si="110"/>
        <v>28</v>
      </c>
      <c r="B3566" s="111" t="str">
        <f ca="1">OFFSET('YODA Header Blocks'!$A$1,0,'YODA File'!A3566)</f>
        <v>Data Values</v>
      </c>
      <c r="C3566" s="111">
        <f t="shared" ca="1" si="111"/>
        <v>3465</v>
      </c>
      <c r="D3566" s="111" t="str">
        <f ca="1">IF(ROW()-2&gt;LengthHeader,"",
OFFSET('YODA Header Blocks'!$A$2,'YODA File'!C3566,'YODA File'!A3566))</f>
        <v/>
      </c>
    </row>
    <row r="3567" spans="1:4" x14ac:dyDescent="0.25">
      <c r="A3567" s="111">
        <f t="shared" ca="1" si="110"/>
        <v>28</v>
      </c>
      <c r="B3567" s="111" t="str">
        <f ca="1">OFFSET('YODA Header Blocks'!$A$1,0,'YODA File'!A3567)</f>
        <v>Data Values</v>
      </c>
      <c r="C3567" s="111">
        <f t="shared" ca="1" si="111"/>
        <v>3466</v>
      </c>
      <c r="D3567" s="111" t="str">
        <f ca="1">IF(ROW()-2&gt;LengthHeader,"",
OFFSET('YODA Header Blocks'!$A$2,'YODA File'!C3567,'YODA File'!A3567))</f>
        <v/>
      </c>
    </row>
    <row r="3568" spans="1:4" x14ac:dyDescent="0.25">
      <c r="A3568" s="111">
        <f t="shared" ca="1" si="110"/>
        <v>28</v>
      </c>
      <c r="B3568" s="111" t="str">
        <f ca="1">OFFSET('YODA Header Blocks'!$A$1,0,'YODA File'!A3568)</f>
        <v>Data Values</v>
      </c>
      <c r="C3568" s="111">
        <f t="shared" ca="1" si="111"/>
        <v>3467</v>
      </c>
      <c r="D3568" s="111" t="str">
        <f ca="1">IF(ROW()-2&gt;LengthHeader,"",
OFFSET('YODA Header Blocks'!$A$2,'YODA File'!C3568,'YODA File'!A3568))</f>
        <v/>
      </c>
    </row>
    <row r="3569" spans="1:4" x14ac:dyDescent="0.25">
      <c r="A3569" s="111">
        <f t="shared" ca="1" si="110"/>
        <v>28</v>
      </c>
      <c r="B3569" s="111" t="str">
        <f ca="1">OFFSET('YODA Header Blocks'!$A$1,0,'YODA File'!A3569)</f>
        <v>Data Values</v>
      </c>
      <c r="C3569" s="111">
        <f t="shared" ca="1" si="111"/>
        <v>3468</v>
      </c>
      <c r="D3569" s="111" t="str">
        <f ca="1">IF(ROW()-2&gt;LengthHeader,"",
OFFSET('YODA Header Blocks'!$A$2,'YODA File'!C3569,'YODA File'!A3569))</f>
        <v/>
      </c>
    </row>
    <row r="3570" spans="1:4" x14ac:dyDescent="0.25">
      <c r="A3570" s="111">
        <f t="shared" ca="1" si="110"/>
        <v>28</v>
      </c>
      <c r="B3570" s="111" t="str">
        <f ca="1">OFFSET('YODA Header Blocks'!$A$1,0,'YODA File'!A3570)</f>
        <v>Data Values</v>
      </c>
      <c r="C3570" s="111">
        <f t="shared" ca="1" si="111"/>
        <v>3469</v>
      </c>
      <c r="D3570" s="111" t="str">
        <f ca="1">IF(ROW()-2&gt;LengthHeader,"",
OFFSET('YODA Header Blocks'!$A$2,'YODA File'!C3570,'YODA File'!A3570))</f>
        <v/>
      </c>
    </row>
    <row r="3571" spans="1:4" x14ac:dyDescent="0.25">
      <c r="A3571" s="111">
        <f t="shared" ca="1" si="110"/>
        <v>28</v>
      </c>
      <c r="B3571" s="111" t="str">
        <f ca="1">OFFSET('YODA Header Blocks'!$A$1,0,'YODA File'!A3571)</f>
        <v>Data Values</v>
      </c>
      <c r="C3571" s="111">
        <f t="shared" ca="1" si="111"/>
        <v>3470</v>
      </c>
      <c r="D3571" s="111" t="str">
        <f ca="1">IF(ROW()-2&gt;LengthHeader,"",
OFFSET('YODA Header Blocks'!$A$2,'YODA File'!C3571,'YODA File'!A3571))</f>
        <v/>
      </c>
    </row>
    <row r="3572" spans="1:4" x14ac:dyDescent="0.25">
      <c r="A3572" s="111">
        <f t="shared" ca="1" si="110"/>
        <v>28</v>
      </c>
      <c r="B3572" s="111" t="str">
        <f ca="1">OFFSET('YODA Header Blocks'!$A$1,0,'YODA File'!A3572)</f>
        <v>Data Values</v>
      </c>
      <c r="C3572" s="111">
        <f t="shared" ca="1" si="111"/>
        <v>3471</v>
      </c>
      <c r="D3572" s="111" t="str">
        <f ca="1">IF(ROW()-2&gt;LengthHeader,"",
OFFSET('YODA Header Blocks'!$A$2,'YODA File'!C3572,'YODA File'!A3572))</f>
        <v/>
      </c>
    </row>
    <row r="3573" spans="1:4" x14ac:dyDescent="0.25">
      <c r="A3573" s="111">
        <f t="shared" ca="1" si="110"/>
        <v>28</v>
      </c>
      <c r="B3573" s="111" t="str">
        <f ca="1">OFFSET('YODA Header Blocks'!$A$1,0,'YODA File'!A3573)</f>
        <v>Data Values</v>
      </c>
      <c r="C3573" s="111">
        <f t="shared" ca="1" si="111"/>
        <v>3472</v>
      </c>
      <c r="D3573" s="111" t="str">
        <f ca="1">IF(ROW()-2&gt;LengthHeader,"",
OFFSET('YODA Header Blocks'!$A$2,'YODA File'!C3573,'YODA File'!A3573))</f>
        <v/>
      </c>
    </row>
    <row r="3574" spans="1:4" x14ac:dyDescent="0.25">
      <c r="A3574" s="111">
        <f t="shared" ca="1" si="110"/>
        <v>28</v>
      </c>
      <c r="B3574" s="111" t="str">
        <f ca="1">OFFSET('YODA Header Blocks'!$A$1,0,'YODA File'!A3574)</f>
        <v>Data Values</v>
      </c>
      <c r="C3574" s="111">
        <f t="shared" ca="1" si="111"/>
        <v>3473</v>
      </c>
      <c r="D3574" s="111" t="str">
        <f ca="1">IF(ROW()-2&gt;LengthHeader,"",
OFFSET('YODA Header Blocks'!$A$2,'YODA File'!C3574,'YODA File'!A3574))</f>
        <v/>
      </c>
    </row>
    <row r="3575" spans="1:4" x14ac:dyDescent="0.25">
      <c r="A3575" s="111">
        <f t="shared" ca="1" si="110"/>
        <v>28</v>
      </c>
      <c r="B3575" s="111" t="str">
        <f ca="1">OFFSET('YODA Header Blocks'!$A$1,0,'YODA File'!A3575)</f>
        <v>Data Values</v>
      </c>
      <c r="C3575" s="111">
        <f t="shared" ca="1" si="111"/>
        <v>3474</v>
      </c>
      <c r="D3575" s="111" t="str">
        <f ca="1">IF(ROW()-2&gt;LengthHeader,"",
OFFSET('YODA Header Blocks'!$A$2,'YODA File'!C3575,'YODA File'!A3575))</f>
        <v/>
      </c>
    </row>
    <row r="3576" spans="1:4" x14ac:dyDescent="0.25">
      <c r="A3576" s="111">
        <f t="shared" ca="1" si="110"/>
        <v>28</v>
      </c>
      <c r="B3576" s="111" t="str">
        <f ca="1">OFFSET('YODA Header Blocks'!$A$1,0,'YODA File'!A3576)</f>
        <v>Data Values</v>
      </c>
      <c r="C3576" s="111">
        <f t="shared" ca="1" si="111"/>
        <v>3475</v>
      </c>
      <c r="D3576" s="111" t="str">
        <f ca="1">IF(ROW()-2&gt;LengthHeader,"",
OFFSET('YODA Header Blocks'!$A$2,'YODA File'!C3576,'YODA File'!A3576))</f>
        <v/>
      </c>
    </row>
    <row r="3577" spans="1:4" x14ac:dyDescent="0.25">
      <c r="A3577" s="111">
        <f t="shared" ca="1" si="110"/>
        <v>28</v>
      </c>
      <c r="B3577" s="111" t="str">
        <f ca="1">OFFSET('YODA Header Blocks'!$A$1,0,'YODA File'!A3577)</f>
        <v>Data Values</v>
      </c>
      <c r="C3577" s="111">
        <f t="shared" ca="1" si="111"/>
        <v>3476</v>
      </c>
      <c r="D3577" s="111" t="str">
        <f ca="1">IF(ROW()-2&gt;LengthHeader,"",
OFFSET('YODA Header Blocks'!$A$2,'YODA File'!C3577,'YODA File'!A3577))</f>
        <v/>
      </c>
    </row>
    <row r="3578" spans="1:4" x14ac:dyDescent="0.25">
      <c r="A3578" s="111">
        <f t="shared" ca="1" si="110"/>
        <v>28</v>
      </c>
      <c r="B3578" s="111" t="str">
        <f ca="1">OFFSET('YODA Header Blocks'!$A$1,0,'YODA File'!A3578)</f>
        <v>Data Values</v>
      </c>
      <c r="C3578" s="111">
        <f t="shared" ca="1" si="111"/>
        <v>3477</v>
      </c>
      <c r="D3578" s="111" t="str">
        <f ca="1">IF(ROW()-2&gt;LengthHeader,"",
OFFSET('YODA Header Blocks'!$A$2,'YODA File'!C3578,'YODA File'!A3578))</f>
        <v/>
      </c>
    </row>
    <row r="3579" spans="1:4" x14ac:dyDescent="0.25">
      <c r="A3579" s="111">
        <f t="shared" ca="1" si="110"/>
        <v>28</v>
      </c>
      <c r="B3579" s="111" t="str">
        <f ca="1">OFFSET('YODA Header Blocks'!$A$1,0,'YODA File'!A3579)</f>
        <v>Data Values</v>
      </c>
      <c r="C3579" s="111">
        <f t="shared" ca="1" si="111"/>
        <v>3478</v>
      </c>
      <c r="D3579" s="111" t="str">
        <f ca="1">IF(ROW()-2&gt;LengthHeader,"",
OFFSET('YODA Header Blocks'!$A$2,'YODA File'!C3579,'YODA File'!A3579))</f>
        <v/>
      </c>
    </row>
    <row r="3580" spans="1:4" x14ac:dyDescent="0.25">
      <c r="A3580" s="111">
        <f t="shared" ca="1" si="110"/>
        <v>28</v>
      </c>
      <c r="B3580" s="111" t="str">
        <f ca="1">OFFSET('YODA Header Blocks'!$A$1,0,'YODA File'!A3580)</f>
        <v>Data Values</v>
      </c>
      <c r="C3580" s="111">
        <f t="shared" ca="1" si="111"/>
        <v>3479</v>
      </c>
      <c r="D3580" s="111" t="str">
        <f ca="1">IF(ROW()-2&gt;LengthHeader,"",
OFFSET('YODA Header Blocks'!$A$2,'YODA File'!C3580,'YODA File'!A3580))</f>
        <v/>
      </c>
    </row>
    <row r="3581" spans="1:4" x14ac:dyDescent="0.25">
      <c r="A3581" s="111">
        <f t="shared" ca="1" si="110"/>
        <v>28</v>
      </c>
      <c r="B3581" s="111" t="str">
        <f ca="1">OFFSET('YODA Header Blocks'!$A$1,0,'YODA File'!A3581)</f>
        <v>Data Values</v>
      </c>
      <c r="C3581" s="111">
        <f t="shared" ca="1" si="111"/>
        <v>3480</v>
      </c>
      <c r="D3581" s="111" t="str">
        <f ca="1">IF(ROW()-2&gt;LengthHeader,"",
OFFSET('YODA Header Blocks'!$A$2,'YODA File'!C3581,'YODA File'!A3581))</f>
        <v/>
      </c>
    </row>
    <row r="3582" spans="1:4" x14ac:dyDescent="0.25">
      <c r="A3582" s="111">
        <f t="shared" ca="1" si="110"/>
        <v>28</v>
      </c>
      <c r="B3582" s="111" t="str">
        <f ca="1">OFFSET('YODA Header Blocks'!$A$1,0,'YODA File'!A3582)</f>
        <v>Data Values</v>
      </c>
      <c r="C3582" s="111">
        <f t="shared" ca="1" si="111"/>
        <v>3481</v>
      </c>
      <c r="D3582" s="111" t="str">
        <f ca="1">IF(ROW()-2&gt;LengthHeader,"",
OFFSET('YODA Header Blocks'!$A$2,'YODA File'!C3582,'YODA File'!A3582))</f>
        <v/>
      </c>
    </row>
    <row r="3583" spans="1:4" x14ac:dyDescent="0.25">
      <c r="A3583" s="111">
        <f t="shared" ca="1" si="110"/>
        <v>28</v>
      </c>
      <c r="B3583" s="111" t="str">
        <f ca="1">OFFSET('YODA Header Blocks'!$A$1,0,'YODA File'!A3583)</f>
        <v>Data Values</v>
      </c>
      <c r="C3583" s="111">
        <f t="shared" ca="1" si="111"/>
        <v>3482</v>
      </c>
      <c r="D3583" s="111" t="str">
        <f ca="1">IF(ROW()-2&gt;LengthHeader,"",
OFFSET('YODA Header Blocks'!$A$2,'YODA File'!C3583,'YODA File'!A3583))</f>
        <v/>
      </c>
    </row>
    <row r="3584" spans="1:4" x14ac:dyDescent="0.25">
      <c r="A3584" s="111">
        <f t="shared" ca="1" si="110"/>
        <v>28</v>
      </c>
      <c r="B3584" s="111" t="str">
        <f ca="1">OFFSET('YODA Header Blocks'!$A$1,0,'YODA File'!A3584)</f>
        <v>Data Values</v>
      </c>
      <c r="C3584" s="111">
        <f t="shared" ca="1" si="111"/>
        <v>3483</v>
      </c>
      <c r="D3584" s="111" t="str">
        <f ca="1">IF(ROW()-2&gt;LengthHeader,"",
OFFSET('YODA Header Blocks'!$A$2,'YODA File'!C3584,'YODA File'!A3584))</f>
        <v/>
      </c>
    </row>
    <row r="3585" spans="1:4" x14ac:dyDescent="0.25">
      <c r="A3585" s="111">
        <f t="shared" ca="1" si="110"/>
        <v>28</v>
      </c>
      <c r="B3585" s="111" t="str">
        <f ca="1">OFFSET('YODA Header Blocks'!$A$1,0,'YODA File'!A3585)</f>
        <v>Data Values</v>
      </c>
      <c r="C3585" s="111">
        <f t="shared" ca="1" si="111"/>
        <v>3484</v>
      </c>
      <c r="D3585" s="111" t="str">
        <f ca="1">IF(ROW()-2&gt;LengthHeader,"",
OFFSET('YODA Header Blocks'!$A$2,'YODA File'!C3585,'YODA File'!A3585))</f>
        <v/>
      </c>
    </row>
    <row r="3586" spans="1:4" x14ac:dyDescent="0.25">
      <c r="A3586" s="111">
        <f t="shared" ca="1" si="110"/>
        <v>28</v>
      </c>
      <c r="B3586" s="111" t="str">
        <f ca="1">OFFSET('YODA Header Blocks'!$A$1,0,'YODA File'!A3586)</f>
        <v>Data Values</v>
      </c>
      <c r="C3586" s="111">
        <f t="shared" ca="1" si="111"/>
        <v>3485</v>
      </c>
      <c r="D3586" s="111" t="str">
        <f ca="1">IF(ROW()-2&gt;LengthHeader,"",
OFFSET('YODA Header Blocks'!$A$2,'YODA File'!C3586,'YODA File'!A3586))</f>
        <v/>
      </c>
    </row>
    <row r="3587" spans="1:4" x14ac:dyDescent="0.25">
      <c r="A3587" s="111">
        <f t="shared" ref="A3587:A3650" ca="1" si="112">IF(C3586=INDIRECT(CONCATENATE("'YODA Header Blocks'!R2C",A3586+1,":R2C",A3586+1),FALSE),A3586+1,A3586)</f>
        <v>28</v>
      </c>
      <c r="B3587" s="111" t="str">
        <f ca="1">OFFSET('YODA Header Blocks'!$A$1,0,'YODA File'!A3587)</f>
        <v>Data Values</v>
      </c>
      <c r="C3587" s="111">
        <f t="shared" ref="C3587:C3650" ca="1" si="113">IF(C3586=SUM(INDIRECT(CONCATENATE("'YODA Header Blocks'!R2C",A3586+1,":R2C",A3586+1),FALSE)),1,C3586+1)</f>
        <v>3486</v>
      </c>
      <c r="D3587" s="111" t="str">
        <f ca="1">IF(ROW()-2&gt;LengthHeader,"",
OFFSET('YODA Header Blocks'!$A$2,'YODA File'!C3587,'YODA File'!A3587))</f>
        <v/>
      </c>
    </row>
    <row r="3588" spans="1:4" x14ac:dyDescent="0.25">
      <c r="A3588" s="111">
        <f t="shared" ca="1" si="112"/>
        <v>28</v>
      </c>
      <c r="B3588" s="111" t="str">
        <f ca="1">OFFSET('YODA Header Blocks'!$A$1,0,'YODA File'!A3588)</f>
        <v>Data Values</v>
      </c>
      <c r="C3588" s="111">
        <f t="shared" ca="1" si="113"/>
        <v>3487</v>
      </c>
      <c r="D3588" s="111" t="str">
        <f ca="1">IF(ROW()-2&gt;LengthHeader,"",
OFFSET('YODA Header Blocks'!$A$2,'YODA File'!C3588,'YODA File'!A3588))</f>
        <v/>
      </c>
    </row>
    <row r="3589" spans="1:4" x14ac:dyDescent="0.25">
      <c r="A3589" s="111">
        <f t="shared" ca="1" si="112"/>
        <v>28</v>
      </c>
      <c r="B3589" s="111" t="str">
        <f ca="1">OFFSET('YODA Header Blocks'!$A$1,0,'YODA File'!A3589)</f>
        <v>Data Values</v>
      </c>
      <c r="C3589" s="111">
        <f t="shared" ca="1" si="113"/>
        <v>3488</v>
      </c>
      <c r="D3589" s="111" t="str">
        <f ca="1">IF(ROW()-2&gt;LengthHeader,"",
OFFSET('YODA Header Blocks'!$A$2,'YODA File'!C3589,'YODA File'!A3589))</f>
        <v/>
      </c>
    </row>
    <row r="3590" spans="1:4" x14ac:dyDescent="0.25">
      <c r="A3590" s="111">
        <f t="shared" ca="1" si="112"/>
        <v>28</v>
      </c>
      <c r="B3590" s="111" t="str">
        <f ca="1">OFFSET('YODA Header Blocks'!$A$1,0,'YODA File'!A3590)</f>
        <v>Data Values</v>
      </c>
      <c r="C3590" s="111">
        <f t="shared" ca="1" si="113"/>
        <v>3489</v>
      </c>
      <c r="D3590" s="111" t="str">
        <f ca="1">IF(ROW()-2&gt;LengthHeader,"",
OFFSET('YODA Header Blocks'!$A$2,'YODA File'!C3590,'YODA File'!A3590))</f>
        <v/>
      </c>
    </row>
    <row r="3591" spans="1:4" x14ac:dyDescent="0.25">
      <c r="A3591" s="111">
        <f t="shared" ca="1" si="112"/>
        <v>28</v>
      </c>
      <c r="B3591" s="111" t="str">
        <f ca="1">OFFSET('YODA Header Blocks'!$A$1,0,'YODA File'!A3591)</f>
        <v>Data Values</v>
      </c>
      <c r="C3591" s="111">
        <f t="shared" ca="1" si="113"/>
        <v>3490</v>
      </c>
      <c r="D3591" s="111" t="str">
        <f ca="1">IF(ROW()-2&gt;LengthHeader,"",
OFFSET('YODA Header Blocks'!$A$2,'YODA File'!C3591,'YODA File'!A3591))</f>
        <v/>
      </c>
    </row>
    <row r="3592" spans="1:4" x14ac:dyDescent="0.25">
      <c r="A3592" s="111">
        <f t="shared" ca="1" si="112"/>
        <v>28</v>
      </c>
      <c r="B3592" s="111" t="str">
        <f ca="1">OFFSET('YODA Header Blocks'!$A$1,0,'YODA File'!A3592)</f>
        <v>Data Values</v>
      </c>
      <c r="C3592" s="111">
        <f t="shared" ca="1" si="113"/>
        <v>3491</v>
      </c>
      <c r="D3592" s="111" t="str">
        <f ca="1">IF(ROW()-2&gt;LengthHeader,"",
OFFSET('YODA Header Blocks'!$A$2,'YODA File'!C3592,'YODA File'!A3592))</f>
        <v/>
      </c>
    </row>
    <row r="3593" spans="1:4" x14ac:dyDescent="0.25">
      <c r="A3593" s="111">
        <f t="shared" ca="1" si="112"/>
        <v>28</v>
      </c>
      <c r="B3593" s="111" t="str">
        <f ca="1">OFFSET('YODA Header Blocks'!$A$1,0,'YODA File'!A3593)</f>
        <v>Data Values</v>
      </c>
      <c r="C3593" s="111">
        <f t="shared" ca="1" si="113"/>
        <v>3492</v>
      </c>
      <c r="D3593" s="111" t="str">
        <f ca="1">IF(ROW()-2&gt;LengthHeader,"",
OFFSET('YODA Header Blocks'!$A$2,'YODA File'!C3593,'YODA File'!A3593))</f>
        <v/>
      </c>
    </row>
    <row r="3594" spans="1:4" x14ac:dyDescent="0.25">
      <c r="A3594" s="111">
        <f t="shared" ca="1" si="112"/>
        <v>28</v>
      </c>
      <c r="B3594" s="111" t="str">
        <f ca="1">OFFSET('YODA Header Blocks'!$A$1,0,'YODA File'!A3594)</f>
        <v>Data Values</v>
      </c>
      <c r="C3594" s="111">
        <f t="shared" ca="1" si="113"/>
        <v>3493</v>
      </c>
      <c r="D3594" s="111" t="str">
        <f ca="1">IF(ROW()-2&gt;LengthHeader,"",
OFFSET('YODA Header Blocks'!$A$2,'YODA File'!C3594,'YODA File'!A3594))</f>
        <v/>
      </c>
    </row>
    <row r="3595" spans="1:4" x14ac:dyDescent="0.25">
      <c r="A3595" s="111">
        <f t="shared" ca="1" si="112"/>
        <v>28</v>
      </c>
      <c r="B3595" s="111" t="str">
        <f ca="1">OFFSET('YODA Header Blocks'!$A$1,0,'YODA File'!A3595)</f>
        <v>Data Values</v>
      </c>
      <c r="C3595" s="111">
        <f t="shared" ca="1" si="113"/>
        <v>3494</v>
      </c>
      <c r="D3595" s="111" t="str">
        <f ca="1">IF(ROW()-2&gt;LengthHeader,"",
OFFSET('YODA Header Blocks'!$A$2,'YODA File'!C3595,'YODA File'!A3595))</f>
        <v/>
      </c>
    </row>
    <row r="3596" spans="1:4" x14ac:dyDescent="0.25">
      <c r="A3596" s="111">
        <f t="shared" ca="1" si="112"/>
        <v>28</v>
      </c>
      <c r="B3596" s="111" t="str">
        <f ca="1">OFFSET('YODA Header Blocks'!$A$1,0,'YODA File'!A3596)</f>
        <v>Data Values</v>
      </c>
      <c r="C3596" s="111">
        <f t="shared" ca="1" si="113"/>
        <v>3495</v>
      </c>
      <c r="D3596" s="111" t="str">
        <f ca="1">IF(ROW()-2&gt;LengthHeader,"",
OFFSET('YODA Header Blocks'!$A$2,'YODA File'!C3596,'YODA File'!A3596))</f>
        <v/>
      </c>
    </row>
    <row r="3597" spans="1:4" x14ac:dyDescent="0.25">
      <c r="A3597" s="111">
        <f t="shared" ca="1" si="112"/>
        <v>28</v>
      </c>
      <c r="B3597" s="111" t="str">
        <f ca="1">OFFSET('YODA Header Blocks'!$A$1,0,'YODA File'!A3597)</f>
        <v>Data Values</v>
      </c>
      <c r="C3597" s="111">
        <f t="shared" ca="1" si="113"/>
        <v>3496</v>
      </c>
      <c r="D3597" s="111" t="str">
        <f ca="1">IF(ROW()-2&gt;LengthHeader,"",
OFFSET('YODA Header Blocks'!$A$2,'YODA File'!C3597,'YODA File'!A3597))</f>
        <v/>
      </c>
    </row>
    <row r="3598" spans="1:4" x14ac:dyDescent="0.25">
      <c r="A3598" s="111">
        <f t="shared" ca="1" si="112"/>
        <v>28</v>
      </c>
      <c r="B3598" s="111" t="str">
        <f ca="1">OFFSET('YODA Header Blocks'!$A$1,0,'YODA File'!A3598)</f>
        <v>Data Values</v>
      </c>
      <c r="C3598" s="111">
        <f t="shared" ca="1" si="113"/>
        <v>3497</v>
      </c>
      <c r="D3598" s="111" t="str">
        <f ca="1">IF(ROW()-2&gt;LengthHeader,"",
OFFSET('YODA Header Blocks'!$A$2,'YODA File'!C3598,'YODA File'!A3598))</f>
        <v/>
      </c>
    </row>
    <row r="3599" spans="1:4" x14ac:dyDescent="0.25">
      <c r="A3599" s="111">
        <f t="shared" ca="1" si="112"/>
        <v>28</v>
      </c>
      <c r="B3599" s="111" t="str">
        <f ca="1">OFFSET('YODA Header Blocks'!$A$1,0,'YODA File'!A3599)</f>
        <v>Data Values</v>
      </c>
      <c r="C3599" s="111">
        <f t="shared" ca="1" si="113"/>
        <v>3498</v>
      </c>
      <c r="D3599" s="111" t="str">
        <f ca="1">IF(ROW()-2&gt;LengthHeader,"",
OFFSET('YODA Header Blocks'!$A$2,'YODA File'!C3599,'YODA File'!A3599))</f>
        <v/>
      </c>
    </row>
    <row r="3600" spans="1:4" x14ac:dyDescent="0.25">
      <c r="A3600" s="111">
        <f t="shared" ca="1" si="112"/>
        <v>28</v>
      </c>
      <c r="B3600" s="111" t="str">
        <f ca="1">OFFSET('YODA Header Blocks'!$A$1,0,'YODA File'!A3600)</f>
        <v>Data Values</v>
      </c>
      <c r="C3600" s="111">
        <f t="shared" ca="1" si="113"/>
        <v>3499</v>
      </c>
      <c r="D3600" s="111" t="str">
        <f ca="1">IF(ROW()-2&gt;LengthHeader,"",
OFFSET('YODA Header Blocks'!$A$2,'YODA File'!C3600,'YODA File'!A3600))</f>
        <v/>
      </c>
    </row>
    <row r="3601" spans="1:4" x14ac:dyDescent="0.25">
      <c r="A3601" s="111">
        <f t="shared" ca="1" si="112"/>
        <v>28</v>
      </c>
      <c r="B3601" s="111" t="str">
        <f ca="1">OFFSET('YODA Header Blocks'!$A$1,0,'YODA File'!A3601)</f>
        <v>Data Values</v>
      </c>
      <c r="C3601" s="111">
        <f t="shared" ca="1" si="113"/>
        <v>3500</v>
      </c>
      <c r="D3601" s="111" t="str">
        <f ca="1">IF(ROW()-2&gt;LengthHeader,"",
OFFSET('YODA Header Blocks'!$A$2,'YODA File'!C3601,'YODA File'!A3601))</f>
        <v/>
      </c>
    </row>
    <row r="3602" spans="1:4" x14ac:dyDescent="0.25">
      <c r="A3602" s="111">
        <f t="shared" ca="1" si="112"/>
        <v>28</v>
      </c>
      <c r="B3602" s="111" t="str">
        <f ca="1">OFFSET('YODA Header Blocks'!$A$1,0,'YODA File'!A3602)</f>
        <v>Data Values</v>
      </c>
      <c r="C3602" s="111">
        <f t="shared" ca="1" si="113"/>
        <v>3501</v>
      </c>
      <c r="D3602" s="111" t="str">
        <f ca="1">IF(ROW()-2&gt;LengthHeader,"",
OFFSET('YODA Header Blocks'!$A$2,'YODA File'!C3602,'YODA File'!A3602))</f>
        <v/>
      </c>
    </row>
    <row r="3603" spans="1:4" x14ac:dyDescent="0.25">
      <c r="A3603" s="111">
        <f t="shared" ca="1" si="112"/>
        <v>28</v>
      </c>
      <c r="B3603" s="111" t="str">
        <f ca="1">OFFSET('YODA Header Blocks'!$A$1,0,'YODA File'!A3603)</f>
        <v>Data Values</v>
      </c>
      <c r="C3603" s="111">
        <f t="shared" ca="1" si="113"/>
        <v>3502</v>
      </c>
      <c r="D3603" s="111" t="str">
        <f ca="1">IF(ROW()-2&gt;LengthHeader,"",
OFFSET('YODA Header Blocks'!$A$2,'YODA File'!C3603,'YODA File'!A3603))</f>
        <v/>
      </c>
    </row>
    <row r="3604" spans="1:4" x14ac:dyDescent="0.25">
      <c r="A3604" s="111">
        <f t="shared" ca="1" si="112"/>
        <v>28</v>
      </c>
      <c r="B3604" s="111" t="str">
        <f ca="1">OFFSET('YODA Header Blocks'!$A$1,0,'YODA File'!A3604)</f>
        <v>Data Values</v>
      </c>
      <c r="C3604" s="111">
        <f t="shared" ca="1" si="113"/>
        <v>3503</v>
      </c>
      <c r="D3604" s="111" t="str">
        <f ca="1">IF(ROW()-2&gt;LengthHeader,"",
OFFSET('YODA Header Blocks'!$A$2,'YODA File'!C3604,'YODA File'!A3604))</f>
        <v/>
      </c>
    </row>
    <row r="3605" spans="1:4" x14ac:dyDescent="0.25">
      <c r="A3605" s="111">
        <f t="shared" ca="1" si="112"/>
        <v>28</v>
      </c>
      <c r="B3605" s="111" t="str">
        <f ca="1">OFFSET('YODA Header Blocks'!$A$1,0,'YODA File'!A3605)</f>
        <v>Data Values</v>
      </c>
      <c r="C3605" s="111">
        <f t="shared" ca="1" si="113"/>
        <v>3504</v>
      </c>
      <c r="D3605" s="111" t="str">
        <f ca="1">IF(ROW()-2&gt;LengthHeader,"",
OFFSET('YODA Header Blocks'!$A$2,'YODA File'!C3605,'YODA File'!A3605))</f>
        <v/>
      </c>
    </row>
    <row r="3606" spans="1:4" x14ac:dyDescent="0.25">
      <c r="A3606" s="111">
        <f t="shared" ca="1" si="112"/>
        <v>28</v>
      </c>
      <c r="B3606" s="111" t="str">
        <f ca="1">OFFSET('YODA Header Blocks'!$A$1,0,'YODA File'!A3606)</f>
        <v>Data Values</v>
      </c>
      <c r="C3606" s="111">
        <f t="shared" ca="1" si="113"/>
        <v>3505</v>
      </c>
      <c r="D3606" s="111" t="str">
        <f ca="1">IF(ROW()-2&gt;LengthHeader,"",
OFFSET('YODA Header Blocks'!$A$2,'YODA File'!C3606,'YODA File'!A3606))</f>
        <v/>
      </c>
    </row>
    <row r="3607" spans="1:4" x14ac:dyDescent="0.25">
      <c r="A3607" s="111">
        <f t="shared" ca="1" si="112"/>
        <v>28</v>
      </c>
      <c r="B3607" s="111" t="str">
        <f ca="1">OFFSET('YODA Header Blocks'!$A$1,0,'YODA File'!A3607)</f>
        <v>Data Values</v>
      </c>
      <c r="C3607" s="111">
        <f t="shared" ca="1" si="113"/>
        <v>3506</v>
      </c>
      <c r="D3607" s="111" t="str">
        <f ca="1">IF(ROW()-2&gt;LengthHeader,"",
OFFSET('YODA Header Blocks'!$A$2,'YODA File'!C3607,'YODA File'!A3607))</f>
        <v/>
      </c>
    </row>
    <row r="3608" spans="1:4" x14ac:dyDescent="0.25">
      <c r="A3608" s="111">
        <f t="shared" ca="1" si="112"/>
        <v>28</v>
      </c>
      <c r="B3608" s="111" t="str">
        <f ca="1">OFFSET('YODA Header Blocks'!$A$1,0,'YODA File'!A3608)</f>
        <v>Data Values</v>
      </c>
      <c r="C3608" s="111">
        <f t="shared" ca="1" si="113"/>
        <v>3507</v>
      </c>
      <c r="D3608" s="111" t="str">
        <f ca="1">IF(ROW()-2&gt;LengthHeader,"",
OFFSET('YODA Header Blocks'!$A$2,'YODA File'!C3608,'YODA File'!A3608))</f>
        <v/>
      </c>
    </row>
    <row r="3609" spans="1:4" x14ac:dyDescent="0.25">
      <c r="A3609" s="111">
        <f t="shared" ca="1" si="112"/>
        <v>28</v>
      </c>
      <c r="B3609" s="111" t="str">
        <f ca="1">OFFSET('YODA Header Blocks'!$A$1,0,'YODA File'!A3609)</f>
        <v>Data Values</v>
      </c>
      <c r="C3609" s="111">
        <f t="shared" ca="1" si="113"/>
        <v>3508</v>
      </c>
      <c r="D3609" s="111" t="str">
        <f ca="1">IF(ROW()-2&gt;LengthHeader,"",
OFFSET('YODA Header Blocks'!$A$2,'YODA File'!C3609,'YODA File'!A3609))</f>
        <v/>
      </c>
    </row>
    <row r="3610" spans="1:4" x14ac:dyDescent="0.25">
      <c r="A3610" s="111">
        <f t="shared" ca="1" si="112"/>
        <v>28</v>
      </c>
      <c r="B3610" s="111" t="str">
        <f ca="1">OFFSET('YODA Header Blocks'!$A$1,0,'YODA File'!A3610)</f>
        <v>Data Values</v>
      </c>
      <c r="C3610" s="111">
        <f t="shared" ca="1" si="113"/>
        <v>3509</v>
      </c>
      <c r="D3610" s="111" t="str">
        <f ca="1">IF(ROW()-2&gt;LengthHeader,"",
OFFSET('YODA Header Blocks'!$A$2,'YODA File'!C3610,'YODA File'!A3610))</f>
        <v/>
      </c>
    </row>
    <row r="3611" spans="1:4" x14ac:dyDescent="0.25">
      <c r="A3611" s="111">
        <f t="shared" ca="1" si="112"/>
        <v>28</v>
      </c>
      <c r="B3611" s="111" t="str">
        <f ca="1">OFFSET('YODA Header Blocks'!$A$1,0,'YODA File'!A3611)</f>
        <v>Data Values</v>
      </c>
      <c r="C3611" s="111">
        <f t="shared" ca="1" si="113"/>
        <v>3510</v>
      </c>
      <c r="D3611" s="111" t="str">
        <f ca="1">IF(ROW()-2&gt;LengthHeader,"",
OFFSET('YODA Header Blocks'!$A$2,'YODA File'!C3611,'YODA File'!A3611))</f>
        <v/>
      </c>
    </row>
    <row r="3612" spans="1:4" x14ac:dyDescent="0.25">
      <c r="A3612" s="111">
        <f t="shared" ca="1" si="112"/>
        <v>28</v>
      </c>
      <c r="B3612" s="111" t="str">
        <f ca="1">OFFSET('YODA Header Blocks'!$A$1,0,'YODA File'!A3612)</f>
        <v>Data Values</v>
      </c>
      <c r="C3612" s="111">
        <f t="shared" ca="1" si="113"/>
        <v>3511</v>
      </c>
      <c r="D3612" s="111" t="str">
        <f ca="1">IF(ROW()-2&gt;LengthHeader,"",
OFFSET('YODA Header Blocks'!$A$2,'YODA File'!C3612,'YODA File'!A3612))</f>
        <v/>
      </c>
    </row>
    <row r="3613" spans="1:4" x14ac:dyDescent="0.25">
      <c r="A3613" s="111">
        <f t="shared" ca="1" si="112"/>
        <v>28</v>
      </c>
      <c r="B3613" s="111" t="str">
        <f ca="1">OFFSET('YODA Header Blocks'!$A$1,0,'YODA File'!A3613)</f>
        <v>Data Values</v>
      </c>
      <c r="C3613" s="111">
        <f t="shared" ca="1" si="113"/>
        <v>3512</v>
      </c>
      <c r="D3613" s="111" t="str">
        <f ca="1">IF(ROW()-2&gt;LengthHeader,"",
OFFSET('YODA Header Blocks'!$A$2,'YODA File'!C3613,'YODA File'!A3613))</f>
        <v/>
      </c>
    </row>
    <row r="3614" spans="1:4" x14ac:dyDescent="0.25">
      <c r="A3614" s="111">
        <f t="shared" ca="1" si="112"/>
        <v>28</v>
      </c>
      <c r="B3614" s="111" t="str">
        <f ca="1">OFFSET('YODA Header Blocks'!$A$1,0,'YODA File'!A3614)</f>
        <v>Data Values</v>
      </c>
      <c r="C3614" s="111">
        <f t="shared" ca="1" si="113"/>
        <v>3513</v>
      </c>
      <c r="D3614" s="111" t="str">
        <f ca="1">IF(ROW()-2&gt;LengthHeader,"",
OFFSET('YODA Header Blocks'!$A$2,'YODA File'!C3614,'YODA File'!A3614))</f>
        <v/>
      </c>
    </row>
    <row r="3615" spans="1:4" x14ac:dyDescent="0.25">
      <c r="A3615" s="111">
        <f t="shared" ca="1" si="112"/>
        <v>28</v>
      </c>
      <c r="B3615" s="111" t="str">
        <f ca="1">OFFSET('YODA Header Blocks'!$A$1,0,'YODA File'!A3615)</f>
        <v>Data Values</v>
      </c>
      <c r="C3615" s="111">
        <f t="shared" ca="1" si="113"/>
        <v>3514</v>
      </c>
      <c r="D3615" s="111" t="str">
        <f ca="1">IF(ROW()-2&gt;LengthHeader,"",
OFFSET('YODA Header Blocks'!$A$2,'YODA File'!C3615,'YODA File'!A3615))</f>
        <v/>
      </c>
    </row>
    <row r="3616" spans="1:4" x14ac:dyDescent="0.25">
      <c r="A3616" s="111">
        <f t="shared" ca="1" si="112"/>
        <v>28</v>
      </c>
      <c r="B3616" s="111" t="str">
        <f ca="1">OFFSET('YODA Header Blocks'!$A$1,0,'YODA File'!A3616)</f>
        <v>Data Values</v>
      </c>
      <c r="C3616" s="111">
        <f t="shared" ca="1" si="113"/>
        <v>3515</v>
      </c>
      <c r="D3616" s="111" t="str">
        <f ca="1">IF(ROW()-2&gt;LengthHeader,"",
OFFSET('YODA Header Blocks'!$A$2,'YODA File'!C3616,'YODA File'!A3616))</f>
        <v/>
      </c>
    </row>
    <row r="3617" spans="1:4" x14ac:dyDescent="0.25">
      <c r="A3617" s="111">
        <f t="shared" ca="1" si="112"/>
        <v>28</v>
      </c>
      <c r="B3617" s="111" t="str">
        <f ca="1">OFFSET('YODA Header Blocks'!$A$1,0,'YODA File'!A3617)</f>
        <v>Data Values</v>
      </c>
      <c r="C3617" s="111">
        <f t="shared" ca="1" si="113"/>
        <v>3516</v>
      </c>
      <c r="D3617" s="111" t="str">
        <f ca="1">IF(ROW()-2&gt;LengthHeader,"",
OFFSET('YODA Header Blocks'!$A$2,'YODA File'!C3617,'YODA File'!A3617))</f>
        <v/>
      </c>
    </row>
    <row r="3618" spans="1:4" x14ac:dyDescent="0.25">
      <c r="A3618" s="111">
        <f t="shared" ca="1" si="112"/>
        <v>28</v>
      </c>
      <c r="B3618" s="111" t="str">
        <f ca="1">OFFSET('YODA Header Blocks'!$A$1,0,'YODA File'!A3618)</f>
        <v>Data Values</v>
      </c>
      <c r="C3618" s="111">
        <f t="shared" ca="1" si="113"/>
        <v>3517</v>
      </c>
      <c r="D3618" s="111" t="str">
        <f ca="1">IF(ROW()-2&gt;LengthHeader,"",
OFFSET('YODA Header Blocks'!$A$2,'YODA File'!C3618,'YODA File'!A3618))</f>
        <v/>
      </c>
    </row>
    <row r="3619" spans="1:4" x14ac:dyDescent="0.25">
      <c r="A3619" s="111">
        <f t="shared" ca="1" si="112"/>
        <v>28</v>
      </c>
      <c r="B3619" s="111" t="str">
        <f ca="1">OFFSET('YODA Header Blocks'!$A$1,0,'YODA File'!A3619)</f>
        <v>Data Values</v>
      </c>
      <c r="C3619" s="111">
        <f t="shared" ca="1" si="113"/>
        <v>3518</v>
      </c>
      <c r="D3619" s="111" t="str">
        <f ca="1">IF(ROW()-2&gt;LengthHeader,"",
OFFSET('YODA Header Blocks'!$A$2,'YODA File'!C3619,'YODA File'!A3619))</f>
        <v/>
      </c>
    </row>
    <row r="3620" spans="1:4" x14ac:dyDescent="0.25">
      <c r="A3620" s="111">
        <f t="shared" ca="1" si="112"/>
        <v>28</v>
      </c>
      <c r="B3620" s="111" t="str">
        <f ca="1">OFFSET('YODA Header Blocks'!$A$1,0,'YODA File'!A3620)</f>
        <v>Data Values</v>
      </c>
      <c r="C3620" s="111">
        <f t="shared" ca="1" si="113"/>
        <v>3519</v>
      </c>
      <c r="D3620" s="111" t="str">
        <f ca="1">IF(ROW()-2&gt;LengthHeader,"",
OFFSET('YODA Header Blocks'!$A$2,'YODA File'!C3620,'YODA File'!A3620))</f>
        <v/>
      </c>
    </row>
    <row r="3621" spans="1:4" x14ac:dyDescent="0.25">
      <c r="A3621" s="111">
        <f t="shared" ca="1" si="112"/>
        <v>28</v>
      </c>
      <c r="B3621" s="111" t="str">
        <f ca="1">OFFSET('YODA Header Blocks'!$A$1,0,'YODA File'!A3621)</f>
        <v>Data Values</v>
      </c>
      <c r="C3621" s="111">
        <f t="shared" ca="1" si="113"/>
        <v>3520</v>
      </c>
      <c r="D3621" s="111" t="str">
        <f ca="1">IF(ROW()-2&gt;LengthHeader,"",
OFFSET('YODA Header Blocks'!$A$2,'YODA File'!C3621,'YODA File'!A3621))</f>
        <v/>
      </c>
    </row>
    <row r="3622" spans="1:4" x14ac:dyDescent="0.25">
      <c r="A3622" s="111">
        <f t="shared" ca="1" si="112"/>
        <v>28</v>
      </c>
      <c r="B3622" s="111" t="str">
        <f ca="1">OFFSET('YODA Header Blocks'!$A$1,0,'YODA File'!A3622)</f>
        <v>Data Values</v>
      </c>
      <c r="C3622" s="111">
        <f t="shared" ca="1" si="113"/>
        <v>3521</v>
      </c>
      <c r="D3622" s="111" t="str">
        <f ca="1">IF(ROW()-2&gt;LengthHeader,"",
OFFSET('YODA Header Blocks'!$A$2,'YODA File'!C3622,'YODA File'!A3622))</f>
        <v/>
      </c>
    </row>
    <row r="3623" spans="1:4" x14ac:dyDescent="0.25">
      <c r="A3623" s="111">
        <f t="shared" ca="1" si="112"/>
        <v>28</v>
      </c>
      <c r="B3623" s="111" t="str">
        <f ca="1">OFFSET('YODA Header Blocks'!$A$1,0,'YODA File'!A3623)</f>
        <v>Data Values</v>
      </c>
      <c r="C3623" s="111">
        <f t="shared" ca="1" si="113"/>
        <v>3522</v>
      </c>
      <c r="D3623" s="111" t="str">
        <f ca="1">IF(ROW()-2&gt;LengthHeader,"",
OFFSET('YODA Header Blocks'!$A$2,'YODA File'!C3623,'YODA File'!A3623))</f>
        <v/>
      </c>
    </row>
    <row r="3624" spans="1:4" x14ac:dyDescent="0.25">
      <c r="A3624" s="111">
        <f t="shared" ca="1" si="112"/>
        <v>28</v>
      </c>
      <c r="B3624" s="111" t="str">
        <f ca="1">OFFSET('YODA Header Blocks'!$A$1,0,'YODA File'!A3624)</f>
        <v>Data Values</v>
      </c>
      <c r="C3624" s="111">
        <f t="shared" ca="1" si="113"/>
        <v>3523</v>
      </c>
      <c r="D3624" s="111" t="str">
        <f ca="1">IF(ROW()-2&gt;LengthHeader,"",
OFFSET('YODA Header Blocks'!$A$2,'YODA File'!C3624,'YODA File'!A3624))</f>
        <v/>
      </c>
    </row>
    <row r="3625" spans="1:4" x14ac:dyDescent="0.25">
      <c r="A3625" s="111">
        <f t="shared" ca="1" si="112"/>
        <v>28</v>
      </c>
      <c r="B3625" s="111" t="str">
        <f ca="1">OFFSET('YODA Header Blocks'!$A$1,0,'YODA File'!A3625)</f>
        <v>Data Values</v>
      </c>
      <c r="C3625" s="111">
        <f t="shared" ca="1" si="113"/>
        <v>3524</v>
      </c>
      <c r="D3625" s="111" t="str">
        <f ca="1">IF(ROW()-2&gt;LengthHeader,"",
OFFSET('YODA Header Blocks'!$A$2,'YODA File'!C3625,'YODA File'!A3625))</f>
        <v/>
      </c>
    </row>
    <row r="3626" spans="1:4" x14ac:dyDescent="0.25">
      <c r="A3626" s="111">
        <f t="shared" ca="1" si="112"/>
        <v>28</v>
      </c>
      <c r="B3626" s="111" t="str">
        <f ca="1">OFFSET('YODA Header Blocks'!$A$1,0,'YODA File'!A3626)</f>
        <v>Data Values</v>
      </c>
      <c r="C3626" s="111">
        <f t="shared" ca="1" si="113"/>
        <v>3525</v>
      </c>
      <c r="D3626" s="111" t="str">
        <f ca="1">IF(ROW()-2&gt;LengthHeader,"",
OFFSET('YODA Header Blocks'!$A$2,'YODA File'!C3626,'YODA File'!A3626))</f>
        <v/>
      </c>
    </row>
    <row r="3627" spans="1:4" x14ac:dyDescent="0.25">
      <c r="A3627" s="111">
        <f t="shared" ca="1" si="112"/>
        <v>28</v>
      </c>
      <c r="B3627" s="111" t="str">
        <f ca="1">OFFSET('YODA Header Blocks'!$A$1,0,'YODA File'!A3627)</f>
        <v>Data Values</v>
      </c>
      <c r="C3627" s="111">
        <f t="shared" ca="1" si="113"/>
        <v>3526</v>
      </c>
      <c r="D3627" s="111" t="str">
        <f ca="1">IF(ROW()-2&gt;LengthHeader,"",
OFFSET('YODA Header Blocks'!$A$2,'YODA File'!C3627,'YODA File'!A3627))</f>
        <v/>
      </c>
    </row>
    <row r="3628" spans="1:4" x14ac:dyDescent="0.25">
      <c r="A3628" s="111">
        <f t="shared" ca="1" si="112"/>
        <v>28</v>
      </c>
      <c r="B3628" s="111" t="str">
        <f ca="1">OFFSET('YODA Header Blocks'!$A$1,0,'YODA File'!A3628)</f>
        <v>Data Values</v>
      </c>
      <c r="C3628" s="111">
        <f t="shared" ca="1" si="113"/>
        <v>3527</v>
      </c>
      <c r="D3628" s="111" t="str">
        <f ca="1">IF(ROW()-2&gt;LengthHeader,"",
OFFSET('YODA Header Blocks'!$A$2,'YODA File'!C3628,'YODA File'!A3628))</f>
        <v/>
      </c>
    </row>
    <row r="3629" spans="1:4" x14ac:dyDescent="0.25">
      <c r="A3629" s="111">
        <f t="shared" ca="1" si="112"/>
        <v>28</v>
      </c>
      <c r="B3629" s="111" t="str">
        <f ca="1">OFFSET('YODA Header Blocks'!$A$1,0,'YODA File'!A3629)</f>
        <v>Data Values</v>
      </c>
      <c r="C3629" s="111">
        <f t="shared" ca="1" si="113"/>
        <v>3528</v>
      </c>
      <c r="D3629" s="111" t="str">
        <f ca="1">IF(ROW()-2&gt;LengthHeader,"",
OFFSET('YODA Header Blocks'!$A$2,'YODA File'!C3629,'YODA File'!A3629))</f>
        <v/>
      </c>
    </row>
    <row r="3630" spans="1:4" x14ac:dyDescent="0.25">
      <c r="A3630" s="111">
        <f t="shared" ca="1" si="112"/>
        <v>28</v>
      </c>
      <c r="B3630" s="111" t="str">
        <f ca="1">OFFSET('YODA Header Blocks'!$A$1,0,'YODA File'!A3630)</f>
        <v>Data Values</v>
      </c>
      <c r="C3630" s="111">
        <f t="shared" ca="1" si="113"/>
        <v>3529</v>
      </c>
      <c r="D3630" s="111" t="str">
        <f ca="1">IF(ROW()-2&gt;LengthHeader,"",
OFFSET('YODA Header Blocks'!$A$2,'YODA File'!C3630,'YODA File'!A3630))</f>
        <v/>
      </c>
    </row>
    <row r="3631" spans="1:4" x14ac:dyDescent="0.25">
      <c r="A3631" s="111">
        <f t="shared" ca="1" si="112"/>
        <v>28</v>
      </c>
      <c r="B3631" s="111" t="str">
        <f ca="1">OFFSET('YODA Header Blocks'!$A$1,0,'YODA File'!A3631)</f>
        <v>Data Values</v>
      </c>
      <c r="C3631" s="111">
        <f t="shared" ca="1" si="113"/>
        <v>3530</v>
      </c>
      <c r="D3631" s="111" t="str">
        <f ca="1">IF(ROW()-2&gt;LengthHeader,"",
OFFSET('YODA Header Blocks'!$A$2,'YODA File'!C3631,'YODA File'!A3631))</f>
        <v/>
      </c>
    </row>
    <row r="3632" spans="1:4" x14ac:dyDescent="0.25">
      <c r="A3632" s="111">
        <f t="shared" ca="1" si="112"/>
        <v>28</v>
      </c>
      <c r="B3632" s="111" t="str">
        <f ca="1">OFFSET('YODA Header Blocks'!$A$1,0,'YODA File'!A3632)</f>
        <v>Data Values</v>
      </c>
      <c r="C3632" s="111">
        <f t="shared" ca="1" si="113"/>
        <v>3531</v>
      </c>
      <c r="D3632" s="111" t="str">
        <f ca="1">IF(ROW()-2&gt;LengthHeader,"",
OFFSET('YODA Header Blocks'!$A$2,'YODA File'!C3632,'YODA File'!A3632))</f>
        <v/>
      </c>
    </row>
    <row r="3633" spans="1:4" x14ac:dyDescent="0.25">
      <c r="A3633" s="111">
        <f t="shared" ca="1" si="112"/>
        <v>28</v>
      </c>
      <c r="B3633" s="111" t="str">
        <f ca="1">OFFSET('YODA Header Blocks'!$A$1,0,'YODA File'!A3633)</f>
        <v>Data Values</v>
      </c>
      <c r="C3633" s="111">
        <f t="shared" ca="1" si="113"/>
        <v>3532</v>
      </c>
      <c r="D3633" s="111" t="str">
        <f ca="1">IF(ROW()-2&gt;LengthHeader,"",
OFFSET('YODA Header Blocks'!$A$2,'YODA File'!C3633,'YODA File'!A3633))</f>
        <v/>
      </c>
    </row>
    <row r="3634" spans="1:4" x14ac:dyDescent="0.25">
      <c r="A3634" s="111">
        <f t="shared" ca="1" si="112"/>
        <v>28</v>
      </c>
      <c r="B3634" s="111" t="str">
        <f ca="1">OFFSET('YODA Header Blocks'!$A$1,0,'YODA File'!A3634)</f>
        <v>Data Values</v>
      </c>
      <c r="C3634" s="111">
        <f t="shared" ca="1" si="113"/>
        <v>3533</v>
      </c>
      <c r="D3634" s="111" t="str">
        <f ca="1">IF(ROW()-2&gt;LengthHeader,"",
OFFSET('YODA Header Blocks'!$A$2,'YODA File'!C3634,'YODA File'!A3634))</f>
        <v/>
      </c>
    </row>
    <row r="3635" spans="1:4" x14ac:dyDescent="0.25">
      <c r="A3635" s="111">
        <f t="shared" ca="1" si="112"/>
        <v>28</v>
      </c>
      <c r="B3635" s="111" t="str">
        <f ca="1">OFFSET('YODA Header Blocks'!$A$1,0,'YODA File'!A3635)</f>
        <v>Data Values</v>
      </c>
      <c r="C3635" s="111">
        <f t="shared" ca="1" si="113"/>
        <v>3534</v>
      </c>
      <c r="D3635" s="111" t="str">
        <f ca="1">IF(ROW()-2&gt;LengthHeader,"",
OFFSET('YODA Header Blocks'!$A$2,'YODA File'!C3635,'YODA File'!A3635))</f>
        <v/>
      </c>
    </row>
    <row r="3636" spans="1:4" x14ac:dyDescent="0.25">
      <c r="A3636" s="111">
        <f t="shared" ca="1" si="112"/>
        <v>28</v>
      </c>
      <c r="B3636" s="111" t="str">
        <f ca="1">OFFSET('YODA Header Blocks'!$A$1,0,'YODA File'!A3636)</f>
        <v>Data Values</v>
      </c>
      <c r="C3636" s="111">
        <f t="shared" ca="1" si="113"/>
        <v>3535</v>
      </c>
      <c r="D3636" s="111" t="str">
        <f ca="1">IF(ROW()-2&gt;LengthHeader,"",
OFFSET('YODA Header Blocks'!$A$2,'YODA File'!C3636,'YODA File'!A3636))</f>
        <v/>
      </c>
    </row>
    <row r="3637" spans="1:4" x14ac:dyDescent="0.25">
      <c r="A3637" s="111">
        <f t="shared" ca="1" si="112"/>
        <v>28</v>
      </c>
      <c r="B3637" s="111" t="str">
        <f ca="1">OFFSET('YODA Header Blocks'!$A$1,0,'YODA File'!A3637)</f>
        <v>Data Values</v>
      </c>
      <c r="C3637" s="111">
        <f t="shared" ca="1" si="113"/>
        <v>3536</v>
      </c>
      <c r="D3637" s="111" t="str">
        <f ca="1">IF(ROW()-2&gt;LengthHeader,"",
OFFSET('YODA Header Blocks'!$A$2,'YODA File'!C3637,'YODA File'!A3637))</f>
        <v/>
      </c>
    </row>
    <row r="3638" spans="1:4" x14ac:dyDescent="0.25">
      <c r="A3638" s="111">
        <f t="shared" ca="1" si="112"/>
        <v>28</v>
      </c>
      <c r="B3638" s="111" t="str">
        <f ca="1">OFFSET('YODA Header Blocks'!$A$1,0,'YODA File'!A3638)</f>
        <v>Data Values</v>
      </c>
      <c r="C3638" s="111">
        <f t="shared" ca="1" si="113"/>
        <v>3537</v>
      </c>
      <c r="D3638" s="111" t="str">
        <f ca="1">IF(ROW()-2&gt;LengthHeader,"",
OFFSET('YODA Header Blocks'!$A$2,'YODA File'!C3638,'YODA File'!A3638))</f>
        <v/>
      </c>
    </row>
    <row r="3639" spans="1:4" x14ac:dyDescent="0.25">
      <c r="A3639" s="111">
        <f t="shared" ca="1" si="112"/>
        <v>28</v>
      </c>
      <c r="B3639" s="111" t="str">
        <f ca="1">OFFSET('YODA Header Blocks'!$A$1,0,'YODA File'!A3639)</f>
        <v>Data Values</v>
      </c>
      <c r="C3639" s="111">
        <f t="shared" ca="1" si="113"/>
        <v>3538</v>
      </c>
      <c r="D3639" s="111" t="str">
        <f ca="1">IF(ROW()-2&gt;LengthHeader,"",
OFFSET('YODA Header Blocks'!$A$2,'YODA File'!C3639,'YODA File'!A3639))</f>
        <v/>
      </c>
    </row>
    <row r="3640" spans="1:4" x14ac:dyDescent="0.25">
      <c r="A3640" s="111">
        <f t="shared" ca="1" si="112"/>
        <v>28</v>
      </c>
      <c r="B3640" s="111" t="str">
        <f ca="1">OFFSET('YODA Header Blocks'!$A$1,0,'YODA File'!A3640)</f>
        <v>Data Values</v>
      </c>
      <c r="C3640" s="111">
        <f t="shared" ca="1" si="113"/>
        <v>3539</v>
      </c>
      <c r="D3640" s="111" t="str">
        <f ca="1">IF(ROW()-2&gt;LengthHeader,"",
OFFSET('YODA Header Blocks'!$A$2,'YODA File'!C3640,'YODA File'!A3640))</f>
        <v/>
      </c>
    </row>
    <row r="3641" spans="1:4" x14ac:dyDescent="0.25">
      <c r="A3641" s="111">
        <f t="shared" ca="1" si="112"/>
        <v>28</v>
      </c>
      <c r="B3641" s="111" t="str">
        <f ca="1">OFFSET('YODA Header Blocks'!$A$1,0,'YODA File'!A3641)</f>
        <v>Data Values</v>
      </c>
      <c r="C3641" s="111">
        <f t="shared" ca="1" si="113"/>
        <v>3540</v>
      </c>
      <c r="D3641" s="111" t="str">
        <f ca="1">IF(ROW()-2&gt;LengthHeader,"",
OFFSET('YODA Header Blocks'!$A$2,'YODA File'!C3641,'YODA File'!A3641))</f>
        <v/>
      </c>
    </row>
    <row r="3642" spans="1:4" x14ac:dyDescent="0.25">
      <c r="A3642" s="111">
        <f t="shared" ca="1" si="112"/>
        <v>28</v>
      </c>
      <c r="B3642" s="111" t="str">
        <f ca="1">OFFSET('YODA Header Blocks'!$A$1,0,'YODA File'!A3642)</f>
        <v>Data Values</v>
      </c>
      <c r="C3642" s="111">
        <f t="shared" ca="1" si="113"/>
        <v>3541</v>
      </c>
      <c r="D3642" s="111" t="str">
        <f ca="1">IF(ROW()-2&gt;LengthHeader,"",
OFFSET('YODA Header Blocks'!$A$2,'YODA File'!C3642,'YODA File'!A3642))</f>
        <v/>
      </c>
    </row>
    <row r="3643" spans="1:4" x14ac:dyDescent="0.25">
      <c r="A3643" s="111">
        <f t="shared" ca="1" si="112"/>
        <v>28</v>
      </c>
      <c r="B3643" s="111" t="str">
        <f ca="1">OFFSET('YODA Header Blocks'!$A$1,0,'YODA File'!A3643)</f>
        <v>Data Values</v>
      </c>
      <c r="C3643" s="111">
        <f t="shared" ca="1" si="113"/>
        <v>3542</v>
      </c>
      <c r="D3643" s="111" t="str">
        <f ca="1">IF(ROW()-2&gt;LengthHeader,"",
OFFSET('YODA Header Blocks'!$A$2,'YODA File'!C3643,'YODA File'!A3643))</f>
        <v/>
      </c>
    </row>
    <row r="3644" spans="1:4" x14ac:dyDescent="0.25">
      <c r="A3644" s="111">
        <f t="shared" ca="1" si="112"/>
        <v>28</v>
      </c>
      <c r="B3644" s="111" t="str">
        <f ca="1">OFFSET('YODA Header Blocks'!$A$1,0,'YODA File'!A3644)</f>
        <v>Data Values</v>
      </c>
      <c r="C3644" s="111">
        <f t="shared" ca="1" si="113"/>
        <v>3543</v>
      </c>
      <c r="D3644" s="111" t="str">
        <f ca="1">IF(ROW()-2&gt;LengthHeader,"",
OFFSET('YODA Header Blocks'!$A$2,'YODA File'!C3644,'YODA File'!A3644))</f>
        <v/>
      </c>
    </row>
    <row r="3645" spans="1:4" x14ac:dyDescent="0.25">
      <c r="A3645" s="111">
        <f t="shared" ca="1" si="112"/>
        <v>28</v>
      </c>
      <c r="B3645" s="111" t="str">
        <f ca="1">OFFSET('YODA Header Blocks'!$A$1,0,'YODA File'!A3645)</f>
        <v>Data Values</v>
      </c>
      <c r="C3645" s="111">
        <f t="shared" ca="1" si="113"/>
        <v>3544</v>
      </c>
      <c r="D3645" s="111" t="str">
        <f ca="1">IF(ROW()-2&gt;LengthHeader,"",
OFFSET('YODA Header Blocks'!$A$2,'YODA File'!C3645,'YODA File'!A3645))</f>
        <v/>
      </c>
    </row>
    <row r="3646" spans="1:4" x14ac:dyDescent="0.25">
      <c r="A3646" s="111">
        <f t="shared" ca="1" si="112"/>
        <v>28</v>
      </c>
      <c r="B3646" s="111" t="str">
        <f ca="1">OFFSET('YODA Header Blocks'!$A$1,0,'YODA File'!A3646)</f>
        <v>Data Values</v>
      </c>
      <c r="C3646" s="111">
        <f t="shared" ca="1" si="113"/>
        <v>3545</v>
      </c>
      <c r="D3646" s="111" t="str">
        <f ca="1">IF(ROW()-2&gt;LengthHeader,"",
OFFSET('YODA Header Blocks'!$A$2,'YODA File'!C3646,'YODA File'!A3646))</f>
        <v/>
      </c>
    </row>
    <row r="3647" spans="1:4" x14ac:dyDescent="0.25">
      <c r="A3647" s="111">
        <f t="shared" ca="1" si="112"/>
        <v>28</v>
      </c>
      <c r="B3647" s="111" t="str">
        <f ca="1">OFFSET('YODA Header Blocks'!$A$1,0,'YODA File'!A3647)</f>
        <v>Data Values</v>
      </c>
      <c r="C3647" s="111">
        <f t="shared" ca="1" si="113"/>
        <v>3546</v>
      </c>
      <c r="D3647" s="111" t="str">
        <f ca="1">IF(ROW()-2&gt;LengthHeader,"",
OFFSET('YODA Header Blocks'!$A$2,'YODA File'!C3647,'YODA File'!A3647))</f>
        <v/>
      </c>
    </row>
    <row r="3648" spans="1:4" x14ac:dyDescent="0.25">
      <c r="A3648" s="111">
        <f t="shared" ca="1" si="112"/>
        <v>28</v>
      </c>
      <c r="B3648" s="111" t="str">
        <f ca="1">OFFSET('YODA Header Blocks'!$A$1,0,'YODA File'!A3648)</f>
        <v>Data Values</v>
      </c>
      <c r="C3648" s="111">
        <f t="shared" ca="1" si="113"/>
        <v>3547</v>
      </c>
      <c r="D3648" s="111" t="str">
        <f ca="1">IF(ROW()-2&gt;LengthHeader,"",
OFFSET('YODA Header Blocks'!$A$2,'YODA File'!C3648,'YODA File'!A3648))</f>
        <v/>
      </c>
    </row>
    <row r="3649" spans="1:4" x14ac:dyDescent="0.25">
      <c r="A3649" s="111">
        <f t="shared" ca="1" si="112"/>
        <v>28</v>
      </c>
      <c r="B3649" s="111" t="str">
        <f ca="1">OFFSET('YODA Header Blocks'!$A$1,0,'YODA File'!A3649)</f>
        <v>Data Values</v>
      </c>
      <c r="C3649" s="111">
        <f t="shared" ca="1" si="113"/>
        <v>3548</v>
      </c>
      <c r="D3649" s="111" t="str">
        <f ca="1">IF(ROW()-2&gt;LengthHeader,"",
OFFSET('YODA Header Blocks'!$A$2,'YODA File'!C3649,'YODA File'!A3649))</f>
        <v/>
      </c>
    </row>
    <row r="3650" spans="1:4" x14ac:dyDescent="0.25">
      <c r="A3650" s="111">
        <f t="shared" ca="1" si="112"/>
        <v>28</v>
      </c>
      <c r="B3650" s="111" t="str">
        <f ca="1">OFFSET('YODA Header Blocks'!$A$1,0,'YODA File'!A3650)</f>
        <v>Data Values</v>
      </c>
      <c r="C3650" s="111">
        <f t="shared" ca="1" si="113"/>
        <v>3549</v>
      </c>
      <c r="D3650" s="111" t="str">
        <f ca="1">IF(ROW()-2&gt;LengthHeader,"",
OFFSET('YODA Header Blocks'!$A$2,'YODA File'!C3650,'YODA File'!A3650))</f>
        <v/>
      </c>
    </row>
    <row r="3651" spans="1:4" x14ac:dyDescent="0.25">
      <c r="A3651" s="111">
        <f t="shared" ref="A3651:A3714" ca="1" si="114">IF(C3650=INDIRECT(CONCATENATE("'YODA Header Blocks'!R2C",A3650+1,":R2C",A3650+1),FALSE),A3650+1,A3650)</f>
        <v>28</v>
      </c>
      <c r="B3651" s="111" t="str">
        <f ca="1">OFFSET('YODA Header Blocks'!$A$1,0,'YODA File'!A3651)</f>
        <v>Data Values</v>
      </c>
      <c r="C3651" s="111">
        <f t="shared" ref="C3651:C3714" ca="1" si="115">IF(C3650=SUM(INDIRECT(CONCATENATE("'YODA Header Blocks'!R2C",A3650+1,":R2C",A3650+1),FALSE)),1,C3650+1)</f>
        <v>3550</v>
      </c>
      <c r="D3651" s="111" t="str">
        <f ca="1">IF(ROW()-2&gt;LengthHeader,"",
OFFSET('YODA Header Blocks'!$A$2,'YODA File'!C3651,'YODA File'!A3651))</f>
        <v/>
      </c>
    </row>
    <row r="3652" spans="1:4" x14ac:dyDescent="0.25">
      <c r="A3652" s="111">
        <f t="shared" ca="1" si="114"/>
        <v>28</v>
      </c>
      <c r="B3652" s="111" t="str">
        <f ca="1">OFFSET('YODA Header Blocks'!$A$1,0,'YODA File'!A3652)</f>
        <v>Data Values</v>
      </c>
      <c r="C3652" s="111">
        <f t="shared" ca="1" si="115"/>
        <v>3551</v>
      </c>
      <c r="D3652" s="111" t="str">
        <f ca="1">IF(ROW()-2&gt;LengthHeader,"",
OFFSET('YODA Header Blocks'!$A$2,'YODA File'!C3652,'YODA File'!A3652))</f>
        <v/>
      </c>
    </row>
    <row r="3653" spans="1:4" x14ac:dyDescent="0.25">
      <c r="A3653" s="111">
        <f t="shared" ca="1" si="114"/>
        <v>28</v>
      </c>
      <c r="B3653" s="111" t="str">
        <f ca="1">OFFSET('YODA Header Blocks'!$A$1,0,'YODA File'!A3653)</f>
        <v>Data Values</v>
      </c>
      <c r="C3653" s="111">
        <f t="shared" ca="1" si="115"/>
        <v>3552</v>
      </c>
      <c r="D3653" s="111" t="str">
        <f ca="1">IF(ROW()-2&gt;LengthHeader,"",
OFFSET('YODA Header Blocks'!$A$2,'YODA File'!C3653,'YODA File'!A3653))</f>
        <v/>
      </c>
    </row>
    <row r="3654" spans="1:4" x14ac:dyDescent="0.25">
      <c r="A3654" s="111">
        <f t="shared" ca="1" si="114"/>
        <v>28</v>
      </c>
      <c r="B3654" s="111" t="str">
        <f ca="1">OFFSET('YODA Header Blocks'!$A$1,0,'YODA File'!A3654)</f>
        <v>Data Values</v>
      </c>
      <c r="C3654" s="111">
        <f t="shared" ca="1" si="115"/>
        <v>3553</v>
      </c>
      <c r="D3654" s="111" t="str">
        <f ca="1">IF(ROW()-2&gt;LengthHeader,"",
OFFSET('YODA Header Blocks'!$A$2,'YODA File'!C3654,'YODA File'!A3654))</f>
        <v/>
      </c>
    </row>
    <row r="3655" spans="1:4" x14ac:dyDescent="0.25">
      <c r="A3655" s="111">
        <f t="shared" ca="1" si="114"/>
        <v>28</v>
      </c>
      <c r="B3655" s="111" t="str">
        <f ca="1">OFFSET('YODA Header Blocks'!$A$1,0,'YODA File'!A3655)</f>
        <v>Data Values</v>
      </c>
      <c r="C3655" s="111">
        <f t="shared" ca="1" si="115"/>
        <v>3554</v>
      </c>
      <c r="D3655" s="111" t="str">
        <f ca="1">IF(ROW()-2&gt;LengthHeader,"",
OFFSET('YODA Header Blocks'!$A$2,'YODA File'!C3655,'YODA File'!A3655))</f>
        <v/>
      </c>
    </row>
    <row r="3656" spans="1:4" x14ac:dyDescent="0.25">
      <c r="A3656" s="111">
        <f t="shared" ca="1" si="114"/>
        <v>28</v>
      </c>
      <c r="B3656" s="111" t="str">
        <f ca="1">OFFSET('YODA Header Blocks'!$A$1,0,'YODA File'!A3656)</f>
        <v>Data Values</v>
      </c>
      <c r="C3656" s="111">
        <f t="shared" ca="1" si="115"/>
        <v>3555</v>
      </c>
      <c r="D3656" s="111" t="str">
        <f ca="1">IF(ROW()-2&gt;LengthHeader,"",
OFFSET('YODA Header Blocks'!$A$2,'YODA File'!C3656,'YODA File'!A3656))</f>
        <v/>
      </c>
    </row>
    <row r="3657" spans="1:4" x14ac:dyDescent="0.25">
      <c r="A3657" s="111">
        <f t="shared" ca="1" si="114"/>
        <v>28</v>
      </c>
      <c r="B3657" s="111" t="str">
        <f ca="1">OFFSET('YODA Header Blocks'!$A$1,0,'YODA File'!A3657)</f>
        <v>Data Values</v>
      </c>
      <c r="C3657" s="111">
        <f t="shared" ca="1" si="115"/>
        <v>3556</v>
      </c>
      <c r="D3657" s="111" t="str">
        <f ca="1">IF(ROW()-2&gt;LengthHeader,"",
OFFSET('YODA Header Blocks'!$A$2,'YODA File'!C3657,'YODA File'!A3657))</f>
        <v/>
      </c>
    </row>
    <row r="3658" spans="1:4" x14ac:dyDescent="0.25">
      <c r="A3658" s="111">
        <f t="shared" ca="1" si="114"/>
        <v>28</v>
      </c>
      <c r="B3658" s="111" t="str">
        <f ca="1">OFFSET('YODA Header Blocks'!$A$1,0,'YODA File'!A3658)</f>
        <v>Data Values</v>
      </c>
      <c r="C3658" s="111">
        <f t="shared" ca="1" si="115"/>
        <v>3557</v>
      </c>
      <c r="D3658" s="111" t="str">
        <f ca="1">IF(ROW()-2&gt;LengthHeader,"",
OFFSET('YODA Header Blocks'!$A$2,'YODA File'!C3658,'YODA File'!A3658))</f>
        <v/>
      </c>
    </row>
    <row r="3659" spans="1:4" x14ac:dyDescent="0.25">
      <c r="A3659" s="111">
        <f t="shared" ca="1" si="114"/>
        <v>28</v>
      </c>
      <c r="B3659" s="111" t="str">
        <f ca="1">OFFSET('YODA Header Blocks'!$A$1,0,'YODA File'!A3659)</f>
        <v>Data Values</v>
      </c>
      <c r="C3659" s="111">
        <f t="shared" ca="1" si="115"/>
        <v>3558</v>
      </c>
      <c r="D3659" s="111" t="str">
        <f ca="1">IF(ROW()-2&gt;LengthHeader,"",
OFFSET('YODA Header Blocks'!$A$2,'YODA File'!C3659,'YODA File'!A3659))</f>
        <v/>
      </c>
    </row>
    <row r="3660" spans="1:4" x14ac:dyDescent="0.25">
      <c r="A3660" s="111">
        <f t="shared" ca="1" si="114"/>
        <v>28</v>
      </c>
      <c r="B3660" s="111" t="str">
        <f ca="1">OFFSET('YODA Header Blocks'!$A$1,0,'YODA File'!A3660)</f>
        <v>Data Values</v>
      </c>
      <c r="C3660" s="111">
        <f t="shared" ca="1" si="115"/>
        <v>3559</v>
      </c>
      <c r="D3660" s="111" t="str">
        <f ca="1">IF(ROW()-2&gt;LengthHeader,"",
OFFSET('YODA Header Blocks'!$A$2,'YODA File'!C3660,'YODA File'!A3660))</f>
        <v/>
      </c>
    </row>
    <row r="3661" spans="1:4" x14ac:dyDescent="0.25">
      <c r="A3661" s="111">
        <f t="shared" ca="1" si="114"/>
        <v>28</v>
      </c>
      <c r="B3661" s="111" t="str">
        <f ca="1">OFFSET('YODA Header Blocks'!$A$1,0,'YODA File'!A3661)</f>
        <v>Data Values</v>
      </c>
      <c r="C3661" s="111">
        <f t="shared" ca="1" si="115"/>
        <v>3560</v>
      </c>
      <c r="D3661" s="111" t="str">
        <f ca="1">IF(ROW()-2&gt;LengthHeader,"",
OFFSET('YODA Header Blocks'!$A$2,'YODA File'!C3661,'YODA File'!A3661))</f>
        <v/>
      </c>
    </row>
    <row r="3662" spans="1:4" x14ac:dyDescent="0.25">
      <c r="A3662" s="111">
        <f t="shared" ca="1" si="114"/>
        <v>28</v>
      </c>
      <c r="B3662" s="111" t="str">
        <f ca="1">OFFSET('YODA Header Blocks'!$A$1,0,'YODA File'!A3662)</f>
        <v>Data Values</v>
      </c>
      <c r="C3662" s="111">
        <f t="shared" ca="1" si="115"/>
        <v>3561</v>
      </c>
      <c r="D3662" s="111" t="str">
        <f ca="1">IF(ROW()-2&gt;LengthHeader,"",
OFFSET('YODA Header Blocks'!$A$2,'YODA File'!C3662,'YODA File'!A3662))</f>
        <v/>
      </c>
    </row>
    <row r="3663" spans="1:4" x14ac:dyDescent="0.25">
      <c r="A3663" s="111">
        <f t="shared" ca="1" si="114"/>
        <v>28</v>
      </c>
      <c r="B3663" s="111" t="str">
        <f ca="1">OFFSET('YODA Header Blocks'!$A$1,0,'YODA File'!A3663)</f>
        <v>Data Values</v>
      </c>
      <c r="C3663" s="111">
        <f t="shared" ca="1" si="115"/>
        <v>3562</v>
      </c>
      <c r="D3663" s="111" t="str">
        <f ca="1">IF(ROW()-2&gt;LengthHeader,"",
OFFSET('YODA Header Blocks'!$A$2,'YODA File'!C3663,'YODA File'!A3663))</f>
        <v/>
      </c>
    </row>
    <row r="3664" spans="1:4" x14ac:dyDescent="0.25">
      <c r="A3664" s="111">
        <f t="shared" ca="1" si="114"/>
        <v>28</v>
      </c>
      <c r="B3664" s="111" t="str">
        <f ca="1">OFFSET('YODA Header Blocks'!$A$1,0,'YODA File'!A3664)</f>
        <v>Data Values</v>
      </c>
      <c r="C3664" s="111">
        <f t="shared" ca="1" si="115"/>
        <v>3563</v>
      </c>
      <c r="D3664" s="111" t="str">
        <f ca="1">IF(ROW()-2&gt;LengthHeader,"",
OFFSET('YODA Header Blocks'!$A$2,'YODA File'!C3664,'YODA File'!A3664))</f>
        <v/>
      </c>
    </row>
    <row r="3665" spans="1:4" x14ac:dyDescent="0.25">
      <c r="A3665" s="111">
        <f t="shared" ca="1" si="114"/>
        <v>28</v>
      </c>
      <c r="B3665" s="111" t="str">
        <f ca="1">OFFSET('YODA Header Blocks'!$A$1,0,'YODA File'!A3665)</f>
        <v>Data Values</v>
      </c>
      <c r="C3665" s="111">
        <f t="shared" ca="1" si="115"/>
        <v>3564</v>
      </c>
      <c r="D3665" s="111" t="str">
        <f ca="1">IF(ROW()-2&gt;LengthHeader,"",
OFFSET('YODA Header Blocks'!$A$2,'YODA File'!C3665,'YODA File'!A3665))</f>
        <v/>
      </c>
    </row>
    <row r="3666" spans="1:4" x14ac:dyDescent="0.25">
      <c r="A3666" s="111">
        <f t="shared" ca="1" si="114"/>
        <v>28</v>
      </c>
      <c r="B3666" s="111" t="str">
        <f ca="1">OFFSET('YODA Header Blocks'!$A$1,0,'YODA File'!A3666)</f>
        <v>Data Values</v>
      </c>
      <c r="C3666" s="111">
        <f t="shared" ca="1" si="115"/>
        <v>3565</v>
      </c>
      <c r="D3666" s="111" t="str">
        <f ca="1">IF(ROW()-2&gt;LengthHeader,"",
OFFSET('YODA Header Blocks'!$A$2,'YODA File'!C3666,'YODA File'!A3666))</f>
        <v/>
      </c>
    </row>
    <row r="3667" spans="1:4" x14ac:dyDescent="0.25">
      <c r="A3667" s="111">
        <f t="shared" ca="1" si="114"/>
        <v>28</v>
      </c>
      <c r="B3667" s="111" t="str">
        <f ca="1">OFFSET('YODA Header Blocks'!$A$1,0,'YODA File'!A3667)</f>
        <v>Data Values</v>
      </c>
      <c r="C3667" s="111">
        <f t="shared" ca="1" si="115"/>
        <v>3566</v>
      </c>
      <c r="D3667" s="111" t="str">
        <f ca="1">IF(ROW()-2&gt;LengthHeader,"",
OFFSET('YODA Header Blocks'!$A$2,'YODA File'!C3667,'YODA File'!A3667))</f>
        <v/>
      </c>
    </row>
    <row r="3668" spans="1:4" x14ac:dyDescent="0.25">
      <c r="A3668" s="111">
        <f t="shared" ca="1" si="114"/>
        <v>28</v>
      </c>
      <c r="B3668" s="111" t="str">
        <f ca="1">OFFSET('YODA Header Blocks'!$A$1,0,'YODA File'!A3668)</f>
        <v>Data Values</v>
      </c>
      <c r="C3668" s="111">
        <f t="shared" ca="1" si="115"/>
        <v>3567</v>
      </c>
      <c r="D3668" s="111" t="str">
        <f ca="1">IF(ROW()-2&gt;LengthHeader,"",
OFFSET('YODA Header Blocks'!$A$2,'YODA File'!C3668,'YODA File'!A3668))</f>
        <v/>
      </c>
    </row>
    <row r="3669" spans="1:4" x14ac:dyDescent="0.25">
      <c r="A3669" s="111">
        <f t="shared" ca="1" si="114"/>
        <v>28</v>
      </c>
      <c r="B3669" s="111" t="str">
        <f ca="1">OFFSET('YODA Header Blocks'!$A$1,0,'YODA File'!A3669)</f>
        <v>Data Values</v>
      </c>
      <c r="C3669" s="111">
        <f t="shared" ca="1" si="115"/>
        <v>3568</v>
      </c>
      <c r="D3669" s="111" t="str">
        <f ca="1">IF(ROW()-2&gt;LengthHeader,"",
OFFSET('YODA Header Blocks'!$A$2,'YODA File'!C3669,'YODA File'!A3669))</f>
        <v/>
      </c>
    </row>
    <row r="3670" spans="1:4" x14ac:dyDescent="0.25">
      <c r="A3670" s="111">
        <f t="shared" ca="1" si="114"/>
        <v>28</v>
      </c>
      <c r="B3670" s="111" t="str">
        <f ca="1">OFFSET('YODA Header Blocks'!$A$1,0,'YODA File'!A3670)</f>
        <v>Data Values</v>
      </c>
      <c r="C3670" s="111">
        <f t="shared" ca="1" si="115"/>
        <v>3569</v>
      </c>
      <c r="D3670" s="111" t="str">
        <f ca="1">IF(ROW()-2&gt;LengthHeader,"",
OFFSET('YODA Header Blocks'!$A$2,'YODA File'!C3670,'YODA File'!A3670))</f>
        <v/>
      </c>
    </row>
    <row r="3671" spans="1:4" x14ac:dyDescent="0.25">
      <c r="A3671" s="111">
        <f t="shared" ca="1" si="114"/>
        <v>28</v>
      </c>
      <c r="B3671" s="111" t="str">
        <f ca="1">OFFSET('YODA Header Blocks'!$A$1,0,'YODA File'!A3671)</f>
        <v>Data Values</v>
      </c>
      <c r="C3671" s="111">
        <f t="shared" ca="1" si="115"/>
        <v>3570</v>
      </c>
      <c r="D3671" s="111" t="str">
        <f ca="1">IF(ROW()-2&gt;LengthHeader,"",
OFFSET('YODA Header Blocks'!$A$2,'YODA File'!C3671,'YODA File'!A3671))</f>
        <v/>
      </c>
    </row>
    <row r="3672" spans="1:4" x14ac:dyDescent="0.25">
      <c r="A3672" s="111">
        <f t="shared" ca="1" si="114"/>
        <v>28</v>
      </c>
      <c r="B3672" s="111" t="str">
        <f ca="1">OFFSET('YODA Header Blocks'!$A$1,0,'YODA File'!A3672)</f>
        <v>Data Values</v>
      </c>
      <c r="C3672" s="111">
        <f t="shared" ca="1" si="115"/>
        <v>3571</v>
      </c>
      <c r="D3672" s="111" t="str">
        <f ca="1">IF(ROW()-2&gt;LengthHeader,"",
OFFSET('YODA Header Blocks'!$A$2,'YODA File'!C3672,'YODA File'!A3672))</f>
        <v/>
      </c>
    </row>
    <row r="3673" spans="1:4" x14ac:dyDescent="0.25">
      <c r="A3673" s="111">
        <f t="shared" ca="1" si="114"/>
        <v>28</v>
      </c>
      <c r="B3673" s="111" t="str">
        <f ca="1">OFFSET('YODA Header Blocks'!$A$1,0,'YODA File'!A3673)</f>
        <v>Data Values</v>
      </c>
      <c r="C3673" s="111">
        <f t="shared" ca="1" si="115"/>
        <v>3572</v>
      </c>
      <c r="D3673" s="111" t="str">
        <f ca="1">IF(ROW()-2&gt;LengthHeader,"",
OFFSET('YODA Header Blocks'!$A$2,'YODA File'!C3673,'YODA File'!A3673))</f>
        <v/>
      </c>
    </row>
    <row r="3674" spans="1:4" x14ac:dyDescent="0.25">
      <c r="A3674" s="111">
        <f t="shared" ca="1" si="114"/>
        <v>28</v>
      </c>
      <c r="B3674" s="111" t="str">
        <f ca="1">OFFSET('YODA Header Blocks'!$A$1,0,'YODA File'!A3674)</f>
        <v>Data Values</v>
      </c>
      <c r="C3674" s="111">
        <f t="shared" ca="1" si="115"/>
        <v>3573</v>
      </c>
      <c r="D3674" s="111" t="str">
        <f ca="1">IF(ROW()-2&gt;LengthHeader,"",
OFFSET('YODA Header Blocks'!$A$2,'YODA File'!C3674,'YODA File'!A3674))</f>
        <v/>
      </c>
    </row>
    <row r="3675" spans="1:4" x14ac:dyDescent="0.25">
      <c r="A3675" s="111">
        <f t="shared" ca="1" si="114"/>
        <v>28</v>
      </c>
      <c r="B3675" s="111" t="str">
        <f ca="1">OFFSET('YODA Header Blocks'!$A$1,0,'YODA File'!A3675)</f>
        <v>Data Values</v>
      </c>
      <c r="C3675" s="111">
        <f t="shared" ca="1" si="115"/>
        <v>3574</v>
      </c>
      <c r="D3675" s="111" t="str">
        <f ca="1">IF(ROW()-2&gt;LengthHeader,"",
OFFSET('YODA Header Blocks'!$A$2,'YODA File'!C3675,'YODA File'!A3675))</f>
        <v/>
      </c>
    </row>
    <row r="3676" spans="1:4" x14ac:dyDescent="0.25">
      <c r="A3676" s="111">
        <f t="shared" ca="1" si="114"/>
        <v>28</v>
      </c>
      <c r="B3676" s="111" t="str">
        <f ca="1">OFFSET('YODA Header Blocks'!$A$1,0,'YODA File'!A3676)</f>
        <v>Data Values</v>
      </c>
      <c r="C3676" s="111">
        <f t="shared" ca="1" si="115"/>
        <v>3575</v>
      </c>
      <c r="D3676" s="111" t="str">
        <f ca="1">IF(ROW()-2&gt;LengthHeader,"",
OFFSET('YODA Header Blocks'!$A$2,'YODA File'!C3676,'YODA File'!A3676))</f>
        <v/>
      </c>
    </row>
    <row r="3677" spans="1:4" x14ac:dyDescent="0.25">
      <c r="A3677" s="111">
        <f t="shared" ca="1" si="114"/>
        <v>28</v>
      </c>
      <c r="B3677" s="111" t="str">
        <f ca="1">OFFSET('YODA Header Blocks'!$A$1,0,'YODA File'!A3677)</f>
        <v>Data Values</v>
      </c>
      <c r="C3677" s="111">
        <f t="shared" ca="1" si="115"/>
        <v>3576</v>
      </c>
      <c r="D3677" s="111" t="str">
        <f ca="1">IF(ROW()-2&gt;LengthHeader,"",
OFFSET('YODA Header Blocks'!$A$2,'YODA File'!C3677,'YODA File'!A3677))</f>
        <v/>
      </c>
    </row>
    <row r="3678" spans="1:4" x14ac:dyDescent="0.25">
      <c r="A3678" s="111">
        <f t="shared" ca="1" si="114"/>
        <v>28</v>
      </c>
      <c r="B3678" s="111" t="str">
        <f ca="1">OFFSET('YODA Header Blocks'!$A$1,0,'YODA File'!A3678)</f>
        <v>Data Values</v>
      </c>
      <c r="C3678" s="111">
        <f t="shared" ca="1" si="115"/>
        <v>3577</v>
      </c>
      <c r="D3678" s="111" t="str">
        <f ca="1">IF(ROW()-2&gt;LengthHeader,"",
OFFSET('YODA Header Blocks'!$A$2,'YODA File'!C3678,'YODA File'!A3678))</f>
        <v/>
      </c>
    </row>
    <row r="3679" spans="1:4" x14ac:dyDescent="0.25">
      <c r="A3679" s="111">
        <f t="shared" ca="1" si="114"/>
        <v>28</v>
      </c>
      <c r="B3679" s="111" t="str">
        <f ca="1">OFFSET('YODA Header Blocks'!$A$1,0,'YODA File'!A3679)</f>
        <v>Data Values</v>
      </c>
      <c r="C3679" s="111">
        <f t="shared" ca="1" si="115"/>
        <v>3578</v>
      </c>
      <c r="D3679" s="111" t="str">
        <f ca="1">IF(ROW()-2&gt;LengthHeader,"",
OFFSET('YODA Header Blocks'!$A$2,'YODA File'!C3679,'YODA File'!A3679))</f>
        <v/>
      </c>
    </row>
    <row r="3680" spans="1:4" x14ac:dyDescent="0.25">
      <c r="A3680" s="111">
        <f t="shared" ca="1" si="114"/>
        <v>28</v>
      </c>
      <c r="B3680" s="111" t="str">
        <f ca="1">OFFSET('YODA Header Blocks'!$A$1,0,'YODA File'!A3680)</f>
        <v>Data Values</v>
      </c>
      <c r="C3680" s="111">
        <f t="shared" ca="1" si="115"/>
        <v>3579</v>
      </c>
      <c r="D3680" s="111" t="str">
        <f ca="1">IF(ROW()-2&gt;LengthHeader,"",
OFFSET('YODA Header Blocks'!$A$2,'YODA File'!C3680,'YODA File'!A3680))</f>
        <v/>
      </c>
    </row>
    <row r="3681" spans="1:4" x14ac:dyDescent="0.25">
      <c r="A3681" s="111">
        <f t="shared" ca="1" si="114"/>
        <v>28</v>
      </c>
      <c r="B3681" s="111" t="str">
        <f ca="1">OFFSET('YODA Header Blocks'!$A$1,0,'YODA File'!A3681)</f>
        <v>Data Values</v>
      </c>
      <c r="C3681" s="111">
        <f t="shared" ca="1" si="115"/>
        <v>3580</v>
      </c>
      <c r="D3681" s="111" t="str">
        <f ca="1">IF(ROW()-2&gt;LengthHeader,"",
OFFSET('YODA Header Blocks'!$A$2,'YODA File'!C3681,'YODA File'!A3681))</f>
        <v/>
      </c>
    </row>
    <row r="3682" spans="1:4" x14ac:dyDescent="0.25">
      <c r="A3682" s="111">
        <f t="shared" ca="1" si="114"/>
        <v>28</v>
      </c>
      <c r="B3682" s="111" t="str">
        <f ca="1">OFFSET('YODA Header Blocks'!$A$1,0,'YODA File'!A3682)</f>
        <v>Data Values</v>
      </c>
      <c r="C3682" s="111">
        <f t="shared" ca="1" si="115"/>
        <v>3581</v>
      </c>
      <c r="D3682" s="111" t="str">
        <f ca="1">IF(ROW()-2&gt;LengthHeader,"",
OFFSET('YODA Header Blocks'!$A$2,'YODA File'!C3682,'YODA File'!A3682))</f>
        <v/>
      </c>
    </row>
    <row r="3683" spans="1:4" x14ac:dyDescent="0.25">
      <c r="A3683" s="111">
        <f t="shared" ca="1" si="114"/>
        <v>28</v>
      </c>
      <c r="B3683" s="111" t="str">
        <f ca="1">OFFSET('YODA Header Blocks'!$A$1,0,'YODA File'!A3683)</f>
        <v>Data Values</v>
      </c>
      <c r="C3683" s="111">
        <f t="shared" ca="1" si="115"/>
        <v>3582</v>
      </c>
      <c r="D3683" s="111" t="str">
        <f ca="1">IF(ROW()-2&gt;LengthHeader,"",
OFFSET('YODA Header Blocks'!$A$2,'YODA File'!C3683,'YODA File'!A3683))</f>
        <v/>
      </c>
    </row>
    <row r="3684" spans="1:4" x14ac:dyDescent="0.25">
      <c r="A3684" s="111">
        <f t="shared" ca="1" si="114"/>
        <v>28</v>
      </c>
      <c r="B3684" s="111" t="str">
        <f ca="1">OFFSET('YODA Header Blocks'!$A$1,0,'YODA File'!A3684)</f>
        <v>Data Values</v>
      </c>
      <c r="C3684" s="111">
        <f t="shared" ca="1" si="115"/>
        <v>3583</v>
      </c>
      <c r="D3684" s="111" t="str">
        <f ca="1">IF(ROW()-2&gt;LengthHeader,"",
OFFSET('YODA Header Blocks'!$A$2,'YODA File'!C3684,'YODA File'!A3684))</f>
        <v/>
      </c>
    </row>
    <row r="3685" spans="1:4" x14ac:dyDescent="0.25">
      <c r="A3685" s="111">
        <f t="shared" ca="1" si="114"/>
        <v>28</v>
      </c>
      <c r="B3685" s="111" t="str">
        <f ca="1">OFFSET('YODA Header Blocks'!$A$1,0,'YODA File'!A3685)</f>
        <v>Data Values</v>
      </c>
      <c r="C3685" s="111">
        <f t="shared" ca="1" si="115"/>
        <v>3584</v>
      </c>
      <c r="D3685" s="111" t="str">
        <f ca="1">IF(ROW()-2&gt;LengthHeader,"",
OFFSET('YODA Header Blocks'!$A$2,'YODA File'!C3685,'YODA File'!A3685))</f>
        <v/>
      </c>
    </row>
    <row r="3686" spans="1:4" x14ac:dyDescent="0.25">
      <c r="A3686" s="111">
        <f t="shared" ca="1" si="114"/>
        <v>28</v>
      </c>
      <c r="B3686" s="111" t="str">
        <f ca="1">OFFSET('YODA Header Blocks'!$A$1,0,'YODA File'!A3686)</f>
        <v>Data Values</v>
      </c>
      <c r="C3686" s="111">
        <f t="shared" ca="1" si="115"/>
        <v>3585</v>
      </c>
      <c r="D3686" s="111" t="str">
        <f ca="1">IF(ROW()-2&gt;LengthHeader,"",
OFFSET('YODA Header Blocks'!$A$2,'YODA File'!C3686,'YODA File'!A3686))</f>
        <v/>
      </c>
    </row>
    <row r="3687" spans="1:4" x14ac:dyDescent="0.25">
      <c r="A3687" s="111">
        <f t="shared" ca="1" si="114"/>
        <v>28</v>
      </c>
      <c r="B3687" s="111" t="str">
        <f ca="1">OFFSET('YODA Header Blocks'!$A$1,0,'YODA File'!A3687)</f>
        <v>Data Values</v>
      </c>
      <c r="C3687" s="111">
        <f t="shared" ca="1" si="115"/>
        <v>3586</v>
      </c>
      <c r="D3687" s="111" t="str">
        <f ca="1">IF(ROW()-2&gt;LengthHeader,"",
OFFSET('YODA Header Blocks'!$A$2,'YODA File'!C3687,'YODA File'!A3687))</f>
        <v/>
      </c>
    </row>
    <row r="3688" spans="1:4" x14ac:dyDescent="0.25">
      <c r="A3688" s="111">
        <f t="shared" ca="1" si="114"/>
        <v>28</v>
      </c>
      <c r="B3688" s="111" t="str">
        <f ca="1">OFFSET('YODA Header Blocks'!$A$1,0,'YODA File'!A3688)</f>
        <v>Data Values</v>
      </c>
      <c r="C3688" s="111">
        <f t="shared" ca="1" si="115"/>
        <v>3587</v>
      </c>
      <c r="D3688" s="111" t="str">
        <f ca="1">IF(ROW()-2&gt;LengthHeader,"",
OFFSET('YODA Header Blocks'!$A$2,'YODA File'!C3688,'YODA File'!A3688))</f>
        <v/>
      </c>
    </row>
    <row r="3689" spans="1:4" x14ac:dyDescent="0.25">
      <c r="A3689" s="111">
        <f t="shared" ca="1" si="114"/>
        <v>28</v>
      </c>
      <c r="B3689" s="111" t="str">
        <f ca="1">OFFSET('YODA Header Blocks'!$A$1,0,'YODA File'!A3689)</f>
        <v>Data Values</v>
      </c>
      <c r="C3689" s="111">
        <f t="shared" ca="1" si="115"/>
        <v>3588</v>
      </c>
      <c r="D3689" s="111" t="str">
        <f ca="1">IF(ROW()-2&gt;LengthHeader,"",
OFFSET('YODA Header Blocks'!$A$2,'YODA File'!C3689,'YODA File'!A3689))</f>
        <v/>
      </c>
    </row>
    <row r="3690" spans="1:4" x14ac:dyDescent="0.25">
      <c r="A3690" s="111">
        <f t="shared" ca="1" si="114"/>
        <v>28</v>
      </c>
      <c r="B3690" s="111" t="str">
        <f ca="1">OFFSET('YODA Header Blocks'!$A$1,0,'YODA File'!A3690)</f>
        <v>Data Values</v>
      </c>
      <c r="C3690" s="111">
        <f t="shared" ca="1" si="115"/>
        <v>3589</v>
      </c>
      <c r="D3690" s="111" t="str">
        <f ca="1">IF(ROW()-2&gt;LengthHeader,"",
OFFSET('YODA Header Blocks'!$A$2,'YODA File'!C3690,'YODA File'!A3690))</f>
        <v/>
      </c>
    </row>
    <row r="3691" spans="1:4" x14ac:dyDescent="0.25">
      <c r="A3691" s="111">
        <f t="shared" ca="1" si="114"/>
        <v>28</v>
      </c>
      <c r="B3691" s="111" t="str">
        <f ca="1">OFFSET('YODA Header Blocks'!$A$1,0,'YODA File'!A3691)</f>
        <v>Data Values</v>
      </c>
      <c r="C3691" s="111">
        <f t="shared" ca="1" si="115"/>
        <v>3590</v>
      </c>
      <c r="D3691" s="111" t="str">
        <f ca="1">IF(ROW()-2&gt;LengthHeader,"",
OFFSET('YODA Header Blocks'!$A$2,'YODA File'!C3691,'YODA File'!A3691))</f>
        <v/>
      </c>
    </row>
    <row r="3692" spans="1:4" x14ac:dyDescent="0.25">
      <c r="A3692" s="111">
        <f t="shared" ca="1" si="114"/>
        <v>28</v>
      </c>
      <c r="B3692" s="111" t="str">
        <f ca="1">OFFSET('YODA Header Blocks'!$A$1,0,'YODA File'!A3692)</f>
        <v>Data Values</v>
      </c>
      <c r="C3692" s="111">
        <f t="shared" ca="1" si="115"/>
        <v>3591</v>
      </c>
      <c r="D3692" s="111" t="str">
        <f ca="1">IF(ROW()-2&gt;LengthHeader,"",
OFFSET('YODA Header Blocks'!$A$2,'YODA File'!C3692,'YODA File'!A3692))</f>
        <v/>
      </c>
    </row>
    <row r="3693" spans="1:4" x14ac:dyDescent="0.25">
      <c r="A3693" s="111">
        <f t="shared" ca="1" si="114"/>
        <v>28</v>
      </c>
      <c r="B3693" s="111" t="str">
        <f ca="1">OFFSET('YODA Header Blocks'!$A$1,0,'YODA File'!A3693)</f>
        <v>Data Values</v>
      </c>
      <c r="C3693" s="111">
        <f t="shared" ca="1" si="115"/>
        <v>3592</v>
      </c>
      <c r="D3693" s="111" t="str">
        <f ca="1">IF(ROW()-2&gt;LengthHeader,"",
OFFSET('YODA Header Blocks'!$A$2,'YODA File'!C3693,'YODA File'!A3693))</f>
        <v/>
      </c>
    </row>
    <row r="3694" spans="1:4" x14ac:dyDescent="0.25">
      <c r="A3694" s="111">
        <f t="shared" ca="1" si="114"/>
        <v>28</v>
      </c>
      <c r="B3694" s="111" t="str">
        <f ca="1">OFFSET('YODA Header Blocks'!$A$1,0,'YODA File'!A3694)</f>
        <v>Data Values</v>
      </c>
      <c r="C3694" s="111">
        <f t="shared" ca="1" si="115"/>
        <v>3593</v>
      </c>
      <c r="D3694" s="111" t="str">
        <f ca="1">IF(ROW()-2&gt;LengthHeader,"",
OFFSET('YODA Header Blocks'!$A$2,'YODA File'!C3694,'YODA File'!A3694))</f>
        <v/>
      </c>
    </row>
    <row r="3695" spans="1:4" x14ac:dyDescent="0.25">
      <c r="A3695" s="111">
        <f t="shared" ca="1" si="114"/>
        <v>28</v>
      </c>
      <c r="B3695" s="111" t="str">
        <f ca="1">OFFSET('YODA Header Blocks'!$A$1,0,'YODA File'!A3695)</f>
        <v>Data Values</v>
      </c>
      <c r="C3695" s="111">
        <f t="shared" ca="1" si="115"/>
        <v>3594</v>
      </c>
      <c r="D3695" s="111" t="str">
        <f ca="1">IF(ROW()-2&gt;LengthHeader,"",
OFFSET('YODA Header Blocks'!$A$2,'YODA File'!C3695,'YODA File'!A3695))</f>
        <v/>
      </c>
    </row>
    <row r="3696" spans="1:4" x14ac:dyDescent="0.25">
      <c r="A3696" s="111">
        <f t="shared" ca="1" si="114"/>
        <v>28</v>
      </c>
      <c r="B3696" s="111" t="str">
        <f ca="1">OFFSET('YODA Header Blocks'!$A$1,0,'YODA File'!A3696)</f>
        <v>Data Values</v>
      </c>
      <c r="C3696" s="111">
        <f t="shared" ca="1" si="115"/>
        <v>3595</v>
      </c>
      <c r="D3696" s="111" t="str">
        <f ca="1">IF(ROW()-2&gt;LengthHeader,"",
OFFSET('YODA Header Blocks'!$A$2,'YODA File'!C3696,'YODA File'!A3696))</f>
        <v/>
      </c>
    </row>
    <row r="3697" spans="1:4" x14ac:dyDescent="0.25">
      <c r="A3697" s="111">
        <f t="shared" ca="1" si="114"/>
        <v>28</v>
      </c>
      <c r="B3697" s="111" t="str">
        <f ca="1">OFFSET('YODA Header Blocks'!$A$1,0,'YODA File'!A3697)</f>
        <v>Data Values</v>
      </c>
      <c r="C3697" s="111">
        <f t="shared" ca="1" si="115"/>
        <v>3596</v>
      </c>
      <c r="D3697" s="111" t="str">
        <f ca="1">IF(ROW()-2&gt;LengthHeader,"",
OFFSET('YODA Header Blocks'!$A$2,'YODA File'!C3697,'YODA File'!A3697))</f>
        <v/>
      </c>
    </row>
    <row r="3698" spans="1:4" x14ac:dyDescent="0.25">
      <c r="A3698" s="111">
        <f t="shared" ca="1" si="114"/>
        <v>28</v>
      </c>
      <c r="B3698" s="111" t="str">
        <f ca="1">OFFSET('YODA Header Blocks'!$A$1,0,'YODA File'!A3698)</f>
        <v>Data Values</v>
      </c>
      <c r="C3698" s="111">
        <f t="shared" ca="1" si="115"/>
        <v>3597</v>
      </c>
      <c r="D3698" s="111" t="str">
        <f ca="1">IF(ROW()-2&gt;LengthHeader,"",
OFFSET('YODA Header Blocks'!$A$2,'YODA File'!C3698,'YODA File'!A3698))</f>
        <v/>
      </c>
    </row>
    <row r="3699" spans="1:4" x14ac:dyDescent="0.25">
      <c r="A3699" s="111">
        <f t="shared" ca="1" si="114"/>
        <v>28</v>
      </c>
      <c r="B3699" s="111" t="str">
        <f ca="1">OFFSET('YODA Header Blocks'!$A$1,0,'YODA File'!A3699)</f>
        <v>Data Values</v>
      </c>
      <c r="C3699" s="111">
        <f t="shared" ca="1" si="115"/>
        <v>3598</v>
      </c>
      <c r="D3699" s="111" t="str">
        <f ca="1">IF(ROW()-2&gt;LengthHeader,"",
OFFSET('YODA Header Blocks'!$A$2,'YODA File'!C3699,'YODA File'!A3699))</f>
        <v/>
      </c>
    </row>
    <row r="3700" spans="1:4" x14ac:dyDescent="0.25">
      <c r="A3700" s="111">
        <f t="shared" ca="1" si="114"/>
        <v>28</v>
      </c>
      <c r="B3700" s="111" t="str">
        <f ca="1">OFFSET('YODA Header Blocks'!$A$1,0,'YODA File'!A3700)</f>
        <v>Data Values</v>
      </c>
      <c r="C3700" s="111">
        <f t="shared" ca="1" si="115"/>
        <v>3599</v>
      </c>
      <c r="D3700" s="111" t="str">
        <f ca="1">IF(ROW()-2&gt;LengthHeader,"",
OFFSET('YODA Header Blocks'!$A$2,'YODA File'!C3700,'YODA File'!A3700))</f>
        <v/>
      </c>
    </row>
    <row r="3701" spans="1:4" x14ac:dyDescent="0.25">
      <c r="A3701" s="111">
        <f t="shared" ca="1" si="114"/>
        <v>28</v>
      </c>
      <c r="B3701" s="111" t="str">
        <f ca="1">OFFSET('YODA Header Blocks'!$A$1,0,'YODA File'!A3701)</f>
        <v>Data Values</v>
      </c>
      <c r="C3701" s="111">
        <f t="shared" ca="1" si="115"/>
        <v>3600</v>
      </c>
      <c r="D3701" s="111" t="str">
        <f ca="1">IF(ROW()-2&gt;LengthHeader,"",
OFFSET('YODA Header Blocks'!$A$2,'YODA File'!C3701,'YODA File'!A3701))</f>
        <v/>
      </c>
    </row>
    <row r="3702" spans="1:4" x14ac:dyDescent="0.25">
      <c r="A3702" s="111">
        <f t="shared" ca="1" si="114"/>
        <v>28</v>
      </c>
      <c r="B3702" s="111" t="str">
        <f ca="1">OFFSET('YODA Header Blocks'!$A$1,0,'YODA File'!A3702)</f>
        <v>Data Values</v>
      </c>
      <c r="C3702" s="111">
        <f t="shared" ca="1" si="115"/>
        <v>3601</v>
      </c>
      <c r="D3702" s="111" t="str">
        <f ca="1">IF(ROW()-2&gt;LengthHeader,"",
OFFSET('YODA Header Blocks'!$A$2,'YODA File'!C3702,'YODA File'!A3702))</f>
        <v/>
      </c>
    </row>
    <row r="3703" spans="1:4" x14ac:dyDescent="0.25">
      <c r="A3703" s="111">
        <f t="shared" ca="1" si="114"/>
        <v>28</v>
      </c>
      <c r="B3703" s="111" t="str">
        <f ca="1">OFFSET('YODA Header Blocks'!$A$1,0,'YODA File'!A3703)</f>
        <v>Data Values</v>
      </c>
      <c r="C3703" s="111">
        <f t="shared" ca="1" si="115"/>
        <v>3602</v>
      </c>
      <c r="D3703" s="111" t="str">
        <f ca="1">IF(ROW()-2&gt;LengthHeader,"",
OFFSET('YODA Header Blocks'!$A$2,'YODA File'!C3703,'YODA File'!A3703))</f>
        <v/>
      </c>
    </row>
    <row r="3704" spans="1:4" x14ac:dyDescent="0.25">
      <c r="A3704" s="111">
        <f t="shared" ca="1" si="114"/>
        <v>28</v>
      </c>
      <c r="B3704" s="111" t="str">
        <f ca="1">OFFSET('YODA Header Blocks'!$A$1,0,'YODA File'!A3704)</f>
        <v>Data Values</v>
      </c>
      <c r="C3704" s="111">
        <f t="shared" ca="1" si="115"/>
        <v>3603</v>
      </c>
      <c r="D3704" s="111" t="str">
        <f ca="1">IF(ROW()-2&gt;LengthHeader,"",
OFFSET('YODA Header Blocks'!$A$2,'YODA File'!C3704,'YODA File'!A3704))</f>
        <v/>
      </c>
    </row>
    <row r="3705" spans="1:4" x14ac:dyDescent="0.25">
      <c r="A3705" s="111">
        <f t="shared" ca="1" si="114"/>
        <v>28</v>
      </c>
      <c r="B3705" s="111" t="str">
        <f ca="1">OFFSET('YODA Header Blocks'!$A$1,0,'YODA File'!A3705)</f>
        <v>Data Values</v>
      </c>
      <c r="C3705" s="111">
        <f t="shared" ca="1" si="115"/>
        <v>3604</v>
      </c>
      <c r="D3705" s="111" t="str">
        <f ca="1">IF(ROW()-2&gt;LengthHeader,"",
OFFSET('YODA Header Blocks'!$A$2,'YODA File'!C3705,'YODA File'!A3705))</f>
        <v/>
      </c>
    </row>
    <row r="3706" spans="1:4" x14ac:dyDescent="0.25">
      <c r="A3706" s="111">
        <f t="shared" ca="1" si="114"/>
        <v>28</v>
      </c>
      <c r="B3706" s="111" t="str">
        <f ca="1">OFFSET('YODA Header Blocks'!$A$1,0,'YODA File'!A3706)</f>
        <v>Data Values</v>
      </c>
      <c r="C3706" s="111">
        <f t="shared" ca="1" si="115"/>
        <v>3605</v>
      </c>
      <c r="D3706" s="111" t="str">
        <f ca="1">IF(ROW()-2&gt;LengthHeader,"",
OFFSET('YODA Header Blocks'!$A$2,'YODA File'!C3706,'YODA File'!A3706))</f>
        <v/>
      </c>
    </row>
    <row r="3707" spans="1:4" x14ac:dyDescent="0.25">
      <c r="A3707" s="111">
        <f t="shared" ca="1" si="114"/>
        <v>28</v>
      </c>
      <c r="B3707" s="111" t="str">
        <f ca="1">OFFSET('YODA Header Blocks'!$A$1,0,'YODA File'!A3707)</f>
        <v>Data Values</v>
      </c>
      <c r="C3707" s="111">
        <f t="shared" ca="1" si="115"/>
        <v>3606</v>
      </c>
      <c r="D3707" s="111" t="str">
        <f ca="1">IF(ROW()-2&gt;LengthHeader,"",
OFFSET('YODA Header Blocks'!$A$2,'YODA File'!C3707,'YODA File'!A3707))</f>
        <v/>
      </c>
    </row>
    <row r="3708" spans="1:4" x14ac:dyDescent="0.25">
      <c r="A3708" s="111">
        <f t="shared" ca="1" si="114"/>
        <v>28</v>
      </c>
      <c r="B3708" s="111" t="str">
        <f ca="1">OFFSET('YODA Header Blocks'!$A$1,0,'YODA File'!A3708)</f>
        <v>Data Values</v>
      </c>
      <c r="C3708" s="111">
        <f t="shared" ca="1" si="115"/>
        <v>3607</v>
      </c>
      <c r="D3708" s="111" t="str">
        <f ca="1">IF(ROW()-2&gt;LengthHeader,"",
OFFSET('YODA Header Blocks'!$A$2,'YODA File'!C3708,'YODA File'!A3708))</f>
        <v/>
      </c>
    </row>
    <row r="3709" spans="1:4" x14ac:dyDescent="0.25">
      <c r="A3709" s="111">
        <f t="shared" ca="1" si="114"/>
        <v>28</v>
      </c>
      <c r="B3709" s="111" t="str">
        <f ca="1">OFFSET('YODA Header Blocks'!$A$1,0,'YODA File'!A3709)</f>
        <v>Data Values</v>
      </c>
      <c r="C3709" s="111">
        <f t="shared" ca="1" si="115"/>
        <v>3608</v>
      </c>
      <c r="D3709" s="111" t="str">
        <f ca="1">IF(ROW()-2&gt;LengthHeader,"",
OFFSET('YODA Header Blocks'!$A$2,'YODA File'!C3709,'YODA File'!A3709))</f>
        <v/>
      </c>
    </row>
    <row r="3710" spans="1:4" x14ac:dyDescent="0.25">
      <c r="A3710" s="111">
        <f t="shared" ca="1" si="114"/>
        <v>28</v>
      </c>
      <c r="B3710" s="111" t="str">
        <f ca="1">OFFSET('YODA Header Blocks'!$A$1,0,'YODA File'!A3710)</f>
        <v>Data Values</v>
      </c>
      <c r="C3710" s="111">
        <f t="shared" ca="1" si="115"/>
        <v>3609</v>
      </c>
      <c r="D3710" s="111" t="str">
        <f ca="1">IF(ROW()-2&gt;LengthHeader,"",
OFFSET('YODA Header Blocks'!$A$2,'YODA File'!C3710,'YODA File'!A3710))</f>
        <v/>
      </c>
    </row>
    <row r="3711" spans="1:4" x14ac:dyDescent="0.25">
      <c r="A3711" s="111">
        <f t="shared" ca="1" si="114"/>
        <v>28</v>
      </c>
      <c r="B3711" s="111" t="str">
        <f ca="1">OFFSET('YODA Header Blocks'!$A$1,0,'YODA File'!A3711)</f>
        <v>Data Values</v>
      </c>
      <c r="C3711" s="111">
        <f t="shared" ca="1" si="115"/>
        <v>3610</v>
      </c>
      <c r="D3711" s="111" t="str">
        <f ca="1">IF(ROW()-2&gt;LengthHeader,"",
OFFSET('YODA Header Blocks'!$A$2,'YODA File'!C3711,'YODA File'!A3711))</f>
        <v/>
      </c>
    </row>
    <row r="3712" spans="1:4" x14ac:dyDescent="0.25">
      <c r="A3712" s="111">
        <f t="shared" ca="1" si="114"/>
        <v>28</v>
      </c>
      <c r="B3712" s="111" t="str">
        <f ca="1">OFFSET('YODA Header Blocks'!$A$1,0,'YODA File'!A3712)</f>
        <v>Data Values</v>
      </c>
      <c r="C3712" s="111">
        <f t="shared" ca="1" si="115"/>
        <v>3611</v>
      </c>
      <c r="D3712" s="111" t="str">
        <f ca="1">IF(ROW()-2&gt;LengthHeader,"",
OFFSET('YODA Header Blocks'!$A$2,'YODA File'!C3712,'YODA File'!A3712))</f>
        <v/>
      </c>
    </row>
    <row r="3713" spans="1:4" x14ac:dyDescent="0.25">
      <c r="A3713" s="111">
        <f t="shared" ca="1" si="114"/>
        <v>28</v>
      </c>
      <c r="B3713" s="111" t="str">
        <f ca="1">OFFSET('YODA Header Blocks'!$A$1,0,'YODA File'!A3713)</f>
        <v>Data Values</v>
      </c>
      <c r="C3713" s="111">
        <f t="shared" ca="1" si="115"/>
        <v>3612</v>
      </c>
      <c r="D3713" s="111" t="str">
        <f ca="1">IF(ROW()-2&gt;LengthHeader,"",
OFFSET('YODA Header Blocks'!$A$2,'YODA File'!C3713,'YODA File'!A3713))</f>
        <v/>
      </c>
    </row>
    <row r="3714" spans="1:4" x14ac:dyDescent="0.25">
      <c r="A3714" s="111">
        <f t="shared" ca="1" si="114"/>
        <v>28</v>
      </c>
      <c r="B3714" s="111" t="str">
        <f ca="1">OFFSET('YODA Header Blocks'!$A$1,0,'YODA File'!A3714)</f>
        <v>Data Values</v>
      </c>
      <c r="C3714" s="111">
        <f t="shared" ca="1" si="115"/>
        <v>3613</v>
      </c>
      <c r="D3714" s="111" t="str">
        <f ca="1">IF(ROW()-2&gt;LengthHeader,"",
OFFSET('YODA Header Blocks'!$A$2,'YODA File'!C3714,'YODA File'!A3714))</f>
        <v/>
      </c>
    </row>
    <row r="3715" spans="1:4" x14ac:dyDescent="0.25">
      <c r="A3715" s="111">
        <f t="shared" ref="A3715:A3778" ca="1" si="116">IF(C3714=INDIRECT(CONCATENATE("'YODA Header Blocks'!R2C",A3714+1,":R2C",A3714+1),FALSE),A3714+1,A3714)</f>
        <v>28</v>
      </c>
      <c r="B3715" s="111" t="str">
        <f ca="1">OFFSET('YODA Header Blocks'!$A$1,0,'YODA File'!A3715)</f>
        <v>Data Values</v>
      </c>
      <c r="C3715" s="111">
        <f t="shared" ref="C3715:C3778" ca="1" si="117">IF(C3714=SUM(INDIRECT(CONCATENATE("'YODA Header Blocks'!R2C",A3714+1,":R2C",A3714+1),FALSE)),1,C3714+1)</f>
        <v>3614</v>
      </c>
      <c r="D3715" s="111" t="str">
        <f ca="1">IF(ROW()-2&gt;LengthHeader,"",
OFFSET('YODA Header Blocks'!$A$2,'YODA File'!C3715,'YODA File'!A3715))</f>
        <v/>
      </c>
    </row>
    <row r="3716" spans="1:4" x14ac:dyDescent="0.25">
      <c r="A3716" s="111">
        <f t="shared" ca="1" si="116"/>
        <v>28</v>
      </c>
      <c r="B3716" s="111" t="str">
        <f ca="1">OFFSET('YODA Header Blocks'!$A$1,0,'YODA File'!A3716)</f>
        <v>Data Values</v>
      </c>
      <c r="C3716" s="111">
        <f t="shared" ca="1" si="117"/>
        <v>3615</v>
      </c>
      <c r="D3716" s="111" t="str">
        <f ca="1">IF(ROW()-2&gt;LengthHeader,"",
OFFSET('YODA Header Blocks'!$A$2,'YODA File'!C3716,'YODA File'!A3716))</f>
        <v/>
      </c>
    </row>
    <row r="3717" spans="1:4" x14ac:dyDescent="0.25">
      <c r="A3717" s="111">
        <f t="shared" ca="1" si="116"/>
        <v>28</v>
      </c>
      <c r="B3717" s="111" t="str">
        <f ca="1">OFFSET('YODA Header Blocks'!$A$1,0,'YODA File'!A3717)</f>
        <v>Data Values</v>
      </c>
      <c r="C3717" s="111">
        <f t="shared" ca="1" si="117"/>
        <v>3616</v>
      </c>
      <c r="D3717" s="111" t="str">
        <f ca="1">IF(ROW()-2&gt;LengthHeader,"",
OFFSET('YODA Header Blocks'!$A$2,'YODA File'!C3717,'YODA File'!A3717))</f>
        <v/>
      </c>
    </row>
    <row r="3718" spans="1:4" x14ac:dyDescent="0.25">
      <c r="A3718" s="111">
        <f t="shared" ca="1" si="116"/>
        <v>28</v>
      </c>
      <c r="B3718" s="111" t="str">
        <f ca="1">OFFSET('YODA Header Blocks'!$A$1,0,'YODA File'!A3718)</f>
        <v>Data Values</v>
      </c>
      <c r="C3718" s="111">
        <f t="shared" ca="1" si="117"/>
        <v>3617</v>
      </c>
      <c r="D3718" s="111" t="str">
        <f ca="1">IF(ROW()-2&gt;LengthHeader,"",
OFFSET('YODA Header Blocks'!$A$2,'YODA File'!C3718,'YODA File'!A3718))</f>
        <v/>
      </c>
    </row>
    <row r="3719" spans="1:4" x14ac:dyDescent="0.25">
      <c r="A3719" s="111">
        <f t="shared" ca="1" si="116"/>
        <v>28</v>
      </c>
      <c r="B3719" s="111" t="str">
        <f ca="1">OFFSET('YODA Header Blocks'!$A$1,0,'YODA File'!A3719)</f>
        <v>Data Values</v>
      </c>
      <c r="C3719" s="111">
        <f t="shared" ca="1" si="117"/>
        <v>3618</v>
      </c>
      <c r="D3719" s="111" t="str">
        <f ca="1">IF(ROW()-2&gt;LengthHeader,"",
OFFSET('YODA Header Blocks'!$A$2,'YODA File'!C3719,'YODA File'!A3719))</f>
        <v/>
      </c>
    </row>
    <row r="3720" spans="1:4" x14ac:dyDescent="0.25">
      <c r="A3720" s="111">
        <f t="shared" ca="1" si="116"/>
        <v>28</v>
      </c>
      <c r="B3720" s="111" t="str">
        <f ca="1">OFFSET('YODA Header Blocks'!$A$1,0,'YODA File'!A3720)</f>
        <v>Data Values</v>
      </c>
      <c r="C3720" s="111">
        <f t="shared" ca="1" si="117"/>
        <v>3619</v>
      </c>
      <c r="D3720" s="111" t="str">
        <f ca="1">IF(ROW()-2&gt;LengthHeader,"",
OFFSET('YODA Header Blocks'!$A$2,'YODA File'!C3720,'YODA File'!A3720))</f>
        <v/>
      </c>
    </row>
    <row r="3721" spans="1:4" x14ac:dyDescent="0.25">
      <c r="A3721" s="111">
        <f t="shared" ca="1" si="116"/>
        <v>28</v>
      </c>
      <c r="B3721" s="111" t="str">
        <f ca="1">OFFSET('YODA Header Blocks'!$A$1,0,'YODA File'!A3721)</f>
        <v>Data Values</v>
      </c>
      <c r="C3721" s="111">
        <f t="shared" ca="1" si="117"/>
        <v>3620</v>
      </c>
      <c r="D3721" s="111" t="str">
        <f ca="1">IF(ROW()-2&gt;LengthHeader,"",
OFFSET('YODA Header Blocks'!$A$2,'YODA File'!C3721,'YODA File'!A3721))</f>
        <v/>
      </c>
    </row>
    <row r="3722" spans="1:4" x14ac:dyDescent="0.25">
      <c r="A3722" s="111">
        <f t="shared" ca="1" si="116"/>
        <v>28</v>
      </c>
      <c r="B3722" s="111" t="str">
        <f ca="1">OFFSET('YODA Header Blocks'!$A$1,0,'YODA File'!A3722)</f>
        <v>Data Values</v>
      </c>
      <c r="C3722" s="111">
        <f t="shared" ca="1" si="117"/>
        <v>3621</v>
      </c>
      <c r="D3722" s="111" t="str">
        <f ca="1">IF(ROW()-2&gt;LengthHeader,"",
OFFSET('YODA Header Blocks'!$A$2,'YODA File'!C3722,'YODA File'!A3722))</f>
        <v/>
      </c>
    </row>
    <row r="3723" spans="1:4" x14ac:dyDescent="0.25">
      <c r="A3723" s="111">
        <f t="shared" ca="1" si="116"/>
        <v>28</v>
      </c>
      <c r="B3723" s="111" t="str">
        <f ca="1">OFFSET('YODA Header Blocks'!$A$1,0,'YODA File'!A3723)</f>
        <v>Data Values</v>
      </c>
      <c r="C3723" s="111">
        <f t="shared" ca="1" si="117"/>
        <v>3622</v>
      </c>
      <c r="D3723" s="111" t="str">
        <f ca="1">IF(ROW()-2&gt;LengthHeader,"",
OFFSET('YODA Header Blocks'!$A$2,'YODA File'!C3723,'YODA File'!A3723))</f>
        <v/>
      </c>
    </row>
    <row r="3724" spans="1:4" x14ac:dyDescent="0.25">
      <c r="A3724" s="111">
        <f t="shared" ca="1" si="116"/>
        <v>28</v>
      </c>
      <c r="B3724" s="111" t="str">
        <f ca="1">OFFSET('YODA Header Blocks'!$A$1,0,'YODA File'!A3724)</f>
        <v>Data Values</v>
      </c>
      <c r="C3724" s="111">
        <f t="shared" ca="1" si="117"/>
        <v>3623</v>
      </c>
      <c r="D3724" s="111" t="str">
        <f ca="1">IF(ROW()-2&gt;LengthHeader,"",
OFFSET('YODA Header Blocks'!$A$2,'YODA File'!C3724,'YODA File'!A3724))</f>
        <v/>
      </c>
    </row>
    <row r="3725" spans="1:4" x14ac:dyDescent="0.25">
      <c r="A3725" s="111">
        <f t="shared" ca="1" si="116"/>
        <v>28</v>
      </c>
      <c r="B3725" s="111" t="str">
        <f ca="1">OFFSET('YODA Header Blocks'!$A$1,0,'YODA File'!A3725)</f>
        <v>Data Values</v>
      </c>
      <c r="C3725" s="111">
        <f t="shared" ca="1" si="117"/>
        <v>3624</v>
      </c>
      <c r="D3725" s="111" t="str">
        <f ca="1">IF(ROW()-2&gt;LengthHeader,"",
OFFSET('YODA Header Blocks'!$A$2,'YODA File'!C3725,'YODA File'!A3725))</f>
        <v/>
      </c>
    </row>
    <row r="3726" spans="1:4" x14ac:dyDescent="0.25">
      <c r="A3726" s="111">
        <f t="shared" ca="1" si="116"/>
        <v>28</v>
      </c>
      <c r="B3726" s="111" t="str">
        <f ca="1">OFFSET('YODA Header Blocks'!$A$1,0,'YODA File'!A3726)</f>
        <v>Data Values</v>
      </c>
      <c r="C3726" s="111">
        <f t="shared" ca="1" si="117"/>
        <v>3625</v>
      </c>
      <c r="D3726" s="111" t="str">
        <f ca="1">IF(ROW()-2&gt;LengthHeader,"",
OFFSET('YODA Header Blocks'!$A$2,'YODA File'!C3726,'YODA File'!A3726))</f>
        <v/>
      </c>
    </row>
    <row r="3727" spans="1:4" x14ac:dyDescent="0.25">
      <c r="A3727" s="111">
        <f t="shared" ca="1" si="116"/>
        <v>28</v>
      </c>
      <c r="B3727" s="111" t="str">
        <f ca="1">OFFSET('YODA Header Blocks'!$A$1,0,'YODA File'!A3727)</f>
        <v>Data Values</v>
      </c>
      <c r="C3727" s="111">
        <f t="shared" ca="1" si="117"/>
        <v>3626</v>
      </c>
      <c r="D3727" s="111" t="str">
        <f ca="1">IF(ROW()-2&gt;LengthHeader,"",
OFFSET('YODA Header Blocks'!$A$2,'YODA File'!C3727,'YODA File'!A3727))</f>
        <v/>
      </c>
    </row>
    <row r="3728" spans="1:4" x14ac:dyDescent="0.25">
      <c r="A3728" s="111">
        <f t="shared" ca="1" si="116"/>
        <v>28</v>
      </c>
      <c r="B3728" s="111" t="str">
        <f ca="1">OFFSET('YODA Header Blocks'!$A$1,0,'YODA File'!A3728)</f>
        <v>Data Values</v>
      </c>
      <c r="C3728" s="111">
        <f t="shared" ca="1" si="117"/>
        <v>3627</v>
      </c>
      <c r="D3728" s="111" t="str">
        <f ca="1">IF(ROW()-2&gt;LengthHeader,"",
OFFSET('YODA Header Blocks'!$A$2,'YODA File'!C3728,'YODA File'!A3728))</f>
        <v/>
      </c>
    </row>
    <row r="3729" spans="1:4" x14ac:dyDescent="0.25">
      <c r="A3729" s="111">
        <f t="shared" ca="1" si="116"/>
        <v>28</v>
      </c>
      <c r="B3729" s="111" t="str">
        <f ca="1">OFFSET('YODA Header Blocks'!$A$1,0,'YODA File'!A3729)</f>
        <v>Data Values</v>
      </c>
      <c r="C3729" s="111">
        <f t="shared" ca="1" si="117"/>
        <v>3628</v>
      </c>
      <c r="D3729" s="111" t="str">
        <f ca="1">IF(ROW()-2&gt;LengthHeader,"",
OFFSET('YODA Header Blocks'!$A$2,'YODA File'!C3729,'YODA File'!A3729))</f>
        <v/>
      </c>
    </row>
    <row r="3730" spans="1:4" x14ac:dyDescent="0.25">
      <c r="A3730" s="111">
        <f t="shared" ca="1" si="116"/>
        <v>28</v>
      </c>
      <c r="B3730" s="111" t="str">
        <f ca="1">OFFSET('YODA Header Blocks'!$A$1,0,'YODA File'!A3730)</f>
        <v>Data Values</v>
      </c>
      <c r="C3730" s="111">
        <f t="shared" ca="1" si="117"/>
        <v>3629</v>
      </c>
      <c r="D3730" s="111" t="str">
        <f ca="1">IF(ROW()-2&gt;LengthHeader,"",
OFFSET('YODA Header Blocks'!$A$2,'YODA File'!C3730,'YODA File'!A3730))</f>
        <v/>
      </c>
    </row>
    <row r="3731" spans="1:4" x14ac:dyDescent="0.25">
      <c r="A3731" s="111">
        <f t="shared" ca="1" si="116"/>
        <v>28</v>
      </c>
      <c r="B3731" s="111" t="str">
        <f ca="1">OFFSET('YODA Header Blocks'!$A$1,0,'YODA File'!A3731)</f>
        <v>Data Values</v>
      </c>
      <c r="C3731" s="111">
        <f t="shared" ca="1" si="117"/>
        <v>3630</v>
      </c>
      <c r="D3731" s="111" t="str">
        <f ca="1">IF(ROW()-2&gt;LengthHeader,"",
OFFSET('YODA Header Blocks'!$A$2,'YODA File'!C3731,'YODA File'!A3731))</f>
        <v/>
      </c>
    </row>
    <row r="3732" spans="1:4" x14ac:dyDescent="0.25">
      <c r="A3732" s="111">
        <f t="shared" ca="1" si="116"/>
        <v>28</v>
      </c>
      <c r="B3732" s="111" t="str">
        <f ca="1">OFFSET('YODA Header Blocks'!$A$1,0,'YODA File'!A3732)</f>
        <v>Data Values</v>
      </c>
      <c r="C3732" s="111">
        <f t="shared" ca="1" si="117"/>
        <v>3631</v>
      </c>
      <c r="D3732" s="111" t="str">
        <f ca="1">IF(ROW()-2&gt;LengthHeader,"",
OFFSET('YODA Header Blocks'!$A$2,'YODA File'!C3732,'YODA File'!A3732))</f>
        <v/>
      </c>
    </row>
    <row r="3733" spans="1:4" x14ac:dyDescent="0.25">
      <c r="A3733" s="111">
        <f t="shared" ca="1" si="116"/>
        <v>28</v>
      </c>
      <c r="B3733" s="111" t="str">
        <f ca="1">OFFSET('YODA Header Blocks'!$A$1,0,'YODA File'!A3733)</f>
        <v>Data Values</v>
      </c>
      <c r="C3733" s="111">
        <f t="shared" ca="1" si="117"/>
        <v>3632</v>
      </c>
      <c r="D3733" s="111" t="str">
        <f ca="1">IF(ROW()-2&gt;LengthHeader,"",
OFFSET('YODA Header Blocks'!$A$2,'YODA File'!C3733,'YODA File'!A3733))</f>
        <v/>
      </c>
    </row>
    <row r="3734" spans="1:4" x14ac:dyDescent="0.25">
      <c r="A3734" s="111">
        <f t="shared" ca="1" si="116"/>
        <v>28</v>
      </c>
      <c r="B3734" s="111" t="str">
        <f ca="1">OFFSET('YODA Header Blocks'!$A$1,0,'YODA File'!A3734)</f>
        <v>Data Values</v>
      </c>
      <c r="C3734" s="111">
        <f t="shared" ca="1" si="117"/>
        <v>3633</v>
      </c>
      <c r="D3734" s="111" t="str">
        <f ca="1">IF(ROW()-2&gt;LengthHeader,"",
OFFSET('YODA Header Blocks'!$A$2,'YODA File'!C3734,'YODA File'!A3734))</f>
        <v/>
      </c>
    </row>
    <row r="3735" spans="1:4" x14ac:dyDescent="0.25">
      <c r="A3735" s="111">
        <f t="shared" ca="1" si="116"/>
        <v>28</v>
      </c>
      <c r="B3735" s="111" t="str">
        <f ca="1">OFFSET('YODA Header Blocks'!$A$1,0,'YODA File'!A3735)</f>
        <v>Data Values</v>
      </c>
      <c r="C3735" s="111">
        <f t="shared" ca="1" si="117"/>
        <v>3634</v>
      </c>
      <c r="D3735" s="111" t="str">
        <f ca="1">IF(ROW()-2&gt;LengthHeader,"",
OFFSET('YODA Header Blocks'!$A$2,'YODA File'!C3735,'YODA File'!A3735))</f>
        <v/>
      </c>
    </row>
    <row r="3736" spans="1:4" x14ac:dyDescent="0.25">
      <c r="A3736" s="111">
        <f t="shared" ca="1" si="116"/>
        <v>28</v>
      </c>
      <c r="B3736" s="111" t="str">
        <f ca="1">OFFSET('YODA Header Blocks'!$A$1,0,'YODA File'!A3736)</f>
        <v>Data Values</v>
      </c>
      <c r="C3736" s="111">
        <f t="shared" ca="1" si="117"/>
        <v>3635</v>
      </c>
      <c r="D3736" s="111" t="str">
        <f ca="1">IF(ROW()-2&gt;LengthHeader,"",
OFFSET('YODA Header Blocks'!$A$2,'YODA File'!C3736,'YODA File'!A3736))</f>
        <v/>
      </c>
    </row>
    <row r="3737" spans="1:4" x14ac:dyDescent="0.25">
      <c r="A3737" s="111">
        <f t="shared" ca="1" si="116"/>
        <v>28</v>
      </c>
      <c r="B3737" s="111" t="str">
        <f ca="1">OFFSET('YODA Header Blocks'!$A$1,0,'YODA File'!A3737)</f>
        <v>Data Values</v>
      </c>
      <c r="C3737" s="111">
        <f t="shared" ca="1" si="117"/>
        <v>3636</v>
      </c>
      <c r="D3737" s="111" t="str">
        <f ca="1">IF(ROW()-2&gt;LengthHeader,"",
OFFSET('YODA Header Blocks'!$A$2,'YODA File'!C3737,'YODA File'!A3737))</f>
        <v/>
      </c>
    </row>
    <row r="3738" spans="1:4" x14ac:dyDescent="0.25">
      <c r="A3738" s="111">
        <f t="shared" ca="1" si="116"/>
        <v>28</v>
      </c>
      <c r="B3738" s="111" t="str">
        <f ca="1">OFFSET('YODA Header Blocks'!$A$1,0,'YODA File'!A3738)</f>
        <v>Data Values</v>
      </c>
      <c r="C3738" s="111">
        <f t="shared" ca="1" si="117"/>
        <v>3637</v>
      </c>
      <c r="D3738" s="111" t="str">
        <f ca="1">IF(ROW()-2&gt;LengthHeader,"",
OFFSET('YODA Header Blocks'!$A$2,'YODA File'!C3738,'YODA File'!A3738))</f>
        <v/>
      </c>
    </row>
    <row r="3739" spans="1:4" x14ac:dyDescent="0.25">
      <c r="A3739" s="111">
        <f t="shared" ca="1" si="116"/>
        <v>28</v>
      </c>
      <c r="B3739" s="111" t="str">
        <f ca="1">OFFSET('YODA Header Blocks'!$A$1,0,'YODA File'!A3739)</f>
        <v>Data Values</v>
      </c>
      <c r="C3739" s="111">
        <f t="shared" ca="1" si="117"/>
        <v>3638</v>
      </c>
      <c r="D3739" s="111" t="str">
        <f ca="1">IF(ROW()-2&gt;LengthHeader,"",
OFFSET('YODA Header Blocks'!$A$2,'YODA File'!C3739,'YODA File'!A3739))</f>
        <v/>
      </c>
    </row>
    <row r="3740" spans="1:4" x14ac:dyDescent="0.25">
      <c r="A3740" s="111">
        <f t="shared" ca="1" si="116"/>
        <v>28</v>
      </c>
      <c r="B3740" s="111" t="str">
        <f ca="1">OFFSET('YODA Header Blocks'!$A$1,0,'YODA File'!A3740)</f>
        <v>Data Values</v>
      </c>
      <c r="C3740" s="111">
        <f t="shared" ca="1" si="117"/>
        <v>3639</v>
      </c>
      <c r="D3740" s="111" t="str">
        <f ca="1">IF(ROW()-2&gt;LengthHeader,"",
OFFSET('YODA Header Blocks'!$A$2,'YODA File'!C3740,'YODA File'!A3740))</f>
        <v/>
      </c>
    </row>
    <row r="3741" spans="1:4" x14ac:dyDescent="0.25">
      <c r="A3741" s="111">
        <f t="shared" ca="1" si="116"/>
        <v>28</v>
      </c>
      <c r="B3741" s="111" t="str">
        <f ca="1">OFFSET('YODA Header Blocks'!$A$1,0,'YODA File'!A3741)</f>
        <v>Data Values</v>
      </c>
      <c r="C3741" s="111">
        <f t="shared" ca="1" si="117"/>
        <v>3640</v>
      </c>
      <c r="D3741" s="111" t="str">
        <f ca="1">IF(ROW()-2&gt;LengthHeader,"",
OFFSET('YODA Header Blocks'!$A$2,'YODA File'!C3741,'YODA File'!A3741))</f>
        <v/>
      </c>
    </row>
    <row r="3742" spans="1:4" x14ac:dyDescent="0.25">
      <c r="A3742" s="111">
        <f t="shared" ca="1" si="116"/>
        <v>28</v>
      </c>
      <c r="B3742" s="111" t="str">
        <f ca="1">OFFSET('YODA Header Blocks'!$A$1,0,'YODA File'!A3742)</f>
        <v>Data Values</v>
      </c>
      <c r="C3742" s="111">
        <f t="shared" ca="1" si="117"/>
        <v>3641</v>
      </c>
      <c r="D3742" s="111" t="str">
        <f ca="1">IF(ROW()-2&gt;LengthHeader,"",
OFFSET('YODA Header Blocks'!$A$2,'YODA File'!C3742,'YODA File'!A3742))</f>
        <v/>
      </c>
    </row>
    <row r="3743" spans="1:4" x14ac:dyDescent="0.25">
      <c r="A3743" s="111">
        <f t="shared" ca="1" si="116"/>
        <v>28</v>
      </c>
      <c r="B3743" s="111" t="str">
        <f ca="1">OFFSET('YODA Header Blocks'!$A$1,0,'YODA File'!A3743)</f>
        <v>Data Values</v>
      </c>
      <c r="C3743" s="111">
        <f t="shared" ca="1" si="117"/>
        <v>3642</v>
      </c>
      <c r="D3743" s="111" t="str">
        <f ca="1">IF(ROW()-2&gt;LengthHeader,"",
OFFSET('YODA Header Blocks'!$A$2,'YODA File'!C3743,'YODA File'!A3743))</f>
        <v/>
      </c>
    </row>
    <row r="3744" spans="1:4" x14ac:dyDescent="0.25">
      <c r="A3744" s="111">
        <f t="shared" ca="1" si="116"/>
        <v>28</v>
      </c>
      <c r="B3744" s="111" t="str">
        <f ca="1">OFFSET('YODA Header Blocks'!$A$1,0,'YODA File'!A3744)</f>
        <v>Data Values</v>
      </c>
      <c r="C3744" s="111">
        <f t="shared" ca="1" si="117"/>
        <v>3643</v>
      </c>
      <c r="D3744" s="111" t="str">
        <f ca="1">IF(ROW()-2&gt;LengthHeader,"",
OFFSET('YODA Header Blocks'!$A$2,'YODA File'!C3744,'YODA File'!A3744))</f>
        <v/>
      </c>
    </row>
    <row r="3745" spans="1:4" x14ac:dyDescent="0.25">
      <c r="A3745" s="111">
        <f t="shared" ca="1" si="116"/>
        <v>28</v>
      </c>
      <c r="B3745" s="111" t="str">
        <f ca="1">OFFSET('YODA Header Blocks'!$A$1,0,'YODA File'!A3745)</f>
        <v>Data Values</v>
      </c>
      <c r="C3745" s="111">
        <f t="shared" ca="1" si="117"/>
        <v>3644</v>
      </c>
      <c r="D3745" s="111" t="str">
        <f ca="1">IF(ROW()-2&gt;LengthHeader,"",
OFFSET('YODA Header Blocks'!$A$2,'YODA File'!C3745,'YODA File'!A3745))</f>
        <v/>
      </c>
    </row>
    <row r="3746" spans="1:4" x14ac:dyDescent="0.25">
      <c r="A3746" s="111">
        <f t="shared" ca="1" si="116"/>
        <v>28</v>
      </c>
      <c r="B3746" s="111" t="str">
        <f ca="1">OFFSET('YODA Header Blocks'!$A$1,0,'YODA File'!A3746)</f>
        <v>Data Values</v>
      </c>
      <c r="C3746" s="111">
        <f t="shared" ca="1" si="117"/>
        <v>3645</v>
      </c>
      <c r="D3746" s="111" t="str">
        <f ca="1">IF(ROW()-2&gt;LengthHeader,"",
OFFSET('YODA Header Blocks'!$A$2,'YODA File'!C3746,'YODA File'!A3746))</f>
        <v/>
      </c>
    </row>
    <row r="3747" spans="1:4" x14ac:dyDescent="0.25">
      <c r="A3747" s="111">
        <f t="shared" ca="1" si="116"/>
        <v>28</v>
      </c>
      <c r="B3747" s="111" t="str">
        <f ca="1">OFFSET('YODA Header Blocks'!$A$1,0,'YODA File'!A3747)</f>
        <v>Data Values</v>
      </c>
      <c r="C3747" s="111">
        <f t="shared" ca="1" si="117"/>
        <v>3646</v>
      </c>
      <c r="D3747" s="111" t="str">
        <f ca="1">IF(ROW()-2&gt;LengthHeader,"",
OFFSET('YODA Header Blocks'!$A$2,'YODA File'!C3747,'YODA File'!A3747))</f>
        <v/>
      </c>
    </row>
    <row r="3748" spans="1:4" x14ac:dyDescent="0.25">
      <c r="A3748" s="111">
        <f t="shared" ca="1" si="116"/>
        <v>28</v>
      </c>
      <c r="B3748" s="111" t="str">
        <f ca="1">OFFSET('YODA Header Blocks'!$A$1,0,'YODA File'!A3748)</f>
        <v>Data Values</v>
      </c>
      <c r="C3748" s="111">
        <f t="shared" ca="1" si="117"/>
        <v>3647</v>
      </c>
      <c r="D3748" s="111" t="str">
        <f ca="1">IF(ROW()-2&gt;LengthHeader,"",
OFFSET('YODA Header Blocks'!$A$2,'YODA File'!C3748,'YODA File'!A3748))</f>
        <v/>
      </c>
    </row>
    <row r="3749" spans="1:4" x14ac:dyDescent="0.25">
      <c r="A3749" s="111">
        <f t="shared" ca="1" si="116"/>
        <v>28</v>
      </c>
      <c r="B3749" s="111" t="str">
        <f ca="1">OFFSET('YODA Header Blocks'!$A$1,0,'YODA File'!A3749)</f>
        <v>Data Values</v>
      </c>
      <c r="C3749" s="111">
        <f t="shared" ca="1" si="117"/>
        <v>3648</v>
      </c>
      <c r="D3749" s="111" t="str">
        <f ca="1">IF(ROW()-2&gt;LengthHeader,"",
OFFSET('YODA Header Blocks'!$A$2,'YODA File'!C3749,'YODA File'!A3749))</f>
        <v/>
      </c>
    </row>
    <row r="3750" spans="1:4" x14ac:dyDescent="0.25">
      <c r="A3750" s="111">
        <f t="shared" ca="1" si="116"/>
        <v>28</v>
      </c>
      <c r="B3750" s="111" t="str">
        <f ca="1">OFFSET('YODA Header Blocks'!$A$1,0,'YODA File'!A3750)</f>
        <v>Data Values</v>
      </c>
      <c r="C3750" s="111">
        <f t="shared" ca="1" si="117"/>
        <v>3649</v>
      </c>
      <c r="D3750" s="111" t="str">
        <f ca="1">IF(ROW()-2&gt;LengthHeader,"",
OFFSET('YODA Header Blocks'!$A$2,'YODA File'!C3750,'YODA File'!A3750))</f>
        <v/>
      </c>
    </row>
    <row r="3751" spans="1:4" x14ac:dyDescent="0.25">
      <c r="A3751" s="111">
        <f t="shared" ca="1" si="116"/>
        <v>28</v>
      </c>
      <c r="B3751" s="111" t="str">
        <f ca="1">OFFSET('YODA Header Blocks'!$A$1,0,'YODA File'!A3751)</f>
        <v>Data Values</v>
      </c>
      <c r="C3751" s="111">
        <f t="shared" ca="1" si="117"/>
        <v>3650</v>
      </c>
      <c r="D3751" s="111" t="str">
        <f ca="1">IF(ROW()-2&gt;LengthHeader,"",
OFFSET('YODA Header Blocks'!$A$2,'YODA File'!C3751,'YODA File'!A3751))</f>
        <v/>
      </c>
    </row>
    <row r="3752" spans="1:4" x14ac:dyDescent="0.25">
      <c r="A3752" s="111">
        <f t="shared" ca="1" si="116"/>
        <v>28</v>
      </c>
      <c r="B3752" s="111" t="str">
        <f ca="1">OFFSET('YODA Header Blocks'!$A$1,0,'YODA File'!A3752)</f>
        <v>Data Values</v>
      </c>
      <c r="C3752" s="111">
        <f t="shared" ca="1" si="117"/>
        <v>3651</v>
      </c>
      <c r="D3752" s="111" t="str">
        <f ca="1">IF(ROW()-2&gt;LengthHeader,"",
OFFSET('YODA Header Blocks'!$A$2,'YODA File'!C3752,'YODA File'!A3752))</f>
        <v/>
      </c>
    </row>
    <row r="3753" spans="1:4" x14ac:dyDescent="0.25">
      <c r="A3753" s="111">
        <f t="shared" ca="1" si="116"/>
        <v>28</v>
      </c>
      <c r="B3753" s="111" t="str">
        <f ca="1">OFFSET('YODA Header Blocks'!$A$1,0,'YODA File'!A3753)</f>
        <v>Data Values</v>
      </c>
      <c r="C3753" s="111">
        <f t="shared" ca="1" si="117"/>
        <v>3652</v>
      </c>
      <c r="D3753" s="111" t="str">
        <f ca="1">IF(ROW()-2&gt;LengthHeader,"",
OFFSET('YODA Header Blocks'!$A$2,'YODA File'!C3753,'YODA File'!A3753))</f>
        <v/>
      </c>
    </row>
    <row r="3754" spans="1:4" x14ac:dyDescent="0.25">
      <c r="A3754" s="111">
        <f t="shared" ca="1" si="116"/>
        <v>28</v>
      </c>
      <c r="B3754" s="111" t="str">
        <f ca="1">OFFSET('YODA Header Blocks'!$A$1,0,'YODA File'!A3754)</f>
        <v>Data Values</v>
      </c>
      <c r="C3754" s="111">
        <f t="shared" ca="1" si="117"/>
        <v>3653</v>
      </c>
      <c r="D3754" s="111" t="str">
        <f ca="1">IF(ROW()-2&gt;LengthHeader,"",
OFFSET('YODA Header Blocks'!$A$2,'YODA File'!C3754,'YODA File'!A3754))</f>
        <v/>
      </c>
    </row>
    <row r="3755" spans="1:4" x14ac:dyDescent="0.25">
      <c r="A3755" s="111">
        <f t="shared" ca="1" si="116"/>
        <v>28</v>
      </c>
      <c r="B3755" s="111" t="str">
        <f ca="1">OFFSET('YODA Header Blocks'!$A$1,0,'YODA File'!A3755)</f>
        <v>Data Values</v>
      </c>
      <c r="C3755" s="111">
        <f t="shared" ca="1" si="117"/>
        <v>3654</v>
      </c>
      <c r="D3755" s="111" t="str">
        <f ca="1">IF(ROW()-2&gt;LengthHeader,"",
OFFSET('YODA Header Blocks'!$A$2,'YODA File'!C3755,'YODA File'!A3755))</f>
        <v/>
      </c>
    </row>
    <row r="3756" spans="1:4" x14ac:dyDescent="0.25">
      <c r="A3756" s="111">
        <f t="shared" ca="1" si="116"/>
        <v>28</v>
      </c>
      <c r="B3756" s="111" t="str">
        <f ca="1">OFFSET('YODA Header Blocks'!$A$1,0,'YODA File'!A3756)</f>
        <v>Data Values</v>
      </c>
      <c r="C3756" s="111">
        <f t="shared" ca="1" si="117"/>
        <v>3655</v>
      </c>
      <c r="D3756" s="111" t="str">
        <f ca="1">IF(ROW()-2&gt;LengthHeader,"",
OFFSET('YODA Header Blocks'!$A$2,'YODA File'!C3756,'YODA File'!A3756))</f>
        <v/>
      </c>
    </row>
    <row r="3757" spans="1:4" x14ac:dyDescent="0.25">
      <c r="A3757" s="111">
        <f t="shared" ca="1" si="116"/>
        <v>28</v>
      </c>
      <c r="B3757" s="111" t="str">
        <f ca="1">OFFSET('YODA Header Blocks'!$A$1,0,'YODA File'!A3757)</f>
        <v>Data Values</v>
      </c>
      <c r="C3757" s="111">
        <f t="shared" ca="1" si="117"/>
        <v>3656</v>
      </c>
      <c r="D3757" s="111" t="str">
        <f ca="1">IF(ROW()-2&gt;LengthHeader,"",
OFFSET('YODA Header Blocks'!$A$2,'YODA File'!C3757,'YODA File'!A3757))</f>
        <v/>
      </c>
    </row>
    <row r="3758" spans="1:4" x14ac:dyDescent="0.25">
      <c r="A3758" s="111">
        <f t="shared" ca="1" si="116"/>
        <v>28</v>
      </c>
      <c r="B3758" s="111" t="str">
        <f ca="1">OFFSET('YODA Header Blocks'!$A$1,0,'YODA File'!A3758)</f>
        <v>Data Values</v>
      </c>
      <c r="C3758" s="111">
        <f t="shared" ca="1" si="117"/>
        <v>3657</v>
      </c>
      <c r="D3758" s="111" t="str">
        <f ca="1">IF(ROW()-2&gt;LengthHeader,"",
OFFSET('YODA Header Blocks'!$A$2,'YODA File'!C3758,'YODA File'!A3758))</f>
        <v/>
      </c>
    </row>
    <row r="3759" spans="1:4" x14ac:dyDescent="0.25">
      <c r="A3759" s="111">
        <f t="shared" ca="1" si="116"/>
        <v>28</v>
      </c>
      <c r="B3759" s="111" t="str">
        <f ca="1">OFFSET('YODA Header Blocks'!$A$1,0,'YODA File'!A3759)</f>
        <v>Data Values</v>
      </c>
      <c r="C3759" s="111">
        <f t="shared" ca="1" si="117"/>
        <v>3658</v>
      </c>
      <c r="D3759" s="111" t="str">
        <f ca="1">IF(ROW()-2&gt;LengthHeader,"",
OFFSET('YODA Header Blocks'!$A$2,'YODA File'!C3759,'YODA File'!A3759))</f>
        <v/>
      </c>
    </row>
    <row r="3760" spans="1:4" x14ac:dyDescent="0.25">
      <c r="A3760" s="111">
        <f t="shared" ca="1" si="116"/>
        <v>28</v>
      </c>
      <c r="B3760" s="111" t="str">
        <f ca="1">OFFSET('YODA Header Blocks'!$A$1,0,'YODA File'!A3760)</f>
        <v>Data Values</v>
      </c>
      <c r="C3760" s="111">
        <f t="shared" ca="1" si="117"/>
        <v>3659</v>
      </c>
      <c r="D3760" s="111" t="str">
        <f ca="1">IF(ROW()-2&gt;LengthHeader,"",
OFFSET('YODA Header Blocks'!$A$2,'YODA File'!C3760,'YODA File'!A3760))</f>
        <v/>
      </c>
    </row>
    <row r="3761" spans="1:4" x14ac:dyDescent="0.25">
      <c r="A3761" s="111">
        <f t="shared" ca="1" si="116"/>
        <v>28</v>
      </c>
      <c r="B3761" s="111" t="str">
        <f ca="1">OFFSET('YODA Header Blocks'!$A$1,0,'YODA File'!A3761)</f>
        <v>Data Values</v>
      </c>
      <c r="C3761" s="111">
        <f t="shared" ca="1" si="117"/>
        <v>3660</v>
      </c>
      <c r="D3761" s="111" t="str">
        <f ca="1">IF(ROW()-2&gt;LengthHeader,"",
OFFSET('YODA Header Blocks'!$A$2,'YODA File'!C3761,'YODA File'!A3761))</f>
        <v/>
      </c>
    </row>
    <row r="3762" spans="1:4" x14ac:dyDescent="0.25">
      <c r="A3762" s="111">
        <f t="shared" ca="1" si="116"/>
        <v>28</v>
      </c>
      <c r="B3762" s="111" t="str">
        <f ca="1">OFFSET('YODA Header Blocks'!$A$1,0,'YODA File'!A3762)</f>
        <v>Data Values</v>
      </c>
      <c r="C3762" s="111">
        <f t="shared" ca="1" si="117"/>
        <v>3661</v>
      </c>
      <c r="D3762" s="111" t="str">
        <f ca="1">IF(ROW()-2&gt;LengthHeader,"",
OFFSET('YODA Header Blocks'!$A$2,'YODA File'!C3762,'YODA File'!A3762))</f>
        <v/>
      </c>
    </row>
    <row r="3763" spans="1:4" x14ac:dyDescent="0.25">
      <c r="A3763" s="111">
        <f t="shared" ca="1" si="116"/>
        <v>28</v>
      </c>
      <c r="B3763" s="111" t="str">
        <f ca="1">OFFSET('YODA Header Blocks'!$A$1,0,'YODA File'!A3763)</f>
        <v>Data Values</v>
      </c>
      <c r="C3763" s="111">
        <f t="shared" ca="1" si="117"/>
        <v>3662</v>
      </c>
      <c r="D3763" s="111" t="str">
        <f ca="1">IF(ROW()-2&gt;LengthHeader,"",
OFFSET('YODA Header Blocks'!$A$2,'YODA File'!C3763,'YODA File'!A3763))</f>
        <v/>
      </c>
    </row>
    <row r="3764" spans="1:4" x14ac:dyDescent="0.25">
      <c r="A3764" s="111">
        <f t="shared" ca="1" si="116"/>
        <v>28</v>
      </c>
      <c r="B3764" s="111" t="str">
        <f ca="1">OFFSET('YODA Header Blocks'!$A$1,0,'YODA File'!A3764)</f>
        <v>Data Values</v>
      </c>
      <c r="C3764" s="111">
        <f t="shared" ca="1" si="117"/>
        <v>3663</v>
      </c>
      <c r="D3764" s="111" t="str">
        <f ca="1">IF(ROW()-2&gt;LengthHeader,"",
OFFSET('YODA Header Blocks'!$A$2,'YODA File'!C3764,'YODA File'!A3764))</f>
        <v/>
      </c>
    </row>
    <row r="3765" spans="1:4" x14ac:dyDescent="0.25">
      <c r="A3765" s="111">
        <f t="shared" ca="1" si="116"/>
        <v>28</v>
      </c>
      <c r="B3765" s="111" t="str">
        <f ca="1">OFFSET('YODA Header Blocks'!$A$1,0,'YODA File'!A3765)</f>
        <v>Data Values</v>
      </c>
      <c r="C3765" s="111">
        <f t="shared" ca="1" si="117"/>
        <v>3664</v>
      </c>
      <c r="D3765" s="111" t="str">
        <f ca="1">IF(ROW()-2&gt;LengthHeader,"",
OFFSET('YODA Header Blocks'!$A$2,'YODA File'!C3765,'YODA File'!A3765))</f>
        <v/>
      </c>
    </row>
    <row r="3766" spans="1:4" x14ac:dyDescent="0.25">
      <c r="A3766" s="111">
        <f t="shared" ca="1" si="116"/>
        <v>28</v>
      </c>
      <c r="B3766" s="111" t="str">
        <f ca="1">OFFSET('YODA Header Blocks'!$A$1,0,'YODA File'!A3766)</f>
        <v>Data Values</v>
      </c>
      <c r="C3766" s="111">
        <f t="shared" ca="1" si="117"/>
        <v>3665</v>
      </c>
      <c r="D3766" s="111" t="str">
        <f ca="1">IF(ROW()-2&gt;LengthHeader,"",
OFFSET('YODA Header Blocks'!$A$2,'YODA File'!C3766,'YODA File'!A3766))</f>
        <v/>
      </c>
    </row>
    <row r="3767" spans="1:4" x14ac:dyDescent="0.25">
      <c r="A3767" s="111">
        <f t="shared" ca="1" si="116"/>
        <v>28</v>
      </c>
      <c r="B3767" s="111" t="str">
        <f ca="1">OFFSET('YODA Header Blocks'!$A$1,0,'YODA File'!A3767)</f>
        <v>Data Values</v>
      </c>
      <c r="C3767" s="111">
        <f t="shared" ca="1" si="117"/>
        <v>3666</v>
      </c>
      <c r="D3767" s="111" t="str">
        <f ca="1">IF(ROW()-2&gt;LengthHeader,"",
OFFSET('YODA Header Blocks'!$A$2,'YODA File'!C3767,'YODA File'!A3767))</f>
        <v/>
      </c>
    </row>
    <row r="3768" spans="1:4" x14ac:dyDescent="0.25">
      <c r="A3768" s="111">
        <f t="shared" ca="1" si="116"/>
        <v>28</v>
      </c>
      <c r="B3768" s="111" t="str">
        <f ca="1">OFFSET('YODA Header Blocks'!$A$1,0,'YODA File'!A3768)</f>
        <v>Data Values</v>
      </c>
      <c r="C3768" s="111">
        <f t="shared" ca="1" si="117"/>
        <v>3667</v>
      </c>
      <c r="D3768" s="111" t="str">
        <f ca="1">IF(ROW()-2&gt;LengthHeader,"",
OFFSET('YODA Header Blocks'!$A$2,'YODA File'!C3768,'YODA File'!A3768))</f>
        <v/>
      </c>
    </row>
    <row r="3769" spans="1:4" x14ac:dyDescent="0.25">
      <c r="A3769" s="111">
        <f t="shared" ca="1" si="116"/>
        <v>28</v>
      </c>
      <c r="B3769" s="111" t="str">
        <f ca="1">OFFSET('YODA Header Blocks'!$A$1,0,'YODA File'!A3769)</f>
        <v>Data Values</v>
      </c>
      <c r="C3769" s="111">
        <f t="shared" ca="1" si="117"/>
        <v>3668</v>
      </c>
      <c r="D3769" s="111" t="str">
        <f ca="1">IF(ROW()-2&gt;LengthHeader,"",
OFFSET('YODA Header Blocks'!$A$2,'YODA File'!C3769,'YODA File'!A3769))</f>
        <v/>
      </c>
    </row>
    <row r="3770" spans="1:4" x14ac:dyDescent="0.25">
      <c r="A3770" s="111">
        <f t="shared" ca="1" si="116"/>
        <v>28</v>
      </c>
      <c r="B3770" s="111" t="str">
        <f ca="1">OFFSET('YODA Header Blocks'!$A$1,0,'YODA File'!A3770)</f>
        <v>Data Values</v>
      </c>
      <c r="C3770" s="111">
        <f t="shared" ca="1" si="117"/>
        <v>3669</v>
      </c>
      <c r="D3770" s="111" t="str">
        <f ca="1">IF(ROW()-2&gt;LengthHeader,"",
OFFSET('YODA Header Blocks'!$A$2,'YODA File'!C3770,'YODA File'!A3770))</f>
        <v/>
      </c>
    </row>
    <row r="3771" spans="1:4" x14ac:dyDescent="0.25">
      <c r="A3771" s="111">
        <f t="shared" ca="1" si="116"/>
        <v>28</v>
      </c>
      <c r="B3771" s="111" t="str">
        <f ca="1">OFFSET('YODA Header Blocks'!$A$1,0,'YODA File'!A3771)</f>
        <v>Data Values</v>
      </c>
      <c r="C3771" s="111">
        <f t="shared" ca="1" si="117"/>
        <v>3670</v>
      </c>
      <c r="D3771" s="111" t="str">
        <f ca="1">IF(ROW()-2&gt;LengthHeader,"",
OFFSET('YODA Header Blocks'!$A$2,'YODA File'!C3771,'YODA File'!A3771))</f>
        <v/>
      </c>
    </row>
    <row r="3772" spans="1:4" x14ac:dyDescent="0.25">
      <c r="A3772" s="111">
        <f t="shared" ca="1" si="116"/>
        <v>28</v>
      </c>
      <c r="B3772" s="111" t="str">
        <f ca="1">OFFSET('YODA Header Blocks'!$A$1,0,'YODA File'!A3772)</f>
        <v>Data Values</v>
      </c>
      <c r="C3772" s="111">
        <f t="shared" ca="1" si="117"/>
        <v>3671</v>
      </c>
      <c r="D3772" s="111" t="str">
        <f ca="1">IF(ROW()-2&gt;LengthHeader,"",
OFFSET('YODA Header Blocks'!$A$2,'YODA File'!C3772,'YODA File'!A3772))</f>
        <v/>
      </c>
    </row>
    <row r="3773" spans="1:4" x14ac:dyDescent="0.25">
      <c r="A3773" s="111">
        <f t="shared" ca="1" si="116"/>
        <v>28</v>
      </c>
      <c r="B3773" s="111" t="str">
        <f ca="1">OFFSET('YODA Header Blocks'!$A$1,0,'YODA File'!A3773)</f>
        <v>Data Values</v>
      </c>
      <c r="C3773" s="111">
        <f t="shared" ca="1" si="117"/>
        <v>3672</v>
      </c>
      <c r="D3773" s="111" t="str">
        <f ca="1">IF(ROW()-2&gt;LengthHeader,"",
OFFSET('YODA Header Blocks'!$A$2,'YODA File'!C3773,'YODA File'!A3773))</f>
        <v/>
      </c>
    </row>
    <row r="3774" spans="1:4" x14ac:dyDescent="0.25">
      <c r="A3774" s="111">
        <f t="shared" ca="1" si="116"/>
        <v>28</v>
      </c>
      <c r="B3774" s="111" t="str">
        <f ca="1">OFFSET('YODA Header Blocks'!$A$1,0,'YODA File'!A3774)</f>
        <v>Data Values</v>
      </c>
      <c r="C3774" s="111">
        <f t="shared" ca="1" si="117"/>
        <v>3673</v>
      </c>
      <c r="D3774" s="111" t="str">
        <f ca="1">IF(ROW()-2&gt;LengthHeader,"",
OFFSET('YODA Header Blocks'!$A$2,'YODA File'!C3774,'YODA File'!A3774))</f>
        <v/>
      </c>
    </row>
    <row r="3775" spans="1:4" x14ac:dyDescent="0.25">
      <c r="A3775" s="111">
        <f t="shared" ca="1" si="116"/>
        <v>28</v>
      </c>
      <c r="B3775" s="111" t="str">
        <f ca="1">OFFSET('YODA Header Blocks'!$A$1,0,'YODA File'!A3775)</f>
        <v>Data Values</v>
      </c>
      <c r="C3775" s="111">
        <f t="shared" ca="1" si="117"/>
        <v>3674</v>
      </c>
      <c r="D3775" s="111" t="str">
        <f ca="1">IF(ROW()-2&gt;LengthHeader,"",
OFFSET('YODA Header Blocks'!$A$2,'YODA File'!C3775,'YODA File'!A3775))</f>
        <v/>
      </c>
    </row>
    <row r="3776" spans="1:4" x14ac:dyDescent="0.25">
      <c r="A3776" s="111">
        <f t="shared" ca="1" si="116"/>
        <v>28</v>
      </c>
      <c r="B3776" s="111" t="str">
        <f ca="1">OFFSET('YODA Header Blocks'!$A$1,0,'YODA File'!A3776)</f>
        <v>Data Values</v>
      </c>
      <c r="C3776" s="111">
        <f t="shared" ca="1" si="117"/>
        <v>3675</v>
      </c>
      <c r="D3776" s="111" t="str">
        <f ca="1">IF(ROW()-2&gt;LengthHeader,"",
OFFSET('YODA Header Blocks'!$A$2,'YODA File'!C3776,'YODA File'!A3776))</f>
        <v/>
      </c>
    </row>
    <row r="3777" spans="1:4" x14ac:dyDescent="0.25">
      <c r="A3777" s="111">
        <f t="shared" ca="1" si="116"/>
        <v>28</v>
      </c>
      <c r="B3777" s="111" t="str">
        <f ca="1">OFFSET('YODA Header Blocks'!$A$1,0,'YODA File'!A3777)</f>
        <v>Data Values</v>
      </c>
      <c r="C3777" s="111">
        <f t="shared" ca="1" si="117"/>
        <v>3676</v>
      </c>
      <c r="D3777" s="111" t="str">
        <f ca="1">IF(ROW()-2&gt;LengthHeader,"",
OFFSET('YODA Header Blocks'!$A$2,'YODA File'!C3777,'YODA File'!A3777))</f>
        <v/>
      </c>
    </row>
    <row r="3778" spans="1:4" x14ac:dyDescent="0.25">
      <c r="A3778" s="111">
        <f t="shared" ca="1" si="116"/>
        <v>28</v>
      </c>
      <c r="B3778" s="111" t="str">
        <f ca="1">OFFSET('YODA Header Blocks'!$A$1,0,'YODA File'!A3778)</f>
        <v>Data Values</v>
      </c>
      <c r="C3778" s="111">
        <f t="shared" ca="1" si="117"/>
        <v>3677</v>
      </c>
      <c r="D3778" s="111" t="str">
        <f ca="1">IF(ROW()-2&gt;LengthHeader,"",
OFFSET('YODA Header Blocks'!$A$2,'YODA File'!C3778,'YODA File'!A3778))</f>
        <v/>
      </c>
    </row>
    <row r="3779" spans="1:4" x14ac:dyDescent="0.25">
      <c r="A3779" s="111">
        <f t="shared" ref="A3779:A3842" ca="1" si="118">IF(C3778=INDIRECT(CONCATENATE("'YODA Header Blocks'!R2C",A3778+1,":R2C",A3778+1),FALSE),A3778+1,A3778)</f>
        <v>28</v>
      </c>
      <c r="B3779" s="111" t="str">
        <f ca="1">OFFSET('YODA Header Blocks'!$A$1,0,'YODA File'!A3779)</f>
        <v>Data Values</v>
      </c>
      <c r="C3779" s="111">
        <f t="shared" ref="C3779:C3842" ca="1" si="119">IF(C3778=SUM(INDIRECT(CONCATENATE("'YODA Header Blocks'!R2C",A3778+1,":R2C",A3778+1),FALSE)),1,C3778+1)</f>
        <v>3678</v>
      </c>
      <c r="D3779" s="111" t="str">
        <f ca="1">IF(ROW()-2&gt;LengthHeader,"",
OFFSET('YODA Header Blocks'!$A$2,'YODA File'!C3779,'YODA File'!A3779))</f>
        <v/>
      </c>
    </row>
    <row r="3780" spans="1:4" x14ac:dyDescent="0.25">
      <c r="A3780" s="111">
        <f t="shared" ca="1" si="118"/>
        <v>28</v>
      </c>
      <c r="B3780" s="111" t="str">
        <f ca="1">OFFSET('YODA Header Blocks'!$A$1,0,'YODA File'!A3780)</f>
        <v>Data Values</v>
      </c>
      <c r="C3780" s="111">
        <f t="shared" ca="1" si="119"/>
        <v>3679</v>
      </c>
      <c r="D3780" s="111" t="str">
        <f ca="1">IF(ROW()-2&gt;LengthHeader,"",
OFFSET('YODA Header Blocks'!$A$2,'YODA File'!C3780,'YODA File'!A3780))</f>
        <v/>
      </c>
    </row>
    <row r="3781" spans="1:4" x14ac:dyDescent="0.25">
      <c r="A3781" s="111">
        <f t="shared" ca="1" si="118"/>
        <v>28</v>
      </c>
      <c r="B3781" s="111" t="str">
        <f ca="1">OFFSET('YODA Header Blocks'!$A$1,0,'YODA File'!A3781)</f>
        <v>Data Values</v>
      </c>
      <c r="C3781" s="111">
        <f t="shared" ca="1" si="119"/>
        <v>3680</v>
      </c>
      <c r="D3781" s="111" t="str">
        <f ca="1">IF(ROW()-2&gt;LengthHeader,"",
OFFSET('YODA Header Blocks'!$A$2,'YODA File'!C3781,'YODA File'!A3781))</f>
        <v/>
      </c>
    </row>
    <row r="3782" spans="1:4" x14ac:dyDescent="0.25">
      <c r="A3782" s="111">
        <f t="shared" ca="1" si="118"/>
        <v>28</v>
      </c>
      <c r="B3782" s="111" t="str">
        <f ca="1">OFFSET('YODA Header Blocks'!$A$1,0,'YODA File'!A3782)</f>
        <v>Data Values</v>
      </c>
      <c r="C3782" s="111">
        <f t="shared" ca="1" si="119"/>
        <v>3681</v>
      </c>
      <c r="D3782" s="111" t="str">
        <f ca="1">IF(ROW()-2&gt;LengthHeader,"",
OFFSET('YODA Header Blocks'!$A$2,'YODA File'!C3782,'YODA File'!A3782))</f>
        <v/>
      </c>
    </row>
    <row r="3783" spans="1:4" x14ac:dyDescent="0.25">
      <c r="A3783" s="111">
        <f t="shared" ca="1" si="118"/>
        <v>28</v>
      </c>
      <c r="B3783" s="111" t="str">
        <f ca="1">OFFSET('YODA Header Blocks'!$A$1,0,'YODA File'!A3783)</f>
        <v>Data Values</v>
      </c>
      <c r="C3783" s="111">
        <f t="shared" ca="1" si="119"/>
        <v>3682</v>
      </c>
      <c r="D3783" s="111" t="str">
        <f ca="1">IF(ROW()-2&gt;LengthHeader,"",
OFFSET('YODA Header Blocks'!$A$2,'YODA File'!C3783,'YODA File'!A3783))</f>
        <v/>
      </c>
    </row>
    <row r="3784" spans="1:4" x14ac:dyDescent="0.25">
      <c r="A3784" s="111">
        <f t="shared" ca="1" si="118"/>
        <v>28</v>
      </c>
      <c r="B3784" s="111" t="str">
        <f ca="1">OFFSET('YODA Header Blocks'!$A$1,0,'YODA File'!A3784)</f>
        <v>Data Values</v>
      </c>
      <c r="C3784" s="111">
        <f t="shared" ca="1" si="119"/>
        <v>3683</v>
      </c>
      <c r="D3784" s="111" t="str">
        <f ca="1">IF(ROW()-2&gt;LengthHeader,"",
OFFSET('YODA Header Blocks'!$A$2,'YODA File'!C3784,'YODA File'!A3784))</f>
        <v/>
      </c>
    </row>
    <row r="3785" spans="1:4" x14ac:dyDescent="0.25">
      <c r="A3785" s="111">
        <f t="shared" ca="1" si="118"/>
        <v>28</v>
      </c>
      <c r="B3785" s="111" t="str">
        <f ca="1">OFFSET('YODA Header Blocks'!$A$1,0,'YODA File'!A3785)</f>
        <v>Data Values</v>
      </c>
      <c r="C3785" s="111">
        <f t="shared" ca="1" si="119"/>
        <v>3684</v>
      </c>
      <c r="D3785" s="111" t="str">
        <f ca="1">IF(ROW()-2&gt;LengthHeader,"",
OFFSET('YODA Header Blocks'!$A$2,'YODA File'!C3785,'YODA File'!A3785))</f>
        <v/>
      </c>
    </row>
    <row r="3786" spans="1:4" x14ac:dyDescent="0.25">
      <c r="A3786" s="111">
        <f t="shared" ca="1" si="118"/>
        <v>28</v>
      </c>
      <c r="B3786" s="111" t="str">
        <f ca="1">OFFSET('YODA Header Blocks'!$A$1,0,'YODA File'!A3786)</f>
        <v>Data Values</v>
      </c>
      <c r="C3786" s="111">
        <f t="shared" ca="1" si="119"/>
        <v>3685</v>
      </c>
      <c r="D3786" s="111" t="str">
        <f ca="1">IF(ROW()-2&gt;LengthHeader,"",
OFFSET('YODA Header Blocks'!$A$2,'YODA File'!C3786,'YODA File'!A3786))</f>
        <v/>
      </c>
    </row>
    <row r="3787" spans="1:4" x14ac:dyDescent="0.25">
      <c r="A3787" s="111">
        <f t="shared" ca="1" si="118"/>
        <v>28</v>
      </c>
      <c r="B3787" s="111" t="str">
        <f ca="1">OFFSET('YODA Header Blocks'!$A$1,0,'YODA File'!A3787)</f>
        <v>Data Values</v>
      </c>
      <c r="C3787" s="111">
        <f t="shared" ca="1" si="119"/>
        <v>3686</v>
      </c>
      <c r="D3787" s="111" t="str">
        <f ca="1">IF(ROW()-2&gt;LengthHeader,"",
OFFSET('YODA Header Blocks'!$A$2,'YODA File'!C3787,'YODA File'!A3787))</f>
        <v/>
      </c>
    </row>
    <row r="3788" spans="1:4" x14ac:dyDescent="0.25">
      <c r="A3788" s="111">
        <f t="shared" ca="1" si="118"/>
        <v>28</v>
      </c>
      <c r="B3788" s="111" t="str">
        <f ca="1">OFFSET('YODA Header Blocks'!$A$1,0,'YODA File'!A3788)</f>
        <v>Data Values</v>
      </c>
      <c r="C3788" s="111">
        <f t="shared" ca="1" si="119"/>
        <v>3687</v>
      </c>
      <c r="D3788" s="111" t="str">
        <f ca="1">IF(ROW()-2&gt;LengthHeader,"",
OFFSET('YODA Header Blocks'!$A$2,'YODA File'!C3788,'YODA File'!A3788))</f>
        <v/>
      </c>
    </row>
    <row r="3789" spans="1:4" x14ac:dyDescent="0.25">
      <c r="A3789" s="111">
        <f t="shared" ca="1" si="118"/>
        <v>28</v>
      </c>
      <c r="B3789" s="111" t="str">
        <f ca="1">OFFSET('YODA Header Blocks'!$A$1,0,'YODA File'!A3789)</f>
        <v>Data Values</v>
      </c>
      <c r="C3789" s="111">
        <f t="shared" ca="1" si="119"/>
        <v>3688</v>
      </c>
      <c r="D3789" s="111" t="str">
        <f ca="1">IF(ROW()-2&gt;LengthHeader,"",
OFFSET('YODA Header Blocks'!$A$2,'YODA File'!C3789,'YODA File'!A3789))</f>
        <v/>
      </c>
    </row>
    <row r="3790" spans="1:4" x14ac:dyDescent="0.25">
      <c r="A3790" s="111">
        <f t="shared" ca="1" si="118"/>
        <v>28</v>
      </c>
      <c r="B3790" s="111" t="str">
        <f ca="1">OFFSET('YODA Header Blocks'!$A$1,0,'YODA File'!A3790)</f>
        <v>Data Values</v>
      </c>
      <c r="C3790" s="111">
        <f t="shared" ca="1" si="119"/>
        <v>3689</v>
      </c>
      <c r="D3790" s="111" t="str">
        <f ca="1">IF(ROW()-2&gt;LengthHeader,"",
OFFSET('YODA Header Blocks'!$A$2,'YODA File'!C3790,'YODA File'!A3790))</f>
        <v/>
      </c>
    </row>
    <row r="3791" spans="1:4" x14ac:dyDescent="0.25">
      <c r="A3791" s="111">
        <f t="shared" ca="1" si="118"/>
        <v>28</v>
      </c>
      <c r="B3791" s="111" t="str">
        <f ca="1">OFFSET('YODA Header Blocks'!$A$1,0,'YODA File'!A3791)</f>
        <v>Data Values</v>
      </c>
      <c r="C3791" s="111">
        <f t="shared" ca="1" si="119"/>
        <v>3690</v>
      </c>
      <c r="D3791" s="111" t="str">
        <f ca="1">IF(ROW()-2&gt;LengthHeader,"",
OFFSET('YODA Header Blocks'!$A$2,'YODA File'!C3791,'YODA File'!A3791))</f>
        <v/>
      </c>
    </row>
    <row r="3792" spans="1:4" x14ac:dyDescent="0.25">
      <c r="A3792" s="111">
        <f t="shared" ca="1" si="118"/>
        <v>28</v>
      </c>
      <c r="B3792" s="111" t="str">
        <f ca="1">OFFSET('YODA Header Blocks'!$A$1,0,'YODA File'!A3792)</f>
        <v>Data Values</v>
      </c>
      <c r="C3792" s="111">
        <f t="shared" ca="1" si="119"/>
        <v>3691</v>
      </c>
      <c r="D3792" s="111" t="str">
        <f ca="1">IF(ROW()-2&gt;LengthHeader,"",
OFFSET('YODA Header Blocks'!$A$2,'YODA File'!C3792,'YODA File'!A3792))</f>
        <v/>
      </c>
    </row>
    <row r="3793" spans="1:4" x14ac:dyDescent="0.25">
      <c r="A3793" s="111">
        <f t="shared" ca="1" si="118"/>
        <v>28</v>
      </c>
      <c r="B3793" s="111" t="str">
        <f ca="1">OFFSET('YODA Header Blocks'!$A$1,0,'YODA File'!A3793)</f>
        <v>Data Values</v>
      </c>
      <c r="C3793" s="111">
        <f t="shared" ca="1" si="119"/>
        <v>3692</v>
      </c>
      <c r="D3793" s="111" t="str">
        <f ca="1">IF(ROW()-2&gt;LengthHeader,"",
OFFSET('YODA Header Blocks'!$A$2,'YODA File'!C3793,'YODA File'!A3793))</f>
        <v/>
      </c>
    </row>
    <row r="3794" spans="1:4" x14ac:dyDescent="0.25">
      <c r="A3794" s="111">
        <f t="shared" ca="1" si="118"/>
        <v>28</v>
      </c>
      <c r="B3794" s="111" t="str">
        <f ca="1">OFFSET('YODA Header Blocks'!$A$1,0,'YODA File'!A3794)</f>
        <v>Data Values</v>
      </c>
      <c r="C3794" s="111">
        <f t="shared" ca="1" si="119"/>
        <v>3693</v>
      </c>
      <c r="D3794" s="111" t="str">
        <f ca="1">IF(ROW()-2&gt;LengthHeader,"",
OFFSET('YODA Header Blocks'!$A$2,'YODA File'!C3794,'YODA File'!A3794))</f>
        <v/>
      </c>
    </row>
    <row r="3795" spans="1:4" x14ac:dyDescent="0.25">
      <c r="A3795" s="111">
        <f t="shared" ca="1" si="118"/>
        <v>28</v>
      </c>
      <c r="B3795" s="111" t="str">
        <f ca="1">OFFSET('YODA Header Blocks'!$A$1,0,'YODA File'!A3795)</f>
        <v>Data Values</v>
      </c>
      <c r="C3795" s="111">
        <f t="shared" ca="1" si="119"/>
        <v>3694</v>
      </c>
      <c r="D3795" s="111" t="str">
        <f ca="1">IF(ROW()-2&gt;LengthHeader,"",
OFFSET('YODA Header Blocks'!$A$2,'YODA File'!C3795,'YODA File'!A3795))</f>
        <v/>
      </c>
    </row>
    <row r="3796" spans="1:4" x14ac:dyDescent="0.25">
      <c r="A3796" s="111">
        <f t="shared" ca="1" si="118"/>
        <v>28</v>
      </c>
      <c r="B3796" s="111" t="str">
        <f ca="1">OFFSET('YODA Header Blocks'!$A$1,0,'YODA File'!A3796)</f>
        <v>Data Values</v>
      </c>
      <c r="C3796" s="111">
        <f t="shared" ca="1" si="119"/>
        <v>3695</v>
      </c>
      <c r="D3796" s="111" t="str">
        <f ca="1">IF(ROW()-2&gt;LengthHeader,"",
OFFSET('YODA Header Blocks'!$A$2,'YODA File'!C3796,'YODA File'!A3796))</f>
        <v/>
      </c>
    </row>
    <row r="3797" spans="1:4" x14ac:dyDescent="0.25">
      <c r="A3797" s="111">
        <f t="shared" ca="1" si="118"/>
        <v>28</v>
      </c>
      <c r="B3797" s="111" t="str">
        <f ca="1">OFFSET('YODA Header Blocks'!$A$1,0,'YODA File'!A3797)</f>
        <v>Data Values</v>
      </c>
      <c r="C3797" s="111">
        <f t="shared" ca="1" si="119"/>
        <v>3696</v>
      </c>
      <c r="D3797" s="111" t="str">
        <f ca="1">IF(ROW()-2&gt;LengthHeader,"",
OFFSET('YODA Header Blocks'!$A$2,'YODA File'!C3797,'YODA File'!A3797))</f>
        <v/>
      </c>
    </row>
    <row r="3798" spans="1:4" x14ac:dyDescent="0.25">
      <c r="A3798" s="111">
        <f t="shared" ca="1" si="118"/>
        <v>28</v>
      </c>
      <c r="B3798" s="111" t="str">
        <f ca="1">OFFSET('YODA Header Blocks'!$A$1,0,'YODA File'!A3798)</f>
        <v>Data Values</v>
      </c>
      <c r="C3798" s="111">
        <f t="shared" ca="1" si="119"/>
        <v>3697</v>
      </c>
      <c r="D3798" s="111" t="str">
        <f ca="1">IF(ROW()-2&gt;LengthHeader,"",
OFFSET('YODA Header Blocks'!$A$2,'YODA File'!C3798,'YODA File'!A3798))</f>
        <v/>
      </c>
    </row>
    <row r="3799" spans="1:4" x14ac:dyDescent="0.25">
      <c r="A3799" s="111">
        <f t="shared" ca="1" si="118"/>
        <v>28</v>
      </c>
      <c r="B3799" s="111" t="str">
        <f ca="1">OFFSET('YODA Header Blocks'!$A$1,0,'YODA File'!A3799)</f>
        <v>Data Values</v>
      </c>
      <c r="C3799" s="111">
        <f t="shared" ca="1" si="119"/>
        <v>3698</v>
      </c>
      <c r="D3799" s="111" t="str">
        <f ca="1">IF(ROW()-2&gt;LengthHeader,"",
OFFSET('YODA Header Blocks'!$A$2,'YODA File'!C3799,'YODA File'!A3799))</f>
        <v/>
      </c>
    </row>
    <row r="3800" spans="1:4" x14ac:dyDescent="0.25">
      <c r="A3800" s="111">
        <f t="shared" ca="1" si="118"/>
        <v>28</v>
      </c>
      <c r="B3800" s="111" t="str">
        <f ca="1">OFFSET('YODA Header Blocks'!$A$1,0,'YODA File'!A3800)</f>
        <v>Data Values</v>
      </c>
      <c r="C3800" s="111">
        <f t="shared" ca="1" si="119"/>
        <v>3699</v>
      </c>
      <c r="D3800" s="111" t="str">
        <f ca="1">IF(ROW()-2&gt;LengthHeader,"",
OFFSET('YODA Header Blocks'!$A$2,'YODA File'!C3800,'YODA File'!A3800))</f>
        <v/>
      </c>
    </row>
    <row r="3801" spans="1:4" x14ac:dyDescent="0.25">
      <c r="A3801" s="111">
        <f t="shared" ca="1" si="118"/>
        <v>28</v>
      </c>
      <c r="B3801" s="111" t="str">
        <f ca="1">OFFSET('YODA Header Blocks'!$A$1,0,'YODA File'!A3801)</f>
        <v>Data Values</v>
      </c>
      <c r="C3801" s="111">
        <f t="shared" ca="1" si="119"/>
        <v>3700</v>
      </c>
      <c r="D3801" s="111" t="str">
        <f ca="1">IF(ROW()-2&gt;LengthHeader,"",
OFFSET('YODA Header Blocks'!$A$2,'YODA File'!C3801,'YODA File'!A3801))</f>
        <v/>
      </c>
    </row>
    <row r="3802" spans="1:4" x14ac:dyDescent="0.25">
      <c r="A3802" s="111">
        <f t="shared" ca="1" si="118"/>
        <v>28</v>
      </c>
      <c r="B3802" s="111" t="str">
        <f ca="1">OFFSET('YODA Header Blocks'!$A$1,0,'YODA File'!A3802)</f>
        <v>Data Values</v>
      </c>
      <c r="C3802" s="111">
        <f t="shared" ca="1" si="119"/>
        <v>3701</v>
      </c>
      <c r="D3802" s="111" t="str">
        <f ca="1">IF(ROW()-2&gt;LengthHeader,"",
OFFSET('YODA Header Blocks'!$A$2,'YODA File'!C3802,'YODA File'!A3802))</f>
        <v/>
      </c>
    </row>
    <row r="3803" spans="1:4" x14ac:dyDescent="0.25">
      <c r="A3803" s="111">
        <f t="shared" ca="1" si="118"/>
        <v>28</v>
      </c>
      <c r="B3803" s="111" t="str">
        <f ca="1">OFFSET('YODA Header Blocks'!$A$1,0,'YODA File'!A3803)</f>
        <v>Data Values</v>
      </c>
      <c r="C3803" s="111">
        <f t="shared" ca="1" si="119"/>
        <v>3702</v>
      </c>
      <c r="D3803" s="111" t="str">
        <f ca="1">IF(ROW()-2&gt;LengthHeader,"",
OFFSET('YODA Header Blocks'!$A$2,'YODA File'!C3803,'YODA File'!A3803))</f>
        <v/>
      </c>
    </row>
    <row r="3804" spans="1:4" x14ac:dyDescent="0.25">
      <c r="A3804" s="111">
        <f t="shared" ca="1" si="118"/>
        <v>28</v>
      </c>
      <c r="B3804" s="111" t="str">
        <f ca="1">OFFSET('YODA Header Blocks'!$A$1,0,'YODA File'!A3804)</f>
        <v>Data Values</v>
      </c>
      <c r="C3804" s="111">
        <f t="shared" ca="1" si="119"/>
        <v>3703</v>
      </c>
      <c r="D3804" s="111" t="str">
        <f ca="1">IF(ROW()-2&gt;LengthHeader,"",
OFFSET('YODA Header Blocks'!$A$2,'YODA File'!C3804,'YODA File'!A3804))</f>
        <v/>
      </c>
    </row>
    <row r="3805" spans="1:4" x14ac:dyDescent="0.25">
      <c r="A3805" s="111">
        <f t="shared" ca="1" si="118"/>
        <v>28</v>
      </c>
      <c r="B3805" s="111" t="str">
        <f ca="1">OFFSET('YODA Header Blocks'!$A$1,0,'YODA File'!A3805)</f>
        <v>Data Values</v>
      </c>
      <c r="C3805" s="111">
        <f t="shared" ca="1" si="119"/>
        <v>3704</v>
      </c>
      <c r="D3805" s="111" t="str">
        <f ca="1">IF(ROW()-2&gt;LengthHeader,"",
OFFSET('YODA Header Blocks'!$A$2,'YODA File'!C3805,'YODA File'!A3805))</f>
        <v/>
      </c>
    </row>
    <row r="3806" spans="1:4" x14ac:dyDescent="0.25">
      <c r="A3806" s="111">
        <f t="shared" ca="1" si="118"/>
        <v>28</v>
      </c>
      <c r="B3806" s="111" t="str">
        <f ca="1">OFFSET('YODA Header Blocks'!$A$1,0,'YODA File'!A3806)</f>
        <v>Data Values</v>
      </c>
      <c r="C3806" s="111">
        <f t="shared" ca="1" si="119"/>
        <v>3705</v>
      </c>
      <c r="D3806" s="111" t="str">
        <f ca="1">IF(ROW()-2&gt;LengthHeader,"",
OFFSET('YODA Header Blocks'!$A$2,'YODA File'!C3806,'YODA File'!A3806))</f>
        <v/>
      </c>
    </row>
    <row r="3807" spans="1:4" x14ac:dyDescent="0.25">
      <c r="A3807" s="111">
        <f t="shared" ca="1" si="118"/>
        <v>28</v>
      </c>
      <c r="B3807" s="111" t="str">
        <f ca="1">OFFSET('YODA Header Blocks'!$A$1,0,'YODA File'!A3807)</f>
        <v>Data Values</v>
      </c>
      <c r="C3807" s="111">
        <f t="shared" ca="1" si="119"/>
        <v>3706</v>
      </c>
      <c r="D3807" s="111" t="str">
        <f ca="1">IF(ROW()-2&gt;LengthHeader,"",
OFFSET('YODA Header Blocks'!$A$2,'YODA File'!C3807,'YODA File'!A3807))</f>
        <v/>
      </c>
    </row>
    <row r="3808" spans="1:4" x14ac:dyDescent="0.25">
      <c r="A3808" s="111">
        <f t="shared" ca="1" si="118"/>
        <v>28</v>
      </c>
      <c r="B3808" s="111" t="str">
        <f ca="1">OFFSET('YODA Header Blocks'!$A$1,0,'YODA File'!A3808)</f>
        <v>Data Values</v>
      </c>
      <c r="C3808" s="111">
        <f t="shared" ca="1" si="119"/>
        <v>3707</v>
      </c>
      <c r="D3808" s="111" t="str">
        <f ca="1">IF(ROW()-2&gt;LengthHeader,"",
OFFSET('YODA Header Blocks'!$A$2,'YODA File'!C3808,'YODA File'!A3808))</f>
        <v/>
      </c>
    </row>
    <row r="3809" spans="1:4" x14ac:dyDescent="0.25">
      <c r="A3809" s="111">
        <f t="shared" ca="1" si="118"/>
        <v>28</v>
      </c>
      <c r="B3809" s="111" t="str">
        <f ca="1">OFFSET('YODA Header Blocks'!$A$1,0,'YODA File'!A3809)</f>
        <v>Data Values</v>
      </c>
      <c r="C3809" s="111">
        <f t="shared" ca="1" si="119"/>
        <v>3708</v>
      </c>
      <c r="D3809" s="111" t="str">
        <f ca="1">IF(ROW()-2&gt;LengthHeader,"",
OFFSET('YODA Header Blocks'!$A$2,'YODA File'!C3809,'YODA File'!A3809))</f>
        <v/>
      </c>
    </row>
    <row r="3810" spans="1:4" x14ac:dyDescent="0.25">
      <c r="A3810" s="111">
        <f t="shared" ca="1" si="118"/>
        <v>28</v>
      </c>
      <c r="B3810" s="111" t="str">
        <f ca="1">OFFSET('YODA Header Blocks'!$A$1,0,'YODA File'!A3810)</f>
        <v>Data Values</v>
      </c>
      <c r="C3810" s="111">
        <f t="shared" ca="1" si="119"/>
        <v>3709</v>
      </c>
      <c r="D3810" s="111" t="str">
        <f ca="1">IF(ROW()-2&gt;LengthHeader,"",
OFFSET('YODA Header Blocks'!$A$2,'YODA File'!C3810,'YODA File'!A3810))</f>
        <v/>
      </c>
    </row>
    <row r="3811" spans="1:4" x14ac:dyDescent="0.25">
      <c r="A3811" s="111">
        <f t="shared" ca="1" si="118"/>
        <v>28</v>
      </c>
      <c r="B3811" s="111" t="str">
        <f ca="1">OFFSET('YODA Header Blocks'!$A$1,0,'YODA File'!A3811)</f>
        <v>Data Values</v>
      </c>
      <c r="C3811" s="111">
        <f t="shared" ca="1" si="119"/>
        <v>3710</v>
      </c>
      <c r="D3811" s="111" t="str">
        <f ca="1">IF(ROW()-2&gt;LengthHeader,"",
OFFSET('YODA Header Blocks'!$A$2,'YODA File'!C3811,'YODA File'!A3811))</f>
        <v/>
      </c>
    </row>
    <row r="3812" spans="1:4" x14ac:dyDescent="0.25">
      <c r="A3812" s="111">
        <f t="shared" ca="1" si="118"/>
        <v>28</v>
      </c>
      <c r="B3812" s="111" t="str">
        <f ca="1">OFFSET('YODA Header Blocks'!$A$1,0,'YODA File'!A3812)</f>
        <v>Data Values</v>
      </c>
      <c r="C3812" s="111">
        <f t="shared" ca="1" si="119"/>
        <v>3711</v>
      </c>
      <c r="D3812" s="111" t="str">
        <f ca="1">IF(ROW()-2&gt;LengthHeader,"",
OFFSET('YODA Header Blocks'!$A$2,'YODA File'!C3812,'YODA File'!A3812))</f>
        <v/>
      </c>
    </row>
    <row r="3813" spans="1:4" x14ac:dyDescent="0.25">
      <c r="A3813" s="111">
        <f t="shared" ca="1" si="118"/>
        <v>28</v>
      </c>
      <c r="B3813" s="111" t="str">
        <f ca="1">OFFSET('YODA Header Blocks'!$A$1,0,'YODA File'!A3813)</f>
        <v>Data Values</v>
      </c>
      <c r="C3813" s="111">
        <f t="shared" ca="1" si="119"/>
        <v>3712</v>
      </c>
      <c r="D3813" s="111" t="str">
        <f ca="1">IF(ROW()-2&gt;LengthHeader,"",
OFFSET('YODA Header Blocks'!$A$2,'YODA File'!C3813,'YODA File'!A3813))</f>
        <v/>
      </c>
    </row>
    <row r="3814" spans="1:4" x14ac:dyDescent="0.25">
      <c r="A3814" s="111">
        <f t="shared" ca="1" si="118"/>
        <v>28</v>
      </c>
      <c r="B3814" s="111" t="str">
        <f ca="1">OFFSET('YODA Header Blocks'!$A$1,0,'YODA File'!A3814)</f>
        <v>Data Values</v>
      </c>
      <c r="C3814" s="111">
        <f t="shared" ca="1" si="119"/>
        <v>3713</v>
      </c>
      <c r="D3814" s="111" t="str">
        <f ca="1">IF(ROW()-2&gt;LengthHeader,"",
OFFSET('YODA Header Blocks'!$A$2,'YODA File'!C3814,'YODA File'!A3814))</f>
        <v/>
      </c>
    </row>
    <row r="3815" spans="1:4" x14ac:dyDescent="0.25">
      <c r="A3815" s="111">
        <f t="shared" ca="1" si="118"/>
        <v>28</v>
      </c>
      <c r="B3815" s="111" t="str">
        <f ca="1">OFFSET('YODA Header Blocks'!$A$1,0,'YODA File'!A3815)</f>
        <v>Data Values</v>
      </c>
      <c r="C3815" s="111">
        <f t="shared" ca="1" si="119"/>
        <v>3714</v>
      </c>
      <c r="D3815" s="111" t="str">
        <f ca="1">IF(ROW()-2&gt;LengthHeader,"",
OFFSET('YODA Header Blocks'!$A$2,'YODA File'!C3815,'YODA File'!A3815))</f>
        <v/>
      </c>
    </row>
    <row r="3816" spans="1:4" x14ac:dyDescent="0.25">
      <c r="A3816" s="111">
        <f t="shared" ca="1" si="118"/>
        <v>28</v>
      </c>
      <c r="B3816" s="111" t="str">
        <f ca="1">OFFSET('YODA Header Blocks'!$A$1,0,'YODA File'!A3816)</f>
        <v>Data Values</v>
      </c>
      <c r="C3816" s="111">
        <f t="shared" ca="1" si="119"/>
        <v>3715</v>
      </c>
      <c r="D3816" s="111" t="str">
        <f ca="1">IF(ROW()-2&gt;LengthHeader,"",
OFFSET('YODA Header Blocks'!$A$2,'YODA File'!C3816,'YODA File'!A3816))</f>
        <v/>
      </c>
    </row>
    <row r="3817" spans="1:4" x14ac:dyDescent="0.25">
      <c r="A3817" s="111">
        <f t="shared" ca="1" si="118"/>
        <v>28</v>
      </c>
      <c r="B3817" s="111" t="str">
        <f ca="1">OFFSET('YODA Header Blocks'!$A$1,0,'YODA File'!A3817)</f>
        <v>Data Values</v>
      </c>
      <c r="C3817" s="111">
        <f t="shared" ca="1" si="119"/>
        <v>3716</v>
      </c>
      <c r="D3817" s="111" t="str">
        <f ca="1">IF(ROW()-2&gt;LengthHeader,"",
OFFSET('YODA Header Blocks'!$A$2,'YODA File'!C3817,'YODA File'!A3817))</f>
        <v/>
      </c>
    </row>
    <row r="3818" spans="1:4" x14ac:dyDescent="0.25">
      <c r="A3818" s="111">
        <f t="shared" ca="1" si="118"/>
        <v>28</v>
      </c>
      <c r="B3818" s="111" t="str">
        <f ca="1">OFFSET('YODA Header Blocks'!$A$1,0,'YODA File'!A3818)</f>
        <v>Data Values</v>
      </c>
      <c r="C3818" s="111">
        <f t="shared" ca="1" si="119"/>
        <v>3717</v>
      </c>
      <c r="D3818" s="111" t="str">
        <f ca="1">IF(ROW()-2&gt;LengthHeader,"",
OFFSET('YODA Header Blocks'!$A$2,'YODA File'!C3818,'YODA File'!A3818))</f>
        <v/>
      </c>
    </row>
    <row r="3819" spans="1:4" x14ac:dyDescent="0.25">
      <c r="A3819" s="111">
        <f t="shared" ca="1" si="118"/>
        <v>28</v>
      </c>
      <c r="B3819" s="111" t="str">
        <f ca="1">OFFSET('YODA Header Blocks'!$A$1,0,'YODA File'!A3819)</f>
        <v>Data Values</v>
      </c>
      <c r="C3819" s="111">
        <f t="shared" ca="1" si="119"/>
        <v>3718</v>
      </c>
      <c r="D3819" s="111" t="str">
        <f ca="1">IF(ROW()-2&gt;LengthHeader,"",
OFFSET('YODA Header Blocks'!$A$2,'YODA File'!C3819,'YODA File'!A3819))</f>
        <v/>
      </c>
    </row>
    <row r="3820" spans="1:4" x14ac:dyDescent="0.25">
      <c r="A3820" s="111">
        <f t="shared" ca="1" si="118"/>
        <v>28</v>
      </c>
      <c r="B3820" s="111" t="str">
        <f ca="1">OFFSET('YODA Header Blocks'!$A$1,0,'YODA File'!A3820)</f>
        <v>Data Values</v>
      </c>
      <c r="C3820" s="111">
        <f t="shared" ca="1" si="119"/>
        <v>3719</v>
      </c>
      <c r="D3820" s="111" t="str">
        <f ca="1">IF(ROW()-2&gt;LengthHeader,"",
OFFSET('YODA Header Blocks'!$A$2,'YODA File'!C3820,'YODA File'!A3820))</f>
        <v/>
      </c>
    </row>
    <row r="3821" spans="1:4" x14ac:dyDescent="0.25">
      <c r="A3821" s="111">
        <f t="shared" ca="1" si="118"/>
        <v>28</v>
      </c>
      <c r="B3821" s="111" t="str">
        <f ca="1">OFFSET('YODA Header Blocks'!$A$1,0,'YODA File'!A3821)</f>
        <v>Data Values</v>
      </c>
      <c r="C3821" s="111">
        <f t="shared" ca="1" si="119"/>
        <v>3720</v>
      </c>
      <c r="D3821" s="111" t="str">
        <f ca="1">IF(ROW()-2&gt;LengthHeader,"",
OFFSET('YODA Header Blocks'!$A$2,'YODA File'!C3821,'YODA File'!A3821))</f>
        <v/>
      </c>
    </row>
    <row r="3822" spans="1:4" x14ac:dyDescent="0.25">
      <c r="A3822" s="111">
        <f t="shared" ca="1" si="118"/>
        <v>28</v>
      </c>
      <c r="B3822" s="111" t="str">
        <f ca="1">OFFSET('YODA Header Blocks'!$A$1,0,'YODA File'!A3822)</f>
        <v>Data Values</v>
      </c>
      <c r="C3822" s="111">
        <f t="shared" ca="1" si="119"/>
        <v>3721</v>
      </c>
      <c r="D3822" s="111" t="str">
        <f ca="1">IF(ROW()-2&gt;LengthHeader,"",
OFFSET('YODA Header Blocks'!$A$2,'YODA File'!C3822,'YODA File'!A3822))</f>
        <v/>
      </c>
    </row>
    <row r="3823" spans="1:4" x14ac:dyDescent="0.25">
      <c r="A3823" s="111">
        <f t="shared" ca="1" si="118"/>
        <v>28</v>
      </c>
      <c r="B3823" s="111" t="str">
        <f ca="1">OFFSET('YODA Header Blocks'!$A$1,0,'YODA File'!A3823)</f>
        <v>Data Values</v>
      </c>
      <c r="C3823" s="111">
        <f t="shared" ca="1" si="119"/>
        <v>3722</v>
      </c>
      <c r="D3823" s="111" t="str">
        <f ca="1">IF(ROW()-2&gt;LengthHeader,"",
OFFSET('YODA Header Blocks'!$A$2,'YODA File'!C3823,'YODA File'!A3823))</f>
        <v/>
      </c>
    </row>
    <row r="3824" spans="1:4" x14ac:dyDescent="0.25">
      <c r="A3824" s="111">
        <f t="shared" ca="1" si="118"/>
        <v>28</v>
      </c>
      <c r="B3824" s="111" t="str">
        <f ca="1">OFFSET('YODA Header Blocks'!$A$1,0,'YODA File'!A3824)</f>
        <v>Data Values</v>
      </c>
      <c r="C3824" s="111">
        <f t="shared" ca="1" si="119"/>
        <v>3723</v>
      </c>
      <c r="D3824" s="111" t="str">
        <f ca="1">IF(ROW()-2&gt;LengthHeader,"",
OFFSET('YODA Header Blocks'!$A$2,'YODA File'!C3824,'YODA File'!A3824))</f>
        <v/>
      </c>
    </row>
    <row r="3825" spans="1:4" x14ac:dyDescent="0.25">
      <c r="A3825" s="111">
        <f t="shared" ca="1" si="118"/>
        <v>28</v>
      </c>
      <c r="B3825" s="111" t="str">
        <f ca="1">OFFSET('YODA Header Blocks'!$A$1,0,'YODA File'!A3825)</f>
        <v>Data Values</v>
      </c>
      <c r="C3825" s="111">
        <f t="shared" ca="1" si="119"/>
        <v>3724</v>
      </c>
      <c r="D3825" s="111" t="str">
        <f ca="1">IF(ROW()-2&gt;LengthHeader,"",
OFFSET('YODA Header Blocks'!$A$2,'YODA File'!C3825,'YODA File'!A3825))</f>
        <v/>
      </c>
    </row>
    <row r="3826" spans="1:4" x14ac:dyDescent="0.25">
      <c r="A3826" s="111">
        <f t="shared" ca="1" si="118"/>
        <v>28</v>
      </c>
      <c r="B3826" s="111" t="str">
        <f ca="1">OFFSET('YODA Header Blocks'!$A$1,0,'YODA File'!A3826)</f>
        <v>Data Values</v>
      </c>
      <c r="C3826" s="111">
        <f t="shared" ca="1" si="119"/>
        <v>3725</v>
      </c>
      <c r="D3826" s="111" t="str">
        <f ca="1">IF(ROW()-2&gt;LengthHeader,"",
OFFSET('YODA Header Blocks'!$A$2,'YODA File'!C3826,'YODA File'!A3826))</f>
        <v/>
      </c>
    </row>
    <row r="3827" spans="1:4" x14ac:dyDescent="0.25">
      <c r="A3827" s="111">
        <f t="shared" ca="1" si="118"/>
        <v>28</v>
      </c>
      <c r="B3827" s="111" t="str">
        <f ca="1">OFFSET('YODA Header Blocks'!$A$1,0,'YODA File'!A3827)</f>
        <v>Data Values</v>
      </c>
      <c r="C3827" s="111">
        <f t="shared" ca="1" si="119"/>
        <v>3726</v>
      </c>
      <c r="D3827" s="111" t="str">
        <f ca="1">IF(ROW()-2&gt;LengthHeader,"",
OFFSET('YODA Header Blocks'!$A$2,'YODA File'!C3827,'YODA File'!A3827))</f>
        <v/>
      </c>
    </row>
    <row r="3828" spans="1:4" x14ac:dyDescent="0.25">
      <c r="A3828" s="111">
        <f t="shared" ca="1" si="118"/>
        <v>28</v>
      </c>
      <c r="B3828" s="111" t="str">
        <f ca="1">OFFSET('YODA Header Blocks'!$A$1,0,'YODA File'!A3828)</f>
        <v>Data Values</v>
      </c>
      <c r="C3828" s="111">
        <f t="shared" ca="1" si="119"/>
        <v>3727</v>
      </c>
      <c r="D3828" s="111" t="str">
        <f ca="1">IF(ROW()-2&gt;LengthHeader,"",
OFFSET('YODA Header Blocks'!$A$2,'YODA File'!C3828,'YODA File'!A3828))</f>
        <v/>
      </c>
    </row>
    <row r="3829" spans="1:4" x14ac:dyDescent="0.25">
      <c r="A3829" s="111">
        <f t="shared" ca="1" si="118"/>
        <v>28</v>
      </c>
      <c r="B3829" s="111" t="str">
        <f ca="1">OFFSET('YODA Header Blocks'!$A$1,0,'YODA File'!A3829)</f>
        <v>Data Values</v>
      </c>
      <c r="C3829" s="111">
        <f t="shared" ca="1" si="119"/>
        <v>3728</v>
      </c>
      <c r="D3829" s="111" t="str">
        <f ca="1">IF(ROW()-2&gt;LengthHeader,"",
OFFSET('YODA Header Blocks'!$A$2,'YODA File'!C3829,'YODA File'!A3829))</f>
        <v/>
      </c>
    </row>
    <row r="3830" spans="1:4" x14ac:dyDescent="0.25">
      <c r="A3830" s="111">
        <f t="shared" ca="1" si="118"/>
        <v>28</v>
      </c>
      <c r="B3830" s="111" t="str">
        <f ca="1">OFFSET('YODA Header Blocks'!$A$1,0,'YODA File'!A3830)</f>
        <v>Data Values</v>
      </c>
      <c r="C3830" s="111">
        <f t="shared" ca="1" si="119"/>
        <v>3729</v>
      </c>
      <c r="D3830" s="111" t="str">
        <f ca="1">IF(ROW()-2&gt;LengthHeader,"",
OFFSET('YODA Header Blocks'!$A$2,'YODA File'!C3830,'YODA File'!A3830))</f>
        <v/>
      </c>
    </row>
    <row r="3831" spans="1:4" x14ac:dyDescent="0.25">
      <c r="A3831" s="111">
        <f t="shared" ca="1" si="118"/>
        <v>28</v>
      </c>
      <c r="B3831" s="111" t="str">
        <f ca="1">OFFSET('YODA Header Blocks'!$A$1,0,'YODA File'!A3831)</f>
        <v>Data Values</v>
      </c>
      <c r="C3831" s="111">
        <f t="shared" ca="1" si="119"/>
        <v>3730</v>
      </c>
      <c r="D3831" s="111" t="str">
        <f ca="1">IF(ROW()-2&gt;LengthHeader,"",
OFFSET('YODA Header Blocks'!$A$2,'YODA File'!C3831,'YODA File'!A3831))</f>
        <v/>
      </c>
    </row>
    <row r="3832" spans="1:4" x14ac:dyDescent="0.25">
      <c r="A3832" s="111">
        <f t="shared" ca="1" si="118"/>
        <v>28</v>
      </c>
      <c r="B3832" s="111" t="str">
        <f ca="1">OFFSET('YODA Header Blocks'!$A$1,0,'YODA File'!A3832)</f>
        <v>Data Values</v>
      </c>
      <c r="C3832" s="111">
        <f t="shared" ca="1" si="119"/>
        <v>3731</v>
      </c>
      <c r="D3832" s="111" t="str">
        <f ca="1">IF(ROW()-2&gt;LengthHeader,"",
OFFSET('YODA Header Blocks'!$A$2,'YODA File'!C3832,'YODA File'!A3832))</f>
        <v/>
      </c>
    </row>
    <row r="3833" spans="1:4" x14ac:dyDescent="0.25">
      <c r="A3833" s="111">
        <f t="shared" ca="1" si="118"/>
        <v>28</v>
      </c>
      <c r="B3833" s="111" t="str">
        <f ca="1">OFFSET('YODA Header Blocks'!$A$1,0,'YODA File'!A3833)</f>
        <v>Data Values</v>
      </c>
      <c r="C3833" s="111">
        <f t="shared" ca="1" si="119"/>
        <v>3732</v>
      </c>
      <c r="D3833" s="111" t="str">
        <f ca="1">IF(ROW()-2&gt;LengthHeader,"",
OFFSET('YODA Header Blocks'!$A$2,'YODA File'!C3833,'YODA File'!A3833))</f>
        <v/>
      </c>
    </row>
    <row r="3834" spans="1:4" x14ac:dyDescent="0.25">
      <c r="A3834" s="111">
        <f t="shared" ca="1" si="118"/>
        <v>28</v>
      </c>
      <c r="B3834" s="111" t="str">
        <f ca="1">OFFSET('YODA Header Blocks'!$A$1,0,'YODA File'!A3834)</f>
        <v>Data Values</v>
      </c>
      <c r="C3834" s="111">
        <f t="shared" ca="1" si="119"/>
        <v>3733</v>
      </c>
      <c r="D3834" s="111" t="str">
        <f ca="1">IF(ROW()-2&gt;LengthHeader,"",
OFFSET('YODA Header Blocks'!$A$2,'YODA File'!C3834,'YODA File'!A3834))</f>
        <v/>
      </c>
    </row>
    <row r="3835" spans="1:4" x14ac:dyDescent="0.25">
      <c r="A3835" s="111">
        <f t="shared" ca="1" si="118"/>
        <v>28</v>
      </c>
      <c r="B3835" s="111" t="str">
        <f ca="1">OFFSET('YODA Header Blocks'!$A$1,0,'YODA File'!A3835)</f>
        <v>Data Values</v>
      </c>
      <c r="C3835" s="111">
        <f t="shared" ca="1" si="119"/>
        <v>3734</v>
      </c>
      <c r="D3835" s="111" t="str">
        <f ca="1">IF(ROW()-2&gt;LengthHeader,"",
OFFSET('YODA Header Blocks'!$A$2,'YODA File'!C3835,'YODA File'!A3835))</f>
        <v/>
      </c>
    </row>
    <row r="3836" spans="1:4" x14ac:dyDescent="0.25">
      <c r="A3836" s="111">
        <f t="shared" ca="1" si="118"/>
        <v>28</v>
      </c>
      <c r="B3836" s="111" t="str">
        <f ca="1">OFFSET('YODA Header Blocks'!$A$1,0,'YODA File'!A3836)</f>
        <v>Data Values</v>
      </c>
      <c r="C3836" s="111">
        <f t="shared" ca="1" si="119"/>
        <v>3735</v>
      </c>
      <c r="D3836" s="111" t="str">
        <f ca="1">IF(ROW()-2&gt;LengthHeader,"",
OFFSET('YODA Header Blocks'!$A$2,'YODA File'!C3836,'YODA File'!A3836))</f>
        <v/>
      </c>
    </row>
    <row r="3837" spans="1:4" x14ac:dyDescent="0.25">
      <c r="A3837" s="111">
        <f t="shared" ca="1" si="118"/>
        <v>28</v>
      </c>
      <c r="B3837" s="111" t="str">
        <f ca="1">OFFSET('YODA Header Blocks'!$A$1,0,'YODA File'!A3837)</f>
        <v>Data Values</v>
      </c>
      <c r="C3837" s="111">
        <f t="shared" ca="1" si="119"/>
        <v>3736</v>
      </c>
      <c r="D3837" s="111" t="str">
        <f ca="1">IF(ROW()-2&gt;LengthHeader,"",
OFFSET('YODA Header Blocks'!$A$2,'YODA File'!C3837,'YODA File'!A3837))</f>
        <v/>
      </c>
    </row>
    <row r="3838" spans="1:4" x14ac:dyDescent="0.25">
      <c r="A3838" s="111">
        <f t="shared" ca="1" si="118"/>
        <v>28</v>
      </c>
      <c r="B3838" s="111" t="str">
        <f ca="1">OFFSET('YODA Header Blocks'!$A$1,0,'YODA File'!A3838)</f>
        <v>Data Values</v>
      </c>
      <c r="C3838" s="111">
        <f t="shared" ca="1" si="119"/>
        <v>3737</v>
      </c>
      <c r="D3838" s="111" t="str">
        <f ca="1">IF(ROW()-2&gt;LengthHeader,"",
OFFSET('YODA Header Blocks'!$A$2,'YODA File'!C3838,'YODA File'!A3838))</f>
        <v/>
      </c>
    </row>
    <row r="3839" spans="1:4" x14ac:dyDescent="0.25">
      <c r="A3839" s="111">
        <f t="shared" ca="1" si="118"/>
        <v>28</v>
      </c>
      <c r="B3839" s="111" t="str">
        <f ca="1">OFFSET('YODA Header Blocks'!$A$1,0,'YODA File'!A3839)</f>
        <v>Data Values</v>
      </c>
      <c r="C3839" s="111">
        <f t="shared" ca="1" si="119"/>
        <v>3738</v>
      </c>
      <c r="D3839" s="111" t="str">
        <f ca="1">IF(ROW()-2&gt;LengthHeader,"",
OFFSET('YODA Header Blocks'!$A$2,'YODA File'!C3839,'YODA File'!A3839))</f>
        <v/>
      </c>
    </row>
    <row r="3840" spans="1:4" x14ac:dyDescent="0.25">
      <c r="A3840" s="111">
        <f t="shared" ca="1" si="118"/>
        <v>28</v>
      </c>
      <c r="B3840" s="111" t="str">
        <f ca="1">OFFSET('YODA Header Blocks'!$A$1,0,'YODA File'!A3840)</f>
        <v>Data Values</v>
      </c>
      <c r="C3840" s="111">
        <f t="shared" ca="1" si="119"/>
        <v>3739</v>
      </c>
      <c r="D3840" s="111" t="str">
        <f ca="1">IF(ROW()-2&gt;LengthHeader,"",
OFFSET('YODA Header Blocks'!$A$2,'YODA File'!C3840,'YODA File'!A3840))</f>
        <v/>
      </c>
    </row>
    <row r="3841" spans="1:4" x14ac:dyDescent="0.25">
      <c r="A3841" s="111">
        <f t="shared" ca="1" si="118"/>
        <v>28</v>
      </c>
      <c r="B3841" s="111" t="str">
        <f ca="1">OFFSET('YODA Header Blocks'!$A$1,0,'YODA File'!A3841)</f>
        <v>Data Values</v>
      </c>
      <c r="C3841" s="111">
        <f t="shared" ca="1" si="119"/>
        <v>3740</v>
      </c>
      <c r="D3841" s="111" t="str">
        <f ca="1">IF(ROW()-2&gt;LengthHeader,"",
OFFSET('YODA Header Blocks'!$A$2,'YODA File'!C3841,'YODA File'!A3841))</f>
        <v/>
      </c>
    </row>
    <row r="3842" spans="1:4" x14ac:dyDescent="0.25">
      <c r="A3842" s="111">
        <f t="shared" ca="1" si="118"/>
        <v>28</v>
      </c>
      <c r="B3842" s="111" t="str">
        <f ca="1">OFFSET('YODA Header Blocks'!$A$1,0,'YODA File'!A3842)</f>
        <v>Data Values</v>
      </c>
      <c r="C3842" s="111">
        <f t="shared" ca="1" si="119"/>
        <v>3741</v>
      </c>
      <c r="D3842" s="111" t="str">
        <f ca="1">IF(ROW()-2&gt;LengthHeader,"",
OFFSET('YODA Header Blocks'!$A$2,'YODA File'!C3842,'YODA File'!A3842))</f>
        <v/>
      </c>
    </row>
    <row r="3843" spans="1:4" x14ac:dyDescent="0.25">
      <c r="A3843" s="111">
        <f t="shared" ref="A3843:A3906" ca="1" si="120">IF(C3842=INDIRECT(CONCATENATE("'YODA Header Blocks'!R2C",A3842+1,":R2C",A3842+1),FALSE),A3842+1,A3842)</f>
        <v>28</v>
      </c>
      <c r="B3843" s="111" t="str">
        <f ca="1">OFFSET('YODA Header Blocks'!$A$1,0,'YODA File'!A3843)</f>
        <v>Data Values</v>
      </c>
      <c r="C3843" s="111">
        <f t="shared" ref="C3843:C3906" ca="1" si="121">IF(C3842=SUM(INDIRECT(CONCATENATE("'YODA Header Blocks'!R2C",A3842+1,":R2C",A3842+1),FALSE)),1,C3842+1)</f>
        <v>3742</v>
      </c>
      <c r="D3843" s="111" t="str">
        <f ca="1">IF(ROW()-2&gt;LengthHeader,"",
OFFSET('YODA Header Blocks'!$A$2,'YODA File'!C3843,'YODA File'!A3843))</f>
        <v/>
      </c>
    </row>
    <row r="3844" spans="1:4" x14ac:dyDescent="0.25">
      <c r="A3844" s="111">
        <f t="shared" ca="1" si="120"/>
        <v>28</v>
      </c>
      <c r="B3844" s="111" t="str">
        <f ca="1">OFFSET('YODA Header Blocks'!$A$1,0,'YODA File'!A3844)</f>
        <v>Data Values</v>
      </c>
      <c r="C3844" s="111">
        <f t="shared" ca="1" si="121"/>
        <v>3743</v>
      </c>
      <c r="D3844" s="111" t="str">
        <f ca="1">IF(ROW()-2&gt;LengthHeader,"",
OFFSET('YODA Header Blocks'!$A$2,'YODA File'!C3844,'YODA File'!A3844))</f>
        <v/>
      </c>
    </row>
    <row r="3845" spans="1:4" x14ac:dyDescent="0.25">
      <c r="A3845" s="111">
        <f t="shared" ca="1" si="120"/>
        <v>28</v>
      </c>
      <c r="B3845" s="111" t="str">
        <f ca="1">OFFSET('YODA Header Blocks'!$A$1,0,'YODA File'!A3845)</f>
        <v>Data Values</v>
      </c>
      <c r="C3845" s="111">
        <f t="shared" ca="1" si="121"/>
        <v>3744</v>
      </c>
      <c r="D3845" s="111" t="str">
        <f ca="1">IF(ROW()-2&gt;LengthHeader,"",
OFFSET('YODA Header Blocks'!$A$2,'YODA File'!C3845,'YODA File'!A3845))</f>
        <v/>
      </c>
    </row>
    <row r="3846" spans="1:4" x14ac:dyDescent="0.25">
      <c r="A3846" s="111">
        <f t="shared" ca="1" si="120"/>
        <v>28</v>
      </c>
      <c r="B3846" s="111" t="str">
        <f ca="1">OFFSET('YODA Header Blocks'!$A$1,0,'YODA File'!A3846)</f>
        <v>Data Values</v>
      </c>
      <c r="C3846" s="111">
        <f t="shared" ca="1" si="121"/>
        <v>3745</v>
      </c>
      <c r="D3846" s="111" t="str">
        <f ca="1">IF(ROW()-2&gt;LengthHeader,"",
OFFSET('YODA Header Blocks'!$A$2,'YODA File'!C3846,'YODA File'!A3846))</f>
        <v/>
      </c>
    </row>
    <row r="3847" spans="1:4" x14ac:dyDescent="0.25">
      <c r="A3847" s="111">
        <f t="shared" ca="1" si="120"/>
        <v>28</v>
      </c>
      <c r="B3847" s="111" t="str">
        <f ca="1">OFFSET('YODA Header Blocks'!$A$1,0,'YODA File'!A3847)</f>
        <v>Data Values</v>
      </c>
      <c r="C3847" s="111">
        <f t="shared" ca="1" si="121"/>
        <v>3746</v>
      </c>
      <c r="D3847" s="111" t="str">
        <f ca="1">IF(ROW()-2&gt;LengthHeader,"",
OFFSET('YODA Header Blocks'!$A$2,'YODA File'!C3847,'YODA File'!A3847))</f>
        <v/>
      </c>
    </row>
    <row r="3848" spans="1:4" x14ac:dyDescent="0.25">
      <c r="A3848" s="111">
        <f t="shared" ca="1" si="120"/>
        <v>28</v>
      </c>
      <c r="B3848" s="111" t="str">
        <f ca="1">OFFSET('YODA Header Blocks'!$A$1,0,'YODA File'!A3848)</f>
        <v>Data Values</v>
      </c>
      <c r="C3848" s="111">
        <f t="shared" ca="1" si="121"/>
        <v>3747</v>
      </c>
      <c r="D3848" s="111" t="str">
        <f ca="1">IF(ROW()-2&gt;LengthHeader,"",
OFFSET('YODA Header Blocks'!$A$2,'YODA File'!C3848,'YODA File'!A3848))</f>
        <v/>
      </c>
    </row>
    <row r="3849" spans="1:4" x14ac:dyDescent="0.25">
      <c r="A3849" s="111">
        <f t="shared" ca="1" si="120"/>
        <v>28</v>
      </c>
      <c r="B3849" s="111" t="str">
        <f ca="1">OFFSET('YODA Header Blocks'!$A$1,0,'YODA File'!A3849)</f>
        <v>Data Values</v>
      </c>
      <c r="C3849" s="111">
        <f t="shared" ca="1" si="121"/>
        <v>3748</v>
      </c>
      <c r="D3849" s="111" t="str">
        <f ca="1">IF(ROW()-2&gt;LengthHeader,"",
OFFSET('YODA Header Blocks'!$A$2,'YODA File'!C3849,'YODA File'!A3849))</f>
        <v/>
      </c>
    </row>
    <row r="3850" spans="1:4" x14ac:dyDescent="0.25">
      <c r="A3850" s="111">
        <f t="shared" ca="1" si="120"/>
        <v>28</v>
      </c>
      <c r="B3850" s="111" t="str">
        <f ca="1">OFFSET('YODA Header Blocks'!$A$1,0,'YODA File'!A3850)</f>
        <v>Data Values</v>
      </c>
      <c r="C3850" s="111">
        <f t="shared" ca="1" si="121"/>
        <v>3749</v>
      </c>
      <c r="D3850" s="111" t="str">
        <f ca="1">IF(ROW()-2&gt;LengthHeader,"",
OFFSET('YODA Header Blocks'!$A$2,'YODA File'!C3850,'YODA File'!A3850))</f>
        <v/>
      </c>
    </row>
    <row r="3851" spans="1:4" x14ac:dyDescent="0.25">
      <c r="A3851" s="111">
        <f t="shared" ca="1" si="120"/>
        <v>28</v>
      </c>
      <c r="B3851" s="111" t="str">
        <f ca="1">OFFSET('YODA Header Blocks'!$A$1,0,'YODA File'!A3851)</f>
        <v>Data Values</v>
      </c>
      <c r="C3851" s="111">
        <f t="shared" ca="1" si="121"/>
        <v>3750</v>
      </c>
      <c r="D3851" s="111" t="str">
        <f ca="1">IF(ROW()-2&gt;LengthHeader,"",
OFFSET('YODA Header Blocks'!$A$2,'YODA File'!C3851,'YODA File'!A3851))</f>
        <v/>
      </c>
    </row>
    <row r="3852" spans="1:4" x14ac:dyDescent="0.25">
      <c r="A3852" s="111">
        <f t="shared" ca="1" si="120"/>
        <v>28</v>
      </c>
      <c r="B3852" s="111" t="str">
        <f ca="1">OFFSET('YODA Header Blocks'!$A$1,0,'YODA File'!A3852)</f>
        <v>Data Values</v>
      </c>
      <c r="C3852" s="111">
        <f t="shared" ca="1" si="121"/>
        <v>3751</v>
      </c>
      <c r="D3852" s="111" t="str">
        <f ca="1">IF(ROW()-2&gt;LengthHeader,"",
OFFSET('YODA Header Blocks'!$A$2,'YODA File'!C3852,'YODA File'!A3852))</f>
        <v/>
      </c>
    </row>
    <row r="3853" spans="1:4" x14ac:dyDescent="0.25">
      <c r="A3853" s="111">
        <f t="shared" ca="1" si="120"/>
        <v>28</v>
      </c>
      <c r="B3853" s="111" t="str">
        <f ca="1">OFFSET('YODA Header Blocks'!$A$1,0,'YODA File'!A3853)</f>
        <v>Data Values</v>
      </c>
      <c r="C3853" s="111">
        <f t="shared" ca="1" si="121"/>
        <v>3752</v>
      </c>
      <c r="D3853" s="111" t="str">
        <f ca="1">IF(ROW()-2&gt;LengthHeader,"",
OFFSET('YODA Header Blocks'!$A$2,'YODA File'!C3853,'YODA File'!A3853))</f>
        <v/>
      </c>
    </row>
    <row r="3854" spans="1:4" x14ac:dyDescent="0.25">
      <c r="A3854" s="111">
        <f t="shared" ca="1" si="120"/>
        <v>28</v>
      </c>
      <c r="B3854" s="111" t="str">
        <f ca="1">OFFSET('YODA Header Blocks'!$A$1,0,'YODA File'!A3854)</f>
        <v>Data Values</v>
      </c>
      <c r="C3854" s="111">
        <f t="shared" ca="1" si="121"/>
        <v>3753</v>
      </c>
      <c r="D3854" s="111" t="str">
        <f ca="1">IF(ROW()-2&gt;LengthHeader,"",
OFFSET('YODA Header Blocks'!$A$2,'YODA File'!C3854,'YODA File'!A3854))</f>
        <v/>
      </c>
    </row>
    <row r="3855" spans="1:4" x14ac:dyDescent="0.25">
      <c r="A3855" s="111">
        <f t="shared" ca="1" si="120"/>
        <v>28</v>
      </c>
      <c r="B3855" s="111" t="str">
        <f ca="1">OFFSET('YODA Header Blocks'!$A$1,0,'YODA File'!A3855)</f>
        <v>Data Values</v>
      </c>
      <c r="C3855" s="111">
        <f t="shared" ca="1" si="121"/>
        <v>3754</v>
      </c>
      <c r="D3855" s="111" t="str">
        <f ca="1">IF(ROW()-2&gt;LengthHeader,"",
OFFSET('YODA Header Blocks'!$A$2,'YODA File'!C3855,'YODA File'!A3855))</f>
        <v/>
      </c>
    </row>
    <row r="3856" spans="1:4" x14ac:dyDescent="0.25">
      <c r="A3856" s="111">
        <f t="shared" ca="1" si="120"/>
        <v>28</v>
      </c>
      <c r="B3856" s="111" t="str">
        <f ca="1">OFFSET('YODA Header Blocks'!$A$1,0,'YODA File'!A3856)</f>
        <v>Data Values</v>
      </c>
      <c r="C3856" s="111">
        <f t="shared" ca="1" si="121"/>
        <v>3755</v>
      </c>
      <c r="D3856" s="111" t="str">
        <f ca="1">IF(ROW()-2&gt;LengthHeader,"",
OFFSET('YODA Header Blocks'!$A$2,'YODA File'!C3856,'YODA File'!A3856))</f>
        <v/>
      </c>
    </row>
    <row r="3857" spans="1:4" x14ac:dyDescent="0.25">
      <c r="A3857" s="111">
        <f t="shared" ca="1" si="120"/>
        <v>28</v>
      </c>
      <c r="B3857" s="111" t="str">
        <f ca="1">OFFSET('YODA Header Blocks'!$A$1,0,'YODA File'!A3857)</f>
        <v>Data Values</v>
      </c>
      <c r="C3857" s="111">
        <f t="shared" ca="1" si="121"/>
        <v>3756</v>
      </c>
      <c r="D3857" s="111" t="str">
        <f ca="1">IF(ROW()-2&gt;LengthHeader,"",
OFFSET('YODA Header Blocks'!$A$2,'YODA File'!C3857,'YODA File'!A3857))</f>
        <v/>
      </c>
    </row>
    <row r="3858" spans="1:4" x14ac:dyDescent="0.25">
      <c r="A3858" s="111">
        <f t="shared" ca="1" si="120"/>
        <v>28</v>
      </c>
      <c r="B3858" s="111" t="str">
        <f ca="1">OFFSET('YODA Header Blocks'!$A$1,0,'YODA File'!A3858)</f>
        <v>Data Values</v>
      </c>
      <c r="C3858" s="111">
        <f t="shared" ca="1" si="121"/>
        <v>3757</v>
      </c>
      <c r="D3858" s="111" t="str">
        <f ca="1">IF(ROW()-2&gt;LengthHeader,"",
OFFSET('YODA Header Blocks'!$A$2,'YODA File'!C3858,'YODA File'!A3858))</f>
        <v/>
      </c>
    </row>
    <row r="3859" spans="1:4" x14ac:dyDescent="0.25">
      <c r="A3859" s="111">
        <f t="shared" ca="1" si="120"/>
        <v>28</v>
      </c>
      <c r="B3859" s="111" t="str">
        <f ca="1">OFFSET('YODA Header Blocks'!$A$1,0,'YODA File'!A3859)</f>
        <v>Data Values</v>
      </c>
      <c r="C3859" s="111">
        <f t="shared" ca="1" si="121"/>
        <v>3758</v>
      </c>
      <c r="D3859" s="111" t="str">
        <f ca="1">IF(ROW()-2&gt;LengthHeader,"",
OFFSET('YODA Header Blocks'!$A$2,'YODA File'!C3859,'YODA File'!A3859))</f>
        <v/>
      </c>
    </row>
    <row r="3860" spans="1:4" x14ac:dyDescent="0.25">
      <c r="A3860" s="111">
        <f t="shared" ca="1" si="120"/>
        <v>28</v>
      </c>
      <c r="B3860" s="111" t="str">
        <f ca="1">OFFSET('YODA Header Blocks'!$A$1,0,'YODA File'!A3860)</f>
        <v>Data Values</v>
      </c>
      <c r="C3860" s="111">
        <f t="shared" ca="1" si="121"/>
        <v>3759</v>
      </c>
      <c r="D3860" s="111" t="str">
        <f ca="1">IF(ROW()-2&gt;LengthHeader,"",
OFFSET('YODA Header Blocks'!$A$2,'YODA File'!C3860,'YODA File'!A3860))</f>
        <v/>
      </c>
    </row>
    <row r="3861" spans="1:4" x14ac:dyDescent="0.25">
      <c r="A3861" s="111">
        <f t="shared" ca="1" si="120"/>
        <v>28</v>
      </c>
      <c r="B3861" s="111" t="str">
        <f ca="1">OFFSET('YODA Header Blocks'!$A$1,0,'YODA File'!A3861)</f>
        <v>Data Values</v>
      </c>
      <c r="C3861" s="111">
        <f t="shared" ca="1" si="121"/>
        <v>3760</v>
      </c>
      <c r="D3861" s="111" t="str">
        <f ca="1">IF(ROW()-2&gt;LengthHeader,"",
OFFSET('YODA Header Blocks'!$A$2,'YODA File'!C3861,'YODA File'!A3861))</f>
        <v/>
      </c>
    </row>
    <row r="3862" spans="1:4" x14ac:dyDescent="0.25">
      <c r="A3862" s="111">
        <f t="shared" ca="1" si="120"/>
        <v>28</v>
      </c>
      <c r="B3862" s="111" t="str">
        <f ca="1">OFFSET('YODA Header Blocks'!$A$1,0,'YODA File'!A3862)</f>
        <v>Data Values</v>
      </c>
      <c r="C3862" s="111">
        <f t="shared" ca="1" si="121"/>
        <v>3761</v>
      </c>
      <c r="D3862" s="111" t="str">
        <f ca="1">IF(ROW()-2&gt;LengthHeader,"",
OFFSET('YODA Header Blocks'!$A$2,'YODA File'!C3862,'YODA File'!A3862))</f>
        <v/>
      </c>
    </row>
    <row r="3863" spans="1:4" x14ac:dyDescent="0.25">
      <c r="A3863" s="111">
        <f t="shared" ca="1" si="120"/>
        <v>28</v>
      </c>
      <c r="B3863" s="111" t="str">
        <f ca="1">OFFSET('YODA Header Blocks'!$A$1,0,'YODA File'!A3863)</f>
        <v>Data Values</v>
      </c>
      <c r="C3863" s="111">
        <f t="shared" ca="1" si="121"/>
        <v>3762</v>
      </c>
      <c r="D3863" s="111" t="str">
        <f ca="1">IF(ROW()-2&gt;LengthHeader,"",
OFFSET('YODA Header Blocks'!$A$2,'YODA File'!C3863,'YODA File'!A3863))</f>
        <v/>
      </c>
    </row>
    <row r="3864" spans="1:4" x14ac:dyDescent="0.25">
      <c r="A3864" s="111">
        <f t="shared" ca="1" si="120"/>
        <v>28</v>
      </c>
      <c r="B3864" s="111" t="str">
        <f ca="1">OFFSET('YODA Header Blocks'!$A$1,0,'YODA File'!A3864)</f>
        <v>Data Values</v>
      </c>
      <c r="C3864" s="111">
        <f t="shared" ca="1" si="121"/>
        <v>3763</v>
      </c>
      <c r="D3864" s="111" t="str">
        <f ca="1">IF(ROW()-2&gt;LengthHeader,"",
OFFSET('YODA Header Blocks'!$A$2,'YODA File'!C3864,'YODA File'!A3864))</f>
        <v/>
      </c>
    </row>
    <row r="3865" spans="1:4" x14ac:dyDescent="0.25">
      <c r="A3865" s="111">
        <f t="shared" ca="1" si="120"/>
        <v>28</v>
      </c>
      <c r="B3865" s="111" t="str">
        <f ca="1">OFFSET('YODA Header Blocks'!$A$1,0,'YODA File'!A3865)</f>
        <v>Data Values</v>
      </c>
      <c r="C3865" s="111">
        <f t="shared" ca="1" si="121"/>
        <v>3764</v>
      </c>
      <c r="D3865" s="111" t="str">
        <f ca="1">IF(ROW()-2&gt;LengthHeader,"",
OFFSET('YODA Header Blocks'!$A$2,'YODA File'!C3865,'YODA File'!A3865))</f>
        <v/>
      </c>
    </row>
    <row r="3866" spans="1:4" x14ac:dyDescent="0.25">
      <c r="A3866" s="111">
        <f t="shared" ca="1" si="120"/>
        <v>28</v>
      </c>
      <c r="B3866" s="111" t="str">
        <f ca="1">OFFSET('YODA Header Blocks'!$A$1,0,'YODA File'!A3866)</f>
        <v>Data Values</v>
      </c>
      <c r="C3866" s="111">
        <f t="shared" ca="1" si="121"/>
        <v>3765</v>
      </c>
      <c r="D3866" s="111" t="str">
        <f ca="1">IF(ROW()-2&gt;LengthHeader,"",
OFFSET('YODA Header Blocks'!$A$2,'YODA File'!C3866,'YODA File'!A3866))</f>
        <v/>
      </c>
    </row>
    <row r="3867" spans="1:4" x14ac:dyDescent="0.25">
      <c r="A3867" s="111">
        <f t="shared" ca="1" si="120"/>
        <v>28</v>
      </c>
      <c r="B3867" s="111" t="str">
        <f ca="1">OFFSET('YODA Header Blocks'!$A$1,0,'YODA File'!A3867)</f>
        <v>Data Values</v>
      </c>
      <c r="C3867" s="111">
        <f t="shared" ca="1" si="121"/>
        <v>3766</v>
      </c>
      <c r="D3867" s="111" t="str">
        <f ca="1">IF(ROW()-2&gt;LengthHeader,"",
OFFSET('YODA Header Blocks'!$A$2,'YODA File'!C3867,'YODA File'!A3867))</f>
        <v/>
      </c>
    </row>
    <row r="3868" spans="1:4" x14ac:dyDescent="0.25">
      <c r="A3868" s="111">
        <f t="shared" ca="1" si="120"/>
        <v>28</v>
      </c>
      <c r="B3868" s="111" t="str">
        <f ca="1">OFFSET('YODA Header Blocks'!$A$1,0,'YODA File'!A3868)</f>
        <v>Data Values</v>
      </c>
      <c r="C3868" s="111">
        <f t="shared" ca="1" si="121"/>
        <v>3767</v>
      </c>
      <c r="D3868" s="111" t="str">
        <f ca="1">IF(ROW()-2&gt;LengthHeader,"",
OFFSET('YODA Header Blocks'!$A$2,'YODA File'!C3868,'YODA File'!A3868))</f>
        <v/>
      </c>
    </row>
    <row r="3869" spans="1:4" x14ac:dyDescent="0.25">
      <c r="A3869" s="111">
        <f t="shared" ca="1" si="120"/>
        <v>28</v>
      </c>
      <c r="B3869" s="111" t="str">
        <f ca="1">OFFSET('YODA Header Blocks'!$A$1,0,'YODA File'!A3869)</f>
        <v>Data Values</v>
      </c>
      <c r="C3869" s="111">
        <f t="shared" ca="1" si="121"/>
        <v>3768</v>
      </c>
      <c r="D3869" s="111" t="str">
        <f ca="1">IF(ROW()-2&gt;LengthHeader,"",
OFFSET('YODA Header Blocks'!$A$2,'YODA File'!C3869,'YODA File'!A3869))</f>
        <v/>
      </c>
    </row>
    <row r="3870" spans="1:4" x14ac:dyDescent="0.25">
      <c r="A3870" s="111">
        <f t="shared" ca="1" si="120"/>
        <v>28</v>
      </c>
      <c r="B3870" s="111" t="str">
        <f ca="1">OFFSET('YODA Header Blocks'!$A$1,0,'YODA File'!A3870)</f>
        <v>Data Values</v>
      </c>
      <c r="C3870" s="111">
        <f t="shared" ca="1" si="121"/>
        <v>3769</v>
      </c>
      <c r="D3870" s="111" t="str">
        <f ca="1">IF(ROW()-2&gt;LengthHeader,"",
OFFSET('YODA Header Blocks'!$A$2,'YODA File'!C3870,'YODA File'!A3870))</f>
        <v/>
      </c>
    </row>
    <row r="3871" spans="1:4" x14ac:dyDescent="0.25">
      <c r="A3871" s="111">
        <f t="shared" ca="1" si="120"/>
        <v>28</v>
      </c>
      <c r="B3871" s="111" t="str">
        <f ca="1">OFFSET('YODA Header Blocks'!$A$1,0,'YODA File'!A3871)</f>
        <v>Data Values</v>
      </c>
      <c r="C3871" s="111">
        <f t="shared" ca="1" si="121"/>
        <v>3770</v>
      </c>
      <c r="D3871" s="111" t="str">
        <f ca="1">IF(ROW()-2&gt;LengthHeader,"",
OFFSET('YODA Header Blocks'!$A$2,'YODA File'!C3871,'YODA File'!A3871))</f>
        <v/>
      </c>
    </row>
    <row r="3872" spans="1:4" x14ac:dyDescent="0.25">
      <c r="A3872" s="111">
        <f t="shared" ca="1" si="120"/>
        <v>28</v>
      </c>
      <c r="B3872" s="111" t="str">
        <f ca="1">OFFSET('YODA Header Blocks'!$A$1,0,'YODA File'!A3872)</f>
        <v>Data Values</v>
      </c>
      <c r="C3872" s="111">
        <f t="shared" ca="1" si="121"/>
        <v>3771</v>
      </c>
      <c r="D3872" s="111" t="str">
        <f ca="1">IF(ROW()-2&gt;LengthHeader,"",
OFFSET('YODA Header Blocks'!$A$2,'YODA File'!C3872,'YODA File'!A3872))</f>
        <v/>
      </c>
    </row>
    <row r="3873" spans="1:4" x14ac:dyDescent="0.25">
      <c r="A3873" s="111">
        <f t="shared" ca="1" si="120"/>
        <v>28</v>
      </c>
      <c r="B3873" s="111" t="str">
        <f ca="1">OFFSET('YODA Header Blocks'!$A$1,0,'YODA File'!A3873)</f>
        <v>Data Values</v>
      </c>
      <c r="C3873" s="111">
        <f t="shared" ca="1" si="121"/>
        <v>3772</v>
      </c>
      <c r="D3873" s="111" t="str">
        <f ca="1">IF(ROW()-2&gt;LengthHeader,"",
OFFSET('YODA Header Blocks'!$A$2,'YODA File'!C3873,'YODA File'!A3873))</f>
        <v/>
      </c>
    </row>
    <row r="3874" spans="1:4" x14ac:dyDescent="0.25">
      <c r="A3874" s="111">
        <f t="shared" ca="1" si="120"/>
        <v>28</v>
      </c>
      <c r="B3874" s="111" t="str">
        <f ca="1">OFFSET('YODA Header Blocks'!$A$1,0,'YODA File'!A3874)</f>
        <v>Data Values</v>
      </c>
      <c r="C3874" s="111">
        <f t="shared" ca="1" si="121"/>
        <v>3773</v>
      </c>
      <c r="D3874" s="111" t="str">
        <f ca="1">IF(ROW()-2&gt;LengthHeader,"",
OFFSET('YODA Header Blocks'!$A$2,'YODA File'!C3874,'YODA File'!A3874))</f>
        <v/>
      </c>
    </row>
    <row r="3875" spans="1:4" x14ac:dyDescent="0.25">
      <c r="A3875" s="111">
        <f t="shared" ca="1" si="120"/>
        <v>28</v>
      </c>
      <c r="B3875" s="111" t="str">
        <f ca="1">OFFSET('YODA Header Blocks'!$A$1,0,'YODA File'!A3875)</f>
        <v>Data Values</v>
      </c>
      <c r="C3875" s="111">
        <f t="shared" ca="1" si="121"/>
        <v>3774</v>
      </c>
      <c r="D3875" s="111" t="str">
        <f ca="1">IF(ROW()-2&gt;LengthHeader,"",
OFFSET('YODA Header Blocks'!$A$2,'YODA File'!C3875,'YODA File'!A3875))</f>
        <v/>
      </c>
    </row>
    <row r="3876" spans="1:4" x14ac:dyDescent="0.25">
      <c r="A3876" s="111">
        <f t="shared" ca="1" si="120"/>
        <v>28</v>
      </c>
      <c r="B3876" s="111" t="str">
        <f ca="1">OFFSET('YODA Header Blocks'!$A$1,0,'YODA File'!A3876)</f>
        <v>Data Values</v>
      </c>
      <c r="C3876" s="111">
        <f t="shared" ca="1" si="121"/>
        <v>3775</v>
      </c>
      <c r="D3876" s="111" t="str">
        <f ca="1">IF(ROW()-2&gt;LengthHeader,"",
OFFSET('YODA Header Blocks'!$A$2,'YODA File'!C3876,'YODA File'!A3876))</f>
        <v/>
      </c>
    </row>
    <row r="3877" spans="1:4" x14ac:dyDescent="0.25">
      <c r="A3877" s="111">
        <f t="shared" ca="1" si="120"/>
        <v>28</v>
      </c>
      <c r="B3877" s="111" t="str">
        <f ca="1">OFFSET('YODA Header Blocks'!$A$1,0,'YODA File'!A3877)</f>
        <v>Data Values</v>
      </c>
      <c r="C3877" s="111">
        <f t="shared" ca="1" si="121"/>
        <v>3776</v>
      </c>
      <c r="D3877" s="111" t="str">
        <f ca="1">IF(ROW()-2&gt;LengthHeader,"",
OFFSET('YODA Header Blocks'!$A$2,'YODA File'!C3877,'YODA File'!A3877))</f>
        <v/>
      </c>
    </row>
    <row r="3878" spans="1:4" x14ac:dyDescent="0.25">
      <c r="A3878" s="111">
        <f t="shared" ca="1" si="120"/>
        <v>28</v>
      </c>
      <c r="B3878" s="111" t="str">
        <f ca="1">OFFSET('YODA Header Blocks'!$A$1,0,'YODA File'!A3878)</f>
        <v>Data Values</v>
      </c>
      <c r="C3878" s="111">
        <f t="shared" ca="1" si="121"/>
        <v>3777</v>
      </c>
      <c r="D3878" s="111" t="str">
        <f ca="1">IF(ROW()-2&gt;LengthHeader,"",
OFFSET('YODA Header Blocks'!$A$2,'YODA File'!C3878,'YODA File'!A3878))</f>
        <v/>
      </c>
    </row>
    <row r="3879" spans="1:4" x14ac:dyDescent="0.25">
      <c r="A3879" s="111">
        <f t="shared" ca="1" si="120"/>
        <v>28</v>
      </c>
      <c r="B3879" s="111" t="str">
        <f ca="1">OFFSET('YODA Header Blocks'!$A$1,0,'YODA File'!A3879)</f>
        <v>Data Values</v>
      </c>
      <c r="C3879" s="111">
        <f t="shared" ca="1" si="121"/>
        <v>3778</v>
      </c>
      <c r="D3879" s="111" t="str">
        <f ca="1">IF(ROW()-2&gt;LengthHeader,"",
OFFSET('YODA Header Blocks'!$A$2,'YODA File'!C3879,'YODA File'!A3879))</f>
        <v/>
      </c>
    </row>
    <row r="3880" spans="1:4" x14ac:dyDescent="0.25">
      <c r="A3880" s="111">
        <f t="shared" ca="1" si="120"/>
        <v>28</v>
      </c>
      <c r="B3880" s="111" t="str">
        <f ca="1">OFFSET('YODA Header Blocks'!$A$1,0,'YODA File'!A3880)</f>
        <v>Data Values</v>
      </c>
      <c r="C3880" s="111">
        <f t="shared" ca="1" si="121"/>
        <v>3779</v>
      </c>
      <c r="D3880" s="111" t="str">
        <f ca="1">IF(ROW()-2&gt;LengthHeader,"",
OFFSET('YODA Header Blocks'!$A$2,'YODA File'!C3880,'YODA File'!A3880))</f>
        <v/>
      </c>
    </row>
    <row r="3881" spans="1:4" x14ac:dyDescent="0.25">
      <c r="A3881" s="111">
        <f t="shared" ca="1" si="120"/>
        <v>28</v>
      </c>
      <c r="B3881" s="111" t="str">
        <f ca="1">OFFSET('YODA Header Blocks'!$A$1,0,'YODA File'!A3881)</f>
        <v>Data Values</v>
      </c>
      <c r="C3881" s="111">
        <f t="shared" ca="1" si="121"/>
        <v>3780</v>
      </c>
      <c r="D3881" s="111" t="str">
        <f ca="1">IF(ROW()-2&gt;LengthHeader,"",
OFFSET('YODA Header Blocks'!$A$2,'YODA File'!C3881,'YODA File'!A3881))</f>
        <v/>
      </c>
    </row>
    <row r="3882" spans="1:4" x14ac:dyDescent="0.25">
      <c r="A3882" s="111">
        <f t="shared" ca="1" si="120"/>
        <v>28</v>
      </c>
      <c r="B3882" s="111" t="str">
        <f ca="1">OFFSET('YODA Header Blocks'!$A$1,0,'YODA File'!A3882)</f>
        <v>Data Values</v>
      </c>
      <c r="C3882" s="111">
        <f t="shared" ca="1" si="121"/>
        <v>3781</v>
      </c>
      <c r="D3882" s="111" t="str">
        <f ca="1">IF(ROW()-2&gt;LengthHeader,"",
OFFSET('YODA Header Blocks'!$A$2,'YODA File'!C3882,'YODA File'!A3882))</f>
        <v/>
      </c>
    </row>
    <row r="3883" spans="1:4" x14ac:dyDescent="0.25">
      <c r="A3883" s="111">
        <f t="shared" ca="1" si="120"/>
        <v>28</v>
      </c>
      <c r="B3883" s="111" t="str">
        <f ca="1">OFFSET('YODA Header Blocks'!$A$1,0,'YODA File'!A3883)</f>
        <v>Data Values</v>
      </c>
      <c r="C3883" s="111">
        <f t="shared" ca="1" si="121"/>
        <v>3782</v>
      </c>
      <c r="D3883" s="111" t="str">
        <f ca="1">IF(ROW()-2&gt;LengthHeader,"",
OFFSET('YODA Header Blocks'!$A$2,'YODA File'!C3883,'YODA File'!A3883))</f>
        <v/>
      </c>
    </row>
    <row r="3884" spans="1:4" x14ac:dyDescent="0.25">
      <c r="A3884" s="111">
        <f t="shared" ca="1" si="120"/>
        <v>28</v>
      </c>
      <c r="B3884" s="111" t="str">
        <f ca="1">OFFSET('YODA Header Blocks'!$A$1,0,'YODA File'!A3884)</f>
        <v>Data Values</v>
      </c>
      <c r="C3884" s="111">
        <f t="shared" ca="1" si="121"/>
        <v>3783</v>
      </c>
      <c r="D3884" s="111" t="str">
        <f ca="1">IF(ROW()-2&gt;LengthHeader,"",
OFFSET('YODA Header Blocks'!$A$2,'YODA File'!C3884,'YODA File'!A3884))</f>
        <v/>
      </c>
    </row>
    <row r="3885" spans="1:4" x14ac:dyDescent="0.25">
      <c r="A3885" s="111">
        <f t="shared" ca="1" si="120"/>
        <v>28</v>
      </c>
      <c r="B3885" s="111" t="str">
        <f ca="1">OFFSET('YODA Header Blocks'!$A$1,0,'YODA File'!A3885)</f>
        <v>Data Values</v>
      </c>
      <c r="C3885" s="111">
        <f t="shared" ca="1" si="121"/>
        <v>3784</v>
      </c>
      <c r="D3885" s="111" t="str">
        <f ca="1">IF(ROW()-2&gt;LengthHeader,"",
OFFSET('YODA Header Blocks'!$A$2,'YODA File'!C3885,'YODA File'!A3885))</f>
        <v/>
      </c>
    </row>
    <row r="3886" spans="1:4" x14ac:dyDescent="0.25">
      <c r="A3886" s="111">
        <f t="shared" ca="1" si="120"/>
        <v>28</v>
      </c>
      <c r="B3886" s="111" t="str">
        <f ca="1">OFFSET('YODA Header Blocks'!$A$1,0,'YODA File'!A3886)</f>
        <v>Data Values</v>
      </c>
      <c r="C3886" s="111">
        <f t="shared" ca="1" si="121"/>
        <v>3785</v>
      </c>
      <c r="D3886" s="111" t="str">
        <f ca="1">IF(ROW()-2&gt;LengthHeader,"",
OFFSET('YODA Header Blocks'!$A$2,'YODA File'!C3886,'YODA File'!A3886))</f>
        <v/>
      </c>
    </row>
    <row r="3887" spans="1:4" x14ac:dyDescent="0.25">
      <c r="A3887" s="111">
        <f t="shared" ca="1" si="120"/>
        <v>28</v>
      </c>
      <c r="B3887" s="111" t="str">
        <f ca="1">OFFSET('YODA Header Blocks'!$A$1,0,'YODA File'!A3887)</f>
        <v>Data Values</v>
      </c>
      <c r="C3887" s="111">
        <f t="shared" ca="1" si="121"/>
        <v>3786</v>
      </c>
      <c r="D3887" s="111" t="str">
        <f ca="1">IF(ROW()-2&gt;LengthHeader,"",
OFFSET('YODA Header Blocks'!$A$2,'YODA File'!C3887,'YODA File'!A3887))</f>
        <v/>
      </c>
    </row>
    <row r="3888" spans="1:4" x14ac:dyDescent="0.25">
      <c r="A3888" s="111">
        <f t="shared" ca="1" si="120"/>
        <v>28</v>
      </c>
      <c r="B3888" s="111" t="str">
        <f ca="1">OFFSET('YODA Header Blocks'!$A$1,0,'YODA File'!A3888)</f>
        <v>Data Values</v>
      </c>
      <c r="C3888" s="111">
        <f t="shared" ca="1" si="121"/>
        <v>3787</v>
      </c>
      <c r="D3888" s="111" t="str">
        <f ca="1">IF(ROW()-2&gt;LengthHeader,"",
OFFSET('YODA Header Blocks'!$A$2,'YODA File'!C3888,'YODA File'!A3888))</f>
        <v/>
      </c>
    </row>
    <row r="3889" spans="1:4" x14ac:dyDescent="0.25">
      <c r="A3889" s="111">
        <f t="shared" ca="1" si="120"/>
        <v>28</v>
      </c>
      <c r="B3889" s="111" t="str">
        <f ca="1">OFFSET('YODA Header Blocks'!$A$1,0,'YODA File'!A3889)</f>
        <v>Data Values</v>
      </c>
      <c r="C3889" s="111">
        <f t="shared" ca="1" si="121"/>
        <v>3788</v>
      </c>
      <c r="D3889" s="111" t="str">
        <f ca="1">IF(ROW()-2&gt;LengthHeader,"",
OFFSET('YODA Header Blocks'!$A$2,'YODA File'!C3889,'YODA File'!A3889))</f>
        <v/>
      </c>
    </row>
    <row r="3890" spans="1:4" x14ac:dyDescent="0.25">
      <c r="A3890" s="111">
        <f t="shared" ca="1" si="120"/>
        <v>28</v>
      </c>
      <c r="B3890" s="111" t="str">
        <f ca="1">OFFSET('YODA Header Blocks'!$A$1,0,'YODA File'!A3890)</f>
        <v>Data Values</v>
      </c>
      <c r="C3890" s="111">
        <f t="shared" ca="1" si="121"/>
        <v>3789</v>
      </c>
      <c r="D3890" s="111" t="str">
        <f ca="1">IF(ROW()-2&gt;LengthHeader,"",
OFFSET('YODA Header Blocks'!$A$2,'YODA File'!C3890,'YODA File'!A3890))</f>
        <v/>
      </c>
    </row>
    <row r="3891" spans="1:4" x14ac:dyDescent="0.25">
      <c r="A3891" s="111">
        <f t="shared" ca="1" si="120"/>
        <v>28</v>
      </c>
      <c r="B3891" s="111" t="str">
        <f ca="1">OFFSET('YODA Header Blocks'!$A$1,0,'YODA File'!A3891)</f>
        <v>Data Values</v>
      </c>
      <c r="C3891" s="111">
        <f t="shared" ca="1" si="121"/>
        <v>3790</v>
      </c>
      <c r="D3891" s="111" t="str">
        <f ca="1">IF(ROW()-2&gt;LengthHeader,"",
OFFSET('YODA Header Blocks'!$A$2,'YODA File'!C3891,'YODA File'!A3891))</f>
        <v/>
      </c>
    </row>
    <row r="3892" spans="1:4" x14ac:dyDescent="0.25">
      <c r="A3892" s="111">
        <f t="shared" ca="1" si="120"/>
        <v>28</v>
      </c>
      <c r="B3892" s="111" t="str">
        <f ca="1">OFFSET('YODA Header Blocks'!$A$1,0,'YODA File'!A3892)</f>
        <v>Data Values</v>
      </c>
      <c r="C3892" s="111">
        <f t="shared" ca="1" si="121"/>
        <v>3791</v>
      </c>
      <c r="D3892" s="111" t="str">
        <f ca="1">IF(ROW()-2&gt;LengthHeader,"",
OFFSET('YODA Header Blocks'!$A$2,'YODA File'!C3892,'YODA File'!A3892))</f>
        <v/>
      </c>
    </row>
    <row r="3893" spans="1:4" x14ac:dyDescent="0.25">
      <c r="A3893" s="111">
        <f t="shared" ca="1" si="120"/>
        <v>28</v>
      </c>
      <c r="B3893" s="111" t="str">
        <f ca="1">OFFSET('YODA Header Blocks'!$A$1,0,'YODA File'!A3893)</f>
        <v>Data Values</v>
      </c>
      <c r="C3893" s="111">
        <f t="shared" ca="1" si="121"/>
        <v>3792</v>
      </c>
      <c r="D3893" s="111" t="str">
        <f ca="1">IF(ROW()-2&gt;LengthHeader,"",
OFFSET('YODA Header Blocks'!$A$2,'YODA File'!C3893,'YODA File'!A3893))</f>
        <v/>
      </c>
    </row>
    <row r="3894" spans="1:4" x14ac:dyDescent="0.25">
      <c r="A3894" s="111">
        <f t="shared" ca="1" si="120"/>
        <v>28</v>
      </c>
      <c r="B3894" s="111" t="str">
        <f ca="1">OFFSET('YODA Header Blocks'!$A$1,0,'YODA File'!A3894)</f>
        <v>Data Values</v>
      </c>
      <c r="C3894" s="111">
        <f t="shared" ca="1" si="121"/>
        <v>3793</v>
      </c>
      <c r="D3894" s="111" t="str">
        <f ca="1">IF(ROW()-2&gt;LengthHeader,"",
OFFSET('YODA Header Blocks'!$A$2,'YODA File'!C3894,'YODA File'!A3894))</f>
        <v/>
      </c>
    </row>
    <row r="3895" spans="1:4" x14ac:dyDescent="0.25">
      <c r="A3895" s="111">
        <f t="shared" ca="1" si="120"/>
        <v>28</v>
      </c>
      <c r="B3895" s="111" t="str">
        <f ca="1">OFFSET('YODA Header Blocks'!$A$1,0,'YODA File'!A3895)</f>
        <v>Data Values</v>
      </c>
      <c r="C3895" s="111">
        <f t="shared" ca="1" si="121"/>
        <v>3794</v>
      </c>
      <c r="D3895" s="111" t="str">
        <f ca="1">IF(ROW()-2&gt;LengthHeader,"",
OFFSET('YODA Header Blocks'!$A$2,'YODA File'!C3895,'YODA File'!A3895))</f>
        <v/>
      </c>
    </row>
    <row r="3896" spans="1:4" x14ac:dyDescent="0.25">
      <c r="A3896" s="111">
        <f t="shared" ca="1" si="120"/>
        <v>28</v>
      </c>
      <c r="B3896" s="111" t="str">
        <f ca="1">OFFSET('YODA Header Blocks'!$A$1,0,'YODA File'!A3896)</f>
        <v>Data Values</v>
      </c>
      <c r="C3896" s="111">
        <f t="shared" ca="1" si="121"/>
        <v>3795</v>
      </c>
      <c r="D3896" s="111" t="str">
        <f ca="1">IF(ROW()-2&gt;LengthHeader,"",
OFFSET('YODA Header Blocks'!$A$2,'YODA File'!C3896,'YODA File'!A3896))</f>
        <v/>
      </c>
    </row>
    <row r="3897" spans="1:4" x14ac:dyDescent="0.25">
      <c r="A3897" s="111">
        <f t="shared" ca="1" si="120"/>
        <v>28</v>
      </c>
      <c r="B3897" s="111" t="str">
        <f ca="1">OFFSET('YODA Header Blocks'!$A$1,0,'YODA File'!A3897)</f>
        <v>Data Values</v>
      </c>
      <c r="C3897" s="111">
        <f t="shared" ca="1" si="121"/>
        <v>3796</v>
      </c>
      <c r="D3897" s="111" t="str">
        <f ca="1">IF(ROW()-2&gt;LengthHeader,"",
OFFSET('YODA Header Blocks'!$A$2,'YODA File'!C3897,'YODA File'!A3897))</f>
        <v/>
      </c>
    </row>
    <row r="3898" spans="1:4" x14ac:dyDescent="0.25">
      <c r="A3898" s="111">
        <f t="shared" ca="1" si="120"/>
        <v>28</v>
      </c>
      <c r="B3898" s="111" t="str">
        <f ca="1">OFFSET('YODA Header Blocks'!$A$1,0,'YODA File'!A3898)</f>
        <v>Data Values</v>
      </c>
      <c r="C3898" s="111">
        <f t="shared" ca="1" si="121"/>
        <v>3797</v>
      </c>
      <c r="D3898" s="111" t="str">
        <f ca="1">IF(ROW()-2&gt;LengthHeader,"",
OFFSET('YODA Header Blocks'!$A$2,'YODA File'!C3898,'YODA File'!A3898))</f>
        <v/>
      </c>
    </row>
    <row r="3899" spans="1:4" x14ac:dyDescent="0.25">
      <c r="A3899" s="111">
        <f t="shared" ca="1" si="120"/>
        <v>28</v>
      </c>
      <c r="B3899" s="111" t="str">
        <f ca="1">OFFSET('YODA Header Blocks'!$A$1,0,'YODA File'!A3899)</f>
        <v>Data Values</v>
      </c>
      <c r="C3899" s="111">
        <f t="shared" ca="1" si="121"/>
        <v>3798</v>
      </c>
      <c r="D3899" s="111" t="str">
        <f ca="1">IF(ROW()-2&gt;LengthHeader,"",
OFFSET('YODA Header Blocks'!$A$2,'YODA File'!C3899,'YODA File'!A3899))</f>
        <v/>
      </c>
    </row>
    <row r="3900" spans="1:4" x14ac:dyDescent="0.25">
      <c r="A3900" s="111">
        <f t="shared" ca="1" si="120"/>
        <v>28</v>
      </c>
      <c r="B3900" s="111" t="str">
        <f ca="1">OFFSET('YODA Header Blocks'!$A$1,0,'YODA File'!A3900)</f>
        <v>Data Values</v>
      </c>
      <c r="C3900" s="111">
        <f t="shared" ca="1" si="121"/>
        <v>3799</v>
      </c>
      <c r="D3900" s="111" t="str">
        <f ca="1">IF(ROW()-2&gt;LengthHeader,"",
OFFSET('YODA Header Blocks'!$A$2,'YODA File'!C3900,'YODA File'!A3900))</f>
        <v/>
      </c>
    </row>
    <row r="3901" spans="1:4" x14ac:dyDescent="0.25">
      <c r="A3901" s="111">
        <f t="shared" ca="1" si="120"/>
        <v>28</v>
      </c>
      <c r="B3901" s="111" t="str">
        <f ca="1">OFFSET('YODA Header Blocks'!$A$1,0,'YODA File'!A3901)</f>
        <v>Data Values</v>
      </c>
      <c r="C3901" s="111">
        <f t="shared" ca="1" si="121"/>
        <v>3800</v>
      </c>
      <c r="D3901" s="111" t="str">
        <f ca="1">IF(ROW()-2&gt;LengthHeader,"",
OFFSET('YODA Header Blocks'!$A$2,'YODA File'!C3901,'YODA File'!A3901))</f>
        <v/>
      </c>
    </row>
    <row r="3902" spans="1:4" x14ac:dyDescent="0.25">
      <c r="A3902" s="111">
        <f t="shared" ca="1" si="120"/>
        <v>28</v>
      </c>
      <c r="B3902" s="111" t="str">
        <f ca="1">OFFSET('YODA Header Blocks'!$A$1,0,'YODA File'!A3902)</f>
        <v>Data Values</v>
      </c>
      <c r="C3902" s="111">
        <f t="shared" ca="1" si="121"/>
        <v>3801</v>
      </c>
      <c r="D3902" s="111" t="str">
        <f ca="1">IF(ROW()-2&gt;LengthHeader,"",
OFFSET('YODA Header Blocks'!$A$2,'YODA File'!C3902,'YODA File'!A3902))</f>
        <v/>
      </c>
    </row>
    <row r="3903" spans="1:4" x14ac:dyDescent="0.25">
      <c r="A3903" s="111">
        <f t="shared" ca="1" si="120"/>
        <v>28</v>
      </c>
      <c r="B3903" s="111" t="str">
        <f ca="1">OFFSET('YODA Header Blocks'!$A$1,0,'YODA File'!A3903)</f>
        <v>Data Values</v>
      </c>
      <c r="C3903" s="111">
        <f t="shared" ca="1" si="121"/>
        <v>3802</v>
      </c>
      <c r="D3903" s="111" t="str">
        <f ca="1">IF(ROW()-2&gt;LengthHeader,"",
OFFSET('YODA Header Blocks'!$A$2,'YODA File'!C3903,'YODA File'!A3903))</f>
        <v/>
      </c>
    </row>
    <row r="3904" spans="1:4" x14ac:dyDescent="0.25">
      <c r="A3904" s="111">
        <f t="shared" ca="1" si="120"/>
        <v>28</v>
      </c>
      <c r="B3904" s="111" t="str">
        <f ca="1">OFFSET('YODA Header Blocks'!$A$1,0,'YODA File'!A3904)</f>
        <v>Data Values</v>
      </c>
      <c r="C3904" s="111">
        <f t="shared" ca="1" si="121"/>
        <v>3803</v>
      </c>
      <c r="D3904" s="111" t="str">
        <f ca="1">IF(ROW()-2&gt;LengthHeader,"",
OFFSET('YODA Header Blocks'!$A$2,'YODA File'!C3904,'YODA File'!A3904))</f>
        <v/>
      </c>
    </row>
    <row r="3905" spans="1:4" x14ac:dyDescent="0.25">
      <c r="A3905" s="111">
        <f t="shared" ca="1" si="120"/>
        <v>28</v>
      </c>
      <c r="B3905" s="111" t="str">
        <f ca="1">OFFSET('YODA Header Blocks'!$A$1,0,'YODA File'!A3905)</f>
        <v>Data Values</v>
      </c>
      <c r="C3905" s="111">
        <f t="shared" ca="1" si="121"/>
        <v>3804</v>
      </c>
      <c r="D3905" s="111" t="str">
        <f ca="1">IF(ROW()-2&gt;LengthHeader,"",
OFFSET('YODA Header Blocks'!$A$2,'YODA File'!C3905,'YODA File'!A3905))</f>
        <v/>
      </c>
    </row>
    <row r="3906" spans="1:4" x14ac:dyDescent="0.25">
      <c r="A3906" s="111">
        <f t="shared" ca="1" si="120"/>
        <v>28</v>
      </c>
      <c r="B3906" s="111" t="str">
        <f ca="1">OFFSET('YODA Header Blocks'!$A$1,0,'YODA File'!A3906)</f>
        <v>Data Values</v>
      </c>
      <c r="C3906" s="111">
        <f t="shared" ca="1" si="121"/>
        <v>3805</v>
      </c>
      <c r="D3906" s="111" t="str">
        <f ca="1">IF(ROW()-2&gt;LengthHeader,"",
OFFSET('YODA Header Blocks'!$A$2,'YODA File'!C3906,'YODA File'!A3906))</f>
        <v/>
      </c>
    </row>
    <row r="3907" spans="1:4" x14ac:dyDescent="0.25">
      <c r="A3907" s="111">
        <f t="shared" ref="A3907:A3970" ca="1" si="122">IF(C3906=INDIRECT(CONCATENATE("'YODA Header Blocks'!R2C",A3906+1,":R2C",A3906+1),FALSE),A3906+1,A3906)</f>
        <v>28</v>
      </c>
      <c r="B3907" s="111" t="str">
        <f ca="1">OFFSET('YODA Header Blocks'!$A$1,0,'YODA File'!A3907)</f>
        <v>Data Values</v>
      </c>
      <c r="C3907" s="111">
        <f t="shared" ref="C3907:C3970" ca="1" si="123">IF(C3906=SUM(INDIRECT(CONCATENATE("'YODA Header Blocks'!R2C",A3906+1,":R2C",A3906+1),FALSE)),1,C3906+1)</f>
        <v>3806</v>
      </c>
      <c r="D3907" s="111" t="str">
        <f ca="1">IF(ROW()-2&gt;LengthHeader,"",
OFFSET('YODA Header Blocks'!$A$2,'YODA File'!C3907,'YODA File'!A3907))</f>
        <v/>
      </c>
    </row>
    <row r="3908" spans="1:4" x14ac:dyDescent="0.25">
      <c r="A3908" s="111">
        <f t="shared" ca="1" si="122"/>
        <v>28</v>
      </c>
      <c r="B3908" s="111" t="str">
        <f ca="1">OFFSET('YODA Header Blocks'!$A$1,0,'YODA File'!A3908)</f>
        <v>Data Values</v>
      </c>
      <c r="C3908" s="111">
        <f t="shared" ca="1" si="123"/>
        <v>3807</v>
      </c>
      <c r="D3908" s="111" t="str">
        <f ca="1">IF(ROW()-2&gt;LengthHeader,"",
OFFSET('YODA Header Blocks'!$A$2,'YODA File'!C3908,'YODA File'!A3908))</f>
        <v/>
      </c>
    </row>
    <row r="3909" spans="1:4" x14ac:dyDescent="0.25">
      <c r="A3909" s="111">
        <f t="shared" ca="1" si="122"/>
        <v>28</v>
      </c>
      <c r="B3909" s="111" t="str">
        <f ca="1">OFFSET('YODA Header Blocks'!$A$1,0,'YODA File'!A3909)</f>
        <v>Data Values</v>
      </c>
      <c r="C3909" s="111">
        <f t="shared" ca="1" si="123"/>
        <v>3808</v>
      </c>
      <c r="D3909" s="111" t="str">
        <f ca="1">IF(ROW()-2&gt;LengthHeader,"",
OFFSET('YODA Header Blocks'!$A$2,'YODA File'!C3909,'YODA File'!A3909))</f>
        <v/>
      </c>
    </row>
    <row r="3910" spans="1:4" x14ac:dyDescent="0.25">
      <c r="A3910" s="111">
        <f t="shared" ca="1" si="122"/>
        <v>28</v>
      </c>
      <c r="B3910" s="111" t="str">
        <f ca="1">OFFSET('YODA Header Blocks'!$A$1,0,'YODA File'!A3910)</f>
        <v>Data Values</v>
      </c>
      <c r="C3910" s="111">
        <f t="shared" ca="1" si="123"/>
        <v>3809</v>
      </c>
      <c r="D3910" s="111" t="str">
        <f ca="1">IF(ROW()-2&gt;LengthHeader,"",
OFFSET('YODA Header Blocks'!$A$2,'YODA File'!C3910,'YODA File'!A3910))</f>
        <v/>
      </c>
    </row>
    <row r="3911" spans="1:4" x14ac:dyDescent="0.25">
      <c r="A3911" s="111">
        <f t="shared" ca="1" si="122"/>
        <v>28</v>
      </c>
      <c r="B3911" s="111" t="str">
        <f ca="1">OFFSET('YODA Header Blocks'!$A$1,0,'YODA File'!A3911)</f>
        <v>Data Values</v>
      </c>
      <c r="C3911" s="111">
        <f t="shared" ca="1" si="123"/>
        <v>3810</v>
      </c>
      <c r="D3911" s="111" t="str">
        <f ca="1">IF(ROW()-2&gt;LengthHeader,"",
OFFSET('YODA Header Blocks'!$A$2,'YODA File'!C3911,'YODA File'!A3911))</f>
        <v/>
      </c>
    </row>
    <row r="3912" spans="1:4" x14ac:dyDescent="0.25">
      <c r="A3912" s="111">
        <f t="shared" ca="1" si="122"/>
        <v>28</v>
      </c>
      <c r="B3912" s="111" t="str">
        <f ca="1">OFFSET('YODA Header Blocks'!$A$1,0,'YODA File'!A3912)</f>
        <v>Data Values</v>
      </c>
      <c r="C3912" s="111">
        <f t="shared" ca="1" si="123"/>
        <v>3811</v>
      </c>
      <c r="D3912" s="111" t="str">
        <f ca="1">IF(ROW()-2&gt;LengthHeader,"",
OFFSET('YODA Header Blocks'!$A$2,'YODA File'!C3912,'YODA File'!A3912))</f>
        <v/>
      </c>
    </row>
    <row r="3913" spans="1:4" x14ac:dyDescent="0.25">
      <c r="A3913" s="111">
        <f t="shared" ca="1" si="122"/>
        <v>28</v>
      </c>
      <c r="B3913" s="111" t="str">
        <f ca="1">OFFSET('YODA Header Blocks'!$A$1,0,'YODA File'!A3913)</f>
        <v>Data Values</v>
      </c>
      <c r="C3913" s="111">
        <f t="shared" ca="1" si="123"/>
        <v>3812</v>
      </c>
      <c r="D3913" s="111" t="str">
        <f ca="1">IF(ROW()-2&gt;LengthHeader,"",
OFFSET('YODA Header Blocks'!$A$2,'YODA File'!C3913,'YODA File'!A3913))</f>
        <v/>
      </c>
    </row>
    <row r="3914" spans="1:4" x14ac:dyDescent="0.25">
      <c r="A3914" s="111">
        <f t="shared" ca="1" si="122"/>
        <v>28</v>
      </c>
      <c r="B3914" s="111" t="str">
        <f ca="1">OFFSET('YODA Header Blocks'!$A$1,0,'YODA File'!A3914)</f>
        <v>Data Values</v>
      </c>
      <c r="C3914" s="111">
        <f t="shared" ca="1" si="123"/>
        <v>3813</v>
      </c>
      <c r="D3914" s="111" t="str">
        <f ca="1">IF(ROW()-2&gt;LengthHeader,"",
OFFSET('YODA Header Blocks'!$A$2,'YODA File'!C3914,'YODA File'!A3914))</f>
        <v/>
      </c>
    </row>
    <row r="3915" spans="1:4" x14ac:dyDescent="0.25">
      <c r="A3915" s="111">
        <f t="shared" ca="1" si="122"/>
        <v>28</v>
      </c>
      <c r="B3915" s="111" t="str">
        <f ca="1">OFFSET('YODA Header Blocks'!$A$1,0,'YODA File'!A3915)</f>
        <v>Data Values</v>
      </c>
      <c r="C3915" s="111">
        <f t="shared" ca="1" si="123"/>
        <v>3814</v>
      </c>
      <c r="D3915" s="111" t="str">
        <f ca="1">IF(ROW()-2&gt;LengthHeader,"",
OFFSET('YODA Header Blocks'!$A$2,'YODA File'!C3915,'YODA File'!A3915))</f>
        <v/>
      </c>
    </row>
    <row r="3916" spans="1:4" x14ac:dyDescent="0.25">
      <c r="A3916" s="111">
        <f t="shared" ca="1" si="122"/>
        <v>28</v>
      </c>
      <c r="B3916" s="111" t="str">
        <f ca="1">OFFSET('YODA Header Blocks'!$A$1,0,'YODA File'!A3916)</f>
        <v>Data Values</v>
      </c>
      <c r="C3916" s="111">
        <f t="shared" ca="1" si="123"/>
        <v>3815</v>
      </c>
      <c r="D3916" s="111" t="str">
        <f ca="1">IF(ROW()-2&gt;LengthHeader,"",
OFFSET('YODA Header Blocks'!$A$2,'YODA File'!C3916,'YODA File'!A3916))</f>
        <v/>
      </c>
    </row>
    <row r="3917" spans="1:4" x14ac:dyDescent="0.25">
      <c r="A3917" s="111">
        <f t="shared" ca="1" si="122"/>
        <v>28</v>
      </c>
      <c r="B3917" s="111" t="str">
        <f ca="1">OFFSET('YODA Header Blocks'!$A$1,0,'YODA File'!A3917)</f>
        <v>Data Values</v>
      </c>
      <c r="C3917" s="111">
        <f t="shared" ca="1" si="123"/>
        <v>3816</v>
      </c>
      <c r="D3917" s="111" t="str">
        <f ca="1">IF(ROW()-2&gt;LengthHeader,"",
OFFSET('YODA Header Blocks'!$A$2,'YODA File'!C3917,'YODA File'!A3917))</f>
        <v/>
      </c>
    </row>
    <row r="3918" spans="1:4" x14ac:dyDescent="0.25">
      <c r="A3918" s="111">
        <f t="shared" ca="1" si="122"/>
        <v>28</v>
      </c>
      <c r="B3918" s="111" t="str">
        <f ca="1">OFFSET('YODA Header Blocks'!$A$1,0,'YODA File'!A3918)</f>
        <v>Data Values</v>
      </c>
      <c r="C3918" s="111">
        <f t="shared" ca="1" si="123"/>
        <v>3817</v>
      </c>
      <c r="D3918" s="111" t="str">
        <f ca="1">IF(ROW()-2&gt;LengthHeader,"",
OFFSET('YODA Header Blocks'!$A$2,'YODA File'!C3918,'YODA File'!A3918))</f>
        <v/>
      </c>
    </row>
    <row r="3919" spans="1:4" x14ac:dyDescent="0.25">
      <c r="A3919" s="111">
        <f t="shared" ca="1" si="122"/>
        <v>28</v>
      </c>
      <c r="B3919" s="111" t="str">
        <f ca="1">OFFSET('YODA Header Blocks'!$A$1,0,'YODA File'!A3919)</f>
        <v>Data Values</v>
      </c>
      <c r="C3919" s="111">
        <f t="shared" ca="1" si="123"/>
        <v>3818</v>
      </c>
      <c r="D3919" s="111" t="str">
        <f ca="1">IF(ROW()-2&gt;LengthHeader,"",
OFFSET('YODA Header Blocks'!$A$2,'YODA File'!C3919,'YODA File'!A3919))</f>
        <v/>
      </c>
    </row>
    <row r="3920" spans="1:4" x14ac:dyDescent="0.25">
      <c r="A3920" s="111">
        <f t="shared" ca="1" si="122"/>
        <v>28</v>
      </c>
      <c r="B3920" s="111" t="str">
        <f ca="1">OFFSET('YODA Header Blocks'!$A$1,0,'YODA File'!A3920)</f>
        <v>Data Values</v>
      </c>
      <c r="C3920" s="111">
        <f t="shared" ca="1" si="123"/>
        <v>3819</v>
      </c>
      <c r="D3920" s="111" t="str">
        <f ca="1">IF(ROW()-2&gt;LengthHeader,"",
OFFSET('YODA Header Blocks'!$A$2,'YODA File'!C3920,'YODA File'!A3920))</f>
        <v/>
      </c>
    </row>
    <row r="3921" spans="1:4" x14ac:dyDescent="0.25">
      <c r="A3921" s="111">
        <f t="shared" ca="1" si="122"/>
        <v>28</v>
      </c>
      <c r="B3921" s="111" t="str">
        <f ca="1">OFFSET('YODA Header Blocks'!$A$1,0,'YODA File'!A3921)</f>
        <v>Data Values</v>
      </c>
      <c r="C3921" s="111">
        <f t="shared" ca="1" si="123"/>
        <v>3820</v>
      </c>
      <c r="D3921" s="111" t="str">
        <f ca="1">IF(ROW()-2&gt;LengthHeader,"",
OFFSET('YODA Header Blocks'!$A$2,'YODA File'!C3921,'YODA File'!A3921))</f>
        <v/>
      </c>
    </row>
    <row r="3922" spans="1:4" x14ac:dyDescent="0.25">
      <c r="A3922" s="111">
        <f t="shared" ca="1" si="122"/>
        <v>28</v>
      </c>
      <c r="B3922" s="111" t="str">
        <f ca="1">OFFSET('YODA Header Blocks'!$A$1,0,'YODA File'!A3922)</f>
        <v>Data Values</v>
      </c>
      <c r="C3922" s="111">
        <f t="shared" ca="1" si="123"/>
        <v>3821</v>
      </c>
      <c r="D3922" s="111" t="str">
        <f ca="1">IF(ROW()-2&gt;LengthHeader,"",
OFFSET('YODA Header Blocks'!$A$2,'YODA File'!C3922,'YODA File'!A3922))</f>
        <v/>
      </c>
    </row>
    <row r="3923" spans="1:4" x14ac:dyDescent="0.25">
      <c r="A3923" s="111">
        <f t="shared" ca="1" si="122"/>
        <v>28</v>
      </c>
      <c r="B3923" s="111" t="str">
        <f ca="1">OFFSET('YODA Header Blocks'!$A$1,0,'YODA File'!A3923)</f>
        <v>Data Values</v>
      </c>
      <c r="C3923" s="111">
        <f t="shared" ca="1" si="123"/>
        <v>3822</v>
      </c>
      <c r="D3923" s="111" t="str">
        <f ca="1">IF(ROW()-2&gt;LengthHeader,"",
OFFSET('YODA Header Blocks'!$A$2,'YODA File'!C3923,'YODA File'!A3923))</f>
        <v/>
      </c>
    </row>
    <row r="3924" spans="1:4" x14ac:dyDescent="0.25">
      <c r="A3924" s="111">
        <f t="shared" ca="1" si="122"/>
        <v>28</v>
      </c>
      <c r="B3924" s="111" t="str">
        <f ca="1">OFFSET('YODA Header Blocks'!$A$1,0,'YODA File'!A3924)</f>
        <v>Data Values</v>
      </c>
      <c r="C3924" s="111">
        <f t="shared" ca="1" si="123"/>
        <v>3823</v>
      </c>
      <c r="D3924" s="111" t="str">
        <f ca="1">IF(ROW()-2&gt;LengthHeader,"",
OFFSET('YODA Header Blocks'!$A$2,'YODA File'!C3924,'YODA File'!A3924))</f>
        <v/>
      </c>
    </row>
    <row r="3925" spans="1:4" x14ac:dyDescent="0.25">
      <c r="A3925" s="111">
        <f t="shared" ca="1" si="122"/>
        <v>28</v>
      </c>
      <c r="B3925" s="111" t="str">
        <f ca="1">OFFSET('YODA Header Blocks'!$A$1,0,'YODA File'!A3925)</f>
        <v>Data Values</v>
      </c>
      <c r="C3925" s="111">
        <f t="shared" ca="1" si="123"/>
        <v>3824</v>
      </c>
      <c r="D3925" s="111" t="str">
        <f ca="1">IF(ROW()-2&gt;LengthHeader,"",
OFFSET('YODA Header Blocks'!$A$2,'YODA File'!C3925,'YODA File'!A3925))</f>
        <v/>
      </c>
    </row>
    <row r="3926" spans="1:4" x14ac:dyDescent="0.25">
      <c r="A3926" s="111">
        <f t="shared" ca="1" si="122"/>
        <v>28</v>
      </c>
      <c r="B3926" s="111" t="str">
        <f ca="1">OFFSET('YODA Header Blocks'!$A$1,0,'YODA File'!A3926)</f>
        <v>Data Values</v>
      </c>
      <c r="C3926" s="111">
        <f t="shared" ca="1" si="123"/>
        <v>3825</v>
      </c>
      <c r="D3926" s="111" t="str">
        <f ca="1">IF(ROW()-2&gt;LengthHeader,"",
OFFSET('YODA Header Blocks'!$A$2,'YODA File'!C3926,'YODA File'!A3926))</f>
        <v/>
      </c>
    </row>
    <row r="3927" spans="1:4" x14ac:dyDescent="0.25">
      <c r="A3927" s="111">
        <f t="shared" ca="1" si="122"/>
        <v>28</v>
      </c>
      <c r="B3927" s="111" t="str">
        <f ca="1">OFFSET('YODA Header Blocks'!$A$1,0,'YODA File'!A3927)</f>
        <v>Data Values</v>
      </c>
      <c r="C3927" s="111">
        <f t="shared" ca="1" si="123"/>
        <v>3826</v>
      </c>
      <c r="D3927" s="111" t="str">
        <f ca="1">IF(ROW()-2&gt;LengthHeader,"",
OFFSET('YODA Header Blocks'!$A$2,'YODA File'!C3927,'YODA File'!A3927))</f>
        <v/>
      </c>
    </row>
    <row r="3928" spans="1:4" x14ac:dyDescent="0.25">
      <c r="A3928" s="111">
        <f t="shared" ca="1" si="122"/>
        <v>28</v>
      </c>
      <c r="B3928" s="111" t="str">
        <f ca="1">OFFSET('YODA Header Blocks'!$A$1,0,'YODA File'!A3928)</f>
        <v>Data Values</v>
      </c>
      <c r="C3928" s="111">
        <f t="shared" ca="1" si="123"/>
        <v>3827</v>
      </c>
      <c r="D3928" s="111" t="str">
        <f ca="1">IF(ROW()-2&gt;LengthHeader,"",
OFFSET('YODA Header Blocks'!$A$2,'YODA File'!C3928,'YODA File'!A3928))</f>
        <v/>
      </c>
    </row>
    <row r="3929" spans="1:4" x14ac:dyDescent="0.25">
      <c r="A3929" s="111">
        <f t="shared" ca="1" si="122"/>
        <v>28</v>
      </c>
      <c r="B3929" s="111" t="str">
        <f ca="1">OFFSET('YODA Header Blocks'!$A$1,0,'YODA File'!A3929)</f>
        <v>Data Values</v>
      </c>
      <c r="C3929" s="111">
        <f t="shared" ca="1" si="123"/>
        <v>3828</v>
      </c>
      <c r="D3929" s="111" t="str">
        <f ca="1">IF(ROW()-2&gt;LengthHeader,"",
OFFSET('YODA Header Blocks'!$A$2,'YODA File'!C3929,'YODA File'!A3929))</f>
        <v/>
      </c>
    </row>
    <row r="3930" spans="1:4" x14ac:dyDescent="0.25">
      <c r="A3930" s="111">
        <f t="shared" ca="1" si="122"/>
        <v>28</v>
      </c>
      <c r="B3930" s="111" t="str">
        <f ca="1">OFFSET('YODA Header Blocks'!$A$1,0,'YODA File'!A3930)</f>
        <v>Data Values</v>
      </c>
      <c r="C3930" s="111">
        <f t="shared" ca="1" si="123"/>
        <v>3829</v>
      </c>
      <c r="D3930" s="111" t="str">
        <f ca="1">IF(ROW()-2&gt;LengthHeader,"",
OFFSET('YODA Header Blocks'!$A$2,'YODA File'!C3930,'YODA File'!A3930))</f>
        <v/>
      </c>
    </row>
    <row r="3931" spans="1:4" x14ac:dyDescent="0.25">
      <c r="A3931" s="111">
        <f t="shared" ca="1" si="122"/>
        <v>28</v>
      </c>
      <c r="B3931" s="111" t="str">
        <f ca="1">OFFSET('YODA Header Blocks'!$A$1,0,'YODA File'!A3931)</f>
        <v>Data Values</v>
      </c>
      <c r="C3931" s="111">
        <f t="shared" ca="1" si="123"/>
        <v>3830</v>
      </c>
      <c r="D3931" s="111" t="str">
        <f ca="1">IF(ROW()-2&gt;LengthHeader,"",
OFFSET('YODA Header Blocks'!$A$2,'YODA File'!C3931,'YODA File'!A3931))</f>
        <v/>
      </c>
    </row>
    <row r="3932" spans="1:4" x14ac:dyDescent="0.25">
      <c r="A3932" s="111">
        <f t="shared" ca="1" si="122"/>
        <v>28</v>
      </c>
      <c r="B3932" s="111" t="str">
        <f ca="1">OFFSET('YODA Header Blocks'!$A$1,0,'YODA File'!A3932)</f>
        <v>Data Values</v>
      </c>
      <c r="C3932" s="111">
        <f t="shared" ca="1" si="123"/>
        <v>3831</v>
      </c>
      <c r="D3932" s="111" t="str">
        <f ca="1">IF(ROW()-2&gt;LengthHeader,"",
OFFSET('YODA Header Blocks'!$A$2,'YODA File'!C3932,'YODA File'!A3932))</f>
        <v/>
      </c>
    </row>
    <row r="3933" spans="1:4" x14ac:dyDescent="0.25">
      <c r="A3933" s="111">
        <f t="shared" ca="1" si="122"/>
        <v>28</v>
      </c>
      <c r="B3933" s="111" t="str">
        <f ca="1">OFFSET('YODA Header Blocks'!$A$1,0,'YODA File'!A3933)</f>
        <v>Data Values</v>
      </c>
      <c r="C3933" s="111">
        <f t="shared" ca="1" si="123"/>
        <v>3832</v>
      </c>
      <c r="D3933" s="111" t="str">
        <f ca="1">IF(ROW()-2&gt;LengthHeader,"",
OFFSET('YODA Header Blocks'!$A$2,'YODA File'!C3933,'YODA File'!A3933))</f>
        <v/>
      </c>
    </row>
    <row r="3934" spans="1:4" x14ac:dyDescent="0.25">
      <c r="A3934" s="111">
        <f t="shared" ca="1" si="122"/>
        <v>28</v>
      </c>
      <c r="B3934" s="111" t="str">
        <f ca="1">OFFSET('YODA Header Blocks'!$A$1,0,'YODA File'!A3934)</f>
        <v>Data Values</v>
      </c>
      <c r="C3934" s="111">
        <f t="shared" ca="1" si="123"/>
        <v>3833</v>
      </c>
      <c r="D3934" s="111" t="str">
        <f ca="1">IF(ROW()-2&gt;LengthHeader,"",
OFFSET('YODA Header Blocks'!$A$2,'YODA File'!C3934,'YODA File'!A3934))</f>
        <v/>
      </c>
    </row>
    <row r="3935" spans="1:4" x14ac:dyDescent="0.25">
      <c r="A3935" s="111">
        <f t="shared" ca="1" si="122"/>
        <v>28</v>
      </c>
      <c r="B3935" s="111" t="str">
        <f ca="1">OFFSET('YODA Header Blocks'!$A$1,0,'YODA File'!A3935)</f>
        <v>Data Values</v>
      </c>
      <c r="C3935" s="111">
        <f t="shared" ca="1" si="123"/>
        <v>3834</v>
      </c>
      <c r="D3935" s="111" t="str">
        <f ca="1">IF(ROW()-2&gt;LengthHeader,"",
OFFSET('YODA Header Blocks'!$A$2,'YODA File'!C3935,'YODA File'!A3935))</f>
        <v/>
      </c>
    </row>
    <row r="3936" spans="1:4" x14ac:dyDescent="0.25">
      <c r="A3936" s="111">
        <f t="shared" ca="1" si="122"/>
        <v>28</v>
      </c>
      <c r="B3936" s="111" t="str">
        <f ca="1">OFFSET('YODA Header Blocks'!$A$1,0,'YODA File'!A3936)</f>
        <v>Data Values</v>
      </c>
      <c r="C3936" s="111">
        <f t="shared" ca="1" si="123"/>
        <v>3835</v>
      </c>
      <c r="D3936" s="111" t="str">
        <f ca="1">IF(ROW()-2&gt;LengthHeader,"",
OFFSET('YODA Header Blocks'!$A$2,'YODA File'!C3936,'YODA File'!A3936))</f>
        <v/>
      </c>
    </row>
    <row r="3937" spans="1:4" x14ac:dyDescent="0.25">
      <c r="A3937" s="111">
        <f t="shared" ca="1" si="122"/>
        <v>28</v>
      </c>
      <c r="B3937" s="111" t="str">
        <f ca="1">OFFSET('YODA Header Blocks'!$A$1,0,'YODA File'!A3937)</f>
        <v>Data Values</v>
      </c>
      <c r="C3937" s="111">
        <f t="shared" ca="1" si="123"/>
        <v>3836</v>
      </c>
      <c r="D3937" s="111" t="str">
        <f ca="1">IF(ROW()-2&gt;LengthHeader,"",
OFFSET('YODA Header Blocks'!$A$2,'YODA File'!C3937,'YODA File'!A3937))</f>
        <v/>
      </c>
    </row>
    <row r="3938" spans="1:4" x14ac:dyDescent="0.25">
      <c r="A3938" s="111">
        <f t="shared" ca="1" si="122"/>
        <v>28</v>
      </c>
      <c r="B3938" s="111" t="str">
        <f ca="1">OFFSET('YODA Header Blocks'!$A$1,0,'YODA File'!A3938)</f>
        <v>Data Values</v>
      </c>
      <c r="C3938" s="111">
        <f t="shared" ca="1" si="123"/>
        <v>3837</v>
      </c>
      <c r="D3938" s="111" t="str">
        <f ca="1">IF(ROW()-2&gt;LengthHeader,"",
OFFSET('YODA Header Blocks'!$A$2,'YODA File'!C3938,'YODA File'!A3938))</f>
        <v/>
      </c>
    </row>
    <row r="3939" spans="1:4" x14ac:dyDescent="0.25">
      <c r="A3939" s="111">
        <f t="shared" ca="1" si="122"/>
        <v>28</v>
      </c>
      <c r="B3939" s="111" t="str">
        <f ca="1">OFFSET('YODA Header Blocks'!$A$1,0,'YODA File'!A3939)</f>
        <v>Data Values</v>
      </c>
      <c r="C3939" s="111">
        <f t="shared" ca="1" si="123"/>
        <v>3838</v>
      </c>
      <c r="D3939" s="111" t="str">
        <f ca="1">IF(ROW()-2&gt;LengthHeader,"",
OFFSET('YODA Header Blocks'!$A$2,'YODA File'!C3939,'YODA File'!A3939))</f>
        <v/>
      </c>
    </row>
    <row r="3940" spans="1:4" x14ac:dyDescent="0.25">
      <c r="A3940" s="111">
        <f t="shared" ca="1" si="122"/>
        <v>28</v>
      </c>
      <c r="B3940" s="111" t="str">
        <f ca="1">OFFSET('YODA Header Blocks'!$A$1,0,'YODA File'!A3940)</f>
        <v>Data Values</v>
      </c>
      <c r="C3940" s="111">
        <f t="shared" ca="1" si="123"/>
        <v>3839</v>
      </c>
      <c r="D3940" s="111" t="str">
        <f ca="1">IF(ROW()-2&gt;LengthHeader,"",
OFFSET('YODA Header Blocks'!$A$2,'YODA File'!C3940,'YODA File'!A3940))</f>
        <v/>
      </c>
    </row>
    <row r="3941" spans="1:4" x14ac:dyDescent="0.25">
      <c r="A3941" s="111">
        <f t="shared" ca="1" si="122"/>
        <v>28</v>
      </c>
      <c r="B3941" s="111" t="str">
        <f ca="1">OFFSET('YODA Header Blocks'!$A$1,0,'YODA File'!A3941)</f>
        <v>Data Values</v>
      </c>
      <c r="C3941" s="111">
        <f t="shared" ca="1" si="123"/>
        <v>3840</v>
      </c>
      <c r="D3941" s="111" t="str">
        <f ca="1">IF(ROW()-2&gt;LengthHeader,"",
OFFSET('YODA Header Blocks'!$A$2,'YODA File'!C3941,'YODA File'!A3941))</f>
        <v/>
      </c>
    </row>
    <row r="3942" spans="1:4" x14ac:dyDescent="0.25">
      <c r="A3942" s="111">
        <f t="shared" ca="1" si="122"/>
        <v>28</v>
      </c>
      <c r="B3942" s="111" t="str">
        <f ca="1">OFFSET('YODA Header Blocks'!$A$1,0,'YODA File'!A3942)</f>
        <v>Data Values</v>
      </c>
      <c r="C3942" s="111">
        <f t="shared" ca="1" si="123"/>
        <v>3841</v>
      </c>
      <c r="D3942" s="111" t="str">
        <f ca="1">IF(ROW()-2&gt;LengthHeader,"",
OFFSET('YODA Header Blocks'!$A$2,'YODA File'!C3942,'YODA File'!A3942))</f>
        <v/>
      </c>
    </row>
    <row r="3943" spans="1:4" x14ac:dyDescent="0.25">
      <c r="A3943" s="111">
        <f t="shared" ca="1" si="122"/>
        <v>28</v>
      </c>
      <c r="B3943" s="111" t="str">
        <f ca="1">OFFSET('YODA Header Blocks'!$A$1,0,'YODA File'!A3943)</f>
        <v>Data Values</v>
      </c>
      <c r="C3943" s="111">
        <f t="shared" ca="1" si="123"/>
        <v>3842</v>
      </c>
      <c r="D3943" s="111" t="str">
        <f ca="1">IF(ROW()-2&gt;LengthHeader,"",
OFFSET('YODA Header Blocks'!$A$2,'YODA File'!C3943,'YODA File'!A3943))</f>
        <v/>
      </c>
    </row>
    <row r="3944" spans="1:4" x14ac:dyDescent="0.25">
      <c r="A3944" s="111">
        <f t="shared" ca="1" si="122"/>
        <v>28</v>
      </c>
      <c r="B3944" s="111" t="str">
        <f ca="1">OFFSET('YODA Header Blocks'!$A$1,0,'YODA File'!A3944)</f>
        <v>Data Values</v>
      </c>
      <c r="C3944" s="111">
        <f t="shared" ca="1" si="123"/>
        <v>3843</v>
      </c>
      <c r="D3944" s="111" t="str">
        <f ca="1">IF(ROW()-2&gt;LengthHeader,"",
OFFSET('YODA Header Blocks'!$A$2,'YODA File'!C3944,'YODA File'!A3944))</f>
        <v/>
      </c>
    </row>
    <row r="3945" spans="1:4" x14ac:dyDescent="0.25">
      <c r="A3945" s="111">
        <f t="shared" ca="1" si="122"/>
        <v>28</v>
      </c>
      <c r="B3945" s="111" t="str">
        <f ca="1">OFFSET('YODA Header Blocks'!$A$1,0,'YODA File'!A3945)</f>
        <v>Data Values</v>
      </c>
      <c r="C3945" s="111">
        <f t="shared" ca="1" si="123"/>
        <v>3844</v>
      </c>
      <c r="D3945" s="111" t="str">
        <f ca="1">IF(ROW()-2&gt;LengthHeader,"",
OFFSET('YODA Header Blocks'!$A$2,'YODA File'!C3945,'YODA File'!A3945))</f>
        <v/>
      </c>
    </row>
    <row r="3946" spans="1:4" x14ac:dyDescent="0.25">
      <c r="A3946" s="111">
        <f t="shared" ca="1" si="122"/>
        <v>28</v>
      </c>
      <c r="B3946" s="111" t="str">
        <f ca="1">OFFSET('YODA Header Blocks'!$A$1,0,'YODA File'!A3946)</f>
        <v>Data Values</v>
      </c>
      <c r="C3946" s="111">
        <f t="shared" ca="1" si="123"/>
        <v>3845</v>
      </c>
      <c r="D3946" s="111" t="str">
        <f ca="1">IF(ROW()-2&gt;LengthHeader,"",
OFFSET('YODA Header Blocks'!$A$2,'YODA File'!C3946,'YODA File'!A3946))</f>
        <v/>
      </c>
    </row>
    <row r="3947" spans="1:4" x14ac:dyDescent="0.25">
      <c r="A3947" s="111">
        <f t="shared" ca="1" si="122"/>
        <v>28</v>
      </c>
      <c r="B3947" s="111" t="str">
        <f ca="1">OFFSET('YODA Header Blocks'!$A$1,0,'YODA File'!A3947)</f>
        <v>Data Values</v>
      </c>
      <c r="C3947" s="111">
        <f t="shared" ca="1" si="123"/>
        <v>3846</v>
      </c>
      <c r="D3947" s="111" t="str">
        <f ca="1">IF(ROW()-2&gt;LengthHeader,"",
OFFSET('YODA Header Blocks'!$A$2,'YODA File'!C3947,'YODA File'!A3947))</f>
        <v/>
      </c>
    </row>
    <row r="3948" spans="1:4" x14ac:dyDescent="0.25">
      <c r="A3948" s="111">
        <f t="shared" ca="1" si="122"/>
        <v>28</v>
      </c>
      <c r="B3948" s="111" t="str">
        <f ca="1">OFFSET('YODA Header Blocks'!$A$1,0,'YODA File'!A3948)</f>
        <v>Data Values</v>
      </c>
      <c r="C3948" s="111">
        <f t="shared" ca="1" si="123"/>
        <v>3847</v>
      </c>
      <c r="D3948" s="111" t="str">
        <f ca="1">IF(ROW()-2&gt;LengthHeader,"",
OFFSET('YODA Header Blocks'!$A$2,'YODA File'!C3948,'YODA File'!A3948))</f>
        <v/>
      </c>
    </row>
    <row r="3949" spans="1:4" x14ac:dyDescent="0.25">
      <c r="A3949" s="111">
        <f t="shared" ca="1" si="122"/>
        <v>28</v>
      </c>
      <c r="B3949" s="111" t="str">
        <f ca="1">OFFSET('YODA Header Blocks'!$A$1,0,'YODA File'!A3949)</f>
        <v>Data Values</v>
      </c>
      <c r="C3949" s="111">
        <f t="shared" ca="1" si="123"/>
        <v>3848</v>
      </c>
      <c r="D3949" s="111" t="str">
        <f ca="1">IF(ROW()-2&gt;LengthHeader,"",
OFFSET('YODA Header Blocks'!$A$2,'YODA File'!C3949,'YODA File'!A3949))</f>
        <v/>
      </c>
    </row>
    <row r="3950" spans="1:4" x14ac:dyDescent="0.25">
      <c r="A3950" s="111">
        <f t="shared" ca="1" si="122"/>
        <v>28</v>
      </c>
      <c r="B3950" s="111" t="str">
        <f ca="1">OFFSET('YODA Header Blocks'!$A$1,0,'YODA File'!A3950)</f>
        <v>Data Values</v>
      </c>
      <c r="C3950" s="111">
        <f t="shared" ca="1" si="123"/>
        <v>3849</v>
      </c>
      <c r="D3950" s="111" t="str">
        <f ca="1">IF(ROW()-2&gt;LengthHeader,"",
OFFSET('YODA Header Blocks'!$A$2,'YODA File'!C3950,'YODA File'!A3950))</f>
        <v/>
      </c>
    </row>
    <row r="3951" spans="1:4" x14ac:dyDescent="0.25">
      <c r="A3951" s="111">
        <f t="shared" ca="1" si="122"/>
        <v>28</v>
      </c>
      <c r="B3951" s="111" t="str">
        <f ca="1">OFFSET('YODA Header Blocks'!$A$1,0,'YODA File'!A3951)</f>
        <v>Data Values</v>
      </c>
      <c r="C3951" s="111">
        <f t="shared" ca="1" si="123"/>
        <v>3850</v>
      </c>
      <c r="D3951" s="111" t="str">
        <f ca="1">IF(ROW()-2&gt;LengthHeader,"",
OFFSET('YODA Header Blocks'!$A$2,'YODA File'!C3951,'YODA File'!A3951))</f>
        <v/>
      </c>
    </row>
    <row r="3952" spans="1:4" x14ac:dyDescent="0.25">
      <c r="A3952" s="111">
        <f t="shared" ca="1" si="122"/>
        <v>28</v>
      </c>
      <c r="B3952" s="111" t="str">
        <f ca="1">OFFSET('YODA Header Blocks'!$A$1,0,'YODA File'!A3952)</f>
        <v>Data Values</v>
      </c>
      <c r="C3952" s="111">
        <f t="shared" ca="1" si="123"/>
        <v>3851</v>
      </c>
      <c r="D3952" s="111" t="str">
        <f ca="1">IF(ROW()-2&gt;LengthHeader,"",
OFFSET('YODA Header Blocks'!$A$2,'YODA File'!C3952,'YODA File'!A3952))</f>
        <v/>
      </c>
    </row>
    <row r="3953" spans="1:4" x14ac:dyDescent="0.25">
      <c r="A3953" s="111">
        <f t="shared" ca="1" si="122"/>
        <v>28</v>
      </c>
      <c r="B3953" s="111" t="str">
        <f ca="1">OFFSET('YODA Header Blocks'!$A$1,0,'YODA File'!A3953)</f>
        <v>Data Values</v>
      </c>
      <c r="C3953" s="111">
        <f t="shared" ca="1" si="123"/>
        <v>3852</v>
      </c>
      <c r="D3953" s="111" t="str">
        <f ca="1">IF(ROW()-2&gt;LengthHeader,"",
OFFSET('YODA Header Blocks'!$A$2,'YODA File'!C3953,'YODA File'!A3953))</f>
        <v/>
      </c>
    </row>
    <row r="3954" spans="1:4" x14ac:dyDescent="0.25">
      <c r="A3954" s="111">
        <f t="shared" ca="1" si="122"/>
        <v>28</v>
      </c>
      <c r="B3954" s="111" t="str">
        <f ca="1">OFFSET('YODA Header Blocks'!$A$1,0,'YODA File'!A3954)</f>
        <v>Data Values</v>
      </c>
      <c r="C3954" s="111">
        <f t="shared" ca="1" si="123"/>
        <v>3853</v>
      </c>
      <c r="D3954" s="111" t="str">
        <f ca="1">IF(ROW()-2&gt;LengthHeader,"",
OFFSET('YODA Header Blocks'!$A$2,'YODA File'!C3954,'YODA File'!A3954))</f>
        <v/>
      </c>
    </row>
    <row r="3955" spans="1:4" x14ac:dyDescent="0.25">
      <c r="A3955" s="111">
        <f t="shared" ca="1" si="122"/>
        <v>28</v>
      </c>
      <c r="B3955" s="111" t="str">
        <f ca="1">OFFSET('YODA Header Blocks'!$A$1,0,'YODA File'!A3955)</f>
        <v>Data Values</v>
      </c>
      <c r="C3955" s="111">
        <f t="shared" ca="1" si="123"/>
        <v>3854</v>
      </c>
      <c r="D3955" s="111" t="str">
        <f ca="1">IF(ROW()-2&gt;LengthHeader,"",
OFFSET('YODA Header Blocks'!$A$2,'YODA File'!C3955,'YODA File'!A3955))</f>
        <v/>
      </c>
    </row>
    <row r="3956" spans="1:4" x14ac:dyDescent="0.25">
      <c r="A3956" s="111">
        <f t="shared" ca="1" si="122"/>
        <v>28</v>
      </c>
      <c r="B3956" s="111" t="str">
        <f ca="1">OFFSET('YODA Header Blocks'!$A$1,0,'YODA File'!A3956)</f>
        <v>Data Values</v>
      </c>
      <c r="C3956" s="111">
        <f t="shared" ca="1" si="123"/>
        <v>3855</v>
      </c>
      <c r="D3956" s="111" t="str">
        <f ca="1">IF(ROW()-2&gt;LengthHeader,"",
OFFSET('YODA Header Blocks'!$A$2,'YODA File'!C3956,'YODA File'!A3956))</f>
        <v/>
      </c>
    </row>
    <row r="3957" spans="1:4" x14ac:dyDescent="0.25">
      <c r="A3957" s="111">
        <f t="shared" ca="1" si="122"/>
        <v>28</v>
      </c>
      <c r="B3957" s="111" t="str">
        <f ca="1">OFFSET('YODA Header Blocks'!$A$1,0,'YODA File'!A3957)</f>
        <v>Data Values</v>
      </c>
      <c r="C3957" s="111">
        <f t="shared" ca="1" si="123"/>
        <v>3856</v>
      </c>
      <c r="D3957" s="111" t="str">
        <f ca="1">IF(ROW()-2&gt;LengthHeader,"",
OFFSET('YODA Header Blocks'!$A$2,'YODA File'!C3957,'YODA File'!A3957))</f>
        <v/>
      </c>
    </row>
    <row r="3958" spans="1:4" x14ac:dyDescent="0.25">
      <c r="A3958" s="111">
        <f t="shared" ca="1" si="122"/>
        <v>28</v>
      </c>
      <c r="B3958" s="111" t="str">
        <f ca="1">OFFSET('YODA Header Blocks'!$A$1,0,'YODA File'!A3958)</f>
        <v>Data Values</v>
      </c>
      <c r="C3958" s="111">
        <f t="shared" ca="1" si="123"/>
        <v>3857</v>
      </c>
      <c r="D3958" s="111" t="str">
        <f ca="1">IF(ROW()-2&gt;LengthHeader,"",
OFFSET('YODA Header Blocks'!$A$2,'YODA File'!C3958,'YODA File'!A3958))</f>
        <v/>
      </c>
    </row>
    <row r="3959" spans="1:4" x14ac:dyDescent="0.25">
      <c r="A3959" s="111">
        <f t="shared" ca="1" si="122"/>
        <v>28</v>
      </c>
      <c r="B3959" s="111" t="str">
        <f ca="1">OFFSET('YODA Header Blocks'!$A$1,0,'YODA File'!A3959)</f>
        <v>Data Values</v>
      </c>
      <c r="C3959" s="111">
        <f t="shared" ca="1" si="123"/>
        <v>3858</v>
      </c>
      <c r="D3959" s="111" t="str">
        <f ca="1">IF(ROW()-2&gt;LengthHeader,"",
OFFSET('YODA Header Blocks'!$A$2,'YODA File'!C3959,'YODA File'!A3959))</f>
        <v/>
      </c>
    </row>
    <row r="3960" spans="1:4" x14ac:dyDescent="0.25">
      <c r="A3960" s="111">
        <f t="shared" ca="1" si="122"/>
        <v>28</v>
      </c>
      <c r="B3960" s="111" t="str">
        <f ca="1">OFFSET('YODA Header Blocks'!$A$1,0,'YODA File'!A3960)</f>
        <v>Data Values</v>
      </c>
      <c r="C3960" s="111">
        <f t="shared" ca="1" si="123"/>
        <v>3859</v>
      </c>
      <c r="D3960" s="111" t="str">
        <f ca="1">IF(ROW()-2&gt;LengthHeader,"",
OFFSET('YODA Header Blocks'!$A$2,'YODA File'!C3960,'YODA File'!A3960))</f>
        <v/>
      </c>
    </row>
    <row r="3961" spans="1:4" x14ac:dyDescent="0.25">
      <c r="A3961" s="111">
        <f t="shared" ca="1" si="122"/>
        <v>28</v>
      </c>
      <c r="B3961" s="111" t="str">
        <f ca="1">OFFSET('YODA Header Blocks'!$A$1,0,'YODA File'!A3961)</f>
        <v>Data Values</v>
      </c>
      <c r="C3961" s="111">
        <f t="shared" ca="1" si="123"/>
        <v>3860</v>
      </c>
      <c r="D3961" s="111" t="str">
        <f ca="1">IF(ROW()-2&gt;LengthHeader,"",
OFFSET('YODA Header Blocks'!$A$2,'YODA File'!C3961,'YODA File'!A3961))</f>
        <v/>
      </c>
    </row>
    <row r="3962" spans="1:4" x14ac:dyDescent="0.25">
      <c r="A3962" s="111">
        <f t="shared" ca="1" si="122"/>
        <v>28</v>
      </c>
      <c r="B3962" s="111" t="str">
        <f ca="1">OFFSET('YODA Header Blocks'!$A$1,0,'YODA File'!A3962)</f>
        <v>Data Values</v>
      </c>
      <c r="C3962" s="111">
        <f t="shared" ca="1" si="123"/>
        <v>3861</v>
      </c>
      <c r="D3962" s="111" t="str">
        <f ca="1">IF(ROW()-2&gt;LengthHeader,"",
OFFSET('YODA Header Blocks'!$A$2,'YODA File'!C3962,'YODA File'!A3962))</f>
        <v/>
      </c>
    </row>
    <row r="3963" spans="1:4" x14ac:dyDescent="0.25">
      <c r="A3963" s="111">
        <f t="shared" ca="1" si="122"/>
        <v>28</v>
      </c>
      <c r="B3963" s="111" t="str">
        <f ca="1">OFFSET('YODA Header Blocks'!$A$1,0,'YODA File'!A3963)</f>
        <v>Data Values</v>
      </c>
      <c r="C3963" s="111">
        <f t="shared" ca="1" si="123"/>
        <v>3862</v>
      </c>
      <c r="D3963" s="111" t="str">
        <f ca="1">IF(ROW()-2&gt;LengthHeader,"",
OFFSET('YODA Header Blocks'!$A$2,'YODA File'!C3963,'YODA File'!A3963))</f>
        <v/>
      </c>
    </row>
    <row r="3964" spans="1:4" x14ac:dyDescent="0.25">
      <c r="A3964" s="111">
        <f t="shared" ca="1" si="122"/>
        <v>28</v>
      </c>
      <c r="B3964" s="111" t="str">
        <f ca="1">OFFSET('YODA Header Blocks'!$A$1,0,'YODA File'!A3964)</f>
        <v>Data Values</v>
      </c>
      <c r="C3964" s="111">
        <f t="shared" ca="1" si="123"/>
        <v>3863</v>
      </c>
      <c r="D3964" s="111" t="str">
        <f ca="1">IF(ROW()-2&gt;LengthHeader,"",
OFFSET('YODA Header Blocks'!$A$2,'YODA File'!C3964,'YODA File'!A3964))</f>
        <v/>
      </c>
    </row>
    <row r="3965" spans="1:4" x14ac:dyDescent="0.25">
      <c r="A3965" s="111">
        <f t="shared" ca="1" si="122"/>
        <v>28</v>
      </c>
      <c r="B3965" s="111" t="str">
        <f ca="1">OFFSET('YODA Header Blocks'!$A$1,0,'YODA File'!A3965)</f>
        <v>Data Values</v>
      </c>
      <c r="C3965" s="111">
        <f t="shared" ca="1" si="123"/>
        <v>3864</v>
      </c>
      <c r="D3965" s="111" t="str">
        <f ca="1">IF(ROW()-2&gt;LengthHeader,"",
OFFSET('YODA Header Blocks'!$A$2,'YODA File'!C3965,'YODA File'!A3965))</f>
        <v/>
      </c>
    </row>
    <row r="3966" spans="1:4" x14ac:dyDescent="0.25">
      <c r="A3966" s="111">
        <f t="shared" ca="1" si="122"/>
        <v>28</v>
      </c>
      <c r="B3966" s="111" t="str">
        <f ca="1">OFFSET('YODA Header Blocks'!$A$1,0,'YODA File'!A3966)</f>
        <v>Data Values</v>
      </c>
      <c r="C3966" s="111">
        <f t="shared" ca="1" si="123"/>
        <v>3865</v>
      </c>
      <c r="D3966" s="111" t="str">
        <f ca="1">IF(ROW()-2&gt;LengthHeader,"",
OFFSET('YODA Header Blocks'!$A$2,'YODA File'!C3966,'YODA File'!A3966))</f>
        <v/>
      </c>
    </row>
    <row r="3967" spans="1:4" x14ac:dyDescent="0.25">
      <c r="A3967" s="111">
        <f t="shared" ca="1" si="122"/>
        <v>28</v>
      </c>
      <c r="B3967" s="111" t="str">
        <f ca="1">OFFSET('YODA Header Blocks'!$A$1,0,'YODA File'!A3967)</f>
        <v>Data Values</v>
      </c>
      <c r="C3967" s="111">
        <f t="shared" ca="1" si="123"/>
        <v>3866</v>
      </c>
      <c r="D3967" s="111" t="str">
        <f ca="1">IF(ROW()-2&gt;LengthHeader,"",
OFFSET('YODA Header Blocks'!$A$2,'YODA File'!C3967,'YODA File'!A3967))</f>
        <v/>
      </c>
    </row>
    <row r="3968" spans="1:4" x14ac:dyDescent="0.25">
      <c r="A3968" s="111">
        <f t="shared" ca="1" si="122"/>
        <v>28</v>
      </c>
      <c r="B3968" s="111" t="str">
        <f ca="1">OFFSET('YODA Header Blocks'!$A$1,0,'YODA File'!A3968)</f>
        <v>Data Values</v>
      </c>
      <c r="C3968" s="111">
        <f t="shared" ca="1" si="123"/>
        <v>3867</v>
      </c>
      <c r="D3968" s="111" t="str">
        <f ca="1">IF(ROW()-2&gt;LengthHeader,"",
OFFSET('YODA Header Blocks'!$A$2,'YODA File'!C3968,'YODA File'!A3968))</f>
        <v/>
      </c>
    </row>
    <row r="3969" spans="1:4" x14ac:dyDescent="0.25">
      <c r="A3969" s="111">
        <f t="shared" ca="1" si="122"/>
        <v>28</v>
      </c>
      <c r="B3969" s="111" t="str">
        <f ca="1">OFFSET('YODA Header Blocks'!$A$1,0,'YODA File'!A3969)</f>
        <v>Data Values</v>
      </c>
      <c r="C3969" s="111">
        <f t="shared" ca="1" si="123"/>
        <v>3868</v>
      </c>
      <c r="D3969" s="111" t="str">
        <f ca="1">IF(ROW()-2&gt;LengthHeader,"",
OFFSET('YODA Header Blocks'!$A$2,'YODA File'!C3969,'YODA File'!A3969))</f>
        <v/>
      </c>
    </row>
    <row r="3970" spans="1:4" x14ac:dyDescent="0.25">
      <c r="A3970" s="111">
        <f t="shared" ca="1" si="122"/>
        <v>28</v>
      </c>
      <c r="B3970" s="111" t="str">
        <f ca="1">OFFSET('YODA Header Blocks'!$A$1,0,'YODA File'!A3970)</f>
        <v>Data Values</v>
      </c>
      <c r="C3970" s="111">
        <f t="shared" ca="1" si="123"/>
        <v>3869</v>
      </c>
      <c r="D3970" s="111" t="str">
        <f ca="1">IF(ROW()-2&gt;LengthHeader,"",
OFFSET('YODA Header Blocks'!$A$2,'YODA File'!C3970,'YODA File'!A3970))</f>
        <v/>
      </c>
    </row>
    <row r="3971" spans="1:4" x14ac:dyDescent="0.25">
      <c r="A3971" s="111">
        <f t="shared" ref="A3971:A4034" ca="1" si="124">IF(C3970=INDIRECT(CONCATENATE("'YODA Header Blocks'!R2C",A3970+1,":R2C",A3970+1),FALSE),A3970+1,A3970)</f>
        <v>28</v>
      </c>
      <c r="B3971" s="111" t="str">
        <f ca="1">OFFSET('YODA Header Blocks'!$A$1,0,'YODA File'!A3971)</f>
        <v>Data Values</v>
      </c>
      <c r="C3971" s="111">
        <f t="shared" ref="C3971:C4034" ca="1" si="125">IF(C3970=SUM(INDIRECT(CONCATENATE("'YODA Header Blocks'!R2C",A3970+1,":R2C",A3970+1),FALSE)),1,C3970+1)</f>
        <v>3870</v>
      </c>
      <c r="D3971" s="111" t="str">
        <f ca="1">IF(ROW()-2&gt;LengthHeader,"",
OFFSET('YODA Header Blocks'!$A$2,'YODA File'!C3971,'YODA File'!A3971))</f>
        <v/>
      </c>
    </row>
    <row r="3972" spans="1:4" x14ac:dyDescent="0.25">
      <c r="A3972" s="111">
        <f t="shared" ca="1" si="124"/>
        <v>28</v>
      </c>
      <c r="B3972" s="111" t="str">
        <f ca="1">OFFSET('YODA Header Blocks'!$A$1,0,'YODA File'!A3972)</f>
        <v>Data Values</v>
      </c>
      <c r="C3972" s="111">
        <f t="shared" ca="1" si="125"/>
        <v>3871</v>
      </c>
      <c r="D3972" s="111" t="str">
        <f ca="1">IF(ROW()-2&gt;LengthHeader,"",
OFFSET('YODA Header Blocks'!$A$2,'YODA File'!C3972,'YODA File'!A3972))</f>
        <v/>
      </c>
    </row>
    <row r="3973" spans="1:4" x14ac:dyDescent="0.25">
      <c r="A3973" s="111">
        <f t="shared" ca="1" si="124"/>
        <v>28</v>
      </c>
      <c r="B3973" s="111" t="str">
        <f ca="1">OFFSET('YODA Header Blocks'!$A$1,0,'YODA File'!A3973)</f>
        <v>Data Values</v>
      </c>
      <c r="C3973" s="111">
        <f t="shared" ca="1" si="125"/>
        <v>3872</v>
      </c>
      <c r="D3973" s="111" t="str">
        <f ca="1">IF(ROW()-2&gt;LengthHeader,"",
OFFSET('YODA Header Blocks'!$A$2,'YODA File'!C3973,'YODA File'!A3973))</f>
        <v/>
      </c>
    </row>
    <row r="3974" spans="1:4" x14ac:dyDescent="0.25">
      <c r="A3974" s="111">
        <f t="shared" ca="1" si="124"/>
        <v>28</v>
      </c>
      <c r="B3974" s="111" t="str">
        <f ca="1">OFFSET('YODA Header Blocks'!$A$1,0,'YODA File'!A3974)</f>
        <v>Data Values</v>
      </c>
      <c r="C3974" s="111">
        <f t="shared" ca="1" si="125"/>
        <v>3873</v>
      </c>
      <c r="D3974" s="111" t="str">
        <f ca="1">IF(ROW()-2&gt;LengthHeader,"",
OFFSET('YODA Header Blocks'!$A$2,'YODA File'!C3974,'YODA File'!A3974))</f>
        <v/>
      </c>
    </row>
    <row r="3975" spans="1:4" x14ac:dyDescent="0.25">
      <c r="A3975" s="111">
        <f t="shared" ca="1" si="124"/>
        <v>28</v>
      </c>
      <c r="B3975" s="111" t="str">
        <f ca="1">OFFSET('YODA Header Blocks'!$A$1,0,'YODA File'!A3975)</f>
        <v>Data Values</v>
      </c>
      <c r="C3975" s="111">
        <f t="shared" ca="1" si="125"/>
        <v>3874</v>
      </c>
      <c r="D3975" s="111" t="str">
        <f ca="1">IF(ROW()-2&gt;LengthHeader,"",
OFFSET('YODA Header Blocks'!$A$2,'YODA File'!C3975,'YODA File'!A3975))</f>
        <v/>
      </c>
    </row>
    <row r="3976" spans="1:4" x14ac:dyDescent="0.25">
      <c r="A3976" s="111">
        <f t="shared" ca="1" si="124"/>
        <v>28</v>
      </c>
      <c r="B3976" s="111" t="str">
        <f ca="1">OFFSET('YODA Header Blocks'!$A$1,0,'YODA File'!A3976)</f>
        <v>Data Values</v>
      </c>
      <c r="C3976" s="111">
        <f t="shared" ca="1" si="125"/>
        <v>3875</v>
      </c>
      <c r="D3976" s="111" t="str">
        <f ca="1">IF(ROW()-2&gt;LengthHeader,"",
OFFSET('YODA Header Blocks'!$A$2,'YODA File'!C3976,'YODA File'!A3976))</f>
        <v/>
      </c>
    </row>
    <row r="3977" spans="1:4" x14ac:dyDescent="0.25">
      <c r="A3977" s="111">
        <f t="shared" ca="1" si="124"/>
        <v>28</v>
      </c>
      <c r="B3977" s="111" t="str">
        <f ca="1">OFFSET('YODA Header Blocks'!$A$1,0,'YODA File'!A3977)</f>
        <v>Data Values</v>
      </c>
      <c r="C3977" s="111">
        <f t="shared" ca="1" si="125"/>
        <v>3876</v>
      </c>
      <c r="D3977" s="111" t="str">
        <f ca="1">IF(ROW()-2&gt;LengthHeader,"",
OFFSET('YODA Header Blocks'!$A$2,'YODA File'!C3977,'YODA File'!A3977))</f>
        <v/>
      </c>
    </row>
    <row r="3978" spans="1:4" x14ac:dyDescent="0.25">
      <c r="A3978" s="111">
        <f t="shared" ca="1" si="124"/>
        <v>28</v>
      </c>
      <c r="B3978" s="111" t="str">
        <f ca="1">OFFSET('YODA Header Blocks'!$A$1,0,'YODA File'!A3978)</f>
        <v>Data Values</v>
      </c>
      <c r="C3978" s="111">
        <f t="shared" ca="1" si="125"/>
        <v>3877</v>
      </c>
      <c r="D3978" s="111" t="str">
        <f ca="1">IF(ROW()-2&gt;LengthHeader,"",
OFFSET('YODA Header Blocks'!$A$2,'YODA File'!C3978,'YODA File'!A3978))</f>
        <v/>
      </c>
    </row>
    <row r="3979" spans="1:4" x14ac:dyDescent="0.25">
      <c r="A3979" s="111">
        <f t="shared" ca="1" si="124"/>
        <v>28</v>
      </c>
      <c r="B3979" s="111" t="str">
        <f ca="1">OFFSET('YODA Header Blocks'!$A$1,0,'YODA File'!A3979)</f>
        <v>Data Values</v>
      </c>
      <c r="C3979" s="111">
        <f t="shared" ca="1" si="125"/>
        <v>3878</v>
      </c>
      <c r="D3979" s="111" t="str">
        <f ca="1">IF(ROW()-2&gt;LengthHeader,"",
OFFSET('YODA Header Blocks'!$A$2,'YODA File'!C3979,'YODA File'!A3979))</f>
        <v/>
      </c>
    </row>
    <row r="3980" spans="1:4" x14ac:dyDescent="0.25">
      <c r="A3980" s="111">
        <f t="shared" ca="1" si="124"/>
        <v>28</v>
      </c>
      <c r="B3980" s="111" t="str">
        <f ca="1">OFFSET('YODA Header Blocks'!$A$1,0,'YODA File'!A3980)</f>
        <v>Data Values</v>
      </c>
      <c r="C3980" s="111">
        <f t="shared" ca="1" si="125"/>
        <v>3879</v>
      </c>
      <c r="D3980" s="111" t="str">
        <f ca="1">IF(ROW()-2&gt;LengthHeader,"",
OFFSET('YODA Header Blocks'!$A$2,'YODA File'!C3980,'YODA File'!A3980))</f>
        <v/>
      </c>
    </row>
    <row r="3981" spans="1:4" x14ac:dyDescent="0.25">
      <c r="A3981" s="111">
        <f t="shared" ca="1" si="124"/>
        <v>28</v>
      </c>
      <c r="B3981" s="111" t="str">
        <f ca="1">OFFSET('YODA Header Blocks'!$A$1,0,'YODA File'!A3981)</f>
        <v>Data Values</v>
      </c>
      <c r="C3981" s="111">
        <f t="shared" ca="1" si="125"/>
        <v>3880</v>
      </c>
      <c r="D3981" s="111" t="str">
        <f ca="1">IF(ROW()-2&gt;LengthHeader,"",
OFFSET('YODA Header Blocks'!$A$2,'YODA File'!C3981,'YODA File'!A3981))</f>
        <v/>
      </c>
    </row>
    <row r="3982" spans="1:4" x14ac:dyDescent="0.25">
      <c r="A3982" s="111">
        <f t="shared" ca="1" si="124"/>
        <v>28</v>
      </c>
      <c r="B3982" s="111" t="str">
        <f ca="1">OFFSET('YODA Header Blocks'!$A$1,0,'YODA File'!A3982)</f>
        <v>Data Values</v>
      </c>
      <c r="C3982" s="111">
        <f t="shared" ca="1" si="125"/>
        <v>3881</v>
      </c>
      <c r="D3982" s="111" t="str">
        <f ca="1">IF(ROW()-2&gt;LengthHeader,"",
OFFSET('YODA Header Blocks'!$A$2,'YODA File'!C3982,'YODA File'!A3982))</f>
        <v/>
      </c>
    </row>
    <row r="3983" spans="1:4" x14ac:dyDescent="0.25">
      <c r="A3983" s="111">
        <f t="shared" ca="1" si="124"/>
        <v>28</v>
      </c>
      <c r="B3983" s="111" t="str">
        <f ca="1">OFFSET('YODA Header Blocks'!$A$1,0,'YODA File'!A3983)</f>
        <v>Data Values</v>
      </c>
      <c r="C3983" s="111">
        <f t="shared" ca="1" si="125"/>
        <v>3882</v>
      </c>
      <c r="D3983" s="111" t="str">
        <f ca="1">IF(ROW()-2&gt;LengthHeader,"",
OFFSET('YODA Header Blocks'!$A$2,'YODA File'!C3983,'YODA File'!A3983))</f>
        <v/>
      </c>
    </row>
    <row r="3984" spans="1:4" x14ac:dyDescent="0.25">
      <c r="A3984" s="111">
        <f t="shared" ca="1" si="124"/>
        <v>28</v>
      </c>
      <c r="B3984" s="111" t="str">
        <f ca="1">OFFSET('YODA Header Blocks'!$A$1,0,'YODA File'!A3984)</f>
        <v>Data Values</v>
      </c>
      <c r="C3984" s="111">
        <f t="shared" ca="1" si="125"/>
        <v>3883</v>
      </c>
      <c r="D3984" s="111" t="str">
        <f ca="1">IF(ROW()-2&gt;LengthHeader,"",
OFFSET('YODA Header Blocks'!$A$2,'YODA File'!C3984,'YODA File'!A3984))</f>
        <v/>
      </c>
    </row>
    <row r="3985" spans="1:4" x14ac:dyDescent="0.25">
      <c r="A3985" s="111">
        <f t="shared" ca="1" si="124"/>
        <v>28</v>
      </c>
      <c r="B3985" s="111" t="str">
        <f ca="1">OFFSET('YODA Header Blocks'!$A$1,0,'YODA File'!A3985)</f>
        <v>Data Values</v>
      </c>
      <c r="C3985" s="111">
        <f t="shared" ca="1" si="125"/>
        <v>3884</v>
      </c>
      <c r="D3985" s="111" t="str">
        <f ca="1">IF(ROW()-2&gt;LengthHeader,"",
OFFSET('YODA Header Blocks'!$A$2,'YODA File'!C3985,'YODA File'!A3985))</f>
        <v/>
      </c>
    </row>
    <row r="3986" spans="1:4" x14ac:dyDescent="0.25">
      <c r="A3986" s="111">
        <f t="shared" ca="1" si="124"/>
        <v>28</v>
      </c>
      <c r="B3986" s="111" t="str">
        <f ca="1">OFFSET('YODA Header Blocks'!$A$1,0,'YODA File'!A3986)</f>
        <v>Data Values</v>
      </c>
      <c r="C3986" s="111">
        <f t="shared" ca="1" si="125"/>
        <v>3885</v>
      </c>
      <c r="D3986" s="111" t="str">
        <f ca="1">IF(ROW()-2&gt;LengthHeader,"",
OFFSET('YODA Header Blocks'!$A$2,'YODA File'!C3986,'YODA File'!A3986))</f>
        <v/>
      </c>
    </row>
    <row r="3987" spans="1:4" x14ac:dyDescent="0.25">
      <c r="A3987" s="111">
        <f t="shared" ca="1" si="124"/>
        <v>28</v>
      </c>
      <c r="B3987" s="111" t="str">
        <f ca="1">OFFSET('YODA Header Blocks'!$A$1,0,'YODA File'!A3987)</f>
        <v>Data Values</v>
      </c>
      <c r="C3987" s="111">
        <f t="shared" ca="1" si="125"/>
        <v>3886</v>
      </c>
      <c r="D3987" s="111" t="str">
        <f ca="1">IF(ROW()-2&gt;LengthHeader,"",
OFFSET('YODA Header Blocks'!$A$2,'YODA File'!C3987,'YODA File'!A3987))</f>
        <v/>
      </c>
    </row>
    <row r="3988" spans="1:4" x14ac:dyDescent="0.25">
      <c r="A3988" s="111">
        <f t="shared" ca="1" si="124"/>
        <v>28</v>
      </c>
      <c r="B3988" s="111" t="str">
        <f ca="1">OFFSET('YODA Header Blocks'!$A$1,0,'YODA File'!A3988)</f>
        <v>Data Values</v>
      </c>
      <c r="C3988" s="111">
        <f t="shared" ca="1" si="125"/>
        <v>3887</v>
      </c>
      <c r="D3988" s="111" t="str">
        <f ca="1">IF(ROW()-2&gt;LengthHeader,"",
OFFSET('YODA Header Blocks'!$A$2,'YODA File'!C3988,'YODA File'!A3988))</f>
        <v/>
      </c>
    </row>
    <row r="3989" spans="1:4" x14ac:dyDescent="0.25">
      <c r="A3989" s="111">
        <f t="shared" ca="1" si="124"/>
        <v>28</v>
      </c>
      <c r="B3989" s="111" t="str">
        <f ca="1">OFFSET('YODA Header Blocks'!$A$1,0,'YODA File'!A3989)</f>
        <v>Data Values</v>
      </c>
      <c r="C3989" s="111">
        <f t="shared" ca="1" si="125"/>
        <v>3888</v>
      </c>
      <c r="D3989" s="111" t="str">
        <f ca="1">IF(ROW()-2&gt;LengthHeader,"",
OFFSET('YODA Header Blocks'!$A$2,'YODA File'!C3989,'YODA File'!A3989))</f>
        <v/>
      </c>
    </row>
    <row r="3990" spans="1:4" x14ac:dyDescent="0.25">
      <c r="A3990" s="111">
        <f t="shared" ca="1" si="124"/>
        <v>28</v>
      </c>
      <c r="B3990" s="111" t="str">
        <f ca="1">OFFSET('YODA Header Blocks'!$A$1,0,'YODA File'!A3990)</f>
        <v>Data Values</v>
      </c>
      <c r="C3990" s="111">
        <f t="shared" ca="1" si="125"/>
        <v>3889</v>
      </c>
      <c r="D3990" s="111" t="str">
        <f ca="1">IF(ROW()-2&gt;LengthHeader,"",
OFFSET('YODA Header Blocks'!$A$2,'YODA File'!C3990,'YODA File'!A3990))</f>
        <v/>
      </c>
    </row>
    <row r="3991" spans="1:4" x14ac:dyDescent="0.25">
      <c r="A3991" s="111">
        <f t="shared" ca="1" si="124"/>
        <v>28</v>
      </c>
      <c r="B3991" s="111" t="str">
        <f ca="1">OFFSET('YODA Header Blocks'!$A$1,0,'YODA File'!A3991)</f>
        <v>Data Values</v>
      </c>
      <c r="C3991" s="111">
        <f t="shared" ca="1" si="125"/>
        <v>3890</v>
      </c>
      <c r="D3991" s="111" t="str">
        <f ca="1">IF(ROW()-2&gt;LengthHeader,"",
OFFSET('YODA Header Blocks'!$A$2,'YODA File'!C3991,'YODA File'!A3991))</f>
        <v/>
      </c>
    </row>
    <row r="3992" spans="1:4" x14ac:dyDescent="0.25">
      <c r="A3992" s="111">
        <f t="shared" ca="1" si="124"/>
        <v>28</v>
      </c>
      <c r="B3992" s="111" t="str">
        <f ca="1">OFFSET('YODA Header Blocks'!$A$1,0,'YODA File'!A3992)</f>
        <v>Data Values</v>
      </c>
      <c r="C3992" s="111">
        <f t="shared" ca="1" si="125"/>
        <v>3891</v>
      </c>
      <c r="D3992" s="111" t="str">
        <f ca="1">IF(ROW()-2&gt;LengthHeader,"",
OFFSET('YODA Header Blocks'!$A$2,'YODA File'!C3992,'YODA File'!A3992))</f>
        <v/>
      </c>
    </row>
    <row r="3993" spans="1:4" x14ac:dyDescent="0.25">
      <c r="A3993" s="111">
        <f t="shared" ca="1" si="124"/>
        <v>28</v>
      </c>
      <c r="B3993" s="111" t="str">
        <f ca="1">OFFSET('YODA Header Blocks'!$A$1,0,'YODA File'!A3993)</f>
        <v>Data Values</v>
      </c>
      <c r="C3993" s="111">
        <f t="shared" ca="1" si="125"/>
        <v>3892</v>
      </c>
      <c r="D3993" s="111" t="str">
        <f ca="1">IF(ROW()-2&gt;LengthHeader,"",
OFFSET('YODA Header Blocks'!$A$2,'YODA File'!C3993,'YODA File'!A3993))</f>
        <v/>
      </c>
    </row>
    <row r="3994" spans="1:4" x14ac:dyDescent="0.25">
      <c r="A3994" s="111">
        <f t="shared" ca="1" si="124"/>
        <v>28</v>
      </c>
      <c r="B3994" s="111" t="str">
        <f ca="1">OFFSET('YODA Header Blocks'!$A$1,0,'YODA File'!A3994)</f>
        <v>Data Values</v>
      </c>
      <c r="C3994" s="111">
        <f t="shared" ca="1" si="125"/>
        <v>3893</v>
      </c>
      <c r="D3994" s="111" t="str">
        <f ca="1">IF(ROW()-2&gt;LengthHeader,"",
OFFSET('YODA Header Blocks'!$A$2,'YODA File'!C3994,'YODA File'!A3994))</f>
        <v/>
      </c>
    </row>
    <row r="3995" spans="1:4" x14ac:dyDescent="0.25">
      <c r="A3995" s="111">
        <f t="shared" ca="1" si="124"/>
        <v>28</v>
      </c>
      <c r="B3995" s="111" t="str">
        <f ca="1">OFFSET('YODA Header Blocks'!$A$1,0,'YODA File'!A3995)</f>
        <v>Data Values</v>
      </c>
      <c r="C3995" s="111">
        <f t="shared" ca="1" si="125"/>
        <v>3894</v>
      </c>
      <c r="D3995" s="111" t="str">
        <f ca="1">IF(ROW()-2&gt;LengthHeader,"",
OFFSET('YODA Header Blocks'!$A$2,'YODA File'!C3995,'YODA File'!A3995))</f>
        <v/>
      </c>
    </row>
    <row r="3996" spans="1:4" x14ac:dyDescent="0.25">
      <c r="A3996" s="111">
        <f t="shared" ca="1" si="124"/>
        <v>28</v>
      </c>
      <c r="B3996" s="111" t="str">
        <f ca="1">OFFSET('YODA Header Blocks'!$A$1,0,'YODA File'!A3996)</f>
        <v>Data Values</v>
      </c>
      <c r="C3996" s="111">
        <f t="shared" ca="1" si="125"/>
        <v>3895</v>
      </c>
      <c r="D3996" s="111" t="str">
        <f ca="1">IF(ROW()-2&gt;LengthHeader,"",
OFFSET('YODA Header Blocks'!$A$2,'YODA File'!C3996,'YODA File'!A3996))</f>
        <v/>
      </c>
    </row>
    <row r="3997" spans="1:4" x14ac:dyDescent="0.25">
      <c r="A3997" s="111">
        <f t="shared" ca="1" si="124"/>
        <v>28</v>
      </c>
      <c r="B3997" s="111" t="str">
        <f ca="1">OFFSET('YODA Header Blocks'!$A$1,0,'YODA File'!A3997)</f>
        <v>Data Values</v>
      </c>
      <c r="C3997" s="111">
        <f t="shared" ca="1" si="125"/>
        <v>3896</v>
      </c>
      <c r="D3997" s="111" t="str">
        <f ca="1">IF(ROW()-2&gt;LengthHeader,"",
OFFSET('YODA Header Blocks'!$A$2,'YODA File'!C3997,'YODA File'!A3997))</f>
        <v/>
      </c>
    </row>
    <row r="3998" spans="1:4" x14ac:dyDescent="0.25">
      <c r="A3998" s="111">
        <f t="shared" ca="1" si="124"/>
        <v>28</v>
      </c>
      <c r="B3998" s="111" t="str">
        <f ca="1">OFFSET('YODA Header Blocks'!$A$1,0,'YODA File'!A3998)</f>
        <v>Data Values</v>
      </c>
      <c r="C3998" s="111">
        <f t="shared" ca="1" si="125"/>
        <v>3897</v>
      </c>
      <c r="D3998" s="111" t="str">
        <f ca="1">IF(ROW()-2&gt;LengthHeader,"",
OFFSET('YODA Header Blocks'!$A$2,'YODA File'!C3998,'YODA File'!A3998))</f>
        <v/>
      </c>
    </row>
    <row r="3999" spans="1:4" x14ac:dyDescent="0.25">
      <c r="A3999" s="111">
        <f t="shared" ca="1" si="124"/>
        <v>28</v>
      </c>
      <c r="B3999" s="111" t="str">
        <f ca="1">OFFSET('YODA Header Blocks'!$A$1,0,'YODA File'!A3999)</f>
        <v>Data Values</v>
      </c>
      <c r="C3999" s="111">
        <f t="shared" ca="1" si="125"/>
        <v>3898</v>
      </c>
      <c r="D3999" s="111" t="str">
        <f ca="1">IF(ROW()-2&gt;LengthHeader,"",
OFFSET('YODA Header Blocks'!$A$2,'YODA File'!C3999,'YODA File'!A3999))</f>
        <v/>
      </c>
    </row>
    <row r="4000" spans="1:4" x14ac:dyDescent="0.25">
      <c r="A4000" s="111">
        <f t="shared" ca="1" si="124"/>
        <v>28</v>
      </c>
      <c r="B4000" s="111" t="str">
        <f ca="1">OFFSET('YODA Header Blocks'!$A$1,0,'YODA File'!A4000)</f>
        <v>Data Values</v>
      </c>
      <c r="C4000" s="111">
        <f t="shared" ca="1" si="125"/>
        <v>3899</v>
      </c>
      <c r="D4000" s="111" t="str">
        <f ca="1">IF(ROW()-2&gt;LengthHeader,"",
OFFSET('YODA Header Blocks'!$A$2,'YODA File'!C4000,'YODA File'!A4000))</f>
        <v/>
      </c>
    </row>
    <row r="4001" spans="1:4" x14ac:dyDescent="0.25">
      <c r="A4001" s="111">
        <f t="shared" ca="1" si="124"/>
        <v>28</v>
      </c>
      <c r="B4001" s="111" t="str">
        <f ca="1">OFFSET('YODA Header Blocks'!$A$1,0,'YODA File'!A4001)</f>
        <v>Data Values</v>
      </c>
      <c r="C4001" s="111">
        <f t="shared" ca="1" si="125"/>
        <v>3900</v>
      </c>
      <c r="D4001" s="111" t="str">
        <f ca="1">IF(ROW()-2&gt;LengthHeader,"",
OFFSET('YODA Header Blocks'!$A$2,'YODA File'!C4001,'YODA File'!A4001))</f>
        <v/>
      </c>
    </row>
    <row r="4002" spans="1:4" x14ac:dyDescent="0.25">
      <c r="A4002" s="111">
        <f t="shared" ca="1" si="124"/>
        <v>28</v>
      </c>
      <c r="B4002" s="111" t="str">
        <f ca="1">OFFSET('YODA Header Blocks'!$A$1,0,'YODA File'!A4002)</f>
        <v>Data Values</v>
      </c>
      <c r="C4002" s="111">
        <f t="shared" ca="1" si="125"/>
        <v>3901</v>
      </c>
      <c r="D4002" s="111" t="str">
        <f ca="1">IF(ROW()-2&gt;LengthHeader,"",
OFFSET('YODA Header Blocks'!$A$2,'YODA File'!C4002,'YODA File'!A4002))</f>
        <v/>
      </c>
    </row>
    <row r="4003" spans="1:4" x14ac:dyDescent="0.25">
      <c r="A4003" s="111">
        <f t="shared" ca="1" si="124"/>
        <v>28</v>
      </c>
      <c r="B4003" s="111" t="str">
        <f ca="1">OFFSET('YODA Header Blocks'!$A$1,0,'YODA File'!A4003)</f>
        <v>Data Values</v>
      </c>
      <c r="C4003" s="111">
        <f t="shared" ca="1" si="125"/>
        <v>3902</v>
      </c>
      <c r="D4003" s="111" t="str">
        <f ca="1">IF(ROW()-2&gt;LengthHeader,"",
OFFSET('YODA Header Blocks'!$A$2,'YODA File'!C4003,'YODA File'!A4003))</f>
        <v/>
      </c>
    </row>
    <row r="4004" spans="1:4" x14ac:dyDescent="0.25">
      <c r="A4004" s="111">
        <f t="shared" ca="1" si="124"/>
        <v>28</v>
      </c>
      <c r="B4004" s="111" t="str">
        <f ca="1">OFFSET('YODA Header Blocks'!$A$1,0,'YODA File'!A4004)</f>
        <v>Data Values</v>
      </c>
      <c r="C4004" s="111">
        <f t="shared" ca="1" si="125"/>
        <v>3903</v>
      </c>
      <c r="D4004" s="111" t="str">
        <f ca="1">IF(ROW()-2&gt;LengthHeader,"",
OFFSET('YODA Header Blocks'!$A$2,'YODA File'!C4004,'YODA File'!A4004))</f>
        <v/>
      </c>
    </row>
    <row r="4005" spans="1:4" x14ac:dyDescent="0.25">
      <c r="A4005" s="111">
        <f t="shared" ca="1" si="124"/>
        <v>28</v>
      </c>
      <c r="B4005" s="111" t="str">
        <f ca="1">OFFSET('YODA Header Blocks'!$A$1,0,'YODA File'!A4005)</f>
        <v>Data Values</v>
      </c>
      <c r="C4005" s="111">
        <f t="shared" ca="1" si="125"/>
        <v>3904</v>
      </c>
      <c r="D4005" s="111" t="str">
        <f ca="1">IF(ROW()-2&gt;LengthHeader,"",
OFFSET('YODA Header Blocks'!$A$2,'YODA File'!C4005,'YODA File'!A4005))</f>
        <v/>
      </c>
    </row>
    <row r="4006" spans="1:4" x14ac:dyDescent="0.25">
      <c r="A4006" s="111">
        <f t="shared" ca="1" si="124"/>
        <v>28</v>
      </c>
      <c r="B4006" s="111" t="str">
        <f ca="1">OFFSET('YODA Header Blocks'!$A$1,0,'YODA File'!A4006)</f>
        <v>Data Values</v>
      </c>
      <c r="C4006" s="111">
        <f t="shared" ca="1" si="125"/>
        <v>3905</v>
      </c>
      <c r="D4006" s="111" t="str">
        <f ca="1">IF(ROW()-2&gt;LengthHeader,"",
OFFSET('YODA Header Blocks'!$A$2,'YODA File'!C4006,'YODA File'!A4006))</f>
        <v/>
      </c>
    </row>
    <row r="4007" spans="1:4" x14ac:dyDescent="0.25">
      <c r="A4007" s="111">
        <f t="shared" ca="1" si="124"/>
        <v>28</v>
      </c>
      <c r="B4007" s="111" t="str">
        <f ca="1">OFFSET('YODA Header Blocks'!$A$1,0,'YODA File'!A4007)</f>
        <v>Data Values</v>
      </c>
      <c r="C4007" s="111">
        <f t="shared" ca="1" si="125"/>
        <v>3906</v>
      </c>
      <c r="D4007" s="111" t="str">
        <f ca="1">IF(ROW()-2&gt;LengthHeader,"",
OFFSET('YODA Header Blocks'!$A$2,'YODA File'!C4007,'YODA File'!A4007))</f>
        <v/>
      </c>
    </row>
    <row r="4008" spans="1:4" x14ac:dyDescent="0.25">
      <c r="A4008" s="111">
        <f t="shared" ca="1" si="124"/>
        <v>28</v>
      </c>
      <c r="B4008" s="111" t="str">
        <f ca="1">OFFSET('YODA Header Blocks'!$A$1,0,'YODA File'!A4008)</f>
        <v>Data Values</v>
      </c>
      <c r="C4008" s="111">
        <f t="shared" ca="1" si="125"/>
        <v>3907</v>
      </c>
      <c r="D4008" s="111" t="str">
        <f ca="1">IF(ROW()-2&gt;LengthHeader,"",
OFFSET('YODA Header Blocks'!$A$2,'YODA File'!C4008,'YODA File'!A4008))</f>
        <v/>
      </c>
    </row>
    <row r="4009" spans="1:4" x14ac:dyDescent="0.25">
      <c r="A4009" s="111">
        <f t="shared" ca="1" si="124"/>
        <v>28</v>
      </c>
      <c r="B4009" s="111" t="str">
        <f ca="1">OFFSET('YODA Header Blocks'!$A$1,0,'YODA File'!A4009)</f>
        <v>Data Values</v>
      </c>
      <c r="C4009" s="111">
        <f t="shared" ca="1" si="125"/>
        <v>3908</v>
      </c>
      <c r="D4009" s="111" t="str">
        <f ca="1">IF(ROW()-2&gt;LengthHeader,"",
OFFSET('YODA Header Blocks'!$A$2,'YODA File'!C4009,'YODA File'!A4009))</f>
        <v/>
      </c>
    </row>
    <row r="4010" spans="1:4" x14ac:dyDescent="0.25">
      <c r="A4010" s="111">
        <f t="shared" ca="1" si="124"/>
        <v>28</v>
      </c>
      <c r="B4010" s="111" t="str">
        <f ca="1">OFFSET('YODA Header Blocks'!$A$1,0,'YODA File'!A4010)</f>
        <v>Data Values</v>
      </c>
      <c r="C4010" s="111">
        <f t="shared" ca="1" si="125"/>
        <v>3909</v>
      </c>
      <c r="D4010" s="111" t="str">
        <f ca="1">IF(ROW()-2&gt;LengthHeader,"",
OFFSET('YODA Header Blocks'!$A$2,'YODA File'!C4010,'YODA File'!A4010))</f>
        <v/>
      </c>
    </row>
    <row r="4011" spans="1:4" x14ac:dyDescent="0.25">
      <c r="A4011" s="111">
        <f t="shared" ca="1" si="124"/>
        <v>28</v>
      </c>
      <c r="B4011" s="111" t="str">
        <f ca="1">OFFSET('YODA Header Blocks'!$A$1,0,'YODA File'!A4011)</f>
        <v>Data Values</v>
      </c>
      <c r="C4011" s="111">
        <f t="shared" ca="1" si="125"/>
        <v>3910</v>
      </c>
      <c r="D4011" s="111" t="str">
        <f ca="1">IF(ROW()-2&gt;LengthHeader,"",
OFFSET('YODA Header Blocks'!$A$2,'YODA File'!C4011,'YODA File'!A4011))</f>
        <v/>
      </c>
    </row>
    <row r="4012" spans="1:4" x14ac:dyDescent="0.25">
      <c r="A4012" s="111">
        <f t="shared" ca="1" si="124"/>
        <v>28</v>
      </c>
      <c r="B4012" s="111" t="str">
        <f ca="1">OFFSET('YODA Header Blocks'!$A$1,0,'YODA File'!A4012)</f>
        <v>Data Values</v>
      </c>
      <c r="C4012" s="111">
        <f t="shared" ca="1" si="125"/>
        <v>3911</v>
      </c>
      <c r="D4012" s="111" t="str">
        <f ca="1">IF(ROW()-2&gt;LengthHeader,"",
OFFSET('YODA Header Blocks'!$A$2,'YODA File'!C4012,'YODA File'!A4012))</f>
        <v/>
      </c>
    </row>
    <row r="4013" spans="1:4" x14ac:dyDescent="0.25">
      <c r="A4013" s="111">
        <f t="shared" ca="1" si="124"/>
        <v>28</v>
      </c>
      <c r="B4013" s="111" t="str">
        <f ca="1">OFFSET('YODA Header Blocks'!$A$1,0,'YODA File'!A4013)</f>
        <v>Data Values</v>
      </c>
      <c r="C4013" s="111">
        <f t="shared" ca="1" si="125"/>
        <v>3912</v>
      </c>
      <c r="D4013" s="111" t="str">
        <f ca="1">IF(ROW()-2&gt;LengthHeader,"",
OFFSET('YODA Header Blocks'!$A$2,'YODA File'!C4013,'YODA File'!A4013))</f>
        <v/>
      </c>
    </row>
    <row r="4014" spans="1:4" x14ac:dyDescent="0.25">
      <c r="A4014" s="111">
        <f t="shared" ca="1" si="124"/>
        <v>28</v>
      </c>
      <c r="B4014" s="111" t="str">
        <f ca="1">OFFSET('YODA Header Blocks'!$A$1,0,'YODA File'!A4014)</f>
        <v>Data Values</v>
      </c>
      <c r="C4014" s="111">
        <f t="shared" ca="1" si="125"/>
        <v>3913</v>
      </c>
      <c r="D4014" s="111" t="str">
        <f ca="1">IF(ROW()-2&gt;LengthHeader,"",
OFFSET('YODA Header Blocks'!$A$2,'YODA File'!C4014,'YODA File'!A4014))</f>
        <v/>
      </c>
    </row>
    <row r="4015" spans="1:4" x14ac:dyDescent="0.25">
      <c r="A4015" s="111">
        <f t="shared" ca="1" si="124"/>
        <v>28</v>
      </c>
      <c r="B4015" s="111" t="str">
        <f ca="1">OFFSET('YODA Header Blocks'!$A$1,0,'YODA File'!A4015)</f>
        <v>Data Values</v>
      </c>
      <c r="C4015" s="111">
        <f t="shared" ca="1" si="125"/>
        <v>3914</v>
      </c>
      <c r="D4015" s="111" t="str">
        <f ca="1">IF(ROW()-2&gt;LengthHeader,"",
OFFSET('YODA Header Blocks'!$A$2,'YODA File'!C4015,'YODA File'!A4015))</f>
        <v/>
      </c>
    </row>
    <row r="4016" spans="1:4" x14ac:dyDescent="0.25">
      <c r="A4016" s="111">
        <f t="shared" ca="1" si="124"/>
        <v>28</v>
      </c>
      <c r="B4016" s="111" t="str">
        <f ca="1">OFFSET('YODA Header Blocks'!$A$1,0,'YODA File'!A4016)</f>
        <v>Data Values</v>
      </c>
      <c r="C4016" s="111">
        <f t="shared" ca="1" si="125"/>
        <v>3915</v>
      </c>
      <c r="D4016" s="111" t="str">
        <f ca="1">IF(ROW()-2&gt;LengthHeader,"",
OFFSET('YODA Header Blocks'!$A$2,'YODA File'!C4016,'YODA File'!A4016))</f>
        <v/>
      </c>
    </row>
    <row r="4017" spans="1:4" x14ac:dyDescent="0.25">
      <c r="A4017" s="111">
        <f t="shared" ca="1" si="124"/>
        <v>28</v>
      </c>
      <c r="B4017" s="111" t="str">
        <f ca="1">OFFSET('YODA Header Blocks'!$A$1,0,'YODA File'!A4017)</f>
        <v>Data Values</v>
      </c>
      <c r="C4017" s="111">
        <f t="shared" ca="1" si="125"/>
        <v>3916</v>
      </c>
      <c r="D4017" s="111" t="str">
        <f ca="1">IF(ROW()-2&gt;LengthHeader,"",
OFFSET('YODA Header Blocks'!$A$2,'YODA File'!C4017,'YODA File'!A4017))</f>
        <v/>
      </c>
    </row>
    <row r="4018" spans="1:4" x14ac:dyDescent="0.25">
      <c r="A4018" s="111">
        <f t="shared" ca="1" si="124"/>
        <v>28</v>
      </c>
      <c r="B4018" s="111" t="str">
        <f ca="1">OFFSET('YODA Header Blocks'!$A$1,0,'YODA File'!A4018)</f>
        <v>Data Values</v>
      </c>
      <c r="C4018" s="111">
        <f t="shared" ca="1" si="125"/>
        <v>3917</v>
      </c>
      <c r="D4018" s="111" t="str">
        <f ca="1">IF(ROW()-2&gt;LengthHeader,"",
OFFSET('YODA Header Blocks'!$A$2,'YODA File'!C4018,'YODA File'!A4018))</f>
        <v/>
      </c>
    </row>
    <row r="4019" spans="1:4" x14ac:dyDescent="0.25">
      <c r="A4019" s="111">
        <f t="shared" ca="1" si="124"/>
        <v>28</v>
      </c>
      <c r="B4019" s="111" t="str">
        <f ca="1">OFFSET('YODA Header Blocks'!$A$1,0,'YODA File'!A4019)</f>
        <v>Data Values</v>
      </c>
      <c r="C4019" s="111">
        <f t="shared" ca="1" si="125"/>
        <v>3918</v>
      </c>
      <c r="D4019" s="111" t="str">
        <f ca="1">IF(ROW()-2&gt;LengthHeader,"",
OFFSET('YODA Header Blocks'!$A$2,'YODA File'!C4019,'YODA File'!A4019))</f>
        <v/>
      </c>
    </row>
    <row r="4020" spans="1:4" x14ac:dyDescent="0.25">
      <c r="A4020" s="111">
        <f t="shared" ca="1" si="124"/>
        <v>28</v>
      </c>
      <c r="B4020" s="111" t="str">
        <f ca="1">OFFSET('YODA Header Blocks'!$A$1,0,'YODA File'!A4020)</f>
        <v>Data Values</v>
      </c>
      <c r="C4020" s="111">
        <f t="shared" ca="1" si="125"/>
        <v>3919</v>
      </c>
      <c r="D4020" s="111" t="str">
        <f ca="1">IF(ROW()-2&gt;LengthHeader,"",
OFFSET('YODA Header Blocks'!$A$2,'YODA File'!C4020,'YODA File'!A4020))</f>
        <v/>
      </c>
    </row>
    <row r="4021" spans="1:4" x14ac:dyDescent="0.25">
      <c r="A4021" s="111">
        <f t="shared" ca="1" si="124"/>
        <v>28</v>
      </c>
      <c r="B4021" s="111" t="str">
        <f ca="1">OFFSET('YODA Header Blocks'!$A$1,0,'YODA File'!A4021)</f>
        <v>Data Values</v>
      </c>
      <c r="C4021" s="111">
        <f t="shared" ca="1" si="125"/>
        <v>3920</v>
      </c>
      <c r="D4021" s="111" t="str">
        <f ca="1">IF(ROW()-2&gt;LengthHeader,"",
OFFSET('YODA Header Blocks'!$A$2,'YODA File'!C4021,'YODA File'!A4021))</f>
        <v/>
      </c>
    </row>
    <row r="4022" spans="1:4" x14ac:dyDescent="0.25">
      <c r="A4022" s="111">
        <f t="shared" ca="1" si="124"/>
        <v>28</v>
      </c>
      <c r="B4022" s="111" t="str">
        <f ca="1">OFFSET('YODA Header Blocks'!$A$1,0,'YODA File'!A4022)</f>
        <v>Data Values</v>
      </c>
      <c r="C4022" s="111">
        <f t="shared" ca="1" si="125"/>
        <v>3921</v>
      </c>
      <c r="D4022" s="111" t="str">
        <f ca="1">IF(ROW()-2&gt;LengthHeader,"",
OFFSET('YODA Header Blocks'!$A$2,'YODA File'!C4022,'YODA File'!A4022))</f>
        <v/>
      </c>
    </row>
    <row r="4023" spans="1:4" x14ac:dyDescent="0.25">
      <c r="A4023" s="111">
        <f t="shared" ca="1" si="124"/>
        <v>28</v>
      </c>
      <c r="B4023" s="111" t="str">
        <f ca="1">OFFSET('YODA Header Blocks'!$A$1,0,'YODA File'!A4023)</f>
        <v>Data Values</v>
      </c>
      <c r="C4023" s="111">
        <f t="shared" ca="1" si="125"/>
        <v>3922</v>
      </c>
      <c r="D4023" s="111" t="str">
        <f ca="1">IF(ROW()-2&gt;LengthHeader,"",
OFFSET('YODA Header Blocks'!$A$2,'YODA File'!C4023,'YODA File'!A4023))</f>
        <v/>
      </c>
    </row>
    <row r="4024" spans="1:4" x14ac:dyDescent="0.25">
      <c r="A4024" s="111">
        <f t="shared" ca="1" si="124"/>
        <v>28</v>
      </c>
      <c r="B4024" s="111" t="str">
        <f ca="1">OFFSET('YODA Header Blocks'!$A$1,0,'YODA File'!A4024)</f>
        <v>Data Values</v>
      </c>
      <c r="C4024" s="111">
        <f t="shared" ca="1" si="125"/>
        <v>3923</v>
      </c>
      <c r="D4024" s="111" t="str">
        <f ca="1">IF(ROW()-2&gt;LengthHeader,"",
OFFSET('YODA Header Blocks'!$A$2,'YODA File'!C4024,'YODA File'!A4024))</f>
        <v/>
      </c>
    </row>
    <row r="4025" spans="1:4" x14ac:dyDescent="0.25">
      <c r="A4025" s="111">
        <f t="shared" ca="1" si="124"/>
        <v>28</v>
      </c>
      <c r="B4025" s="111" t="str">
        <f ca="1">OFFSET('YODA Header Blocks'!$A$1,0,'YODA File'!A4025)</f>
        <v>Data Values</v>
      </c>
      <c r="C4025" s="111">
        <f t="shared" ca="1" si="125"/>
        <v>3924</v>
      </c>
      <c r="D4025" s="111" t="str">
        <f ca="1">IF(ROW()-2&gt;LengthHeader,"",
OFFSET('YODA Header Blocks'!$A$2,'YODA File'!C4025,'YODA File'!A4025))</f>
        <v/>
      </c>
    </row>
    <row r="4026" spans="1:4" x14ac:dyDescent="0.25">
      <c r="A4026" s="111">
        <f t="shared" ca="1" si="124"/>
        <v>28</v>
      </c>
      <c r="B4026" s="111" t="str">
        <f ca="1">OFFSET('YODA Header Blocks'!$A$1,0,'YODA File'!A4026)</f>
        <v>Data Values</v>
      </c>
      <c r="C4026" s="111">
        <f t="shared" ca="1" si="125"/>
        <v>3925</v>
      </c>
      <c r="D4026" s="111" t="str">
        <f ca="1">IF(ROW()-2&gt;LengthHeader,"",
OFFSET('YODA Header Blocks'!$A$2,'YODA File'!C4026,'YODA File'!A4026))</f>
        <v/>
      </c>
    </row>
    <row r="4027" spans="1:4" x14ac:dyDescent="0.25">
      <c r="A4027" s="111">
        <f t="shared" ca="1" si="124"/>
        <v>28</v>
      </c>
      <c r="B4027" s="111" t="str">
        <f ca="1">OFFSET('YODA Header Blocks'!$A$1,0,'YODA File'!A4027)</f>
        <v>Data Values</v>
      </c>
      <c r="C4027" s="111">
        <f t="shared" ca="1" si="125"/>
        <v>3926</v>
      </c>
      <c r="D4027" s="111" t="str">
        <f ca="1">IF(ROW()-2&gt;LengthHeader,"",
OFFSET('YODA Header Blocks'!$A$2,'YODA File'!C4027,'YODA File'!A4027))</f>
        <v/>
      </c>
    </row>
    <row r="4028" spans="1:4" x14ac:dyDescent="0.25">
      <c r="A4028" s="111">
        <f t="shared" ca="1" si="124"/>
        <v>28</v>
      </c>
      <c r="B4028" s="111" t="str">
        <f ca="1">OFFSET('YODA Header Blocks'!$A$1,0,'YODA File'!A4028)</f>
        <v>Data Values</v>
      </c>
      <c r="C4028" s="111">
        <f t="shared" ca="1" si="125"/>
        <v>3927</v>
      </c>
      <c r="D4028" s="111" t="str">
        <f ca="1">IF(ROW()-2&gt;LengthHeader,"",
OFFSET('YODA Header Blocks'!$A$2,'YODA File'!C4028,'YODA File'!A4028))</f>
        <v/>
      </c>
    </row>
    <row r="4029" spans="1:4" x14ac:dyDescent="0.25">
      <c r="A4029" s="111">
        <f t="shared" ca="1" si="124"/>
        <v>28</v>
      </c>
      <c r="B4029" s="111" t="str">
        <f ca="1">OFFSET('YODA Header Blocks'!$A$1,0,'YODA File'!A4029)</f>
        <v>Data Values</v>
      </c>
      <c r="C4029" s="111">
        <f t="shared" ca="1" si="125"/>
        <v>3928</v>
      </c>
      <c r="D4029" s="111" t="str">
        <f ca="1">IF(ROW()-2&gt;LengthHeader,"",
OFFSET('YODA Header Blocks'!$A$2,'YODA File'!C4029,'YODA File'!A4029))</f>
        <v/>
      </c>
    </row>
    <row r="4030" spans="1:4" x14ac:dyDescent="0.25">
      <c r="A4030" s="111">
        <f t="shared" ca="1" si="124"/>
        <v>28</v>
      </c>
      <c r="B4030" s="111" t="str">
        <f ca="1">OFFSET('YODA Header Blocks'!$A$1,0,'YODA File'!A4030)</f>
        <v>Data Values</v>
      </c>
      <c r="C4030" s="111">
        <f t="shared" ca="1" si="125"/>
        <v>3929</v>
      </c>
      <c r="D4030" s="111" t="str">
        <f ca="1">IF(ROW()-2&gt;LengthHeader,"",
OFFSET('YODA Header Blocks'!$A$2,'YODA File'!C4030,'YODA File'!A4030))</f>
        <v/>
      </c>
    </row>
    <row r="4031" spans="1:4" x14ac:dyDescent="0.25">
      <c r="A4031" s="111">
        <f t="shared" ca="1" si="124"/>
        <v>28</v>
      </c>
      <c r="B4031" s="111" t="str">
        <f ca="1">OFFSET('YODA Header Blocks'!$A$1,0,'YODA File'!A4031)</f>
        <v>Data Values</v>
      </c>
      <c r="C4031" s="111">
        <f t="shared" ca="1" si="125"/>
        <v>3930</v>
      </c>
      <c r="D4031" s="111" t="str">
        <f ca="1">IF(ROW()-2&gt;LengthHeader,"",
OFFSET('YODA Header Blocks'!$A$2,'YODA File'!C4031,'YODA File'!A4031))</f>
        <v/>
      </c>
    </row>
    <row r="4032" spans="1:4" x14ac:dyDescent="0.25">
      <c r="A4032" s="111">
        <f t="shared" ca="1" si="124"/>
        <v>28</v>
      </c>
      <c r="B4032" s="111" t="str">
        <f ca="1">OFFSET('YODA Header Blocks'!$A$1,0,'YODA File'!A4032)</f>
        <v>Data Values</v>
      </c>
      <c r="C4032" s="111">
        <f t="shared" ca="1" si="125"/>
        <v>3931</v>
      </c>
      <c r="D4032" s="111" t="str">
        <f ca="1">IF(ROW()-2&gt;LengthHeader,"",
OFFSET('YODA Header Blocks'!$A$2,'YODA File'!C4032,'YODA File'!A4032))</f>
        <v/>
      </c>
    </row>
    <row r="4033" spans="1:4" x14ac:dyDescent="0.25">
      <c r="A4033" s="111">
        <f t="shared" ca="1" si="124"/>
        <v>28</v>
      </c>
      <c r="B4033" s="111" t="str">
        <f ca="1">OFFSET('YODA Header Blocks'!$A$1,0,'YODA File'!A4033)</f>
        <v>Data Values</v>
      </c>
      <c r="C4033" s="111">
        <f t="shared" ca="1" si="125"/>
        <v>3932</v>
      </c>
      <c r="D4033" s="111" t="str">
        <f ca="1">IF(ROW()-2&gt;LengthHeader,"",
OFFSET('YODA Header Blocks'!$A$2,'YODA File'!C4033,'YODA File'!A4033))</f>
        <v/>
      </c>
    </row>
    <row r="4034" spans="1:4" x14ac:dyDescent="0.25">
      <c r="A4034" s="111">
        <f t="shared" ca="1" si="124"/>
        <v>28</v>
      </c>
      <c r="B4034" s="111" t="str">
        <f ca="1">OFFSET('YODA Header Blocks'!$A$1,0,'YODA File'!A4034)</f>
        <v>Data Values</v>
      </c>
      <c r="C4034" s="111">
        <f t="shared" ca="1" si="125"/>
        <v>3933</v>
      </c>
      <c r="D4034" s="111" t="str">
        <f ca="1">IF(ROW()-2&gt;LengthHeader,"",
OFFSET('YODA Header Blocks'!$A$2,'YODA File'!C4034,'YODA File'!A4034))</f>
        <v/>
      </c>
    </row>
    <row r="4035" spans="1:4" x14ac:dyDescent="0.25">
      <c r="A4035" s="111">
        <f t="shared" ref="A4035:A4098" ca="1" si="126">IF(C4034=INDIRECT(CONCATENATE("'YODA Header Blocks'!R2C",A4034+1,":R2C",A4034+1),FALSE),A4034+1,A4034)</f>
        <v>28</v>
      </c>
      <c r="B4035" s="111" t="str">
        <f ca="1">OFFSET('YODA Header Blocks'!$A$1,0,'YODA File'!A4035)</f>
        <v>Data Values</v>
      </c>
      <c r="C4035" s="111">
        <f t="shared" ref="C4035:C4098" ca="1" si="127">IF(C4034=SUM(INDIRECT(CONCATENATE("'YODA Header Blocks'!R2C",A4034+1,":R2C",A4034+1),FALSE)),1,C4034+1)</f>
        <v>3934</v>
      </c>
      <c r="D4035" s="111" t="str">
        <f ca="1">IF(ROW()-2&gt;LengthHeader,"",
OFFSET('YODA Header Blocks'!$A$2,'YODA File'!C4035,'YODA File'!A4035))</f>
        <v/>
      </c>
    </row>
    <row r="4036" spans="1:4" x14ac:dyDescent="0.25">
      <c r="A4036" s="111">
        <f t="shared" ca="1" si="126"/>
        <v>28</v>
      </c>
      <c r="B4036" s="111" t="str">
        <f ca="1">OFFSET('YODA Header Blocks'!$A$1,0,'YODA File'!A4036)</f>
        <v>Data Values</v>
      </c>
      <c r="C4036" s="111">
        <f t="shared" ca="1" si="127"/>
        <v>3935</v>
      </c>
      <c r="D4036" s="111" t="str">
        <f ca="1">IF(ROW()-2&gt;LengthHeader,"",
OFFSET('YODA Header Blocks'!$A$2,'YODA File'!C4036,'YODA File'!A4036))</f>
        <v/>
      </c>
    </row>
    <row r="4037" spans="1:4" x14ac:dyDescent="0.25">
      <c r="A4037" s="111">
        <f t="shared" ca="1" si="126"/>
        <v>28</v>
      </c>
      <c r="B4037" s="111" t="str">
        <f ca="1">OFFSET('YODA Header Blocks'!$A$1,0,'YODA File'!A4037)</f>
        <v>Data Values</v>
      </c>
      <c r="C4037" s="111">
        <f t="shared" ca="1" si="127"/>
        <v>3936</v>
      </c>
      <c r="D4037" s="111" t="str">
        <f ca="1">IF(ROW()-2&gt;LengthHeader,"",
OFFSET('YODA Header Blocks'!$A$2,'YODA File'!C4037,'YODA File'!A4037))</f>
        <v/>
      </c>
    </row>
    <row r="4038" spans="1:4" x14ac:dyDescent="0.25">
      <c r="A4038" s="111">
        <f t="shared" ca="1" si="126"/>
        <v>28</v>
      </c>
      <c r="B4038" s="111" t="str">
        <f ca="1">OFFSET('YODA Header Blocks'!$A$1,0,'YODA File'!A4038)</f>
        <v>Data Values</v>
      </c>
      <c r="C4038" s="111">
        <f t="shared" ca="1" si="127"/>
        <v>3937</v>
      </c>
      <c r="D4038" s="111" t="str">
        <f ca="1">IF(ROW()-2&gt;LengthHeader,"",
OFFSET('YODA Header Blocks'!$A$2,'YODA File'!C4038,'YODA File'!A4038))</f>
        <v/>
      </c>
    </row>
    <row r="4039" spans="1:4" x14ac:dyDescent="0.25">
      <c r="A4039" s="111">
        <f t="shared" ca="1" si="126"/>
        <v>28</v>
      </c>
      <c r="B4039" s="111" t="str">
        <f ca="1">OFFSET('YODA Header Blocks'!$A$1,0,'YODA File'!A4039)</f>
        <v>Data Values</v>
      </c>
      <c r="C4039" s="111">
        <f t="shared" ca="1" si="127"/>
        <v>3938</v>
      </c>
      <c r="D4039" s="111" t="str">
        <f ca="1">IF(ROW()-2&gt;LengthHeader,"",
OFFSET('YODA Header Blocks'!$A$2,'YODA File'!C4039,'YODA File'!A4039))</f>
        <v/>
      </c>
    </row>
    <row r="4040" spans="1:4" x14ac:dyDescent="0.25">
      <c r="A4040" s="111">
        <f t="shared" ca="1" si="126"/>
        <v>28</v>
      </c>
      <c r="B4040" s="111" t="str">
        <f ca="1">OFFSET('YODA Header Blocks'!$A$1,0,'YODA File'!A4040)</f>
        <v>Data Values</v>
      </c>
      <c r="C4040" s="111">
        <f t="shared" ca="1" si="127"/>
        <v>3939</v>
      </c>
      <c r="D4040" s="111" t="str">
        <f ca="1">IF(ROW()-2&gt;LengthHeader,"",
OFFSET('YODA Header Blocks'!$A$2,'YODA File'!C4040,'YODA File'!A4040))</f>
        <v/>
      </c>
    </row>
    <row r="4041" spans="1:4" x14ac:dyDescent="0.25">
      <c r="A4041" s="111">
        <f t="shared" ca="1" si="126"/>
        <v>28</v>
      </c>
      <c r="B4041" s="111" t="str">
        <f ca="1">OFFSET('YODA Header Blocks'!$A$1,0,'YODA File'!A4041)</f>
        <v>Data Values</v>
      </c>
      <c r="C4041" s="111">
        <f t="shared" ca="1" si="127"/>
        <v>3940</v>
      </c>
      <c r="D4041" s="111" t="str">
        <f ca="1">IF(ROW()-2&gt;LengthHeader,"",
OFFSET('YODA Header Blocks'!$A$2,'YODA File'!C4041,'YODA File'!A4041))</f>
        <v/>
      </c>
    </row>
    <row r="4042" spans="1:4" x14ac:dyDescent="0.25">
      <c r="A4042" s="111">
        <f t="shared" ca="1" si="126"/>
        <v>28</v>
      </c>
      <c r="B4042" s="111" t="str">
        <f ca="1">OFFSET('YODA Header Blocks'!$A$1,0,'YODA File'!A4042)</f>
        <v>Data Values</v>
      </c>
      <c r="C4042" s="111">
        <f t="shared" ca="1" si="127"/>
        <v>3941</v>
      </c>
      <c r="D4042" s="111" t="str">
        <f ca="1">IF(ROW()-2&gt;LengthHeader,"",
OFFSET('YODA Header Blocks'!$A$2,'YODA File'!C4042,'YODA File'!A4042))</f>
        <v/>
      </c>
    </row>
    <row r="4043" spans="1:4" x14ac:dyDescent="0.25">
      <c r="A4043" s="111">
        <f t="shared" ca="1" si="126"/>
        <v>28</v>
      </c>
      <c r="B4043" s="111" t="str">
        <f ca="1">OFFSET('YODA Header Blocks'!$A$1,0,'YODA File'!A4043)</f>
        <v>Data Values</v>
      </c>
      <c r="C4043" s="111">
        <f t="shared" ca="1" si="127"/>
        <v>3942</v>
      </c>
      <c r="D4043" s="111" t="str">
        <f ca="1">IF(ROW()-2&gt;LengthHeader,"",
OFFSET('YODA Header Blocks'!$A$2,'YODA File'!C4043,'YODA File'!A4043))</f>
        <v/>
      </c>
    </row>
    <row r="4044" spans="1:4" x14ac:dyDescent="0.25">
      <c r="A4044" s="111">
        <f t="shared" ca="1" si="126"/>
        <v>28</v>
      </c>
      <c r="B4044" s="111" t="str">
        <f ca="1">OFFSET('YODA Header Blocks'!$A$1,0,'YODA File'!A4044)</f>
        <v>Data Values</v>
      </c>
      <c r="C4044" s="111">
        <f t="shared" ca="1" si="127"/>
        <v>3943</v>
      </c>
      <c r="D4044" s="111" t="str">
        <f ca="1">IF(ROW()-2&gt;LengthHeader,"",
OFFSET('YODA Header Blocks'!$A$2,'YODA File'!C4044,'YODA File'!A4044))</f>
        <v/>
      </c>
    </row>
    <row r="4045" spans="1:4" x14ac:dyDescent="0.25">
      <c r="A4045" s="111">
        <f t="shared" ca="1" si="126"/>
        <v>28</v>
      </c>
      <c r="B4045" s="111" t="str">
        <f ca="1">OFFSET('YODA Header Blocks'!$A$1,0,'YODA File'!A4045)</f>
        <v>Data Values</v>
      </c>
      <c r="C4045" s="111">
        <f t="shared" ca="1" si="127"/>
        <v>3944</v>
      </c>
      <c r="D4045" s="111" t="str">
        <f ca="1">IF(ROW()-2&gt;LengthHeader,"",
OFFSET('YODA Header Blocks'!$A$2,'YODA File'!C4045,'YODA File'!A4045))</f>
        <v/>
      </c>
    </row>
    <row r="4046" spans="1:4" x14ac:dyDescent="0.25">
      <c r="A4046" s="111">
        <f t="shared" ca="1" si="126"/>
        <v>28</v>
      </c>
      <c r="B4046" s="111" t="str">
        <f ca="1">OFFSET('YODA Header Blocks'!$A$1,0,'YODA File'!A4046)</f>
        <v>Data Values</v>
      </c>
      <c r="C4046" s="111">
        <f t="shared" ca="1" si="127"/>
        <v>3945</v>
      </c>
      <c r="D4046" s="111" t="str">
        <f ca="1">IF(ROW()-2&gt;LengthHeader,"",
OFFSET('YODA Header Blocks'!$A$2,'YODA File'!C4046,'YODA File'!A4046))</f>
        <v/>
      </c>
    </row>
    <row r="4047" spans="1:4" x14ac:dyDescent="0.25">
      <c r="A4047" s="111">
        <f t="shared" ca="1" si="126"/>
        <v>28</v>
      </c>
      <c r="B4047" s="111" t="str">
        <f ca="1">OFFSET('YODA Header Blocks'!$A$1,0,'YODA File'!A4047)</f>
        <v>Data Values</v>
      </c>
      <c r="C4047" s="111">
        <f t="shared" ca="1" si="127"/>
        <v>3946</v>
      </c>
      <c r="D4047" s="111" t="str">
        <f ca="1">IF(ROW()-2&gt;LengthHeader,"",
OFFSET('YODA Header Blocks'!$A$2,'YODA File'!C4047,'YODA File'!A4047))</f>
        <v/>
      </c>
    </row>
    <row r="4048" spans="1:4" x14ac:dyDescent="0.25">
      <c r="A4048" s="111">
        <f t="shared" ca="1" si="126"/>
        <v>28</v>
      </c>
      <c r="B4048" s="111" t="str">
        <f ca="1">OFFSET('YODA Header Blocks'!$A$1,0,'YODA File'!A4048)</f>
        <v>Data Values</v>
      </c>
      <c r="C4048" s="111">
        <f t="shared" ca="1" si="127"/>
        <v>3947</v>
      </c>
      <c r="D4048" s="111" t="str">
        <f ca="1">IF(ROW()-2&gt;LengthHeader,"",
OFFSET('YODA Header Blocks'!$A$2,'YODA File'!C4048,'YODA File'!A4048))</f>
        <v/>
      </c>
    </row>
    <row r="4049" spans="1:4" x14ac:dyDescent="0.25">
      <c r="A4049" s="111">
        <f t="shared" ca="1" si="126"/>
        <v>28</v>
      </c>
      <c r="B4049" s="111" t="str">
        <f ca="1">OFFSET('YODA Header Blocks'!$A$1,0,'YODA File'!A4049)</f>
        <v>Data Values</v>
      </c>
      <c r="C4049" s="111">
        <f t="shared" ca="1" si="127"/>
        <v>3948</v>
      </c>
      <c r="D4049" s="111" t="str">
        <f ca="1">IF(ROW()-2&gt;LengthHeader,"",
OFFSET('YODA Header Blocks'!$A$2,'YODA File'!C4049,'YODA File'!A4049))</f>
        <v/>
      </c>
    </row>
    <row r="4050" spans="1:4" x14ac:dyDescent="0.25">
      <c r="A4050" s="111">
        <f t="shared" ca="1" si="126"/>
        <v>28</v>
      </c>
      <c r="B4050" s="111" t="str">
        <f ca="1">OFFSET('YODA Header Blocks'!$A$1,0,'YODA File'!A4050)</f>
        <v>Data Values</v>
      </c>
      <c r="C4050" s="111">
        <f t="shared" ca="1" si="127"/>
        <v>3949</v>
      </c>
      <c r="D4050" s="111" t="str">
        <f ca="1">IF(ROW()-2&gt;LengthHeader,"",
OFFSET('YODA Header Blocks'!$A$2,'YODA File'!C4050,'YODA File'!A4050))</f>
        <v/>
      </c>
    </row>
    <row r="4051" spans="1:4" x14ac:dyDescent="0.25">
      <c r="A4051" s="111">
        <f t="shared" ca="1" si="126"/>
        <v>28</v>
      </c>
      <c r="B4051" s="111" t="str">
        <f ca="1">OFFSET('YODA Header Blocks'!$A$1,0,'YODA File'!A4051)</f>
        <v>Data Values</v>
      </c>
      <c r="C4051" s="111">
        <f t="shared" ca="1" si="127"/>
        <v>3950</v>
      </c>
      <c r="D4051" s="111" t="str">
        <f ca="1">IF(ROW()-2&gt;LengthHeader,"",
OFFSET('YODA Header Blocks'!$A$2,'YODA File'!C4051,'YODA File'!A4051))</f>
        <v/>
      </c>
    </row>
    <row r="4052" spans="1:4" x14ac:dyDescent="0.25">
      <c r="A4052" s="111">
        <f t="shared" ca="1" si="126"/>
        <v>28</v>
      </c>
      <c r="B4052" s="111" t="str">
        <f ca="1">OFFSET('YODA Header Blocks'!$A$1,0,'YODA File'!A4052)</f>
        <v>Data Values</v>
      </c>
      <c r="C4052" s="111">
        <f t="shared" ca="1" si="127"/>
        <v>3951</v>
      </c>
      <c r="D4052" s="111" t="str">
        <f ca="1">IF(ROW()-2&gt;LengthHeader,"",
OFFSET('YODA Header Blocks'!$A$2,'YODA File'!C4052,'YODA File'!A4052))</f>
        <v/>
      </c>
    </row>
    <row r="4053" spans="1:4" x14ac:dyDescent="0.25">
      <c r="A4053" s="111">
        <f t="shared" ca="1" si="126"/>
        <v>28</v>
      </c>
      <c r="B4053" s="111" t="str">
        <f ca="1">OFFSET('YODA Header Blocks'!$A$1,0,'YODA File'!A4053)</f>
        <v>Data Values</v>
      </c>
      <c r="C4053" s="111">
        <f t="shared" ca="1" si="127"/>
        <v>3952</v>
      </c>
      <c r="D4053" s="111" t="str">
        <f ca="1">IF(ROW()-2&gt;LengthHeader,"",
OFFSET('YODA Header Blocks'!$A$2,'YODA File'!C4053,'YODA File'!A4053))</f>
        <v/>
      </c>
    </row>
    <row r="4054" spans="1:4" x14ac:dyDescent="0.25">
      <c r="A4054" s="111">
        <f t="shared" ca="1" si="126"/>
        <v>28</v>
      </c>
      <c r="B4054" s="111" t="str">
        <f ca="1">OFFSET('YODA Header Blocks'!$A$1,0,'YODA File'!A4054)</f>
        <v>Data Values</v>
      </c>
      <c r="C4054" s="111">
        <f t="shared" ca="1" si="127"/>
        <v>3953</v>
      </c>
      <c r="D4054" s="111" t="str">
        <f ca="1">IF(ROW()-2&gt;LengthHeader,"",
OFFSET('YODA Header Blocks'!$A$2,'YODA File'!C4054,'YODA File'!A4054))</f>
        <v/>
      </c>
    </row>
    <row r="4055" spans="1:4" x14ac:dyDescent="0.25">
      <c r="A4055" s="111">
        <f t="shared" ca="1" si="126"/>
        <v>28</v>
      </c>
      <c r="B4055" s="111" t="str">
        <f ca="1">OFFSET('YODA Header Blocks'!$A$1,0,'YODA File'!A4055)</f>
        <v>Data Values</v>
      </c>
      <c r="C4055" s="111">
        <f t="shared" ca="1" si="127"/>
        <v>3954</v>
      </c>
      <c r="D4055" s="111" t="str">
        <f ca="1">IF(ROW()-2&gt;LengthHeader,"",
OFFSET('YODA Header Blocks'!$A$2,'YODA File'!C4055,'YODA File'!A4055))</f>
        <v/>
      </c>
    </row>
    <row r="4056" spans="1:4" x14ac:dyDescent="0.25">
      <c r="A4056" s="111">
        <f t="shared" ca="1" si="126"/>
        <v>28</v>
      </c>
      <c r="B4056" s="111" t="str">
        <f ca="1">OFFSET('YODA Header Blocks'!$A$1,0,'YODA File'!A4056)</f>
        <v>Data Values</v>
      </c>
      <c r="C4056" s="111">
        <f t="shared" ca="1" si="127"/>
        <v>3955</v>
      </c>
      <c r="D4056" s="111" t="str">
        <f ca="1">IF(ROW()-2&gt;LengthHeader,"",
OFFSET('YODA Header Blocks'!$A$2,'YODA File'!C4056,'YODA File'!A4056))</f>
        <v/>
      </c>
    </row>
    <row r="4057" spans="1:4" x14ac:dyDescent="0.25">
      <c r="A4057" s="111">
        <f t="shared" ca="1" si="126"/>
        <v>28</v>
      </c>
      <c r="B4057" s="111" t="str">
        <f ca="1">OFFSET('YODA Header Blocks'!$A$1,0,'YODA File'!A4057)</f>
        <v>Data Values</v>
      </c>
      <c r="C4057" s="111">
        <f t="shared" ca="1" si="127"/>
        <v>3956</v>
      </c>
      <c r="D4057" s="111" t="str">
        <f ca="1">IF(ROW()-2&gt;LengthHeader,"",
OFFSET('YODA Header Blocks'!$A$2,'YODA File'!C4057,'YODA File'!A4057))</f>
        <v/>
      </c>
    </row>
    <row r="4058" spans="1:4" x14ac:dyDescent="0.25">
      <c r="A4058" s="111">
        <f t="shared" ca="1" si="126"/>
        <v>28</v>
      </c>
      <c r="B4058" s="111" t="str">
        <f ca="1">OFFSET('YODA Header Blocks'!$A$1,0,'YODA File'!A4058)</f>
        <v>Data Values</v>
      </c>
      <c r="C4058" s="111">
        <f t="shared" ca="1" si="127"/>
        <v>3957</v>
      </c>
      <c r="D4058" s="111" t="str">
        <f ca="1">IF(ROW()-2&gt;LengthHeader,"",
OFFSET('YODA Header Blocks'!$A$2,'YODA File'!C4058,'YODA File'!A4058))</f>
        <v/>
      </c>
    </row>
    <row r="4059" spans="1:4" x14ac:dyDescent="0.25">
      <c r="A4059" s="111">
        <f t="shared" ca="1" si="126"/>
        <v>28</v>
      </c>
      <c r="B4059" s="111" t="str">
        <f ca="1">OFFSET('YODA Header Blocks'!$A$1,0,'YODA File'!A4059)</f>
        <v>Data Values</v>
      </c>
      <c r="C4059" s="111">
        <f t="shared" ca="1" si="127"/>
        <v>3958</v>
      </c>
      <c r="D4059" s="111" t="str">
        <f ca="1">IF(ROW()-2&gt;LengthHeader,"",
OFFSET('YODA Header Blocks'!$A$2,'YODA File'!C4059,'YODA File'!A4059))</f>
        <v/>
      </c>
    </row>
    <row r="4060" spans="1:4" x14ac:dyDescent="0.25">
      <c r="A4060" s="111">
        <f t="shared" ca="1" si="126"/>
        <v>28</v>
      </c>
      <c r="B4060" s="111" t="str">
        <f ca="1">OFFSET('YODA Header Blocks'!$A$1,0,'YODA File'!A4060)</f>
        <v>Data Values</v>
      </c>
      <c r="C4060" s="111">
        <f t="shared" ca="1" si="127"/>
        <v>3959</v>
      </c>
      <c r="D4060" s="111" t="str">
        <f ca="1">IF(ROW()-2&gt;LengthHeader,"",
OFFSET('YODA Header Blocks'!$A$2,'YODA File'!C4060,'YODA File'!A4060))</f>
        <v/>
      </c>
    </row>
    <row r="4061" spans="1:4" x14ac:dyDescent="0.25">
      <c r="A4061" s="111">
        <f t="shared" ca="1" si="126"/>
        <v>28</v>
      </c>
      <c r="B4061" s="111" t="str">
        <f ca="1">OFFSET('YODA Header Blocks'!$A$1,0,'YODA File'!A4061)</f>
        <v>Data Values</v>
      </c>
      <c r="C4061" s="111">
        <f t="shared" ca="1" si="127"/>
        <v>3960</v>
      </c>
      <c r="D4061" s="111" t="str">
        <f ca="1">IF(ROW()-2&gt;LengthHeader,"",
OFFSET('YODA Header Blocks'!$A$2,'YODA File'!C4061,'YODA File'!A4061))</f>
        <v/>
      </c>
    </row>
    <row r="4062" spans="1:4" x14ac:dyDescent="0.25">
      <c r="A4062" s="111">
        <f t="shared" ca="1" si="126"/>
        <v>28</v>
      </c>
      <c r="B4062" s="111" t="str">
        <f ca="1">OFFSET('YODA Header Blocks'!$A$1,0,'YODA File'!A4062)</f>
        <v>Data Values</v>
      </c>
      <c r="C4062" s="111">
        <f t="shared" ca="1" si="127"/>
        <v>3961</v>
      </c>
      <c r="D4062" s="111" t="str">
        <f ca="1">IF(ROW()-2&gt;LengthHeader,"",
OFFSET('YODA Header Blocks'!$A$2,'YODA File'!C4062,'YODA File'!A4062))</f>
        <v/>
      </c>
    </row>
    <row r="4063" spans="1:4" x14ac:dyDescent="0.25">
      <c r="A4063" s="111">
        <f t="shared" ca="1" si="126"/>
        <v>28</v>
      </c>
      <c r="B4063" s="111" t="str">
        <f ca="1">OFFSET('YODA Header Blocks'!$A$1,0,'YODA File'!A4063)</f>
        <v>Data Values</v>
      </c>
      <c r="C4063" s="111">
        <f t="shared" ca="1" si="127"/>
        <v>3962</v>
      </c>
      <c r="D4063" s="111" t="str">
        <f ca="1">IF(ROW()-2&gt;LengthHeader,"",
OFFSET('YODA Header Blocks'!$A$2,'YODA File'!C4063,'YODA File'!A4063))</f>
        <v/>
      </c>
    </row>
    <row r="4064" spans="1:4" x14ac:dyDescent="0.25">
      <c r="A4064" s="111">
        <f t="shared" ca="1" si="126"/>
        <v>28</v>
      </c>
      <c r="B4064" s="111" t="str">
        <f ca="1">OFFSET('YODA Header Blocks'!$A$1,0,'YODA File'!A4064)</f>
        <v>Data Values</v>
      </c>
      <c r="C4064" s="111">
        <f t="shared" ca="1" si="127"/>
        <v>3963</v>
      </c>
      <c r="D4064" s="111" t="str">
        <f ca="1">IF(ROW()-2&gt;LengthHeader,"",
OFFSET('YODA Header Blocks'!$A$2,'YODA File'!C4064,'YODA File'!A4064))</f>
        <v/>
      </c>
    </row>
    <row r="4065" spans="1:4" x14ac:dyDescent="0.25">
      <c r="A4065" s="111">
        <f t="shared" ca="1" si="126"/>
        <v>28</v>
      </c>
      <c r="B4065" s="111" t="str">
        <f ca="1">OFFSET('YODA Header Blocks'!$A$1,0,'YODA File'!A4065)</f>
        <v>Data Values</v>
      </c>
      <c r="C4065" s="111">
        <f t="shared" ca="1" si="127"/>
        <v>3964</v>
      </c>
      <c r="D4065" s="111" t="str">
        <f ca="1">IF(ROW()-2&gt;LengthHeader,"",
OFFSET('YODA Header Blocks'!$A$2,'YODA File'!C4065,'YODA File'!A4065))</f>
        <v/>
      </c>
    </row>
    <row r="4066" spans="1:4" x14ac:dyDescent="0.25">
      <c r="A4066" s="111">
        <f t="shared" ca="1" si="126"/>
        <v>28</v>
      </c>
      <c r="B4066" s="111" t="str">
        <f ca="1">OFFSET('YODA Header Blocks'!$A$1,0,'YODA File'!A4066)</f>
        <v>Data Values</v>
      </c>
      <c r="C4066" s="111">
        <f t="shared" ca="1" si="127"/>
        <v>3965</v>
      </c>
      <c r="D4066" s="111" t="str">
        <f ca="1">IF(ROW()-2&gt;LengthHeader,"",
OFFSET('YODA Header Blocks'!$A$2,'YODA File'!C4066,'YODA File'!A4066))</f>
        <v/>
      </c>
    </row>
    <row r="4067" spans="1:4" x14ac:dyDescent="0.25">
      <c r="A4067" s="111">
        <f t="shared" ca="1" si="126"/>
        <v>28</v>
      </c>
      <c r="B4067" s="111" t="str">
        <f ca="1">OFFSET('YODA Header Blocks'!$A$1,0,'YODA File'!A4067)</f>
        <v>Data Values</v>
      </c>
      <c r="C4067" s="111">
        <f t="shared" ca="1" si="127"/>
        <v>3966</v>
      </c>
      <c r="D4067" s="111" t="str">
        <f ca="1">IF(ROW()-2&gt;LengthHeader,"",
OFFSET('YODA Header Blocks'!$A$2,'YODA File'!C4067,'YODA File'!A4067))</f>
        <v/>
      </c>
    </row>
    <row r="4068" spans="1:4" x14ac:dyDescent="0.25">
      <c r="A4068" s="111">
        <f t="shared" ca="1" si="126"/>
        <v>28</v>
      </c>
      <c r="B4068" s="111" t="str">
        <f ca="1">OFFSET('YODA Header Blocks'!$A$1,0,'YODA File'!A4068)</f>
        <v>Data Values</v>
      </c>
      <c r="C4068" s="111">
        <f t="shared" ca="1" si="127"/>
        <v>3967</v>
      </c>
      <c r="D4068" s="111" t="str">
        <f ca="1">IF(ROW()-2&gt;LengthHeader,"",
OFFSET('YODA Header Blocks'!$A$2,'YODA File'!C4068,'YODA File'!A4068))</f>
        <v/>
      </c>
    </row>
    <row r="4069" spans="1:4" x14ac:dyDescent="0.25">
      <c r="A4069" s="111">
        <f t="shared" ca="1" si="126"/>
        <v>28</v>
      </c>
      <c r="B4069" s="111" t="str">
        <f ca="1">OFFSET('YODA Header Blocks'!$A$1,0,'YODA File'!A4069)</f>
        <v>Data Values</v>
      </c>
      <c r="C4069" s="111">
        <f t="shared" ca="1" si="127"/>
        <v>3968</v>
      </c>
      <c r="D4069" s="111" t="str">
        <f ca="1">IF(ROW()-2&gt;LengthHeader,"",
OFFSET('YODA Header Blocks'!$A$2,'YODA File'!C4069,'YODA File'!A4069))</f>
        <v/>
      </c>
    </row>
    <row r="4070" spans="1:4" x14ac:dyDescent="0.25">
      <c r="A4070" s="111">
        <f t="shared" ca="1" si="126"/>
        <v>28</v>
      </c>
      <c r="B4070" s="111" t="str">
        <f ca="1">OFFSET('YODA Header Blocks'!$A$1,0,'YODA File'!A4070)</f>
        <v>Data Values</v>
      </c>
      <c r="C4070" s="111">
        <f t="shared" ca="1" si="127"/>
        <v>3969</v>
      </c>
      <c r="D4070" s="111" t="str">
        <f ca="1">IF(ROW()-2&gt;LengthHeader,"",
OFFSET('YODA Header Blocks'!$A$2,'YODA File'!C4070,'YODA File'!A4070))</f>
        <v/>
      </c>
    </row>
    <row r="4071" spans="1:4" x14ac:dyDescent="0.25">
      <c r="A4071" s="111">
        <f t="shared" ca="1" si="126"/>
        <v>28</v>
      </c>
      <c r="B4071" s="111" t="str">
        <f ca="1">OFFSET('YODA Header Blocks'!$A$1,0,'YODA File'!A4071)</f>
        <v>Data Values</v>
      </c>
      <c r="C4071" s="111">
        <f t="shared" ca="1" si="127"/>
        <v>3970</v>
      </c>
      <c r="D4071" s="111" t="str">
        <f ca="1">IF(ROW()-2&gt;LengthHeader,"",
OFFSET('YODA Header Blocks'!$A$2,'YODA File'!C4071,'YODA File'!A4071))</f>
        <v/>
      </c>
    </row>
    <row r="4072" spans="1:4" x14ac:dyDescent="0.25">
      <c r="A4072" s="111">
        <f t="shared" ca="1" si="126"/>
        <v>28</v>
      </c>
      <c r="B4072" s="111" t="str">
        <f ca="1">OFFSET('YODA Header Blocks'!$A$1,0,'YODA File'!A4072)</f>
        <v>Data Values</v>
      </c>
      <c r="C4072" s="111">
        <f t="shared" ca="1" si="127"/>
        <v>3971</v>
      </c>
      <c r="D4072" s="111" t="str">
        <f ca="1">IF(ROW()-2&gt;LengthHeader,"",
OFFSET('YODA Header Blocks'!$A$2,'YODA File'!C4072,'YODA File'!A4072))</f>
        <v/>
      </c>
    </row>
    <row r="4073" spans="1:4" x14ac:dyDescent="0.25">
      <c r="A4073" s="111">
        <f t="shared" ca="1" si="126"/>
        <v>28</v>
      </c>
      <c r="B4073" s="111" t="str">
        <f ca="1">OFFSET('YODA Header Blocks'!$A$1,0,'YODA File'!A4073)</f>
        <v>Data Values</v>
      </c>
      <c r="C4073" s="111">
        <f t="shared" ca="1" si="127"/>
        <v>3972</v>
      </c>
      <c r="D4073" s="111" t="str">
        <f ca="1">IF(ROW()-2&gt;LengthHeader,"",
OFFSET('YODA Header Blocks'!$A$2,'YODA File'!C4073,'YODA File'!A4073))</f>
        <v/>
      </c>
    </row>
    <row r="4074" spans="1:4" x14ac:dyDescent="0.25">
      <c r="A4074" s="111">
        <f t="shared" ca="1" si="126"/>
        <v>28</v>
      </c>
      <c r="B4074" s="111" t="str">
        <f ca="1">OFFSET('YODA Header Blocks'!$A$1,0,'YODA File'!A4074)</f>
        <v>Data Values</v>
      </c>
      <c r="C4074" s="111">
        <f t="shared" ca="1" si="127"/>
        <v>3973</v>
      </c>
      <c r="D4074" s="111" t="str">
        <f ca="1">IF(ROW()-2&gt;LengthHeader,"",
OFFSET('YODA Header Blocks'!$A$2,'YODA File'!C4074,'YODA File'!A4074))</f>
        <v/>
      </c>
    </row>
    <row r="4075" spans="1:4" x14ac:dyDescent="0.25">
      <c r="A4075" s="111">
        <f t="shared" ca="1" si="126"/>
        <v>28</v>
      </c>
      <c r="B4075" s="111" t="str">
        <f ca="1">OFFSET('YODA Header Blocks'!$A$1,0,'YODA File'!A4075)</f>
        <v>Data Values</v>
      </c>
      <c r="C4075" s="111">
        <f t="shared" ca="1" si="127"/>
        <v>3974</v>
      </c>
      <c r="D4075" s="111" t="str">
        <f ca="1">IF(ROW()-2&gt;LengthHeader,"",
OFFSET('YODA Header Blocks'!$A$2,'YODA File'!C4075,'YODA File'!A4075))</f>
        <v/>
      </c>
    </row>
    <row r="4076" spans="1:4" x14ac:dyDescent="0.25">
      <c r="A4076" s="111">
        <f t="shared" ca="1" si="126"/>
        <v>28</v>
      </c>
      <c r="B4076" s="111" t="str">
        <f ca="1">OFFSET('YODA Header Blocks'!$A$1,0,'YODA File'!A4076)</f>
        <v>Data Values</v>
      </c>
      <c r="C4076" s="111">
        <f t="shared" ca="1" si="127"/>
        <v>3975</v>
      </c>
      <c r="D4076" s="111" t="str">
        <f ca="1">IF(ROW()-2&gt;LengthHeader,"",
OFFSET('YODA Header Blocks'!$A$2,'YODA File'!C4076,'YODA File'!A4076))</f>
        <v/>
      </c>
    </row>
    <row r="4077" spans="1:4" x14ac:dyDescent="0.25">
      <c r="A4077" s="111">
        <f t="shared" ca="1" si="126"/>
        <v>28</v>
      </c>
      <c r="B4077" s="111" t="str">
        <f ca="1">OFFSET('YODA Header Blocks'!$A$1,0,'YODA File'!A4077)</f>
        <v>Data Values</v>
      </c>
      <c r="C4077" s="111">
        <f t="shared" ca="1" si="127"/>
        <v>3976</v>
      </c>
      <c r="D4077" s="111" t="str">
        <f ca="1">IF(ROW()-2&gt;LengthHeader,"",
OFFSET('YODA Header Blocks'!$A$2,'YODA File'!C4077,'YODA File'!A4077))</f>
        <v/>
      </c>
    </row>
    <row r="4078" spans="1:4" x14ac:dyDescent="0.25">
      <c r="A4078" s="111">
        <f t="shared" ca="1" si="126"/>
        <v>28</v>
      </c>
      <c r="B4078" s="111" t="str">
        <f ca="1">OFFSET('YODA Header Blocks'!$A$1,0,'YODA File'!A4078)</f>
        <v>Data Values</v>
      </c>
      <c r="C4078" s="111">
        <f t="shared" ca="1" si="127"/>
        <v>3977</v>
      </c>
      <c r="D4078" s="111" t="str">
        <f ca="1">IF(ROW()-2&gt;LengthHeader,"",
OFFSET('YODA Header Blocks'!$A$2,'YODA File'!C4078,'YODA File'!A4078))</f>
        <v/>
      </c>
    </row>
    <row r="4079" spans="1:4" x14ac:dyDescent="0.25">
      <c r="A4079" s="111">
        <f t="shared" ca="1" si="126"/>
        <v>28</v>
      </c>
      <c r="B4079" s="111" t="str">
        <f ca="1">OFFSET('YODA Header Blocks'!$A$1,0,'YODA File'!A4079)</f>
        <v>Data Values</v>
      </c>
      <c r="C4079" s="111">
        <f t="shared" ca="1" si="127"/>
        <v>3978</v>
      </c>
      <c r="D4079" s="111" t="str">
        <f ca="1">IF(ROW()-2&gt;LengthHeader,"",
OFFSET('YODA Header Blocks'!$A$2,'YODA File'!C4079,'YODA File'!A4079))</f>
        <v/>
      </c>
    </row>
    <row r="4080" spans="1:4" x14ac:dyDescent="0.25">
      <c r="A4080" s="111">
        <f t="shared" ca="1" si="126"/>
        <v>28</v>
      </c>
      <c r="B4080" s="111" t="str">
        <f ca="1">OFFSET('YODA Header Blocks'!$A$1,0,'YODA File'!A4080)</f>
        <v>Data Values</v>
      </c>
      <c r="C4080" s="111">
        <f t="shared" ca="1" si="127"/>
        <v>3979</v>
      </c>
      <c r="D4080" s="111" t="str">
        <f ca="1">IF(ROW()-2&gt;LengthHeader,"",
OFFSET('YODA Header Blocks'!$A$2,'YODA File'!C4080,'YODA File'!A4080))</f>
        <v/>
      </c>
    </row>
    <row r="4081" spans="1:4" x14ac:dyDescent="0.25">
      <c r="A4081" s="111">
        <f t="shared" ca="1" si="126"/>
        <v>28</v>
      </c>
      <c r="B4081" s="111" t="str">
        <f ca="1">OFFSET('YODA Header Blocks'!$A$1,0,'YODA File'!A4081)</f>
        <v>Data Values</v>
      </c>
      <c r="C4081" s="111">
        <f t="shared" ca="1" si="127"/>
        <v>3980</v>
      </c>
      <c r="D4081" s="111" t="str">
        <f ca="1">IF(ROW()-2&gt;LengthHeader,"",
OFFSET('YODA Header Blocks'!$A$2,'YODA File'!C4081,'YODA File'!A4081))</f>
        <v/>
      </c>
    </row>
    <row r="4082" spans="1:4" x14ac:dyDescent="0.25">
      <c r="A4082" s="111">
        <f t="shared" ca="1" si="126"/>
        <v>28</v>
      </c>
      <c r="B4082" s="111" t="str">
        <f ca="1">OFFSET('YODA Header Blocks'!$A$1,0,'YODA File'!A4082)</f>
        <v>Data Values</v>
      </c>
      <c r="C4082" s="111">
        <f t="shared" ca="1" si="127"/>
        <v>3981</v>
      </c>
      <c r="D4082" s="111" t="str">
        <f ca="1">IF(ROW()-2&gt;LengthHeader,"",
OFFSET('YODA Header Blocks'!$A$2,'YODA File'!C4082,'YODA File'!A4082))</f>
        <v/>
      </c>
    </row>
    <row r="4083" spans="1:4" x14ac:dyDescent="0.25">
      <c r="A4083" s="111">
        <f t="shared" ca="1" si="126"/>
        <v>28</v>
      </c>
      <c r="B4083" s="111" t="str">
        <f ca="1">OFFSET('YODA Header Blocks'!$A$1,0,'YODA File'!A4083)</f>
        <v>Data Values</v>
      </c>
      <c r="C4083" s="111">
        <f t="shared" ca="1" si="127"/>
        <v>3982</v>
      </c>
      <c r="D4083" s="111" t="str">
        <f ca="1">IF(ROW()-2&gt;LengthHeader,"",
OFFSET('YODA Header Blocks'!$A$2,'YODA File'!C4083,'YODA File'!A4083))</f>
        <v/>
      </c>
    </row>
    <row r="4084" spans="1:4" x14ac:dyDescent="0.25">
      <c r="A4084" s="111">
        <f t="shared" ca="1" si="126"/>
        <v>28</v>
      </c>
      <c r="B4084" s="111" t="str">
        <f ca="1">OFFSET('YODA Header Blocks'!$A$1,0,'YODA File'!A4084)</f>
        <v>Data Values</v>
      </c>
      <c r="C4084" s="111">
        <f t="shared" ca="1" si="127"/>
        <v>3983</v>
      </c>
      <c r="D4084" s="111" t="str">
        <f ca="1">IF(ROW()-2&gt;LengthHeader,"",
OFFSET('YODA Header Blocks'!$A$2,'YODA File'!C4084,'YODA File'!A4084))</f>
        <v/>
      </c>
    </row>
    <row r="4085" spans="1:4" x14ac:dyDescent="0.25">
      <c r="A4085" s="111">
        <f t="shared" ca="1" si="126"/>
        <v>28</v>
      </c>
      <c r="B4085" s="111" t="str">
        <f ca="1">OFFSET('YODA Header Blocks'!$A$1,0,'YODA File'!A4085)</f>
        <v>Data Values</v>
      </c>
      <c r="C4085" s="111">
        <f t="shared" ca="1" si="127"/>
        <v>3984</v>
      </c>
      <c r="D4085" s="111" t="str">
        <f ca="1">IF(ROW()-2&gt;LengthHeader,"",
OFFSET('YODA Header Blocks'!$A$2,'YODA File'!C4085,'YODA File'!A4085))</f>
        <v/>
      </c>
    </row>
    <row r="4086" spans="1:4" x14ac:dyDescent="0.25">
      <c r="A4086" s="111">
        <f t="shared" ca="1" si="126"/>
        <v>28</v>
      </c>
      <c r="B4086" s="111" t="str">
        <f ca="1">OFFSET('YODA Header Blocks'!$A$1,0,'YODA File'!A4086)</f>
        <v>Data Values</v>
      </c>
      <c r="C4086" s="111">
        <f t="shared" ca="1" si="127"/>
        <v>3985</v>
      </c>
      <c r="D4086" s="111" t="str">
        <f ca="1">IF(ROW()-2&gt;LengthHeader,"",
OFFSET('YODA Header Blocks'!$A$2,'YODA File'!C4086,'YODA File'!A4086))</f>
        <v/>
      </c>
    </row>
    <row r="4087" spans="1:4" x14ac:dyDescent="0.25">
      <c r="A4087" s="111">
        <f t="shared" ca="1" si="126"/>
        <v>28</v>
      </c>
      <c r="B4087" s="111" t="str">
        <f ca="1">OFFSET('YODA Header Blocks'!$A$1,0,'YODA File'!A4087)</f>
        <v>Data Values</v>
      </c>
      <c r="C4087" s="111">
        <f t="shared" ca="1" si="127"/>
        <v>3986</v>
      </c>
      <c r="D4087" s="111" t="str">
        <f ca="1">IF(ROW()-2&gt;LengthHeader,"",
OFFSET('YODA Header Blocks'!$A$2,'YODA File'!C4087,'YODA File'!A4087))</f>
        <v/>
      </c>
    </row>
    <row r="4088" spans="1:4" x14ac:dyDescent="0.25">
      <c r="A4088" s="111">
        <f t="shared" ca="1" si="126"/>
        <v>28</v>
      </c>
      <c r="B4088" s="111" t="str">
        <f ca="1">OFFSET('YODA Header Blocks'!$A$1,0,'YODA File'!A4088)</f>
        <v>Data Values</v>
      </c>
      <c r="C4088" s="111">
        <f t="shared" ca="1" si="127"/>
        <v>3987</v>
      </c>
      <c r="D4088" s="111" t="str">
        <f ca="1">IF(ROW()-2&gt;LengthHeader,"",
OFFSET('YODA Header Blocks'!$A$2,'YODA File'!C4088,'YODA File'!A4088))</f>
        <v/>
      </c>
    </row>
    <row r="4089" spans="1:4" x14ac:dyDescent="0.25">
      <c r="A4089" s="111">
        <f t="shared" ca="1" si="126"/>
        <v>28</v>
      </c>
      <c r="B4089" s="111" t="str">
        <f ca="1">OFFSET('YODA Header Blocks'!$A$1,0,'YODA File'!A4089)</f>
        <v>Data Values</v>
      </c>
      <c r="C4089" s="111">
        <f t="shared" ca="1" si="127"/>
        <v>3988</v>
      </c>
      <c r="D4089" s="111" t="str">
        <f ca="1">IF(ROW()-2&gt;LengthHeader,"",
OFFSET('YODA Header Blocks'!$A$2,'YODA File'!C4089,'YODA File'!A4089))</f>
        <v/>
      </c>
    </row>
    <row r="4090" spans="1:4" x14ac:dyDescent="0.25">
      <c r="A4090" s="111">
        <f t="shared" ca="1" si="126"/>
        <v>28</v>
      </c>
      <c r="B4090" s="111" t="str">
        <f ca="1">OFFSET('YODA Header Blocks'!$A$1,0,'YODA File'!A4090)</f>
        <v>Data Values</v>
      </c>
      <c r="C4090" s="111">
        <f t="shared" ca="1" si="127"/>
        <v>3989</v>
      </c>
      <c r="D4090" s="111" t="str">
        <f ca="1">IF(ROW()-2&gt;LengthHeader,"",
OFFSET('YODA Header Blocks'!$A$2,'YODA File'!C4090,'YODA File'!A4090))</f>
        <v/>
      </c>
    </row>
    <row r="4091" spans="1:4" x14ac:dyDescent="0.25">
      <c r="A4091" s="111">
        <f t="shared" ca="1" si="126"/>
        <v>28</v>
      </c>
      <c r="B4091" s="111" t="str">
        <f ca="1">OFFSET('YODA Header Blocks'!$A$1,0,'YODA File'!A4091)</f>
        <v>Data Values</v>
      </c>
      <c r="C4091" s="111">
        <f t="shared" ca="1" si="127"/>
        <v>3990</v>
      </c>
      <c r="D4091" s="111" t="str">
        <f ca="1">IF(ROW()-2&gt;LengthHeader,"",
OFFSET('YODA Header Blocks'!$A$2,'YODA File'!C4091,'YODA File'!A4091))</f>
        <v/>
      </c>
    </row>
    <row r="4092" spans="1:4" x14ac:dyDescent="0.25">
      <c r="A4092" s="111">
        <f t="shared" ca="1" si="126"/>
        <v>28</v>
      </c>
      <c r="B4092" s="111" t="str">
        <f ca="1">OFFSET('YODA Header Blocks'!$A$1,0,'YODA File'!A4092)</f>
        <v>Data Values</v>
      </c>
      <c r="C4092" s="111">
        <f t="shared" ca="1" si="127"/>
        <v>3991</v>
      </c>
      <c r="D4092" s="111" t="str">
        <f ca="1">IF(ROW()-2&gt;LengthHeader,"",
OFFSET('YODA Header Blocks'!$A$2,'YODA File'!C4092,'YODA File'!A4092))</f>
        <v/>
      </c>
    </row>
    <row r="4093" spans="1:4" x14ac:dyDescent="0.25">
      <c r="A4093" s="111">
        <f t="shared" ca="1" si="126"/>
        <v>28</v>
      </c>
      <c r="B4093" s="111" t="str">
        <f ca="1">OFFSET('YODA Header Blocks'!$A$1,0,'YODA File'!A4093)</f>
        <v>Data Values</v>
      </c>
      <c r="C4093" s="111">
        <f t="shared" ca="1" si="127"/>
        <v>3992</v>
      </c>
      <c r="D4093" s="111" t="str">
        <f ca="1">IF(ROW()-2&gt;LengthHeader,"",
OFFSET('YODA Header Blocks'!$A$2,'YODA File'!C4093,'YODA File'!A4093))</f>
        <v/>
      </c>
    </row>
    <row r="4094" spans="1:4" x14ac:dyDescent="0.25">
      <c r="A4094" s="111">
        <f t="shared" ca="1" si="126"/>
        <v>28</v>
      </c>
      <c r="B4094" s="111" t="str">
        <f ca="1">OFFSET('YODA Header Blocks'!$A$1,0,'YODA File'!A4094)</f>
        <v>Data Values</v>
      </c>
      <c r="C4094" s="111">
        <f t="shared" ca="1" si="127"/>
        <v>3993</v>
      </c>
      <c r="D4094" s="111" t="str">
        <f ca="1">IF(ROW()-2&gt;LengthHeader,"",
OFFSET('YODA Header Blocks'!$A$2,'YODA File'!C4094,'YODA File'!A4094))</f>
        <v/>
      </c>
    </row>
    <row r="4095" spans="1:4" x14ac:dyDescent="0.25">
      <c r="A4095" s="111">
        <f t="shared" ca="1" si="126"/>
        <v>28</v>
      </c>
      <c r="B4095" s="111" t="str">
        <f ca="1">OFFSET('YODA Header Blocks'!$A$1,0,'YODA File'!A4095)</f>
        <v>Data Values</v>
      </c>
      <c r="C4095" s="111">
        <f t="shared" ca="1" si="127"/>
        <v>3994</v>
      </c>
      <c r="D4095" s="111" t="str">
        <f ca="1">IF(ROW()-2&gt;LengthHeader,"",
OFFSET('YODA Header Blocks'!$A$2,'YODA File'!C4095,'YODA File'!A4095))</f>
        <v/>
      </c>
    </row>
    <row r="4096" spans="1:4" x14ac:dyDescent="0.25">
      <c r="A4096" s="111">
        <f t="shared" ca="1" si="126"/>
        <v>28</v>
      </c>
      <c r="B4096" s="111" t="str">
        <f ca="1">OFFSET('YODA Header Blocks'!$A$1,0,'YODA File'!A4096)</f>
        <v>Data Values</v>
      </c>
      <c r="C4096" s="111">
        <f t="shared" ca="1" si="127"/>
        <v>3995</v>
      </c>
      <c r="D4096" s="111" t="str">
        <f ca="1">IF(ROW()-2&gt;LengthHeader,"",
OFFSET('YODA Header Blocks'!$A$2,'YODA File'!C4096,'YODA File'!A4096))</f>
        <v/>
      </c>
    </row>
    <row r="4097" spans="1:4" x14ac:dyDescent="0.25">
      <c r="A4097" s="111">
        <f t="shared" ca="1" si="126"/>
        <v>28</v>
      </c>
      <c r="B4097" s="111" t="str">
        <f ca="1">OFFSET('YODA Header Blocks'!$A$1,0,'YODA File'!A4097)</f>
        <v>Data Values</v>
      </c>
      <c r="C4097" s="111">
        <f t="shared" ca="1" si="127"/>
        <v>3996</v>
      </c>
      <c r="D4097" s="111" t="str">
        <f ca="1">IF(ROW()-2&gt;LengthHeader,"",
OFFSET('YODA Header Blocks'!$A$2,'YODA File'!C4097,'YODA File'!A4097))</f>
        <v/>
      </c>
    </row>
    <row r="4098" spans="1:4" x14ac:dyDescent="0.25">
      <c r="A4098" s="111">
        <f t="shared" ca="1" si="126"/>
        <v>28</v>
      </c>
      <c r="B4098" s="111" t="str">
        <f ca="1">OFFSET('YODA Header Blocks'!$A$1,0,'YODA File'!A4098)</f>
        <v>Data Values</v>
      </c>
      <c r="C4098" s="111">
        <f t="shared" ca="1" si="127"/>
        <v>3997</v>
      </c>
      <c r="D4098" s="111" t="str">
        <f ca="1">IF(ROW()-2&gt;LengthHeader,"",
OFFSET('YODA Header Blocks'!$A$2,'YODA File'!C4098,'YODA File'!A4098))</f>
        <v/>
      </c>
    </row>
    <row r="4099" spans="1:4" x14ac:dyDescent="0.25">
      <c r="A4099" s="111">
        <f t="shared" ref="A4099:A4162" ca="1" si="128">IF(C4098=INDIRECT(CONCATENATE("'YODA Header Blocks'!R2C",A4098+1,":R2C",A4098+1),FALSE),A4098+1,A4098)</f>
        <v>28</v>
      </c>
      <c r="B4099" s="111" t="str">
        <f ca="1">OFFSET('YODA Header Blocks'!$A$1,0,'YODA File'!A4099)</f>
        <v>Data Values</v>
      </c>
      <c r="C4099" s="111">
        <f t="shared" ref="C4099:C4162" ca="1" si="129">IF(C4098=SUM(INDIRECT(CONCATENATE("'YODA Header Blocks'!R2C",A4098+1,":R2C",A4098+1),FALSE)),1,C4098+1)</f>
        <v>3998</v>
      </c>
      <c r="D4099" s="111" t="str">
        <f ca="1">IF(ROW()-2&gt;LengthHeader,"",
OFFSET('YODA Header Blocks'!$A$2,'YODA File'!C4099,'YODA File'!A4099))</f>
        <v/>
      </c>
    </row>
    <row r="4100" spans="1:4" x14ac:dyDescent="0.25">
      <c r="A4100" s="111">
        <f t="shared" ca="1" si="128"/>
        <v>28</v>
      </c>
      <c r="B4100" s="111" t="str">
        <f ca="1">OFFSET('YODA Header Blocks'!$A$1,0,'YODA File'!A4100)</f>
        <v>Data Values</v>
      </c>
      <c r="C4100" s="111">
        <f t="shared" ca="1" si="129"/>
        <v>3999</v>
      </c>
      <c r="D4100" s="111" t="str">
        <f ca="1">IF(ROW()-2&gt;LengthHeader,"",
OFFSET('YODA Header Blocks'!$A$2,'YODA File'!C4100,'YODA File'!A4100))</f>
        <v/>
      </c>
    </row>
    <row r="4101" spans="1:4" x14ac:dyDescent="0.25">
      <c r="A4101" s="111">
        <f t="shared" ca="1" si="128"/>
        <v>28</v>
      </c>
      <c r="B4101" s="111" t="str">
        <f ca="1">OFFSET('YODA Header Blocks'!$A$1,0,'YODA File'!A4101)</f>
        <v>Data Values</v>
      </c>
      <c r="C4101" s="111">
        <f t="shared" ca="1" si="129"/>
        <v>4000</v>
      </c>
      <c r="D4101" s="111" t="str">
        <f ca="1">IF(ROW()-2&gt;LengthHeader,"",
OFFSET('YODA Header Blocks'!$A$2,'YODA File'!C4101,'YODA File'!A4101))</f>
        <v/>
      </c>
    </row>
    <row r="4102" spans="1:4" x14ac:dyDescent="0.25">
      <c r="A4102" s="111">
        <f t="shared" ca="1" si="128"/>
        <v>28</v>
      </c>
      <c r="B4102" s="111" t="str">
        <f ca="1">OFFSET('YODA Header Blocks'!$A$1,0,'YODA File'!A4102)</f>
        <v>Data Values</v>
      </c>
      <c r="C4102" s="111">
        <f t="shared" ca="1" si="129"/>
        <v>4001</v>
      </c>
      <c r="D4102" s="111" t="str">
        <f ca="1">IF(ROW()-2&gt;LengthHeader,"",
OFFSET('YODA Header Blocks'!$A$2,'YODA File'!C4102,'YODA File'!A4102))</f>
        <v/>
      </c>
    </row>
    <row r="4103" spans="1:4" x14ac:dyDescent="0.25">
      <c r="A4103" s="111">
        <f t="shared" ca="1" si="128"/>
        <v>28</v>
      </c>
      <c r="B4103" s="111" t="str">
        <f ca="1">OFFSET('YODA Header Blocks'!$A$1,0,'YODA File'!A4103)</f>
        <v>Data Values</v>
      </c>
      <c r="C4103" s="111">
        <f t="shared" ca="1" si="129"/>
        <v>4002</v>
      </c>
      <c r="D4103" s="111" t="str">
        <f ca="1">IF(ROW()-2&gt;LengthHeader,"",
OFFSET('YODA Header Blocks'!$A$2,'YODA File'!C4103,'YODA File'!A4103))</f>
        <v/>
      </c>
    </row>
    <row r="4104" spans="1:4" x14ac:dyDescent="0.25">
      <c r="A4104" s="111">
        <f t="shared" ca="1" si="128"/>
        <v>28</v>
      </c>
      <c r="B4104" s="111" t="str">
        <f ca="1">OFFSET('YODA Header Blocks'!$A$1,0,'YODA File'!A4104)</f>
        <v>Data Values</v>
      </c>
      <c r="C4104" s="111">
        <f t="shared" ca="1" si="129"/>
        <v>4003</v>
      </c>
      <c r="D4104" s="111" t="str">
        <f ca="1">IF(ROW()-2&gt;LengthHeader,"",
OFFSET('YODA Header Blocks'!$A$2,'YODA File'!C4104,'YODA File'!A4104))</f>
        <v/>
      </c>
    </row>
    <row r="4105" spans="1:4" x14ac:dyDescent="0.25">
      <c r="A4105" s="111">
        <f t="shared" ca="1" si="128"/>
        <v>28</v>
      </c>
      <c r="B4105" s="111" t="str">
        <f ca="1">OFFSET('YODA Header Blocks'!$A$1,0,'YODA File'!A4105)</f>
        <v>Data Values</v>
      </c>
      <c r="C4105" s="111">
        <f t="shared" ca="1" si="129"/>
        <v>4004</v>
      </c>
      <c r="D4105" s="111" t="str">
        <f ca="1">IF(ROW()-2&gt;LengthHeader,"",
OFFSET('YODA Header Blocks'!$A$2,'YODA File'!C4105,'YODA File'!A4105))</f>
        <v/>
      </c>
    </row>
    <row r="4106" spans="1:4" x14ac:dyDescent="0.25">
      <c r="A4106" s="111">
        <f t="shared" ca="1" si="128"/>
        <v>28</v>
      </c>
      <c r="B4106" s="111" t="str">
        <f ca="1">OFFSET('YODA Header Blocks'!$A$1,0,'YODA File'!A4106)</f>
        <v>Data Values</v>
      </c>
      <c r="C4106" s="111">
        <f t="shared" ca="1" si="129"/>
        <v>4005</v>
      </c>
      <c r="D4106" s="111" t="str">
        <f ca="1">IF(ROW()-2&gt;LengthHeader,"",
OFFSET('YODA Header Blocks'!$A$2,'YODA File'!C4106,'YODA File'!A4106))</f>
        <v/>
      </c>
    </row>
    <row r="4107" spans="1:4" x14ac:dyDescent="0.25">
      <c r="A4107" s="111">
        <f t="shared" ca="1" si="128"/>
        <v>28</v>
      </c>
      <c r="B4107" s="111" t="str">
        <f ca="1">OFFSET('YODA Header Blocks'!$A$1,0,'YODA File'!A4107)</f>
        <v>Data Values</v>
      </c>
      <c r="C4107" s="111">
        <f t="shared" ca="1" si="129"/>
        <v>4006</v>
      </c>
      <c r="D4107" s="111" t="str">
        <f ca="1">IF(ROW()-2&gt;LengthHeader,"",
OFFSET('YODA Header Blocks'!$A$2,'YODA File'!C4107,'YODA File'!A4107))</f>
        <v/>
      </c>
    </row>
    <row r="4108" spans="1:4" x14ac:dyDescent="0.25">
      <c r="A4108" s="111">
        <f t="shared" ca="1" si="128"/>
        <v>28</v>
      </c>
      <c r="B4108" s="111" t="str">
        <f ca="1">OFFSET('YODA Header Blocks'!$A$1,0,'YODA File'!A4108)</f>
        <v>Data Values</v>
      </c>
      <c r="C4108" s="111">
        <f t="shared" ca="1" si="129"/>
        <v>4007</v>
      </c>
      <c r="D4108" s="111" t="str">
        <f ca="1">IF(ROW()-2&gt;LengthHeader,"",
OFFSET('YODA Header Blocks'!$A$2,'YODA File'!C4108,'YODA File'!A4108))</f>
        <v/>
      </c>
    </row>
    <row r="4109" spans="1:4" x14ac:dyDescent="0.25">
      <c r="A4109" s="111">
        <f t="shared" ca="1" si="128"/>
        <v>28</v>
      </c>
      <c r="B4109" s="111" t="str">
        <f ca="1">OFFSET('YODA Header Blocks'!$A$1,0,'YODA File'!A4109)</f>
        <v>Data Values</v>
      </c>
      <c r="C4109" s="111">
        <f t="shared" ca="1" si="129"/>
        <v>4008</v>
      </c>
      <c r="D4109" s="111" t="str">
        <f ca="1">IF(ROW()-2&gt;LengthHeader,"",
OFFSET('YODA Header Blocks'!$A$2,'YODA File'!C4109,'YODA File'!A4109))</f>
        <v/>
      </c>
    </row>
    <row r="4110" spans="1:4" x14ac:dyDescent="0.25">
      <c r="A4110" s="111">
        <f t="shared" ca="1" si="128"/>
        <v>28</v>
      </c>
      <c r="B4110" s="111" t="str">
        <f ca="1">OFFSET('YODA Header Blocks'!$A$1,0,'YODA File'!A4110)</f>
        <v>Data Values</v>
      </c>
      <c r="C4110" s="111">
        <f t="shared" ca="1" si="129"/>
        <v>4009</v>
      </c>
      <c r="D4110" s="111" t="str">
        <f ca="1">IF(ROW()-2&gt;LengthHeader,"",
OFFSET('YODA Header Blocks'!$A$2,'YODA File'!C4110,'YODA File'!A4110))</f>
        <v/>
      </c>
    </row>
    <row r="4111" spans="1:4" x14ac:dyDescent="0.25">
      <c r="A4111" s="111">
        <f t="shared" ca="1" si="128"/>
        <v>28</v>
      </c>
      <c r="B4111" s="111" t="str">
        <f ca="1">OFFSET('YODA Header Blocks'!$A$1,0,'YODA File'!A4111)</f>
        <v>Data Values</v>
      </c>
      <c r="C4111" s="111">
        <f t="shared" ca="1" si="129"/>
        <v>4010</v>
      </c>
      <c r="D4111" s="111" t="str">
        <f ca="1">IF(ROW()-2&gt;LengthHeader,"",
OFFSET('YODA Header Blocks'!$A$2,'YODA File'!C4111,'YODA File'!A4111))</f>
        <v/>
      </c>
    </row>
    <row r="4112" spans="1:4" x14ac:dyDescent="0.25">
      <c r="A4112" s="111">
        <f t="shared" ca="1" si="128"/>
        <v>28</v>
      </c>
      <c r="B4112" s="111" t="str">
        <f ca="1">OFFSET('YODA Header Blocks'!$A$1,0,'YODA File'!A4112)</f>
        <v>Data Values</v>
      </c>
      <c r="C4112" s="111">
        <f t="shared" ca="1" si="129"/>
        <v>4011</v>
      </c>
      <c r="D4112" s="111" t="str">
        <f ca="1">IF(ROW()-2&gt;LengthHeader,"",
OFFSET('YODA Header Blocks'!$A$2,'YODA File'!C4112,'YODA File'!A4112))</f>
        <v/>
      </c>
    </row>
    <row r="4113" spans="1:4" x14ac:dyDescent="0.25">
      <c r="A4113" s="111">
        <f t="shared" ca="1" si="128"/>
        <v>28</v>
      </c>
      <c r="B4113" s="111" t="str">
        <f ca="1">OFFSET('YODA Header Blocks'!$A$1,0,'YODA File'!A4113)</f>
        <v>Data Values</v>
      </c>
      <c r="C4113" s="111">
        <f t="shared" ca="1" si="129"/>
        <v>4012</v>
      </c>
      <c r="D4113" s="111" t="str">
        <f ca="1">IF(ROW()-2&gt;LengthHeader,"",
OFFSET('YODA Header Blocks'!$A$2,'YODA File'!C4113,'YODA File'!A4113))</f>
        <v/>
      </c>
    </row>
    <row r="4114" spans="1:4" x14ac:dyDescent="0.25">
      <c r="A4114" s="111">
        <f t="shared" ca="1" si="128"/>
        <v>28</v>
      </c>
      <c r="B4114" s="111" t="str">
        <f ca="1">OFFSET('YODA Header Blocks'!$A$1,0,'YODA File'!A4114)</f>
        <v>Data Values</v>
      </c>
      <c r="C4114" s="111">
        <f t="shared" ca="1" si="129"/>
        <v>4013</v>
      </c>
      <c r="D4114" s="111" t="str">
        <f ca="1">IF(ROW()-2&gt;LengthHeader,"",
OFFSET('YODA Header Blocks'!$A$2,'YODA File'!C4114,'YODA File'!A4114))</f>
        <v/>
      </c>
    </row>
    <row r="4115" spans="1:4" x14ac:dyDescent="0.25">
      <c r="A4115" s="111">
        <f t="shared" ca="1" si="128"/>
        <v>28</v>
      </c>
      <c r="B4115" s="111" t="str">
        <f ca="1">OFFSET('YODA Header Blocks'!$A$1,0,'YODA File'!A4115)</f>
        <v>Data Values</v>
      </c>
      <c r="C4115" s="111">
        <f t="shared" ca="1" si="129"/>
        <v>4014</v>
      </c>
      <c r="D4115" s="111" t="str">
        <f ca="1">IF(ROW()-2&gt;LengthHeader,"",
OFFSET('YODA Header Blocks'!$A$2,'YODA File'!C4115,'YODA File'!A4115))</f>
        <v/>
      </c>
    </row>
    <row r="4116" spans="1:4" x14ac:dyDescent="0.25">
      <c r="A4116" s="111">
        <f t="shared" ca="1" si="128"/>
        <v>28</v>
      </c>
      <c r="B4116" s="111" t="str">
        <f ca="1">OFFSET('YODA Header Blocks'!$A$1,0,'YODA File'!A4116)</f>
        <v>Data Values</v>
      </c>
      <c r="C4116" s="111">
        <f t="shared" ca="1" si="129"/>
        <v>4015</v>
      </c>
      <c r="D4116" s="111" t="str">
        <f ca="1">IF(ROW()-2&gt;LengthHeader,"",
OFFSET('YODA Header Blocks'!$A$2,'YODA File'!C4116,'YODA File'!A4116))</f>
        <v/>
      </c>
    </row>
    <row r="4117" spans="1:4" x14ac:dyDescent="0.25">
      <c r="A4117" s="111">
        <f t="shared" ca="1" si="128"/>
        <v>28</v>
      </c>
      <c r="B4117" s="111" t="str">
        <f ca="1">OFFSET('YODA Header Blocks'!$A$1,0,'YODA File'!A4117)</f>
        <v>Data Values</v>
      </c>
      <c r="C4117" s="111">
        <f t="shared" ca="1" si="129"/>
        <v>4016</v>
      </c>
      <c r="D4117" s="111" t="str">
        <f ca="1">IF(ROW()-2&gt;LengthHeader,"",
OFFSET('YODA Header Blocks'!$A$2,'YODA File'!C4117,'YODA File'!A4117))</f>
        <v/>
      </c>
    </row>
    <row r="4118" spans="1:4" x14ac:dyDescent="0.25">
      <c r="A4118" s="111">
        <f t="shared" ca="1" si="128"/>
        <v>28</v>
      </c>
      <c r="B4118" s="111" t="str">
        <f ca="1">OFFSET('YODA Header Blocks'!$A$1,0,'YODA File'!A4118)</f>
        <v>Data Values</v>
      </c>
      <c r="C4118" s="111">
        <f t="shared" ca="1" si="129"/>
        <v>4017</v>
      </c>
      <c r="D4118" s="111" t="str">
        <f ca="1">IF(ROW()-2&gt;LengthHeader,"",
OFFSET('YODA Header Blocks'!$A$2,'YODA File'!C4118,'YODA File'!A4118))</f>
        <v/>
      </c>
    </row>
    <row r="4119" spans="1:4" x14ac:dyDescent="0.25">
      <c r="A4119" s="111">
        <f t="shared" ca="1" si="128"/>
        <v>28</v>
      </c>
      <c r="B4119" s="111" t="str">
        <f ca="1">OFFSET('YODA Header Blocks'!$A$1,0,'YODA File'!A4119)</f>
        <v>Data Values</v>
      </c>
      <c r="C4119" s="111">
        <f t="shared" ca="1" si="129"/>
        <v>4018</v>
      </c>
      <c r="D4119" s="111" t="str">
        <f ca="1">IF(ROW()-2&gt;LengthHeader,"",
OFFSET('YODA Header Blocks'!$A$2,'YODA File'!C4119,'YODA File'!A4119))</f>
        <v/>
      </c>
    </row>
    <row r="4120" spans="1:4" x14ac:dyDescent="0.25">
      <c r="A4120" s="111">
        <f t="shared" ca="1" si="128"/>
        <v>28</v>
      </c>
      <c r="B4120" s="111" t="str">
        <f ca="1">OFFSET('YODA Header Blocks'!$A$1,0,'YODA File'!A4120)</f>
        <v>Data Values</v>
      </c>
      <c r="C4120" s="111">
        <f t="shared" ca="1" si="129"/>
        <v>4019</v>
      </c>
      <c r="D4120" s="111" t="str">
        <f ca="1">IF(ROW()-2&gt;LengthHeader,"",
OFFSET('YODA Header Blocks'!$A$2,'YODA File'!C4120,'YODA File'!A4120))</f>
        <v/>
      </c>
    </row>
    <row r="4121" spans="1:4" x14ac:dyDescent="0.25">
      <c r="A4121" s="111">
        <f t="shared" ca="1" si="128"/>
        <v>28</v>
      </c>
      <c r="B4121" s="111" t="str">
        <f ca="1">OFFSET('YODA Header Blocks'!$A$1,0,'YODA File'!A4121)</f>
        <v>Data Values</v>
      </c>
      <c r="C4121" s="111">
        <f t="shared" ca="1" si="129"/>
        <v>4020</v>
      </c>
      <c r="D4121" s="111" t="str">
        <f ca="1">IF(ROW()-2&gt;LengthHeader,"",
OFFSET('YODA Header Blocks'!$A$2,'YODA File'!C4121,'YODA File'!A4121))</f>
        <v/>
      </c>
    </row>
    <row r="4122" spans="1:4" x14ac:dyDescent="0.25">
      <c r="A4122" s="111">
        <f t="shared" ca="1" si="128"/>
        <v>28</v>
      </c>
      <c r="B4122" s="111" t="str">
        <f ca="1">OFFSET('YODA Header Blocks'!$A$1,0,'YODA File'!A4122)</f>
        <v>Data Values</v>
      </c>
      <c r="C4122" s="111">
        <f t="shared" ca="1" si="129"/>
        <v>4021</v>
      </c>
      <c r="D4122" s="111" t="str">
        <f ca="1">IF(ROW()-2&gt;LengthHeader,"",
OFFSET('YODA Header Blocks'!$A$2,'YODA File'!C4122,'YODA File'!A4122))</f>
        <v/>
      </c>
    </row>
    <row r="4123" spans="1:4" x14ac:dyDescent="0.25">
      <c r="A4123" s="111">
        <f t="shared" ca="1" si="128"/>
        <v>28</v>
      </c>
      <c r="B4123" s="111" t="str">
        <f ca="1">OFFSET('YODA Header Blocks'!$A$1,0,'YODA File'!A4123)</f>
        <v>Data Values</v>
      </c>
      <c r="C4123" s="111">
        <f t="shared" ca="1" si="129"/>
        <v>4022</v>
      </c>
      <c r="D4123" s="111" t="str">
        <f ca="1">IF(ROW()-2&gt;LengthHeader,"",
OFFSET('YODA Header Blocks'!$A$2,'YODA File'!C4123,'YODA File'!A4123))</f>
        <v/>
      </c>
    </row>
    <row r="4124" spans="1:4" x14ac:dyDescent="0.25">
      <c r="A4124" s="111">
        <f t="shared" ca="1" si="128"/>
        <v>28</v>
      </c>
      <c r="B4124" s="111" t="str">
        <f ca="1">OFFSET('YODA Header Blocks'!$A$1,0,'YODA File'!A4124)</f>
        <v>Data Values</v>
      </c>
      <c r="C4124" s="111">
        <f t="shared" ca="1" si="129"/>
        <v>4023</v>
      </c>
      <c r="D4124" s="111" t="str">
        <f ca="1">IF(ROW()-2&gt;LengthHeader,"",
OFFSET('YODA Header Blocks'!$A$2,'YODA File'!C4124,'YODA File'!A4124))</f>
        <v/>
      </c>
    </row>
    <row r="4125" spans="1:4" x14ac:dyDescent="0.25">
      <c r="A4125" s="111">
        <f t="shared" ca="1" si="128"/>
        <v>28</v>
      </c>
      <c r="B4125" s="111" t="str">
        <f ca="1">OFFSET('YODA Header Blocks'!$A$1,0,'YODA File'!A4125)</f>
        <v>Data Values</v>
      </c>
      <c r="C4125" s="111">
        <f t="shared" ca="1" si="129"/>
        <v>4024</v>
      </c>
      <c r="D4125" s="111" t="str">
        <f ca="1">IF(ROW()-2&gt;LengthHeader,"",
OFFSET('YODA Header Blocks'!$A$2,'YODA File'!C4125,'YODA File'!A4125))</f>
        <v/>
      </c>
    </row>
    <row r="4126" spans="1:4" x14ac:dyDescent="0.25">
      <c r="A4126" s="111">
        <f t="shared" ca="1" si="128"/>
        <v>28</v>
      </c>
      <c r="B4126" s="111" t="str">
        <f ca="1">OFFSET('YODA Header Blocks'!$A$1,0,'YODA File'!A4126)</f>
        <v>Data Values</v>
      </c>
      <c r="C4126" s="111">
        <f t="shared" ca="1" si="129"/>
        <v>4025</v>
      </c>
      <c r="D4126" s="111" t="str">
        <f ca="1">IF(ROW()-2&gt;LengthHeader,"",
OFFSET('YODA Header Blocks'!$A$2,'YODA File'!C4126,'YODA File'!A4126))</f>
        <v/>
      </c>
    </row>
    <row r="4127" spans="1:4" x14ac:dyDescent="0.25">
      <c r="A4127" s="111">
        <f t="shared" ca="1" si="128"/>
        <v>28</v>
      </c>
      <c r="B4127" s="111" t="str">
        <f ca="1">OFFSET('YODA Header Blocks'!$A$1,0,'YODA File'!A4127)</f>
        <v>Data Values</v>
      </c>
      <c r="C4127" s="111">
        <f t="shared" ca="1" si="129"/>
        <v>4026</v>
      </c>
      <c r="D4127" s="111" t="str">
        <f ca="1">IF(ROW()-2&gt;LengthHeader,"",
OFFSET('YODA Header Blocks'!$A$2,'YODA File'!C4127,'YODA File'!A4127))</f>
        <v/>
      </c>
    </row>
    <row r="4128" spans="1:4" x14ac:dyDescent="0.25">
      <c r="A4128" s="111">
        <f t="shared" ca="1" si="128"/>
        <v>28</v>
      </c>
      <c r="B4128" s="111" t="str">
        <f ca="1">OFFSET('YODA Header Blocks'!$A$1,0,'YODA File'!A4128)</f>
        <v>Data Values</v>
      </c>
      <c r="C4128" s="111">
        <f t="shared" ca="1" si="129"/>
        <v>4027</v>
      </c>
      <c r="D4128" s="111" t="str">
        <f ca="1">IF(ROW()-2&gt;LengthHeader,"",
OFFSET('YODA Header Blocks'!$A$2,'YODA File'!C4128,'YODA File'!A4128))</f>
        <v/>
      </c>
    </row>
    <row r="4129" spans="1:4" x14ac:dyDescent="0.25">
      <c r="A4129" s="111">
        <f t="shared" ca="1" si="128"/>
        <v>28</v>
      </c>
      <c r="B4129" s="111" t="str">
        <f ca="1">OFFSET('YODA Header Blocks'!$A$1,0,'YODA File'!A4129)</f>
        <v>Data Values</v>
      </c>
      <c r="C4129" s="111">
        <f t="shared" ca="1" si="129"/>
        <v>4028</v>
      </c>
      <c r="D4129" s="111" t="str">
        <f ca="1">IF(ROW()-2&gt;LengthHeader,"",
OFFSET('YODA Header Blocks'!$A$2,'YODA File'!C4129,'YODA File'!A4129))</f>
        <v/>
      </c>
    </row>
    <row r="4130" spans="1:4" x14ac:dyDescent="0.25">
      <c r="A4130" s="111">
        <f t="shared" ca="1" si="128"/>
        <v>28</v>
      </c>
      <c r="B4130" s="111" t="str">
        <f ca="1">OFFSET('YODA Header Blocks'!$A$1,0,'YODA File'!A4130)</f>
        <v>Data Values</v>
      </c>
      <c r="C4130" s="111">
        <f t="shared" ca="1" si="129"/>
        <v>4029</v>
      </c>
      <c r="D4130" s="111" t="str">
        <f ca="1">IF(ROW()-2&gt;LengthHeader,"",
OFFSET('YODA Header Blocks'!$A$2,'YODA File'!C4130,'YODA File'!A4130))</f>
        <v/>
      </c>
    </row>
    <row r="4131" spans="1:4" x14ac:dyDescent="0.25">
      <c r="A4131" s="111">
        <f t="shared" ca="1" si="128"/>
        <v>28</v>
      </c>
      <c r="B4131" s="111" t="str">
        <f ca="1">OFFSET('YODA Header Blocks'!$A$1,0,'YODA File'!A4131)</f>
        <v>Data Values</v>
      </c>
      <c r="C4131" s="111">
        <f t="shared" ca="1" si="129"/>
        <v>4030</v>
      </c>
      <c r="D4131" s="111" t="str">
        <f ca="1">IF(ROW()-2&gt;LengthHeader,"",
OFFSET('YODA Header Blocks'!$A$2,'YODA File'!C4131,'YODA File'!A4131))</f>
        <v/>
      </c>
    </row>
    <row r="4132" spans="1:4" x14ac:dyDescent="0.25">
      <c r="A4132" s="111">
        <f t="shared" ca="1" si="128"/>
        <v>28</v>
      </c>
      <c r="B4132" s="111" t="str">
        <f ca="1">OFFSET('YODA Header Blocks'!$A$1,0,'YODA File'!A4132)</f>
        <v>Data Values</v>
      </c>
      <c r="C4132" s="111">
        <f t="shared" ca="1" si="129"/>
        <v>4031</v>
      </c>
      <c r="D4132" s="111" t="str">
        <f ca="1">IF(ROW()-2&gt;LengthHeader,"",
OFFSET('YODA Header Blocks'!$A$2,'YODA File'!C4132,'YODA File'!A4132))</f>
        <v/>
      </c>
    </row>
    <row r="4133" spans="1:4" x14ac:dyDescent="0.25">
      <c r="A4133" s="111">
        <f t="shared" ca="1" si="128"/>
        <v>28</v>
      </c>
      <c r="B4133" s="111" t="str">
        <f ca="1">OFFSET('YODA Header Blocks'!$A$1,0,'YODA File'!A4133)</f>
        <v>Data Values</v>
      </c>
      <c r="C4133" s="111">
        <f t="shared" ca="1" si="129"/>
        <v>4032</v>
      </c>
      <c r="D4133" s="111" t="str">
        <f ca="1">IF(ROW()-2&gt;LengthHeader,"",
OFFSET('YODA Header Blocks'!$A$2,'YODA File'!C4133,'YODA File'!A4133))</f>
        <v/>
      </c>
    </row>
    <row r="4134" spans="1:4" x14ac:dyDescent="0.25">
      <c r="A4134" s="111">
        <f t="shared" ca="1" si="128"/>
        <v>28</v>
      </c>
      <c r="B4134" s="111" t="str">
        <f ca="1">OFFSET('YODA Header Blocks'!$A$1,0,'YODA File'!A4134)</f>
        <v>Data Values</v>
      </c>
      <c r="C4134" s="111">
        <f t="shared" ca="1" si="129"/>
        <v>4033</v>
      </c>
      <c r="D4134" s="111" t="str">
        <f ca="1">IF(ROW()-2&gt;LengthHeader,"",
OFFSET('YODA Header Blocks'!$A$2,'YODA File'!C4134,'YODA File'!A4134))</f>
        <v/>
      </c>
    </row>
    <row r="4135" spans="1:4" x14ac:dyDescent="0.25">
      <c r="A4135" s="111">
        <f t="shared" ca="1" si="128"/>
        <v>28</v>
      </c>
      <c r="B4135" s="111" t="str">
        <f ca="1">OFFSET('YODA Header Blocks'!$A$1,0,'YODA File'!A4135)</f>
        <v>Data Values</v>
      </c>
      <c r="C4135" s="111">
        <f t="shared" ca="1" si="129"/>
        <v>4034</v>
      </c>
      <c r="D4135" s="111" t="str">
        <f ca="1">IF(ROW()-2&gt;LengthHeader,"",
OFFSET('YODA Header Blocks'!$A$2,'YODA File'!C4135,'YODA File'!A4135))</f>
        <v/>
      </c>
    </row>
    <row r="4136" spans="1:4" x14ac:dyDescent="0.25">
      <c r="A4136" s="111">
        <f t="shared" ca="1" si="128"/>
        <v>28</v>
      </c>
      <c r="B4136" s="111" t="str">
        <f ca="1">OFFSET('YODA Header Blocks'!$A$1,0,'YODA File'!A4136)</f>
        <v>Data Values</v>
      </c>
      <c r="C4136" s="111">
        <f t="shared" ca="1" si="129"/>
        <v>4035</v>
      </c>
      <c r="D4136" s="111" t="str">
        <f ca="1">IF(ROW()-2&gt;LengthHeader,"",
OFFSET('YODA Header Blocks'!$A$2,'YODA File'!C4136,'YODA File'!A4136))</f>
        <v/>
      </c>
    </row>
    <row r="4137" spans="1:4" x14ac:dyDescent="0.25">
      <c r="A4137" s="111">
        <f t="shared" ca="1" si="128"/>
        <v>28</v>
      </c>
      <c r="B4137" s="111" t="str">
        <f ca="1">OFFSET('YODA Header Blocks'!$A$1,0,'YODA File'!A4137)</f>
        <v>Data Values</v>
      </c>
      <c r="C4137" s="111">
        <f t="shared" ca="1" si="129"/>
        <v>4036</v>
      </c>
      <c r="D4137" s="111" t="str">
        <f ca="1">IF(ROW()-2&gt;LengthHeader,"",
OFFSET('YODA Header Blocks'!$A$2,'YODA File'!C4137,'YODA File'!A4137))</f>
        <v/>
      </c>
    </row>
    <row r="4138" spans="1:4" x14ac:dyDescent="0.25">
      <c r="A4138" s="111">
        <f t="shared" ca="1" si="128"/>
        <v>28</v>
      </c>
      <c r="B4138" s="111" t="str">
        <f ca="1">OFFSET('YODA Header Blocks'!$A$1,0,'YODA File'!A4138)</f>
        <v>Data Values</v>
      </c>
      <c r="C4138" s="111">
        <f t="shared" ca="1" si="129"/>
        <v>4037</v>
      </c>
      <c r="D4138" s="111" t="str">
        <f ca="1">IF(ROW()-2&gt;LengthHeader,"",
OFFSET('YODA Header Blocks'!$A$2,'YODA File'!C4138,'YODA File'!A4138))</f>
        <v/>
      </c>
    </row>
    <row r="4139" spans="1:4" x14ac:dyDescent="0.25">
      <c r="A4139" s="111">
        <f t="shared" ca="1" si="128"/>
        <v>28</v>
      </c>
      <c r="B4139" s="111" t="str">
        <f ca="1">OFFSET('YODA Header Blocks'!$A$1,0,'YODA File'!A4139)</f>
        <v>Data Values</v>
      </c>
      <c r="C4139" s="111">
        <f t="shared" ca="1" si="129"/>
        <v>4038</v>
      </c>
      <c r="D4139" s="111" t="str">
        <f ca="1">IF(ROW()-2&gt;LengthHeader,"",
OFFSET('YODA Header Blocks'!$A$2,'YODA File'!C4139,'YODA File'!A4139))</f>
        <v/>
      </c>
    </row>
    <row r="4140" spans="1:4" x14ac:dyDescent="0.25">
      <c r="A4140" s="111">
        <f t="shared" ca="1" si="128"/>
        <v>28</v>
      </c>
      <c r="B4140" s="111" t="str">
        <f ca="1">OFFSET('YODA Header Blocks'!$A$1,0,'YODA File'!A4140)</f>
        <v>Data Values</v>
      </c>
      <c r="C4140" s="111">
        <f t="shared" ca="1" si="129"/>
        <v>4039</v>
      </c>
      <c r="D4140" s="111" t="str">
        <f ca="1">IF(ROW()-2&gt;LengthHeader,"",
OFFSET('YODA Header Blocks'!$A$2,'YODA File'!C4140,'YODA File'!A4140))</f>
        <v/>
      </c>
    </row>
    <row r="4141" spans="1:4" x14ac:dyDescent="0.25">
      <c r="A4141" s="111">
        <f t="shared" ca="1" si="128"/>
        <v>28</v>
      </c>
      <c r="B4141" s="111" t="str">
        <f ca="1">OFFSET('YODA Header Blocks'!$A$1,0,'YODA File'!A4141)</f>
        <v>Data Values</v>
      </c>
      <c r="C4141" s="111">
        <f t="shared" ca="1" si="129"/>
        <v>4040</v>
      </c>
      <c r="D4141" s="111" t="str">
        <f ca="1">IF(ROW()-2&gt;LengthHeader,"",
OFFSET('YODA Header Blocks'!$A$2,'YODA File'!C4141,'YODA File'!A4141))</f>
        <v/>
      </c>
    </row>
    <row r="4142" spans="1:4" x14ac:dyDescent="0.25">
      <c r="A4142" s="111">
        <f t="shared" ca="1" si="128"/>
        <v>28</v>
      </c>
      <c r="B4142" s="111" t="str">
        <f ca="1">OFFSET('YODA Header Blocks'!$A$1,0,'YODA File'!A4142)</f>
        <v>Data Values</v>
      </c>
      <c r="C4142" s="111">
        <f t="shared" ca="1" si="129"/>
        <v>4041</v>
      </c>
      <c r="D4142" s="111" t="str">
        <f ca="1">IF(ROW()-2&gt;LengthHeader,"",
OFFSET('YODA Header Blocks'!$A$2,'YODA File'!C4142,'YODA File'!A4142))</f>
        <v/>
      </c>
    </row>
    <row r="4143" spans="1:4" x14ac:dyDescent="0.25">
      <c r="A4143" s="111">
        <f t="shared" ca="1" si="128"/>
        <v>28</v>
      </c>
      <c r="B4143" s="111" t="str">
        <f ca="1">OFFSET('YODA Header Blocks'!$A$1,0,'YODA File'!A4143)</f>
        <v>Data Values</v>
      </c>
      <c r="C4143" s="111">
        <f t="shared" ca="1" si="129"/>
        <v>4042</v>
      </c>
      <c r="D4143" s="111" t="str">
        <f ca="1">IF(ROW()-2&gt;LengthHeader,"",
OFFSET('YODA Header Blocks'!$A$2,'YODA File'!C4143,'YODA File'!A4143))</f>
        <v/>
      </c>
    </row>
    <row r="4144" spans="1:4" x14ac:dyDescent="0.25">
      <c r="A4144" s="111">
        <f t="shared" ca="1" si="128"/>
        <v>28</v>
      </c>
      <c r="B4144" s="111" t="str">
        <f ca="1">OFFSET('YODA Header Blocks'!$A$1,0,'YODA File'!A4144)</f>
        <v>Data Values</v>
      </c>
      <c r="C4144" s="111">
        <f t="shared" ca="1" si="129"/>
        <v>4043</v>
      </c>
      <c r="D4144" s="111" t="str">
        <f ca="1">IF(ROW()-2&gt;LengthHeader,"",
OFFSET('YODA Header Blocks'!$A$2,'YODA File'!C4144,'YODA File'!A4144))</f>
        <v/>
      </c>
    </row>
    <row r="4145" spans="1:4" x14ac:dyDescent="0.25">
      <c r="A4145" s="111">
        <f t="shared" ca="1" si="128"/>
        <v>28</v>
      </c>
      <c r="B4145" s="111" t="str">
        <f ca="1">OFFSET('YODA Header Blocks'!$A$1,0,'YODA File'!A4145)</f>
        <v>Data Values</v>
      </c>
      <c r="C4145" s="111">
        <f t="shared" ca="1" si="129"/>
        <v>4044</v>
      </c>
      <c r="D4145" s="111" t="str">
        <f ca="1">IF(ROW()-2&gt;LengthHeader,"",
OFFSET('YODA Header Blocks'!$A$2,'YODA File'!C4145,'YODA File'!A4145))</f>
        <v/>
      </c>
    </row>
    <row r="4146" spans="1:4" x14ac:dyDescent="0.25">
      <c r="A4146" s="111">
        <f t="shared" ca="1" si="128"/>
        <v>28</v>
      </c>
      <c r="B4146" s="111" t="str">
        <f ca="1">OFFSET('YODA Header Blocks'!$A$1,0,'YODA File'!A4146)</f>
        <v>Data Values</v>
      </c>
      <c r="C4146" s="111">
        <f t="shared" ca="1" si="129"/>
        <v>4045</v>
      </c>
      <c r="D4146" s="111" t="str">
        <f ca="1">IF(ROW()-2&gt;LengthHeader,"",
OFFSET('YODA Header Blocks'!$A$2,'YODA File'!C4146,'YODA File'!A4146))</f>
        <v/>
      </c>
    </row>
    <row r="4147" spans="1:4" x14ac:dyDescent="0.25">
      <c r="A4147" s="111">
        <f t="shared" ca="1" si="128"/>
        <v>28</v>
      </c>
      <c r="B4147" s="111" t="str">
        <f ca="1">OFFSET('YODA Header Blocks'!$A$1,0,'YODA File'!A4147)</f>
        <v>Data Values</v>
      </c>
      <c r="C4147" s="111">
        <f t="shared" ca="1" si="129"/>
        <v>4046</v>
      </c>
      <c r="D4147" s="111" t="str">
        <f ca="1">IF(ROW()-2&gt;LengthHeader,"",
OFFSET('YODA Header Blocks'!$A$2,'YODA File'!C4147,'YODA File'!A4147))</f>
        <v/>
      </c>
    </row>
    <row r="4148" spans="1:4" x14ac:dyDescent="0.25">
      <c r="A4148" s="111">
        <f t="shared" ca="1" si="128"/>
        <v>28</v>
      </c>
      <c r="B4148" s="111" t="str">
        <f ca="1">OFFSET('YODA Header Blocks'!$A$1,0,'YODA File'!A4148)</f>
        <v>Data Values</v>
      </c>
      <c r="C4148" s="111">
        <f t="shared" ca="1" si="129"/>
        <v>4047</v>
      </c>
      <c r="D4148" s="111" t="str">
        <f ca="1">IF(ROW()-2&gt;LengthHeader,"",
OFFSET('YODA Header Blocks'!$A$2,'YODA File'!C4148,'YODA File'!A4148))</f>
        <v/>
      </c>
    </row>
    <row r="4149" spans="1:4" x14ac:dyDescent="0.25">
      <c r="A4149" s="111">
        <f t="shared" ca="1" si="128"/>
        <v>28</v>
      </c>
      <c r="B4149" s="111" t="str">
        <f ca="1">OFFSET('YODA Header Blocks'!$A$1,0,'YODA File'!A4149)</f>
        <v>Data Values</v>
      </c>
      <c r="C4149" s="111">
        <f t="shared" ca="1" si="129"/>
        <v>4048</v>
      </c>
      <c r="D4149" s="111" t="str">
        <f ca="1">IF(ROW()-2&gt;LengthHeader,"",
OFFSET('YODA Header Blocks'!$A$2,'YODA File'!C4149,'YODA File'!A4149))</f>
        <v/>
      </c>
    </row>
    <row r="4150" spans="1:4" x14ac:dyDescent="0.25">
      <c r="A4150" s="111">
        <f t="shared" ca="1" si="128"/>
        <v>28</v>
      </c>
      <c r="B4150" s="111" t="str">
        <f ca="1">OFFSET('YODA Header Blocks'!$A$1,0,'YODA File'!A4150)</f>
        <v>Data Values</v>
      </c>
      <c r="C4150" s="111">
        <f t="shared" ca="1" si="129"/>
        <v>4049</v>
      </c>
      <c r="D4150" s="111" t="str">
        <f ca="1">IF(ROW()-2&gt;LengthHeader,"",
OFFSET('YODA Header Blocks'!$A$2,'YODA File'!C4150,'YODA File'!A4150))</f>
        <v/>
      </c>
    </row>
    <row r="4151" spans="1:4" x14ac:dyDescent="0.25">
      <c r="A4151" s="111">
        <f t="shared" ca="1" si="128"/>
        <v>28</v>
      </c>
      <c r="B4151" s="111" t="str">
        <f ca="1">OFFSET('YODA Header Blocks'!$A$1,0,'YODA File'!A4151)</f>
        <v>Data Values</v>
      </c>
      <c r="C4151" s="111">
        <f t="shared" ca="1" si="129"/>
        <v>4050</v>
      </c>
      <c r="D4151" s="111" t="str">
        <f ca="1">IF(ROW()-2&gt;LengthHeader,"",
OFFSET('YODA Header Blocks'!$A$2,'YODA File'!C4151,'YODA File'!A4151))</f>
        <v/>
      </c>
    </row>
    <row r="4152" spans="1:4" x14ac:dyDescent="0.25">
      <c r="A4152" s="111">
        <f t="shared" ca="1" si="128"/>
        <v>28</v>
      </c>
      <c r="B4152" s="111" t="str">
        <f ca="1">OFFSET('YODA Header Blocks'!$A$1,0,'YODA File'!A4152)</f>
        <v>Data Values</v>
      </c>
      <c r="C4152" s="111">
        <f t="shared" ca="1" si="129"/>
        <v>4051</v>
      </c>
      <c r="D4152" s="111" t="str">
        <f ca="1">IF(ROW()-2&gt;LengthHeader,"",
OFFSET('YODA Header Blocks'!$A$2,'YODA File'!C4152,'YODA File'!A4152))</f>
        <v/>
      </c>
    </row>
    <row r="4153" spans="1:4" x14ac:dyDescent="0.25">
      <c r="A4153" s="111">
        <f t="shared" ca="1" si="128"/>
        <v>28</v>
      </c>
      <c r="B4153" s="111" t="str">
        <f ca="1">OFFSET('YODA Header Blocks'!$A$1,0,'YODA File'!A4153)</f>
        <v>Data Values</v>
      </c>
      <c r="C4153" s="111">
        <f t="shared" ca="1" si="129"/>
        <v>4052</v>
      </c>
      <c r="D4153" s="111" t="str">
        <f ca="1">IF(ROW()-2&gt;LengthHeader,"",
OFFSET('YODA Header Blocks'!$A$2,'YODA File'!C4153,'YODA File'!A4153))</f>
        <v/>
      </c>
    </row>
    <row r="4154" spans="1:4" x14ac:dyDescent="0.25">
      <c r="A4154" s="111">
        <f t="shared" ca="1" si="128"/>
        <v>28</v>
      </c>
      <c r="B4154" s="111" t="str">
        <f ca="1">OFFSET('YODA Header Blocks'!$A$1,0,'YODA File'!A4154)</f>
        <v>Data Values</v>
      </c>
      <c r="C4154" s="111">
        <f t="shared" ca="1" si="129"/>
        <v>4053</v>
      </c>
      <c r="D4154" s="111" t="str">
        <f ca="1">IF(ROW()-2&gt;LengthHeader,"",
OFFSET('YODA Header Blocks'!$A$2,'YODA File'!C4154,'YODA File'!A4154))</f>
        <v/>
      </c>
    </row>
    <row r="4155" spans="1:4" x14ac:dyDescent="0.25">
      <c r="A4155" s="111">
        <f t="shared" ca="1" si="128"/>
        <v>28</v>
      </c>
      <c r="B4155" s="111" t="str">
        <f ca="1">OFFSET('YODA Header Blocks'!$A$1,0,'YODA File'!A4155)</f>
        <v>Data Values</v>
      </c>
      <c r="C4155" s="111">
        <f t="shared" ca="1" si="129"/>
        <v>4054</v>
      </c>
      <c r="D4155" s="111" t="str">
        <f ca="1">IF(ROW()-2&gt;LengthHeader,"",
OFFSET('YODA Header Blocks'!$A$2,'YODA File'!C4155,'YODA File'!A4155))</f>
        <v/>
      </c>
    </row>
    <row r="4156" spans="1:4" x14ac:dyDescent="0.25">
      <c r="A4156" s="111">
        <f t="shared" ca="1" si="128"/>
        <v>28</v>
      </c>
      <c r="B4156" s="111" t="str">
        <f ca="1">OFFSET('YODA Header Blocks'!$A$1,0,'YODA File'!A4156)</f>
        <v>Data Values</v>
      </c>
      <c r="C4156" s="111">
        <f t="shared" ca="1" si="129"/>
        <v>4055</v>
      </c>
      <c r="D4156" s="111" t="str">
        <f ca="1">IF(ROW()-2&gt;LengthHeader,"",
OFFSET('YODA Header Blocks'!$A$2,'YODA File'!C4156,'YODA File'!A4156))</f>
        <v/>
      </c>
    </row>
    <row r="4157" spans="1:4" x14ac:dyDescent="0.25">
      <c r="A4157" s="111">
        <f t="shared" ca="1" si="128"/>
        <v>28</v>
      </c>
      <c r="B4157" s="111" t="str">
        <f ca="1">OFFSET('YODA Header Blocks'!$A$1,0,'YODA File'!A4157)</f>
        <v>Data Values</v>
      </c>
      <c r="C4157" s="111">
        <f t="shared" ca="1" si="129"/>
        <v>4056</v>
      </c>
      <c r="D4157" s="111" t="str">
        <f ca="1">IF(ROW()-2&gt;LengthHeader,"",
OFFSET('YODA Header Blocks'!$A$2,'YODA File'!C4157,'YODA File'!A4157))</f>
        <v/>
      </c>
    </row>
    <row r="4158" spans="1:4" x14ac:dyDescent="0.25">
      <c r="A4158" s="111">
        <f t="shared" ca="1" si="128"/>
        <v>28</v>
      </c>
      <c r="B4158" s="111" t="str">
        <f ca="1">OFFSET('YODA Header Blocks'!$A$1,0,'YODA File'!A4158)</f>
        <v>Data Values</v>
      </c>
      <c r="C4158" s="111">
        <f t="shared" ca="1" si="129"/>
        <v>4057</v>
      </c>
      <c r="D4158" s="111" t="str">
        <f ca="1">IF(ROW()-2&gt;LengthHeader,"",
OFFSET('YODA Header Blocks'!$A$2,'YODA File'!C4158,'YODA File'!A4158))</f>
        <v/>
      </c>
    </row>
    <row r="4159" spans="1:4" x14ac:dyDescent="0.25">
      <c r="A4159" s="111">
        <f t="shared" ca="1" si="128"/>
        <v>28</v>
      </c>
      <c r="B4159" s="111" t="str">
        <f ca="1">OFFSET('YODA Header Blocks'!$A$1,0,'YODA File'!A4159)</f>
        <v>Data Values</v>
      </c>
      <c r="C4159" s="111">
        <f t="shared" ca="1" si="129"/>
        <v>4058</v>
      </c>
      <c r="D4159" s="111" t="str">
        <f ca="1">IF(ROW()-2&gt;LengthHeader,"",
OFFSET('YODA Header Blocks'!$A$2,'YODA File'!C4159,'YODA File'!A4159))</f>
        <v/>
      </c>
    </row>
    <row r="4160" spans="1:4" x14ac:dyDescent="0.25">
      <c r="A4160" s="111">
        <f t="shared" ca="1" si="128"/>
        <v>28</v>
      </c>
      <c r="B4160" s="111" t="str">
        <f ca="1">OFFSET('YODA Header Blocks'!$A$1,0,'YODA File'!A4160)</f>
        <v>Data Values</v>
      </c>
      <c r="C4160" s="111">
        <f t="shared" ca="1" si="129"/>
        <v>4059</v>
      </c>
      <c r="D4160" s="111" t="str">
        <f ca="1">IF(ROW()-2&gt;LengthHeader,"",
OFFSET('YODA Header Blocks'!$A$2,'YODA File'!C4160,'YODA File'!A4160))</f>
        <v/>
      </c>
    </row>
    <row r="4161" spans="1:4" x14ac:dyDescent="0.25">
      <c r="A4161" s="111">
        <f t="shared" ca="1" si="128"/>
        <v>28</v>
      </c>
      <c r="B4161" s="111" t="str">
        <f ca="1">OFFSET('YODA Header Blocks'!$A$1,0,'YODA File'!A4161)</f>
        <v>Data Values</v>
      </c>
      <c r="C4161" s="111">
        <f t="shared" ca="1" si="129"/>
        <v>4060</v>
      </c>
      <c r="D4161" s="111" t="str">
        <f ca="1">IF(ROW()-2&gt;LengthHeader,"",
OFFSET('YODA Header Blocks'!$A$2,'YODA File'!C4161,'YODA File'!A4161))</f>
        <v/>
      </c>
    </row>
    <row r="4162" spans="1:4" x14ac:dyDescent="0.25">
      <c r="A4162" s="111">
        <f t="shared" ca="1" si="128"/>
        <v>28</v>
      </c>
      <c r="B4162" s="111" t="str">
        <f ca="1">OFFSET('YODA Header Blocks'!$A$1,0,'YODA File'!A4162)</f>
        <v>Data Values</v>
      </c>
      <c r="C4162" s="111">
        <f t="shared" ca="1" si="129"/>
        <v>4061</v>
      </c>
      <c r="D4162" s="111" t="str">
        <f ca="1">IF(ROW()-2&gt;LengthHeader,"",
OFFSET('YODA Header Blocks'!$A$2,'YODA File'!C4162,'YODA File'!A4162))</f>
        <v/>
      </c>
    </row>
    <row r="4163" spans="1:4" x14ac:dyDescent="0.25">
      <c r="A4163" s="111">
        <f t="shared" ref="A4163:A4226" ca="1" si="130">IF(C4162=INDIRECT(CONCATENATE("'YODA Header Blocks'!R2C",A4162+1,":R2C",A4162+1),FALSE),A4162+1,A4162)</f>
        <v>28</v>
      </c>
      <c r="B4163" s="111" t="str">
        <f ca="1">OFFSET('YODA Header Blocks'!$A$1,0,'YODA File'!A4163)</f>
        <v>Data Values</v>
      </c>
      <c r="C4163" s="111">
        <f t="shared" ref="C4163:C4226" ca="1" si="131">IF(C4162=SUM(INDIRECT(CONCATENATE("'YODA Header Blocks'!R2C",A4162+1,":R2C",A4162+1),FALSE)),1,C4162+1)</f>
        <v>4062</v>
      </c>
      <c r="D4163" s="111" t="str">
        <f ca="1">IF(ROW()-2&gt;LengthHeader,"",
OFFSET('YODA Header Blocks'!$A$2,'YODA File'!C4163,'YODA File'!A4163))</f>
        <v/>
      </c>
    </row>
    <row r="4164" spans="1:4" x14ac:dyDescent="0.25">
      <c r="A4164" s="111">
        <f t="shared" ca="1" si="130"/>
        <v>28</v>
      </c>
      <c r="B4164" s="111" t="str">
        <f ca="1">OFFSET('YODA Header Blocks'!$A$1,0,'YODA File'!A4164)</f>
        <v>Data Values</v>
      </c>
      <c r="C4164" s="111">
        <f t="shared" ca="1" si="131"/>
        <v>4063</v>
      </c>
      <c r="D4164" s="111" t="str">
        <f ca="1">IF(ROW()-2&gt;LengthHeader,"",
OFFSET('YODA Header Blocks'!$A$2,'YODA File'!C4164,'YODA File'!A4164))</f>
        <v/>
      </c>
    </row>
    <row r="4165" spans="1:4" x14ac:dyDescent="0.25">
      <c r="A4165" s="111">
        <f t="shared" ca="1" si="130"/>
        <v>28</v>
      </c>
      <c r="B4165" s="111" t="str">
        <f ca="1">OFFSET('YODA Header Blocks'!$A$1,0,'YODA File'!A4165)</f>
        <v>Data Values</v>
      </c>
      <c r="C4165" s="111">
        <f t="shared" ca="1" si="131"/>
        <v>4064</v>
      </c>
      <c r="D4165" s="111" t="str">
        <f ca="1">IF(ROW()-2&gt;LengthHeader,"",
OFFSET('YODA Header Blocks'!$A$2,'YODA File'!C4165,'YODA File'!A4165))</f>
        <v/>
      </c>
    </row>
    <row r="4166" spans="1:4" x14ac:dyDescent="0.25">
      <c r="A4166" s="111">
        <f t="shared" ca="1" si="130"/>
        <v>28</v>
      </c>
      <c r="B4166" s="111" t="str">
        <f ca="1">OFFSET('YODA Header Blocks'!$A$1,0,'YODA File'!A4166)</f>
        <v>Data Values</v>
      </c>
      <c r="C4166" s="111">
        <f t="shared" ca="1" si="131"/>
        <v>4065</v>
      </c>
      <c r="D4166" s="111" t="str">
        <f ca="1">IF(ROW()-2&gt;LengthHeader,"",
OFFSET('YODA Header Blocks'!$A$2,'YODA File'!C4166,'YODA File'!A4166))</f>
        <v/>
      </c>
    </row>
    <row r="4167" spans="1:4" x14ac:dyDescent="0.25">
      <c r="A4167" s="111">
        <f t="shared" ca="1" si="130"/>
        <v>28</v>
      </c>
      <c r="B4167" s="111" t="str">
        <f ca="1">OFFSET('YODA Header Blocks'!$A$1,0,'YODA File'!A4167)</f>
        <v>Data Values</v>
      </c>
      <c r="C4167" s="111">
        <f t="shared" ca="1" si="131"/>
        <v>4066</v>
      </c>
      <c r="D4167" s="111" t="str">
        <f ca="1">IF(ROW()-2&gt;LengthHeader,"",
OFFSET('YODA Header Blocks'!$A$2,'YODA File'!C4167,'YODA File'!A4167))</f>
        <v/>
      </c>
    </row>
    <row r="4168" spans="1:4" x14ac:dyDescent="0.25">
      <c r="A4168" s="111">
        <f t="shared" ca="1" si="130"/>
        <v>28</v>
      </c>
      <c r="B4168" s="111" t="str">
        <f ca="1">OFFSET('YODA Header Blocks'!$A$1,0,'YODA File'!A4168)</f>
        <v>Data Values</v>
      </c>
      <c r="C4168" s="111">
        <f t="shared" ca="1" si="131"/>
        <v>4067</v>
      </c>
      <c r="D4168" s="111" t="str">
        <f ca="1">IF(ROW()-2&gt;LengthHeader,"",
OFFSET('YODA Header Blocks'!$A$2,'YODA File'!C4168,'YODA File'!A4168))</f>
        <v/>
      </c>
    </row>
    <row r="4169" spans="1:4" x14ac:dyDescent="0.25">
      <c r="A4169" s="111">
        <f t="shared" ca="1" si="130"/>
        <v>28</v>
      </c>
      <c r="B4169" s="111" t="str">
        <f ca="1">OFFSET('YODA Header Blocks'!$A$1,0,'YODA File'!A4169)</f>
        <v>Data Values</v>
      </c>
      <c r="C4169" s="111">
        <f t="shared" ca="1" si="131"/>
        <v>4068</v>
      </c>
      <c r="D4169" s="111" t="str">
        <f ca="1">IF(ROW()-2&gt;LengthHeader,"",
OFFSET('YODA Header Blocks'!$A$2,'YODA File'!C4169,'YODA File'!A4169))</f>
        <v/>
      </c>
    </row>
    <row r="4170" spans="1:4" x14ac:dyDescent="0.25">
      <c r="A4170" s="111">
        <f t="shared" ca="1" si="130"/>
        <v>28</v>
      </c>
      <c r="B4170" s="111" t="str">
        <f ca="1">OFFSET('YODA Header Blocks'!$A$1,0,'YODA File'!A4170)</f>
        <v>Data Values</v>
      </c>
      <c r="C4170" s="111">
        <f t="shared" ca="1" si="131"/>
        <v>4069</v>
      </c>
      <c r="D4170" s="111" t="str">
        <f ca="1">IF(ROW()-2&gt;LengthHeader,"",
OFFSET('YODA Header Blocks'!$A$2,'YODA File'!C4170,'YODA File'!A4170))</f>
        <v/>
      </c>
    </row>
    <row r="4171" spans="1:4" x14ac:dyDescent="0.25">
      <c r="A4171" s="111">
        <f t="shared" ca="1" si="130"/>
        <v>28</v>
      </c>
      <c r="B4171" s="111" t="str">
        <f ca="1">OFFSET('YODA Header Blocks'!$A$1,0,'YODA File'!A4171)</f>
        <v>Data Values</v>
      </c>
      <c r="C4171" s="111">
        <f t="shared" ca="1" si="131"/>
        <v>4070</v>
      </c>
      <c r="D4171" s="111" t="str">
        <f ca="1">IF(ROW()-2&gt;LengthHeader,"",
OFFSET('YODA Header Blocks'!$A$2,'YODA File'!C4171,'YODA File'!A4171))</f>
        <v/>
      </c>
    </row>
    <row r="4172" spans="1:4" x14ac:dyDescent="0.25">
      <c r="A4172" s="111">
        <f t="shared" ca="1" si="130"/>
        <v>28</v>
      </c>
      <c r="B4172" s="111" t="str">
        <f ca="1">OFFSET('YODA Header Blocks'!$A$1,0,'YODA File'!A4172)</f>
        <v>Data Values</v>
      </c>
      <c r="C4172" s="111">
        <f t="shared" ca="1" si="131"/>
        <v>4071</v>
      </c>
      <c r="D4172" s="111" t="str">
        <f ca="1">IF(ROW()-2&gt;LengthHeader,"",
OFFSET('YODA Header Blocks'!$A$2,'YODA File'!C4172,'YODA File'!A4172))</f>
        <v/>
      </c>
    </row>
    <row r="4173" spans="1:4" x14ac:dyDescent="0.25">
      <c r="A4173" s="111">
        <f t="shared" ca="1" si="130"/>
        <v>28</v>
      </c>
      <c r="B4173" s="111" t="str">
        <f ca="1">OFFSET('YODA Header Blocks'!$A$1,0,'YODA File'!A4173)</f>
        <v>Data Values</v>
      </c>
      <c r="C4173" s="111">
        <f t="shared" ca="1" si="131"/>
        <v>4072</v>
      </c>
      <c r="D4173" s="111" t="str">
        <f ca="1">IF(ROW()-2&gt;LengthHeader,"",
OFFSET('YODA Header Blocks'!$A$2,'YODA File'!C4173,'YODA File'!A4173))</f>
        <v/>
      </c>
    </row>
    <row r="4174" spans="1:4" x14ac:dyDescent="0.25">
      <c r="A4174" s="111">
        <f t="shared" ca="1" si="130"/>
        <v>28</v>
      </c>
      <c r="B4174" s="111" t="str">
        <f ca="1">OFFSET('YODA Header Blocks'!$A$1,0,'YODA File'!A4174)</f>
        <v>Data Values</v>
      </c>
      <c r="C4174" s="111">
        <f t="shared" ca="1" si="131"/>
        <v>4073</v>
      </c>
      <c r="D4174" s="111" t="str">
        <f ca="1">IF(ROW()-2&gt;LengthHeader,"",
OFFSET('YODA Header Blocks'!$A$2,'YODA File'!C4174,'YODA File'!A4174))</f>
        <v/>
      </c>
    </row>
    <row r="4175" spans="1:4" x14ac:dyDescent="0.25">
      <c r="A4175" s="111">
        <f t="shared" ca="1" si="130"/>
        <v>28</v>
      </c>
      <c r="B4175" s="111" t="str">
        <f ca="1">OFFSET('YODA Header Blocks'!$A$1,0,'YODA File'!A4175)</f>
        <v>Data Values</v>
      </c>
      <c r="C4175" s="111">
        <f t="shared" ca="1" si="131"/>
        <v>4074</v>
      </c>
      <c r="D4175" s="111" t="str">
        <f ca="1">IF(ROW()-2&gt;LengthHeader,"",
OFFSET('YODA Header Blocks'!$A$2,'YODA File'!C4175,'YODA File'!A4175))</f>
        <v/>
      </c>
    </row>
    <row r="4176" spans="1:4" x14ac:dyDescent="0.25">
      <c r="A4176" s="111">
        <f t="shared" ca="1" si="130"/>
        <v>28</v>
      </c>
      <c r="B4176" s="111" t="str">
        <f ca="1">OFFSET('YODA Header Blocks'!$A$1,0,'YODA File'!A4176)</f>
        <v>Data Values</v>
      </c>
      <c r="C4176" s="111">
        <f t="shared" ca="1" si="131"/>
        <v>4075</v>
      </c>
      <c r="D4176" s="111" t="str">
        <f ca="1">IF(ROW()-2&gt;LengthHeader,"",
OFFSET('YODA Header Blocks'!$A$2,'YODA File'!C4176,'YODA File'!A4176))</f>
        <v/>
      </c>
    </row>
    <row r="4177" spans="1:4" x14ac:dyDescent="0.25">
      <c r="A4177" s="111">
        <f t="shared" ca="1" si="130"/>
        <v>28</v>
      </c>
      <c r="B4177" s="111" t="str">
        <f ca="1">OFFSET('YODA Header Blocks'!$A$1,0,'YODA File'!A4177)</f>
        <v>Data Values</v>
      </c>
      <c r="C4177" s="111">
        <f t="shared" ca="1" si="131"/>
        <v>4076</v>
      </c>
      <c r="D4177" s="111" t="str">
        <f ca="1">IF(ROW()-2&gt;LengthHeader,"",
OFFSET('YODA Header Blocks'!$A$2,'YODA File'!C4177,'YODA File'!A4177))</f>
        <v/>
      </c>
    </row>
    <row r="4178" spans="1:4" x14ac:dyDescent="0.25">
      <c r="A4178" s="111">
        <f t="shared" ca="1" si="130"/>
        <v>28</v>
      </c>
      <c r="B4178" s="111" t="str">
        <f ca="1">OFFSET('YODA Header Blocks'!$A$1,0,'YODA File'!A4178)</f>
        <v>Data Values</v>
      </c>
      <c r="C4178" s="111">
        <f t="shared" ca="1" si="131"/>
        <v>4077</v>
      </c>
      <c r="D4178" s="111" t="str">
        <f ca="1">IF(ROW()-2&gt;LengthHeader,"",
OFFSET('YODA Header Blocks'!$A$2,'YODA File'!C4178,'YODA File'!A4178))</f>
        <v/>
      </c>
    </row>
    <row r="4179" spans="1:4" x14ac:dyDescent="0.25">
      <c r="A4179" s="111">
        <f t="shared" ca="1" si="130"/>
        <v>28</v>
      </c>
      <c r="B4179" s="111" t="str">
        <f ca="1">OFFSET('YODA Header Blocks'!$A$1,0,'YODA File'!A4179)</f>
        <v>Data Values</v>
      </c>
      <c r="C4179" s="111">
        <f t="shared" ca="1" si="131"/>
        <v>4078</v>
      </c>
      <c r="D4179" s="111" t="str">
        <f ca="1">IF(ROW()-2&gt;LengthHeader,"",
OFFSET('YODA Header Blocks'!$A$2,'YODA File'!C4179,'YODA File'!A4179))</f>
        <v/>
      </c>
    </row>
    <row r="4180" spans="1:4" x14ac:dyDescent="0.25">
      <c r="A4180" s="111">
        <f t="shared" ca="1" si="130"/>
        <v>28</v>
      </c>
      <c r="B4180" s="111" t="str">
        <f ca="1">OFFSET('YODA Header Blocks'!$A$1,0,'YODA File'!A4180)</f>
        <v>Data Values</v>
      </c>
      <c r="C4180" s="111">
        <f t="shared" ca="1" si="131"/>
        <v>4079</v>
      </c>
      <c r="D4180" s="111" t="str">
        <f ca="1">IF(ROW()-2&gt;LengthHeader,"",
OFFSET('YODA Header Blocks'!$A$2,'YODA File'!C4180,'YODA File'!A4180))</f>
        <v/>
      </c>
    </row>
    <row r="4181" spans="1:4" x14ac:dyDescent="0.25">
      <c r="A4181" s="111">
        <f t="shared" ca="1" si="130"/>
        <v>28</v>
      </c>
      <c r="B4181" s="111" t="str">
        <f ca="1">OFFSET('YODA Header Blocks'!$A$1,0,'YODA File'!A4181)</f>
        <v>Data Values</v>
      </c>
      <c r="C4181" s="111">
        <f t="shared" ca="1" si="131"/>
        <v>4080</v>
      </c>
      <c r="D4181" s="111" t="str">
        <f ca="1">IF(ROW()-2&gt;LengthHeader,"",
OFFSET('YODA Header Blocks'!$A$2,'YODA File'!C4181,'YODA File'!A4181))</f>
        <v/>
      </c>
    </row>
    <row r="4182" spans="1:4" x14ac:dyDescent="0.25">
      <c r="A4182" s="111">
        <f t="shared" ca="1" si="130"/>
        <v>28</v>
      </c>
      <c r="B4182" s="111" t="str">
        <f ca="1">OFFSET('YODA Header Blocks'!$A$1,0,'YODA File'!A4182)</f>
        <v>Data Values</v>
      </c>
      <c r="C4182" s="111">
        <f t="shared" ca="1" si="131"/>
        <v>4081</v>
      </c>
      <c r="D4182" s="111" t="str">
        <f ca="1">IF(ROW()-2&gt;LengthHeader,"",
OFFSET('YODA Header Blocks'!$A$2,'YODA File'!C4182,'YODA File'!A4182))</f>
        <v/>
      </c>
    </row>
    <row r="4183" spans="1:4" x14ac:dyDescent="0.25">
      <c r="A4183" s="111">
        <f t="shared" ca="1" si="130"/>
        <v>28</v>
      </c>
      <c r="B4183" s="111" t="str">
        <f ca="1">OFFSET('YODA Header Blocks'!$A$1,0,'YODA File'!A4183)</f>
        <v>Data Values</v>
      </c>
      <c r="C4183" s="111">
        <f t="shared" ca="1" si="131"/>
        <v>4082</v>
      </c>
      <c r="D4183" s="111" t="str">
        <f ca="1">IF(ROW()-2&gt;LengthHeader,"",
OFFSET('YODA Header Blocks'!$A$2,'YODA File'!C4183,'YODA File'!A4183))</f>
        <v/>
      </c>
    </row>
    <row r="4184" spans="1:4" x14ac:dyDescent="0.25">
      <c r="A4184" s="111">
        <f t="shared" ca="1" si="130"/>
        <v>28</v>
      </c>
      <c r="B4184" s="111" t="str">
        <f ca="1">OFFSET('YODA Header Blocks'!$A$1,0,'YODA File'!A4184)</f>
        <v>Data Values</v>
      </c>
      <c r="C4184" s="111">
        <f t="shared" ca="1" si="131"/>
        <v>4083</v>
      </c>
      <c r="D4184" s="111" t="str">
        <f ca="1">IF(ROW()-2&gt;LengthHeader,"",
OFFSET('YODA Header Blocks'!$A$2,'YODA File'!C4184,'YODA File'!A4184))</f>
        <v/>
      </c>
    </row>
    <row r="4185" spans="1:4" x14ac:dyDescent="0.25">
      <c r="A4185" s="111">
        <f t="shared" ca="1" si="130"/>
        <v>28</v>
      </c>
      <c r="B4185" s="111" t="str">
        <f ca="1">OFFSET('YODA Header Blocks'!$A$1,0,'YODA File'!A4185)</f>
        <v>Data Values</v>
      </c>
      <c r="C4185" s="111">
        <f t="shared" ca="1" si="131"/>
        <v>4084</v>
      </c>
      <c r="D4185" s="111" t="str">
        <f ca="1">IF(ROW()-2&gt;LengthHeader,"",
OFFSET('YODA Header Blocks'!$A$2,'YODA File'!C4185,'YODA File'!A4185))</f>
        <v/>
      </c>
    </row>
    <row r="4186" spans="1:4" x14ac:dyDescent="0.25">
      <c r="A4186" s="111">
        <f t="shared" ca="1" si="130"/>
        <v>28</v>
      </c>
      <c r="B4186" s="111" t="str">
        <f ca="1">OFFSET('YODA Header Blocks'!$A$1,0,'YODA File'!A4186)</f>
        <v>Data Values</v>
      </c>
      <c r="C4186" s="111">
        <f t="shared" ca="1" si="131"/>
        <v>4085</v>
      </c>
      <c r="D4186" s="111" t="str">
        <f ca="1">IF(ROW()-2&gt;LengthHeader,"",
OFFSET('YODA Header Blocks'!$A$2,'YODA File'!C4186,'YODA File'!A4186))</f>
        <v/>
      </c>
    </row>
    <row r="4187" spans="1:4" x14ac:dyDescent="0.25">
      <c r="A4187" s="111">
        <f t="shared" ca="1" si="130"/>
        <v>28</v>
      </c>
      <c r="B4187" s="111" t="str">
        <f ca="1">OFFSET('YODA Header Blocks'!$A$1,0,'YODA File'!A4187)</f>
        <v>Data Values</v>
      </c>
      <c r="C4187" s="111">
        <f t="shared" ca="1" si="131"/>
        <v>4086</v>
      </c>
      <c r="D4187" s="111" t="str">
        <f ca="1">IF(ROW()-2&gt;LengthHeader,"",
OFFSET('YODA Header Blocks'!$A$2,'YODA File'!C4187,'YODA File'!A4187))</f>
        <v/>
      </c>
    </row>
    <row r="4188" spans="1:4" x14ac:dyDescent="0.25">
      <c r="A4188" s="111">
        <f t="shared" ca="1" si="130"/>
        <v>28</v>
      </c>
      <c r="B4188" s="111" t="str">
        <f ca="1">OFFSET('YODA Header Blocks'!$A$1,0,'YODA File'!A4188)</f>
        <v>Data Values</v>
      </c>
      <c r="C4188" s="111">
        <f t="shared" ca="1" si="131"/>
        <v>4087</v>
      </c>
      <c r="D4188" s="111" t="str">
        <f ca="1">IF(ROW()-2&gt;LengthHeader,"",
OFFSET('YODA Header Blocks'!$A$2,'YODA File'!C4188,'YODA File'!A4188))</f>
        <v/>
      </c>
    </row>
    <row r="4189" spans="1:4" x14ac:dyDescent="0.25">
      <c r="A4189" s="111">
        <f t="shared" ca="1" si="130"/>
        <v>28</v>
      </c>
      <c r="B4189" s="111" t="str">
        <f ca="1">OFFSET('YODA Header Blocks'!$A$1,0,'YODA File'!A4189)</f>
        <v>Data Values</v>
      </c>
      <c r="C4189" s="111">
        <f t="shared" ca="1" si="131"/>
        <v>4088</v>
      </c>
      <c r="D4189" s="111" t="str">
        <f ca="1">IF(ROW()-2&gt;LengthHeader,"",
OFFSET('YODA Header Blocks'!$A$2,'YODA File'!C4189,'YODA File'!A4189))</f>
        <v/>
      </c>
    </row>
    <row r="4190" spans="1:4" x14ac:dyDescent="0.25">
      <c r="A4190" s="111">
        <f t="shared" ca="1" si="130"/>
        <v>28</v>
      </c>
      <c r="B4190" s="111" t="str">
        <f ca="1">OFFSET('YODA Header Blocks'!$A$1,0,'YODA File'!A4190)</f>
        <v>Data Values</v>
      </c>
      <c r="C4190" s="111">
        <f t="shared" ca="1" si="131"/>
        <v>4089</v>
      </c>
      <c r="D4190" s="111" t="str">
        <f ca="1">IF(ROW()-2&gt;LengthHeader,"",
OFFSET('YODA Header Blocks'!$A$2,'YODA File'!C4190,'YODA File'!A4190))</f>
        <v/>
      </c>
    </row>
    <row r="4191" spans="1:4" x14ac:dyDescent="0.25">
      <c r="A4191" s="111">
        <f t="shared" ca="1" si="130"/>
        <v>28</v>
      </c>
      <c r="B4191" s="111" t="str">
        <f ca="1">OFFSET('YODA Header Blocks'!$A$1,0,'YODA File'!A4191)</f>
        <v>Data Values</v>
      </c>
      <c r="C4191" s="111">
        <f t="shared" ca="1" si="131"/>
        <v>4090</v>
      </c>
      <c r="D4191" s="111" t="str">
        <f ca="1">IF(ROW()-2&gt;LengthHeader,"",
OFFSET('YODA Header Blocks'!$A$2,'YODA File'!C4191,'YODA File'!A4191))</f>
        <v/>
      </c>
    </row>
    <row r="4192" spans="1:4" x14ac:dyDescent="0.25">
      <c r="A4192" s="111">
        <f t="shared" ca="1" si="130"/>
        <v>28</v>
      </c>
      <c r="B4192" s="111" t="str">
        <f ca="1">OFFSET('YODA Header Blocks'!$A$1,0,'YODA File'!A4192)</f>
        <v>Data Values</v>
      </c>
      <c r="C4192" s="111">
        <f t="shared" ca="1" si="131"/>
        <v>4091</v>
      </c>
      <c r="D4192" s="111" t="str">
        <f ca="1">IF(ROW()-2&gt;LengthHeader,"",
OFFSET('YODA Header Blocks'!$A$2,'YODA File'!C4192,'YODA File'!A4192))</f>
        <v/>
      </c>
    </row>
    <row r="4193" spans="1:4" x14ac:dyDescent="0.25">
      <c r="A4193" s="111">
        <f t="shared" ca="1" si="130"/>
        <v>28</v>
      </c>
      <c r="B4193" s="111" t="str">
        <f ca="1">OFFSET('YODA Header Blocks'!$A$1,0,'YODA File'!A4193)</f>
        <v>Data Values</v>
      </c>
      <c r="C4193" s="111">
        <f t="shared" ca="1" si="131"/>
        <v>4092</v>
      </c>
      <c r="D4193" s="111" t="str">
        <f ca="1">IF(ROW()-2&gt;LengthHeader,"",
OFFSET('YODA Header Blocks'!$A$2,'YODA File'!C4193,'YODA File'!A4193))</f>
        <v/>
      </c>
    </row>
    <row r="4194" spans="1:4" x14ac:dyDescent="0.25">
      <c r="A4194" s="111">
        <f t="shared" ca="1" si="130"/>
        <v>28</v>
      </c>
      <c r="B4194" s="111" t="str">
        <f ca="1">OFFSET('YODA Header Blocks'!$A$1,0,'YODA File'!A4194)</f>
        <v>Data Values</v>
      </c>
      <c r="C4194" s="111">
        <f t="shared" ca="1" si="131"/>
        <v>4093</v>
      </c>
      <c r="D4194" s="111" t="str">
        <f ca="1">IF(ROW()-2&gt;LengthHeader,"",
OFFSET('YODA Header Blocks'!$A$2,'YODA File'!C4194,'YODA File'!A4194))</f>
        <v/>
      </c>
    </row>
    <row r="4195" spans="1:4" x14ac:dyDescent="0.25">
      <c r="A4195" s="111">
        <f t="shared" ca="1" si="130"/>
        <v>28</v>
      </c>
      <c r="B4195" s="111" t="str">
        <f ca="1">OFFSET('YODA Header Blocks'!$A$1,0,'YODA File'!A4195)</f>
        <v>Data Values</v>
      </c>
      <c r="C4195" s="111">
        <f t="shared" ca="1" si="131"/>
        <v>4094</v>
      </c>
      <c r="D4195" s="111" t="str">
        <f ca="1">IF(ROW()-2&gt;LengthHeader,"",
OFFSET('YODA Header Blocks'!$A$2,'YODA File'!C4195,'YODA File'!A4195))</f>
        <v/>
      </c>
    </row>
    <row r="4196" spans="1:4" x14ac:dyDescent="0.25">
      <c r="A4196" s="111">
        <f t="shared" ca="1" si="130"/>
        <v>28</v>
      </c>
      <c r="B4196" s="111" t="str">
        <f ca="1">OFFSET('YODA Header Blocks'!$A$1,0,'YODA File'!A4196)</f>
        <v>Data Values</v>
      </c>
      <c r="C4196" s="111">
        <f t="shared" ca="1" si="131"/>
        <v>4095</v>
      </c>
      <c r="D4196" s="111" t="str">
        <f ca="1">IF(ROW()-2&gt;LengthHeader,"",
OFFSET('YODA Header Blocks'!$A$2,'YODA File'!C4196,'YODA File'!A4196))</f>
        <v/>
      </c>
    </row>
    <row r="4197" spans="1:4" x14ac:dyDescent="0.25">
      <c r="A4197" s="111">
        <f t="shared" ca="1" si="130"/>
        <v>28</v>
      </c>
      <c r="B4197" s="111" t="str">
        <f ca="1">OFFSET('YODA Header Blocks'!$A$1,0,'YODA File'!A4197)</f>
        <v>Data Values</v>
      </c>
      <c r="C4197" s="111">
        <f t="shared" ca="1" si="131"/>
        <v>4096</v>
      </c>
      <c r="D4197" s="111" t="str">
        <f ca="1">IF(ROW()-2&gt;LengthHeader,"",
OFFSET('YODA Header Blocks'!$A$2,'YODA File'!C4197,'YODA File'!A4197))</f>
        <v/>
      </c>
    </row>
    <row r="4198" spans="1:4" x14ac:dyDescent="0.25">
      <c r="A4198" s="111">
        <f t="shared" ca="1" si="130"/>
        <v>28</v>
      </c>
      <c r="B4198" s="111" t="str">
        <f ca="1">OFFSET('YODA Header Blocks'!$A$1,0,'YODA File'!A4198)</f>
        <v>Data Values</v>
      </c>
      <c r="C4198" s="111">
        <f t="shared" ca="1" si="131"/>
        <v>4097</v>
      </c>
      <c r="D4198" s="111" t="str">
        <f ca="1">IF(ROW()-2&gt;LengthHeader,"",
OFFSET('YODA Header Blocks'!$A$2,'YODA File'!C4198,'YODA File'!A4198))</f>
        <v/>
      </c>
    </row>
    <row r="4199" spans="1:4" x14ac:dyDescent="0.25">
      <c r="A4199" s="111">
        <f t="shared" ca="1" si="130"/>
        <v>28</v>
      </c>
      <c r="B4199" s="111" t="str">
        <f ca="1">OFFSET('YODA Header Blocks'!$A$1,0,'YODA File'!A4199)</f>
        <v>Data Values</v>
      </c>
      <c r="C4199" s="111">
        <f t="shared" ca="1" si="131"/>
        <v>4098</v>
      </c>
      <c r="D4199" s="111" t="str">
        <f ca="1">IF(ROW()-2&gt;LengthHeader,"",
OFFSET('YODA Header Blocks'!$A$2,'YODA File'!C4199,'YODA File'!A4199))</f>
        <v/>
      </c>
    </row>
    <row r="4200" spans="1:4" x14ac:dyDescent="0.25">
      <c r="A4200" s="111">
        <f t="shared" ca="1" si="130"/>
        <v>28</v>
      </c>
      <c r="B4200" s="111" t="str">
        <f ca="1">OFFSET('YODA Header Blocks'!$A$1,0,'YODA File'!A4200)</f>
        <v>Data Values</v>
      </c>
      <c r="C4200" s="111">
        <f t="shared" ca="1" si="131"/>
        <v>4099</v>
      </c>
      <c r="D4200" s="111" t="str">
        <f ca="1">IF(ROW()-2&gt;LengthHeader,"",
OFFSET('YODA Header Blocks'!$A$2,'YODA File'!C4200,'YODA File'!A4200))</f>
        <v/>
      </c>
    </row>
    <row r="4201" spans="1:4" x14ac:dyDescent="0.25">
      <c r="A4201" s="111">
        <f t="shared" ca="1" si="130"/>
        <v>28</v>
      </c>
      <c r="B4201" s="111" t="str">
        <f ca="1">OFFSET('YODA Header Blocks'!$A$1,0,'YODA File'!A4201)</f>
        <v>Data Values</v>
      </c>
      <c r="C4201" s="111">
        <f t="shared" ca="1" si="131"/>
        <v>4100</v>
      </c>
      <c r="D4201" s="111" t="str">
        <f ca="1">IF(ROW()-2&gt;LengthHeader,"",
OFFSET('YODA Header Blocks'!$A$2,'YODA File'!C4201,'YODA File'!A4201))</f>
        <v/>
      </c>
    </row>
    <row r="4202" spans="1:4" x14ac:dyDescent="0.25">
      <c r="A4202" s="111">
        <f t="shared" ca="1" si="130"/>
        <v>28</v>
      </c>
      <c r="B4202" s="111" t="str">
        <f ca="1">OFFSET('YODA Header Blocks'!$A$1,0,'YODA File'!A4202)</f>
        <v>Data Values</v>
      </c>
      <c r="C4202" s="111">
        <f t="shared" ca="1" si="131"/>
        <v>4101</v>
      </c>
      <c r="D4202" s="111" t="str">
        <f ca="1">IF(ROW()-2&gt;LengthHeader,"",
OFFSET('YODA Header Blocks'!$A$2,'YODA File'!C4202,'YODA File'!A4202))</f>
        <v/>
      </c>
    </row>
    <row r="4203" spans="1:4" x14ac:dyDescent="0.25">
      <c r="A4203" s="111">
        <f t="shared" ca="1" si="130"/>
        <v>28</v>
      </c>
      <c r="B4203" s="111" t="str">
        <f ca="1">OFFSET('YODA Header Blocks'!$A$1,0,'YODA File'!A4203)</f>
        <v>Data Values</v>
      </c>
      <c r="C4203" s="111">
        <f t="shared" ca="1" si="131"/>
        <v>4102</v>
      </c>
      <c r="D4203" s="111" t="str">
        <f ca="1">IF(ROW()-2&gt;LengthHeader,"",
OFFSET('YODA Header Blocks'!$A$2,'YODA File'!C4203,'YODA File'!A4203))</f>
        <v/>
      </c>
    </row>
    <row r="4204" spans="1:4" x14ac:dyDescent="0.25">
      <c r="A4204" s="111">
        <f t="shared" ca="1" si="130"/>
        <v>28</v>
      </c>
      <c r="B4204" s="111" t="str">
        <f ca="1">OFFSET('YODA Header Blocks'!$A$1,0,'YODA File'!A4204)</f>
        <v>Data Values</v>
      </c>
      <c r="C4204" s="111">
        <f t="shared" ca="1" si="131"/>
        <v>4103</v>
      </c>
      <c r="D4204" s="111" t="str">
        <f ca="1">IF(ROW()-2&gt;LengthHeader,"",
OFFSET('YODA Header Blocks'!$A$2,'YODA File'!C4204,'YODA File'!A4204))</f>
        <v/>
      </c>
    </row>
    <row r="4205" spans="1:4" x14ac:dyDescent="0.25">
      <c r="A4205" s="111">
        <f t="shared" ca="1" si="130"/>
        <v>28</v>
      </c>
      <c r="B4205" s="111" t="str">
        <f ca="1">OFFSET('YODA Header Blocks'!$A$1,0,'YODA File'!A4205)</f>
        <v>Data Values</v>
      </c>
      <c r="C4205" s="111">
        <f t="shared" ca="1" si="131"/>
        <v>4104</v>
      </c>
      <c r="D4205" s="111" t="str">
        <f ca="1">IF(ROW()-2&gt;LengthHeader,"",
OFFSET('YODA Header Blocks'!$A$2,'YODA File'!C4205,'YODA File'!A4205))</f>
        <v/>
      </c>
    </row>
    <row r="4206" spans="1:4" x14ac:dyDescent="0.25">
      <c r="A4206" s="111">
        <f t="shared" ca="1" si="130"/>
        <v>28</v>
      </c>
      <c r="B4206" s="111" t="str">
        <f ca="1">OFFSET('YODA Header Blocks'!$A$1,0,'YODA File'!A4206)</f>
        <v>Data Values</v>
      </c>
      <c r="C4206" s="111">
        <f t="shared" ca="1" si="131"/>
        <v>4105</v>
      </c>
      <c r="D4206" s="111" t="str">
        <f ca="1">IF(ROW()-2&gt;LengthHeader,"",
OFFSET('YODA Header Blocks'!$A$2,'YODA File'!C4206,'YODA File'!A4206))</f>
        <v/>
      </c>
    </row>
    <row r="4207" spans="1:4" x14ac:dyDescent="0.25">
      <c r="A4207" s="111">
        <f t="shared" ca="1" si="130"/>
        <v>28</v>
      </c>
      <c r="B4207" s="111" t="str">
        <f ca="1">OFFSET('YODA Header Blocks'!$A$1,0,'YODA File'!A4207)</f>
        <v>Data Values</v>
      </c>
      <c r="C4207" s="111">
        <f t="shared" ca="1" si="131"/>
        <v>4106</v>
      </c>
      <c r="D4207" s="111" t="str">
        <f ca="1">IF(ROW()-2&gt;LengthHeader,"",
OFFSET('YODA Header Blocks'!$A$2,'YODA File'!C4207,'YODA File'!A4207))</f>
        <v/>
      </c>
    </row>
    <row r="4208" spans="1:4" x14ac:dyDescent="0.25">
      <c r="A4208" s="111">
        <f t="shared" ca="1" si="130"/>
        <v>28</v>
      </c>
      <c r="B4208" s="111" t="str">
        <f ca="1">OFFSET('YODA Header Blocks'!$A$1,0,'YODA File'!A4208)</f>
        <v>Data Values</v>
      </c>
      <c r="C4208" s="111">
        <f t="shared" ca="1" si="131"/>
        <v>4107</v>
      </c>
      <c r="D4208" s="111" t="str">
        <f ca="1">IF(ROW()-2&gt;LengthHeader,"",
OFFSET('YODA Header Blocks'!$A$2,'YODA File'!C4208,'YODA File'!A4208))</f>
        <v/>
      </c>
    </row>
    <row r="4209" spans="1:4" x14ac:dyDescent="0.25">
      <c r="A4209" s="111">
        <f t="shared" ca="1" si="130"/>
        <v>28</v>
      </c>
      <c r="B4209" s="111" t="str">
        <f ca="1">OFFSET('YODA Header Blocks'!$A$1,0,'YODA File'!A4209)</f>
        <v>Data Values</v>
      </c>
      <c r="C4209" s="111">
        <f t="shared" ca="1" si="131"/>
        <v>4108</v>
      </c>
      <c r="D4209" s="111" t="str">
        <f ca="1">IF(ROW()-2&gt;LengthHeader,"",
OFFSET('YODA Header Blocks'!$A$2,'YODA File'!C4209,'YODA File'!A4209))</f>
        <v/>
      </c>
    </row>
    <row r="4210" spans="1:4" x14ac:dyDescent="0.25">
      <c r="A4210" s="111">
        <f t="shared" ca="1" si="130"/>
        <v>28</v>
      </c>
      <c r="B4210" s="111" t="str">
        <f ca="1">OFFSET('YODA Header Blocks'!$A$1,0,'YODA File'!A4210)</f>
        <v>Data Values</v>
      </c>
      <c r="C4210" s="111">
        <f t="shared" ca="1" si="131"/>
        <v>4109</v>
      </c>
      <c r="D4210" s="111" t="str">
        <f ca="1">IF(ROW()-2&gt;LengthHeader,"",
OFFSET('YODA Header Blocks'!$A$2,'YODA File'!C4210,'YODA File'!A4210))</f>
        <v/>
      </c>
    </row>
    <row r="4211" spans="1:4" x14ac:dyDescent="0.25">
      <c r="A4211" s="111">
        <f t="shared" ca="1" si="130"/>
        <v>28</v>
      </c>
      <c r="B4211" s="111" t="str">
        <f ca="1">OFFSET('YODA Header Blocks'!$A$1,0,'YODA File'!A4211)</f>
        <v>Data Values</v>
      </c>
      <c r="C4211" s="111">
        <f t="shared" ca="1" si="131"/>
        <v>4110</v>
      </c>
      <c r="D4211" s="111" t="str">
        <f ca="1">IF(ROW()-2&gt;LengthHeader,"",
OFFSET('YODA Header Blocks'!$A$2,'YODA File'!C4211,'YODA File'!A4211))</f>
        <v/>
      </c>
    </row>
    <row r="4212" spans="1:4" x14ac:dyDescent="0.25">
      <c r="A4212" s="111">
        <f t="shared" ca="1" si="130"/>
        <v>28</v>
      </c>
      <c r="B4212" s="111" t="str">
        <f ca="1">OFFSET('YODA Header Blocks'!$A$1,0,'YODA File'!A4212)</f>
        <v>Data Values</v>
      </c>
      <c r="C4212" s="111">
        <f t="shared" ca="1" si="131"/>
        <v>4111</v>
      </c>
      <c r="D4212" s="111" t="str">
        <f ca="1">IF(ROW()-2&gt;LengthHeader,"",
OFFSET('YODA Header Blocks'!$A$2,'YODA File'!C4212,'YODA File'!A4212))</f>
        <v/>
      </c>
    </row>
    <row r="4213" spans="1:4" x14ac:dyDescent="0.25">
      <c r="A4213" s="111">
        <f t="shared" ca="1" si="130"/>
        <v>28</v>
      </c>
      <c r="B4213" s="111" t="str">
        <f ca="1">OFFSET('YODA Header Blocks'!$A$1,0,'YODA File'!A4213)</f>
        <v>Data Values</v>
      </c>
      <c r="C4213" s="111">
        <f t="shared" ca="1" si="131"/>
        <v>4112</v>
      </c>
      <c r="D4213" s="111" t="str">
        <f ca="1">IF(ROW()-2&gt;LengthHeader,"",
OFFSET('YODA Header Blocks'!$A$2,'YODA File'!C4213,'YODA File'!A4213))</f>
        <v/>
      </c>
    </row>
    <row r="4214" spans="1:4" x14ac:dyDescent="0.25">
      <c r="A4214" s="111">
        <f t="shared" ca="1" si="130"/>
        <v>28</v>
      </c>
      <c r="B4214" s="111" t="str">
        <f ca="1">OFFSET('YODA Header Blocks'!$A$1,0,'YODA File'!A4214)</f>
        <v>Data Values</v>
      </c>
      <c r="C4214" s="111">
        <f t="shared" ca="1" si="131"/>
        <v>4113</v>
      </c>
      <c r="D4214" s="111" t="str">
        <f ca="1">IF(ROW()-2&gt;LengthHeader,"",
OFFSET('YODA Header Blocks'!$A$2,'YODA File'!C4214,'YODA File'!A4214))</f>
        <v/>
      </c>
    </row>
    <row r="4215" spans="1:4" x14ac:dyDescent="0.25">
      <c r="A4215" s="111">
        <f t="shared" ca="1" si="130"/>
        <v>28</v>
      </c>
      <c r="B4215" s="111" t="str">
        <f ca="1">OFFSET('YODA Header Blocks'!$A$1,0,'YODA File'!A4215)</f>
        <v>Data Values</v>
      </c>
      <c r="C4215" s="111">
        <f t="shared" ca="1" si="131"/>
        <v>4114</v>
      </c>
      <c r="D4215" s="111" t="str">
        <f ca="1">IF(ROW()-2&gt;LengthHeader,"",
OFFSET('YODA Header Blocks'!$A$2,'YODA File'!C4215,'YODA File'!A4215))</f>
        <v/>
      </c>
    </row>
    <row r="4216" spans="1:4" x14ac:dyDescent="0.25">
      <c r="A4216" s="111">
        <f t="shared" ca="1" si="130"/>
        <v>28</v>
      </c>
      <c r="B4216" s="111" t="str">
        <f ca="1">OFFSET('YODA Header Blocks'!$A$1,0,'YODA File'!A4216)</f>
        <v>Data Values</v>
      </c>
      <c r="C4216" s="111">
        <f t="shared" ca="1" si="131"/>
        <v>4115</v>
      </c>
      <c r="D4216" s="111" t="str">
        <f ca="1">IF(ROW()-2&gt;LengthHeader,"",
OFFSET('YODA Header Blocks'!$A$2,'YODA File'!C4216,'YODA File'!A4216))</f>
        <v/>
      </c>
    </row>
    <row r="4217" spans="1:4" x14ac:dyDescent="0.25">
      <c r="A4217" s="111">
        <f t="shared" ca="1" si="130"/>
        <v>28</v>
      </c>
      <c r="B4217" s="111" t="str">
        <f ca="1">OFFSET('YODA Header Blocks'!$A$1,0,'YODA File'!A4217)</f>
        <v>Data Values</v>
      </c>
      <c r="C4217" s="111">
        <f t="shared" ca="1" si="131"/>
        <v>4116</v>
      </c>
      <c r="D4217" s="111" t="str">
        <f ca="1">IF(ROW()-2&gt;LengthHeader,"",
OFFSET('YODA Header Blocks'!$A$2,'YODA File'!C4217,'YODA File'!A4217))</f>
        <v/>
      </c>
    </row>
    <row r="4218" spans="1:4" x14ac:dyDescent="0.25">
      <c r="A4218" s="111">
        <f t="shared" ca="1" si="130"/>
        <v>28</v>
      </c>
      <c r="B4218" s="111" t="str">
        <f ca="1">OFFSET('YODA Header Blocks'!$A$1,0,'YODA File'!A4218)</f>
        <v>Data Values</v>
      </c>
      <c r="C4218" s="111">
        <f t="shared" ca="1" si="131"/>
        <v>4117</v>
      </c>
      <c r="D4218" s="111" t="str">
        <f ca="1">IF(ROW()-2&gt;LengthHeader,"",
OFFSET('YODA Header Blocks'!$A$2,'YODA File'!C4218,'YODA File'!A4218))</f>
        <v/>
      </c>
    </row>
    <row r="4219" spans="1:4" x14ac:dyDescent="0.25">
      <c r="A4219" s="111">
        <f t="shared" ca="1" si="130"/>
        <v>28</v>
      </c>
      <c r="B4219" s="111" t="str">
        <f ca="1">OFFSET('YODA Header Blocks'!$A$1,0,'YODA File'!A4219)</f>
        <v>Data Values</v>
      </c>
      <c r="C4219" s="111">
        <f t="shared" ca="1" si="131"/>
        <v>4118</v>
      </c>
      <c r="D4219" s="111" t="str">
        <f ca="1">IF(ROW()-2&gt;LengthHeader,"",
OFFSET('YODA Header Blocks'!$A$2,'YODA File'!C4219,'YODA File'!A4219))</f>
        <v/>
      </c>
    </row>
    <row r="4220" spans="1:4" x14ac:dyDescent="0.25">
      <c r="A4220" s="111">
        <f t="shared" ca="1" si="130"/>
        <v>28</v>
      </c>
      <c r="B4220" s="111" t="str">
        <f ca="1">OFFSET('YODA Header Blocks'!$A$1,0,'YODA File'!A4220)</f>
        <v>Data Values</v>
      </c>
      <c r="C4220" s="111">
        <f t="shared" ca="1" si="131"/>
        <v>4119</v>
      </c>
      <c r="D4220" s="111" t="str">
        <f ca="1">IF(ROW()-2&gt;LengthHeader,"",
OFFSET('YODA Header Blocks'!$A$2,'YODA File'!C4220,'YODA File'!A4220))</f>
        <v/>
      </c>
    </row>
    <row r="4221" spans="1:4" x14ac:dyDescent="0.25">
      <c r="A4221" s="111">
        <f t="shared" ca="1" si="130"/>
        <v>28</v>
      </c>
      <c r="B4221" s="111" t="str">
        <f ca="1">OFFSET('YODA Header Blocks'!$A$1,0,'YODA File'!A4221)</f>
        <v>Data Values</v>
      </c>
      <c r="C4221" s="111">
        <f t="shared" ca="1" si="131"/>
        <v>4120</v>
      </c>
      <c r="D4221" s="111" t="str">
        <f ca="1">IF(ROW()-2&gt;LengthHeader,"",
OFFSET('YODA Header Blocks'!$A$2,'YODA File'!C4221,'YODA File'!A4221))</f>
        <v/>
      </c>
    </row>
    <row r="4222" spans="1:4" x14ac:dyDescent="0.25">
      <c r="A4222" s="111">
        <f t="shared" ca="1" si="130"/>
        <v>28</v>
      </c>
      <c r="B4222" s="111" t="str">
        <f ca="1">OFFSET('YODA Header Blocks'!$A$1,0,'YODA File'!A4222)</f>
        <v>Data Values</v>
      </c>
      <c r="C4222" s="111">
        <f t="shared" ca="1" si="131"/>
        <v>4121</v>
      </c>
      <c r="D4222" s="111" t="str">
        <f ca="1">IF(ROW()-2&gt;LengthHeader,"",
OFFSET('YODA Header Blocks'!$A$2,'YODA File'!C4222,'YODA File'!A4222))</f>
        <v/>
      </c>
    </row>
    <row r="4223" spans="1:4" x14ac:dyDescent="0.25">
      <c r="A4223" s="111">
        <f t="shared" ca="1" si="130"/>
        <v>28</v>
      </c>
      <c r="B4223" s="111" t="str">
        <f ca="1">OFFSET('YODA Header Blocks'!$A$1,0,'YODA File'!A4223)</f>
        <v>Data Values</v>
      </c>
      <c r="C4223" s="111">
        <f t="shared" ca="1" si="131"/>
        <v>4122</v>
      </c>
      <c r="D4223" s="111" t="str">
        <f ca="1">IF(ROW()-2&gt;LengthHeader,"",
OFFSET('YODA Header Blocks'!$A$2,'YODA File'!C4223,'YODA File'!A4223))</f>
        <v/>
      </c>
    </row>
    <row r="4224" spans="1:4" x14ac:dyDescent="0.25">
      <c r="A4224" s="111">
        <f t="shared" ca="1" si="130"/>
        <v>28</v>
      </c>
      <c r="B4224" s="111" t="str">
        <f ca="1">OFFSET('YODA Header Blocks'!$A$1,0,'YODA File'!A4224)</f>
        <v>Data Values</v>
      </c>
      <c r="C4224" s="111">
        <f t="shared" ca="1" si="131"/>
        <v>4123</v>
      </c>
      <c r="D4224" s="111" t="str">
        <f ca="1">IF(ROW()-2&gt;LengthHeader,"",
OFFSET('YODA Header Blocks'!$A$2,'YODA File'!C4224,'YODA File'!A4224))</f>
        <v/>
      </c>
    </row>
    <row r="4225" spans="1:4" x14ac:dyDescent="0.25">
      <c r="A4225" s="111">
        <f t="shared" ca="1" si="130"/>
        <v>28</v>
      </c>
      <c r="B4225" s="111" t="str">
        <f ca="1">OFFSET('YODA Header Blocks'!$A$1,0,'YODA File'!A4225)</f>
        <v>Data Values</v>
      </c>
      <c r="C4225" s="111">
        <f t="shared" ca="1" si="131"/>
        <v>4124</v>
      </c>
      <c r="D4225" s="111" t="str">
        <f ca="1">IF(ROW()-2&gt;LengthHeader,"",
OFFSET('YODA Header Blocks'!$A$2,'YODA File'!C4225,'YODA File'!A4225))</f>
        <v/>
      </c>
    </row>
    <row r="4226" spans="1:4" x14ac:dyDescent="0.25">
      <c r="A4226" s="111">
        <f t="shared" ca="1" si="130"/>
        <v>28</v>
      </c>
      <c r="B4226" s="111" t="str">
        <f ca="1">OFFSET('YODA Header Blocks'!$A$1,0,'YODA File'!A4226)</f>
        <v>Data Values</v>
      </c>
      <c r="C4226" s="111">
        <f t="shared" ca="1" si="131"/>
        <v>4125</v>
      </c>
      <c r="D4226" s="111" t="str">
        <f ca="1">IF(ROW()-2&gt;LengthHeader,"",
OFFSET('YODA Header Blocks'!$A$2,'YODA File'!C4226,'YODA File'!A4226))</f>
        <v/>
      </c>
    </row>
    <row r="4227" spans="1:4" x14ac:dyDescent="0.25">
      <c r="A4227" s="111">
        <f t="shared" ref="A4227:A4290" ca="1" si="132">IF(C4226=INDIRECT(CONCATENATE("'YODA Header Blocks'!R2C",A4226+1,":R2C",A4226+1),FALSE),A4226+1,A4226)</f>
        <v>28</v>
      </c>
      <c r="B4227" s="111" t="str">
        <f ca="1">OFFSET('YODA Header Blocks'!$A$1,0,'YODA File'!A4227)</f>
        <v>Data Values</v>
      </c>
      <c r="C4227" s="111">
        <f t="shared" ref="C4227:C4290" ca="1" si="133">IF(C4226=SUM(INDIRECT(CONCATENATE("'YODA Header Blocks'!R2C",A4226+1,":R2C",A4226+1),FALSE)),1,C4226+1)</f>
        <v>4126</v>
      </c>
      <c r="D4227" s="111" t="str">
        <f ca="1">IF(ROW()-2&gt;LengthHeader,"",
OFFSET('YODA Header Blocks'!$A$2,'YODA File'!C4227,'YODA File'!A4227))</f>
        <v/>
      </c>
    </row>
    <row r="4228" spans="1:4" x14ac:dyDescent="0.25">
      <c r="A4228" s="111">
        <f t="shared" ca="1" si="132"/>
        <v>28</v>
      </c>
      <c r="B4228" s="111" t="str">
        <f ca="1">OFFSET('YODA Header Blocks'!$A$1,0,'YODA File'!A4228)</f>
        <v>Data Values</v>
      </c>
      <c r="C4228" s="111">
        <f t="shared" ca="1" si="133"/>
        <v>4127</v>
      </c>
      <c r="D4228" s="111" t="str">
        <f ca="1">IF(ROW()-2&gt;LengthHeader,"",
OFFSET('YODA Header Blocks'!$A$2,'YODA File'!C4228,'YODA File'!A4228))</f>
        <v/>
      </c>
    </row>
    <row r="4229" spans="1:4" x14ac:dyDescent="0.25">
      <c r="A4229" s="111">
        <f t="shared" ca="1" si="132"/>
        <v>28</v>
      </c>
      <c r="B4229" s="111" t="str">
        <f ca="1">OFFSET('YODA Header Blocks'!$A$1,0,'YODA File'!A4229)</f>
        <v>Data Values</v>
      </c>
      <c r="C4229" s="111">
        <f t="shared" ca="1" si="133"/>
        <v>4128</v>
      </c>
      <c r="D4229" s="111" t="str">
        <f ca="1">IF(ROW()-2&gt;LengthHeader,"",
OFFSET('YODA Header Blocks'!$A$2,'YODA File'!C4229,'YODA File'!A4229))</f>
        <v/>
      </c>
    </row>
    <row r="4230" spans="1:4" x14ac:dyDescent="0.25">
      <c r="A4230" s="111">
        <f t="shared" ca="1" si="132"/>
        <v>28</v>
      </c>
      <c r="B4230" s="111" t="str">
        <f ca="1">OFFSET('YODA Header Blocks'!$A$1,0,'YODA File'!A4230)</f>
        <v>Data Values</v>
      </c>
      <c r="C4230" s="111">
        <f t="shared" ca="1" si="133"/>
        <v>4129</v>
      </c>
      <c r="D4230" s="111" t="str">
        <f ca="1">IF(ROW()-2&gt;LengthHeader,"",
OFFSET('YODA Header Blocks'!$A$2,'YODA File'!C4230,'YODA File'!A4230))</f>
        <v/>
      </c>
    </row>
    <row r="4231" spans="1:4" x14ac:dyDescent="0.25">
      <c r="A4231" s="111">
        <f t="shared" ca="1" si="132"/>
        <v>28</v>
      </c>
      <c r="B4231" s="111" t="str">
        <f ca="1">OFFSET('YODA Header Blocks'!$A$1,0,'YODA File'!A4231)</f>
        <v>Data Values</v>
      </c>
      <c r="C4231" s="111">
        <f t="shared" ca="1" si="133"/>
        <v>4130</v>
      </c>
      <c r="D4231" s="111" t="str">
        <f ca="1">IF(ROW()-2&gt;LengthHeader,"",
OFFSET('YODA Header Blocks'!$A$2,'YODA File'!C4231,'YODA File'!A4231))</f>
        <v/>
      </c>
    </row>
    <row r="4232" spans="1:4" x14ac:dyDescent="0.25">
      <c r="A4232" s="111">
        <f t="shared" ca="1" si="132"/>
        <v>28</v>
      </c>
      <c r="B4232" s="111" t="str">
        <f ca="1">OFFSET('YODA Header Blocks'!$A$1,0,'YODA File'!A4232)</f>
        <v>Data Values</v>
      </c>
      <c r="C4232" s="111">
        <f t="shared" ca="1" si="133"/>
        <v>4131</v>
      </c>
      <c r="D4232" s="111" t="str">
        <f ca="1">IF(ROW()-2&gt;LengthHeader,"",
OFFSET('YODA Header Blocks'!$A$2,'YODA File'!C4232,'YODA File'!A4232))</f>
        <v/>
      </c>
    </row>
    <row r="4233" spans="1:4" x14ac:dyDescent="0.25">
      <c r="A4233" s="111">
        <f t="shared" ca="1" si="132"/>
        <v>28</v>
      </c>
      <c r="B4233" s="111" t="str">
        <f ca="1">OFFSET('YODA Header Blocks'!$A$1,0,'YODA File'!A4233)</f>
        <v>Data Values</v>
      </c>
      <c r="C4233" s="111">
        <f t="shared" ca="1" si="133"/>
        <v>4132</v>
      </c>
      <c r="D4233" s="111" t="str">
        <f ca="1">IF(ROW()-2&gt;LengthHeader,"",
OFFSET('YODA Header Blocks'!$A$2,'YODA File'!C4233,'YODA File'!A4233))</f>
        <v/>
      </c>
    </row>
    <row r="4234" spans="1:4" x14ac:dyDescent="0.25">
      <c r="A4234" s="111">
        <f t="shared" ca="1" si="132"/>
        <v>28</v>
      </c>
      <c r="B4234" s="111" t="str">
        <f ca="1">OFFSET('YODA Header Blocks'!$A$1,0,'YODA File'!A4234)</f>
        <v>Data Values</v>
      </c>
      <c r="C4234" s="111">
        <f t="shared" ca="1" si="133"/>
        <v>4133</v>
      </c>
      <c r="D4234" s="111" t="str">
        <f ca="1">IF(ROW()-2&gt;LengthHeader,"",
OFFSET('YODA Header Blocks'!$A$2,'YODA File'!C4234,'YODA File'!A4234))</f>
        <v/>
      </c>
    </row>
    <row r="4235" spans="1:4" x14ac:dyDescent="0.25">
      <c r="A4235" s="111">
        <f t="shared" ca="1" si="132"/>
        <v>28</v>
      </c>
      <c r="B4235" s="111" t="str">
        <f ca="1">OFFSET('YODA Header Blocks'!$A$1,0,'YODA File'!A4235)</f>
        <v>Data Values</v>
      </c>
      <c r="C4235" s="111">
        <f t="shared" ca="1" si="133"/>
        <v>4134</v>
      </c>
      <c r="D4235" s="111" t="str">
        <f ca="1">IF(ROW()-2&gt;LengthHeader,"",
OFFSET('YODA Header Blocks'!$A$2,'YODA File'!C4235,'YODA File'!A4235))</f>
        <v/>
      </c>
    </row>
    <row r="4236" spans="1:4" x14ac:dyDescent="0.25">
      <c r="A4236" s="111">
        <f t="shared" ca="1" si="132"/>
        <v>28</v>
      </c>
      <c r="B4236" s="111" t="str">
        <f ca="1">OFFSET('YODA Header Blocks'!$A$1,0,'YODA File'!A4236)</f>
        <v>Data Values</v>
      </c>
      <c r="C4236" s="111">
        <f t="shared" ca="1" si="133"/>
        <v>4135</v>
      </c>
      <c r="D4236" s="111" t="str">
        <f ca="1">IF(ROW()-2&gt;LengthHeader,"",
OFFSET('YODA Header Blocks'!$A$2,'YODA File'!C4236,'YODA File'!A4236))</f>
        <v/>
      </c>
    </row>
    <row r="4237" spans="1:4" x14ac:dyDescent="0.25">
      <c r="A4237" s="111">
        <f t="shared" ca="1" si="132"/>
        <v>28</v>
      </c>
      <c r="B4237" s="111" t="str">
        <f ca="1">OFFSET('YODA Header Blocks'!$A$1,0,'YODA File'!A4237)</f>
        <v>Data Values</v>
      </c>
      <c r="C4237" s="111">
        <f t="shared" ca="1" si="133"/>
        <v>4136</v>
      </c>
      <c r="D4237" s="111" t="str">
        <f ca="1">IF(ROW()-2&gt;LengthHeader,"",
OFFSET('YODA Header Blocks'!$A$2,'YODA File'!C4237,'YODA File'!A4237))</f>
        <v/>
      </c>
    </row>
    <row r="4238" spans="1:4" x14ac:dyDescent="0.25">
      <c r="A4238" s="111">
        <f t="shared" ca="1" si="132"/>
        <v>28</v>
      </c>
      <c r="B4238" s="111" t="str">
        <f ca="1">OFFSET('YODA Header Blocks'!$A$1,0,'YODA File'!A4238)</f>
        <v>Data Values</v>
      </c>
      <c r="C4238" s="111">
        <f t="shared" ca="1" si="133"/>
        <v>4137</v>
      </c>
      <c r="D4238" s="111" t="str">
        <f ca="1">IF(ROW()-2&gt;LengthHeader,"",
OFFSET('YODA Header Blocks'!$A$2,'YODA File'!C4238,'YODA File'!A4238))</f>
        <v/>
      </c>
    </row>
    <row r="4239" spans="1:4" x14ac:dyDescent="0.25">
      <c r="A4239" s="111">
        <f t="shared" ca="1" si="132"/>
        <v>28</v>
      </c>
      <c r="B4239" s="111" t="str">
        <f ca="1">OFFSET('YODA Header Blocks'!$A$1,0,'YODA File'!A4239)</f>
        <v>Data Values</v>
      </c>
      <c r="C4239" s="111">
        <f t="shared" ca="1" si="133"/>
        <v>4138</v>
      </c>
      <c r="D4239" s="111" t="str">
        <f ca="1">IF(ROW()-2&gt;LengthHeader,"",
OFFSET('YODA Header Blocks'!$A$2,'YODA File'!C4239,'YODA File'!A4239))</f>
        <v/>
      </c>
    </row>
    <row r="4240" spans="1:4" x14ac:dyDescent="0.25">
      <c r="A4240" s="111">
        <f t="shared" ca="1" si="132"/>
        <v>28</v>
      </c>
      <c r="B4240" s="111" t="str">
        <f ca="1">OFFSET('YODA Header Blocks'!$A$1,0,'YODA File'!A4240)</f>
        <v>Data Values</v>
      </c>
      <c r="C4240" s="111">
        <f t="shared" ca="1" si="133"/>
        <v>4139</v>
      </c>
      <c r="D4240" s="111" t="str">
        <f ca="1">IF(ROW()-2&gt;LengthHeader,"",
OFFSET('YODA Header Blocks'!$A$2,'YODA File'!C4240,'YODA File'!A4240))</f>
        <v/>
      </c>
    </row>
    <row r="4241" spans="1:4" x14ac:dyDescent="0.25">
      <c r="A4241" s="111">
        <f t="shared" ca="1" si="132"/>
        <v>28</v>
      </c>
      <c r="B4241" s="111" t="str">
        <f ca="1">OFFSET('YODA Header Blocks'!$A$1,0,'YODA File'!A4241)</f>
        <v>Data Values</v>
      </c>
      <c r="C4241" s="111">
        <f t="shared" ca="1" si="133"/>
        <v>4140</v>
      </c>
      <c r="D4241" s="111" t="str">
        <f ca="1">IF(ROW()-2&gt;LengthHeader,"",
OFFSET('YODA Header Blocks'!$A$2,'YODA File'!C4241,'YODA File'!A4241))</f>
        <v/>
      </c>
    </row>
    <row r="4242" spans="1:4" x14ac:dyDescent="0.25">
      <c r="A4242" s="111">
        <f t="shared" ca="1" si="132"/>
        <v>28</v>
      </c>
      <c r="B4242" s="111" t="str">
        <f ca="1">OFFSET('YODA Header Blocks'!$A$1,0,'YODA File'!A4242)</f>
        <v>Data Values</v>
      </c>
      <c r="C4242" s="111">
        <f t="shared" ca="1" si="133"/>
        <v>4141</v>
      </c>
      <c r="D4242" s="111" t="str">
        <f ca="1">IF(ROW()-2&gt;LengthHeader,"",
OFFSET('YODA Header Blocks'!$A$2,'YODA File'!C4242,'YODA File'!A4242))</f>
        <v/>
      </c>
    </row>
    <row r="4243" spans="1:4" x14ac:dyDescent="0.25">
      <c r="A4243" s="111">
        <f t="shared" ca="1" si="132"/>
        <v>28</v>
      </c>
      <c r="B4243" s="111" t="str">
        <f ca="1">OFFSET('YODA Header Blocks'!$A$1,0,'YODA File'!A4243)</f>
        <v>Data Values</v>
      </c>
      <c r="C4243" s="111">
        <f t="shared" ca="1" si="133"/>
        <v>4142</v>
      </c>
      <c r="D4243" s="111" t="str">
        <f ca="1">IF(ROW()-2&gt;LengthHeader,"",
OFFSET('YODA Header Blocks'!$A$2,'YODA File'!C4243,'YODA File'!A4243))</f>
        <v/>
      </c>
    </row>
    <row r="4244" spans="1:4" x14ac:dyDescent="0.25">
      <c r="A4244" s="111">
        <f t="shared" ca="1" si="132"/>
        <v>28</v>
      </c>
      <c r="B4244" s="111" t="str">
        <f ca="1">OFFSET('YODA Header Blocks'!$A$1,0,'YODA File'!A4244)</f>
        <v>Data Values</v>
      </c>
      <c r="C4244" s="111">
        <f t="shared" ca="1" si="133"/>
        <v>4143</v>
      </c>
      <c r="D4244" s="111" t="str">
        <f ca="1">IF(ROW()-2&gt;LengthHeader,"",
OFFSET('YODA Header Blocks'!$A$2,'YODA File'!C4244,'YODA File'!A4244))</f>
        <v/>
      </c>
    </row>
    <row r="4245" spans="1:4" x14ac:dyDescent="0.25">
      <c r="A4245" s="111">
        <f t="shared" ca="1" si="132"/>
        <v>28</v>
      </c>
      <c r="B4245" s="111" t="str">
        <f ca="1">OFFSET('YODA Header Blocks'!$A$1,0,'YODA File'!A4245)</f>
        <v>Data Values</v>
      </c>
      <c r="C4245" s="111">
        <f t="shared" ca="1" si="133"/>
        <v>4144</v>
      </c>
      <c r="D4245" s="111" t="str">
        <f ca="1">IF(ROW()-2&gt;LengthHeader,"",
OFFSET('YODA Header Blocks'!$A$2,'YODA File'!C4245,'YODA File'!A4245))</f>
        <v/>
      </c>
    </row>
    <row r="4246" spans="1:4" x14ac:dyDescent="0.25">
      <c r="A4246" s="111">
        <f t="shared" ca="1" si="132"/>
        <v>28</v>
      </c>
      <c r="B4246" s="111" t="str">
        <f ca="1">OFFSET('YODA Header Blocks'!$A$1,0,'YODA File'!A4246)</f>
        <v>Data Values</v>
      </c>
      <c r="C4246" s="111">
        <f t="shared" ca="1" si="133"/>
        <v>4145</v>
      </c>
      <c r="D4246" s="111" t="str">
        <f ca="1">IF(ROW()-2&gt;LengthHeader,"",
OFFSET('YODA Header Blocks'!$A$2,'YODA File'!C4246,'YODA File'!A4246))</f>
        <v/>
      </c>
    </row>
    <row r="4247" spans="1:4" x14ac:dyDescent="0.25">
      <c r="A4247" s="111">
        <f t="shared" ca="1" si="132"/>
        <v>28</v>
      </c>
      <c r="B4247" s="111" t="str">
        <f ca="1">OFFSET('YODA Header Blocks'!$A$1,0,'YODA File'!A4247)</f>
        <v>Data Values</v>
      </c>
      <c r="C4247" s="111">
        <f t="shared" ca="1" si="133"/>
        <v>4146</v>
      </c>
      <c r="D4247" s="111" t="str">
        <f ca="1">IF(ROW()-2&gt;LengthHeader,"",
OFFSET('YODA Header Blocks'!$A$2,'YODA File'!C4247,'YODA File'!A4247))</f>
        <v/>
      </c>
    </row>
    <row r="4248" spans="1:4" x14ac:dyDescent="0.25">
      <c r="A4248" s="111">
        <f t="shared" ca="1" si="132"/>
        <v>28</v>
      </c>
      <c r="B4248" s="111" t="str">
        <f ca="1">OFFSET('YODA Header Blocks'!$A$1,0,'YODA File'!A4248)</f>
        <v>Data Values</v>
      </c>
      <c r="C4248" s="111">
        <f t="shared" ca="1" si="133"/>
        <v>4147</v>
      </c>
      <c r="D4248" s="111" t="str">
        <f ca="1">IF(ROW()-2&gt;LengthHeader,"",
OFFSET('YODA Header Blocks'!$A$2,'YODA File'!C4248,'YODA File'!A4248))</f>
        <v/>
      </c>
    </row>
    <row r="4249" spans="1:4" x14ac:dyDescent="0.25">
      <c r="A4249" s="111">
        <f t="shared" ca="1" si="132"/>
        <v>28</v>
      </c>
      <c r="B4249" s="111" t="str">
        <f ca="1">OFFSET('YODA Header Blocks'!$A$1,0,'YODA File'!A4249)</f>
        <v>Data Values</v>
      </c>
      <c r="C4249" s="111">
        <f t="shared" ca="1" si="133"/>
        <v>4148</v>
      </c>
      <c r="D4249" s="111" t="str">
        <f ca="1">IF(ROW()-2&gt;LengthHeader,"",
OFFSET('YODA Header Blocks'!$A$2,'YODA File'!C4249,'YODA File'!A4249))</f>
        <v/>
      </c>
    </row>
    <row r="4250" spans="1:4" x14ac:dyDescent="0.25">
      <c r="A4250" s="111">
        <f t="shared" ca="1" si="132"/>
        <v>28</v>
      </c>
      <c r="B4250" s="111" t="str">
        <f ca="1">OFFSET('YODA Header Blocks'!$A$1,0,'YODA File'!A4250)</f>
        <v>Data Values</v>
      </c>
      <c r="C4250" s="111">
        <f t="shared" ca="1" si="133"/>
        <v>4149</v>
      </c>
      <c r="D4250" s="111" t="str">
        <f ca="1">IF(ROW()-2&gt;LengthHeader,"",
OFFSET('YODA Header Blocks'!$A$2,'YODA File'!C4250,'YODA File'!A4250))</f>
        <v/>
      </c>
    </row>
    <row r="4251" spans="1:4" x14ac:dyDescent="0.25">
      <c r="A4251" s="111">
        <f t="shared" ca="1" si="132"/>
        <v>28</v>
      </c>
      <c r="B4251" s="111" t="str">
        <f ca="1">OFFSET('YODA Header Blocks'!$A$1,0,'YODA File'!A4251)</f>
        <v>Data Values</v>
      </c>
      <c r="C4251" s="111">
        <f t="shared" ca="1" si="133"/>
        <v>4150</v>
      </c>
      <c r="D4251" s="111" t="str">
        <f ca="1">IF(ROW()-2&gt;LengthHeader,"",
OFFSET('YODA Header Blocks'!$A$2,'YODA File'!C4251,'YODA File'!A4251))</f>
        <v/>
      </c>
    </row>
    <row r="4252" spans="1:4" x14ac:dyDescent="0.25">
      <c r="A4252" s="111">
        <f t="shared" ca="1" si="132"/>
        <v>28</v>
      </c>
      <c r="B4252" s="111" t="str">
        <f ca="1">OFFSET('YODA Header Blocks'!$A$1,0,'YODA File'!A4252)</f>
        <v>Data Values</v>
      </c>
      <c r="C4252" s="111">
        <f t="shared" ca="1" si="133"/>
        <v>4151</v>
      </c>
      <c r="D4252" s="111" t="str">
        <f ca="1">IF(ROW()-2&gt;LengthHeader,"",
OFFSET('YODA Header Blocks'!$A$2,'YODA File'!C4252,'YODA File'!A4252))</f>
        <v/>
      </c>
    </row>
    <row r="4253" spans="1:4" x14ac:dyDescent="0.25">
      <c r="A4253" s="111">
        <f t="shared" ca="1" si="132"/>
        <v>28</v>
      </c>
      <c r="B4253" s="111" t="str">
        <f ca="1">OFFSET('YODA Header Blocks'!$A$1,0,'YODA File'!A4253)</f>
        <v>Data Values</v>
      </c>
      <c r="C4253" s="111">
        <f t="shared" ca="1" si="133"/>
        <v>4152</v>
      </c>
      <c r="D4253" s="111" t="str">
        <f ca="1">IF(ROW()-2&gt;LengthHeader,"",
OFFSET('YODA Header Blocks'!$A$2,'YODA File'!C4253,'YODA File'!A4253))</f>
        <v/>
      </c>
    </row>
    <row r="4254" spans="1:4" x14ac:dyDescent="0.25">
      <c r="A4254" s="111">
        <f t="shared" ca="1" si="132"/>
        <v>28</v>
      </c>
      <c r="B4254" s="111" t="str">
        <f ca="1">OFFSET('YODA Header Blocks'!$A$1,0,'YODA File'!A4254)</f>
        <v>Data Values</v>
      </c>
      <c r="C4254" s="111">
        <f t="shared" ca="1" si="133"/>
        <v>4153</v>
      </c>
      <c r="D4254" s="111" t="str">
        <f ca="1">IF(ROW()-2&gt;LengthHeader,"",
OFFSET('YODA Header Blocks'!$A$2,'YODA File'!C4254,'YODA File'!A4254))</f>
        <v/>
      </c>
    </row>
    <row r="4255" spans="1:4" x14ac:dyDescent="0.25">
      <c r="A4255" s="111">
        <f t="shared" ca="1" si="132"/>
        <v>28</v>
      </c>
      <c r="B4255" s="111" t="str">
        <f ca="1">OFFSET('YODA Header Blocks'!$A$1,0,'YODA File'!A4255)</f>
        <v>Data Values</v>
      </c>
      <c r="C4255" s="111">
        <f t="shared" ca="1" si="133"/>
        <v>4154</v>
      </c>
      <c r="D4255" s="111" t="str">
        <f ca="1">IF(ROW()-2&gt;LengthHeader,"",
OFFSET('YODA Header Blocks'!$A$2,'YODA File'!C4255,'YODA File'!A4255))</f>
        <v/>
      </c>
    </row>
    <row r="4256" spans="1:4" x14ac:dyDescent="0.25">
      <c r="A4256" s="111">
        <f t="shared" ca="1" si="132"/>
        <v>28</v>
      </c>
      <c r="B4256" s="111" t="str">
        <f ca="1">OFFSET('YODA Header Blocks'!$A$1,0,'YODA File'!A4256)</f>
        <v>Data Values</v>
      </c>
      <c r="C4256" s="111">
        <f t="shared" ca="1" si="133"/>
        <v>4155</v>
      </c>
      <c r="D4256" s="111" t="str">
        <f ca="1">IF(ROW()-2&gt;LengthHeader,"",
OFFSET('YODA Header Blocks'!$A$2,'YODA File'!C4256,'YODA File'!A4256))</f>
        <v/>
      </c>
    </row>
    <row r="4257" spans="1:4" x14ac:dyDescent="0.25">
      <c r="A4257" s="111">
        <f t="shared" ca="1" si="132"/>
        <v>28</v>
      </c>
      <c r="B4257" s="111" t="str">
        <f ca="1">OFFSET('YODA Header Blocks'!$A$1,0,'YODA File'!A4257)</f>
        <v>Data Values</v>
      </c>
      <c r="C4257" s="111">
        <f t="shared" ca="1" si="133"/>
        <v>4156</v>
      </c>
      <c r="D4257" s="111" t="str">
        <f ca="1">IF(ROW()-2&gt;LengthHeader,"",
OFFSET('YODA Header Blocks'!$A$2,'YODA File'!C4257,'YODA File'!A4257))</f>
        <v/>
      </c>
    </row>
    <row r="4258" spans="1:4" x14ac:dyDescent="0.25">
      <c r="A4258" s="111">
        <f t="shared" ca="1" si="132"/>
        <v>28</v>
      </c>
      <c r="B4258" s="111" t="str">
        <f ca="1">OFFSET('YODA Header Blocks'!$A$1,0,'YODA File'!A4258)</f>
        <v>Data Values</v>
      </c>
      <c r="C4258" s="111">
        <f t="shared" ca="1" si="133"/>
        <v>4157</v>
      </c>
      <c r="D4258" s="111" t="str">
        <f ca="1">IF(ROW()-2&gt;LengthHeader,"",
OFFSET('YODA Header Blocks'!$A$2,'YODA File'!C4258,'YODA File'!A4258))</f>
        <v/>
      </c>
    </row>
    <row r="4259" spans="1:4" x14ac:dyDescent="0.25">
      <c r="A4259" s="111">
        <f t="shared" ca="1" si="132"/>
        <v>28</v>
      </c>
      <c r="B4259" s="111" t="str">
        <f ca="1">OFFSET('YODA Header Blocks'!$A$1,0,'YODA File'!A4259)</f>
        <v>Data Values</v>
      </c>
      <c r="C4259" s="111">
        <f t="shared" ca="1" si="133"/>
        <v>4158</v>
      </c>
      <c r="D4259" s="111" t="str">
        <f ca="1">IF(ROW()-2&gt;LengthHeader,"",
OFFSET('YODA Header Blocks'!$A$2,'YODA File'!C4259,'YODA File'!A4259))</f>
        <v/>
      </c>
    </row>
    <row r="4260" spans="1:4" x14ac:dyDescent="0.25">
      <c r="A4260" s="111">
        <f t="shared" ca="1" si="132"/>
        <v>28</v>
      </c>
      <c r="B4260" s="111" t="str">
        <f ca="1">OFFSET('YODA Header Blocks'!$A$1,0,'YODA File'!A4260)</f>
        <v>Data Values</v>
      </c>
      <c r="C4260" s="111">
        <f t="shared" ca="1" si="133"/>
        <v>4159</v>
      </c>
      <c r="D4260" s="111" t="str">
        <f ca="1">IF(ROW()-2&gt;LengthHeader,"",
OFFSET('YODA Header Blocks'!$A$2,'YODA File'!C4260,'YODA File'!A4260))</f>
        <v/>
      </c>
    </row>
    <row r="4261" spans="1:4" x14ac:dyDescent="0.25">
      <c r="A4261" s="111">
        <f t="shared" ca="1" si="132"/>
        <v>28</v>
      </c>
      <c r="B4261" s="111" t="str">
        <f ca="1">OFFSET('YODA Header Blocks'!$A$1,0,'YODA File'!A4261)</f>
        <v>Data Values</v>
      </c>
      <c r="C4261" s="111">
        <f t="shared" ca="1" si="133"/>
        <v>4160</v>
      </c>
      <c r="D4261" s="111" t="str">
        <f ca="1">IF(ROW()-2&gt;LengthHeader,"",
OFFSET('YODA Header Blocks'!$A$2,'YODA File'!C4261,'YODA File'!A4261))</f>
        <v/>
      </c>
    </row>
    <row r="4262" spans="1:4" x14ac:dyDescent="0.25">
      <c r="A4262" s="111">
        <f t="shared" ca="1" si="132"/>
        <v>28</v>
      </c>
      <c r="B4262" s="111" t="str">
        <f ca="1">OFFSET('YODA Header Blocks'!$A$1,0,'YODA File'!A4262)</f>
        <v>Data Values</v>
      </c>
      <c r="C4262" s="111">
        <f t="shared" ca="1" si="133"/>
        <v>4161</v>
      </c>
      <c r="D4262" s="111" t="str">
        <f ca="1">IF(ROW()-2&gt;LengthHeader,"",
OFFSET('YODA Header Blocks'!$A$2,'YODA File'!C4262,'YODA File'!A4262))</f>
        <v/>
      </c>
    </row>
    <row r="4263" spans="1:4" x14ac:dyDescent="0.25">
      <c r="A4263" s="111">
        <f t="shared" ca="1" si="132"/>
        <v>28</v>
      </c>
      <c r="B4263" s="111" t="str">
        <f ca="1">OFFSET('YODA Header Blocks'!$A$1,0,'YODA File'!A4263)</f>
        <v>Data Values</v>
      </c>
      <c r="C4263" s="111">
        <f t="shared" ca="1" si="133"/>
        <v>4162</v>
      </c>
      <c r="D4263" s="111" t="str">
        <f ca="1">IF(ROW()-2&gt;LengthHeader,"",
OFFSET('YODA Header Blocks'!$A$2,'YODA File'!C4263,'YODA File'!A4263))</f>
        <v/>
      </c>
    </row>
    <row r="4264" spans="1:4" x14ac:dyDescent="0.25">
      <c r="A4264" s="111">
        <f t="shared" ca="1" si="132"/>
        <v>28</v>
      </c>
      <c r="B4264" s="111" t="str">
        <f ca="1">OFFSET('YODA Header Blocks'!$A$1,0,'YODA File'!A4264)</f>
        <v>Data Values</v>
      </c>
      <c r="C4264" s="111">
        <f t="shared" ca="1" si="133"/>
        <v>4163</v>
      </c>
      <c r="D4264" s="111" t="str">
        <f ca="1">IF(ROW()-2&gt;LengthHeader,"",
OFFSET('YODA Header Blocks'!$A$2,'YODA File'!C4264,'YODA File'!A4264))</f>
        <v/>
      </c>
    </row>
    <row r="4265" spans="1:4" x14ac:dyDescent="0.25">
      <c r="A4265" s="111">
        <f t="shared" ca="1" si="132"/>
        <v>28</v>
      </c>
      <c r="B4265" s="111" t="str">
        <f ca="1">OFFSET('YODA Header Blocks'!$A$1,0,'YODA File'!A4265)</f>
        <v>Data Values</v>
      </c>
      <c r="C4265" s="111">
        <f t="shared" ca="1" si="133"/>
        <v>4164</v>
      </c>
      <c r="D4265" s="111" t="str">
        <f ca="1">IF(ROW()-2&gt;LengthHeader,"",
OFFSET('YODA Header Blocks'!$A$2,'YODA File'!C4265,'YODA File'!A4265))</f>
        <v/>
      </c>
    </row>
    <row r="4266" spans="1:4" x14ac:dyDescent="0.25">
      <c r="A4266" s="111">
        <f t="shared" ca="1" si="132"/>
        <v>28</v>
      </c>
      <c r="B4266" s="111" t="str">
        <f ca="1">OFFSET('YODA Header Blocks'!$A$1,0,'YODA File'!A4266)</f>
        <v>Data Values</v>
      </c>
      <c r="C4266" s="111">
        <f t="shared" ca="1" si="133"/>
        <v>4165</v>
      </c>
      <c r="D4266" s="111" t="str">
        <f ca="1">IF(ROW()-2&gt;LengthHeader,"",
OFFSET('YODA Header Blocks'!$A$2,'YODA File'!C4266,'YODA File'!A4266))</f>
        <v/>
      </c>
    </row>
    <row r="4267" spans="1:4" x14ac:dyDescent="0.25">
      <c r="A4267" s="111">
        <f t="shared" ca="1" si="132"/>
        <v>28</v>
      </c>
      <c r="B4267" s="111" t="str">
        <f ca="1">OFFSET('YODA Header Blocks'!$A$1,0,'YODA File'!A4267)</f>
        <v>Data Values</v>
      </c>
      <c r="C4267" s="111">
        <f t="shared" ca="1" si="133"/>
        <v>4166</v>
      </c>
      <c r="D4267" s="111" t="str">
        <f ca="1">IF(ROW()-2&gt;LengthHeader,"",
OFFSET('YODA Header Blocks'!$A$2,'YODA File'!C4267,'YODA File'!A4267))</f>
        <v/>
      </c>
    </row>
    <row r="4268" spans="1:4" x14ac:dyDescent="0.25">
      <c r="A4268" s="111">
        <f t="shared" ca="1" si="132"/>
        <v>28</v>
      </c>
      <c r="B4268" s="111" t="str">
        <f ca="1">OFFSET('YODA Header Blocks'!$A$1,0,'YODA File'!A4268)</f>
        <v>Data Values</v>
      </c>
      <c r="C4268" s="111">
        <f t="shared" ca="1" si="133"/>
        <v>4167</v>
      </c>
      <c r="D4268" s="111" t="str">
        <f ca="1">IF(ROW()-2&gt;LengthHeader,"",
OFFSET('YODA Header Blocks'!$A$2,'YODA File'!C4268,'YODA File'!A4268))</f>
        <v/>
      </c>
    </row>
    <row r="4269" spans="1:4" x14ac:dyDescent="0.25">
      <c r="A4269" s="111">
        <f t="shared" ca="1" si="132"/>
        <v>28</v>
      </c>
      <c r="B4269" s="111" t="str">
        <f ca="1">OFFSET('YODA Header Blocks'!$A$1,0,'YODA File'!A4269)</f>
        <v>Data Values</v>
      </c>
      <c r="C4269" s="111">
        <f t="shared" ca="1" si="133"/>
        <v>4168</v>
      </c>
      <c r="D4269" s="111" t="str">
        <f ca="1">IF(ROW()-2&gt;LengthHeader,"",
OFFSET('YODA Header Blocks'!$A$2,'YODA File'!C4269,'YODA File'!A4269))</f>
        <v/>
      </c>
    </row>
    <row r="4270" spans="1:4" x14ac:dyDescent="0.25">
      <c r="A4270" s="111">
        <f t="shared" ca="1" si="132"/>
        <v>28</v>
      </c>
      <c r="B4270" s="111" t="str">
        <f ca="1">OFFSET('YODA Header Blocks'!$A$1,0,'YODA File'!A4270)</f>
        <v>Data Values</v>
      </c>
      <c r="C4270" s="111">
        <f t="shared" ca="1" si="133"/>
        <v>4169</v>
      </c>
      <c r="D4270" s="111" t="str">
        <f ca="1">IF(ROW()-2&gt;LengthHeader,"",
OFFSET('YODA Header Blocks'!$A$2,'YODA File'!C4270,'YODA File'!A4270))</f>
        <v/>
      </c>
    </row>
    <row r="4271" spans="1:4" x14ac:dyDescent="0.25">
      <c r="A4271" s="111">
        <f t="shared" ca="1" si="132"/>
        <v>28</v>
      </c>
      <c r="B4271" s="111" t="str">
        <f ca="1">OFFSET('YODA Header Blocks'!$A$1,0,'YODA File'!A4271)</f>
        <v>Data Values</v>
      </c>
      <c r="C4271" s="111">
        <f t="shared" ca="1" si="133"/>
        <v>4170</v>
      </c>
      <c r="D4271" s="111" t="str">
        <f ca="1">IF(ROW()-2&gt;LengthHeader,"",
OFFSET('YODA Header Blocks'!$A$2,'YODA File'!C4271,'YODA File'!A4271))</f>
        <v/>
      </c>
    </row>
    <row r="4272" spans="1:4" x14ac:dyDescent="0.25">
      <c r="A4272" s="111">
        <f t="shared" ca="1" si="132"/>
        <v>28</v>
      </c>
      <c r="B4272" s="111" t="str">
        <f ca="1">OFFSET('YODA Header Blocks'!$A$1,0,'YODA File'!A4272)</f>
        <v>Data Values</v>
      </c>
      <c r="C4272" s="111">
        <f t="shared" ca="1" si="133"/>
        <v>4171</v>
      </c>
      <c r="D4272" s="111" t="str">
        <f ca="1">IF(ROW()-2&gt;LengthHeader,"",
OFFSET('YODA Header Blocks'!$A$2,'YODA File'!C4272,'YODA File'!A4272))</f>
        <v/>
      </c>
    </row>
    <row r="4273" spans="1:4" x14ac:dyDescent="0.25">
      <c r="A4273" s="111">
        <f t="shared" ca="1" si="132"/>
        <v>28</v>
      </c>
      <c r="B4273" s="111" t="str">
        <f ca="1">OFFSET('YODA Header Blocks'!$A$1,0,'YODA File'!A4273)</f>
        <v>Data Values</v>
      </c>
      <c r="C4273" s="111">
        <f t="shared" ca="1" si="133"/>
        <v>4172</v>
      </c>
      <c r="D4273" s="111" t="str">
        <f ca="1">IF(ROW()-2&gt;LengthHeader,"",
OFFSET('YODA Header Blocks'!$A$2,'YODA File'!C4273,'YODA File'!A4273))</f>
        <v/>
      </c>
    </row>
    <row r="4274" spans="1:4" x14ac:dyDescent="0.25">
      <c r="A4274" s="111">
        <f t="shared" ca="1" si="132"/>
        <v>28</v>
      </c>
      <c r="B4274" s="111" t="str">
        <f ca="1">OFFSET('YODA Header Blocks'!$A$1,0,'YODA File'!A4274)</f>
        <v>Data Values</v>
      </c>
      <c r="C4274" s="111">
        <f t="shared" ca="1" si="133"/>
        <v>4173</v>
      </c>
      <c r="D4274" s="111" t="str">
        <f ca="1">IF(ROW()-2&gt;LengthHeader,"",
OFFSET('YODA Header Blocks'!$A$2,'YODA File'!C4274,'YODA File'!A4274))</f>
        <v/>
      </c>
    </row>
    <row r="4275" spans="1:4" x14ac:dyDescent="0.25">
      <c r="A4275" s="111">
        <f t="shared" ca="1" si="132"/>
        <v>28</v>
      </c>
      <c r="B4275" s="111" t="str">
        <f ca="1">OFFSET('YODA Header Blocks'!$A$1,0,'YODA File'!A4275)</f>
        <v>Data Values</v>
      </c>
      <c r="C4275" s="111">
        <f t="shared" ca="1" si="133"/>
        <v>4174</v>
      </c>
      <c r="D4275" s="111" t="str">
        <f ca="1">IF(ROW()-2&gt;LengthHeader,"",
OFFSET('YODA Header Blocks'!$A$2,'YODA File'!C4275,'YODA File'!A4275))</f>
        <v/>
      </c>
    </row>
    <row r="4276" spans="1:4" x14ac:dyDescent="0.25">
      <c r="A4276" s="111">
        <f t="shared" ca="1" si="132"/>
        <v>28</v>
      </c>
      <c r="B4276" s="111" t="str">
        <f ca="1">OFFSET('YODA Header Blocks'!$A$1,0,'YODA File'!A4276)</f>
        <v>Data Values</v>
      </c>
      <c r="C4276" s="111">
        <f t="shared" ca="1" si="133"/>
        <v>4175</v>
      </c>
      <c r="D4276" s="111" t="str">
        <f ca="1">IF(ROW()-2&gt;LengthHeader,"",
OFFSET('YODA Header Blocks'!$A$2,'YODA File'!C4276,'YODA File'!A4276))</f>
        <v/>
      </c>
    </row>
    <row r="4277" spans="1:4" x14ac:dyDescent="0.25">
      <c r="A4277" s="111">
        <f t="shared" ca="1" si="132"/>
        <v>28</v>
      </c>
      <c r="B4277" s="111" t="str">
        <f ca="1">OFFSET('YODA Header Blocks'!$A$1,0,'YODA File'!A4277)</f>
        <v>Data Values</v>
      </c>
      <c r="C4277" s="111">
        <f t="shared" ca="1" si="133"/>
        <v>4176</v>
      </c>
      <c r="D4277" s="111" t="str">
        <f ca="1">IF(ROW()-2&gt;LengthHeader,"",
OFFSET('YODA Header Blocks'!$A$2,'YODA File'!C4277,'YODA File'!A4277))</f>
        <v/>
      </c>
    </row>
    <row r="4278" spans="1:4" x14ac:dyDescent="0.25">
      <c r="A4278" s="111">
        <f t="shared" ca="1" si="132"/>
        <v>28</v>
      </c>
      <c r="B4278" s="111" t="str">
        <f ca="1">OFFSET('YODA Header Blocks'!$A$1,0,'YODA File'!A4278)</f>
        <v>Data Values</v>
      </c>
      <c r="C4278" s="111">
        <f t="shared" ca="1" si="133"/>
        <v>4177</v>
      </c>
      <c r="D4278" s="111" t="str">
        <f ca="1">IF(ROW()-2&gt;LengthHeader,"",
OFFSET('YODA Header Blocks'!$A$2,'YODA File'!C4278,'YODA File'!A4278))</f>
        <v/>
      </c>
    </row>
    <row r="4279" spans="1:4" x14ac:dyDescent="0.25">
      <c r="A4279" s="111">
        <f t="shared" ca="1" si="132"/>
        <v>28</v>
      </c>
      <c r="B4279" s="111" t="str">
        <f ca="1">OFFSET('YODA Header Blocks'!$A$1,0,'YODA File'!A4279)</f>
        <v>Data Values</v>
      </c>
      <c r="C4279" s="111">
        <f t="shared" ca="1" si="133"/>
        <v>4178</v>
      </c>
      <c r="D4279" s="111" t="str">
        <f ca="1">IF(ROW()-2&gt;LengthHeader,"",
OFFSET('YODA Header Blocks'!$A$2,'YODA File'!C4279,'YODA File'!A4279))</f>
        <v/>
      </c>
    </row>
    <row r="4280" spans="1:4" x14ac:dyDescent="0.25">
      <c r="A4280" s="111">
        <f t="shared" ca="1" si="132"/>
        <v>28</v>
      </c>
      <c r="B4280" s="111" t="str">
        <f ca="1">OFFSET('YODA Header Blocks'!$A$1,0,'YODA File'!A4280)</f>
        <v>Data Values</v>
      </c>
      <c r="C4280" s="111">
        <f t="shared" ca="1" si="133"/>
        <v>4179</v>
      </c>
      <c r="D4280" s="111" t="str">
        <f ca="1">IF(ROW()-2&gt;LengthHeader,"",
OFFSET('YODA Header Blocks'!$A$2,'YODA File'!C4280,'YODA File'!A4280))</f>
        <v/>
      </c>
    </row>
    <row r="4281" spans="1:4" x14ac:dyDescent="0.25">
      <c r="A4281" s="111">
        <f t="shared" ca="1" si="132"/>
        <v>28</v>
      </c>
      <c r="B4281" s="111" t="str">
        <f ca="1">OFFSET('YODA Header Blocks'!$A$1,0,'YODA File'!A4281)</f>
        <v>Data Values</v>
      </c>
      <c r="C4281" s="111">
        <f t="shared" ca="1" si="133"/>
        <v>4180</v>
      </c>
      <c r="D4281" s="111" t="str">
        <f ca="1">IF(ROW()-2&gt;LengthHeader,"",
OFFSET('YODA Header Blocks'!$A$2,'YODA File'!C4281,'YODA File'!A4281))</f>
        <v/>
      </c>
    </row>
    <row r="4282" spans="1:4" x14ac:dyDescent="0.25">
      <c r="A4282" s="111">
        <f t="shared" ca="1" si="132"/>
        <v>28</v>
      </c>
      <c r="B4282" s="111" t="str">
        <f ca="1">OFFSET('YODA Header Blocks'!$A$1,0,'YODA File'!A4282)</f>
        <v>Data Values</v>
      </c>
      <c r="C4282" s="111">
        <f t="shared" ca="1" si="133"/>
        <v>4181</v>
      </c>
      <c r="D4282" s="111" t="str">
        <f ca="1">IF(ROW()-2&gt;LengthHeader,"",
OFFSET('YODA Header Blocks'!$A$2,'YODA File'!C4282,'YODA File'!A4282))</f>
        <v/>
      </c>
    </row>
    <row r="4283" spans="1:4" x14ac:dyDescent="0.25">
      <c r="A4283" s="111">
        <f t="shared" ca="1" si="132"/>
        <v>28</v>
      </c>
      <c r="B4283" s="111" t="str">
        <f ca="1">OFFSET('YODA Header Blocks'!$A$1,0,'YODA File'!A4283)</f>
        <v>Data Values</v>
      </c>
      <c r="C4283" s="111">
        <f t="shared" ca="1" si="133"/>
        <v>4182</v>
      </c>
      <c r="D4283" s="111" t="str">
        <f ca="1">IF(ROW()-2&gt;LengthHeader,"",
OFFSET('YODA Header Blocks'!$A$2,'YODA File'!C4283,'YODA File'!A4283))</f>
        <v/>
      </c>
    </row>
    <row r="4284" spans="1:4" x14ac:dyDescent="0.25">
      <c r="A4284" s="111">
        <f t="shared" ca="1" si="132"/>
        <v>28</v>
      </c>
      <c r="B4284" s="111" t="str">
        <f ca="1">OFFSET('YODA Header Blocks'!$A$1,0,'YODA File'!A4284)</f>
        <v>Data Values</v>
      </c>
      <c r="C4284" s="111">
        <f t="shared" ca="1" si="133"/>
        <v>4183</v>
      </c>
      <c r="D4284" s="111" t="str">
        <f ca="1">IF(ROW()-2&gt;LengthHeader,"",
OFFSET('YODA Header Blocks'!$A$2,'YODA File'!C4284,'YODA File'!A4284))</f>
        <v/>
      </c>
    </row>
    <row r="4285" spans="1:4" x14ac:dyDescent="0.25">
      <c r="A4285" s="111">
        <f t="shared" ca="1" si="132"/>
        <v>28</v>
      </c>
      <c r="B4285" s="111" t="str">
        <f ca="1">OFFSET('YODA Header Blocks'!$A$1,0,'YODA File'!A4285)</f>
        <v>Data Values</v>
      </c>
      <c r="C4285" s="111">
        <f t="shared" ca="1" si="133"/>
        <v>4184</v>
      </c>
      <c r="D4285" s="111" t="str">
        <f ca="1">IF(ROW()-2&gt;LengthHeader,"",
OFFSET('YODA Header Blocks'!$A$2,'YODA File'!C4285,'YODA File'!A4285))</f>
        <v/>
      </c>
    </row>
    <row r="4286" spans="1:4" x14ac:dyDescent="0.25">
      <c r="A4286" s="111">
        <f t="shared" ca="1" si="132"/>
        <v>28</v>
      </c>
      <c r="B4286" s="111" t="str">
        <f ca="1">OFFSET('YODA Header Blocks'!$A$1,0,'YODA File'!A4286)</f>
        <v>Data Values</v>
      </c>
      <c r="C4286" s="111">
        <f t="shared" ca="1" si="133"/>
        <v>4185</v>
      </c>
      <c r="D4286" s="111" t="str">
        <f ca="1">IF(ROW()-2&gt;LengthHeader,"",
OFFSET('YODA Header Blocks'!$A$2,'YODA File'!C4286,'YODA File'!A4286))</f>
        <v/>
      </c>
    </row>
    <row r="4287" spans="1:4" x14ac:dyDescent="0.25">
      <c r="A4287" s="111">
        <f t="shared" ca="1" si="132"/>
        <v>28</v>
      </c>
      <c r="B4287" s="111" t="str">
        <f ca="1">OFFSET('YODA Header Blocks'!$A$1,0,'YODA File'!A4287)</f>
        <v>Data Values</v>
      </c>
      <c r="C4287" s="111">
        <f t="shared" ca="1" si="133"/>
        <v>4186</v>
      </c>
      <c r="D4287" s="111" t="str">
        <f ca="1">IF(ROW()-2&gt;LengthHeader,"",
OFFSET('YODA Header Blocks'!$A$2,'YODA File'!C4287,'YODA File'!A4287))</f>
        <v/>
      </c>
    </row>
    <row r="4288" spans="1:4" x14ac:dyDescent="0.25">
      <c r="A4288" s="111">
        <f t="shared" ca="1" si="132"/>
        <v>28</v>
      </c>
      <c r="B4288" s="111" t="str">
        <f ca="1">OFFSET('YODA Header Blocks'!$A$1,0,'YODA File'!A4288)</f>
        <v>Data Values</v>
      </c>
      <c r="C4288" s="111">
        <f t="shared" ca="1" si="133"/>
        <v>4187</v>
      </c>
      <c r="D4288" s="111" t="str">
        <f ca="1">IF(ROW()-2&gt;LengthHeader,"",
OFFSET('YODA Header Blocks'!$A$2,'YODA File'!C4288,'YODA File'!A4288))</f>
        <v/>
      </c>
    </row>
    <row r="4289" spans="1:4" x14ac:dyDescent="0.25">
      <c r="A4289" s="111">
        <f t="shared" ca="1" si="132"/>
        <v>28</v>
      </c>
      <c r="B4289" s="111" t="str">
        <f ca="1">OFFSET('YODA Header Blocks'!$A$1,0,'YODA File'!A4289)</f>
        <v>Data Values</v>
      </c>
      <c r="C4289" s="111">
        <f t="shared" ca="1" si="133"/>
        <v>4188</v>
      </c>
      <c r="D4289" s="111" t="str">
        <f ca="1">IF(ROW()-2&gt;LengthHeader,"",
OFFSET('YODA Header Blocks'!$A$2,'YODA File'!C4289,'YODA File'!A4289))</f>
        <v/>
      </c>
    </row>
    <row r="4290" spans="1:4" x14ac:dyDescent="0.25">
      <c r="A4290" s="111">
        <f t="shared" ca="1" si="132"/>
        <v>28</v>
      </c>
      <c r="B4290" s="111" t="str">
        <f ca="1">OFFSET('YODA Header Blocks'!$A$1,0,'YODA File'!A4290)</f>
        <v>Data Values</v>
      </c>
      <c r="C4290" s="111">
        <f t="shared" ca="1" si="133"/>
        <v>4189</v>
      </c>
      <c r="D4290" s="111" t="str">
        <f ca="1">IF(ROW()-2&gt;LengthHeader,"",
OFFSET('YODA Header Blocks'!$A$2,'YODA File'!C4290,'YODA File'!A4290))</f>
        <v/>
      </c>
    </row>
    <row r="4291" spans="1:4" x14ac:dyDescent="0.25">
      <c r="A4291" s="111">
        <f t="shared" ref="A4291:A4354" ca="1" si="134">IF(C4290=INDIRECT(CONCATENATE("'YODA Header Blocks'!R2C",A4290+1,":R2C",A4290+1),FALSE),A4290+1,A4290)</f>
        <v>28</v>
      </c>
      <c r="B4291" s="111" t="str">
        <f ca="1">OFFSET('YODA Header Blocks'!$A$1,0,'YODA File'!A4291)</f>
        <v>Data Values</v>
      </c>
      <c r="C4291" s="111">
        <f t="shared" ref="C4291:C4354" ca="1" si="135">IF(C4290=SUM(INDIRECT(CONCATENATE("'YODA Header Blocks'!R2C",A4290+1,":R2C",A4290+1),FALSE)),1,C4290+1)</f>
        <v>4190</v>
      </c>
      <c r="D4291" s="111" t="str">
        <f ca="1">IF(ROW()-2&gt;LengthHeader,"",
OFFSET('YODA Header Blocks'!$A$2,'YODA File'!C4291,'YODA File'!A4291))</f>
        <v/>
      </c>
    </row>
    <row r="4292" spans="1:4" x14ac:dyDescent="0.25">
      <c r="A4292" s="111">
        <f t="shared" ca="1" si="134"/>
        <v>28</v>
      </c>
      <c r="B4292" s="111" t="str">
        <f ca="1">OFFSET('YODA Header Blocks'!$A$1,0,'YODA File'!A4292)</f>
        <v>Data Values</v>
      </c>
      <c r="C4292" s="111">
        <f t="shared" ca="1" si="135"/>
        <v>4191</v>
      </c>
      <c r="D4292" s="111" t="str">
        <f ca="1">IF(ROW()-2&gt;LengthHeader,"",
OFFSET('YODA Header Blocks'!$A$2,'YODA File'!C4292,'YODA File'!A4292))</f>
        <v/>
      </c>
    </row>
    <row r="4293" spans="1:4" x14ac:dyDescent="0.25">
      <c r="A4293" s="111">
        <f t="shared" ca="1" si="134"/>
        <v>28</v>
      </c>
      <c r="B4293" s="111" t="str">
        <f ca="1">OFFSET('YODA Header Blocks'!$A$1,0,'YODA File'!A4293)</f>
        <v>Data Values</v>
      </c>
      <c r="C4293" s="111">
        <f t="shared" ca="1" si="135"/>
        <v>4192</v>
      </c>
      <c r="D4293" s="111" t="str">
        <f ca="1">IF(ROW()-2&gt;LengthHeader,"",
OFFSET('YODA Header Blocks'!$A$2,'YODA File'!C4293,'YODA File'!A4293))</f>
        <v/>
      </c>
    </row>
    <row r="4294" spans="1:4" x14ac:dyDescent="0.25">
      <c r="A4294" s="111">
        <f t="shared" ca="1" si="134"/>
        <v>28</v>
      </c>
      <c r="B4294" s="111" t="str">
        <f ca="1">OFFSET('YODA Header Blocks'!$A$1,0,'YODA File'!A4294)</f>
        <v>Data Values</v>
      </c>
      <c r="C4294" s="111">
        <f t="shared" ca="1" si="135"/>
        <v>4193</v>
      </c>
      <c r="D4294" s="111" t="str">
        <f ca="1">IF(ROW()-2&gt;LengthHeader,"",
OFFSET('YODA Header Blocks'!$A$2,'YODA File'!C4294,'YODA File'!A4294))</f>
        <v/>
      </c>
    </row>
    <row r="4295" spans="1:4" x14ac:dyDescent="0.25">
      <c r="A4295" s="111">
        <f t="shared" ca="1" si="134"/>
        <v>28</v>
      </c>
      <c r="B4295" s="111" t="str">
        <f ca="1">OFFSET('YODA Header Blocks'!$A$1,0,'YODA File'!A4295)</f>
        <v>Data Values</v>
      </c>
      <c r="C4295" s="111">
        <f t="shared" ca="1" si="135"/>
        <v>4194</v>
      </c>
      <c r="D4295" s="111" t="str">
        <f ca="1">IF(ROW()-2&gt;LengthHeader,"",
OFFSET('YODA Header Blocks'!$A$2,'YODA File'!C4295,'YODA File'!A4295))</f>
        <v/>
      </c>
    </row>
    <row r="4296" spans="1:4" x14ac:dyDescent="0.25">
      <c r="A4296" s="111">
        <f t="shared" ca="1" si="134"/>
        <v>28</v>
      </c>
      <c r="B4296" s="111" t="str">
        <f ca="1">OFFSET('YODA Header Blocks'!$A$1,0,'YODA File'!A4296)</f>
        <v>Data Values</v>
      </c>
      <c r="C4296" s="111">
        <f t="shared" ca="1" si="135"/>
        <v>4195</v>
      </c>
      <c r="D4296" s="111" t="str">
        <f ca="1">IF(ROW()-2&gt;LengthHeader,"",
OFFSET('YODA Header Blocks'!$A$2,'YODA File'!C4296,'YODA File'!A4296))</f>
        <v/>
      </c>
    </row>
    <row r="4297" spans="1:4" x14ac:dyDescent="0.25">
      <c r="A4297" s="111">
        <f t="shared" ca="1" si="134"/>
        <v>28</v>
      </c>
      <c r="B4297" s="111" t="str">
        <f ca="1">OFFSET('YODA Header Blocks'!$A$1,0,'YODA File'!A4297)</f>
        <v>Data Values</v>
      </c>
      <c r="C4297" s="111">
        <f t="shared" ca="1" si="135"/>
        <v>4196</v>
      </c>
      <c r="D4297" s="111" t="str">
        <f ca="1">IF(ROW()-2&gt;LengthHeader,"",
OFFSET('YODA Header Blocks'!$A$2,'YODA File'!C4297,'YODA File'!A4297))</f>
        <v/>
      </c>
    </row>
    <row r="4298" spans="1:4" x14ac:dyDescent="0.25">
      <c r="A4298" s="111">
        <f t="shared" ca="1" si="134"/>
        <v>28</v>
      </c>
      <c r="B4298" s="111" t="str">
        <f ca="1">OFFSET('YODA Header Blocks'!$A$1,0,'YODA File'!A4298)</f>
        <v>Data Values</v>
      </c>
      <c r="C4298" s="111">
        <f t="shared" ca="1" si="135"/>
        <v>4197</v>
      </c>
      <c r="D4298" s="111" t="str">
        <f ca="1">IF(ROW()-2&gt;LengthHeader,"",
OFFSET('YODA Header Blocks'!$A$2,'YODA File'!C4298,'YODA File'!A4298))</f>
        <v/>
      </c>
    </row>
    <row r="4299" spans="1:4" x14ac:dyDescent="0.25">
      <c r="A4299" s="111">
        <f t="shared" ca="1" si="134"/>
        <v>28</v>
      </c>
      <c r="B4299" s="111" t="str">
        <f ca="1">OFFSET('YODA Header Blocks'!$A$1,0,'YODA File'!A4299)</f>
        <v>Data Values</v>
      </c>
      <c r="C4299" s="111">
        <f t="shared" ca="1" si="135"/>
        <v>4198</v>
      </c>
      <c r="D4299" s="111" t="str">
        <f ca="1">IF(ROW()-2&gt;LengthHeader,"",
OFFSET('YODA Header Blocks'!$A$2,'YODA File'!C4299,'YODA File'!A4299))</f>
        <v/>
      </c>
    </row>
    <row r="4300" spans="1:4" x14ac:dyDescent="0.25">
      <c r="A4300" s="111">
        <f t="shared" ca="1" si="134"/>
        <v>28</v>
      </c>
      <c r="B4300" s="111" t="str">
        <f ca="1">OFFSET('YODA Header Blocks'!$A$1,0,'YODA File'!A4300)</f>
        <v>Data Values</v>
      </c>
      <c r="C4300" s="111">
        <f t="shared" ca="1" si="135"/>
        <v>4199</v>
      </c>
      <c r="D4300" s="111" t="str">
        <f ca="1">IF(ROW()-2&gt;LengthHeader,"",
OFFSET('YODA Header Blocks'!$A$2,'YODA File'!C4300,'YODA File'!A4300))</f>
        <v/>
      </c>
    </row>
    <row r="4301" spans="1:4" x14ac:dyDescent="0.25">
      <c r="A4301" s="111">
        <f t="shared" ca="1" si="134"/>
        <v>28</v>
      </c>
      <c r="B4301" s="111" t="str">
        <f ca="1">OFFSET('YODA Header Blocks'!$A$1,0,'YODA File'!A4301)</f>
        <v>Data Values</v>
      </c>
      <c r="C4301" s="111">
        <f t="shared" ca="1" si="135"/>
        <v>4200</v>
      </c>
      <c r="D4301" s="111" t="str">
        <f ca="1">IF(ROW()-2&gt;LengthHeader,"",
OFFSET('YODA Header Blocks'!$A$2,'YODA File'!C4301,'YODA File'!A4301))</f>
        <v/>
      </c>
    </row>
    <row r="4302" spans="1:4" x14ac:dyDescent="0.25">
      <c r="A4302" s="111">
        <f t="shared" ca="1" si="134"/>
        <v>28</v>
      </c>
      <c r="B4302" s="111" t="str">
        <f ca="1">OFFSET('YODA Header Blocks'!$A$1,0,'YODA File'!A4302)</f>
        <v>Data Values</v>
      </c>
      <c r="C4302" s="111">
        <f t="shared" ca="1" si="135"/>
        <v>4201</v>
      </c>
      <c r="D4302" s="111" t="str">
        <f ca="1">IF(ROW()-2&gt;LengthHeader,"",
OFFSET('YODA Header Blocks'!$A$2,'YODA File'!C4302,'YODA File'!A4302))</f>
        <v/>
      </c>
    </row>
    <row r="4303" spans="1:4" x14ac:dyDescent="0.25">
      <c r="A4303" s="111">
        <f t="shared" ca="1" si="134"/>
        <v>28</v>
      </c>
      <c r="B4303" s="111" t="str">
        <f ca="1">OFFSET('YODA Header Blocks'!$A$1,0,'YODA File'!A4303)</f>
        <v>Data Values</v>
      </c>
      <c r="C4303" s="111">
        <f t="shared" ca="1" si="135"/>
        <v>4202</v>
      </c>
      <c r="D4303" s="111" t="str">
        <f ca="1">IF(ROW()-2&gt;LengthHeader,"",
OFFSET('YODA Header Blocks'!$A$2,'YODA File'!C4303,'YODA File'!A4303))</f>
        <v/>
      </c>
    </row>
    <row r="4304" spans="1:4" x14ac:dyDescent="0.25">
      <c r="A4304" s="111">
        <f t="shared" ca="1" si="134"/>
        <v>28</v>
      </c>
      <c r="B4304" s="111" t="str">
        <f ca="1">OFFSET('YODA Header Blocks'!$A$1,0,'YODA File'!A4304)</f>
        <v>Data Values</v>
      </c>
      <c r="C4304" s="111">
        <f t="shared" ca="1" si="135"/>
        <v>4203</v>
      </c>
      <c r="D4304" s="111" t="str">
        <f ca="1">IF(ROW()-2&gt;LengthHeader,"",
OFFSET('YODA Header Blocks'!$A$2,'YODA File'!C4304,'YODA File'!A4304))</f>
        <v/>
      </c>
    </row>
    <row r="4305" spans="1:4" x14ac:dyDescent="0.25">
      <c r="A4305" s="111">
        <f t="shared" ca="1" si="134"/>
        <v>28</v>
      </c>
      <c r="B4305" s="111" t="str">
        <f ca="1">OFFSET('YODA Header Blocks'!$A$1,0,'YODA File'!A4305)</f>
        <v>Data Values</v>
      </c>
      <c r="C4305" s="111">
        <f t="shared" ca="1" si="135"/>
        <v>4204</v>
      </c>
      <c r="D4305" s="111" t="str">
        <f ca="1">IF(ROW()-2&gt;LengthHeader,"",
OFFSET('YODA Header Blocks'!$A$2,'YODA File'!C4305,'YODA File'!A4305))</f>
        <v/>
      </c>
    </row>
    <row r="4306" spans="1:4" x14ac:dyDescent="0.25">
      <c r="A4306" s="111">
        <f t="shared" ca="1" si="134"/>
        <v>28</v>
      </c>
      <c r="B4306" s="111" t="str">
        <f ca="1">OFFSET('YODA Header Blocks'!$A$1,0,'YODA File'!A4306)</f>
        <v>Data Values</v>
      </c>
      <c r="C4306" s="111">
        <f t="shared" ca="1" si="135"/>
        <v>4205</v>
      </c>
      <c r="D4306" s="111" t="str">
        <f ca="1">IF(ROW()-2&gt;LengthHeader,"",
OFFSET('YODA Header Blocks'!$A$2,'YODA File'!C4306,'YODA File'!A4306))</f>
        <v/>
      </c>
    </row>
    <row r="4307" spans="1:4" x14ac:dyDescent="0.25">
      <c r="A4307" s="111">
        <f t="shared" ca="1" si="134"/>
        <v>28</v>
      </c>
      <c r="B4307" s="111" t="str">
        <f ca="1">OFFSET('YODA Header Blocks'!$A$1,0,'YODA File'!A4307)</f>
        <v>Data Values</v>
      </c>
      <c r="C4307" s="111">
        <f t="shared" ca="1" si="135"/>
        <v>4206</v>
      </c>
      <c r="D4307" s="111" t="str">
        <f ca="1">IF(ROW()-2&gt;LengthHeader,"",
OFFSET('YODA Header Blocks'!$A$2,'YODA File'!C4307,'YODA File'!A4307))</f>
        <v/>
      </c>
    </row>
    <row r="4308" spans="1:4" x14ac:dyDescent="0.25">
      <c r="A4308" s="111">
        <f t="shared" ca="1" si="134"/>
        <v>28</v>
      </c>
      <c r="B4308" s="111" t="str">
        <f ca="1">OFFSET('YODA Header Blocks'!$A$1,0,'YODA File'!A4308)</f>
        <v>Data Values</v>
      </c>
      <c r="C4308" s="111">
        <f t="shared" ca="1" si="135"/>
        <v>4207</v>
      </c>
      <c r="D4308" s="111" t="str">
        <f ca="1">IF(ROW()-2&gt;LengthHeader,"",
OFFSET('YODA Header Blocks'!$A$2,'YODA File'!C4308,'YODA File'!A4308))</f>
        <v/>
      </c>
    </row>
    <row r="4309" spans="1:4" x14ac:dyDescent="0.25">
      <c r="A4309" s="111">
        <f t="shared" ca="1" si="134"/>
        <v>28</v>
      </c>
      <c r="B4309" s="111" t="str">
        <f ca="1">OFFSET('YODA Header Blocks'!$A$1,0,'YODA File'!A4309)</f>
        <v>Data Values</v>
      </c>
      <c r="C4309" s="111">
        <f t="shared" ca="1" si="135"/>
        <v>4208</v>
      </c>
      <c r="D4309" s="111" t="str">
        <f ca="1">IF(ROW()-2&gt;LengthHeader,"",
OFFSET('YODA Header Blocks'!$A$2,'YODA File'!C4309,'YODA File'!A4309))</f>
        <v/>
      </c>
    </row>
    <row r="4310" spans="1:4" x14ac:dyDescent="0.25">
      <c r="A4310" s="111">
        <f t="shared" ca="1" si="134"/>
        <v>28</v>
      </c>
      <c r="B4310" s="111" t="str">
        <f ca="1">OFFSET('YODA Header Blocks'!$A$1,0,'YODA File'!A4310)</f>
        <v>Data Values</v>
      </c>
      <c r="C4310" s="111">
        <f t="shared" ca="1" si="135"/>
        <v>4209</v>
      </c>
      <c r="D4310" s="111" t="str">
        <f ca="1">IF(ROW()-2&gt;LengthHeader,"",
OFFSET('YODA Header Blocks'!$A$2,'YODA File'!C4310,'YODA File'!A4310))</f>
        <v/>
      </c>
    </row>
    <row r="4311" spans="1:4" x14ac:dyDescent="0.25">
      <c r="A4311" s="111">
        <f t="shared" ca="1" si="134"/>
        <v>28</v>
      </c>
      <c r="B4311" s="111" t="str">
        <f ca="1">OFFSET('YODA Header Blocks'!$A$1,0,'YODA File'!A4311)</f>
        <v>Data Values</v>
      </c>
      <c r="C4311" s="111">
        <f t="shared" ca="1" si="135"/>
        <v>4210</v>
      </c>
      <c r="D4311" s="111" t="str">
        <f ca="1">IF(ROW()-2&gt;LengthHeader,"",
OFFSET('YODA Header Blocks'!$A$2,'YODA File'!C4311,'YODA File'!A4311))</f>
        <v/>
      </c>
    </row>
    <row r="4312" spans="1:4" x14ac:dyDescent="0.25">
      <c r="A4312" s="111">
        <f t="shared" ca="1" si="134"/>
        <v>28</v>
      </c>
      <c r="B4312" s="111" t="str">
        <f ca="1">OFFSET('YODA Header Blocks'!$A$1,0,'YODA File'!A4312)</f>
        <v>Data Values</v>
      </c>
      <c r="C4312" s="111">
        <f t="shared" ca="1" si="135"/>
        <v>4211</v>
      </c>
      <c r="D4312" s="111" t="str">
        <f ca="1">IF(ROW()-2&gt;LengthHeader,"",
OFFSET('YODA Header Blocks'!$A$2,'YODA File'!C4312,'YODA File'!A4312))</f>
        <v/>
      </c>
    </row>
    <row r="4313" spans="1:4" x14ac:dyDescent="0.25">
      <c r="A4313" s="111">
        <f t="shared" ca="1" si="134"/>
        <v>28</v>
      </c>
      <c r="B4313" s="111" t="str">
        <f ca="1">OFFSET('YODA Header Blocks'!$A$1,0,'YODA File'!A4313)</f>
        <v>Data Values</v>
      </c>
      <c r="C4313" s="111">
        <f t="shared" ca="1" si="135"/>
        <v>4212</v>
      </c>
      <c r="D4313" s="111" t="str">
        <f ca="1">IF(ROW()-2&gt;LengthHeader,"",
OFFSET('YODA Header Blocks'!$A$2,'YODA File'!C4313,'YODA File'!A4313))</f>
        <v/>
      </c>
    </row>
    <row r="4314" spans="1:4" x14ac:dyDescent="0.25">
      <c r="A4314" s="111">
        <f t="shared" ca="1" si="134"/>
        <v>28</v>
      </c>
      <c r="B4314" s="111" t="str">
        <f ca="1">OFFSET('YODA Header Blocks'!$A$1,0,'YODA File'!A4314)</f>
        <v>Data Values</v>
      </c>
      <c r="C4314" s="111">
        <f t="shared" ca="1" si="135"/>
        <v>4213</v>
      </c>
      <c r="D4314" s="111" t="str">
        <f ca="1">IF(ROW()-2&gt;LengthHeader,"",
OFFSET('YODA Header Blocks'!$A$2,'YODA File'!C4314,'YODA File'!A4314))</f>
        <v/>
      </c>
    </row>
    <row r="4315" spans="1:4" x14ac:dyDescent="0.25">
      <c r="A4315" s="111">
        <f t="shared" ca="1" si="134"/>
        <v>28</v>
      </c>
      <c r="B4315" s="111" t="str">
        <f ca="1">OFFSET('YODA Header Blocks'!$A$1,0,'YODA File'!A4315)</f>
        <v>Data Values</v>
      </c>
      <c r="C4315" s="111">
        <f t="shared" ca="1" si="135"/>
        <v>4214</v>
      </c>
      <c r="D4315" s="111" t="str">
        <f ca="1">IF(ROW()-2&gt;LengthHeader,"",
OFFSET('YODA Header Blocks'!$A$2,'YODA File'!C4315,'YODA File'!A4315))</f>
        <v/>
      </c>
    </row>
    <row r="4316" spans="1:4" x14ac:dyDescent="0.25">
      <c r="A4316" s="111">
        <f t="shared" ca="1" si="134"/>
        <v>28</v>
      </c>
      <c r="B4316" s="111" t="str">
        <f ca="1">OFFSET('YODA Header Blocks'!$A$1,0,'YODA File'!A4316)</f>
        <v>Data Values</v>
      </c>
      <c r="C4316" s="111">
        <f t="shared" ca="1" si="135"/>
        <v>4215</v>
      </c>
      <c r="D4316" s="111" t="str">
        <f ca="1">IF(ROW()-2&gt;LengthHeader,"",
OFFSET('YODA Header Blocks'!$A$2,'YODA File'!C4316,'YODA File'!A4316))</f>
        <v/>
      </c>
    </row>
    <row r="4317" spans="1:4" x14ac:dyDescent="0.25">
      <c r="A4317" s="111">
        <f t="shared" ca="1" si="134"/>
        <v>28</v>
      </c>
      <c r="B4317" s="111" t="str">
        <f ca="1">OFFSET('YODA Header Blocks'!$A$1,0,'YODA File'!A4317)</f>
        <v>Data Values</v>
      </c>
      <c r="C4317" s="111">
        <f t="shared" ca="1" si="135"/>
        <v>4216</v>
      </c>
      <c r="D4317" s="111" t="str">
        <f ca="1">IF(ROW()-2&gt;LengthHeader,"",
OFFSET('YODA Header Blocks'!$A$2,'YODA File'!C4317,'YODA File'!A4317))</f>
        <v/>
      </c>
    </row>
    <row r="4318" spans="1:4" x14ac:dyDescent="0.25">
      <c r="A4318" s="111">
        <f t="shared" ca="1" si="134"/>
        <v>28</v>
      </c>
      <c r="B4318" s="111" t="str">
        <f ca="1">OFFSET('YODA Header Blocks'!$A$1,0,'YODA File'!A4318)</f>
        <v>Data Values</v>
      </c>
      <c r="C4318" s="111">
        <f t="shared" ca="1" si="135"/>
        <v>4217</v>
      </c>
      <c r="D4318" s="111" t="str">
        <f ca="1">IF(ROW()-2&gt;LengthHeader,"",
OFFSET('YODA Header Blocks'!$A$2,'YODA File'!C4318,'YODA File'!A4318))</f>
        <v/>
      </c>
    </row>
    <row r="4319" spans="1:4" x14ac:dyDescent="0.25">
      <c r="A4319" s="111">
        <f t="shared" ca="1" si="134"/>
        <v>28</v>
      </c>
      <c r="B4319" s="111" t="str">
        <f ca="1">OFFSET('YODA Header Blocks'!$A$1,0,'YODA File'!A4319)</f>
        <v>Data Values</v>
      </c>
      <c r="C4319" s="111">
        <f t="shared" ca="1" si="135"/>
        <v>4218</v>
      </c>
      <c r="D4319" s="111" t="str">
        <f ca="1">IF(ROW()-2&gt;LengthHeader,"",
OFFSET('YODA Header Blocks'!$A$2,'YODA File'!C4319,'YODA File'!A4319))</f>
        <v/>
      </c>
    </row>
    <row r="4320" spans="1:4" x14ac:dyDescent="0.25">
      <c r="A4320" s="111">
        <f t="shared" ca="1" si="134"/>
        <v>28</v>
      </c>
      <c r="B4320" s="111" t="str">
        <f ca="1">OFFSET('YODA Header Blocks'!$A$1,0,'YODA File'!A4320)</f>
        <v>Data Values</v>
      </c>
      <c r="C4320" s="111">
        <f t="shared" ca="1" si="135"/>
        <v>4219</v>
      </c>
      <c r="D4320" s="111" t="str">
        <f ca="1">IF(ROW()-2&gt;LengthHeader,"",
OFFSET('YODA Header Blocks'!$A$2,'YODA File'!C4320,'YODA File'!A4320))</f>
        <v/>
      </c>
    </row>
    <row r="4321" spans="1:4" x14ac:dyDescent="0.25">
      <c r="A4321" s="111">
        <f t="shared" ca="1" si="134"/>
        <v>28</v>
      </c>
      <c r="B4321" s="111" t="str">
        <f ca="1">OFFSET('YODA Header Blocks'!$A$1,0,'YODA File'!A4321)</f>
        <v>Data Values</v>
      </c>
      <c r="C4321" s="111">
        <f t="shared" ca="1" si="135"/>
        <v>4220</v>
      </c>
      <c r="D4321" s="111" t="str">
        <f ca="1">IF(ROW()-2&gt;LengthHeader,"",
OFFSET('YODA Header Blocks'!$A$2,'YODA File'!C4321,'YODA File'!A4321))</f>
        <v/>
      </c>
    </row>
    <row r="4322" spans="1:4" x14ac:dyDescent="0.25">
      <c r="A4322" s="111">
        <f t="shared" ca="1" si="134"/>
        <v>28</v>
      </c>
      <c r="B4322" s="111" t="str">
        <f ca="1">OFFSET('YODA Header Blocks'!$A$1,0,'YODA File'!A4322)</f>
        <v>Data Values</v>
      </c>
      <c r="C4322" s="111">
        <f t="shared" ca="1" si="135"/>
        <v>4221</v>
      </c>
      <c r="D4322" s="111" t="str">
        <f ca="1">IF(ROW()-2&gt;LengthHeader,"",
OFFSET('YODA Header Blocks'!$A$2,'YODA File'!C4322,'YODA File'!A4322))</f>
        <v/>
      </c>
    </row>
    <row r="4323" spans="1:4" x14ac:dyDescent="0.25">
      <c r="A4323" s="111">
        <f t="shared" ca="1" si="134"/>
        <v>28</v>
      </c>
      <c r="B4323" s="111" t="str">
        <f ca="1">OFFSET('YODA Header Blocks'!$A$1,0,'YODA File'!A4323)</f>
        <v>Data Values</v>
      </c>
      <c r="C4323" s="111">
        <f t="shared" ca="1" si="135"/>
        <v>4222</v>
      </c>
      <c r="D4323" s="111" t="str">
        <f ca="1">IF(ROW()-2&gt;LengthHeader,"",
OFFSET('YODA Header Blocks'!$A$2,'YODA File'!C4323,'YODA File'!A4323))</f>
        <v/>
      </c>
    </row>
    <row r="4324" spans="1:4" x14ac:dyDescent="0.25">
      <c r="A4324" s="111">
        <f t="shared" ca="1" si="134"/>
        <v>28</v>
      </c>
      <c r="B4324" s="111" t="str">
        <f ca="1">OFFSET('YODA Header Blocks'!$A$1,0,'YODA File'!A4324)</f>
        <v>Data Values</v>
      </c>
      <c r="C4324" s="111">
        <f t="shared" ca="1" si="135"/>
        <v>4223</v>
      </c>
      <c r="D4324" s="111" t="str">
        <f ca="1">IF(ROW()-2&gt;LengthHeader,"",
OFFSET('YODA Header Blocks'!$A$2,'YODA File'!C4324,'YODA File'!A4324))</f>
        <v/>
      </c>
    </row>
    <row r="4325" spans="1:4" x14ac:dyDescent="0.25">
      <c r="A4325" s="111">
        <f t="shared" ca="1" si="134"/>
        <v>28</v>
      </c>
      <c r="B4325" s="111" t="str">
        <f ca="1">OFFSET('YODA Header Blocks'!$A$1,0,'YODA File'!A4325)</f>
        <v>Data Values</v>
      </c>
      <c r="C4325" s="111">
        <f t="shared" ca="1" si="135"/>
        <v>4224</v>
      </c>
      <c r="D4325" s="111" t="str">
        <f ca="1">IF(ROW()-2&gt;LengthHeader,"",
OFFSET('YODA Header Blocks'!$A$2,'YODA File'!C4325,'YODA File'!A4325))</f>
        <v/>
      </c>
    </row>
    <row r="4326" spans="1:4" x14ac:dyDescent="0.25">
      <c r="A4326" s="111">
        <f t="shared" ca="1" si="134"/>
        <v>28</v>
      </c>
      <c r="B4326" s="111" t="str">
        <f ca="1">OFFSET('YODA Header Blocks'!$A$1,0,'YODA File'!A4326)</f>
        <v>Data Values</v>
      </c>
      <c r="C4326" s="111">
        <f t="shared" ca="1" si="135"/>
        <v>4225</v>
      </c>
      <c r="D4326" s="111" t="str">
        <f ca="1">IF(ROW()-2&gt;LengthHeader,"",
OFFSET('YODA Header Blocks'!$A$2,'YODA File'!C4326,'YODA File'!A4326))</f>
        <v/>
      </c>
    </row>
    <row r="4327" spans="1:4" x14ac:dyDescent="0.25">
      <c r="A4327" s="111">
        <f t="shared" ca="1" si="134"/>
        <v>28</v>
      </c>
      <c r="B4327" s="111" t="str">
        <f ca="1">OFFSET('YODA Header Blocks'!$A$1,0,'YODA File'!A4327)</f>
        <v>Data Values</v>
      </c>
      <c r="C4327" s="111">
        <f t="shared" ca="1" si="135"/>
        <v>4226</v>
      </c>
      <c r="D4327" s="111" t="str">
        <f ca="1">IF(ROW()-2&gt;LengthHeader,"",
OFFSET('YODA Header Blocks'!$A$2,'YODA File'!C4327,'YODA File'!A4327))</f>
        <v/>
      </c>
    </row>
    <row r="4328" spans="1:4" x14ac:dyDescent="0.25">
      <c r="A4328" s="111">
        <f t="shared" ca="1" si="134"/>
        <v>28</v>
      </c>
      <c r="B4328" s="111" t="str">
        <f ca="1">OFFSET('YODA Header Blocks'!$A$1,0,'YODA File'!A4328)</f>
        <v>Data Values</v>
      </c>
      <c r="C4328" s="111">
        <f t="shared" ca="1" si="135"/>
        <v>4227</v>
      </c>
      <c r="D4328" s="111" t="str">
        <f ca="1">IF(ROW()-2&gt;LengthHeader,"",
OFFSET('YODA Header Blocks'!$A$2,'YODA File'!C4328,'YODA File'!A4328))</f>
        <v/>
      </c>
    </row>
    <row r="4329" spans="1:4" x14ac:dyDescent="0.25">
      <c r="A4329" s="111">
        <f t="shared" ca="1" si="134"/>
        <v>28</v>
      </c>
      <c r="B4329" s="111" t="str">
        <f ca="1">OFFSET('YODA Header Blocks'!$A$1,0,'YODA File'!A4329)</f>
        <v>Data Values</v>
      </c>
      <c r="C4329" s="111">
        <f t="shared" ca="1" si="135"/>
        <v>4228</v>
      </c>
      <c r="D4329" s="111" t="str">
        <f ca="1">IF(ROW()-2&gt;LengthHeader,"",
OFFSET('YODA Header Blocks'!$A$2,'YODA File'!C4329,'YODA File'!A4329))</f>
        <v/>
      </c>
    </row>
    <row r="4330" spans="1:4" x14ac:dyDescent="0.25">
      <c r="A4330" s="111">
        <f t="shared" ca="1" si="134"/>
        <v>28</v>
      </c>
      <c r="B4330" s="111" t="str">
        <f ca="1">OFFSET('YODA Header Blocks'!$A$1,0,'YODA File'!A4330)</f>
        <v>Data Values</v>
      </c>
      <c r="C4330" s="111">
        <f t="shared" ca="1" si="135"/>
        <v>4229</v>
      </c>
      <c r="D4330" s="111" t="str">
        <f ca="1">IF(ROW()-2&gt;LengthHeader,"",
OFFSET('YODA Header Blocks'!$A$2,'YODA File'!C4330,'YODA File'!A4330))</f>
        <v/>
      </c>
    </row>
    <row r="4331" spans="1:4" x14ac:dyDescent="0.25">
      <c r="A4331" s="111">
        <f t="shared" ca="1" si="134"/>
        <v>28</v>
      </c>
      <c r="B4331" s="111" t="str">
        <f ca="1">OFFSET('YODA Header Blocks'!$A$1,0,'YODA File'!A4331)</f>
        <v>Data Values</v>
      </c>
      <c r="C4331" s="111">
        <f t="shared" ca="1" si="135"/>
        <v>4230</v>
      </c>
      <c r="D4331" s="111" t="str">
        <f ca="1">IF(ROW()-2&gt;LengthHeader,"",
OFFSET('YODA Header Blocks'!$A$2,'YODA File'!C4331,'YODA File'!A4331))</f>
        <v/>
      </c>
    </row>
    <row r="4332" spans="1:4" x14ac:dyDescent="0.25">
      <c r="A4332" s="111">
        <f t="shared" ca="1" si="134"/>
        <v>28</v>
      </c>
      <c r="B4332" s="111" t="str">
        <f ca="1">OFFSET('YODA Header Blocks'!$A$1,0,'YODA File'!A4332)</f>
        <v>Data Values</v>
      </c>
      <c r="C4332" s="111">
        <f t="shared" ca="1" si="135"/>
        <v>4231</v>
      </c>
      <c r="D4332" s="111" t="str">
        <f ca="1">IF(ROW()-2&gt;LengthHeader,"",
OFFSET('YODA Header Blocks'!$A$2,'YODA File'!C4332,'YODA File'!A4332))</f>
        <v/>
      </c>
    </row>
    <row r="4333" spans="1:4" x14ac:dyDescent="0.25">
      <c r="A4333" s="111">
        <f t="shared" ca="1" si="134"/>
        <v>28</v>
      </c>
      <c r="B4333" s="111" t="str">
        <f ca="1">OFFSET('YODA Header Blocks'!$A$1,0,'YODA File'!A4333)</f>
        <v>Data Values</v>
      </c>
      <c r="C4333" s="111">
        <f t="shared" ca="1" si="135"/>
        <v>4232</v>
      </c>
      <c r="D4333" s="111" t="str">
        <f ca="1">IF(ROW()-2&gt;LengthHeader,"",
OFFSET('YODA Header Blocks'!$A$2,'YODA File'!C4333,'YODA File'!A4333))</f>
        <v/>
      </c>
    </row>
    <row r="4334" spans="1:4" x14ac:dyDescent="0.25">
      <c r="A4334" s="111">
        <f t="shared" ca="1" si="134"/>
        <v>28</v>
      </c>
      <c r="B4334" s="111" t="str">
        <f ca="1">OFFSET('YODA Header Blocks'!$A$1,0,'YODA File'!A4334)</f>
        <v>Data Values</v>
      </c>
      <c r="C4334" s="111">
        <f t="shared" ca="1" si="135"/>
        <v>4233</v>
      </c>
      <c r="D4334" s="111" t="str">
        <f ca="1">IF(ROW()-2&gt;LengthHeader,"",
OFFSET('YODA Header Blocks'!$A$2,'YODA File'!C4334,'YODA File'!A4334))</f>
        <v/>
      </c>
    </row>
    <row r="4335" spans="1:4" x14ac:dyDescent="0.25">
      <c r="A4335" s="111">
        <f t="shared" ca="1" si="134"/>
        <v>28</v>
      </c>
      <c r="B4335" s="111" t="str">
        <f ca="1">OFFSET('YODA Header Blocks'!$A$1,0,'YODA File'!A4335)</f>
        <v>Data Values</v>
      </c>
      <c r="C4335" s="111">
        <f t="shared" ca="1" si="135"/>
        <v>4234</v>
      </c>
      <c r="D4335" s="111" t="str">
        <f ca="1">IF(ROW()-2&gt;LengthHeader,"",
OFFSET('YODA Header Blocks'!$A$2,'YODA File'!C4335,'YODA File'!A4335))</f>
        <v/>
      </c>
    </row>
    <row r="4336" spans="1:4" x14ac:dyDescent="0.25">
      <c r="A4336" s="111">
        <f t="shared" ca="1" si="134"/>
        <v>28</v>
      </c>
      <c r="B4336" s="111" t="str">
        <f ca="1">OFFSET('YODA Header Blocks'!$A$1,0,'YODA File'!A4336)</f>
        <v>Data Values</v>
      </c>
      <c r="C4336" s="111">
        <f t="shared" ca="1" si="135"/>
        <v>4235</v>
      </c>
      <c r="D4336" s="111" t="str">
        <f ca="1">IF(ROW()-2&gt;LengthHeader,"",
OFFSET('YODA Header Blocks'!$A$2,'YODA File'!C4336,'YODA File'!A4336))</f>
        <v/>
      </c>
    </row>
    <row r="4337" spans="1:4" x14ac:dyDescent="0.25">
      <c r="A4337" s="111">
        <f t="shared" ca="1" si="134"/>
        <v>28</v>
      </c>
      <c r="B4337" s="111" t="str">
        <f ca="1">OFFSET('YODA Header Blocks'!$A$1,0,'YODA File'!A4337)</f>
        <v>Data Values</v>
      </c>
      <c r="C4337" s="111">
        <f t="shared" ca="1" si="135"/>
        <v>4236</v>
      </c>
      <c r="D4337" s="111" t="str">
        <f ca="1">IF(ROW()-2&gt;LengthHeader,"",
OFFSET('YODA Header Blocks'!$A$2,'YODA File'!C4337,'YODA File'!A4337))</f>
        <v/>
      </c>
    </row>
    <row r="4338" spans="1:4" x14ac:dyDescent="0.25">
      <c r="A4338" s="111">
        <f t="shared" ca="1" si="134"/>
        <v>28</v>
      </c>
      <c r="B4338" s="111" t="str">
        <f ca="1">OFFSET('YODA Header Blocks'!$A$1,0,'YODA File'!A4338)</f>
        <v>Data Values</v>
      </c>
      <c r="C4338" s="111">
        <f t="shared" ca="1" si="135"/>
        <v>4237</v>
      </c>
      <c r="D4338" s="111" t="str">
        <f ca="1">IF(ROW()-2&gt;LengthHeader,"",
OFFSET('YODA Header Blocks'!$A$2,'YODA File'!C4338,'YODA File'!A4338))</f>
        <v/>
      </c>
    </row>
    <row r="4339" spans="1:4" x14ac:dyDescent="0.25">
      <c r="A4339" s="111">
        <f t="shared" ca="1" si="134"/>
        <v>28</v>
      </c>
      <c r="B4339" s="111" t="str">
        <f ca="1">OFFSET('YODA Header Blocks'!$A$1,0,'YODA File'!A4339)</f>
        <v>Data Values</v>
      </c>
      <c r="C4339" s="111">
        <f t="shared" ca="1" si="135"/>
        <v>4238</v>
      </c>
      <c r="D4339" s="111" t="str">
        <f ca="1">IF(ROW()-2&gt;LengthHeader,"",
OFFSET('YODA Header Blocks'!$A$2,'YODA File'!C4339,'YODA File'!A4339))</f>
        <v/>
      </c>
    </row>
    <row r="4340" spans="1:4" x14ac:dyDescent="0.25">
      <c r="A4340" s="111">
        <f t="shared" ca="1" si="134"/>
        <v>28</v>
      </c>
      <c r="B4340" s="111" t="str">
        <f ca="1">OFFSET('YODA Header Blocks'!$A$1,0,'YODA File'!A4340)</f>
        <v>Data Values</v>
      </c>
      <c r="C4340" s="111">
        <f t="shared" ca="1" si="135"/>
        <v>4239</v>
      </c>
      <c r="D4340" s="111" t="str">
        <f ca="1">IF(ROW()-2&gt;LengthHeader,"",
OFFSET('YODA Header Blocks'!$A$2,'YODA File'!C4340,'YODA File'!A4340))</f>
        <v/>
      </c>
    </row>
    <row r="4341" spans="1:4" x14ac:dyDescent="0.25">
      <c r="A4341" s="111">
        <f t="shared" ca="1" si="134"/>
        <v>28</v>
      </c>
      <c r="B4341" s="111" t="str">
        <f ca="1">OFFSET('YODA Header Blocks'!$A$1,0,'YODA File'!A4341)</f>
        <v>Data Values</v>
      </c>
      <c r="C4341" s="111">
        <f t="shared" ca="1" si="135"/>
        <v>4240</v>
      </c>
      <c r="D4341" s="111" t="str">
        <f ca="1">IF(ROW()-2&gt;LengthHeader,"",
OFFSET('YODA Header Blocks'!$A$2,'YODA File'!C4341,'YODA File'!A4341))</f>
        <v/>
      </c>
    </row>
    <row r="4342" spans="1:4" x14ac:dyDescent="0.25">
      <c r="A4342" s="111">
        <f t="shared" ca="1" si="134"/>
        <v>28</v>
      </c>
      <c r="B4342" s="111" t="str">
        <f ca="1">OFFSET('YODA Header Blocks'!$A$1,0,'YODA File'!A4342)</f>
        <v>Data Values</v>
      </c>
      <c r="C4342" s="111">
        <f t="shared" ca="1" si="135"/>
        <v>4241</v>
      </c>
      <c r="D4342" s="111" t="str">
        <f ca="1">IF(ROW()-2&gt;LengthHeader,"",
OFFSET('YODA Header Blocks'!$A$2,'YODA File'!C4342,'YODA File'!A4342))</f>
        <v/>
      </c>
    </row>
    <row r="4343" spans="1:4" x14ac:dyDescent="0.25">
      <c r="A4343" s="111">
        <f t="shared" ca="1" si="134"/>
        <v>28</v>
      </c>
      <c r="B4343" s="111" t="str">
        <f ca="1">OFFSET('YODA Header Blocks'!$A$1,0,'YODA File'!A4343)</f>
        <v>Data Values</v>
      </c>
      <c r="C4343" s="111">
        <f t="shared" ca="1" si="135"/>
        <v>4242</v>
      </c>
      <c r="D4343" s="111" t="str">
        <f ca="1">IF(ROW()-2&gt;LengthHeader,"",
OFFSET('YODA Header Blocks'!$A$2,'YODA File'!C4343,'YODA File'!A4343))</f>
        <v/>
      </c>
    </row>
    <row r="4344" spans="1:4" x14ac:dyDescent="0.25">
      <c r="A4344" s="111">
        <f t="shared" ca="1" si="134"/>
        <v>28</v>
      </c>
      <c r="B4344" s="111" t="str">
        <f ca="1">OFFSET('YODA Header Blocks'!$A$1,0,'YODA File'!A4344)</f>
        <v>Data Values</v>
      </c>
      <c r="C4344" s="111">
        <f t="shared" ca="1" si="135"/>
        <v>4243</v>
      </c>
      <c r="D4344" s="111" t="str">
        <f ca="1">IF(ROW()-2&gt;LengthHeader,"",
OFFSET('YODA Header Blocks'!$A$2,'YODA File'!C4344,'YODA File'!A4344))</f>
        <v/>
      </c>
    </row>
    <row r="4345" spans="1:4" x14ac:dyDescent="0.25">
      <c r="A4345" s="111">
        <f t="shared" ca="1" si="134"/>
        <v>28</v>
      </c>
      <c r="B4345" s="111" t="str">
        <f ca="1">OFFSET('YODA Header Blocks'!$A$1,0,'YODA File'!A4345)</f>
        <v>Data Values</v>
      </c>
      <c r="C4345" s="111">
        <f t="shared" ca="1" si="135"/>
        <v>4244</v>
      </c>
      <c r="D4345" s="111" t="str">
        <f ca="1">IF(ROW()-2&gt;LengthHeader,"",
OFFSET('YODA Header Blocks'!$A$2,'YODA File'!C4345,'YODA File'!A4345))</f>
        <v/>
      </c>
    </row>
    <row r="4346" spans="1:4" x14ac:dyDescent="0.25">
      <c r="A4346" s="111">
        <f t="shared" ca="1" si="134"/>
        <v>28</v>
      </c>
      <c r="B4346" s="111" t="str">
        <f ca="1">OFFSET('YODA Header Blocks'!$A$1,0,'YODA File'!A4346)</f>
        <v>Data Values</v>
      </c>
      <c r="C4346" s="111">
        <f t="shared" ca="1" si="135"/>
        <v>4245</v>
      </c>
      <c r="D4346" s="111" t="str">
        <f ca="1">IF(ROW()-2&gt;LengthHeader,"",
OFFSET('YODA Header Blocks'!$A$2,'YODA File'!C4346,'YODA File'!A4346))</f>
        <v/>
      </c>
    </row>
    <row r="4347" spans="1:4" x14ac:dyDescent="0.25">
      <c r="A4347" s="111">
        <f t="shared" ca="1" si="134"/>
        <v>28</v>
      </c>
      <c r="B4347" s="111" t="str">
        <f ca="1">OFFSET('YODA Header Blocks'!$A$1,0,'YODA File'!A4347)</f>
        <v>Data Values</v>
      </c>
      <c r="C4347" s="111">
        <f t="shared" ca="1" si="135"/>
        <v>4246</v>
      </c>
      <c r="D4347" s="111" t="str">
        <f ca="1">IF(ROW()-2&gt;LengthHeader,"",
OFFSET('YODA Header Blocks'!$A$2,'YODA File'!C4347,'YODA File'!A4347))</f>
        <v/>
      </c>
    </row>
    <row r="4348" spans="1:4" x14ac:dyDescent="0.25">
      <c r="A4348" s="111">
        <f t="shared" ca="1" si="134"/>
        <v>28</v>
      </c>
      <c r="B4348" s="111" t="str">
        <f ca="1">OFFSET('YODA Header Blocks'!$A$1,0,'YODA File'!A4348)</f>
        <v>Data Values</v>
      </c>
      <c r="C4348" s="111">
        <f t="shared" ca="1" si="135"/>
        <v>4247</v>
      </c>
      <c r="D4348" s="111" t="str">
        <f ca="1">IF(ROW()-2&gt;LengthHeader,"",
OFFSET('YODA Header Blocks'!$A$2,'YODA File'!C4348,'YODA File'!A4348))</f>
        <v/>
      </c>
    </row>
    <row r="4349" spans="1:4" x14ac:dyDescent="0.25">
      <c r="A4349" s="111">
        <f t="shared" ca="1" si="134"/>
        <v>28</v>
      </c>
      <c r="B4349" s="111" t="str">
        <f ca="1">OFFSET('YODA Header Blocks'!$A$1,0,'YODA File'!A4349)</f>
        <v>Data Values</v>
      </c>
      <c r="C4349" s="111">
        <f t="shared" ca="1" si="135"/>
        <v>4248</v>
      </c>
      <c r="D4349" s="111" t="str">
        <f ca="1">IF(ROW()-2&gt;LengthHeader,"",
OFFSET('YODA Header Blocks'!$A$2,'YODA File'!C4349,'YODA File'!A4349))</f>
        <v/>
      </c>
    </row>
    <row r="4350" spans="1:4" x14ac:dyDescent="0.25">
      <c r="A4350" s="111">
        <f t="shared" ca="1" si="134"/>
        <v>28</v>
      </c>
      <c r="B4350" s="111" t="str">
        <f ca="1">OFFSET('YODA Header Blocks'!$A$1,0,'YODA File'!A4350)</f>
        <v>Data Values</v>
      </c>
      <c r="C4350" s="111">
        <f t="shared" ca="1" si="135"/>
        <v>4249</v>
      </c>
      <c r="D4350" s="111" t="str">
        <f ca="1">IF(ROW()-2&gt;LengthHeader,"",
OFFSET('YODA Header Blocks'!$A$2,'YODA File'!C4350,'YODA File'!A4350))</f>
        <v/>
      </c>
    </row>
    <row r="4351" spans="1:4" x14ac:dyDescent="0.25">
      <c r="A4351" s="111">
        <f t="shared" ca="1" si="134"/>
        <v>28</v>
      </c>
      <c r="B4351" s="111" t="str">
        <f ca="1">OFFSET('YODA Header Blocks'!$A$1,0,'YODA File'!A4351)</f>
        <v>Data Values</v>
      </c>
      <c r="C4351" s="111">
        <f t="shared" ca="1" si="135"/>
        <v>4250</v>
      </c>
      <c r="D4351" s="111" t="str">
        <f ca="1">IF(ROW()-2&gt;LengthHeader,"",
OFFSET('YODA Header Blocks'!$A$2,'YODA File'!C4351,'YODA File'!A4351))</f>
        <v/>
      </c>
    </row>
    <row r="4352" spans="1:4" x14ac:dyDescent="0.25">
      <c r="A4352" s="111">
        <f t="shared" ca="1" si="134"/>
        <v>28</v>
      </c>
      <c r="B4352" s="111" t="str">
        <f ca="1">OFFSET('YODA Header Blocks'!$A$1,0,'YODA File'!A4352)</f>
        <v>Data Values</v>
      </c>
      <c r="C4352" s="111">
        <f t="shared" ca="1" si="135"/>
        <v>4251</v>
      </c>
      <c r="D4352" s="111" t="str">
        <f ca="1">IF(ROW()-2&gt;LengthHeader,"",
OFFSET('YODA Header Blocks'!$A$2,'YODA File'!C4352,'YODA File'!A4352))</f>
        <v/>
      </c>
    </row>
    <row r="4353" spans="1:4" x14ac:dyDescent="0.25">
      <c r="A4353" s="111">
        <f t="shared" ca="1" si="134"/>
        <v>28</v>
      </c>
      <c r="B4353" s="111" t="str">
        <f ca="1">OFFSET('YODA Header Blocks'!$A$1,0,'YODA File'!A4353)</f>
        <v>Data Values</v>
      </c>
      <c r="C4353" s="111">
        <f t="shared" ca="1" si="135"/>
        <v>4252</v>
      </c>
      <c r="D4353" s="111" t="str">
        <f ca="1">IF(ROW()-2&gt;LengthHeader,"",
OFFSET('YODA Header Blocks'!$A$2,'YODA File'!C4353,'YODA File'!A4353))</f>
        <v/>
      </c>
    </row>
    <row r="4354" spans="1:4" x14ac:dyDescent="0.25">
      <c r="A4354" s="111">
        <f t="shared" ca="1" si="134"/>
        <v>28</v>
      </c>
      <c r="B4354" s="111" t="str">
        <f ca="1">OFFSET('YODA Header Blocks'!$A$1,0,'YODA File'!A4354)</f>
        <v>Data Values</v>
      </c>
      <c r="C4354" s="111">
        <f t="shared" ca="1" si="135"/>
        <v>4253</v>
      </c>
      <c r="D4354" s="111" t="str">
        <f ca="1">IF(ROW()-2&gt;LengthHeader,"",
OFFSET('YODA Header Blocks'!$A$2,'YODA File'!C4354,'YODA File'!A4354))</f>
        <v/>
      </c>
    </row>
    <row r="4355" spans="1:4" x14ac:dyDescent="0.25">
      <c r="A4355" s="111">
        <f t="shared" ref="A4355:A4418" ca="1" si="136">IF(C4354=INDIRECT(CONCATENATE("'YODA Header Blocks'!R2C",A4354+1,":R2C",A4354+1),FALSE),A4354+1,A4354)</f>
        <v>28</v>
      </c>
      <c r="B4355" s="111" t="str">
        <f ca="1">OFFSET('YODA Header Blocks'!$A$1,0,'YODA File'!A4355)</f>
        <v>Data Values</v>
      </c>
      <c r="C4355" s="111">
        <f t="shared" ref="C4355:C4418" ca="1" si="137">IF(C4354=SUM(INDIRECT(CONCATENATE("'YODA Header Blocks'!R2C",A4354+1,":R2C",A4354+1),FALSE)),1,C4354+1)</f>
        <v>4254</v>
      </c>
      <c r="D4355" s="111" t="str">
        <f ca="1">IF(ROW()-2&gt;LengthHeader,"",
OFFSET('YODA Header Blocks'!$A$2,'YODA File'!C4355,'YODA File'!A4355))</f>
        <v/>
      </c>
    </row>
    <row r="4356" spans="1:4" x14ac:dyDescent="0.25">
      <c r="A4356" s="111">
        <f t="shared" ca="1" si="136"/>
        <v>28</v>
      </c>
      <c r="B4356" s="111" t="str">
        <f ca="1">OFFSET('YODA Header Blocks'!$A$1,0,'YODA File'!A4356)</f>
        <v>Data Values</v>
      </c>
      <c r="C4356" s="111">
        <f t="shared" ca="1" si="137"/>
        <v>4255</v>
      </c>
      <c r="D4356" s="111" t="str">
        <f ca="1">IF(ROW()-2&gt;LengthHeader,"",
OFFSET('YODA Header Blocks'!$A$2,'YODA File'!C4356,'YODA File'!A4356))</f>
        <v/>
      </c>
    </row>
    <row r="4357" spans="1:4" x14ac:dyDescent="0.25">
      <c r="A4357" s="111">
        <f t="shared" ca="1" si="136"/>
        <v>28</v>
      </c>
      <c r="B4357" s="111" t="str">
        <f ca="1">OFFSET('YODA Header Blocks'!$A$1,0,'YODA File'!A4357)</f>
        <v>Data Values</v>
      </c>
      <c r="C4357" s="111">
        <f t="shared" ca="1" si="137"/>
        <v>4256</v>
      </c>
      <c r="D4357" s="111" t="str">
        <f ca="1">IF(ROW()-2&gt;LengthHeader,"",
OFFSET('YODA Header Blocks'!$A$2,'YODA File'!C4357,'YODA File'!A4357))</f>
        <v/>
      </c>
    </row>
    <row r="4358" spans="1:4" x14ac:dyDescent="0.25">
      <c r="A4358" s="111">
        <f t="shared" ca="1" si="136"/>
        <v>28</v>
      </c>
      <c r="B4358" s="111" t="str">
        <f ca="1">OFFSET('YODA Header Blocks'!$A$1,0,'YODA File'!A4358)</f>
        <v>Data Values</v>
      </c>
      <c r="C4358" s="111">
        <f t="shared" ca="1" si="137"/>
        <v>4257</v>
      </c>
      <c r="D4358" s="111" t="str">
        <f ca="1">IF(ROW()-2&gt;LengthHeader,"",
OFFSET('YODA Header Blocks'!$A$2,'YODA File'!C4358,'YODA File'!A4358))</f>
        <v/>
      </c>
    </row>
    <row r="4359" spans="1:4" x14ac:dyDescent="0.25">
      <c r="A4359" s="111">
        <f t="shared" ca="1" si="136"/>
        <v>28</v>
      </c>
      <c r="B4359" s="111" t="str">
        <f ca="1">OFFSET('YODA Header Blocks'!$A$1,0,'YODA File'!A4359)</f>
        <v>Data Values</v>
      </c>
      <c r="C4359" s="111">
        <f t="shared" ca="1" si="137"/>
        <v>4258</v>
      </c>
      <c r="D4359" s="111" t="str">
        <f ca="1">IF(ROW()-2&gt;LengthHeader,"",
OFFSET('YODA Header Blocks'!$A$2,'YODA File'!C4359,'YODA File'!A4359))</f>
        <v/>
      </c>
    </row>
    <row r="4360" spans="1:4" x14ac:dyDescent="0.25">
      <c r="A4360" s="111">
        <f t="shared" ca="1" si="136"/>
        <v>28</v>
      </c>
      <c r="B4360" s="111" t="str">
        <f ca="1">OFFSET('YODA Header Blocks'!$A$1,0,'YODA File'!A4360)</f>
        <v>Data Values</v>
      </c>
      <c r="C4360" s="111">
        <f t="shared" ca="1" si="137"/>
        <v>4259</v>
      </c>
      <c r="D4360" s="111" t="str">
        <f ca="1">IF(ROW()-2&gt;LengthHeader,"",
OFFSET('YODA Header Blocks'!$A$2,'YODA File'!C4360,'YODA File'!A4360))</f>
        <v/>
      </c>
    </row>
    <row r="4361" spans="1:4" x14ac:dyDescent="0.25">
      <c r="A4361" s="111">
        <f t="shared" ca="1" si="136"/>
        <v>28</v>
      </c>
      <c r="B4361" s="111" t="str">
        <f ca="1">OFFSET('YODA Header Blocks'!$A$1,0,'YODA File'!A4361)</f>
        <v>Data Values</v>
      </c>
      <c r="C4361" s="111">
        <f t="shared" ca="1" si="137"/>
        <v>4260</v>
      </c>
      <c r="D4361" s="111" t="str">
        <f ca="1">IF(ROW()-2&gt;LengthHeader,"",
OFFSET('YODA Header Blocks'!$A$2,'YODA File'!C4361,'YODA File'!A4361))</f>
        <v/>
      </c>
    </row>
    <row r="4362" spans="1:4" x14ac:dyDescent="0.25">
      <c r="A4362" s="111">
        <f t="shared" ca="1" si="136"/>
        <v>28</v>
      </c>
      <c r="B4362" s="111" t="str">
        <f ca="1">OFFSET('YODA Header Blocks'!$A$1,0,'YODA File'!A4362)</f>
        <v>Data Values</v>
      </c>
      <c r="C4362" s="111">
        <f t="shared" ca="1" si="137"/>
        <v>4261</v>
      </c>
      <c r="D4362" s="111" t="str">
        <f ca="1">IF(ROW()-2&gt;LengthHeader,"",
OFFSET('YODA Header Blocks'!$A$2,'YODA File'!C4362,'YODA File'!A4362))</f>
        <v/>
      </c>
    </row>
    <row r="4363" spans="1:4" x14ac:dyDescent="0.25">
      <c r="A4363" s="111">
        <f t="shared" ca="1" si="136"/>
        <v>28</v>
      </c>
      <c r="B4363" s="111" t="str">
        <f ca="1">OFFSET('YODA Header Blocks'!$A$1,0,'YODA File'!A4363)</f>
        <v>Data Values</v>
      </c>
      <c r="C4363" s="111">
        <f t="shared" ca="1" si="137"/>
        <v>4262</v>
      </c>
      <c r="D4363" s="111" t="str">
        <f ca="1">IF(ROW()-2&gt;LengthHeader,"",
OFFSET('YODA Header Blocks'!$A$2,'YODA File'!C4363,'YODA File'!A4363))</f>
        <v/>
      </c>
    </row>
    <row r="4364" spans="1:4" x14ac:dyDescent="0.25">
      <c r="A4364" s="111">
        <f t="shared" ca="1" si="136"/>
        <v>28</v>
      </c>
      <c r="B4364" s="111" t="str">
        <f ca="1">OFFSET('YODA Header Blocks'!$A$1,0,'YODA File'!A4364)</f>
        <v>Data Values</v>
      </c>
      <c r="C4364" s="111">
        <f t="shared" ca="1" si="137"/>
        <v>4263</v>
      </c>
      <c r="D4364" s="111" t="str">
        <f ca="1">IF(ROW()-2&gt;LengthHeader,"",
OFFSET('YODA Header Blocks'!$A$2,'YODA File'!C4364,'YODA File'!A4364))</f>
        <v/>
      </c>
    </row>
    <row r="4365" spans="1:4" x14ac:dyDescent="0.25">
      <c r="A4365" s="111">
        <f t="shared" ca="1" si="136"/>
        <v>28</v>
      </c>
      <c r="B4365" s="111" t="str">
        <f ca="1">OFFSET('YODA Header Blocks'!$A$1,0,'YODA File'!A4365)</f>
        <v>Data Values</v>
      </c>
      <c r="C4365" s="111">
        <f t="shared" ca="1" si="137"/>
        <v>4264</v>
      </c>
      <c r="D4365" s="111" t="str">
        <f ca="1">IF(ROW()-2&gt;LengthHeader,"",
OFFSET('YODA Header Blocks'!$A$2,'YODA File'!C4365,'YODA File'!A4365))</f>
        <v/>
      </c>
    </row>
    <row r="4366" spans="1:4" x14ac:dyDescent="0.25">
      <c r="A4366" s="111">
        <f t="shared" ca="1" si="136"/>
        <v>28</v>
      </c>
      <c r="B4366" s="111" t="str">
        <f ca="1">OFFSET('YODA Header Blocks'!$A$1,0,'YODA File'!A4366)</f>
        <v>Data Values</v>
      </c>
      <c r="C4366" s="111">
        <f t="shared" ca="1" si="137"/>
        <v>4265</v>
      </c>
      <c r="D4366" s="111" t="str">
        <f ca="1">IF(ROW()-2&gt;LengthHeader,"",
OFFSET('YODA Header Blocks'!$A$2,'YODA File'!C4366,'YODA File'!A4366))</f>
        <v/>
      </c>
    </row>
    <row r="4367" spans="1:4" x14ac:dyDescent="0.25">
      <c r="A4367" s="111">
        <f t="shared" ca="1" si="136"/>
        <v>28</v>
      </c>
      <c r="B4367" s="111" t="str">
        <f ca="1">OFFSET('YODA Header Blocks'!$A$1,0,'YODA File'!A4367)</f>
        <v>Data Values</v>
      </c>
      <c r="C4367" s="111">
        <f t="shared" ca="1" si="137"/>
        <v>4266</v>
      </c>
      <c r="D4367" s="111" t="str">
        <f ca="1">IF(ROW()-2&gt;LengthHeader,"",
OFFSET('YODA Header Blocks'!$A$2,'YODA File'!C4367,'YODA File'!A4367))</f>
        <v/>
      </c>
    </row>
    <row r="4368" spans="1:4" x14ac:dyDescent="0.25">
      <c r="A4368" s="111">
        <f t="shared" ca="1" si="136"/>
        <v>28</v>
      </c>
      <c r="B4368" s="111" t="str">
        <f ca="1">OFFSET('YODA Header Blocks'!$A$1,0,'YODA File'!A4368)</f>
        <v>Data Values</v>
      </c>
      <c r="C4368" s="111">
        <f t="shared" ca="1" si="137"/>
        <v>4267</v>
      </c>
      <c r="D4368" s="111" t="str">
        <f ca="1">IF(ROW()-2&gt;LengthHeader,"",
OFFSET('YODA Header Blocks'!$A$2,'YODA File'!C4368,'YODA File'!A4368))</f>
        <v/>
      </c>
    </row>
    <row r="4369" spans="1:4" x14ac:dyDescent="0.25">
      <c r="A4369" s="111">
        <f t="shared" ca="1" si="136"/>
        <v>28</v>
      </c>
      <c r="B4369" s="111" t="str">
        <f ca="1">OFFSET('YODA Header Blocks'!$A$1,0,'YODA File'!A4369)</f>
        <v>Data Values</v>
      </c>
      <c r="C4369" s="111">
        <f t="shared" ca="1" si="137"/>
        <v>4268</v>
      </c>
      <c r="D4369" s="111" t="str">
        <f ca="1">IF(ROW()-2&gt;LengthHeader,"",
OFFSET('YODA Header Blocks'!$A$2,'YODA File'!C4369,'YODA File'!A4369))</f>
        <v/>
      </c>
    </row>
    <row r="4370" spans="1:4" x14ac:dyDescent="0.25">
      <c r="A4370" s="111">
        <f t="shared" ca="1" si="136"/>
        <v>28</v>
      </c>
      <c r="B4370" s="111" t="str">
        <f ca="1">OFFSET('YODA Header Blocks'!$A$1,0,'YODA File'!A4370)</f>
        <v>Data Values</v>
      </c>
      <c r="C4370" s="111">
        <f t="shared" ca="1" si="137"/>
        <v>4269</v>
      </c>
      <c r="D4370" s="111" t="str">
        <f ca="1">IF(ROW()-2&gt;LengthHeader,"",
OFFSET('YODA Header Blocks'!$A$2,'YODA File'!C4370,'YODA File'!A4370))</f>
        <v/>
      </c>
    </row>
    <row r="4371" spans="1:4" x14ac:dyDescent="0.25">
      <c r="A4371" s="111">
        <f t="shared" ca="1" si="136"/>
        <v>28</v>
      </c>
      <c r="B4371" s="111" t="str">
        <f ca="1">OFFSET('YODA Header Blocks'!$A$1,0,'YODA File'!A4371)</f>
        <v>Data Values</v>
      </c>
      <c r="C4371" s="111">
        <f t="shared" ca="1" si="137"/>
        <v>4270</v>
      </c>
      <c r="D4371" s="111" t="str">
        <f ca="1">IF(ROW()-2&gt;LengthHeader,"",
OFFSET('YODA Header Blocks'!$A$2,'YODA File'!C4371,'YODA File'!A4371))</f>
        <v/>
      </c>
    </row>
    <row r="4372" spans="1:4" x14ac:dyDescent="0.25">
      <c r="A4372" s="111">
        <f t="shared" ca="1" si="136"/>
        <v>28</v>
      </c>
      <c r="B4372" s="111" t="str">
        <f ca="1">OFFSET('YODA Header Blocks'!$A$1,0,'YODA File'!A4372)</f>
        <v>Data Values</v>
      </c>
      <c r="C4372" s="111">
        <f t="shared" ca="1" si="137"/>
        <v>4271</v>
      </c>
      <c r="D4372" s="111" t="str">
        <f ca="1">IF(ROW()-2&gt;LengthHeader,"",
OFFSET('YODA Header Blocks'!$A$2,'YODA File'!C4372,'YODA File'!A4372))</f>
        <v/>
      </c>
    </row>
    <row r="4373" spans="1:4" x14ac:dyDescent="0.25">
      <c r="A4373" s="111">
        <f t="shared" ca="1" si="136"/>
        <v>28</v>
      </c>
      <c r="B4373" s="111" t="str">
        <f ca="1">OFFSET('YODA Header Blocks'!$A$1,0,'YODA File'!A4373)</f>
        <v>Data Values</v>
      </c>
      <c r="C4373" s="111">
        <f t="shared" ca="1" si="137"/>
        <v>4272</v>
      </c>
      <c r="D4373" s="111" t="str">
        <f ca="1">IF(ROW()-2&gt;LengthHeader,"",
OFFSET('YODA Header Blocks'!$A$2,'YODA File'!C4373,'YODA File'!A4373))</f>
        <v/>
      </c>
    </row>
    <row r="4374" spans="1:4" x14ac:dyDescent="0.25">
      <c r="A4374" s="111">
        <f t="shared" ca="1" si="136"/>
        <v>28</v>
      </c>
      <c r="B4374" s="111" t="str">
        <f ca="1">OFFSET('YODA Header Blocks'!$A$1,0,'YODA File'!A4374)</f>
        <v>Data Values</v>
      </c>
      <c r="C4374" s="111">
        <f t="shared" ca="1" si="137"/>
        <v>4273</v>
      </c>
      <c r="D4374" s="111" t="str">
        <f ca="1">IF(ROW()-2&gt;LengthHeader,"",
OFFSET('YODA Header Blocks'!$A$2,'YODA File'!C4374,'YODA File'!A4374))</f>
        <v/>
      </c>
    </row>
    <row r="4375" spans="1:4" x14ac:dyDescent="0.25">
      <c r="A4375" s="111">
        <f t="shared" ca="1" si="136"/>
        <v>28</v>
      </c>
      <c r="B4375" s="111" t="str">
        <f ca="1">OFFSET('YODA Header Blocks'!$A$1,0,'YODA File'!A4375)</f>
        <v>Data Values</v>
      </c>
      <c r="C4375" s="111">
        <f t="shared" ca="1" si="137"/>
        <v>4274</v>
      </c>
      <c r="D4375" s="111" t="str">
        <f ca="1">IF(ROW()-2&gt;LengthHeader,"",
OFFSET('YODA Header Blocks'!$A$2,'YODA File'!C4375,'YODA File'!A4375))</f>
        <v/>
      </c>
    </row>
    <row r="4376" spans="1:4" x14ac:dyDescent="0.25">
      <c r="A4376" s="111">
        <f t="shared" ca="1" si="136"/>
        <v>28</v>
      </c>
      <c r="B4376" s="111" t="str">
        <f ca="1">OFFSET('YODA Header Blocks'!$A$1,0,'YODA File'!A4376)</f>
        <v>Data Values</v>
      </c>
      <c r="C4376" s="111">
        <f t="shared" ca="1" si="137"/>
        <v>4275</v>
      </c>
      <c r="D4376" s="111" t="str">
        <f ca="1">IF(ROW()-2&gt;LengthHeader,"",
OFFSET('YODA Header Blocks'!$A$2,'YODA File'!C4376,'YODA File'!A4376))</f>
        <v/>
      </c>
    </row>
    <row r="4377" spans="1:4" x14ac:dyDescent="0.25">
      <c r="A4377" s="111">
        <f t="shared" ca="1" si="136"/>
        <v>28</v>
      </c>
      <c r="B4377" s="111" t="str">
        <f ca="1">OFFSET('YODA Header Blocks'!$A$1,0,'YODA File'!A4377)</f>
        <v>Data Values</v>
      </c>
      <c r="C4377" s="111">
        <f t="shared" ca="1" si="137"/>
        <v>4276</v>
      </c>
      <c r="D4377" s="111" t="str">
        <f ca="1">IF(ROW()-2&gt;LengthHeader,"",
OFFSET('YODA Header Blocks'!$A$2,'YODA File'!C4377,'YODA File'!A4377))</f>
        <v/>
      </c>
    </row>
    <row r="4378" spans="1:4" x14ac:dyDescent="0.25">
      <c r="A4378" s="111">
        <f t="shared" ca="1" si="136"/>
        <v>28</v>
      </c>
      <c r="B4378" s="111" t="str">
        <f ca="1">OFFSET('YODA Header Blocks'!$A$1,0,'YODA File'!A4378)</f>
        <v>Data Values</v>
      </c>
      <c r="C4378" s="111">
        <f t="shared" ca="1" si="137"/>
        <v>4277</v>
      </c>
      <c r="D4378" s="111" t="str">
        <f ca="1">IF(ROW()-2&gt;LengthHeader,"",
OFFSET('YODA Header Blocks'!$A$2,'YODA File'!C4378,'YODA File'!A4378))</f>
        <v/>
      </c>
    </row>
    <row r="4379" spans="1:4" x14ac:dyDescent="0.25">
      <c r="A4379" s="111">
        <f t="shared" ca="1" si="136"/>
        <v>28</v>
      </c>
      <c r="B4379" s="111" t="str">
        <f ca="1">OFFSET('YODA Header Blocks'!$A$1,0,'YODA File'!A4379)</f>
        <v>Data Values</v>
      </c>
      <c r="C4379" s="111">
        <f t="shared" ca="1" si="137"/>
        <v>4278</v>
      </c>
      <c r="D4379" s="111" t="str">
        <f ca="1">IF(ROW()-2&gt;LengthHeader,"",
OFFSET('YODA Header Blocks'!$A$2,'YODA File'!C4379,'YODA File'!A4379))</f>
        <v/>
      </c>
    </row>
    <row r="4380" spans="1:4" x14ac:dyDescent="0.25">
      <c r="A4380" s="111">
        <f t="shared" ca="1" si="136"/>
        <v>28</v>
      </c>
      <c r="B4380" s="111" t="str">
        <f ca="1">OFFSET('YODA Header Blocks'!$A$1,0,'YODA File'!A4380)</f>
        <v>Data Values</v>
      </c>
      <c r="C4380" s="111">
        <f t="shared" ca="1" si="137"/>
        <v>4279</v>
      </c>
      <c r="D4380" s="111" t="str">
        <f ca="1">IF(ROW()-2&gt;LengthHeader,"",
OFFSET('YODA Header Blocks'!$A$2,'YODA File'!C4380,'YODA File'!A4380))</f>
        <v/>
      </c>
    </row>
    <row r="4381" spans="1:4" x14ac:dyDescent="0.25">
      <c r="A4381" s="111">
        <f t="shared" ca="1" si="136"/>
        <v>28</v>
      </c>
      <c r="B4381" s="111" t="str">
        <f ca="1">OFFSET('YODA Header Blocks'!$A$1,0,'YODA File'!A4381)</f>
        <v>Data Values</v>
      </c>
      <c r="C4381" s="111">
        <f t="shared" ca="1" si="137"/>
        <v>4280</v>
      </c>
      <c r="D4381" s="111" t="str">
        <f ca="1">IF(ROW()-2&gt;LengthHeader,"",
OFFSET('YODA Header Blocks'!$A$2,'YODA File'!C4381,'YODA File'!A4381))</f>
        <v/>
      </c>
    </row>
    <row r="4382" spans="1:4" x14ac:dyDescent="0.25">
      <c r="A4382" s="111">
        <f t="shared" ca="1" si="136"/>
        <v>28</v>
      </c>
      <c r="B4382" s="111" t="str">
        <f ca="1">OFFSET('YODA Header Blocks'!$A$1,0,'YODA File'!A4382)</f>
        <v>Data Values</v>
      </c>
      <c r="C4382" s="111">
        <f t="shared" ca="1" si="137"/>
        <v>4281</v>
      </c>
      <c r="D4382" s="111" t="str">
        <f ca="1">IF(ROW()-2&gt;LengthHeader,"",
OFFSET('YODA Header Blocks'!$A$2,'YODA File'!C4382,'YODA File'!A4382))</f>
        <v/>
      </c>
    </row>
    <row r="4383" spans="1:4" x14ac:dyDescent="0.25">
      <c r="A4383" s="111">
        <f t="shared" ca="1" si="136"/>
        <v>28</v>
      </c>
      <c r="B4383" s="111" t="str">
        <f ca="1">OFFSET('YODA Header Blocks'!$A$1,0,'YODA File'!A4383)</f>
        <v>Data Values</v>
      </c>
      <c r="C4383" s="111">
        <f t="shared" ca="1" si="137"/>
        <v>4282</v>
      </c>
      <c r="D4383" s="111" t="str">
        <f ca="1">IF(ROW()-2&gt;LengthHeader,"",
OFFSET('YODA Header Blocks'!$A$2,'YODA File'!C4383,'YODA File'!A4383))</f>
        <v/>
      </c>
    </row>
    <row r="4384" spans="1:4" x14ac:dyDescent="0.25">
      <c r="A4384" s="111">
        <f t="shared" ca="1" si="136"/>
        <v>28</v>
      </c>
      <c r="B4384" s="111" t="str">
        <f ca="1">OFFSET('YODA Header Blocks'!$A$1,0,'YODA File'!A4384)</f>
        <v>Data Values</v>
      </c>
      <c r="C4384" s="111">
        <f t="shared" ca="1" si="137"/>
        <v>4283</v>
      </c>
      <c r="D4384" s="111" t="str">
        <f ca="1">IF(ROW()-2&gt;LengthHeader,"",
OFFSET('YODA Header Blocks'!$A$2,'YODA File'!C4384,'YODA File'!A4384))</f>
        <v/>
      </c>
    </row>
    <row r="4385" spans="1:4" x14ac:dyDescent="0.25">
      <c r="A4385" s="111">
        <f t="shared" ca="1" si="136"/>
        <v>28</v>
      </c>
      <c r="B4385" s="111" t="str">
        <f ca="1">OFFSET('YODA Header Blocks'!$A$1,0,'YODA File'!A4385)</f>
        <v>Data Values</v>
      </c>
      <c r="C4385" s="111">
        <f t="shared" ca="1" si="137"/>
        <v>4284</v>
      </c>
      <c r="D4385" s="111" t="str">
        <f ca="1">IF(ROW()-2&gt;LengthHeader,"",
OFFSET('YODA Header Blocks'!$A$2,'YODA File'!C4385,'YODA File'!A4385))</f>
        <v/>
      </c>
    </row>
    <row r="4386" spans="1:4" x14ac:dyDescent="0.25">
      <c r="A4386" s="111">
        <f t="shared" ca="1" si="136"/>
        <v>28</v>
      </c>
      <c r="B4386" s="111" t="str">
        <f ca="1">OFFSET('YODA Header Blocks'!$A$1,0,'YODA File'!A4386)</f>
        <v>Data Values</v>
      </c>
      <c r="C4386" s="111">
        <f t="shared" ca="1" si="137"/>
        <v>4285</v>
      </c>
      <c r="D4386" s="111" t="str">
        <f ca="1">IF(ROW()-2&gt;LengthHeader,"",
OFFSET('YODA Header Blocks'!$A$2,'YODA File'!C4386,'YODA File'!A4386))</f>
        <v/>
      </c>
    </row>
    <row r="4387" spans="1:4" x14ac:dyDescent="0.25">
      <c r="A4387" s="111">
        <f t="shared" ca="1" si="136"/>
        <v>28</v>
      </c>
      <c r="B4387" s="111" t="str">
        <f ca="1">OFFSET('YODA Header Blocks'!$A$1,0,'YODA File'!A4387)</f>
        <v>Data Values</v>
      </c>
      <c r="C4387" s="111">
        <f t="shared" ca="1" si="137"/>
        <v>4286</v>
      </c>
      <c r="D4387" s="111" t="str">
        <f ca="1">IF(ROW()-2&gt;LengthHeader,"",
OFFSET('YODA Header Blocks'!$A$2,'YODA File'!C4387,'YODA File'!A4387))</f>
        <v/>
      </c>
    </row>
    <row r="4388" spans="1:4" x14ac:dyDescent="0.25">
      <c r="A4388" s="111">
        <f t="shared" ca="1" si="136"/>
        <v>28</v>
      </c>
      <c r="B4388" s="111" t="str">
        <f ca="1">OFFSET('YODA Header Blocks'!$A$1,0,'YODA File'!A4388)</f>
        <v>Data Values</v>
      </c>
      <c r="C4388" s="111">
        <f t="shared" ca="1" si="137"/>
        <v>4287</v>
      </c>
      <c r="D4388" s="111" t="str">
        <f ca="1">IF(ROW()-2&gt;LengthHeader,"",
OFFSET('YODA Header Blocks'!$A$2,'YODA File'!C4388,'YODA File'!A4388))</f>
        <v/>
      </c>
    </row>
    <row r="4389" spans="1:4" x14ac:dyDescent="0.25">
      <c r="A4389" s="111">
        <f t="shared" ca="1" si="136"/>
        <v>28</v>
      </c>
      <c r="B4389" s="111" t="str">
        <f ca="1">OFFSET('YODA Header Blocks'!$A$1,0,'YODA File'!A4389)</f>
        <v>Data Values</v>
      </c>
      <c r="C4389" s="111">
        <f t="shared" ca="1" si="137"/>
        <v>4288</v>
      </c>
      <c r="D4389" s="111" t="str">
        <f ca="1">IF(ROW()-2&gt;LengthHeader,"",
OFFSET('YODA Header Blocks'!$A$2,'YODA File'!C4389,'YODA File'!A4389))</f>
        <v/>
      </c>
    </row>
    <row r="4390" spans="1:4" x14ac:dyDescent="0.25">
      <c r="A4390" s="111">
        <f t="shared" ca="1" si="136"/>
        <v>28</v>
      </c>
      <c r="B4390" s="111" t="str">
        <f ca="1">OFFSET('YODA Header Blocks'!$A$1,0,'YODA File'!A4390)</f>
        <v>Data Values</v>
      </c>
      <c r="C4390" s="111">
        <f t="shared" ca="1" si="137"/>
        <v>4289</v>
      </c>
      <c r="D4390" s="111" t="str">
        <f ca="1">IF(ROW()-2&gt;LengthHeader,"",
OFFSET('YODA Header Blocks'!$A$2,'YODA File'!C4390,'YODA File'!A4390))</f>
        <v/>
      </c>
    </row>
    <row r="4391" spans="1:4" x14ac:dyDescent="0.25">
      <c r="A4391" s="111">
        <f t="shared" ca="1" si="136"/>
        <v>28</v>
      </c>
      <c r="B4391" s="111" t="str">
        <f ca="1">OFFSET('YODA Header Blocks'!$A$1,0,'YODA File'!A4391)</f>
        <v>Data Values</v>
      </c>
      <c r="C4391" s="111">
        <f t="shared" ca="1" si="137"/>
        <v>4290</v>
      </c>
      <c r="D4391" s="111" t="str">
        <f ca="1">IF(ROW()-2&gt;LengthHeader,"",
OFFSET('YODA Header Blocks'!$A$2,'YODA File'!C4391,'YODA File'!A4391))</f>
        <v/>
      </c>
    </row>
    <row r="4392" spans="1:4" x14ac:dyDescent="0.25">
      <c r="A4392" s="111">
        <f t="shared" ca="1" si="136"/>
        <v>28</v>
      </c>
      <c r="B4392" s="111" t="str">
        <f ca="1">OFFSET('YODA Header Blocks'!$A$1,0,'YODA File'!A4392)</f>
        <v>Data Values</v>
      </c>
      <c r="C4392" s="111">
        <f t="shared" ca="1" si="137"/>
        <v>4291</v>
      </c>
      <c r="D4392" s="111" t="str">
        <f ca="1">IF(ROW()-2&gt;LengthHeader,"",
OFFSET('YODA Header Blocks'!$A$2,'YODA File'!C4392,'YODA File'!A4392))</f>
        <v/>
      </c>
    </row>
    <row r="4393" spans="1:4" x14ac:dyDescent="0.25">
      <c r="A4393" s="111">
        <f t="shared" ca="1" si="136"/>
        <v>28</v>
      </c>
      <c r="B4393" s="111" t="str">
        <f ca="1">OFFSET('YODA Header Blocks'!$A$1,0,'YODA File'!A4393)</f>
        <v>Data Values</v>
      </c>
      <c r="C4393" s="111">
        <f t="shared" ca="1" si="137"/>
        <v>4292</v>
      </c>
      <c r="D4393" s="111" t="str">
        <f ca="1">IF(ROW()-2&gt;LengthHeader,"",
OFFSET('YODA Header Blocks'!$A$2,'YODA File'!C4393,'YODA File'!A4393))</f>
        <v/>
      </c>
    </row>
    <row r="4394" spans="1:4" x14ac:dyDescent="0.25">
      <c r="A4394" s="111">
        <f t="shared" ca="1" si="136"/>
        <v>28</v>
      </c>
      <c r="B4394" s="111" t="str">
        <f ca="1">OFFSET('YODA Header Blocks'!$A$1,0,'YODA File'!A4394)</f>
        <v>Data Values</v>
      </c>
      <c r="C4394" s="111">
        <f t="shared" ca="1" si="137"/>
        <v>4293</v>
      </c>
      <c r="D4394" s="111" t="str">
        <f ca="1">IF(ROW()-2&gt;LengthHeader,"",
OFFSET('YODA Header Blocks'!$A$2,'YODA File'!C4394,'YODA File'!A4394))</f>
        <v/>
      </c>
    </row>
    <row r="4395" spans="1:4" x14ac:dyDescent="0.25">
      <c r="A4395" s="111">
        <f t="shared" ca="1" si="136"/>
        <v>28</v>
      </c>
      <c r="B4395" s="111" t="str">
        <f ca="1">OFFSET('YODA Header Blocks'!$A$1,0,'YODA File'!A4395)</f>
        <v>Data Values</v>
      </c>
      <c r="C4395" s="111">
        <f t="shared" ca="1" si="137"/>
        <v>4294</v>
      </c>
      <c r="D4395" s="111" t="str">
        <f ca="1">IF(ROW()-2&gt;LengthHeader,"",
OFFSET('YODA Header Blocks'!$A$2,'YODA File'!C4395,'YODA File'!A4395))</f>
        <v/>
      </c>
    </row>
    <row r="4396" spans="1:4" x14ac:dyDescent="0.25">
      <c r="A4396" s="111">
        <f t="shared" ca="1" si="136"/>
        <v>28</v>
      </c>
      <c r="B4396" s="111" t="str">
        <f ca="1">OFFSET('YODA Header Blocks'!$A$1,0,'YODA File'!A4396)</f>
        <v>Data Values</v>
      </c>
      <c r="C4396" s="111">
        <f t="shared" ca="1" si="137"/>
        <v>4295</v>
      </c>
      <c r="D4396" s="111" t="str">
        <f ca="1">IF(ROW()-2&gt;LengthHeader,"",
OFFSET('YODA Header Blocks'!$A$2,'YODA File'!C4396,'YODA File'!A4396))</f>
        <v/>
      </c>
    </row>
    <row r="4397" spans="1:4" x14ac:dyDescent="0.25">
      <c r="A4397" s="111">
        <f t="shared" ca="1" si="136"/>
        <v>28</v>
      </c>
      <c r="B4397" s="111" t="str">
        <f ca="1">OFFSET('YODA Header Blocks'!$A$1,0,'YODA File'!A4397)</f>
        <v>Data Values</v>
      </c>
      <c r="C4397" s="111">
        <f t="shared" ca="1" si="137"/>
        <v>4296</v>
      </c>
      <c r="D4397" s="111" t="str">
        <f ca="1">IF(ROW()-2&gt;LengthHeader,"",
OFFSET('YODA Header Blocks'!$A$2,'YODA File'!C4397,'YODA File'!A4397))</f>
        <v/>
      </c>
    </row>
    <row r="4398" spans="1:4" x14ac:dyDescent="0.25">
      <c r="A4398" s="111">
        <f t="shared" ca="1" si="136"/>
        <v>28</v>
      </c>
      <c r="B4398" s="111" t="str">
        <f ca="1">OFFSET('YODA Header Blocks'!$A$1,0,'YODA File'!A4398)</f>
        <v>Data Values</v>
      </c>
      <c r="C4398" s="111">
        <f t="shared" ca="1" si="137"/>
        <v>4297</v>
      </c>
      <c r="D4398" s="111" t="str">
        <f ca="1">IF(ROW()-2&gt;LengthHeader,"",
OFFSET('YODA Header Blocks'!$A$2,'YODA File'!C4398,'YODA File'!A4398))</f>
        <v/>
      </c>
    </row>
    <row r="4399" spans="1:4" x14ac:dyDescent="0.25">
      <c r="A4399" s="111">
        <f t="shared" ca="1" si="136"/>
        <v>28</v>
      </c>
      <c r="B4399" s="111" t="str">
        <f ca="1">OFFSET('YODA Header Blocks'!$A$1,0,'YODA File'!A4399)</f>
        <v>Data Values</v>
      </c>
      <c r="C4399" s="111">
        <f t="shared" ca="1" si="137"/>
        <v>4298</v>
      </c>
      <c r="D4399" s="111" t="str">
        <f ca="1">IF(ROW()-2&gt;LengthHeader,"",
OFFSET('YODA Header Blocks'!$A$2,'YODA File'!C4399,'YODA File'!A4399))</f>
        <v/>
      </c>
    </row>
    <row r="4400" spans="1:4" x14ac:dyDescent="0.25">
      <c r="A4400" s="111">
        <f t="shared" ca="1" si="136"/>
        <v>28</v>
      </c>
      <c r="B4400" s="111" t="str">
        <f ca="1">OFFSET('YODA Header Blocks'!$A$1,0,'YODA File'!A4400)</f>
        <v>Data Values</v>
      </c>
      <c r="C4400" s="111">
        <f t="shared" ca="1" si="137"/>
        <v>4299</v>
      </c>
      <c r="D4400" s="111" t="str">
        <f ca="1">IF(ROW()-2&gt;LengthHeader,"",
OFFSET('YODA Header Blocks'!$A$2,'YODA File'!C4400,'YODA File'!A4400))</f>
        <v/>
      </c>
    </row>
    <row r="4401" spans="1:4" x14ac:dyDescent="0.25">
      <c r="A4401" s="111">
        <f t="shared" ca="1" si="136"/>
        <v>28</v>
      </c>
      <c r="B4401" s="111" t="str">
        <f ca="1">OFFSET('YODA Header Blocks'!$A$1,0,'YODA File'!A4401)</f>
        <v>Data Values</v>
      </c>
      <c r="C4401" s="111">
        <f t="shared" ca="1" si="137"/>
        <v>4300</v>
      </c>
      <c r="D4401" s="111" t="str">
        <f ca="1">IF(ROW()-2&gt;LengthHeader,"",
OFFSET('YODA Header Blocks'!$A$2,'YODA File'!C4401,'YODA File'!A4401))</f>
        <v/>
      </c>
    </row>
    <row r="4402" spans="1:4" x14ac:dyDescent="0.25">
      <c r="A4402" s="111">
        <f t="shared" ca="1" si="136"/>
        <v>28</v>
      </c>
      <c r="B4402" s="111" t="str">
        <f ca="1">OFFSET('YODA Header Blocks'!$A$1,0,'YODA File'!A4402)</f>
        <v>Data Values</v>
      </c>
      <c r="C4402" s="111">
        <f t="shared" ca="1" si="137"/>
        <v>4301</v>
      </c>
      <c r="D4402" s="111" t="str">
        <f ca="1">IF(ROW()-2&gt;LengthHeader,"",
OFFSET('YODA Header Blocks'!$A$2,'YODA File'!C4402,'YODA File'!A4402))</f>
        <v/>
      </c>
    </row>
    <row r="4403" spans="1:4" x14ac:dyDescent="0.25">
      <c r="A4403" s="111">
        <f t="shared" ca="1" si="136"/>
        <v>28</v>
      </c>
      <c r="B4403" s="111" t="str">
        <f ca="1">OFFSET('YODA Header Blocks'!$A$1,0,'YODA File'!A4403)</f>
        <v>Data Values</v>
      </c>
      <c r="C4403" s="111">
        <f t="shared" ca="1" si="137"/>
        <v>4302</v>
      </c>
      <c r="D4403" s="111" t="str">
        <f ca="1">IF(ROW()-2&gt;LengthHeader,"",
OFFSET('YODA Header Blocks'!$A$2,'YODA File'!C4403,'YODA File'!A4403))</f>
        <v/>
      </c>
    </row>
    <row r="4404" spans="1:4" x14ac:dyDescent="0.25">
      <c r="A4404" s="111">
        <f t="shared" ca="1" si="136"/>
        <v>28</v>
      </c>
      <c r="B4404" s="111" t="str">
        <f ca="1">OFFSET('YODA Header Blocks'!$A$1,0,'YODA File'!A4404)</f>
        <v>Data Values</v>
      </c>
      <c r="C4404" s="111">
        <f t="shared" ca="1" si="137"/>
        <v>4303</v>
      </c>
      <c r="D4404" s="111" t="str">
        <f ca="1">IF(ROW()-2&gt;LengthHeader,"",
OFFSET('YODA Header Blocks'!$A$2,'YODA File'!C4404,'YODA File'!A4404))</f>
        <v/>
      </c>
    </row>
    <row r="4405" spans="1:4" x14ac:dyDescent="0.25">
      <c r="A4405" s="111">
        <f t="shared" ca="1" si="136"/>
        <v>28</v>
      </c>
      <c r="B4405" s="111" t="str">
        <f ca="1">OFFSET('YODA Header Blocks'!$A$1,0,'YODA File'!A4405)</f>
        <v>Data Values</v>
      </c>
      <c r="C4405" s="111">
        <f t="shared" ca="1" si="137"/>
        <v>4304</v>
      </c>
      <c r="D4405" s="111" t="str">
        <f ca="1">IF(ROW()-2&gt;LengthHeader,"",
OFFSET('YODA Header Blocks'!$A$2,'YODA File'!C4405,'YODA File'!A4405))</f>
        <v/>
      </c>
    </row>
    <row r="4406" spans="1:4" x14ac:dyDescent="0.25">
      <c r="A4406" s="111">
        <f t="shared" ca="1" si="136"/>
        <v>28</v>
      </c>
      <c r="B4406" s="111" t="str">
        <f ca="1">OFFSET('YODA Header Blocks'!$A$1,0,'YODA File'!A4406)</f>
        <v>Data Values</v>
      </c>
      <c r="C4406" s="111">
        <f t="shared" ca="1" si="137"/>
        <v>4305</v>
      </c>
      <c r="D4406" s="111" t="str">
        <f ca="1">IF(ROW()-2&gt;LengthHeader,"",
OFFSET('YODA Header Blocks'!$A$2,'YODA File'!C4406,'YODA File'!A4406))</f>
        <v/>
      </c>
    </row>
    <row r="4407" spans="1:4" x14ac:dyDescent="0.25">
      <c r="A4407" s="111">
        <f t="shared" ca="1" si="136"/>
        <v>28</v>
      </c>
      <c r="B4407" s="111" t="str">
        <f ca="1">OFFSET('YODA Header Blocks'!$A$1,0,'YODA File'!A4407)</f>
        <v>Data Values</v>
      </c>
      <c r="C4407" s="111">
        <f t="shared" ca="1" si="137"/>
        <v>4306</v>
      </c>
      <c r="D4407" s="111" t="str">
        <f ca="1">IF(ROW()-2&gt;LengthHeader,"",
OFFSET('YODA Header Blocks'!$A$2,'YODA File'!C4407,'YODA File'!A4407))</f>
        <v/>
      </c>
    </row>
    <row r="4408" spans="1:4" x14ac:dyDescent="0.25">
      <c r="A4408" s="111">
        <f t="shared" ca="1" si="136"/>
        <v>28</v>
      </c>
      <c r="B4408" s="111" t="str">
        <f ca="1">OFFSET('YODA Header Blocks'!$A$1,0,'YODA File'!A4408)</f>
        <v>Data Values</v>
      </c>
      <c r="C4408" s="111">
        <f t="shared" ca="1" si="137"/>
        <v>4307</v>
      </c>
      <c r="D4408" s="111" t="str">
        <f ca="1">IF(ROW()-2&gt;LengthHeader,"",
OFFSET('YODA Header Blocks'!$A$2,'YODA File'!C4408,'YODA File'!A4408))</f>
        <v/>
      </c>
    </row>
    <row r="4409" spans="1:4" x14ac:dyDescent="0.25">
      <c r="A4409" s="111">
        <f t="shared" ca="1" si="136"/>
        <v>28</v>
      </c>
      <c r="B4409" s="111" t="str">
        <f ca="1">OFFSET('YODA Header Blocks'!$A$1,0,'YODA File'!A4409)</f>
        <v>Data Values</v>
      </c>
      <c r="C4409" s="111">
        <f t="shared" ca="1" si="137"/>
        <v>4308</v>
      </c>
      <c r="D4409" s="111" t="str">
        <f ca="1">IF(ROW()-2&gt;LengthHeader,"",
OFFSET('YODA Header Blocks'!$A$2,'YODA File'!C4409,'YODA File'!A4409))</f>
        <v/>
      </c>
    </row>
    <row r="4410" spans="1:4" x14ac:dyDescent="0.25">
      <c r="A4410" s="111">
        <f t="shared" ca="1" si="136"/>
        <v>28</v>
      </c>
      <c r="B4410" s="111" t="str">
        <f ca="1">OFFSET('YODA Header Blocks'!$A$1,0,'YODA File'!A4410)</f>
        <v>Data Values</v>
      </c>
      <c r="C4410" s="111">
        <f t="shared" ca="1" si="137"/>
        <v>4309</v>
      </c>
      <c r="D4410" s="111" t="str">
        <f ca="1">IF(ROW()-2&gt;LengthHeader,"",
OFFSET('YODA Header Blocks'!$A$2,'YODA File'!C4410,'YODA File'!A4410))</f>
        <v/>
      </c>
    </row>
    <row r="4411" spans="1:4" x14ac:dyDescent="0.25">
      <c r="A4411" s="111">
        <f t="shared" ca="1" si="136"/>
        <v>28</v>
      </c>
      <c r="B4411" s="111" t="str">
        <f ca="1">OFFSET('YODA Header Blocks'!$A$1,0,'YODA File'!A4411)</f>
        <v>Data Values</v>
      </c>
      <c r="C4411" s="111">
        <f t="shared" ca="1" si="137"/>
        <v>4310</v>
      </c>
      <c r="D4411" s="111" t="str">
        <f ca="1">IF(ROW()-2&gt;LengthHeader,"",
OFFSET('YODA Header Blocks'!$A$2,'YODA File'!C4411,'YODA File'!A4411))</f>
        <v/>
      </c>
    </row>
    <row r="4412" spans="1:4" x14ac:dyDescent="0.25">
      <c r="A4412" s="111">
        <f t="shared" ca="1" si="136"/>
        <v>28</v>
      </c>
      <c r="B4412" s="111" t="str">
        <f ca="1">OFFSET('YODA Header Blocks'!$A$1,0,'YODA File'!A4412)</f>
        <v>Data Values</v>
      </c>
      <c r="C4412" s="111">
        <f t="shared" ca="1" si="137"/>
        <v>4311</v>
      </c>
      <c r="D4412" s="111" t="str">
        <f ca="1">IF(ROW()-2&gt;LengthHeader,"",
OFFSET('YODA Header Blocks'!$A$2,'YODA File'!C4412,'YODA File'!A4412))</f>
        <v/>
      </c>
    </row>
    <row r="4413" spans="1:4" x14ac:dyDescent="0.25">
      <c r="A4413" s="111">
        <f t="shared" ca="1" si="136"/>
        <v>28</v>
      </c>
      <c r="B4413" s="111" t="str">
        <f ca="1">OFFSET('YODA Header Blocks'!$A$1,0,'YODA File'!A4413)</f>
        <v>Data Values</v>
      </c>
      <c r="C4413" s="111">
        <f t="shared" ca="1" si="137"/>
        <v>4312</v>
      </c>
      <c r="D4413" s="111" t="str">
        <f ca="1">IF(ROW()-2&gt;LengthHeader,"",
OFFSET('YODA Header Blocks'!$A$2,'YODA File'!C4413,'YODA File'!A4413))</f>
        <v/>
      </c>
    </row>
    <row r="4414" spans="1:4" x14ac:dyDescent="0.25">
      <c r="A4414" s="111">
        <f t="shared" ca="1" si="136"/>
        <v>28</v>
      </c>
      <c r="B4414" s="111" t="str">
        <f ca="1">OFFSET('YODA Header Blocks'!$A$1,0,'YODA File'!A4414)</f>
        <v>Data Values</v>
      </c>
      <c r="C4414" s="111">
        <f t="shared" ca="1" si="137"/>
        <v>4313</v>
      </c>
      <c r="D4414" s="111" t="str">
        <f ca="1">IF(ROW()-2&gt;LengthHeader,"",
OFFSET('YODA Header Blocks'!$A$2,'YODA File'!C4414,'YODA File'!A4414))</f>
        <v/>
      </c>
    </row>
    <row r="4415" spans="1:4" x14ac:dyDescent="0.25">
      <c r="A4415" s="111">
        <f t="shared" ca="1" si="136"/>
        <v>28</v>
      </c>
      <c r="B4415" s="111" t="str">
        <f ca="1">OFFSET('YODA Header Blocks'!$A$1,0,'YODA File'!A4415)</f>
        <v>Data Values</v>
      </c>
      <c r="C4415" s="111">
        <f t="shared" ca="1" si="137"/>
        <v>4314</v>
      </c>
      <c r="D4415" s="111" t="str">
        <f ca="1">IF(ROW()-2&gt;LengthHeader,"",
OFFSET('YODA Header Blocks'!$A$2,'YODA File'!C4415,'YODA File'!A4415))</f>
        <v/>
      </c>
    </row>
    <row r="4416" spans="1:4" x14ac:dyDescent="0.25">
      <c r="A4416" s="111">
        <f t="shared" ca="1" si="136"/>
        <v>28</v>
      </c>
      <c r="B4416" s="111" t="str">
        <f ca="1">OFFSET('YODA Header Blocks'!$A$1,0,'YODA File'!A4416)</f>
        <v>Data Values</v>
      </c>
      <c r="C4416" s="111">
        <f t="shared" ca="1" si="137"/>
        <v>4315</v>
      </c>
      <c r="D4416" s="111" t="str">
        <f ca="1">IF(ROW()-2&gt;LengthHeader,"",
OFFSET('YODA Header Blocks'!$A$2,'YODA File'!C4416,'YODA File'!A4416))</f>
        <v/>
      </c>
    </row>
    <row r="4417" spans="1:4" x14ac:dyDescent="0.25">
      <c r="A4417" s="111">
        <f t="shared" ca="1" si="136"/>
        <v>28</v>
      </c>
      <c r="B4417" s="111" t="str">
        <f ca="1">OFFSET('YODA Header Blocks'!$A$1,0,'YODA File'!A4417)</f>
        <v>Data Values</v>
      </c>
      <c r="C4417" s="111">
        <f t="shared" ca="1" si="137"/>
        <v>4316</v>
      </c>
      <c r="D4417" s="111" t="str">
        <f ca="1">IF(ROW()-2&gt;LengthHeader,"",
OFFSET('YODA Header Blocks'!$A$2,'YODA File'!C4417,'YODA File'!A4417))</f>
        <v/>
      </c>
    </row>
    <row r="4418" spans="1:4" x14ac:dyDescent="0.25">
      <c r="A4418" s="111">
        <f t="shared" ca="1" si="136"/>
        <v>28</v>
      </c>
      <c r="B4418" s="111" t="str">
        <f ca="1">OFFSET('YODA Header Blocks'!$A$1,0,'YODA File'!A4418)</f>
        <v>Data Values</v>
      </c>
      <c r="C4418" s="111">
        <f t="shared" ca="1" si="137"/>
        <v>4317</v>
      </c>
      <c r="D4418" s="111" t="str">
        <f ca="1">IF(ROW()-2&gt;LengthHeader,"",
OFFSET('YODA Header Blocks'!$A$2,'YODA File'!C4418,'YODA File'!A4418))</f>
        <v/>
      </c>
    </row>
    <row r="4419" spans="1:4" x14ac:dyDescent="0.25">
      <c r="A4419" s="111">
        <f t="shared" ref="A4419:A4482" ca="1" si="138">IF(C4418=INDIRECT(CONCATENATE("'YODA Header Blocks'!R2C",A4418+1,":R2C",A4418+1),FALSE),A4418+1,A4418)</f>
        <v>28</v>
      </c>
      <c r="B4419" s="111" t="str">
        <f ca="1">OFFSET('YODA Header Blocks'!$A$1,0,'YODA File'!A4419)</f>
        <v>Data Values</v>
      </c>
      <c r="C4419" s="111">
        <f t="shared" ref="C4419:C4482" ca="1" si="139">IF(C4418=SUM(INDIRECT(CONCATENATE("'YODA Header Blocks'!R2C",A4418+1,":R2C",A4418+1),FALSE)),1,C4418+1)</f>
        <v>4318</v>
      </c>
      <c r="D4419" s="111" t="str">
        <f ca="1">IF(ROW()-2&gt;LengthHeader,"",
OFFSET('YODA Header Blocks'!$A$2,'YODA File'!C4419,'YODA File'!A4419))</f>
        <v/>
      </c>
    </row>
    <row r="4420" spans="1:4" x14ac:dyDescent="0.25">
      <c r="A4420" s="111">
        <f t="shared" ca="1" si="138"/>
        <v>28</v>
      </c>
      <c r="B4420" s="111" t="str">
        <f ca="1">OFFSET('YODA Header Blocks'!$A$1,0,'YODA File'!A4420)</f>
        <v>Data Values</v>
      </c>
      <c r="C4420" s="111">
        <f t="shared" ca="1" si="139"/>
        <v>4319</v>
      </c>
      <c r="D4420" s="111" t="str">
        <f ca="1">IF(ROW()-2&gt;LengthHeader,"",
OFFSET('YODA Header Blocks'!$A$2,'YODA File'!C4420,'YODA File'!A4420))</f>
        <v/>
      </c>
    </row>
    <row r="4421" spans="1:4" x14ac:dyDescent="0.25">
      <c r="A4421" s="111">
        <f t="shared" ca="1" si="138"/>
        <v>28</v>
      </c>
      <c r="B4421" s="111" t="str">
        <f ca="1">OFFSET('YODA Header Blocks'!$A$1,0,'YODA File'!A4421)</f>
        <v>Data Values</v>
      </c>
      <c r="C4421" s="111">
        <f t="shared" ca="1" si="139"/>
        <v>4320</v>
      </c>
      <c r="D4421" s="111" t="str">
        <f ca="1">IF(ROW()-2&gt;LengthHeader,"",
OFFSET('YODA Header Blocks'!$A$2,'YODA File'!C4421,'YODA File'!A4421))</f>
        <v/>
      </c>
    </row>
    <row r="4422" spans="1:4" x14ac:dyDescent="0.25">
      <c r="A4422" s="111">
        <f t="shared" ca="1" si="138"/>
        <v>28</v>
      </c>
      <c r="B4422" s="111" t="str">
        <f ca="1">OFFSET('YODA Header Blocks'!$A$1,0,'YODA File'!A4422)</f>
        <v>Data Values</v>
      </c>
      <c r="C4422" s="111">
        <f t="shared" ca="1" si="139"/>
        <v>4321</v>
      </c>
      <c r="D4422" s="111" t="str">
        <f ca="1">IF(ROW()-2&gt;LengthHeader,"",
OFFSET('YODA Header Blocks'!$A$2,'YODA File'!C4422,'YODA File'!A4422))</f>
        <v/>
      </c>
    </row>
    <row r="4423" spans="1:4" x14ac:dyDescent="0.25">
      <c r="A4423" s="111">
        <f t="shared" ca="1" si="138"/>
        <v>28</v>
      </c>
      <c r="B4423" s="111" t="str">
        <f ca="1">OFFSET('YODA Header Blocks'!$A$1,0,'YODA File'!A4423)</f>
        <v>Data Values</v>
      </c>
      <c r="C4423" s="111">
        <f t="shared" ca="1" si="139"/>
        <v>4322</v>
      </c>
      <c r="D4423" s="111" t="str">
        <f ca="1">IF(ROW()-2&gt;LengthHeader,"",
OFFSET('YODA Header Blocks'!$A$2,'YODA File'!C4423,'YODA File'!A4423))</f>
        <v/>
      </c>
    </row>
    <row r="4424" spans="1:4" x14ac:dyDescent="0.25">
      <c r="A4424" s="111">
        <f t="shared" ca="1" si="138"/>
        <v>28</v>
      </c>
      <c r="B4424" s="111" t="str">
        <f ca="1">OFFSET('YODA Header Blocks'!$A$1,0,'YODA File'!A4424)</f>
        <v>Data Values</v>
      </c>
      <c r="C4424" s="111">
        <f t="shared" ca="1" si="139"/>
        <v>4323</v>
      </c>
      <c r="D4424" s="111" t="str">
        <f ca="1">IF(ROW()-2&gt;LengthHeader,"",
OFFSET('YODA Header Blocks'!$A$2,'YODA File'!C4424,'YODA File'!A4424))</f>
        <v/>
      </c>
    </row>
    <row r="4425" spans="1:4" x14ac:dyDescent="0.25">
      <c r="A4425" s="111">
        <f t="shared" ca="1" si="138"/>
        <v>28</v>
      </c>
      <c r="B4425" s="111" t="str">
        <f ca="1">OFFSET('YODA Header Blocks'!$A$1,0,'YODA File'!A4425)</f>
        <v>Data Values</v>
      </c>
      <c r="C4425" s="111">
        <f t="shared" ca="1" si="139"/>
        <v>4324</v>
      </c>
      <c r="D4425" s="111" t="str">
        <f ca="1">IF(ROW()-2&gt;LengthHeader,"",
OFFSET('YODA Header Blocks'!$A$2,'YODA File'!C4425,'YODA File'!A4425))</f>
        <v/>
      </c>
    </row>
    <row r="4426" spans="1:4" x14ac:dyDescent="0.25">
      <c r="A4426" s="111">
        <f t="shared" ca="1" si="138"/>
        <v>28</v>
      </c>
      <c r="B4426" s="111" t="str">
        <f ca="1">OFFSET('YODA Header Blocks'!$A$1,0,'YODA File'!A4426)</f>
        <v>Data Values</v>
      </c>
      <c r="C4426" s="111">
        <f t="shared" ca="1" si="139"/>
        <v>4325</v>
      </c>
      <c r="D4426" s="111" t="str">
        <f ca="1">IF(ROW()-2&gt;LengthHeader,"",
OFFSET('YODA Header Blocks'!$A$2,'YODA File'!C4426,'YODA File'!A4426))</f>
        <v/>
      </c>
    </row>
    <row r="4427" spans="1:4" x14ac:dyDescent="0.25">
      <c r="A4427" s="111">
        <f t="shared" ca="1" si="138"/>
        <v>28</v>
      </c>
      <c r="B4427" s="111" t="str">
        <f ca="1">OFFSET('YODA Header Blocks'!$A$1,0,'YODA File'!A4427)</f>
        <v>Data Values</v>
      </c>
      <c r="C4427" s="111">
        <f t="shared" ca="1" si="139"/>
        <v>4326</v>
      </c>
      <c r="D4427" s="111" t="str">
        <f ca="1">IF(ROW()-2&gt;LengthHeader,"",
OFFSET('YODA Header Blocks'!$A$2,'YODA File'!C4427,'YODA File'!A4427))</f>
        <v/>
      </c>
    </row>
    <row r="4428" spans="1:4" x14ac:dyDescent="0.25">
      <c r="A4428" s="111">
        <f t="shared" ca="1" si="138"/>
        <v>28</v>
      </c>
      <c r="B4428" s="111" t="str">
        <f ca="1">OFFSET('YODA Header Blocks'!$A$1,0,'YODA File'!A4428)</f>
        <v>Data Values</v>
      </c>
      <c r="C4428" s="111">
        <f t="shared" ca="1" si="139"/>
        <v>4327</v>
      </c>
      <c r="D4428" s="111" t="str">
        <f ca="1">IF(ROW()-2&gt;LengthHeader,"",
OFFSET('YODA Header Blocks'!$A$2,'YODA File'!C4428,'YODA File'!A4428))</f>
        <v/>
      </c>
    </row>
    <row r="4429" spans="1:4" x14ac:dyDescent="0.25">
      <c r="A4429" s="111">
        <f t="shared" ca="1" si="138"/>
        <v>28</v>
      </c>
      <c r="B4429" s="111" t="str">
        <f ca="1">OFFSET('YODA Header Blocks'!$A$1,0,'YODA File'!A4429)</f>
        <v>Data Values</v>
      </c>
      <c r="C4429" s="111">
        <f t="shared" ca="1" si="139"/>
        <v>4328</v>
      </c>
      <c r="D4429" s="111" t="str">
        <f ca="1">IF(ROW()-2&gt;LengthHeader,"",
OFFSET('YODA Header Blocks'!$A$2,'YODA File'!C4429,'YODA File'!A4429))</f>
        <v/>
      </c>
    </row>
    <row r="4430" spans="1:4" x14ac:dyDescent="0.25">
      <c r="A4430" s="111">
        <f t="shared" ca="1" si="138"/>
        <v>28</v>
      </c>
      <c r="B4430" s="111" t="str">
        <f ca="1">OFFSET('YODA Header Blocks'!$A$1,0,'YODA File'!A4430)</f>
        <v>Data Values</v>
      </c>
      <c r="C4430" s="111">
        <f t="shared" ca="1" si="139"/>
        <v>4329</v>
      </c>
      <c r="D4430" s="111" t="str">
        <f ca="1">IF(ROW()-2&gt;LengthHeader,"",
OFFSET('YODA Header Blocks'!$A$2,'YODA File'!C4430,'YODA File'!A4430))</f>
        <v/>
      </c>
    </row>
    <row r="4431" spans="1:4" x14ac:dyDescent="0.25">
      <c r="A4431" s="111">
        <f t="shared" ca="1" si="138"/>
        <v>28</v>
      </c>
      <c r="B4431" s="111" t="str">
        <f ca="1">OFFSET('YODA Header Blocks'!$A$1,0,'YODA File'!A4431)</f>
        <v>Data Values</v>
      </c>
      <c r="C4431" s="111">
        <f t="shared" ca="1" si="139"/>
        <v>4330</v>
      </c>
      <c r="D4431" s="111" t="str">
        <f ca="1">IF(ROW()-2&gt;LengthHeader,"",
OFFSET('YODA Header Blocks'!$A$2,'YODA File'!C4431,'YODA File'!A4431))</f>
        <v/>
      </c>
    </row>
    <row r="4432" spans="1:4" x14ac:dyDescent="0.25">
      <c r="A4432" s="111">
        <f t="shared" ca="1" si="138"/>
        <v>28</v>
      </c>
      <c r="B4432" s="111" t="str">
        <f ca="1">OFFSET('YODA Header Blocks'!$A$1,0,'YODA File'!A4432)</f>
        <v>Data Values</v>
      </c>
      <c r="C4432" s="111">
        <f t="shared" ca="1" si="139"/>
        <v>4331</v>
      </c>
      <c r="D4432" s="111" t="str">
        <f ca="1">IF(ROW()-2&gt;LengthHeader,"",
OFFSET('YODA Header Blocks'!$A$2,'YODA File'!C4432,'YODA File'!A4432))</f>
        <v/>
      </c>
    </row>
    <row r="4433" spans="1:4" x14ac:dyDescent="0.25">
      <c r="A4433" s="111">
        <f t="shared" ca="1" si="138"/>
        <v>28</v>
      </c>
      <c r="B4433" s="111" t="str">
        <f ca="1">OFFSET('YODA Header Blocks'!$A$1,0,'YODA File'!A4433)</f>
        <v>Data Values</v>
      </c>
      <c r="C4433" s="111">
        <f t="shared" ca="1" si="139"/>
        <v>4332</v>
      </c>
      <c r="D4433" s="111" t="str">
        <f ca="1">IF(ROW()-2&gt;LengthHeader,"",
OFFSET('YODA Header Blocks'!$A$2,'YODA File'!C4433,'YODA File'!A4433))</f>
        <v/>
      </c>
    </row>
    <row r="4434" spans="1:4" x14ac:dyDescent="0.25">
      <c r="A4434" s="111">
        <f t="shared" ca="1" si="138"/>
        <v>28</v>
      </c>
      <c r="B4434" s="111" t="str">
        <f ca="1">OFFSET('YODA Header Blocks'!$A$1,0,'YODA File'!A4434)</f>
        <v>Data Values</v>
      </c>
      <c r="C4434" s="111">
        <f t="shared" ca="1" si="139"/>
        <v>4333</v>
      </c>
      <c r="D4434" s="111" t="str">
        <f ca="1">IF(ROW()-2&gt;LengthHeader,"",
OFFSET('YODA Header Blocks'!$A$2,'YODA File'!C4434,'YODA File'!A4434))</f>
        <v/>
      </c>
    </row>
    <row r="4435" spans="1:4" x14ac:dyDescent="0.25">
      <c r="A4435" s="111">
        <f t="shared" ca="1" si="138"/>
        <v>28</v>
      </c>
      <c r="B4435" s="111" t="str">
        <f ca="1">OFFSET('YODA Header Blocks'!$A$1,0,'YODA File'!A4435)</f>
        <v>Data Values</v>
      </c>
      <c r="C4435" s="111">
        <f t="shared" ca="1" si="139"/>
        <v>4334</v>
      </c>
      <c r="D4435" s="111" t="str">
        <f ca="1">IF(ROW()-2&gt;LengthHeader,"",
OFFSET('YODA Header Blocks'!$A$2,'YODA File'!C4435,'YODA File'!A4435))</f>
        <v/>
      </c>
    </row>
    <row r="4436" spans="1:4" x14ac:dyDescent="0.25">
      <c r="A4436" s="111">
        <f t="shared" ca="1" si="138"/>
        <v>28</v>
      </c>
      <c r="B4436" s="111" t="str">
        <f ca="1">OFFSET('YODA Header Blocks'!$A$1,0,'YODA File'!A4436)</f>
        <v>Data Values</v>
      </c>
      <c r="C4436" s="111">
        <f t="shared" ca="1" si="139"/>
        <v>4335</v>
      </c>
      <c r="D4436" s="111" t="str">
        <f ca="1">IF(ROW()-2&gt;LengthHeader,"",
OFFSET('YODA Header Blocks'!$A$2,'YODA File'!C4436,'YODA File'!A4436))</f>
        <v/>
      </c>
    </row>
    <row r="4437" spans="1:4" x14ac:dyDescent="0.25">
      <c r="A4437" s="111">
        <f t="shared" ca="1" si="138"/>
        <v>28</v>
      </c>
      <c r="B4437" s="111" t="str">
        <f ca="1">OFFSET('YODA Header Blocks'!$A$1,0,'YODA File'!A4437)</f>
        <v>Data Values</v>
      </c>
      <c r="C4437" s="111">
        <f t="shared" ca="1" si="139"/>
        <v>4336</v>
      </c>
      <c r="D4437" s="111" t="str">
        <f ca="1">IF(ROW()-2&gt;LengthHeader,"",
OFFSET('YODA Header Blocks'!$A$2,'YODA File'!C4437,'YODA File'!A4437))</f>
        <v/>
      </c>
    </row>
    <row r="4438" spans="1:4" x14ac:dyDescent="0.25">
      <c r="A4438" s="111">
        <f t="shared" ca="1" si="138"/>
        <v>28</v>
      </c>
      <c r="B4438" s="111" t="str">
        <f ca="1">OFFSET('YODA Header Blocks'!$A$1,0,'YODA File'!A4438)</f>
        <v>Data Values</v>
      </c>
      <c r="C4438" s="111">
        <f t="shared" ca="1" si="139"/>
        <v>4337</v>
      </c>
      <c r="D4438" s="111" t="str">
        <f ca="1">IF(ROW()-2&gt;LengthHeader,"",
OFFSET('YODA Header Blocks'!$A$2,'YODA File'!C4438,'YODA File'!A4438))</f>
        <v/>
      </c>
    </row>
    <row r="4439" spans="1:4" x14ac:dyDescent="0.25">
      <c r="A4439" s="111">
        <f t="shared" ca="1" si="138"/>
        <v>28</v>
      </c>
      <c r="B4439" s="111" t="str">
        <f ca="1">OFFSET('YODA Header Blocks'!$A$1,0,'YODA File'!A4439)</f>
        <v>Data Values</v>
      </c>
      <c r="C4439" s="111">
        <f t="shared" ca="1" si="139"/>
        <v>4338</v>
      </c>
      <c r="D4439" s="111" t="str">
        <f ca="1">IF(ROW()-2&gt;LengthHeader,"",
OFFSET('YODA Header Blocks'!$A$2,'YODA File'!C4439,'YODA File'!A4439))</f>
        <v/>
      </c>
    </row>
    <row r="4440" spans="1:4" x14ac:dyDescent="0.25">
      <c r="A4440" s="111">
        <f t="shared" ca="1" si="138"/>
        <v>28</v>
      </c>
      <c r="B4440" s="111" t="str">
        <f ca="1">OFFSET('YODA Header Blocks'!$A$1,0,'YODA File'!A4440)</f>
        <v>Data Values</v>
      </c>
      <c r="C4440" s="111">
        <f t="shared" ca="1" si="139"/>
        <v>4339</v>
      </c>
      <c r="D4440" s="111" t="str">
        <f ca="1">IF(ROW()-2&gt;LengthHeader,"",
OFFSET('YODA Header Blocks'!$A$2,'YODA File'!C4440,'YODA File'!A4440))</f>
        <v/>
      </c>
    </row>
    <row r="4441" spans="1:4" x14ac:dyDescent="0.25">
      <c r="A4441" s="111">
        <f t="shared" ca="1" si="138"/>
        <v>28</v>
      </c>
      <c r="B4441" s="111" t="str">
        <f ca="1">OFFSET('YODA Header Blocks'!$A$1,0,'YODA File'!A4441)</f>
        <v>Data Values</v>
      </c>
      <c r="C4441" s="111">
        <f t="shared" ca="1" si="139"/>
        <v>4340</v>
      </c>
      <c r="D4441" s="111" t="str">
        <f ca="1">IF(ROW()-2&gt;LengthHeader,"",
OFFSET('YODA Header Blocks'!$A$2,'YODA File'!C4441,'YODA File'!A4441))</f>
        <v/>
      </c>
    </row>
    <row r="4442" spans="1:4" x14ac:dyDescent="0.25">
      <c r="A4442" s="111">
        <f t="shared" ca="1" si="138"/>
        <v>28</v>
      </c>
      <c r="B4442" s="111" t="str">
        <f ca="1">OFFSET('YODA Header Blocks'!$A$1,0,'YODA File'!A4442)</f>
        <v>Data Values</v>
      </c>
      <c r="C4442" s="111">
        <f t="shared" ca="1" si="139"/>
        <v>4341</v>
      </c>
      <c r="D4442" s="111" t="str">
        <f ca="1">IF(ROW()-2&gt;LengthHeader,"",
OFFSET('YODA Header Blocks'!$A$2,'YODA File'!C4442,'YODA File'!A4442))</f>
        <v/>
      </c>
    </row>
    <row r="4443" spans="1:4" x14ac:dyDescent="0.25">
      <c r="A4443" s="111">
        <f t="shared" ca="1" si="138"/>
        <v>28</v>
      </c>
      <c r="B4443" s="111" t="str">
        <f ca="1">OFFSET('YODA Header Blocks'!$A$1,0,'YODA File'!A4443)</f>
        <v>Data Values</v>
      </c>
      <c r="C4443" s="111">
        <f t="shared" ca="1" si="139"/>
        <v>4342</v>
      </c>
      <c r="D4443" s="111" t="str">
        <f ca="1">IF(ROW()-2&gt;LengthHeader,"",
OFFSET('YODA Header Blocks'!$A$2,'YODA File'!C4443,'YODA File'!A4443))</f>
        <v/>
      </c>
    </row>
    <row r="4444" spans="1:4" x14ac:dyDescent="0.25">
      <c r="A4444" s="111">
        <f t="shared" ca="1" si="138"/>
        <v>28</v>
      </c>
      <c r="B4444" s="111" t="str">
        <f ca="1">OFFSET('YODA Header Blocks'!$A$1,0,'YODA File'!A4444)</f>
        <v>Data Values</v>
      </c>
      <c r="C4444" s="111">
        <f t="shared" ca="1" si="139"/>
        <v>4343</v>
      </c>
      <c r="D4444" s="111" t="str">
        <f ca="1">IF(ROW()-2&gt;LengthHeader,"",
OFFSET('YODA Header Blocks'!$A$2,'YODA File'!C4444,'YODA File'!A4444))</f>
        <v/>
      </c>
    </row>
    <row r="4445" spans="1:4" x14ac:dyDescent="0.25">
      <c r="A4445" s="111">
        <f t="shared" ca="1" si="138"/>
        <v>28</v>
      </c>
      <c r="B4445" s="111" t="str">
        <f ca="1">OFFSET('YODA Header Blocks'!$A$1,0,'YODA File'!A4445)</f>
        <v>Data Values</v>
      </c>
      <c r="C4445" s="111">
        <f t="shared" ca="1" si="139"/>
        <v>4344</v>
      </c>
      <c r="D4445" s="111" t="str">
        <f ca="1">IF(ROW()-2&gt;LengthHeader,"",
OFFSET('YODA Header Blocks'!$A$2,'YODA File'!C4445,'YODA File'!A4445))</f>
        <v/>
      </c>
    </row>
    <row r="4446" spans="1:4" x14ac:dyDescent="0.25">
      <c r="A4446" s="111">
        <f t="shared" ca="1" si="138"/>
        <v>28</v>
      </c>
      <c r="B4446" s="111" t="str">
        <f ca="1">OFFSET('YODA Header Blocks'!$A$1,0,'YODA File'!A4446)</f>
        <v>Data Values</v>
      </c>
      <c r="C4446" s="111">
        <f t="shared" ca="1" si="139"/>
        <v>4345</v>
      </c>
      <c r="D4446" s="111" t="str">
        <f ca="1">IF(ROW()-2&gt;LengthHeader,"",
OFFSET('YODA Header Blocks'!$A$2,'YODA File'!C4446,'YODA File'!A4446))</f>
        <v/>
      </c>
    </row>
    <row r="4447" spans="1:4" x14ac:dyDescent="0.25">
      <c r="A4447" s="111">
        <f t="shared" ca="1" si="138"/>
        <v>28</v>
      </c>
      <c r="B4447" s="111" t="str">
        <f ca="1">OFFSET('YODA Header Blocks'!$A$1,0,'YODA File'!A4447)</f>
        <v>Data Values</v>
      </c>
      <c r="C4447" s="111">
        <f t="shared" ca="1" si="139"/>
        <v>4346</v>
      </c>
      <c r="D4447" s="111" t="str">
        <f ca="1">IF(ROW()-2&gt;LengthHeader,"",
OFFSET('YODA Header Blocks'!$A$2,'YODA File'!C4447,'YODA File'!A4447))</f>
        <v/>
      </c>
    </row>
    <row r="4448" spans="1:4" x14ac:dyDescent="0.25">
      <c r="A4448" s="111">
        <f t="shared" ca="1" si="138"/>
        <v>28</v>
      </c>
      <c r="B4448" s="111" t="str">
        <f ca="1">OFFSET('YODA Header Blocks'!$A$1,0,'YODA File'!A4448)</f>
        <v>Data Values</v>
      </c>
      <c r="C4448" s="111">
        <f t="shared" ca="1" si="139"/>
        <v>4347</v>
      </c>
      <c r="D4448" s="111" t="str">
        <f ca="1">IF(ROW()-2&gt;LengthHeader,"",
OFFSET('YODA Header Blocks'!$A$2,'YODA File'!C4448,'YODA File'!A4448))</f>
        <v/>
      </c>
    </row>
    <row r="4449" spans="1:4" x14ac:dyDescent="0.25">
      <c r="A4449" s="111">
        <f t="shared" ca="1" si="138"/>
        <v>28</v>
      </c>
      <c r="B4449" s="111" t="str">
        <f ca="1">OFFSET('YODA Header Blocks'!$A$1,0,'YODA File'!A4449)</f>
        <v>Data Values</v>
      </c>
      <c r="C4449" s="111">
        <f t="shared" ca="1" si="139"/>
        <v>4348</v>
      </c>
      <c r="D4449" s="111" t="str">
        <f ca="1">IF(ROW()-2&gt;LengthHeader,"",
OFFSET('YODA Header Blocks'!$A$2,'YODA File'!C4449,'YODA File'!A4449))</f>
        <v/>
      </c>
    </row>
    <row r="4450" spans="1:4" x14ac:dyDescent="0.25">
      <c r="A4450" s="111">
        <f t="shared" ca="1" si="138"/>
        <v>28</v>
      </c>
      <c r="B4450" s="111" t="str">
        <f ca="1">OFFSET('YODA Header Blocks'!$A$1,0,'YODA File'!A4450)</f>
        <v>Data Values</v>
      </c>
      <c r="C4450" s="111">
        <f t="shared" ca="1" si="139"/>
        <v>4349</v>
      </c>
      <c r="D4450" s="111" t="str">
        <f ca="1">IF(ROW()-2&gt;LengthHeader,"",
OFFSET('YODA Header Blocks'!$A$2,'YODA File'!C4450,'YODA File'!A4450))</f>
        <v/>
      </c>
    </row>
    <row r="4451" spans="1:4" x14ac:dyDescent="0.25">
      <c r="A4451" s="111">
        <f t="shared" ca="1" si="138"/>
        <v>28</v>
      </c>
      <c r="B4451" s="111" t="str">
        <f ca="1">OFFSET('YODA Header Blocks'!$A$1,0,'YODA File'!A4451)</f>
        <v>Data Values</v>
      </c>
      <c r="C4451" s="111">
        <f t="shared" ca="1" si="139"/>
        <v>4350</v>
      </c>
      <c r="D4451" s="111" t="str">
        <f ca="1">IF(ROW()-2&gt;LengthHeader,"",
OFFSET('YODA Header Blocks'!$A$2,'YODA File'!C4451,'YODA File'!A4451))</f>
        <v/>
      </c>
    </row>
    <row r="4452" spans="1:4" x14ac:dyDescent="0.25">
      <c r="A4452" s="111">
        <f t="shared" ca="1" si="138"/>
        <v>28</v>
      </c>
      <c r="B4452" s="111" t="str">
        <f ca="1">OFFSET('YODA Header Blocks'!$A$1,0,'YODA File'!A4452)</f>
        <v>Data Values</v>
      </c>
      <c r="C4452" s="111">
        <f t="shared" ca="1" si="139"/>
        <v>4351</v>
      </c>
      <c r="D4452" s="111" t="str">
        <f ca="1">IF(ROW()-2&gt;LengthHeader,"",
OFFSET('YODA Header Blocks'!$A$2,'YODA File'!C4452,'YODA File'!A4452))</f>
        <v/>
      </c>
    </row>
    <row r="4453" spans="1:4" x14ac:dyDescent="0.25">
      <c r="A4453" s="111">
        <f t="shared" ca="1" si="138"/>
        <v>28</v>
      </c>
      <c r="B4453" s="111" t="str">
        <f ca="1">OFFSET('YODA Header Blocks'!$A$1,0,'YODA File'!A4453)</f>
        <v>Data Values</v>
      </c>
      <c r="C4453" s="111">
        <f t="shared" ca="1" si="139"/>
        <v>4352</v>
      </c>
      <c r="D4453" s="111" t="str">
        <f ca="1">IF(ROW()-2&gt;LengthHeader,"",
OFFSET('YODA Header Blocks'!$A$2,'YODA File'!C4453,'YODA File'!A4453))</f>
        <v/>
      </c>
    </row>
    <row r="4454" spans="1:4" x14ac:dyDescent="0.25">
      <c r="A4454" s="111">
        <f t="shared" ca="1" si="138"/>
        <v>28</v>
      </c>
      <c r="B4454" s="111" t="str">
        <f ca="1">OFFSET('YODA Header Blocks'!$A$1,0,'YODA File'!A4454)</f>
        <v>Data Values</v>
      </c>
      <c r="C4454" s="111">
        <f t="shared" ca="1" si="139"/>
        <v>4353</v>
      </c>
      <c r="D4454" s="111" t="str">
        <f ca="1">IF(ROW()-2&gt;LengthHeader,"",
OFFSET('YODA Header Blocks'!$A$2,'YODA File'!C4454,'YODA File'!A4454))</f>
        <v/>
      </c>
    </row>
    <row r="4455" spans="1:4" x14ac:dyDescent="0.25">
      <c r="A4455" s="111">
        <f t="shared" ca="1" si="138"/>
        <v>28</v>
      </c>
      <c r="B4455" s="111" t="str">
        <f ca="1">OFFSET('YODA Header Blocks'!$A$1,0,'YODA File'!A4455)</f>
        <v>Data Values</v>
      </c>
      <c r="C4455" s="111">
        <f t="shared" ca="1" si="139"/>
        <v>4354</v>
      </c>
      <c r="D4455" s="111" t="str">
        <f ca="1">IF(ROW()-2&gt;LengthHeader,"",
OFFSET('YODA Header Blocks'!$A$2,'YODA File'!C4455,'YODA File'!A4455))</f>
        <v/>
      </c>
    </row>
    <row r="4456" spans="1:4" x14ac:dyDescent="0.25">
      <c r="A4456" s="111">
        <f t="shared" ca="1" si="138"/>
        <v>28</v>
      </c>
      <c r="B4456" s="111" t="str">
        <f ca="1">OFFSET('YODA Header Blocks'!$A$1,0,'YODA File'!A4456)</f>
        <v>Data Values</v>
      </c>
      <c r="C4456" s="111">
        <f t="shared" ca="1" si="139"/>
        <v>4355</v>
      </c>
      <c r="D4456" s="111" t="str">
        <f ca="1">IF(ROW()-2&gt;LengthHeader,"",
OFFSET('YODA Header Blocks'!$A$2,'YODA File'!C4456,'YODA File'!A4456))</f>
        <v/>
      </c>
    </row>
    <row r="4457" spans="1:4" x14ac:dyDescent="0.25">
      <c r="A4457" s="111">
        <f t="shared" ca="1" si="138"/>
        <v>28</v>
      </c>
      <c r="B4457" s="111" t="str">
        <f ca="1">OFFSET('YODA Header Blocks'!$A$1,0,'YODA File'!A4457)</f>
        <v>Data Values</v>
      </c>
      <c r="C4457" s="111">
        <f t="shared" ca="1" si="139"/>
        <v>4356</v>
      </c>
      <c r="D4457" s="111" t="str">
        <f ca="1">IF(ROW()-2&gt;LengthHeader,"",
OFFSET('YODA Header Blocks'!$A$2,'YODA File'!C4457,'YODA File'!A4457))</f>
        <v/>
      </c>
    </row>
    <row r="4458" spans="1:4" x14ac:dyDescent="0.25">
      <c r="A4458" s="111">
        <f t="shared" ca="1" si="138"/>
        <v>28</v>
      </c>
      <c r="B4458" s="111" t="str">
        <f ca="1">OFFSET('YODA Header Blocks'!$A$1,0,'YODA File'!A4458)</f>
        <v>Data Values</v>
      </c>
      <c r="C4458" s="111">
        <f t="shared" ca="1" si="139"/>
        <v>4357</v>
      </c>
      <c r="D4458" s="111" t="str">
        <f ca="1">IF(ROW()-2&gt;LengthHeader,"",
OFFSET('YODA Header Blocks'!$A$2,'YODA File'!C4458,'YODA File'!A4458))</f>
        <v/>
      </c>
    </row>
    <row r="4459" spans="1:4" x14ac:dyDescent="0.25">
      <c r="A4459" s="111">
        <f t="shared" ca="1" si="138"/>
        <v>28</v>
      </c>
      <c r="B4459" s="111" t="str">
        <f ca="1">OFFSET('YODA Header Blocks'!$A$1,0,'YODA File'!A4459)</f>
        <v>Data Values</v>
      </c>
      <c r="C4459" s="111">
        <f t="shared" ca="1" si="139"/>
        <v>4358</v>
      </c>
      <c r="D4459" s="111" t="str">
        <f ca="1">IF(ROW()-2&gt;LengthHeader,"",
OFFSET('YODA Header Blocks'!$A$2,'YODA File'!C4459,'YODA File'!A4459))</f>
        <v/>
      </c>
    </row>
    <row r="4460" spans="1:4" x14ac:dyDescent="0.25">
      <c r="A4460" s="111">
        <f t="shared" ca="1" si="138"/>
        <v>28</v>
      </c>
      <c r="B4460" s="111" t="str">
        <f ca="1">OFFSET('YODA Header Blocks'!$A$1,0,'YODA File'!A4460)</f>
        <v>Data Values</v>
      </c>
      <c r="C4460" s="111">
        <f t="shared" ca="1" si="139"/>
        <v>4359</v>
      </c>
      <c r="D4460" s="111" t="str">
        <f ca="1">IF(ROW()-2&gt;LengthHeader,"",
OFFSET('YODA Header Blocks'!$A$2,'YODA File'!C4460,'YODA File'!A4460))</f>
        <v/>
      </c>
    </row>
    <row r="4461" spans="1:4" x14ac:dyDescent="0.25">
      <c r="A4461" s="111">
        <f t="shared" ca="1" si="138"/>
        <v>28</v>
      </c>
      <c r="B4461" s="111" t="str">
        <f ca="1">OFFSET('YODA Header Blocks'!$A$1,0,'YODA File'!A4461)</f>
        <v>Data Values</v>
      </c>
      <c r="C4461" s="111">
        <f t="shared" ca="1" si="139"/>
        <v>4360</v>
      </c>
      <c r="D4461" s="111" t="str">
        <f ca="1">IF(ROW()-2&gt;LengthHeader,"",
OFFSET('YODA Header Blocks'!$A$2,'YODA File'!C4461,'YODA File'!A4461))</f>
        <v/>
      </c>
    </row>
    <row r="4462" spans="1:4" x14ac:dyDescent="0.25">
      <c r="A4462" s="111">
        <f t="shared" ca="1" si="138"/>
        <v>28</v>
      </c>
      <c r="B4462" s="111" t="str">
        <f ca="1">OFFSET('YODA Header Blocks'!$A$1,0,'YODA File'!A4462)</f>
        <v>Data Values</v>
      </c>
      <c r="C4462" s="111">
        <f t="shared" ca="1" si="139"/>
        <v>4361</v>
      </c>
      <c r="D4462" s="111" t="str">
        <f ca="1">IF(ROW()-2&gt;LengthHeader,"",
OFFSET('YODA Header Blocks'!$A$2,'YODA File'!C4462,'YODA File'!A4462))</f>
        <v/>
      </c>
    </row>
    <row r="4463" spans="1:4" x14ac:dyDescent="0.25">
      <c r="A4463" s="111">
        <f t="shared" ca="1" si="138"/>
        <v>28</v>
      </c>
      <c r="B4463" s="111" t="str">
        <f ca="1">OFFSET('YODA Header Blocks'!$A$1,0,'YODA File'!A4463)</f>
        <v>Data Values</v>
      </c>
      <c r="C4463" s="111">
        <f t="shared" ca="1" si="139"/>
        <v>4362</v>
      </c>
      <c r="D4463" s="111" t="str">
        <f ca="1">IF(ROW()-2&gt;LengthHeader,"",
OFFSET('YODA Header Blocks'!$A$2,'YODA File'!C4463,'YODA File'!A4463))</f>
        <v/>
      </c>
    </row>
    <row r="4464" spans="1:4" x14ac:dyDescent="0.25">
      <c r="A4464" s="111">
        <f t="shared" ca="1" si="138"/>
        <v>28</v>
      </c>
      <c r="B4464" s="111" t="str">
        <f ca="1">OFFSET('YODA Header Blocks'!$A$1,0,'YODA File'!A4464)</f>
        <v>Data Values</v>
      </c>
      <c r="C4464" s="111">
        <f t="shared" ca="1" si="139"/>
        <v>4363</v>
      </c>
      <c r="D4464" s="111" t="str">
        <f ca="1">IF(ROW()-2&gt;LengthHeader,"",
OFFSET('YODA Header Blocks'!$A$2,'YODA File'!C4464,'YODA File'!A4464))</f>
        <v/>
      </c>
    </row>
    <row r="4465" spans="1:4" x14ac:dyDescent="0.25">
      <c r="A4465" s="111">
        <f t="shared" ca="1" si="138"/>
        <v>28</v>
      </c>
      <c r="B4465" s="111" t="str">
        <f ca="1">OFFSET('YODA Header Blocks'!$A$1,0,'YODA File'!A4465)</f>
        <v>Data Values</v>
      </c>
      <c r="C4465" s="111">
        <f t="shared" ca="1" si="139"/>
        <v>4364</v>
      </c>
      <c r="D4465" s="111" t="str">
        <f ca="1">IF(ROW()-2&gt;LengthHeader,"",
OFFSET('YODA Header Blocks'!$A$2,'YODA File'!C4465,'YODA File'!A4465))</f>
        <v/>
      </c>
    </row>
    <row r="4466" spans="1:4" x14ac:dyDescent="0.25">
      <c r="A4466" s="111">
        <f t="shared" ca="1" si="138"/>
        <v>28</v>
      </c>
      <c r="B4466" s="111" t="str">
        <f ca="1">OFFSET('YODA Header Blocks'!$A$1,0,'YODA File'!A4466)</f>
        <v>Data Values</v>
      </c>
      <c r="C4466" s="111">
        <f t="shared" ca="1" si="139"/>
        <v>4365</v>
      </c>
      <c r="D4466" s="111" t="str">
        <f ca="1">IF(ROW()-2&gt;LengthHeader,"",
OFFSET('YODA Header Blocks'!$A$2,'YODA File'!C4466,'YODA File'!A4466))</f>
        <v/>
      </c>
    </row>
    <row r="4467" spans="1:4" x14ac:dyDescent="0.25">
      <c r="A4467" s="111">
        <f t="shared" ca="1" si="138"/>
        <v>28</v>
      </c>
      <c r="B4467" s="111" t="str">
        <f ca="1">OFFSET('YODA Header Blocks'!$A$1,0,'YODA File'!A4467)</f>
        <v>Data Values</v>
      </c>
      <c r="C4467" s="111">
        <f t="shared" ca="1" si="139"/>
        <v>4366</v>
      </c>
      <c r="D4467" s="111" t="str">
        <f ca="1">IF(ROW()-2&gt;LengthHeader,"",
OFFSET('YODA Header Blocks'!$A$2,'YODA File'!C4467,'YODA File'!A4467))</f>
        <v/>
      </c>
    </row>
    <row r="4468" spans="1:4" x14ac:dyDescent="0.25">
      <c r="A4468" s="111">
        <f t="shared" ca="1" si="138"/>
        <v>28</v>
      </c>
      <c r="B4468" s="111" t="str">
        <f ca="1">OFFSET('YODA Header Blocks'!$A$1,0,'YODA File'!A4468)</f>
        <v>Data Values</v>
      </c>
      <c r="C4468" s="111">
        <f t="shared" ca="1" si="139"/>
        <v>4367</v>
      </c>
      <c r="D4468" s="111" t="str">
        <f ca="1">IF(ROW()-2&gt;LengthHeader,"",
OFFSET('YODA Header Blocks'!$A$2,'YODA File'!C4468,'YODA File'!A4468))</f>
        <v/>
      </c>
    </row>
    <row r="4469" spans="1:4" x14ac:dyDescent="0.25">
      <c r="A4469" s="111">
        <f t="shared" ca="1" si="138"/>
        <v>28</v>
      </c>
      <c r="B4469" s="111" t="str">
        <f ca="1">OFFSET('YODA Header Blocks'!$A$1,0,'YODA File'!A4469)</f>
        <v>Data Values</v>
      </c>
      <c r="C4469" s="111">
        <f t="shared" ca="1" si="139"/>
        <v>4368</v>
      </c>
      <c r="D4469" s="111" t="str">
        <f ca="1">IF(ROW()-2&gt;LengthHeader,"",
OFFSET('YODA Header Blocks'!$A$2,'YODA File'!C4469,'YODA File'!A4469))</f>
        <v/>
      </c>
    </row>
    <row r="4470" spans="1:4" x14ac:dyDescent="0.25">
      <c r="A4470" s="111">
        <f t="shared" ca="1" si="138"/>
        <v>28</v>
      </c>
      <c r="B4470" s="111" t="str">
        <f ca="1">OFFSET('YODA Header Blocks'!$A$1,0,'YODA File'!A4470)</f>
        <v>Data Values</v>
      </c>
      <c r="C4470" s="111">
        <f t="shared" ca="1" si="139"/>
        <v>4369</v>
      </c>
      <c r="D4470" s="111" t="str">
        <f ca="1">IF(ROW()-2&gt;LengthHeader,"",
OFFSET('YODA Header Blocks'!$A$2,'YODA File'!C4470,'YODA File'!A4470))</f>
        <v/>
      </c>
    </row>
    <row r="4471" spans="1:4" x14ac:dyDescent="0.25">
      <c r="A4471" s="111">
        <f t="shared" ca="1" si="138"/>
        <v>28</v>
      </c>
      <c r="B4471" s="111" t="str">
        <f ca="1">OFFSET('YODA Header Blocks'!$A$1,0,'YODA File'!A4471)</f>
        <v>Data Values</v>
      </c>
      <c r="C4471" s="111">
        <f t="shared" ca="1" si="139"/>
        <v>4370</v>
      </c>
      <c r="D4471" s="111" t="str">
        <f ca="1">IF(ROW()-2&gt;LengthHeader,"",
OFFSET('YODA Header Blocks'!$A$2,'YODA File'!C4471,'YODA File'!A4471))</f>
        <v/>
      </c>
    </row>
    <row r="4472" spans="1:4" x14ac:dyDescent="0.25">
      <c r="A4472" s="111">
        <f t="shared" ca="1" si="138"/>
        <v>28</v>
      </c>
      <c r="B4472" s="111" t="str">
        <f ca="1">OFFSET('YODA Header Blocks'!$A$1,0,'YODA File'!A4472)</f>
        <v>Data Values</v>
      </c>
      <c r="C4472" s="111">
        <f t="shared" ca="1" si="139"/>
        <v>4371</v>
      </c>
      <c r="D4472" s="111" t="str">
        <f ca="1">IF(ROW()-2&gt;LengthHeader,"",
OFFSET('YODA Header Blocks'!$A$2,'YODA File'!C4472,'YODA File'!A4472))</f>
        <v/>
      </c>
    </row>
    <row r="4473" spans="1:4" x14ac:dyDescent="0.25">
      <c r="A4473" s="111">
        <f t="shared" ca="1" si="138"/>
        <v>28</v>
      </c>
      <c r="B4473" s="111" t="str">
        <f ca="1">OFFSET('YODA Header Blocks'!$A$1,0,'YODA File'!A4473)</f>
        <v>Data Values</v>
      </c>
      <c r="C4473" s="111">
        <f t="shared" ca="1" si="139"/>
        <v>4372</v>
      </c>
      <c r="D4473" s="111" t="str">
        <f ca="1">IF(ROW()-2&gt;LengthHeader,"",
OFFSET('YODA Header Blocks'!$A$2,'YODA File'!C4473,'YODA File'!A4473))</f>
        <v/>
      </c>
    </row>
    <row r="4474" spans="1:4" x14ac:dyDescent="0.25">
      <c r="A4474" s="111">
        <f t="shared" ca="1" si="138"/>
        <v>28</v>
      </c>
      <c r="B4474" s="111" t="str">
        <f ca="1">OFFSET('YODA Header Blocks'!$A$1,0,'YODA File'!A4474)</f>
        <v>Data Values</v>
      </c>
      <c r="C4474" s="111">
        <f t="shared" ca="1" si="139"/>
        <v>4373</v>
      </c>
      <c r="D4474" s="111" t="str">
        <f ca="1">IF(ROW()-2&gt;LengthHeader,"",
OFFSET('YODA Header Blocks'!$A$2,'YODA File'!C4474,'YODA File'!A4474))</f>
        <v/>
      </c>
    </row>
    <row r="4475" spans="1:4" x14ac:dyDescent="0.25">
      <c r="A4475" s="111">
        <f t="shared" ca="1" si="138"/>
        <v>28</v>
      </c>
      <c r="B4475" s="111" t="str">
        <f ca="1">OFFSET('YODA Header Blocks'!$A$1,0,'YODA File'!A4475)</f>
        <v>Data Values</v>
      </c>
      <c r="C4475" s="111">
        <f t="shared" ca="1" si="139"/>
        <v>4374</v>
      </c>
      <c r="D4475" s="111" t="str">
        <f ca="1">IF(ROW()-2&gt;LengthHeader,"",
OFFSET('YODA Header Blocks'!$A$2,'YODA File'!C4475,'YODA File'!A4475))</f>
        <v/>
      </c>
    </row>
    <row r="4476" spans="1:4" x14ac:dyDescent="0.25">
      <c r="A4476" s="111">
        <f t="shared" ca="1" si="138"/>
        <v>28</v>
      </c>
      <c r="B4476" s="111" t="str">
        <f ca="1">OFFSET('YODA Header Blocks'!$A$1,0,'YODA File'!A4476)</f>
        <v>Data Values</v>
      </c>
      <c r="C4476" s="111">
        <f t="shared" ca="1" si="139"/>
        <v>4375</v>
      </c>
      <c r="D4476" s="111" t="str">
        <f ca="1">IF(ROW()-2&gt;LengthHeader,"",
OFFSET('YODA Header Blocks'!$A$2,'YODA File'!C4476,'YODA File'!A4476))</f>
        <v/>
      </c>
    </row>
    <row r="4477" spans="1:4" x14ac:dyDescent="0.25">
      <c r="A4477" s="111">
        <f t="shared" ca="1" si="138"/>
        <v>28</v>
      </c>
      <c r="B4477" s="111" t="str">
        <f ca="1">OFFSET('YODA Header Blocks'!$A$1,0,'YODA File'!A4477)</f>
        <v>Data Values</v>
      </c>
      <c r="C4477" s="111">
        <f t="shared" ca="1" si="139"/>
        <v>4376</v>
      </c>
      <c r="D4477" s="111" t="str">
        <f ca="1">IF(ROW()-2&gt;LengthHeader,"",
OFFSET('YODA Header Blocks'!$A$2,'YODA File'!C4477,'YODA File'!A4477))</f>
        <v/>
      </c>
    </row>
    <row r="4478" spans="1:4" x14ac:dyDescent="0.25">
      <c r="A4478" s="111">
        <f t="shared" ca="1" si="138"/>
        <v>28</v>
      </c>
      <c r="B4478" s="111" t="str">
        <f ca="1">OFFSET('YODA Header Blocks'!$A$1,0,'YODA File'!A4478)</f>
        <v>Data Values</v>
      </c>
      <c r="C4478" s="111">
        <f t="shared" ca="1" si="139"/>
        <v>4377</v>
      </c>
      <c r="D4478" s="111" t="str">
        <f ca="1">IF(ROW()-2&gt;LengthHeader,"",
OFFSET('YODA Header Blocks'!$A$2,'YODA File'!C4478,'YODA File'!A4478))</f>
        <v/>
      </c>
    </row>
    <row r="4479" spans="1:4" x14ac:dyDescent="0.25">
      <c r="A4479" s="111">
        <f t="shared" ca="1" si="138"/>
        <v>28</v>
      </c>
      <c r="B4479" s="111" t="str">
        <f ca="1">OFFSET('YODA Header Blocks'!$A$1,0,'YODA File'!A4479)</f>
        <v>Data Values</v>
      </c>
      <c r="C4479" s="111">
        <f t="shared" ca="1" si="139"/>
        <v>4378</v>
      </c>
      <c r="D4479" s="111" t="str">
        <f ca="1">IF(ROW()-2&gt;LengthHeader,"",
OFFSET('YODA Header Blocks'!$A$2,'YODA File'!C4479,'YODA File'!A4479))</f>
        <v/>
      </c>
    </row>
    <row r="4480" spans="1:4" x14ac:dyDescent="0.25">
      <c r="A4480" s="111">
        <f t="shared" ca="1" si="138"/>
        <v>28</v>
      </c>
      <c r="B4480" s="111" t="str">
        <f ca="1">OFFSET('YODA Header Blocks'!$A$1,0,'YODA File'!A4480)</f>
        <v>Data Values</v>
      </c>
      <c r="C4480" s="111">
        <f t="shared" ca="1" si="139"/>
        <v>4379</v>
      </c>
      <c r="D4480" s="111" t="str">
        <f ca="1">IF(ROW()-2&gt;LengthHeader,"",
OFFSET('YODA Header Blocks'!$A$2,'YODA File'!C4480,'YODA File'!A4480))</f>
        <v/>
      </c>
    </row>
    <row r="4481" spans="1:4" x14ac:dyDescent="0.25">
      <c r="A4481" s="111">
        <f t="shared" ca="1" si="138"/>
        <v>28</v>
      </c>
      <c r="B4481" s="111" t="str">
        <f ca="1">OFFSET('YODA Header Blocks'!$A$1,0,'YODA File'!A4481)</f>
        <v>Data Values</v>
      </c>
      <c r="C4481" s="111">
        <f t="shared" ca="1" si="139"/>
        <v>4380</v>
      </c>
      <c r="D4481" s="111" t="str">
        <f ca="1">IF(ROW()-2&gt;LengthHeader,"",
OFFSET('YODA Header Blocks'!$A$2,'YODA File'!C4481,'YODA File'!A4481))</f>
        <v/>
      </c>
    </row>
    <row r="4482" spans="1:4" x14ac:dyDescent="0.25">
      <c r="A4482" s="111">
        <f t="shared" ca="1" si="138"/>
        <v>28</v>
      </c>
      <c r="B4482" s="111" t="str">
        <f ca="1">OFFSET('YODA Header Blocks'!$A$1,0,'YODA File'!A4482)</f>
        <v>Data Values</v>
      </c>
      <c r="C4482" s="111">
        <f t="shared" ca="1" si="139"/>
        <v>4381</v>
      </c>
      <c r="D4482" s="111" t="str">
        <f ca="1">IF(ROW()-2&gt;LengthHeader,"",
OFFSET('YODA Header Blocks'!$A$2,'YODA File'!C4482,'YODA File'!A4482))</f>
        <v/>
      </c>
    </row>
    <row r="4483" spans="1:4" x14ac:dyDescent="0.25">
      <c r="A4483" s="111">
        <f t="shared" ref="A4483:A4546" ca="1" si="140">IF(C4482=INDIRECT(CONCATENATE("'YODA Header Blocks'!R2C",A4482+1,":R2C",A4482+1),FALSE),A4482+1,A4482)</f>
        <v>28</v>
      </c>
      <c r="B4483" s="111" t="str">
        <f ca="1">OFFSET('YODA Header Blocks'!$A$1,0,'YODA File'!A4483)</f>
        <v>Data Values</v>
      </c>
      <c r="C4483" s="111">
        <f t="shared" ref="C4483:C4546" ca="1" si="141">IF(C4482=SUM(INDIRECT(CONCATENATE("'YODA Header Blocks'!R2C",A4482+1,":R2C",A4482+1),FALSE)),1,C4482+1)</f>
        <v>4382</v>
      </c>
      <c r="D4483" s="111" t="str">
        <f ca="1">IF(ROW()-2&gt;LengthHeader,"",
OFFSET('YODA Header Blocks'!$A$2,'YODA File'!C4483,'YODA File'!A4483))</f>
        <v/>
      </c>
    </row>
    <row r="4484" spans="1:4" x14ac:dyDescent="0.25">
      <c r="A4484" s="111">
        <f t="shared" ca="1" si="140"/>
        <v>28</v>
      </c>
      <c r="B4484" s="111" t="str">
        <f ca="1">OFFSET('YODA Header Blocks'!$A$1,0,'YODA File'!A4484)</f>
        <v>Data Values</v>
      </c>
      <c r="C4484" s="111">
        <f t="shared" ca="1" si="141"/>
        <v>4383</v>
      </c>
      <c r="D4484" s="111" t="str">
        <f ca="1">IF(ROW()-2&gt;LengthHeader,"",
OFFSET('YODA Header Blocks'!$A$2,'YODA File'!C4484,'YODA File'!A4484))</f>
        <v/>
      </c>
    </row>
    <row r="4485" spans="1:4" x14ac:dyDescent="0.25">
      <c r="A4485" s="111">
        <f t="shared" ca="1" si="140"/>
        <v>28</v>
      </c>
      <c r="B4485" s="111" t="str">
        <f ca="1">OFFSET('YODA Header Blocks'!$A$1,0,'YODA File'!A4485)</f>
        <v>Data Values</v>
      </c>
      <c r="C4485" s="111">
        <f t="shared" ca="1" si="141"/>
        <v>4384</v>
      </c>
      <c r="D4485" s="111" t="str">
        <f ca="1">IF(ROW()-2&gt;LengthHeader,"",
OFFSET('YODA Header Blocks'!$A$2,'YODA File'!C4485,'YODA File'!A4485))</f>
        <v/>
      </c>
    </row>
    <row r="4486" spans="1:4" x14ac:dyDescent="0.25">
      <c r="A4486" s="111">
        <f t="shared" ca="1" si="140"/>
        <v>28</v>
      </c>
      <c r="B4486" s="111" t="str">
        <f ca="1">OFFSET('YODA Header Blocks'!$A$1,0,'YODA File'!A4486)</f>
        <v>Data Values</v>
      </c>
      <c r="C4486" s="111">
        <f t="shared" ca="1" si="141"/>
        <v>4385</v>
      </c>
      <c r="D4486" s="111" t="str">
        <f ca="1">IF(ROW()-2&gt;LengthHeader,"",
OFFSET('YODA Header Blocks'!$A$2,'YODA File'!C4486,'YODA File'!A4486))</f>
        <v/>
      </c>
    </row>
    <row r="4487" spans="1:4" x14ac:dyDescent="0.25">
      <c r="A4487" s="111">
        <f t="shared" ca="1" si="140"/>
        <v>28</v>
      </c>
      <c r="B4487" s="111" t="str">
        <f ca="1">OFFSET('YODA Header Blocks'!$A$1,0,'YODA File'!A4487)</f>
        <v>Data Values</v>
      </c>
      <c r="C4487" s="111">
        <f t="shared" ca="1" si="141"/>
        <v>4386</v>
      </c>
      <c r="D4487" s="111" t="str">
        <f ca="1">IF(ROW()-2&gt;LengthHeader,"",
OFFSET('YODA Header Blocks'!$A$2,'YODA File'!C4487,'YODA File'!A4487))</f>
        <v/>
      </c>
    </row>
    <row r="4488" spans="1:4" x14ac:dyDescent="0.25">
      <c r="A4488" s="111">
        <f t="shared" ca="1" si="140"/>
        <v>28</v>
      </c>
      <c r="B4488" s="111" t="str">
        <f ca="1">OFFSET('YODA Header Blocks'!$A$1,0,'YODA File'!A4488)</f>
        <v>Data Values</v>
      </c>
      <c r="C4488" s="111">
        <f t="shared" ca="1" si="141"/>
        <v>4387</v>
      </c>
      <c r="D4488" s="111" t="str">
        <f ca="1">IF(ROW()-2&gt;LengthHeader,"",
OFFSET('YODA Header Blocks'!$A$2,'YODA File'!C4488,'YODA File'!A4488))</f>
        <v/>
      </c>
    </row>
    <row r="4489" spans="1:4" x14ac:dyDescent="0.25">
      <c r="A4489" s="111">
        <f t="shared" ca="1" si="140"/>
        <v>28</v>
      </c>
      <c r="B4489" s="111" t="str">
        <f ca="1">OFFSET('YODA Header Blocks'!$A$1,0,'YODA File'!A4489)</f>
        <v>Data Values</v>
      </c>
      <c r="C4489" s="111">
        <f t="shared" ca="1" si="141"/>
        <v>4388</v>
      </c>
      <c r="D4489" s="111" t="str">
        <f ca="1">IF(ROW()-2&gt;LengthHeader,"",
OFFSET('YODA Header Blocks'!$A$2,'YODA File'!C4489,'YODA File'!A4489))</f>
        <v/>
      </c>
    </row>
    <row r="4490" spans="1:4" x14ac:dyDescent="0.25">
      <c r="A4490" s="111">
        <f t="shared" ca="1" si="140"/>
        <v>28</v>
      </c>
      <c r="B4490" s="111" t="str">
        <f ca="1">OFFSET('YODA Header Blocks'!$A$1,0,'YODA File'!A4490)</f>
        <v>Data Values</v>
      </c>
      <c r="C4490" s="111">
        <f t="shared" ca="1" si="141"/>
        <v>4389</v>
      </c>
      <c r="D4490" s="111" t="str">
        <f ca="1">IF(ROW()-2&gt;LengthHeader,"",
OFFSET('YODA Header Blocks'!$A$2,'YODA File'!C4490,'YODA File'!A4490))</f>
        <v/>
      </c>
    </row>
    <row r="4491" spans="1:4" x14ac:dyDescent="0.25">
      <c r="A4491" s="111">
        <f t="shared" ca="1" si="140"/>
        <v>28</v>
      </c>
      <c r="B4491" s="111" t="str">
        <f ca="1">OFFSET('YODA Header Blocks'!$A$1,0,'YODA File'!A4491)</f>
        <v>Data Values</v>
      </c>
      <c r="C4491" s="111">
        <f t="shared" ca="1" si="141"/>
        <v>4390</v>
      </c>
      <c r="D4491" s="111" t="str">
        <f ca="1">IF(ROW()-2&gt;LengthHeader,"",
OFFSET('YODA Header Blocks'!$A$2,'YODA File'!C4491,'YODA File'!A4491))</f>
        <v/>
      </c>
    </row>
    <row r="4492" spans="1:4" x14ac:dyDescent="0.25">
      <c r="A4492" s="111">
        <f t="shared" ca="1" si="140"/>
        <v>28</v>
      </c>
      <c r="B4492" s="111" t="str">
        <f ca="1">OFFSET('YODA Header Blocks'!$A$1,0,'YODA File'!A4492)</f>
        <v>Data Values</v>
      </c>
      <c r="C4492" s="111">
        <f t="shared" ca="1" si="141"/>
        <v>4391</v>
      </c>
      <c r="D4492" s="111" t="str">
        <f ca="1">IF(ROW()-2&gt;LengthHeader,"",
OFFSET('YODA Header Blocks'!$A$2,'YODA File'!C4492,'YODA File'!A4492))</f>
        <v/>
      </c>
    </row>
    <row r="4493" spans="1:4" x14ac:dyDescent="0.25">
      <c r="A4493" s="111">
        <f t="shared" ca="1" si="140"/>
        <v>28</v>
      </c>
      <c r="B4493" s="111" t="str">
        <f ca="1">OFFSET('YODA Header Blocks'!$A$1,0,'YODA File'!A4493)</f>
        <v>Data Values</v>
      </c>
      <c r="C4493" s="111">
        <f t="shared" ca="1" si="141"/>
        <v>4392</v>
      </c>
      <c r="D4493" s="111" t="str">
        <f ca="1">IF(ROW()-2&gt;LengthHeader,"",
OFFSET('YODA Header Blocks'!$A$2,'YODA File'!C4493,'YODA File'!A4493))</f>
        <v/>
      </c>
    </row>
    <row r="4494" spans="1:4" x14ac:dyDescent="0.25">
      <c r="A4494" s="111">
        <f t="shared" ca="1" si="140"/>
        <v>28</v>
      </c>
      <c r="B4494" s="111" t="str">
        <f ca="1">OFFSET('YODA Header Blocks'!$A$1,0,'YODA File'!A4494)</f>
        <v>Data Values</v>
      </c>
      <c r="C4494" s="111">
        <f t="shared" ca="1" si="141"/>
        <v>4393</v>
      </c>
      <c r="D4494" s="111" t="str">
        <f ca="1">IF(ROW()-2&gt;LengthHeader,"",
OFFSET('YODA Header Blocks'!$A$2,'YODA File'!C4494,'YODA File'!A4494))</f>
        <v/>
      </c>
    </row>
    <row r="4495" spans="1:4" x14ac:dyDescent="0.25">
      <c r="A4495" s="111">
        <f t="shared" ca="1" si="140"/>
        <v>28</v>
      </c>
      <c r="B4495" s="111" t="str">
        <f ca="1">OFFSET('YODA Header Blocks'!$A$1,0,'YODA File'!A4495)</f>
        <v>Data Values</v>
      </c>
      <c r="C4495" s="111">
        <f t="shared" ca="1" si="141"/>
        <v>4394</v>
      </c>
      <c r="D4495" s="111" t="str">
        <f ca="1">IF(ROW()-2&gt;LengthHeader,"",
OFFSET('YODA Header Blocks'!$A$2,'YODA File'!C4495,'YODA File'!A4495))</f>
        <v/>
      </c>
    </row>
    <row r="4496" spans="1:4" x14ac:dyDescent="0.25">
      <c r="A4496" s="111">
        <f t="shared" ca="1" si="140"/>
        <v>28</v>
      </c>
      <c r="B4496" s="111" t="str">
        <f ca="1">OFFSET('YODA Header Blocks'!$A$1,0,'YODA File'!A4496)</f>
        <v>Data Values</v>
      </c>
      <c r="C4496" s="111">
        <f t="shared" ca="1" si="141"/>
        <v>4395</v>
      </c>
      <c r="D4496" s="111" t="str">
        <f ca="1">IF(ROW()-2&gt;LengthHeader,"",
OFFSET('YODA Header Blocks'!$A$2,'YODA File'!C4496,'YODA File'!A4496))</f>
        <v/>
      </c>
    </row>
    <row r="4497" spans="1:4" x14ac:dyDescent="0.25">
      <c r="A4497" s="111">
        <f t="shared" ca="1" si="140"/>
        <v>28</v>
      </c>
      <c r="B4497" s="111" t="str">
        <f ca="1">OFFSET('YODA Header Blocks'!$A$1,0,'YODA File'!A4497)</f>
        <v>Data Values</v>
      </c>
      <c r="C4497" s="111">
        <f t="shared" ca="1" si="141"/>
        <v>4396</v>
      </c>
      <c r="D4497" s="111" t="str">
        <f ca="1">IF(ROW()-2&gt;LengthHeader,"",
OFFSET('YODA Header Blocks'!$A$2,'YODA File'!C4497,'YODA File'!A4497))</f>
        <v/>
      </c>
    </row>
    <row r="4498" spans="1:4" x14ac:dyDescent="0.25">
      <c r="A4498" s="111">
        <f t="shared" ca="1" si="140"/>
        <v>28</v>
      </c>
      <c r="B4498" s="111" t="str">
        <f ca="1">OFFSET('YODA Header Blocks'!$A$1,0,'YODA File'!A4498)</f>
        <v>Data Values</v>
      </c>
      <c r="C4498" s="111">
        <f t="shared" ca="1" si="141"/>
        <v>4397</v>
      </c>
      <c r="D4498" s="111" t="str">
        <f ca="1">IF(ROW()-2&gt;LengthHeader,"",
OFFSET('YODA Header Blocks'!$A$2,'YODA File'!C4498,'YODA File'!A4498))</f>
        <v/>
      </c>
    </row>
    <row r="4499" spans="1:4" x14ac:dyDescent="0.25">
      <c r="A4499" s="111">
        <f t="shared" ca="1" si="140"/>
        <v>28</v>
      </c>
      <c r="B4499" s="111" t="str">
        <f ca="1">OFFSET('YODA Header Blocks'!$A$1,0,'YODA File'!A4499)</f>
        <v>Data Values</v>
      </c>
      <c r="C4499" s="111">
        <f t="shared" ca="1" si="141"/>
        <v>4398</v>
      </c>
      <c r="D4499" s="111" t="str">
        <f ca="1">IF(ROW()-2&gt;LengthHeader,"",
OFFSET('YODA Header Blocks'!$A$2,'YODA File'!C4499,'YODA File'!A4499))</f>
        <v/>
      </c>
    </row>
    <row r="4500" spans="1:4" x14ac:dyDescent="0.25">
      <c r="A4500" s="111">
        <f t="shared" ca="1" si="140"/>
        <v>28</v>
      </c>
      <c r="B4500" s="111" t="str">
        <f ca="1">OFFSET('YODA Header Blocks'!$A$1,0,'YODA File'!A4500)</f>
        <v>Data Values</v>
      </c>
      <c r="C4500" s="111">
        <f t="shared" ca="1" si="141"/>
        <v>4399</v>
      </c>
      <c r="D4500" s="111" t="str">
        <f ca="1">IF(ROW()-2&gt;LengthHeader,"",
OFFSET('YODA Header Blocks'!$A$2,'YODA File'!C4500,'YODA File'!A4500))</f>
        <v/>
      </c>
    </row>
    <row r="4501" spans="1:4" x14ac:dyDescent="0.25">
      <c r="A4501" s="111">
        <f t="shared" ca="1" si="140"/>
        <v>28</v>
      </c>
      <c r="B4501" s="111" t="str">
        <f ca="1">OFFSET('YODA Header Blocks'!$A$1,0,'YODA File'!A4501)</f>
        <v>Data Values</v>
      </c>
      <c r="C4501" s="111">
        <f t="shared" ca="1" si="141"/>
        <v>4400</v>
      </c>
      <c r="D4501" s="111" t="str">
        <f ca="1">IF(ROW()-2&gt;LengthHeader,"",
OFFSET('YODA Header Blocks'!$A$2,'YODA File'!C4501,'YODA File'!A4501))</f>
        <v/>
      </c>
    </row>
    <row r="4502" spans="1:4" x14ac:dyDescent="0.25">
      <c r="A4502" s="111">
        <f t="shared" ca="1" si="140"/>
        <v>28</v>
      </c>
      <c r="B4502" s="111" t="str">
        <f ca="1">OFFSET('YODA Header Blocks'!$A$1,0,'YODA File'!A4502)</f>
        <v>Data Values</v>
      </c>
      <c r="C4502" s="111">
        <f t="shared" ca="1" si="141"/>
        <v>4401</v>
      </c>
      <c r="D4502" s="111" t="str">
        <f ca="1">IF(ROW()-2&gt;LengthHeader,"",
OFFSET('YODA Header Blocks'!$A$2,'YODA File'!C4502,'YODA File'!A4502))</f>
        <v/>
      </c>
    </row>
    <row r="4503" spans="1:4" x14ac:dyDescent="0.25">
      <c r="A4503" s="111">
        <f t="shared" ca="1" si="140"/>
        <v>28</v>
      </c>
      <c r="B4503" s="111" t="str">
        <f ca="1">OFFSET('YODA Header Blocks'!$A$1,0,'YODA File'!A4503)</f>
        <v>Data Values</v>
      </c>
      <c r="C4503" s="111">
        <f t="shared" ca="1" si="141"/>
        <v>4402</v>
      </c>
      <c r="D4503" s="111" t="str">
        <f ca="1">IF(ROW()-2&gt;LengthHeader,"",
OFFSET('YODA Header Blocks'!$A$2,'YODA File'!C4503,'YODA File'!A4503))</f>
        <v/>
      </c>
    </row>
    <row r="4504" spans="1:4" x14ac:dyDescent="0.25">
      <c r="A4504" s="111">
        <f t="shared" ca="1" si="140"/>
        <v>28</v>
      </c>
      <c r="B4504" s="111" t="str">
        <f ca="1">OFFSET('YODA Header Blocks'!$A$1,0,'YODA File'!A4504)</f>
        <v>Data Values</v>
      </c>
      <c r="C4504" s="111">
        <f t="shared" ca="1" si="141"/>
        <v>4403</v>
      </c>
      <c r="D4504" s="111" t="str">
        <f ca="1">IF(ROW()-2&gt;LengthHeader,"",
OFFSET('YODA Header Blocks'!$A$2,'YODA File'!C4504,'YODA File'!A4504))</f>
        <v/>
      </c>
    </row>
    <row r="4505" spans="1:4" x14ac:dyDescent="0.25">
      <c r="A4505" s="111">
        <f t="shared" ca="1" si="140"/>
        <v>28</v>
      </c>
      <c r="B4505" s="111" t="str">
        <f ca="1">OFFSET('YODA Header Blocks'!$A$1,0,'YODA File'!A4505)</f>
        <v>Data Values</v>
      </c>
      <c r="C4505" s="111">
        <f t="shared" ca="1" si="141"/>
        <v>4404</v>
      </c>
      <c r="D4505" s="111" t="str">
        <f ca="1">IF(ROW()-2&gt;LengthHeader,"",
OFFSET('YODA Header Blocks'!$A$2,'YODA File'!C4505,'YODA File'!A4505))</f>
        <v/>
      </c>
    </row>
    <row r="4506" spans="1:4" x14ac:dyDescent="0.25">
      <c r="A4506" s="111">
        <f t="shared" ca="1" si="140"/>
        <v>28</v>
      </c>
      <c r="B4506" s="111" t="str">
        <f ca="1">OFFSET('YODA Header Blocks'!$A$1,0,'YODA File'!A4506)</f>
        <v>Data Values</v>
      </c>
      <c r="C4506" s="111">
        <f t="shared" ca="1" si="141"/>
        <v>4405</v>
      </c>
      <c r="D4506" s="111" t="str">
        <f ca="1">IF(ROW()-2&gt;LengthHeader,"",
OFFSET('YODA Header Blocks'!$A$2,'YODA File'!C4506,'YODA File'!A4506))</f>
        <v/>
      </c>
    </row>
    <row r="4507" spans="1:4" x14ac:dyDescent="0.25">
      <c r="A4507" s="111">
        <f t="shared" ca="1" si="140"/>
        <v>28</v>
      </c>
      <c r="B4507" s="111" t="str">
        <f ca="1">OFFSET('YODA Header Blocks'!$A$1,0,'YODA File'!A4507)</f>
        <v>Data Values</v>
      </c>
      <c r="C4507" s="111">
        <f t="shared" ca="1" si="141"/>
        <v>4406</v>
      </c>
      <c r="D4507" s="111" t="str">
        <f ca="1">IF(ROW()-2&gt;LengthHeader,"",
OFFSET('YODA Header Blocks'!$A$2,'YODA File'!C4507,'YODA File'!A4507))</f>
        <v/>
      </c>
    </row>
    <row r="4508" spans="1:4" x14ac:dyDescent="0.25">
      <c r="A4508" s="111">
        <f t="shared" ca="1" si="140"/>
        <v>28</v>
      </c>
      <c r="B4508" s="111" t="str">
        <f ca="1">OFFSET('YODA Header Blocks'!$A$1,0,'YODA File'!A4508)</f>
        <v>Data Values</v>
      </c>
      <c r="C4508" s="111">
        <f t="shared" ca="1" si="141"/>
        <v>4407</v>
      </c>
      <c r="D4508" s="111" t="str">
        <f ca="1">IF(ROW()-2&gt;LengthHeader,"",
OFFSET('YODA Header Blocks'!$A$2,'YODA File'!C4508,'YODA File'!A4508))</f>
        <v/>
      </c>
    </row>
    <row r="4509" spans="1:4" x14ac:dyDescent="0.25">
      <c r="A4509" s="111">
        <f t="shared" ca="1" si="140"/>
        <v>28</v>
      </c>
      <c r="B4509" s="111" t="str">
        <f ca="1">OFFSET('YODA Header Blocks'!$A$1,0,'YODA File'!A4509)</f>
        <v>Data Values</v>
      </c>
      <c r="C4509" s="111">
        <f t="shared" ca="1" si="141"/>
        <v>4408</v>
      </c>
      <c r="D4509" s="111" t="str">
        <f ca="1">IF(ROW()-2&gt;LengthHeader,"",
OFFSET('YODA Header Blocks'!$A$2,'YODA File'!C4509,'YODA File'!A4509))</f>
        <v/>
      </c>
    </row>
    <row r="4510" spans="1:4" x14ac:dyDescent="0.25">
      <c r="A4510" s="111">
        <f t="shared" ca="1" si="140"/>
        <v>28</v>
      </c>
      <c r="B4510" s="111" t="str">
        <f ca="1">OFFSET('YODA Header Blocks'!$A$1,0,'YODA File'!A4510)</f>
        <v>Data Values</v>
      </c>
      <c r="C4510" s="111">
        <f t="shared" ca="1" si="141"/>
        <v>4409</v>
      </c>
      <c r="D4510" s="111" t="str">
        <f ca="1">IF(ROW()-2&gt;LengthHeader,"",
OFFSET('YODA Header Blocks'!$A$2,'YODA File'!C4510,'YODA File'!A4510))</f>
        <v/>
      </c>
    </row>
    <row r="4511" spans="1:4" x14ac:dyDescent="0.25">
      <c r="A4511" s="111">
        <f t="shared" ca="1" si="140"/>
        <v>28</v>
      </c>
      <c r="B4511" s="111" t="str">
        <f ca="1">OFFSET('YODA Header Blocks'!$A$1,0,'YODA File'!A4511)</f>
        <v>Data Values</v>
      </c>
      <c r="C4511" s="111">
        <f t="shared" ca="1" si="141"/>
        <v>4410</v>
      </c>
      <c r="D4511" s="111" t="str">
        <f ca="1">IF(ROW()-2&gt;LengthHeader,"",
OFFSET('YODA Header Blocks'!$A$2,'YODA File'!C4511,'YODA File'!A4511))</f>
        <v/>
      </c>
    </row>
    <row r="4512" spans="1:4" x14ac:dyDescent="0.25">
      <c r="A4512" s="111">
        <f t="shared" ca="1" si="140"/>
        <v>28</v>
      </c>
      <c r="B4512" s="111" t="str">
        <f ca="1">OFFSET('YODA Header Blocks'!$A$1,0,'YODA File'!A4512)</f>
        <v>Data Values</v>
      </c>
      <c r="C4512" s="111">
        <f t="shared" ca="1" si="141"/>
        <v>4411</v>
      </c>
      <c r="D4512" s="111" t="str">
        <f ca="1">IF(ROW()-2&gt;LengthHeader,"",
OFFSET('YODA Header Blocks'!$A$2,'YODA File'!C4512,'YODA File'!A4512))</f>
        <v/>
      </c>
    </row>
    <row r="4513" spans="1:4" x14ac:dyDescent="0.25">
      <c r="A4513" s="111">
        <f t="shared" ca="1" si="140"/>
        <v>28</v>
      </c>
      <c r="B4513" s="111" t="str">
        <f ca="1">OFFSET('YODA Header Blocks'!$A$1,0,'YODA File'!A4513)</f>
        <v>Data Values</v>
      </c>
      <c r="C4513" s="111">
        <f t="shared" ca="1" si="141"/>
        <v>4412</v>
      </c>
      <c r="D4513" s="111" t="str">
        <f ca="1">IF(ROW()-2&gt;LengthHeader,"",
OFFSET('YODA Header Blocks'!$A$2,'YODA File'!C4513,'YODA File'!A4513))</f>
        <v/>
      </c>
    </row>
    <row r="4514" spans="1:4" x14ac:dyDescent="0.25">
      <c r="A4514" s="111">
        <f t="shared" ca="1" si="140"/>
        <v>28</v>
      </c>
      <c r="B4514" s="111" t="str">
        <f ca="1">OFFSET('YODA Header Blocks'!$A$1,0,'YODA File'!A4514)</f>
        <v>Data Values</v>
      </c>
      <c r="C4514" s="111">
        <f t="shared" ca="1" si="141"/>
        <v>4413</v>
      </c>
      <c r="D4514" s="111" t="str">
        <f ca="1">IF(ROW()-2&gt;LengthHeader,"",
OFFSET('YODA Header Blocks'!$A$2,'YODA File'!C4514,'YODA File'!A4514))</f>
        <v/>
      </c>
    </row>
    <row r="4515" spans="1:4" x14ac:dyDescent="0.25">
      <c r="A4515" s="111">
        <f t="shared" ca="1" si="140"/>
        <v>28</v>
      </c>
      <c r="B4515" s="111" t="str">
        <f ca="1">OFFSET('YODA Header Blocks'!$A$1,0,'YODA File'!A4515)</f>
        <v>Data Values</v>
      </c>
      <c r="C4515" s="111">
        <f t="shared" ca="1" si="141"/>
        <v>4414</v>
      </c>
      <c r="D4515" s="111" t="str">
        <f ca="1">IF(ROW()-2&gt;LengthHeader,"",
OFFSET('YODA Header Blocks'!$A$2,'YODA File'!C4515,'YODA File'!A4515))</f>
        <v/>
      </c>
    </row>
    <row r="4516" spans="1:4" x14ac:dyDescent="0.25">
      <c r="A4516" s="111">
        <f t="shared" ca="1" si="140"/>
        <v>28</v>
      </c>
      <c r="B4516" s="111" t="str">
        <f ca="1">OFFSET('YODA Header Blocks'!$A$1,0,'YODA File'!A4516)</f>
        <v>Data Values</v>
      </c>
      <c r="C4516" s="111">
        <f t="shared" ca="1" si="141"/>
        <v>4415</v>
      </c>
      <c r="D4516" s="111" t="str">
        <f ca="1">IF(ROW()-2&gt;LengthHeader,"",
OFFSET('YODA Header Blocks'!$A$2,'YODA File'!C4516,'YODA File'!A4516))</f>
        <v/>
      </c>
    </row>
    <row r="4517" spans="1:4" x14ac:dyDescent="0.25">
      <c r="A4517" s="111">
        <f t="shared" ca="1" si="140"/>
        <v>28</v>
      </c>
      <c r="B4517" s="111" t="str">
        <f ca="1">OFFSET('YODA Header Blocks'!$A$1,0,'YODA File'!A4517)</f>
        <v>Data Values</v>
      </c>
      <c r="C4517" s="111">
        <f t="shared" ca="1" si="141"/>
        <v>4416</v>
      </c>
      <c r="D4517" s="111" t="str">
        <f ca="1">IF(ROW()-2&gt;LengthHeader,"",
OFFSET('YODA Header Blocks'!$A$2,'YODA File'!C4517,'YODA File'!A4517))</f>
        <v/>
      </c>
    </row>
    <row r="4518" spans="1:4" x14ac:dyDescent="0.25">
      <c r="A4518" s="111">
        <f t="shared" ca="1" si="140"/>
        <v>28</v>
      </c>
      <c r="B4518" s="111" t="str">
        <f ca="1">OFFSET('YODA Header Blocks'!$A$1,0,'YODA File'!A4518)</f>
        <v>Data Values</v>
      </c>
      <c r="C4518" s="111">
        <f t="shared" ca="1" si="141"/>
        <v>4417</v>
      </c>
      <c r="D4518" s="111" t="str">
        <f ca="1">IF(ROW()-2&gt;LengthHeader,"",
OFFSET('YODA Header Blocks'!$A$2,'YODA File'!C4518,'YODA File'!A4518))</f>
        <v/>
      </c>
    </row>
    <row r="4519" spans="1:4" x14ac:dyDescent="0.25">
      <c r="A4519" s="111">
        <f t="shared" ca="1" si="140"/>
        <v>28</v>
      </c>
      <c r="B4519" s="111" t="str">
        <f ca="1">OFFSET('YODA Header Blocks'!$A$1,0,'YODA File'!A4519)</f>
        <v>Data Values</v>
      </c>
      <c r="C4519" s="111">
        <f t="shared" ca="1" si="141"/>
        <v>4418</v>
      </c>
      <c r="D4519" s="111" t="str">
        <f ca="1">IF(ROW()-2&gt;LengthHeader,"",
OFFSET('YODA Header Blocks'!$A$2,'YODA File'!C4519,'YODA File'!A4519))</f>
        <v/>
      </c>
    </row>
    <row r="4520" spans="1:4" x14ac:dyDescent="0.25">
      <c r="A4520" s="111">
        <f t="shared" ca="1" si="140"/>
        <v>28</v>
      </c>
      <c r="B4520" s="111" t="str">
        <f ca="1">OFFSET('YODA Header Blocks'!$A$1,0,'YODA File'!A4520)</f>
        <v>Data Values</v>
      </c>
      <c r="C4520" s="111">
        <f t="shared" ca="1" si="141"/>
        <v>4419</v>
      </c>
      <c r="D4520" s="111" t="str">
        <f ca="1">IF(ROW()-2&gt;LengthHeader,"",
OFFSET('YODA Header Blocks'!$A$2,'YODA File'!C4520,'YODA File'!A4520))</f>
        <v/>
      </c>
    </row>
    <row r="4521" spans="1:4" x14ac:dyDescent="0.25">
      <c r="A4521" s="111">
        <f t="shared" ca="1" si="140"/>
        <v>28</v>
      </c>
      <c r="B4521" s="111" t="str">
        <f ca="1">OFFSET('YODA Header Blocks'!$A$1,0,'YODA File'!A4521)</f>
        <v>Data Values</v>
      </c>
      <c r="C4521" s="111">
        <f t="shared" ca="1" si="141"/>
        <v>4420</v>
      </c>
      <c r="D4521" s="111" t="str">
        <f ca="1">IF(ROW()-2&gt;LengthHeader,"",
OFFSET('YODA Header Blocks'!$A$2,'YODA File'!C4521,'YODA File'!A4521))</f>
        <v/>
      </c>
    </row>
    <row r="4522" spans="1:4" x14ac:dyDescent="0.25">
      <c r="A4522" s="111">
        <f t="shared" ca="1" si="140"/>
        <v>28</v>
      </c>
      <c r="B4522" s="111" t="str">
        <f ca="1">OFFSET('YODA Header Blocks'!$A$1,0,'YODA File'!A4522)</f>
        <v>Data Values</v>
      </c>
      <c r="C4522" s="111">
        <f t="shared" ca="1" si="141"/>
        <v>4421</v>
      </c>
      <c r="D4522" s="111" t="str">
        <f ca="1">IF(ROW()-2&gt;LengthHeader,"",
OFFSET('YODA Header Blocks'!$A$2,'YODA File'!C4522,'YODA File'!A4522))</f>
        <v/>
      </c>
    </row>
    <row r="4523" spans="1:4" x14ac:dyDescent="0.25">
      <c r="A4523" s="111">
        <f t="shared" ca="1" si="140"/>
        <v>28</v>
      </c>
      <c r="B4523" s="111" t="str">
        <f ca="1">OFFSET('YODA Header Blocks'!$A$1,0,'YODA File'!A4523)</f>
        <v>Data Values</v>
      </c>
      <c r="C4523" s="111">
        <f t="shared" ca="1" si="141"/>
        <v>4422</v>
      </c>
      <c r="D4523" s="111" t="str">
        <f ca="1">IF(ROW()-2&gt;LengthHeader,"",
OFFSET('YODA Header Blocks'!$A$2,'YODA File'!C4523,'YODA File'!A4523))</f>
        <v/>
      </c>
    </row>
    <row r="4524" spans="1:4" x14ac:dyDescent="0.25">
      <c r="A4524" s="111">
        <f t="shared" ca="1" si="140"/>
        <v>28</v>
      </c>
      <c r="B4524" s="111" t="str">
        <f ca="1">OFFSET('YODA Header Blocks'!$A$1,0,'YODA File'!A4524)</f>
        <v>Data Values</v>
      </c>
      <c r="C4524" s="111">
        <f t="shared" ca="1" si="141"/>
        <v>4423</v>
      </c>
      <c r="D4524" s="111" t="str">
        <f ca="1">IF(ROW()-2&gt;LengthHeader,"",
OFFSET('YODA Header Blocks'!$A$2,'YODA File'!C4524,'YODA File'!A4524))</f>
        <v/>
      </c>
    </row>
    <row r="4525" spans="1:4" x14ac:dyDescent="0.25">
      <c r="A4525" s="111">
        <f t="shared" ca="1" si="140"/>
        <v>28</v>
      </c>
      <c r="B4525" s="111" t="str">
        <f ca="1">OFFSET('YODA Header Blocks'!$A$1,0,'YODA File'!A4525)</f>
        <v>Data Values</v>
      </c>
      <c r="C4525" s="111">
        <f t="shared" ca="1" si="141"/>
        <v>4424</v>
      </c>
      <c r="D4525" s="111" t="str">
        <f ca="1">IF(ROW()-2&gt;LengthHeader,"",
OFFSET('YODA Header Blocks'!$A$2,'YODA File'!C4525,'YODA File'!A4525))</f>
        <v/>
      </c>
    </row>
    <row r="4526" spans="1:4" x14ac:dyDescent="0.25">
      <c r="A4526" s="111">
        <f t="shared" ca="1" si="140"/>
        <v>28</v>
      </c>
      <c r="B4526" s="111" t="str">
        <f ca="1">OFFSET('YODA Header Blocks'!$A$1,0,'YODA File'!A4526)</f>
        <v>Data Values</v>
      </c>
      <c r="C4526" s="111">
        <f t="shared" ca="1" si="141"/>
        <v>4425</v>
      </c>
      <c r="D4526" s="111" t="str">
        <f ca="1">IF(ROW()-2&gt;LengthHeader,"",
OFFSET('YODA Header Blocks'!$A$2,'YODA File'!C4526,'YODA File'!A4526))</f>
        <v/>
      </c>
    </row>
    <row r="4527" spans="1:4" x14ac:dyDescent="0.25">
      <c r="A4527" s="111">
        <f t="shared" ca="1" si="140"/>
        <v>28</v>
      </c>
      <c r="B4527" s="111" t="str">
        <f ca="1">OFFSET('YODA Header Blocks'!$A$1,0,'YODA File'!A4527)</f>
        <v>Data Values</v>
      </c>
      <c r="C4527" s="111">
        <f t="shared" ca="1" si="141"/>
        <v>4426</v>
      </c>
      <c r="D4527" s="111" t="str">
        <f ca="1">IF(ROW()-2&gt;LengthHeader,"",
OFFSET('YODA Header Blocks'!$A$2,'YODA File'!C4527,'YODA File'!A4527))</f>
        <v/>
      </c>
    </row>
    <row r="4528" spans="1:4" x14ac:dyDescent="0.25">
      <c r="A4528" s="111">
        <f t="shared" ca="1" si="140"/>
        <v>28</v>
      </c>
      <c r="B4528" s="111" t="str">
        <f ca="1">OFFSET('YODA Header Blocks'!$A$1,0,'YODA File'!A4528)</f>
        <v>Data Values</v>
      </c>
      <c r="C4528" s="111">
        <f t="shared" ca="1" si="141"/>
        <v>4427</v>
      </c>
      <c r="D4528" s="111" t="str">
        <f ca="1">IF(ROW()-2&gt;LengthHeader,"",
OFFSET('YODA Header Blocks'!$A$2,'YODA File'!C4528,'YODA File'!A4528))</f>
        <v/>
      </c>
    </row>
    <row r="4529" spans="1:4" x14ac:dyDescent="0.25">
      <c r="A4529" s="111">
        <f t="shared" ca="1" si="140"/>
        <v>28</v>
      </c>
      <c r="B4529" s="111" t="str">
        <f ca="1">OFFSET('YODA Header Blocks'!$A$1,0,'YODA File'!A4529)</f>
        <v>Data Values</v>
      </c>
      <c r="C4529" s="111">
        <f t="shared" ca="1" si="141"/>
        <v>4428</v>
      </c>
      <c r="D4529" s="111" t="str">
        <f ca="1">IF(ROW()-2&gt;LengthHeader,"",
OFFSET('YODA Header Blocks'!$A$2,'YODA File'!C4529,'YODA File'!A4529))</f>
        <v/>
      </c>
    </row>
    <row r="4530" spans="1:4" x14ac:dyDescent="0.25">
      <c r="A4530" s="111">
        <f t="shared" ca="1" si="140"/>
        <v>28</v>
      </c>
      <c r="B4530" s="111" t="str">
        <f ca="1">OFFSET('YODA Header Blocks'!$A$1,0,'YODA File'!A4530)</f>
        <v>Data Values</v>
      </c>
      <c r="C4530" s="111">
        <f t="shared" ca="1" si="141"/>
        <v>4429</v>
      </c>
      <c r="D4530" s="111" t="str">
        <f ca="1">IF(ROW()-2&gt;LengthHeader,"",
OFFSET('YODA Header Blocks'!$A$2,'YODA File'!C4530,'YODA File'!A4530))</f>
        <v/>
      </c>
    </row>
    <row r="4531" spans="1:4" x14ac:dyDescent="0.25">
      <c r="A4531" s="111">
        <f t="shared" ca="1" si="140"/>
        <v>28</v>
      </c>
      <c r="B4531" s="111" t="str">
        <f ca="1">OFFSET('YODA Header Blocks'!$A$1,0,'YODA File'!A4531)</f>
        <v>Data Values</v>
      </c>
      <c r="C4531" s="111">
        <f t="shared" ca="1" si="141"/>
        <v>4430</v>
      </c>
      <c r="D4531" s="111" t="str">
        <f ca="1">IF(ROW()-2&gt;LengthHeader,"",
OFFSET('YODA Header Blocks'!$A$2,'YODA File'!C4531,'YODA File'!A4531))</f>
        <v/>
      </c>
    </row>
    <row r="4532" spans="1:4" x14ac:dyDescent="0.25">
      <c r="A4532" s="111">
        <f t="shared" ca="1" si="140"/>
        <v>28</v>
      </c>
      <c r="B4532" s="111" t="str">
        <f ca="1">OFFSET('YODA Header Blocks'!$A$1,0,'YODA File'!A4532)</f>
        <v>Data Values</v>
      </c>
      <c r="C4532" s="111">
        <f t="shared" ca="1" si="141"/>
        <v>4431</v>
      </c>
      <c r="D4532" s="111" t="str">
        <f ca="1">IF(ROW()-2&gt;LengthHeader,"",
OFFSET('YODA Header Blocks'!$A$2,'YODA File'!C4532,'YODA File'!A4532))</f>
        <v/>
      </c>
    </row>
    <row r="4533" spans="1:4" x14ac:dyDescent="0.25">
      <c r="A4533" s="111">
        <f t="shared" ca="1" si="140"/>
        <v>28</v>
      </c>
      <c r="B4533" s="111" t="str">
        <f ca="1">OFFSET('YODA Header Blocks'!$A$1,0,'YODA File'!A4533)</f>
        <v>Data Values</v>
      </c>
      <c r="C4533" s="111">
        <f t="shared" ca="1" si="141"/>
        <v>4432</v>
      </c>
      <c r="D4533" s="111" t="str">
        <f ca="1">IF(ROW()-2&gt;LengthHeader,"",
OFFSET('YODA Header Blocks'!$A$2,'YODA File'!C4533,'YODA File'!A4533))</f>
        <v/>
      </c>
    </row>
    <row r="4534" spans="1:4" x14ac:dyDescent="0.25">
      <c r="A4534" s="111">
        <f t="shared" ca="1" si="140"/>
        <v>28</v>
      </c>
      <c r="B4534" s="111" t="str">
        <f ca="1">OFFSET('YODA Header Blocks'!$A$1,0,'YODA File'!A4534)</f>
        <v>Data Values</v>
      </c>
      <c r="C4534" s="111">
        <f t="shared" ca="1" si="141"/>
        <v>4433</v>
      </c>
      <c r="D4534" s="111" t="str">
        <f ca="1">IF(ROW()-2&gt;LengthHeader,"",
OFFSET('YODA Header Blocks'!$A$2,'YODA File'!C4534,'YODA File'!A4534))</f>
        <v/>
      </c>
    </row>
    <row r="4535" spans="1:4" x14ac:dyDescent="0.25">
      <c r="A4535" s="111">
        <f t="shared" ca="1" si="140"/>
        <v>28</v>
      </c>
      <c r="B4535" s="111" t="str">
        <f ca="1">OFFSET('YODA Header Blocks'!$A$1,0,'YODA File'!A4535)</f>
        <v>Data Values</v>
      </c>
      <c r="C4535" s="111">
        <f t="shared" ca="1" si="141"/>
        <v>4434</v>
      </c>
      <c r="D4535" s="111" t="str">
        <f ca="1">IF(ROW()-2&gt;LengthHeader,"",
OFFSET('YODA Header Blocks'!$A$2,'YODA File'!C4535,'YODA File'!A4535))</f>
        <v/>
      </c>
    </row>
    <row r="4536" spans="1:4" x14ac:dyDescent="0.25">
      <c r="A4536" s="111">
        <f t="shared" ca="1" si="140"/>
        <v>28</v>
      </c>
      <c r="B4536" s="111" t="str">
        <f ca="1">OFFSET('YODA Header Blocks'!$A$1,0,'YODA File'!A4536)</f>
        <v>Data Values</v>
      </c>
      <c r="C4536" s="111">
        <f t="shared" ca="1" si="141"/>
        <v>4435</v>
      </c>
      <c r="D4536" s="111" t="str">
        <f ca="1">IF(ROW()-2&gt;LengthHeader,"",
OFFSET('YODA Header Blocks'!$A$2,'YODA File'!C4536,'YODA File'!A4536))</f>
        <v/>
      </c>
    </row>
    <row r="4537" spans="1:4" x14ac:dyDescent="0.25">
      <c r="A4537" s="111">
        <f t="shared" ca="1" si="140"/>
        <v>28</v>
      </c>
      <c r="B4537" s="111" t="str">
        <f ca="1">OFFSET('YODA Header Blocks'!$A$1,0,'YODA File'!A4537)</f>
        <v>Data Values</v>
      </c>
      <c r="C4537" s="111">
        <f t="shared" ca="1" si="141"/>
        <v>4436</v>
      </c>
      <c r="D4537" s="111" t="str">
        <f ca="1">IF(ROW()-2&gt;LengthHeader,"",
OFFSET('YODA Header Blocks'!$A$2,'YODA File'!C4537,'YODA File'!A4537))</f>
        <v/>
      </c>
    </row>
    <row r="4538" spans="1:4" x14ac:dyDescent="0.25">
      <c r="A4538" s="111">
        <f t="shared" ca="1" si="140"/>
        <v>28</v>
      </c>
      <c r="B4538" s="111" t="str">
        <f ca="1">OFFSET('YODA Header Blocks'!$A$1,0,'YODA File'!A4538)</f>
        <v>Data Values</v>
      </c>
      <c r="C4538" s="111">
        <f t="shared" ca="1" si="141"/>
        <v>4437</v>
      </c>
      <c r="D4538" s="111" t="str">
        <f ca="1">IF(ROW()-2&gt;LengthHeader,"",
OFFSET('YODA Header Blocks'!$A$2,'YODA File'!C4538,'YODA File'!A4538))</f>
        <v/>
      </c>
    </row>
    <row r="4539" spans="1:4" x14ac:dyDescent="0.25">
      <c r="A4539" s="111">
        <f t="shared" ca="1" si="140"/>
        <v>28</v>
      </c>
      <c r="B4539" s="111" t="str">
        <f ca="1">OFFSET('YODA Header Blocks'!$A$1,0,'YODA File'!A4539)</f>
        <v>Data Values</v>
      </c>
      <c r="C4539" s="111">
        <f t="shared" ca="1" si="141"/>
        <v>4438</v>
      </c>
      <c r="D4539" s="111" t="str">
        <f ca="1">IF(ROW()-2&gt;LengthHeader,"",
OFFSET('YODA Header Blocks'!$A$2,'YODA File'!C4539,'YODA File'!A4539))</f>
        <v/>
      </c>
    </row>
    <row r="4540" spans="1:4" x14ac:dyDescent="0.25">
      <c r="A4540" s="111">
        <f t="shared" ca="1" si="140"/>
        <v>28</v>
      </c>
      <c r="B4540" s="111" t="str">
        <f ca="1">OFFSET('YODA Header Blocks'!$A$1,0,'YODA File'!A4540)</f>
        <v>Data Values</v>
      </c>
      <c r="C4540" s="111">
        <f t="shared" ca="1" si="141"/>
        <v>4439</v>
      </c>
      <c r="D4540" s="111" t="str">
        <f ca="1">IF(ROW()-2&gt;LengthHeader,"",
OFFSET('YODA Header Blocks'!$A$2,'YODA File'!C4540,'YODA File'!A4540))</f>
        <v/>
      </c>
    </row>
    <row r="4541" spans="1:4" x14ac:dyDescent="0.25">
      <c r="A4541" s="111">
        <f t="shared" ca="1" si="140"/>
        <v>28</v>
      </c>
      <c r="B4541" s="111" t="str">
        <f ca="1">OFFSET('YODA Header Blocks'!$A$1,0,'YODA File'!A4541)</f>
        <v>Data Values</v>
      </c>
      <c r="C4541" s="111">
        <f t="shared" ca="1" si="141"/>
        <v>4440</v>
      </c>
      <c r="D4541" s="111" t="str">
        <f ca="1">IF(ROW()-2&gt;LengthHeader,"",
OFFSET('YODA Header Blocks'!$A$2,'YODA File'!C4541,'YODA File'!A4541))</f>
        <v/>
      </c>
    </row>
    <row r="4542" spans="1:4" x14ac:dyDescent="0.25">
      <c r="A4542" s="111">
        <f t="shared" ca="1" si="140"/>
        <v>28</v>
      </c>
      <c r="B4542" s="111" t="str">
        <f ca="1">OFFSET('YODA Header Blocks'!$A$1,0,'YODA File'!A4542)</f>
        <v>Data Values</v>
      </c>
      <c r="C4542" s="111">
        <f t="shared" ca="1" si="141"/>
        <v>4441</v>
      </c>
      <c r="D4542" s="111" t="str">
        <f ca="1">IF(ROW()-2&gt;LengthHeader,"",
OFFSET('YODA Header Blocks'!$A$2,'YODA File'!C4542,'YODA File'!A4542))</f>
        <v/>
      </c>
    </row>
    <row r="4543" spans="1:4" x14ac:dyDescent="0.25">
      <c r="A4543" s="111">
        <f t="shared" ca="1" si="140"/>
        <v>28</v>
      </c>
      <c r="B4543" s="111" t="str">
        <f ca="1">OFFSET('YODA Header Blocks'!$A$1,0,'YODA File'!A4543)</f>
        <v>Data Values</v>
      </c>
      <c r="C4543" s="111">
        <f t="shared" ca="1" si="141"/>
        <v>4442</v>
      </c>
      <c r="D4543" s="111" t="str">
        <f ca="1">IF(ROW()-2&gt;LengthHeader,"",
OFFSET('YODA Header Blocks'!$A$2,'YODA File'!C4543,'YODA File'!A4543))</f>
        <v/>
      </c>
    </row>
    <row r="4544" spans="1:4" x14ac:dyDescent="0.25">
      <c r="A4544" s="111">
        <f t="shared" ca="1" si="140"/>
        <v>28</v>
      </c>
      <c r="B4544" s="111" t="str">
        <f ca="1">OFFSET('YODA Header Blocks'!$A$1,0,'YODA File'!A4544)</f>
        <v>Data Values</v>
      </c>
      <c r="C4544" s="111">
        <f t="shared" ca="1" si="141"/>
        <v>4443</v>
      </c>
      <c r="D4544" s="111" t="str">
        <f ca="1">IF(ROW()-2&gt;LengthHeader,"",
OFFSET('YODA Header Blocks'!$A$2,'YODA File'!C4544,'YODA File'!A4544))</f>
        <v/>
      </c>
    </row>
    <row r="4545" spans="1:4" x14ac:dyDescent="0.25">
      <c r="A4545" s="111">
        <f t="shared" ca="1" si="140"/>
        <v>28</v>
      </c>
      <c r="B4545" s="111" t="str">
        <f ca="1">OFFSET('YODA Header Blocks'!$A$1,0,'YODA File'!A4545)</f>
        <v>Data Values</v>
      </c>
      <c r="C4545" s="111">
        <f t="shared" ca="1" si="141"/>
        <v>4444</v>
      </c>
      <c r="D4545" s="111" t="str">
        <f ca="1">IF(ROW()-2&gt;LengthHeader,"",
OFFSET('YODA Header Blocks'!$A$2,'YODA File'!C4545,'YODA File'!A4545))</f>
        <v/>
      </c>
    </row>
    <row r="4546" spans="1:4" x14ac:dyDescent="0.25">
      <c r="A4546" s="111">
        <f t="shared" ca="1" si="140"/>
        <v>28</v>
      </c>
      <c r="B4546" s="111" t="str">
        <f ca="1">OFFSET('YODA Header Blocks'!$A$1,0,'YODA File'!A4546)</f>
        <v>Data Values</v>
      </c>
      <c r="C4546" s="111">
        <f t="shared" ca="1" si="141"/>
        <v>4445</v>
      </c>
      <c r="D4546" s="111" t="str">
        <f ca="1">IF(ROW()-2&gt;LengthHeader,"",
OFFSET('YODA Header Blocks'!$A$2,'YODA File'!C4546,'YODA File'!A4546))</f>
        <v/>
      </c>
    </row>
    <row r="4547" spans="1:4" x14ac:dyDescent="0.25">
      <c r="A4547" s="111">
        <f t="shared" ref="A4547:A4610" ca="1" si="142">IF(C4546=INDIRECT(CONCATENATE("'YODA Header Blocks'!R2C",A4546+1,":R2C",A4546+1),FALSE),A4546+1,A4546)</f>
        <v>28</v>
      </c>
      <c r="B4547" s="111" t="str">
        <f ca="1">OFFSET('YODA Header Blocks'!$A$1,0,'YODA File'!A4547)</f>
        <v>Data Values</v>
      </c>
      <c r="C4547" s="111">
        <f t="shared" ref="C4547:C4610" ca="1" si="143">IF(C4546=SUM(INDIRECT(CONCATENATE("'YODA Header Blocks'!R2C",A4546+1,":R2C",A4546+1),FALSE)),1,C4546+1)</f>
        <v>4446</v>
      </c>
      <c r="D4547" s="111" t="str">
        <f ca="1">IF(ROW()-2&gt;LengthHeader,"",
OFFSET('YODA Header Blocks'!$A$2,'YODA File'!C4547,'YODA File'!A4547))</f>
        <v/>
      </c>
    </row>
    <row r="4548" spans="1:4" x14ac:dyDescent="0.25">
      <c r="A4548" s="111">
        <f t="shared" ca="1" si="142"/>
        <v>28</v>
      </c>
      <c r="B4548" s="111" t="str">
        <f ca="1">OFFSET('YODA Header Blocks'!$A$1,0,'YODA File'!A4548)</f>
        <v>Data Values</v>
      </c>
      <c r="C4548" s="111">
        <f t="shared" ca="1" si="143"/>
        <v>4447</v>
      </c>
      <c r="D4548" s="111" t="str">
        <f ca="1">IF(ROW()-2&gt;LengthHeader,"",
OFFSET('YODA Header Blocks'!$A$2,'YODA File'!C4548,'YODA File'!A4548))</f>
        <v/>
      </c>
    </row>
    <row r="4549" spans="1:4" x14ac:dyDescent="0.25">
      <c r="A4549" s="111">
        <f t="shared" ca="1" si="142"/>
        <v>28</v>
      </c>
      <c r="B4549" s="111" t="str">
        <f ca="1">OFFSET('YODA Header Blocks'!$A$1,0,'YODA File'!A4549)</f>
        <v>Data Values</v>
      </c>
      <c r="C4549" s="111">
        <f t="shared" ca="1" si="143"/>
        <v>4448</v>
      </c>
      <c r="D4549" s="111" t="str">
        <f ca="1">IF(ROW()-2&gt;LengthHeader,"",
OFFSET('YODA Header Blocks'!$A$2,'YODA File'!C4549,'YODA File'!A4549))</f>
        <v/>
      </c>
    </row>
    <row r="4550" spans="1:4" x14ac:dyDescent="0.25">
      <c r="A4550" s="111">
        <f t="shared" ca="1" si="142"/>
        <v>28</v>
      </c>
      <c r="B4550" s="111" t="str">
        <f ca="1">OFFSET('YODA Header Blocks'!$A$1,0,'YODA File'!A4550)</f>
        <v>Data Values</v>
      </c>
      <c r="C4550" s="111">
        <f t="shared" ca="1" si="143"/>
        <v>4449</v>
      </c>
      <c r="D4550" s="111" t="str">
        <f ca="1">IF(ROW()-2&gt;LengthHeader,"",
OFFSET('YODA Header Blocks'!$A$2,'YODA File'!C4550,'YODA File'!A4550))</f>
        <v/>
      </c>
    </row>
    <row r="4551" spans="1:4" x14ac:dyDescent="0.25">
      <c r="A4551" s="111">
        <f t="shared" ca="1" si="142"/>
        <v>28</v>
      </c>
      <c r="B4551" s="111" t="str">
        <f ca="1">OFFSET('YODA Header Blocks'!$A$1,0,'YODA File'!A4551)</f>
        <v>Data Values</v>
      </c>
      <c r="C4551" s="111">
        <f t="shared" ca="1" si="143"/>
        <v>4450</v>
      </c>
      <c r="D4551" s="111" t="str">
        <f ca="1">IF(ROW()-2&gt;LengthHeader,"",
OFFSET('YODA Header Blocks'!$A$2,'YODA File'!C4551,'YODA File'!A4551))</f>
        <v/>
      </c>
    </row>
    <row r="4552" spans="1:4" x14ac:dyDescent="0.25">
      <c r="A4552" s="111">
        <f t="shared" ca="1" si="142"/>
        <v>28</v>
      </c>
      <c r="B4552" s="111" t="str">
        <f ca="1">OFFSET('YODA Header Blocks'!$A$1,0,'YODA File'!A4552)</f>
        <v>Data Values</v>
      </c>
      <c r="C4552" s="111">
        <f t="shared" ca="1" si="143"/>
        <v>4451</v>
      </c>
      <c r="D4552" s="111" t="str">
        <f ca="1">IF(ROW()-2&gt;LengthHeader,"",
OFFSET('YODA Header Blocks'!$A$2,'YODA File'!C4552,'YODA File'!A4552))</f>
        <v/>
      </c>
    </row>
    <row r="4553" spans="1:4" x14ac:dyDescent="0.25">
      <c r="A4553" s="111">
        <f t="shared" ca="1" si="142"/>
        <v>28</v>
      </c>
      <c r="B4553" s="111" t="str">
        <f ca="1">OFFSET('YODA Header Blocks'!$A$1,0,'YODA File'!A4553)</f>
        <v>Data Values</v>
      </c>
      <c r="C4553" s="111">
        <f t="shared" ca="1" si="143"/>
        <v>4452</v>
      </c>
      <c r="D4553" s="111" t="str">
        <f ca="1">IF(ROW()-2&gt;LengthHeader,"",
OFFSET('YODA Header Blocks'!$A$2,'YODA File'!C4553,'YODA File'!A4553))</f>
        <v/>
      </c>
    </row>
    <row r="4554" spans="1:4" x14ac:dyDescent="0.25">
      <c r="A4554" s="111">
        <f t="shared" ca="1" si="142"/>
        <v>28</v>
      </c>
      <c r="B4554" s="111" t="str">
        <f ca="1">OFFSET('YODA Header Blocks'!$A$1,0,'YODA File'!A4554)</f>
        <v>Data Values</v>
      </c>
      <c r="C4554" s="111">
        <f t="shared" ca="1" si="143"/>
        <v>4453</v>
      </c>
      <c r="D4554" s="111" t="str">
        <f ca="1">IF(ROW()-2&gt;LengthHeader,"",
OFFSET('YODA Header Blocks'!$A$2,'YODA File'!C4554,'YODA File'!A4554))</f>
        <v/>
      </c>
    </row>
    <row r="4555" spans="1:4" x14ac:dyDescent="0.25">
      <c r="A4555" s="111">
        <f t="shared" ca="1" si="142"/>
        <v>28</v>
      </c>
      <c r="B4555" s="111" t="str">
        <f ca="1">OFFSET('YODA Header Blocks'!$A$1,0,'YODA File'!A4555)</f>
        <v>Data Values</v>
      </c>
      <c r="C4555" s="111">
        <f t="shared" ca="1" si="143"/>
        <v>4454</v>
      </c>
      <c r="D4555" s="111" t="str">
        <f ca="1">IF(ROW()-2&gt;LengthHeader,"",
OFFSET('YODA Header Blocks'!$A$2,'YODA File'!C4555,'YODA File'!A4555))</f>
        <v/>
      </c>
    </row>
    <row r="4556" spans="1:4" x14ac:dyDescent="0.25">
      <c r="A4556" s="111">
        <f t="shared" ca="1" si="142"/>
        <v>28</v>
      </c>
      <c r="B4556" s="111" t="str">
        <f ca="1">OFFSET('YODA Header Blocks'!$A$1,0,'YODA File'!A4556)</f>
        <v>Data Values</v>
      </c>
      <c r="C4556" s="111">
        <f t="shared" ca="1" si="143"/>
        <v>4455</v>
      </c>
      <c r="D4556" s="111" t="str">
        <f ca="1">IF(ROW()-2&gt;LengthHeader,"",
OFFSET('YODA Header Blocks'!$A$2,'YODA File'!C4556,'YODA File'!A4556))</f>
        <v/>
      </c>
    </row>
    <row r="4557" spans="1:4" x14ac:dyDescent="0.25">
      <c r="A4557" s="111">
        <f t="shared" ca="1" si="142"/>
        <v>28</v>
      </c>
      <c r="B4557" s="111" t="str">
        <f ca="1">OFFSET('YODA Header Blocks'!$A$1,0,'YODA File'!A4557)</f>
        <v>Data Values</v>
      </c>
      <c r="C4557" s="111">
        <f t="shared" ca="1" si="143"/>
        <v>4456</v>
      </c>
      <c r="D4557" s="111" t="str">
        <f ca="1">IF(ROW()-2&gt;LengthHeader,"",
OFFSET('YODA Header Blocks'!$A$2,'YODA File'!C4557,'YODA File'!A4557))</f>
        <v/>
      </c>
    </row>
    <row r="4558" spans="1:4" x14ac:dyDescent="0.25">
      <c r="A4558" s="111">
        <f t="shared" ca="1" si="142"/>
        <v>28</v>
      </c>
      <c r="B4558" s="111" t="str">
        <f ca="1">OFFSET('YODA Header Blocks'!$A$1,0,'YODA File'!A4558)</f>
        <v>Data Values</v>
      </c>
      <c r="C4558" s="111">
        <f t="shared" ca="1" si="143"/>
        <v>4457</v>
      </c>
      <c r="D4558" s="111" t="str">
        <f ca="1">IF(ROW()-2&gt;LengthHeader,"",
OFFSET('YODA Header Blocks'!$A$2,'YODA File'!C4558,'YODA File'!A4558))</f>
        <v/>
      </c>
    </row>
    <row r="4559" spans="1:4" x14ac:dyDescent="0.25">
      <c r="A4559" s="111">
        <f t="shared" ca="1" si="142"/>
        <v>28</v>
      </c>
      <c r="B4559" s="111" t="str">
        <f ca="1">OFFSET('YODA Header Blocks'!$A$1,0,'YODA File'!A4559)</f>
        <v>Data Values</v>
      </c>
      <c r="C4559" s="111">
        <f t="shared" ca="1" si="143"/>
        <v>4458</v>
      </c>
      <c r="D4559" s="111" t="str">
        <f ca="1">IF(ROW()-2&gt;LengthHeader,"",
OFFSET('YODA Header Blocks'!$A$2,'YODA File'!C4559,'YODA File'!A4559))</f>
        <v/>
      </c>
    </row>
    <row r="4560" spans="1:4" x14ac:dyDescent="0.25">
      <c r="A4560" s="111">
        <f t="shared" ca="1" si="142"/>
        <v>28</v>
      </c>
      <c r="B4560" s="111" t="str">
        <f ca="1">OFFSET('YODA Header Blocks'!$A$1,0,'YODA File'!A4560)</f>
        <v>Data Values</v>
      </c>
      <c r="C4560" s="111">
        <f t="shared" ca="1" si="143"/>
        <v>4459</v>
      </c>
      <c r="D4560" s="111" t="str">
        <f ca="1">IF(ROW()-2&gt;LengthHeader,"",
OFFSET('YODA Header Blocks'!$A$2,'YODA File'!C4560,'YODA File'!A4560))</f>
        <v/>
      </c>
    </row>
    <row r="4561" spans="1:4" x14ac:dyDescent="0.25">
      <c r="A4561" s="111">
        <f t="shared" ca="1" si="142"/>
        <v>28</v>
      </c>
      <c r="B4561" s="111" t="str">
        <f ca="1">OFFSET('YODA Header Blocks'!$A$1,0,'YODA File'!A4561)</f>
        <v>Data Values</v>
      </c>
      <c r="C4561" s="111">
        <f t="shared" ca="1" si="143"/>
        <v>4460</v>
      </c>
      <c r="D4561" s="111" t="str">
        <f ca="1">IF(ROW()-2&gt;LengthHeader,"",
OFFSET('YODA Header Blocks'!$A$2,'YODA File'!C4561,'YODA File'!A4561))</f>
        <v/>
      </c>
    </row>
    <row r="4562" spans="1:4" x14ac:dyDescent="0.25">
      <c r="A4562" s="111">
        <f t="shared" ca="1" si="142"/>
        <v>28</v>
      </c>
      <c r="B4562" s="111" t="str">
        <f ca="1">OFFSET('YODA Header Blocks'!$A$1,0,'YODA File'!A4562)</f>
        <v>Data Values</v>
      </c>
      <c r="C4562" s="111">
        <f t="shared" ca="1" si="143"/>
        <v>4461</v>
      </c>
      <c r="D4562" s="111" t="str">
        <f ca="1">IF(ROW()-2&gt;LengthHeader,"",
OFFSET('YODA Header Blocks'!$A$2,'YODA File'!C4562,'YODA File'!A4562))</f>
        <v/>
      </c>
    </row>
    <row r="4563" spans="1:4" x14ac:dyDescent="0.25">
      <c r="A4563" s="111">
        <f t="shared" ca="1" si="142"/>
        <v>28</v>
      </c>
      <c r="B4563" s="111" t="str">
        <f ca="1">OFFSET('YODA Header Blocks'!$A$1,0,'YODA File'!A4563)</f>
        <v>Data Values</v>
      </c>
      <c r="C4563" s="111">
        <f t="shared" ca="1" si="143"/>
        <v>4462</v>
      </c>
      <c r="D4563" s="111" t="str">
        <f ca="1">IF(ROW()-2&gt;LengthHeader,"",
OFFSET('YODA Header Blocks'!$A$2,'YODA File'!C4563,'YODA File'!A4563))</f>
        <v/>
      </c>
    </row>
    <row r="4564" spans="1:4" x14ac:dyDescent="0.25">
      <c r="A4564" s="111">
        <f t="shared" ca="1" si="142"/>
        <v>28</v>
      </c>
      <c r="B4564" s="111" t="str">
        <f ca="1">OFFSET('YODA Header Blocks'!$A$1,0,'YODA File'!A4564)</f>
        <v>Data Values</v>
      </c>
      <c r="C4564" s="111">
        <f t="shared" ca="1" si="143"/>
        <v>4463</v>
      </c>
      <c r="D4564" s="111" t="str">
        <f ca="1">IF(ROW()-2&gt;LengthHeader,"",
OFFSET('YODA Header Blocks'!$A$2,'YODA File'!C4564,'YODA File'!A4564))</f>
        <v/>
      </c>
    </row>
    <row r="4565" spans="1:4" x14ac:dyDescent="0.25">
      <c r="A4565" s="111">
        <f t="shared" ca="1" si="142"/>
        <v>28</v>
      </c>
      <c r="B4565" s="111" t="str">
        <f ca="1">OFFSET('YODA Header Blocks'!$A$1,0,'YODA File'!A4565)</f>
        <v>Data Values</v>
      </c>
      <c r="C4565" s="111">
        <f t="shared" ca="1" si="143"/>
        <v>4464</v>
      </c>
      <c r="D4565" s="111" t="str">
        <f ca="1">IF(ROW()-2&gt;LengthHeader,"",
OFFSET('YODA Header Blocks'!$A$2,'YODA File'!C4565,'YODA File'!A4565))</f>
        <v/>
      </c>
    </row>
    <row r="4566" spans="1:4" x14ac:dyDescent="0.25">
      <c r="A4566" s="111">
        <f t="shared" ca="1" si="142"/>
        <v>28</v>
      </c>
      <c r="B4566" s="111" t="str">
        <f ca="1">OFFSET('YODA Header Blocks'!$A$1,0,'YODA File'!A4566)</f>
        <v>Data Values</v>
      </c>
      <c r="C4566" s="111">
        <f t="shared" ca="1" si="143"/>
        <v>4465</v>
      </c>
      <c r="D4566" s="111" t="str">
        <f ca="1">IF(ROW()-2&gt;LengthHeader,"",
OFFSET('YODA Header Blocks'!$A$2,'YODA File'!C4566,'YODA File'!A4566))</f>
        <v/>
      </c>
    </row>
    <row r="4567" spans="1:4" x14ac:dyDescent="0.25">
      <c r="A4567" s="111">
        <f t="shared" ca="1" si="142"/>
        <v>28</v>
      </c>
      <c r="B4567" s="111" t="str">
        <f ca="1">OFFSET('YODA Header Blocks'!$A$1,0,'YODA File'!A4567)</f>
        <v>Data Values</v>
      </c>
      <c r="C4567" s="111">
        <f t="shared" ca="1" si="143"/>
        <v>4466</v>
      </c>
      <c r="D4567" s="111" t="str">
        <f ca="1">IF(ROW()-2&gt;LengthHeader,"",
OFFSET('YODA Header Blocks'!$A$2,'YODA File'!C4567,'YODA File'!A4567))</f>
        <v/>
      </c>
    </row>
    <row r="4568" spans="1:4" x14ac:dyDescent="0.25">
      <c r="A4568" s="111">
        <f t="shared" ca="1" si="142"/>
        <v>28</v>
      </c>
      <c r="B4568" s="111" t="str">
        <f ca="1">OFFSET('YODA Header Blocks'!$A$1,0,'YODA File'!A4568)</f>
        <v>Data Values</v>
      </c>
      <c r="C4568" s="111">
        <f t="shared" ca="1" si="143"/>
        <v>4467</v>
      </c>
      <c r="D4568" s="111" t="str">
        <f ca="1">IF(ROW()-2&gt;LengthHeader,"",
OFFSET('YODA Header Blocks'!$A$2,'YODA File'!C4568,'YODA File'!A4568))</f>
        <v/>
      </c>
    </row>
    <row r="4569" spans="1:4" x14ac:dyDescent="0.25">
      <c r="A4569" s="111">
        <f t="shared" ca="1" si="142"/>
        <v>28</v>
      </c>
      <c r="B4569" s="111" t="str">
        <f ca="1">OFFSET('YODA Header Blocks'!$A$1,0,'YODA File'!A4569)</f>
        <v>Data Values</v>
      </c>
      <c r="C4569" s="111">
        <f t="shared" ca="1" si="143"/>
        <v>4468</v>
      </c>
      <c r="D4569" s="111" t="str">
        <f ca="1">IF(ROW()-2&gt;LengthHeader,"",
OFFSET('YODA Header Blocks'!$A$2,'YODA File'!C4569,'YODA File'!A4569))</f>
        <v/>
      </c>
    </row>
    <row r="4570" spans="1:4" x14ac:dyDescent="0.25">
      <c r="A4570" s="111">
        <f t="shared" ca="1" si="142"/>
        <v>28</v>
      </c>
      <c r="B4570" s="111" t="str">
        <f ca="1">OFFSET('YODA Header Blocks'!$A$1,0,'YODA File'!A4570)</f>
        <v>Data Values</v>
      </c>
      <c r="C4570" s="111">
        <f t="shared" ca="1" si="143"/>
        <v>4469</v>
      </c>
      <c r="D4570" s="111" t="str">
        <f ca="1">IF(ROW()-2&gt;LengthHeader,"",
OFFSET('YODA Header Blocks'!$A$2,'YODA File'!C4570,'YODA File'!A4570))</f>
        <v/>
      </c>
    </row>
    <row r="4571" spans="1:4" x14ac:dyDescent="0.25">
      <c r="A4571" s="111">
        <f t="shared" ca="1" si="142"/>
        <v>28</v>
      </c>
      <c r="B4571" s="111" t="str">
        <f ca="1">OFFSET('YODA Header Blocks'!$A$1,0,'YODA File'!A4571)</f>
        <v>Data Values</v>
      </c>
      <c r="C4571" s="111">
        <f t="shared" ca="1" si="143"/>
        <v>4470</v>
      </c>
      <c r="D4571" s="111" t="str">
        <f ca="1">IF(ROW()-2&gt;LengthHeader,"",
OFFSET('YODA Header Blocks'!$A$2,'YODA File'!C4571,'YODA File'!A4571))</f>
        <v/>
      </c>
    </row>
    <row r="4572" spans="1:4" x14ac:dyDescent="0.25">
      <c r="A4572" s="111">
        <f t="shared" ca="1" si="142"/>
        <v>28</v>
      </c>
      <c r="B4572" s="111" t="str">
        <f ca="1">OFFSET('YODA Header Blocks'!$A$1,0,'YODA File'!A4572)</f>
        <v>Data Values</v>
      </c>
      <c r="C4572" s="111">
        <f t="shared" ca="1" si="143"/>
        <v>4471</v>
      </c>
      <c r="D4572" s="111" t="str">
        <f ca="1">IF(ROW()-2&gt;LengthHeader,"",
OFFSET('YODA Header Blocks'!$A$2,'YODA File'!C4572,'YODA File'!A4572))</f>
        <v/>
      </c>
    </row>
    <row r="4573" spans="1:4" x14ac:dyDescent="0.25">
      <c r="A4573" s="111">
        <f t="shared" ca="1" si="142"/>
        <v>28</v>
      </c>
      <c r="B4573" s="111" t="str">
        <f ca="1">OFFSET('YODA Header Blocks'!$A$1,0,'YODA File'!A4573)</f>
        <v>Data Values</v>
      </c>
      <c r="C4573" s="111">
        <f t="shared" ca="1" si="143"/>
        <v>4472</v>
      </c>
      <c r="D4573" s="111" t="str">
        <f ca="1">IF(ROW()-2&gt;LengthHeader,"",
OFFSET('YODA Header Blocks'!$A$2,'YODA File'!C4573,'YODA File'!A4573))</f>
        <v/>
      </c>
    </row>
    <row r="4574" spans="1:4" x14ac:dyDescent="0.25">
      <c r="A4574" s="111">
        <f t="shared" ca="1" si="142"/>
        <v>28</v>
      </c>
      <c r="B4574" s="111" t="str">
        <f ca="1">OFFSET('YODA Header Blocks'!$A$1,0,'YODA File'!A4574)</f>
        <v>Data Values</v>
      </c>
      <c r="C4574" s="111">
        <f t="shared" ca="1" si="143"/>
        <v>4473</v>
      </c>
      <c r="D4574" s="111" t="str">
        <f ca="1">IF(ROW()-2&gt;LengthHeader,"",
OFFSET('YODA Header Blocks'!$A$2,'YODA File'!C4574,'YODA File'!A4574))</f>
        <v/>
      </c>
    </row>
    <row r="4575" spans="1:4" x14ac:dyDescent="0.25">
      <c r="A4575" s="111">
        <f t="shared" ca="1" si="142"/>
        <v>28</v>
      </c>
      <c r="B4575" s="111" t="str">
        <f ca="1">OFFSET('YODA Header Blocks'!$A$1,0,'YODA File'!A4575)</f>
        <v>Data Values</v>
      </c>
      <c r="C4575" s="111">
        <f t="shared" ca="1" si="143"/>
        <v>4474</v>
      </c>
      <c r="D4575" s="111" t="str">
        <f ca="1">IF(ROW()-2&gt;LengthHeader,"",
OFFSET('YODA Header Blocks'!$A$2,'YODA File'!C4575,'YODA File'!A4575))</f>
        <v/>
      </c>
    </row>
    <row r="4576" spans="1:4" x14ac:dyDescent="0.25">
      <c r="A4576" s="111">
        <f t="shared" ca="1" si="142"/>
        <v>28</v>
      </c>
      <c r="B4576" s="111" t="str">
        <f ca="1">OFFSET('YODA Header Blocks'!$A$1,0,'YODA File'!A4576)</f>
        <v>Data Values</v>
      </c>
      <c r="C4576" s="111">
        <f t="shared" ca="1" si="143"/>
        <v>4475</v>
      </c>
      <c r="D4576" s="111" t="str">
        <f ca="1">IF(ROW()-2&gt;LengthHeader,"",
OFFSET('YODA Header Blocks'!$A$2,'YODA File'!C4576,'YODA File'!A4576))</f>
        <v/>
      </c>
    </row>
    <row r="4577" spans="1:4" x14ac:dyDescent="0.25">
      <c r="A4577" s="111">
        <f t="shared" ca="1" si="142"/>
        <v>28</v>
      </c>
      <c r="B4577" s="111" t="str">
        <f ca="1">OFFSET('YODA Header Blocks'!$A$1,0,'YODA File'!A4577)</f>
        <v>Data Values</v>
      </c>
      <c r="C4577" s="111">
        <f t="shared" ca="1" si="143"/>
        <v>4476</v>
      </c>
      <c r="D4577" s="111" t="str">
        <f ca="1">IF(ROW()-2&gt;LengthHeader,"",
OFFSET('YODA Header Blocks'!$A$2,'YODA File'!C4577,'YODA File'!A4577))</f>
        <v/>
      </c>
    </row>
    <row r="4578" spans="1:4" x14ac:dyDescent="0.25">
      <c r="A4578" s="111">
        <f t="shared" ca="1" si="142"/>
        <v>28</v>
      </c>
      <c r="B4578" s="111" t="str">
        <f ca="1">OFFSET('YODA Header Blocks'!$A$1,0,'YODA File'!A4578)</f>
        <v>Data Values</v>
      </c>
      <c r="C4578" s="111">
        <f t="shared" ca="1" si="143"/>
        <v>4477</v>
      </c>
      <c r="D4578" s="111" t="str">
        <f ca="1">IF(ROW()-2&gt;LengthHeader,"",
OFFSET('YODA Header Blocks'!$A$2,'YODA File'!C4578,'YODA File'!A4578))</f>
        <v/>
      </c>
    </row>
    <row r="4579" spans="1:4" x14ac:dyDescent="0.25">
      <c r="A4579" s="111">
        <f t="shared" ca="1" si="142"/>
        <v>28</v>
      </c>
      <c r="B4579" s="111" t="str">
        <f ca="1">OFFSET('YODA Header Blocks'!$A$1,0,'YODA File'!A4579)</f>
        <v>Data Values</v>
      </c>
      <c r="C4579" s="111">
        <f t="shared" ca="1" si="143"/>
        <v>4478</v>
      </c>
      <c r="D4579" s="111" t="str">
        <f ca="1">IF(ROW()-2&gt;LengthHeader,"",
OFFSET('YODA Header Blocks'!$A$2,'YODA File'!C4579,'YODA File'!A4579))</f>
        <v/>
      </c>
    </row>
    <row r="4580" spans="1:4" x14ac:dyDescent="0.25">
      <c r="A4580" s="111">
        <f t="shared" ca="1" si="142"/>
        <v>28</v>
      </c>
      <c r="B4580" s="111" t="str">
        <f ca="1">OFFSET('YODA Header Blocks'!$A$1,0,'YODA File'!A4580)</f>
        <v>Data Values</v>
      </c>
      <c r="C4580" s="111">
        <f t="shared" ca="1" si="143"/>
        <v>4479</v>
      </c>
      <c r="D4580" s="111" t="str">
        <f ca="1">IF(ROW()-2&gt;LengthHeader,"",
OFFSET('YODA Header Blocks'!$A$2,'YODA File'!C4580,'YODA File'!A4580))</f>
        <v/>
      </c>
    </row>
    <row r="4581" spans="1:4" x14ac:dyDescent="0.25">
      <c r="A4581" s="111">
        <f t="shared" ca="1" si="142"/>
        <v>28</v>
      </c>
      <c r="B4581" s="111" t="str">
        <f ca="1">OFFSET('YODA Header Blocks'!$A$1,0,'YODA File'!A4581)</f>
        <v>Data Values</v>
      </c>
      <c r="C4581" s="111">
        <f t="shared" ca="1" si="143"/>
        <v>4480</v>
      </c>
      <c r="D4581" s="111" t="str">
        <f ca="1">IF(ROW()-2&gt;LengthHeader,"",
OFFSET('YODA Header Blocks'!$A$2,'YODA File'!C4581,'YODA File'!A4581))</f>
        <v/>
      </c>
    </row>
    <row r="4582" spans="1:4" x14ac:dyDescent="0.25">
      <c r="A4582" s="111">
        <f t="shared" ca="1" si="142"/>
        <v>28</v>
      </c>
      <c r="B4582" s="111" t="str">
        <f ca="1">OFFSET('YODA Header Blocks'!$A$1,0,'YODA File'!A4582)</f>
        <v>Data Values</v>
      </c>
      <c r="C4582" s="111">
        <f t="shared" ca="1" si="143"/>
        <v>4481</v>
      </c>
      <c r="D4582" s="111" t="str">
        <f ca="1">IF(ROW()-2&gt;LengthHeader,"",
OFFSET('YODA Header Blocks'!$A$2,'YODA File'!C4582,'YODA File'!A4582))</f>
        <v/>
      </c>
    </row>
    <row r="4583" spans="1:4" x14ac:dyDescent="0.25">
      <c r="A4583" s="111">
        <f t="shared" ca="1" si="142"/>
        <v>28</v>
      </c>
      <c r="B4583" s="111" t="str">
        <f ca="1">OFFSET('YODA Header Blocks'!$A$1,0,'YODA File'!A4583)</f>
        <v>Data Values</v>
      </c>
      <c r="C4583" s="111">
        <f t="shared" ca="1" si="143"/>
        <v>4482</v>
      </c>
      <c r="D4583" s="111" t="str">
        <f ca="1">IF(ROW()-2&gt;LengthHeader,"",
OFFSET('YODA Header Blocks'!$A$2,'YODA File'!C4583,'YODA File'!A4583))</f>
        <v/>
      </c>
    </row>
    <row r="4584" spans="1:4" x14ac:dyDescent="0.25">
      <c r="A4584" s="111">
        <f t="shared" ca="1" si="142"/>
        <v>28</v>
      </c>
      <c r="B4584" s="111" t="str">
        <f ca="1">OFFSET('YODA Header Blocks'!$A$1,0,'YODA File'!A4584)</f>
        <v>Data Values</v>
      </c>
      <c r="C4584" s="111">
        <f t="shared" ca="1" si="143"/>
        <v>4483</v>
      </c>
      <c r="D4584" s="111" t="str">
        <f ca="1">IF(ROW()-2&gt;LengthHeader,"",
OFFSET('YODA Header Blocks'!$A$2,'YODA File'!C4584,'YODA File'!A4584))</f>
        <v/>
      </c>
    </row>
    <row r="4585" spans="1:4" x14ac:dyDescent="0.25">
      <c r="A4585" s="111">
        <f t="shared" ca="1" si="142"/>
        <v>28</v>
      </c>
      <c r="B4585" s="111" t="str">
        <f ca="1">OFFSET('YODA Header Blocks'!$A$1,0,'YODA File'!A4585)</f>
        <v>Data Values</v>
      </c>
      <c r="C4585" s="111">
        <f t="shared" ca="1" si="143"/>
        <v>4484</v>
      </c>
      <c r="D4585" s="111" t="str">
        <f ca="1">IF(ROW()-2&gt;LengthHeader,"",
OFFSET('YODA Header Blocks'!$A$2,'YODA File'!C4585,'YODA File'!A4585))</f>
        <v/>
      </c>
    </row>
    <row r="4586" spans="1:4" x14ac:dyDescent="0.25">
      <c r="A4586" s="111">
        <f t="shared" ca="1" si="142"/>
        <v>28</v>
      </c>
      <c r="B4586" s="111" t="str">
        <f ca="1">OFFSET('YODA Header Blocks'!$A$1,0,'YODA File'!A4586)</f>
        <v>Data Values</v>
      </c>
      <c r="C4586" s="111">
        <f t="shared" ca="1" si="143"/>
        <v>4485</v>
      </c>
      <c r="D4586" s="111" t="str">
        <f ca="1">IF(ROW()-2&gt;LengthHeader,"",
OFFSET('YODA Header Blocks'!$A$2,'YODA File'!C4586,'YODA File'!A4586))</f>
        <v/>
      </c>
    </row>
    <row r="4587" spans="1:4" x14ac:dyDescent="0.25">
      <c r="A4587" s="111">
        <f t="shared" ca="1" si="142"/>
        <v>28</v>
      </c>
      <c r="B4587" s="111" t="str">
        <f ca="1">OFFSET('YODA Header Blocks'!$A$1,0,'YODA File'!A4587)</f>
        <v>Data Values</v>
      </c>
      <c r="C4587" s="111">
        <f t="shared" ca="1" si="143"/>
        <v>4486</v>
      </c>
      <c r="D4587" s="111" t="str">
        <f ca="1">IF(ROW()-2&gt;LengthHeader,"",
OFFSET('YODA Header Blocks'!$A$2,'YODA File'!C4587,'YODA File'!A4587))</f>
        <v/>
      </c>
    </row>
    <row r="4588" spans="1:4" x14ac:dyDescent="0.25">
      <c r="A4588" s="111">
        <f t="shared" ca="1" si="142"/>
        <v>28</v>
      </c>
      <c r="B4588" s="111" t="str">
        <f ca="1">OFFSET('YODA Header Blocks'!$A$1,0,'YODA File'!A4588)</f>
        <v>Data Values</v>
      </c>
      <c r="C4588" s="111">
        <f t="shared" ca="1" si="143"/>
        <v>4487</v>
      </c>
      <c r="D4588" s="111" t="str">
        <f ca="1">IF(ROW()-2&gt;LengthHeader,"",
OFFSET('YODA Header Blocks'!$A$2,'YODA File'!C4588,'YODA File'!A4588))</f>
        <v/>
      </c>
    </row>
    <row r="4589" spans="1:4" x14ac:dyDescent="0.25">
      <c r="A4589" s="111">
        <f t="shared" ca="1" si="142"/>
        <v>28</v>
      </c>
      <c r="B4589" s="111" t="str">
        <f ca="1">OFFSET('YODA Header Blocks'!$A$1,0,'YODA File'!A4589)</f>
        <v>Data Values</v>
      </c>
      <c r="C4589" s="111">
        <f t="shared" ca="1" si="143"/>
        <v>4488</v>
      </c>
      <c r="D4589" s="111" t="str">
        <f ca="1">IF(ROW()-2&gt;LengthHeader,"",
OFFSET('YODA Header Blocks'!$A$2,'YODA File'!C4589,'YODA File'!A4589))</f>
        <v/>
      </c>
    </row>
    <row r="4590" spans="1:4" x14ac:dyDescent="0.25">
      <c r="A4590" s="111">
        <f t="shared" ca="1" si="142"/>
        <v>28</v>
      </c>
      <c r="B4590" s="111" t="str">
        <f ca="1">OFFSET('YODA Header Blocks'!$A$1,0,'YODA File'!A4590)</f>
        <v>Data Values</v>
      </c>
      <c r="C4590" s="111">
        <f t="shared" ca="1" si="143"/>
        <v>4489</v>
      </c>
      <c r="D4590" s="111" t="str">
        <f ca="1">IF(ROW()-2&gt;LengthHeader,"",
OFFSET('YODA Header Blocks'!$A$2,'YODA File'!C4590,'YODA File'!A4590))</f>
        <v/>
      </c>
    </row>
    <row r="4591" spans="1:4" x14ac:dyDescent="0.25">
      <c r="A4591" s="111">
        <f t="shared" ca="1" si="142"/>
        <v>28</v>
      </c>
      <c r="B4591" s="111" t="str">
        <f ca="1">OFFSET('YODA Header Blocks'!$A$1,0,'YODA File'!A4591)</f>
        <v>Data Values</v>
      </c>
      <c r="C4591" s="111">
        <f t="shared" ca="1" si="143"/>
        <v>4490</v>
      </c>
      <c r="D4591" s="111" t="str">
        <f ca="1">IF(ROW()-2&gt;LengthHeader,"",
OFFSET('YODA Header Blocks'!$A$2,'YODA File'!C4591,'YODA File'!A4591))</f>
        <v/>
      </c>
    </row>
    <row r="4592" spans="1:4" x14ac:dyDescent="0.25">
      <c r="A4592" s="111">
        <f t="shared" ca="1" si="142"/>
        <v>28</v>
      </c>
      <c r="B4592" s="111" t="str">
        <f ca="1">OFFSET('YODA Header Blocks'!$A$1,0,'YODA File'!A4592)</f>
        <v>Data Values</v>
      </c>
      <c r="C4592" s="111">
        <f t="shared" ca="1" si="143"/>
        <v>4491</v>
      </c>
      <c r="D4592" s="111" t="str">
        <f ca="1">IF(ROW()-2&gt;LengthHeader,"",
OFFSET('YODA Header Blocks'!$A$2,'YODA File'!C4592,'YODA File'!A4592))</f>
        <v/>
      </c>
    </row>
    <row r="4593" spans="1:4" x14ac:dyDescent="0.25">
      <c r="A4593" s="111">
        <f t="shared" ca="1" si="142"/>
        <v>28</v>
      </c>
      <c r="B4593" s="111" t="str">
        <f ca="1">OFFSET('YODA Header Blocks'!$A$1,0,'YODA File'!A4593)</f>
        <v>Data Values</v>
      </c>
      <c r="C4593" s="111">
        <f t="shared" ca="1" si="143"/>
        <v>4492</v>
      </c>
      <c r="D4593" s="111" t="str">
        <f ca="1">IF(ROW()-2&gt;LengthHeader,"",
OFFSET('YODA Header Blocks'!$A$2,'YODA File'!C4593,'YODA File'!A4593))</f>
        <v/>
      </c>
    </row>
    <row r="4594" spans="1:4" x14ac:dyDescent="0.25">
      <c r="A4594" s="111">
        <f t="shared" ca="1" si="142"/>
        <v>28</v>
      </c>
      <c r="B4594" s="111" t="str">
        <f ca="1">OFFSET('YODA Header Blocks'!$A$1,0,'YODA File'!A4594)</f>
        <v>Data Values</v>
      </c>
      <c r="C4594" s="111">
        <f t="shared" ca="1" si="143"/>
        <v>4493</v>
      </c>
      <c r="D4594" s="111" t="str">
        <f ca="1">IF(ROW()-2&gt;LengthHeader,"",
OFFSET('YODA Header Blocks'!$A$2,'YODA File'!C4594,'YODA File'!A4594))</f>
        <v/>
      </c>
    </row>
    <row r="4595" spans="1:4" x14ac:dyDescent="0.25">
      <c r="A4595" s="111">
        <f t="shared" ca="1" si="142"/>
        <v>28</v>
      </c>
      <c r="B4595" s="111" t="str">
        <f ca="1">OFFSET('YODA Header Blocks'!$A$1,0,'YODA File'!A4595)</f>
        <v>Data Values</v>
      </c>
      <c r="C4595" s="111">
        <f t="shared" ca="1" si="143"/>
        <v>4494</v>
      </c>
      <c r="D4595" s="111" t="str">
        <f ca="1">IF(ROW()-2&gt;LengthHeader,"",
OFFSET('YODA Header Blocks'!$A$2,'YODA File'!C4595,'YODA File'!A4595))</f>
        <v/>
      </c>
    </row>
    <row r="4596" spans="1:4" x14ac:dyDescent="0.25">
      <c r="A4596" s="111">
        <f t="shared" ca="1" si="142"/>
        <v>28</v>
      </c>
      <c r="B4596" s="111" t="str">
        <f ca="1">OFFSET('YODA Header Blocks'!$A$1,0,'YODA File'!A4596)</f>
        <v>Data Values</v>
      </c>
      <c r="C4596" s="111">
        <f t="shared" ca="1" si="143"/>
        <v>4495</v>
      </c>
      <c r="D4596" s="111" t="str">
        <f ca="1">IF(ROW()-2&gt;LengthHeader,"",
OFFSET('YODA Header Blocks'!$A$2,'YODA File'!C4596,'YODA File'!A4596))</f>
        <v/>
      </c>
    </row>
    <row r="4597" spans="1:4" x14ac:dyDescent="0.25">
      <c r="A4597" s="111">
        <f t="shared" ca="1" si="142"/>
        <v>28</v>
      </c>
      <c r="B4597" s="111" t="str">
        <f ca="1">OFFSET('YODA Header Blocks'!$A$1,0,'YODA File'!A4597)</f>
        <v>Data Values</v>
      </c>
      <c r="C4597" s="111">
        <f t="shared" ca="1" si="143"/>
        <v>4496</v>
      </c>
      <c r="D4597" s="111" t="str">
        <f ca="1">IF(ROW()-2&gt;LengthHeader,"",
OFFSET('YODA Header Blocks'!$A$2,'YODA File'!C4597,'YODA File'!A4597))</f>
        <v/>
      </c>
    </row>
    <row r="4598" spans="1:4" x14ac:dyDescent="0.25">
      <c r="A4598" s="111">
        <f t="shared" ca="1" si="142"/>
        <v>28</v>
      </c>
      <c r="B4598" s="111" t="str">
        <f ca="1">OFFSET('YODA Header Blocks'!$A$1,0,'YODA File'!A4598)</f>
        <v>Data Values</v>
      </c>
      <c r="C4598" s="111">
        <f t="shared" ca="1" si="143"/>
        <v>4497</v>
      </c>
      <c r="D4598" s="111" t="str">
        <f ca="1">IF(ROW()-2&gt;LengthHeader,"",
OFFSET('YODA Header Blocks'!$A$2,'YODA File'!C4598,'YODA File'!A4598))</f>
        <v/>
      </c>
    </row>
    <row r="4599" spans="1:4" x14ac:dyDescent="0.25">
      <c r="A4599" s="111">
        <f t="shared" ca="1" si="142"/>
        <v>28</v>
      </c>
      <c r="B4599" s="111" t="str">
        <f ca="1">OFFSET('YODA Header Blocks'!$A$1,0,'YODA File'!A4599)</f>
        <v>Data Values</v>
      </c>
      <c r="C4599" s="111">
        <f t="shared" ca="1" si="143"/>
        <v>4498</v>
      </c>
      <c r="D4599" s="111" t="str">
        <f ca="1">IF(ROW()-2&gt;LengthHeader,"",
OFFSET('YODA Header Blocks'!$A$2,'YODA File'!C4599,'YODA File'!A4599))</f>
        <v/>
      </c>
    </row>
    <row r="4600" spans="1:4" x14ac:dyDescent="0.25">
      <c r="A4600" s="111">
        <f t="shared" ca="1" si="142"/>
        <v>28</v>
      </c>
      <c r="B4600" s="111" t="str">
        <f ca="1">OFFSET('YODA Header Blocks'!$A$1,0,'YODA File'!A4600)</f>
        <v>Data Values</v>
      </c>
      <c r="C4600" s="111">
        <f t="shared" ca="1" si="143"/>
        <v>4499</v>
      </c>
      <c r="D4600" s="111" t="str">
        <f ca="1">IF(ROW()-2&gt;LengthHeader,"",
OFFSET('YODA Header Blocks'!$A$2,'YODA File'!C4600,'YODA File'!A4600))</f>
        <v/>
      </c>
    </row>
    <row r="4601" spans="1:4" x14ac:dyDescent="0.25">
      <c r="A4601" s="111">
        <f t="shared" ca="1" si="142"/>
        <v>28</v>
      </c>
      <c r="B4601" s="111" t="str">
        <f ca="1">OFFSET('YODA Header Blocks'!$A$1,0,'YODA File'!A4601)</f>
        <v>Data Values</v>
      </c>
      <c r="C4601" s="111">
        <f t="shared" ca="1" si="143"/>
        <v>4500</v>
      </c>
      <c r="D4601" s="111" t="str">
        <f ca="1">IF(ROW()-2&gt;LengthHeader,"",
OFFSET('YODA Header Blocks'!$A$2,'YODA File'!C4601,'YODA File'!A4601))</f>
        <v/>
      </c>
    </row>
    <row r="4602" spans="1:4" x14ac:dyDescent="0.25">
      <c r="A4602" s="111">
        <f t="shared" ca="1" si="142"/>
        <v>28</v>
      </c>
      <c r="B4602" s="111" t="str">
        <f ca="1">OFFSET('YODA Header Blocks'!$A$1,0,'YODA File'!A4602)</f>
        <v>Data Values</v>
      </c>
      <c r="C4602" s="111">
        <f t="shared" ca="1" si="143"/>
        <v>4501</v>
      </c>
      <c r="D4602" s="111" t="str">
        <f ca="1">IF(ROW()-2&gt;LengthHeader,"",
OFFSET('YODA Header Blocks'!$A$2,'YODA File'!C4602,'YODA File'!A4602))</f>
        <v/>
      </c>
    </row>
    <row r="4603" spans="1:4" x14ac:dyDescent="0.25">
      <c r="A4603" s="111">
        <f t="shared" ca="1" si="142"/>
        <v>28</v>
      </c>
      <c r="B4603" s="111" t="str">
        <f ca="1">OFFSET('YODA Header Blocks'!$A$1,0,'YODA File'!A4603)</f>
        <v>Data Values</v>
      </c>
      <c r="C4603" s="111">
        <f t="shared" ca="1" si="143"/>
        <v>4502</v>
      </c>
      <c r="D4603" s="111" t="str">
        <f ca="1">IF(ROW()-2&gt;LengthHeader,"",
OFFSET('YODA Header Blocks'!$A$2,'YODA File'!C4603,'YODA File'!A4603))</f>
        <v/>
      </c>
    </row>
    <row r="4604" spans="1:4" x14ac:dyDescent="0.25">
      <c r="A4604" s="111">
        <f t="shared" ca="1" si="142"/>
        <v>28</v>
      </c>
      <c r="B4604" s="111" t="str">
        <f ca="1">OFFSET('YODA Header Blocks'!$A$1,0,'YODA File'!A4604)</f>
        <v>Data Values</v>
      </c>
      <c r="C4604" s="111">
        <f t="shared" ca="1" si="143"/>
        <v>4503</v>
      </c>
      <c r="D4604" s="111" t="str">
        <f ca="1">IF(ROW()-2&gt;LengthHeader,"",
OFFSET('YODA Header Blocks'!$A$2,'YODA File'!C4604,'YODA File'!A4604))</f>
        <v/>
      </c>
    </row>
    <row r="4605" spans="1:4" x14ac:dyDescent="0.25">
      <c r="A4605" s="111">
        <f t="shared" ca="1" si="142"/>
        <v>28</v>
      </c>
      <c r="B4605" s="111" t="str">
        <f ca="1">OFFSET('YODA Header Blocks'!$A$1,0,'YODA File'!A4605)</f>
        <v>Data Values</v>
      </c>
      <c r="C4605" s="111">
        <f t="shared" ca="1" si="143"/>
        <v>4504</v>
      </c>
      <c r="D4605" s="111" t="str">
        <f ca="1">IF(ROW()-2&gt;LengthHeader,"",
OFFSET('YODA Header Blocks'!$A$2,'YODA File'!C4605,'YODA File'!A4605))</f>
        <v/>
      </c>
    </row>
    <row r="4606" spans="1:4" x14ac:dyDescent="0.25">
      <c r="A4606" s="111">
        <f t="shared" ca="1" si="142"/>
        <v>28</v>
      </c>
      <c r="B4606" s="111" t="str">
        <f ca="1">OFFSET('YODA Header Blocks'!$A$1,0,'YODA File'!A4606)</f>
        <v>Data Values</v>
      </c>
      <c r="C4606" s="111">
        <f t="shared" ca="1" si="143"/>
        <v>4505</v>
      </c>
      <c r="D4606" s="111" t="str">
        <f ca="1">IF(ROW()-2&gt;LengthHeader,"",
OFFSET('YODA Header Blocks'!$A$2,'YODA File'!C4606,'YODA File'!A4606))</f>
        <v/>
      </c>
    </row>
    <row r="4607" spans="1:4" x14ac:dyDescent="0.25">
      <c r="A4607" s="111">
        <f t="shared" ca="1" si="142"/>
        <v>28</v>
      </c>
      <c r="B4607" s="111" t="str">
        <f ca="1">OFFSET('YODA Header Blocks'!$A$1,0,'YODA File'!A4607)</f>
        <v>Data Values</v>
      </c>
      <c r="C4607" s="111">
        <f t="shared" ca="1" si="143"/>
        <v>4506</v>
      </c>
      <c r="D4607" s="111" t="str">
        <f ca="1">IF(ROW()-2&gt;LengthHeader,"",
OFFSET('YODA Header Blocks'!$A$2,'YODA File'!C4607,'YODA File'!A4607))</f>
        <v/>
      </c>
    </row>
    <row r="4608" spans="1:4" x14ac:dyDescent="0.25">
      <c r="A4608" s="111">
        <f t="shared" ca="1" si="142"/>
        <v>28</v>
      </c>
      <c r="B4608" s="111" t="str">
        <f ca="1">OFFSET('YODA Header Blocks'!$A$1,0,'YODA File'!A4608)</f>
        <v>Data Values</v>
      </c>
      <c r="C4608" s="111">
        <f t="shared" ca="1" si="143"/>
        <v>4507</v>
      </c>
      <c r="D4608" s="111" t="str">
        <f ca="1">IF(ROW()-2&gt;LengthHeader,"",
OFFSET('YODA Header Blocks'!$A$2,'YODA File'!C4608,'YODA File'!A4608))</f>
        <v/>
      </c>
    </row>
    <row r="4609" spans="1:4" x14ac:dyDescent="0.25">
      <c r="A4609" s="111">
        <f t="shared" ca="1" si="142"/>
        <v>28</v>
      </c>
      <c r="B4609" s="111" t="str">
        <f ca="1">OFFSET('YODA Header Blocks'!$A$1,0,'YODA File'!A4609)</f>
        <v>Data Values</v>
      </c>
      <c r="C4609" s="111">
        <f t="shared" ca="1" si="143"/>
        <v>4508</v>
      </c>
      <c r="D4609" s="111" t="str">
        <f ca="1">IF(ROW()-2&gt;LengthHeader,"",
OFFSET('YODA Header Blocks'!$A$2,'YODA File'!C4609,'YODA File'!A4609))</f>
        <v/>
      </c>
    </row>
    <row r="4610" spans="1:4" x14ac:dyDescent="0.25">
      <c r="A4610" s="111">
        <f t="shared" ca="1" si="142"/>
        <v>28</v>
      </c>
      <c r="B4610" s="111" t="str">
        <f ca="1">OFFSET('YODA Header Blocks'!$A$1,0,'YODA File'!A4610)</f>
        <v>Data Values</v>
      </c>
      <c r="C4610" s="111">
        <f t="shared" ca="1" si="143"/>
        <v>4509</v>
      </c>
      <c r="D4610" s="111" t="str">
        <f ca="1">IF(ROW()-2&gt;LengthHeader,"",
OFFSET('YODA Header Blocks'!$A$2,'YODA File'!C4610,'YODA File'!A4610))</f>
        <v/>
      </c>
    </row>
    <row r="4611" spans="1:4" x14ac:dyDescent="0.25">
      <c r="A4611" s="111">
        <f t="shared" ref="A4611:A4674" ca="1" si="144">IF(C4610=INDIRECT(CONCATENATE("'YODA Header Blocks'!R2C",A4610+1,":R2C",A4610+1),FALSE),A4610+1,A4610)</f>
        <v>28</v>
      </c>
      <c r="B4611" s="111" t="str">
        <f ca="1">OFFSET('YODA Header Blocks'!$A$1,0,'YODA File'!A4611)</f>
        <v>Data Values</v>
      </c>
      <c r="C4611" s="111">
        <f t="shared" ref="C4611:C4674" ca="1" si="145">IF(C4610=SUM(INDIRECT(CONCATENATE("'YODA Header Blocks'!R2C",A4610+1,":R2C",A4610+1),FALSE)),1,C4610+1)</f>
        <v>4510</v>
      </c>
      <c r="D4611" s="111" t="str">
        <f ca="1">IF(ROW()-2&gt;LengthHeader,"",
OFFSET('YODA Header Blocks'!$A$2,'YODA File'!C4611,'YODA File'!A4611))</f>
        <v/>
      </c>
    </row>
    <row r="4612" spans="1:4" x14ac:dyDescent="0.25">
      <c r="A4612" s="111">
        <f t="shared" ca="1" si="144"/>
        <v>28</v>
      </c>
      <c r="B4612" s="111" t="str">
        <f ca="1">OFFSET('YODA Header Blocks'!$A$1,0,'YODA File'!A4612)</f>
        <v>Data Values</v>
      </c>
      <c r="C4612" s="111">
        <f t="shared" ca="1" si="145"/>
        <v>4511</v>
      </c>
      <c r="D4612" s="111" t="str">
        <f ca="1">IF(ROW()-2&gt;LengthHeader,"",
OFFSET('YODA Header Blocks'!$A$2,'YODA File'!C4612,'YODA File'!A4612))</f>
        <v/>
      </c>
    </row>
    <row r="4613" spans="1:4" x14ac:dyDescent="0.25">
      <c r="A4613" s="111">
        <f t="shared" ca="1" si="144"/>
        <v>28</v>
      </c>
      <c r="B4613" s="111" t="str">
        <f ca="1">OFFSET('YODA Header Blocks'!$A$1,0,'YODA File'!A4613)</f>
        <v>Data Values</v>
      </c>
      <c r="C4613" s="111">
        <f t="shared" ca="1" si="145"/>
        <v>4512</v>
      </c>
      <c r="D4613" s="111" t="str">
        <f ca="1">IF(ROW()-2&gt;LengthHeader,"",
OFFSET('YODA Header Blocks'!$A$2,'YODA File'!C4613,'YODA File'!A4613))</f>
        <v/>
      </c>
    </row>
    <row r="4614" spans="1:4" x14ac:dyDescent="0.25">
      <c r="A4614" s="111">
        <f t="shared" ca="1" si="144"/>
        <v>28</v>
      </c>
      <c r="B4614" s="111" t="str">
        <f ca="1">OFFSET('YODA Header Blocks'!$A$1,0,'YODA File'!A4614)</f>
        <v>Data Values</v>
      </c>
      <c r="C4614" s="111">
        <f t="shared" ca="1" si="145"/>
        <v>4513</v>
      </c>
      <c r="D4614" s="111" t="str">
        <f ca="1">IF(ROW()-2&gt;LengthHeader,"",
OFFSET('YODA Header Blocks'!$A$2,'YODA File'!C4614,'YODA File'!A4614))</f>
        <v/>
      </c>
    </row>
    <row r="4615" spans="1:4" x14ac:dyDescent="0.25">
      <c r="A4615" s="111">
        <f t="shared" ca="1" si="144"/>
        <v>28</v>
      </c>
      <c r="B4615" s="111" t="str">
        <f ca="1">OFFSET('YODA Header Blocks'!$A$1,0,'YODA File'!A4615)</f>
        <v>Data Values</v>
      </c>
      <c r="C4615" s="111">
        <f t="shared" ca="1" si="145"/>
        <v>4514</v>
      </c>
      <c r="D4615" s="111" t="str">
        <f ca="1">IF(ROW()-2&gt;LengthHeader,"",
OFFSET('YODA Header Blocks'!$A$2,'YODA File'!C4615,'YODA File'!A4615))</f>
        <v/>
      </c>
    </row>
    <row r="4616" spans="1:4" x14ac:dyDescent="0.25">
      <c r="A4616" s="111">
        <f t="shared" ca="1" si="144"/>
        <v>28</v>
      </c>
      <c r="B4616" s="111" t="str">
        <f ca="1">OFFSET('YODA Header Blocks'!$A$1,0,'YODA File'!A4616)</f>
        <v>Data Values</v>
      </c>
      <c r="C4616" s="111">
        <f t="shared" ca="1" si="145"/>
        <v>4515</v>
      </c>
      <c r="D4616" s="111" t="str">
        <f ca="1">IF(ROW()-2&gt;LengthHeader,"",
OFFSET('YODA Header Blocks'!$A$2,'YODA File'!C4616,'YODA File'!A4616))</f>
        <v/>
      </c>
    </row>
    <row r="4617" spans="1:4" x14ac:dyDescent="0.25">
      <c r="A4617" s="111">
        <f t="shared" ca="1" si="144"/>
        <v>28</v>
      </c>
      <c r="B4617" s="111" t="str">
        <f ca="1">OFFSET('YODA Header Blocks'!$A$1,0,'YODA File'!A4617)</f>
        <v>Data Values</v>
      </c>
      <c r="C4617" s="111">
        <f t="shared" ca="1" si="145"/>
        <v>4516</v>
      </c>
      <c r="D4617" s="111" t="str">
        <f ca="1">IF(ROW()-2&gt;LengthHeader,"",
OFFSET('YODA Header Blocks'!$A$2,'YODA File'!C4617,'YODA File'!A4617))</f>
        <v/>
      </c>
    </row>
    <row r="4618" spans="1:4" x14ac:dyDescent="0.25">
      <c r="A4618" s="111">
        <f t="shared" ca="1" si="144"/>
        <v>28</v>
      </c>
      <c r="B4618" s="111" t="str">
        <f ca="1">OFFSET('YODA Header Blocks'!$A$1,0,'YODA File'!A4618)</f>
        <v>Data Values</v>
      </c>
      <c r="C4618" s="111">
        <f t="shared" ca="1" si="145"/>
        <v>4517</v>
      </c>
      <c r="D4618" s="111" t="str">
        <f ca="1">IF(ROW()-2&gt;LengthHeader,"",
OFFSET('YODA Header Blocks'!$A$2,'YODA File'!C4618,'YODA File'!A4618))</f>
        <v/>
      </c>
    </row>
    <row r="4619" spans="1:4" x14ac:dyDescent="0.25">
      <c r="A4619" s="111">
        <f t="shared" ca="1" si="144"/>
        <v>28</v>
      </c>
      <c r="B4619" s="111" t="str">
        <f ca="1">OFFSET('YODA Header Blocks'!$A$1,0,'YODA File'!A4619)</f>
        <v>Data Values</v>
      </c>
      <c r="C4619" s="111">
        <f t="shared" ca="1" si="145"/>
        <v>4518</v>
      </c>
      <c r="D4619" s="111" t="str">
        <f ca="1">IF(ROW()-2&gt;LengthHeader,"",
OFFSET('YODA Header Blocks'!$A$2,'YODA File'!C4619,'YODA File'!A4619))</f>
        <v/>
      </c>
    </row>
    <row r="4620" spans="1:4" x14ac:dyDescent="0.25">
      <c r="A4620" s="111">
        <f t="shared" ca="1" si="144"/>
        <v>28</v>
      </c>
      <c r="B4620" s="111" t="str">
        <f ca="1">OFFSET('YODA Header Blocks'!$A$1,0,'YODA File'!A4620)</f>
        <v>Data Values</v>
      </c>
      <c r="C4620" s="111">
        <f t="shared" ca="1" si="145"/>
        <v>4519</v>
      </c>
      <c r="D4620" s="111" t="str">
        <f ca="1">IF(ROW()-2&gt;LengthHeader,"",
OFFSET('YODA Header Blocks'!$A$2,'YODA File'!C4620,'YODA File'!A4620))</f>
        <v/>
      </c>
    </row>
    <row r="4621" spans="1:4" x14ac:dyDescent="0.25">
      <c r="A4621" s="111">
        <f t="shared" ca="1" si="144"/>
        <v>28</v>
      </c>
      <c r="B4621" s="111" t="str">
        <f ca="1">OFFSET('YODA Header Blocks'!$A$1,0,'YODA File'!A4621)</f>
        <v>Data Values</v>
      </c>
      <c r="C4621" s="111">
        <f t="shared" ca="1" si="145"/>
        <v>4520</v>
      </c>
      <c r="D4621" s="111" t="str">
        <f ca="1">IF(ROW()-2&gt;LengthHeader,"",
OFFSET('YODA Header Blocks'!$A$2,'YODA File'!C4621,'YODA File'!A4621))</f>
        <v/>
      </c>
    </row>
    <row r="4622" spans="1:4" x14ac:dyDescent="0.25">
      <c r="A4622" s="111">
        <f t="shared" ca="1" si="144"/>
        <v>28</v>
      </c>
      <c r="B4622" s="111" t="str">
        <f ca="1">OFFSET('YODA Header Blocks'!$A$1,0,'YODA File'!A4622)</f>
        <v>Data Values</v>
      </c>
      <c r="C4622" s="111">
        <f t="shared" ca="1" si="145"/>
        <v>4521</v>
      </c>
      <c r="D4622" s="111" t="str">
        <f ca="1">IF(ROW()-2&gt;LengthHeader,"",
OFFSET('YODA Header Blocks'!$A$2,'YODA File'!C4622,'YODA File'!A4622))</f>
        <v/>
      </c>
    </row>
    <row r="4623" spans="1:4" x14ac:dyDescent="0.25">
      <c r="A4623" s="111">
        <f t="shared" ca="1" si="144"/>
        <v>28</v>
      </c>
      <c r="B4623" s="111" t="str">
        <f ca="1">OFFSET('YODA Header Blocks'!$A$1,0,'YODA File'!A4623)</f>
        <v>Data Values</v>
      </c>
      <c r="C4623" s="111">
        <f t="shared" ca="1" si="145"/>
        <v>4522</v>
      </c>
      <c r="D4623" s="111" t="str">
        <f ca="1">IF(ROW()-2&gt;LengthHeader,"",
OFFSET('YODA Header Blocks'!$A$2,'YODA File'!C4623,'YODA File'!A4623))</f>
        <v/>
      </c>
    </row>
    <row r="4624" spans="1:4" x14ac:dyDescent="0.25">
      <c r="A4624" s="111">
        <f t="shared" ca="1" si="144"/>
        <v>28</v>
      </c>
      <c r="B4624" s="111" t="str">
        <f ca="1">OFFSET('YODA Header Blocks'!$A$1,0,'YODA File'!A4624)</f>
        <v>Data Values</v>
      </c>
      <c r="C4624" s="111">
        <f t="shared" ca="1" si="145"/>
        <v>4523</v>
      </c>
      <c r="D4624" s="111" t="str">
        <f ca="1">IF(ROW()-2&gt;LengthHeader,"",
OFFSET('YODA Header Blocks'!$A$2,'YODA File'!C4624,'YODA File'!A4624))</f>
        <v/>
      </c>
    </row>
    <row r="4625" spans="1:4" x14ac:dyDescent="0.25">
      <c r="A4625" s="111">
        <f t="shared" ca="1" si="144"/>
        <v>28</v>
      </c>
      <c r="B4625" s="111" t="str">
        <f ca="1">OFFSET('YODA Header Blocks'!$A$1,0,'YODA File'!A4625)</f>
        <v>Data Values</v>
      </c>
      <c r="C4625" s="111">
        <f t="shared" ca="1" si="145"/>
        <v>4524</v>
      </c>
      <c r="D4625" s="111" t="str">
        <f ca="1">IF(ROW()-2&gt;LengthHeader,"",
OFFSET('YODA Header Blocks'!$A$2,'YODA File'!C4625,'YODA File'!A4625))</f>
        <v/>
      </c>
    </row>
    <row r="4626" spans="1:4" x14ac:dyDescent="0.25">
      <c r="A4626" s="111">
        <f t="shared" ca="1" si="144"/>
        <v>28</v>
      </c>
      <c r="B4626" s="111" t="str">
        <f ca="1">OFFSET('YODA Header Blocks'!$A$1,0,'YODA File'!A4626)</f>
        <v>Data Values</v>
      </c>
      <c r="C4626" s="111">
        <f t="shared" ca="1" si="145"/>
        <v>4525</v>
      </c>
      <c r="D4626" s="111" t="str">
        <f ca="1">IF(ROW()-2&gt;LengthHeader,"",
OFFSET('YODA Header Blocks'!$A$2,'YODA File'!C4626,'YODA File'!A4626))</f>
        <v/>
      </c>
    </row>
    <row r="4627" spans="1:4" x14ac:dyDescent="0.25">
      <c r="A4627" s="111">
        <f t="shared" ca="1" si="144"/>
        <v>28</v>
      </c>
      <c r="B4627" s="111" t="str">
        <f ca="1">OFFSET('YODA Header Blocks'!$A$1,0,'YODA File'!A4627)</f>
        <v>Data Values</v>
      </c>
      <c r="C4627" s="111">
        <f t="shared" ca="1" si="145"/>
        <v>4526</v>
      </c>
      <c r="D4627" s="111" t="str">
        <f ca="1">IF(ROW()-2&gt;LengthHeader,"",
OFFSET('YODA Header Blocks'!$A$2,'YODA File'!C4627,'YODA File'!A4627))</f>
        <v/>
      </c>
    </row>
    <row r="4628" spans="1:4" x14ac:dyDescent="0.25">
      <c r="A4628" s="111">
        <f t="shared" ca="1" si="144"/>
        <v>28</v>
      </c>
      <c r="B4628" s="111" t="str">
        <f ca="1">OFFSET('YODA Header Blocks'!$A$1,0,'YODA File'!A4628)</f>
        <v>Data Values</v>
      </c>
      <c r="C4628" s="111">
        <f t="shared" ca="1" si="145"/>
        <v>4527</v>
      </c>
      <c r="D4628" s="111" t="str">
        <f ca="1">IF(ROW()-2&gt;LengthHeader,"",
OFFSET('YODA Header Blocks'!$A$2,'YODA File'!C4628,'YODA File'!A4628))</f>
        <v/>
      </c>
    </row>
    <row r="4629" spans="1:4" x14ac:dyDescent="0.25">
      <c r="A4629" s="111">
        <f t="shared" ca="1" si="144"/>
        <v>28</v>
      </c>
      <c r="B4629" s="111" t="str">
        <f ca="1">OFFSET('YODA Header Blocks'!$A$1,0,'YODA File'!A4629)</f>
        <v>Data Values</v>
      </c>
      <c r="C4629" s="111">
        <f t="shared" ca="1" si="145"/>
        <v>4528</v>
      </c>
      <c r="D4629" s="111" t="str">
        <f ca="1">IF(ROW()-2&gt;LengthHeader,"",
OFFSET('YODA Header Blocks'!$A$2,'YODA File'!C4629,'YODA File'!A4629))</f>
        <v/>
      </c>
    </row>
    <row r="4630" spans="1:4" x14ac:dyDescent="0.25">
      <c r="A4630" s="111">
        <f t="shared" ca="1" si="144"/>
        <v>28</v>
      </c>
      <c r="B4630" s="111" t="str">
        <f ca="1">OFFSET('YODA Header Blocks'!$A$1,0,'YODA File'!A4630)</f>
        <v>Data Values</v>
      </c>
      <c r="C4630" s="111">
        <f t="shared" ca="1" si="145"/>
        <v>4529</v>
      </c>
      <c r="D4630" s="111" t="str">
        <f ca="1">IF(ROW()-2&gt;LengthHeader,"",
OFFSET('YODA Header Blocks'!$A$2,'YODA File'!C4630,'YODA File'!A4630))</f>
        <v/>
      </c>
    </row>
    <row r="4631" spans="1:4" x14ac:dyDescent="0.25">
      <c r="A4631" s="111">
        <f t="shared" ca="1" si="144"/>
        <v>28</v>
      </c>
      <c r="B4631" s="111" t="str">
        <f ca="1">OFFSET('YODA Header Blocks'!$A$1,0,'YODA File'!A4631)</f>
        <v>Data Values</v>
      </c>
      <c r="C4631" s="111">
        <f t="shared" ca="1" si="145"/>
        <v>4530</v>
      </c>
      <c r="D4631" s="111" t="str">
        <f ca="1">IF(ROW()-2&gt;LengthHeader,"",
OFFSET('YODA Header Blocks'!$A$2,'YODA File'!C4631,'YODA File'!A4631))</f>
        <v/>
      </c>
    </row>
    <row r="4632" spans="1:4" x14ac:dyDescent="0.25">
      <c r="A4632" s="111">
        <f t="shared" ca="1" si="144"/>
        <v>28</v>
      </c>
      <c r="B4632" s="111" t="str">
        <f ca="1">OFFSET('YODA Header Blocks'!$A$1,0,'YODA File'!A4632)</f>
        <v>Data Values</v>
      </c>
      <c r="C4632" s="111">
        <f t="shared" ca="1" si="145"/>
        <v>4531</v>
      </c>
      <c r="D4632" s="111" t="str">
        <f ca="1">IF(ROW()-2&gt;LengthHeader,"",
OFFSET('YODA Header Blocks'!$A$2,'YODA File'!C4632,'YODA File'!A4632))</f>
        <v/>
      </c>
    </row>
    <row r="4633" spans="1:4" x14ac:dyDescent="0.25">
      <c r="A4633" s="111">
        <f t="shared" ca="1" si="144"/>
        <v>28</v>
      </c>
      <c r="B4633" s="111" t="str">
        <f ca="1">OFFSET('YODA Header Blocks'!$A$1,0,'YODA File'!A4633)</f>
        <v>Data Values</v>
      </c>
      <c r="C4633" s="111">
        <f t="shared" ca="1" si="145"/>
        <v>4532</v>
      </c>
      <c r="D4633" s="111" t="str">
        <f ca="1">IF(ROW()-2&gt;LengthHeader,"",
OFFSET('YODA Header Blocks'!$A$2,'YODA File'!C4633,'YODA File'!A4633))</f>
        <v/>
      </c>
    </row>
    <row r="4634" spans="1:4" x14ac:dyDescent="0.25">
      <c r="A4634" s="111">
        <f t="shared" ca="1" si="144"/>
        <v>28</v>
      </c>
      <c r="B4634" s="111" t="str">
        <f ca="1">OFFSET('YODA Header Blocks'!$A$1,0,'YODA File'!A4634)</f>
        <v>Data Values</v>
      </c>
      <c r="C4634" s="111">
        <f t="shared" ca="1" si="145"/>
        <v>4533</v>
      </c>
      <c r="D4634" s="111" t="str">
        <f ca="1">IF(ROW()-2&gt;LengthHeader,"",
OFFSET('YODA Header Blocks'!$A$2,'YODA File'!C4634,'YODA File'!A4634))</f>
        <v/>
      </c>
    </row>
    <row r="4635" spans="1:4" x14ac:dyDescent="0.25">
      <c r="A4635" s="111">
        <f t="shared" ca="1" si="144"/>
        <v>28</v>
      </c>
      <c r="B4635" s="111" t="str">
        <f ca="1">OFFSET('YODA Header Blocks'!$A$1,0,'YODA File'!A4635)</f>
        <v>Data Values</v>
      </c>
      <c r="C4635" s="111">
        <f t="shared" ca="1" si="145"/>
        <v>4534</v>
      </c>
      <c r="D4635" s="111" t="str">
        <f ca="1">IF(ROW()-2&gt;LengthHeader,"",
OFFSET('YODA Header Blocks'!$A$2,'YODA File'!C4635,'YODA File'!A4635))</f>
        <v/>
      </c>
    </row>
    <row r="4636" spans="1:4" x14ac:dyDescent="0.25">
      <c r="A4636" s="111">
        <f t="shared" ca="1" si="144"/>
        <v>28</v>
      </c>
      <c r="B4636" s="111" t="str">
        <f ca="1">OFFSET('YODA Header Blocks'!$A$1,0,'YODA File'!A4636)</f>
        <v>Data Values</v>
      </c>
      <c r="C4636" s="111">
        <f t="shared" ca="1" si="145"/>
        <v>4535</v>
      </c>
      <c r="D4636" s="111" t="str">
        <f ca="1">IF(ROW()-2&gt;LengthHeader,"",
OFFSET('YODA Header Blocks'!$A$2,'YODA File'!C4636,'YODA File'!A4636))</f>
        <v/>
      </c>
    </row>
    <row r="4637" spans="1:4" x14ac:dyDescent="0.25">
      <c r="A4637" s="111">
        <f t="shared" ca="1" si="144"/>
        <v>28</v>
      </c>
      <c r="B4637" s="111" t="str">
        <f ca="1">OFFSET('YODA Header Blocks'!$A$1,0,'YODA File'!A4637)</f>
        <v>Data Values</v>
      </c>
      <c r="C4637" s="111">
        <f t="shared" ca="1" si="145"/>
        <v>4536</v>
      </c>
      <c r="D4637" s="111" t="str">
        <f ca="1">IF(ROW()-2&gt;LengthHeader,"",
OFFSET('YODA Header Blocks'!$A$2,'YODA File'!C4637,'YODA File'!A4637))</f>
        <v/>
      </c>
    </row>
    <row r="4638" spans="1:4" x14ac:dyDescent="0.25">
      <c r="A4638" s="111">
        <f t="shared" ca="1" si="144"/>
        <v>28</v>
      </c>
      <c r="B4638" s="111" t="str">
        <f ca="1">OFFSET('YODA Header Blocks'!$A$1,0,'YODA File'!A4638)</f>
        <v>Data Values</v>
      </c>
      <c r="C4638" s="111">
        <f t="shared" ca="1" si="145"/>
        <v>4537</v>
      </c>
      <c r="D4638" s="111" t="str">
        <f ca="1">IF(ROW()-2&gt;LengthHeader,"",
OFFSET('YODA Header Blocks'!$A$2,'YODA File'!C4638,'YODA File'!A4638))</f>
        <v/>
      </c>
    </row>
    <row r="4639" spans="1:4" x14ac:dyDescent="0.25">
      <c r="A4639" s="111">
        <f t="shared" ca="1" si="144"/>
        <v>28</v>
      </c>
      <c r="B4639" s="111" t="str">
        <f ca="1">OFFSET('YODA Header Blocks'!$A$1,0,'YODA File'!A4639)</f>
        <v>Data Values</v>
      </c>
      <c r="C4639" s="111">
        <f t="shared" ca="1" si="145"/>
        <v>4538</v>
      </c>
      <c r="D4639" s="111" t="str">
        <f ca="1">IF(ROW()-2&gt;LengthHeader,"",
OFFSET('YODA Header Blocks'!$A$2,'YODA File'!C4639,'YODA File'!A4639))</f>
        <v/>
      </c>
    </row>
    <row r="4640" spans="1:4" x14ac:dyDescent="0.25">
      <c r="A4640" s="111">
        <f t="shared" ca="1" si="144"/>
        <v>28</v>
      </c>
      <c r="B4640" s="111" t="str">
        <f ca="1">OFFSET('YODA Header Blocks'!$A$1,0,'YODA File'!A4640)</f>
        <v>Data Values</v>
      </c>
      <c r="C4640" s="111">
        <f t="shared" ca="1" si="145"/>
        <v>4539</v>
      </c>
      <c r="D4640" s="111" t="str">
        <f ca="1">IF(ROW()-2&gt;LengthHeader,"",
OFFSET('YODA Header Blocks'!$A$2,'YODA File'!C4640,'YODA File'!A4640))</f>
        <v/>
      </c>
    </row>
    <row r="4641" spans="1:4" x14ac:dyDescent="0.25">
      <c r="A4641" s="111">
        <f t="shared" ca="1" si="144"/>
        <v>28</v>
      </c>
      <c r="B4641" s="111" t="str">
        <f ca="1">OFFSET('YODA Header Blocks'!$A$1,0,'YODA File'!A4641)</f>
        <v>Data Values</v>
      </c>
      <c r="C4641" s="111">
        <f t="shared" ca="1" si="145"/>
        <v>4540</v>
      </c>
      <c r="D4641" s="111" t="str">
        <f ca="1">IF(ROW()-2&gt;LengthHeader,"",
OFFSET('YODA Header Blocks'!$A$2,'YODA File'!C4641,'YODA File'!A4641))</f>
        <v/>
      </c>
    </row>
    <row r="4642" spans="1:4" x14ac:dyDescent="0.25">
      <c r="A4642" s="111">
        <f t="shared" ca="1" si="144"/>
        <v>28</v>
      </c>
      <c r="B4642" s="111" t="str">
        <f ca="1">OFFSET('YODA Header Blocks'!$A$1,0,'YODA File'!A4642)</f>
        <v>Data Values</v>
      </c>
      <c r="C4642" s="111">
        <f t="shared" ca="1" si="145"/>
        <v>4541</v>
      </c>
      <c r="D4642" s="111" t="str">
        <f ca="1">IF(ROW()-2&gt;LengthHeader,"",
OFFSET('YODA Header Blocks'!$A$2,'YODA File'!C4642,'YODA File'!A4642))</f>
        <v/>
      </c>
    </row>
    <row r="4643" spans="1:4" x14ac:dyDescent="0.25">
      <c r="A4643" s="111">
        <f t="shared" ca="1" si="144"/>
        <v>28</v>
      </c>
      <c r="B4643" s="111" t="str">
        <f ca="1">OFFSET('YODA Header Blocks'!$A$1,0,'YODA File'!A4643)</f>
        <v>Data Values</v>
      </c>
      <c r="C4643" s="111">
        <f t="shared" ca="1" si="145"/>
        <v>4542</v>
      </c>
      <c r="D4643" s="111" t="str">
        <f ca="1">IF(ROW()-2&gt;LengthHeader,"",
OFFSET('YODA Header Blocks'!$A$2,'YODA File'!C4643,'YODA File'!A4643))</f>
        <v/>
      </c>
    </row>
    <row r="4644" spans="1:4" x14ac:dyDescent="0.25">
      <c r="A4644" s="111">
        <f t="shared" ca="1" si="144"/>
        <v>28</v>
      </c>
      <c r="B4644" s="111" t="str">
        <f ca="1">OFFSET('YODA Header Blocks'!$A$1,0,'YODA File'!A4644)</f>
        <v>Data Values</v>
      </c>
      <c r="C4644" s="111">
        <f t="shared" ca="1" si="145"/>
        <v>4543</v>
      </c>
      <c r="D4644" s="111" t="str">
        <f ca="1">IF(ROW()-2&gt;LengthHeader,"",
OFFSET('YODA Header Blocks'!$A$2,'YODA File'!C4644,'YODA File'!A4644))</f>
        <v/>
      </c>
    </row>
    <row r="4645" spans="1:4" x14ac:dyDescent="0.25">
      <c r="A4645" s="111">
        <f t="shared" ca="1" si="144"/>
        <v>28</v>
      </c>
      <c r="B4645" s="111" t="str">
        <f ca="1">OFFSET('YODA Header Blocks'!$A$1,0,'YODA File'!A4645)</f>
        <v>Data Values</v>
      </c>
      <c r="C4645" s="111">
        <f t="shared" ca="1" si="145"/>
        <v>4544</v>
      </c>
      <c r="D4645" s="111" t="str">
        <f ca="1">IF(ROW()-2&gt;LengthHeader,"",
OFFSET('YODA Header Blocks'!$A$2,'YODA File'!C4645,'YODA File'!A4645))</f>
        <v/>
      </c>
    </row>
    <row r="4646" spans="1:4" x14ac:dyDescent="0.25">
      <c r="A4646" s="111">
        <f t="shared" ca="1" si="144"/>
        <v>28</v>
      </c>
      <c r="B4646" s="111" t="str">
        <f ca="1">OFFSET('YODA Header Blocks'!$A$1,0,'YODA File'!A4646)</f>
        <v>Data Values</v>
      </c>
      <c r="C4646" s="111">
        <f t="shared" ca="1" si="145"/>
        <v>4545</v>
      </c>
      <c r="D4646" s="111" t="str">
        <f ca="1">IF(ROW()-2&gt;LengthHeader,"",
OFFSET('YODA Header Blocks'!$A$2,'YODA File'!C4646,'YODA File'!A4646))</f>
        <v/>
      </c>
    </row>
    <row r="4647" spans="1:4" x14ac:dyDescent="0.25">
      <c r="A4647" s="111">
        <f t="shared" ca="1" si="144"/>
        <v>28</v>
      </c>
      <c r="B4647" s="111" t="str">
        <f ca="1">OFFSET('YODA Header Blocks'!$A$1,0,'YODA File'!A4647)</f>
        <v>Data Values</v>
      </c>
      <c r="C4647" s="111">
        <f t="shared" ca="1" si="145"/>
        <v>4546</v>
      </c>
      <c r="D4647" s="111" t="str">
        <f ca="1">IF(ROW()-2&gt;LengthHeader,"",
OFFSET('YODA Header Blocks'!$A$2,'YODA File'!C4647,'YODA File'!A4647))</f>
        <v/>
      </c>
    </row>
    <row r="4648" spans="1:4" x14ac:dyDescent="0.25">
      <c r="A4648" s="111">
        <f t="shared" ca="1" si="144"/>
        <v>28</v>
      </c>
      <c r="B4648" s="111" t="str">
        <f ca="1">OFFSET('YODA Header Blocks'!$A$1,0,'YODA File'!A4648)</f>
        <v>Data Values</v>
      </c>
      <c r="C4648" s="111">
        <f t="shared" ca="1" si="145"/>
        <v>4547</v>
      </c>
      <c r="D4648" s="111" t="str">
        <f ca="1">IF(ROW()-2&gt;LengthHeader,"",
OFFSET('YODA Header Blocks'!$A$2,'YODA File'!C4648,'YODA File'!A4648))</f>
        <v/>
      </c>
    </row>
    <row r="4649" spans="1:4" x14ac:dyDescent="0.25">
      <c r="A4649" s="111">
        <f t="shared" ca="1" si="144"/>
        <v>28</v>
      </c>
      <c r="B4649" s="111" t="str">
        <f ca="1">OFFSET('YODA Header Blocks'!$A$1,0,'YODA File'!A4649)</f>
        <v>Data Values</v>
      </c>
      <c r="C4649" s="111">
        <f t="shared" ca="1" si="145"/>
        <v>4548</v>
      </c>
      <c r="D4649" s="111" t="str">
        <f ca="1">IF(ROW()-2&gt;LengthHeader,"",
OFFSET('YODA Header Blocks'!$A$2,'YODA File'!C4649,'YODA File'!A4649))</f>
        <v/>
      </c>
    </row>
    <row r="4650" spans="1:4" x14ac:dyDescent="0.25">
      <c r="A4650" s="111">
        <f t="shared" ca="1" si="144"/>
        <v>28</v>
      </c>
      <c r="B4650" s="111" t="str">
        <f ca="1">OFFSET('YODA Header Blocks'!$A$1,0,'YODA File'!A4650)</f>
        <v>Data Values</v>
      </c>
      <c r="C4650" s="111">
        <f t="shared" ca="1" si="145"/>
        <v>4549</v>
      </c>
      <c r="D4650" s="111" t="str">
        <f ca="1">IF(ROW()-2&gt;LengthHeader,"",
OFFSET('YODA Header Blocks'!$A$2,'YODA File'!C4650,'YODA File'!A4650))</f>
        <v/>
      </c>
    </row>
    <row r="4651" spans="1:4" x14ac:dyDescent="0.25">
      <c r="A4651" s="111">
        <f t="shared" ca="1" si="144"/>
        <v>28</v>
      </c>
      <c r="B4651" s="111" t="str">
        <f ca="1">OFFSET('YODA Header Blocks'!$A$1,0,'YODA File'!A4651)</f>
        <v>Data Values</v>
      </c>
      <c r="C4651" s="111">
        <f t="shared" ca="1" si="145"/>
        <v>4550</v>
      </c>
      <c r="D4651" s="111" t="str">
        <f ca="1">IF(ROW()-2&gt;LengthHeader,"",
OFFSET('YODA Header Blocks'!$A$2,'YODA File'!C4651,'YODA File'!A4651))</f>
        <v/>
      </c>
    </row>
    <row r="4652" spans="1:4" x14ac:dyDescent="0.25">
      <c r="A4652" s="111">
        <f t="shared" ca="1" si="144"/>
        <v>28</v>
      </c>
      <c r="B4652" s="111" t="str">
        <f ca="1">OFFSET('YODA Header Blocks'!$A$1,0,'YODA File'!A4652)</f>
        <v>Data Values</v>
      </c>
      <c r="C4652" s="111">
        <f t="shared" ca="1" si="145"/>
        <v>4551</v>
      </c>
      <c r="D4652" s="111" t="str">
        <f ca="1">IF(ROW()-2&gt;LengthHeader,"",
OFFSET('YODA Header Blocks'!$A$2,'YODA File'!C4652,'YODA File'!A4652))</f>
        <v/>
      </c>
    </row>
    <row r="4653" spans="1:4" x14ac:dyDescent="0.25">
      <c r="A4653" s="111">
        <f t="shared" ca="1" si="144"/>
        <v>28</v>
      </c>
      <c r="B4653" s="111" t="str">
        <f ca="1">OFFSET('YODA Header Blocks'!$A$1,0,'YODA File'!A4653)</f>
        <v>Data Values</v>
      </c>
      <c r="C4653" s="111">
        <f t="shared" ca="1" si="145"/>
        <v>4552</v>
      </c>
      <c r="D4653" s="111" t="str">
        <f ca="1">IF(ROW()-2&gt;LengthHeader,"",
OFFSET('YODA Header Blocks'!$A$2,'YODA File'!C4653,'YODA File'!A4653))</f>
        <v/>
      </c>
    </row>
    <row r="4654" spans="1:4" x14ac:dyDescent="0.25">
      <c r="A4654" s="111">
        <f t="shared" ca="1" si="144"/>
        <v>28</v>
      </c>
      <c r="B4654" s="111" t="str">
        <f ca="1">OFFSET('YODA Header Blocks'!$A$1,0,'YODA File'!A4654)</f>
        <v>Data Values</v>
      </c>
      <c r="C4654" s="111">
        <f t="shared" ca="1" si="145"/>
        <v>4553</v>
      </c>
      <c r="D4654" s="111" t="str">
        <f ca="1">IF(ROW()-2&gt;LengthHeader,"",
OFFSET('YODA Header Blocks'!$A$2,'YODA File'!C4654,'YODA File'!A4654))</f>
        <v/>
      </c>
    </row>
    <row r="4655" spans="1:4" x14ac:dyDescent="0.25">
      <c r="A4655" s="111">
        <f t="shared" ca="1" si="144"/>
        <v>28</v>
      </c>
      <c r="B4655" s="111" t="str">
        <f ca="1">OFFSET('YODA Header Blocks'!$A$1,0,'YODA File'!A4655)</f>
        <v>Data Values</v>
      </c>
      <c r="C4655" s="111">
        <f t="shared" ca="1" si="145"/>
        <v>4554</v>
      </c>
      <c r="D4655" s="111" t="str">
        <f ca="1">IF(ROW()-2&gt;LengthHeader,"",
OFFSET('YODA Header Blocks'!$A$2,'YODA File'!C4655,'YODA File'!A4655))</f>
        <v/>
      </c>
    </row>
    <row r="4656" spans="1:4" x14ac:dyDescent="0.25">
      <c r="A4656" s="111">
        <f t="shared" ca="1" si="144"/>
        <v>28</v>
      </c>
      <c r="B4656" s="111" t="str">
        <f ca="1">OFFSET('YODA Header Blocks'!$A$1,0,'YODA File'!A4656)</f>
        <v>Data Values</v>
      </c>
      <c r="C4656" s="111">
        <f t="shared" ca="1" si="145"/>
        <v>4555</v>
      </c>
      <c r="D4656" s="111" t="str">
        <f ca="1">IF(ROW()-2&gt;LengthHeader,"",
OFFSET('YODA Header Blocks'!$A$2,'YODA File'!C4656,'YODA File'!A4656))</f>
        <v/>
      </c>
    </row>
    <row r="4657" spans="1:4" x14ac:dyDescent="0.25">
      <c r="A4657" s="111">
        <f t="shared" ca="1" si="144"/>
        <v>28</v>
      </c>
      <c r="B4657" s="111" t="str">
        <f ca="1">OFFSET('YODA Header Blocks'!$A$1,0,'YODA File'!A4657)</f>
        <v>Data Values</v>
      </c>
      <c r="C4657" s="111">
        <f t="shared" ca="1" si="145"/>
        <v>4556</v>
      </c>
      <c r="D4657" s="111" t="str">
        <f ca="1">IF(ROW()-2&gt;LengthHeader,"",
OFFSET('YODA Header Blocks'!$A$2,'YODA File'!C4657,'YODA File'!A4657))</f>
        <v/>
      </c>
    </row>
    <row r="4658" spans="1:4" x14ac:dyDescent="0.25">
      <c r="A4658" s="111">
        <f t="shared" ca="1" si="144"/>
        <v>28</v>
      </c>
      <c r="B4658" s="111" t="str">
        <f ca="1">OFFSET('YODA Header Blocks'!$A$1,0,'YODA File'!A4658)</f>
        <v>Data Values</v>
      </c>
      <c r="C4658" s="111">
        <f t="shared" ca="1" si="145"/>
        <v>4557</v>
      </c>
      <c r="D4658" s="111" t="str">
        <f ca="1">IF(ROW()-2&gt;LengthHeader,"",
OFFSET('YODA Header Blocks'!$A$2,'YODA File'!C4658,'YODA File'!A4658))</f>
        <v/>
      </c>
    </row>
    <row r="4659" spans="1:4" x14ac:dyDescent="0.25">
      <c r="A4659" s="111">
        <f t="shared" ca="1" si="144"/>
        <v>28</v>
      </c>
      <c r="B4659" s="111" t="str">
        <f ca="1">OFFSET('YODA Header Blocks'!$A$1,0,'YODA File'!A4659)</f>
        <v>Data Values</v>
      </c>
      <c r="C4659" s="111">
        <f t="shared" ca="1" si="145"/>
        <v>4558</v>
      </c>
      <c r="D4659" s="111" t="str">
        <f ca="1">IF(ROW()-2&gt;LengthHeader,"",
OFFSET('YODA Header Blocks'!$A$2,'YODA File'!C4659,'YODA File'!A4659))</f>
        <v/>
      </c>
    </row>
    <row r="4660" spans="1:4" x14ac:dyDescent="0.25">
      <c r="A4660" s="111">
        <f t="shared" ca="1" si="144"/>
        <v>28</v>
      </c>
      <c r="B4660" s="111" t="str">
        <f ca="1">OFFSET('YODA Header Blocks'!$A$1,0,'YODA File'!A4660)</f>
        <v>Data Values</v>
      </c>
      <c r="C4660" s="111">
        <f t="shared" ca="1" si="145"/>
        <v>4559</v>
      </c>
      <c r="D4660" s="111" t="str">
        <f ca="1">IF(ROW()-2&gt;LengthHeader,"",
OFFSET('YODA Header Blocks'!$A$2,'YODA File'!C4660,'YODA File'!A4660))</f>
        <v/>
      </c>
    </row>
    <row r="4661" spans="1:4" x14ac:dyDescent="0.25">
      <c r="A4661" s="111">
        <f t="shared" ca="1" si="144"/>
        <v>28</v>
      </c>
      <c r="B4661" s="111" t="str">
        <f ca="1">OFFSET('YODA Header Blocks'!$A$1,0,'YODA File'!A4661)</f>
        <v>Data Values</v>
      </c>
      <c r="C4661" s="111">
        <f t="shared" ca="1" si="145"/>
        <v>4560</v>
      </c>
      <c r="D4661" s="111" t="str">
        <f ca="1">IF(ROW()-2&gt;LengthHeader,"",
OFFSET('YODA Header Blocks'!$A$2,'YODA File'!C4661,'YODA File'!A4661))</f>
        <v/>
      </c>
    </row>
    <row r="4662" spans="1:4" x14ac:dyDescent="0.25">
      <c r="A4662" s="111">
        <f t="shared" ca="1" si="144"/>
        <v>28</v>
      </c>
      <c r="B4662" s="111" t="str">
        <f ca="1">OFFSET('YODA Header Blocks'!$A$1,0,'YODA File'!A4662)</f>
        <v>Data Values</v>
      </c>
      <c r="C4662" s="111">
        <f t="shared" ca="1" si="145"/>
        <v>4561</v>
      </c>
      <c r="D4662" s="111" t="str">
        <f ca="1">IF(ROW()-2&gt;LengthHeader,"",
OFFSET('YODA Header Blocks'!$A$2,'YODA File'!C4662,'YODA File'!A4662))</f>
        <v/>
      </c>
    </row>
    <row r="4663" spans="1:4" x14ac:dyDescent="0.25">
      <c r="A4663" s="111">
        <f t="shared" ca="1" si="144"/>
        <v>28</v>
      </c>
      <c r="B4663" s="111" t="str">
        <f ca="1">OFFSET('YODA Header Blocks'!$A$1,0,'YODA File'!A4663)</f>
        <v>Data Values</v>
      </c>
      <c r="C4663" s="111">
        <f t="shared" ca="1" si="145"/>
        <v>4562</v>
      </c>
      <c r="D4663" s="111" t="str">
        <f ca="1">IF(ROW()-2&gt;LengthHeader,"",
OFFSET('YODA Header Blocks'!$A$2,'YODA File'!C4663,'YODA File'!A4663))</f>
        <v/>
      </c>
    </row>
    <row r="4664" spans="1:4" x14ac:dyDescent="0.25">
      <c r="A4664" s="111">
        <f t="shared" ca="1" si="144"/>
        <v>28</v>
      </c>
      <c r="B4664" s="111" t="str">
        <f ca="1">OFFSET('YODA Header Blocks'!$A$1,0,'YODA File'!A4664)</f>
        <v>Data Values</v>
      </c>
      <c r="C4664" s="111">
        <f t="shared" ca="1" si="145"/>
        <v>4563</v>
      </c>
      <c r="D4664" s="111" t="str">
        <f ca="1">IF(ROW()-2&gt;LengthHeader,"",
OFFSET('YODA Header Blocks'!$A$2,'YODA File'!C4664,'YODA File'!A4664))</f>
        <v/>
      </c>
    </row>
    <row r="4665" spans="1:4" x14ac:dyDescent="0.25">
      <c r="A4665" s="111">
        <f t="shared" ca="1" si="144"/>
        <v>28</v>
      </c>
      <c r="B4665" s="111" t="str">
        <f ca="1">OFFSET('YODA Header Blocks'!$A$1,0,'YODA File'!A4665)</f>
        <v>Data Values</v>
      </c>
      <c r="C4665" s="111">
        <f t="shared" ca="1" si="145"/>
        <v>4564</v>
      </c>
      <c r="D4665" s="111" t="str">
        <f ca="1">IF(ROW()-2&gt;LengthHeader,"",
OFFSET('YODA Header Blocks'!$A$2,'YODA File'!C4665,'YODA File'!A4665))</f>
        <v/>
      </c>
    </row>
    <row r="4666" spans="1:4" x14ac:dyDescent="0.25">
      <c r="A4666" s="111">
        <f t="shared" ca="1" si="144"/>
        <v>28</v>
      </c>
      <c r="B4666" s="111" t="str">
        <f ca="1">OFFSET('YODA Header Blocks'!$A$1,0,'YODA File'!A4666)</f>
        <v>Data Values</v>
      </c>
      <c r="C4666" s="111">
        <f t="shared" ca="1" si="145"/>
        <v>4565</v>
      </c>
      <c r="D4666" s="111" t="str">
        <f ca="1">IF(ROW()-2&gt;LengthHeader,"",
OFFSET('YODA Header Blocks'!$A$2,'YODA File'!C4666,'YODA File'!A4666))</f>
        <v/>
      </c>
    </row>
    <row r="4667" spans="1:4" x14ac:dyDescent="0.25">
      <c r="A4667" s="111">
        <f t="shared" ca="1" si="144"/>
        <v>28</v>
      </c>
      <c r="B4667" s="111" t="str">
        <f ca="1">OFFSET('YODA Header Blocks'!$A$1,0,'YODA File'!A4667)</f>
        <v>Data Values</v>
      </c>
      <c r="C4667" s="111">
        <f t="shared" ca="1" si="145"/>
        <v>4566</v>
      </c>
      <c r="D4667" s="111" t="str">
        <f ca="1">IF(ROW()-2&gt;LengthHeader,"",
OFFSET('YODA Header Blocks'!$A$2,'YODA File'!C4667,'YODA File'!A4667))</f>
        <v/>
      </c>
    </row>
    <row r="4668" spans="1:4" x14ac:dyDescent="0.25">
      <c r="A4668" s="111">
        <f t="shared" ca="1" si="144"/>
        <v>28</v>
      </c>
      <c r="B4668" s="111" t="str">
        <f ca="1">OFFSET('YODA Header Blocks'!$A$1,0,'YODA File'!A4668)</f>
        <v>Data Values</v>
      </c>
      <c r="C4668" s="111">
        <f t="shared" ca="1" si="145"/>
        <v>4567</v>
      </c>
      <c r="D4668" s="111" t="str">
        <f ca="1">IF(ROW()-2&gt;LengthHeader,"",
OFFSET('YODA Header Blocks'!$A$2,'YODA File'!C4668,'YODA File'!A4668))</f>
        <v/>
      </c>
    </row>
    <row r="4669" spans="1:4" x14ac:dyDescent="0.25">
      <c r="A4669" s="111">
        <f t="shared" ca="1" si="144"/>
        <v>28</v>
      </c>
      <c r="B4669" s="111" t="str">
        <f ca="1">OFFSET('YODA Header Blocks'!$A$1,0,'YODA File'!A4669)</f>
        <v>Data Values</v>
      </c>
      <c r="C4669" s="111">
        <f t="shared" ca="1" si="145"/>
        <v>4568</v>
      </c>
      <c r="D4669" s="111" t="str">
        <f ca="1">IF(ROW()-2&gt;LengthHeader,"",
OFFSET('YODA Header Blocks'!$A$2,'YODA File'!C4669,'YODA File'!A4669))</f>
        <v/>
      </c>
    </row>
    <row r="4670" spans="1:4" x14ac:dyDescent="0.25">
      <c r="A4670" s="111">
        <f t="shared" ca="1" si="144"/>
        <v>28</v>
      </c>
      <c r="B4670" s="111" t="str">
        <f ca="1">OFFSET('YODA Header Blocks'!$A$1,0,'YODA File'!A4670)</f>
        <v>Data Values</v>
      </c>
      <c r="C4670" s="111">
        <f t="shared" ca="1" si="145"/>
        <v>4569</v>
      </c>
      <c r="D4670" s="111" t="str">
        <f ca="1">IF(ROW()-2&gt;LengthHeader,"",
OFFSET('YODA Header Blocks'!$A$2,'YODA File'!C4670,'YODA File'!A4670))</f>
        <v/>
      </c>
    </row>
    <row r="4671" spans="1:4" x14ac:dyDescent="0.25">
      <c r="A4671" s="111">
        <f t="shared" ca="1" si="144"/>
        <v>28</v>
      </c>
      <c r="B4671" s="111" t="str">
        <f ca="1">OFFSET('YODA Header Blocks'!$A$1,0,'YODA File'!A4671)</f>
        <v>Data Values</v>
      </c>
      <c r="C4671" s="111">
        <f t="shared" ca="1" si="145"/>
        <v>4570</v>
      </c>
      <c r="D4671" s="111" t="str">
        <f ca="1">IF(ROW()-2&gt;LengthHeader,"",
OFFSET('YODA Header Blocks'!$A$2,'YODA File'!C4671,'YODA File'!A4671))</f>
        <v/>
      </c>
    </row>
    <row r="4672" spans="1:4" x14ac:dyDescent="0.25">
      <c r="A4672" s="111">
        <f t="shared" ca="1" si="144"/>
        <v>28</v>
      </c>
      <c r="B4672" s="111" t="str">
        <f ca="1">OFFSET('YODA Header Blocks'!$A$1,0,'YODA File'!A4672)</f>
        <v>Data Values</v>
      </c>
      <c r="C4672" s="111">
        <f t="shared" ca="1" si="145"/>
        <v>4571</v>
      </c>
      <c r="D4672" s="111" t="str">
        <f ca="1">IF(ROW()-2&gt;LengthHeader,"",
OFFSET('YODA Header Blocks'!$A$2,'YODA File'!C4672,'YODA File'!A4672))</f>
        <v/>
      </c>
    </row>
    <row r="4673" spans="1:4" x14ac:dyDescent="0.25">
      <c r="A4673" s="111">
        <f t="shared" ca="1" si="144"/>
        <v>28</v>
      </c>
      <c r="B4673" s="111" t="str">
        <f ca="1">OFFSET('YODA Header Blocks'!$A$1,0,'YODA File'!A4673)</f>
        <v>Data Values</v>
      </c>
      <c r="C4673" s="111">
        <f t="shared" ca="1" si="145"/>
        <v>4572</v>
      </c>
      <c r="D4673" s="111" t="str">
        <f ca="1">IF(ROW()-2&gt;LengthHeader,"",
OFFSET('YODA Header Blocks'!$A$2,'YODA File'!C4673,'YODA File'!A4673))</f>
        <v/>
      </c>
    </row>
    <row r="4674" spans="1:4" x14ac:dyDescent="0.25">
      <c r="A4674" s="111">
        <f t="shared" ca="1" si="144"/>
        <v>28</v>
      </c>
      <c r="B4674" s="111" t="str">
        <f ca="1">OFFSET('YODA Header Blocks'!$A$1,0,'YODA File'!A4674)</f>
        <v>Data Values</v>
      </c>
      <c r="C4674" s="111">
        <f t="shared" ca="1" si="145"/>
        <v>4573</v>
      </c>
      <c r="D4674" s="111" t="str">
        <f ca="1">IF(ROW()-2&gt;LengthHeader,"",
OFFSET('YODA Header Blocks'!$A$2,'YODA File'!C4674,'YODA File'!A4674))</f>
        <v/>
      </c>
    </row>
    <row r="4675" spans="1:4" x14ac:dyDescent="0.25">
      <c r="A4675" s="111">
        <f t="shared" ref="A4675:A4738" ca="1" si="146">IF(C4674=INDIRECT(CONCATENATE("'YODA Header Blocks'!R2C",A4674+1,":R2C",A4674+1),FALSE),A4674+1,A4674)</f>
        <v>28</v>
      </c>
      <c r="B4675" s="111" t="str">
        <f ca="1">OFFSET('YODA Header Blocks'!$A$1,0,'YODA File'!A4675)</f>
        <v>Data Values</v>
      </c>
      <c r="C4675" s="111">
        <f t="shared" ref="C4675:C4738" ca="1" si="147">IF(C4674=SUM(INDIRECT(CONCATENATE("'YODA Header Blocks'!R2C",A4674+1,":R2C",A4674+1),FALSE)),1,C4674+1)</f>
        <v>4574</v>
      </c>
      <c r="D4675" s="111" t="str">
        <f ca="1">IF(ROW()-2&gt;LengthHeader,"",
OFFSET('YODA Header Blocks'!$A$2,'YODA File'!C4675,'YODA File'!A4675))</f>
        <v/>
      </c>
    </row>
    <row r="4676" spans="1:4" x14ac:dyDescent="0.25">
      <c r="A4676" s="111">
        <f t="shared" ca="1" si="146"/>
        <v>28</v>
      </c>
      <c r="B4676" s="111" t="str">
        <f ca="1">OFFSET('YODA Header Blocks'!$A$1,0,'YODA File'!A4676)</f>
        <v>Data Values</v>
      </c>
      <c r="C4676" s="111">
        <f t="shared" ca="1" si="147"/>
        <v>4575</v>
      </c>
      <c r="D4676" s="111" t="str">
        <f ca="1">IF(ROW()-2&gt;LengthHeader,"",
OFFSET('YODA Header Blocks'!$A$2,'YODA File'!C4676,'YODA File'!A4676))</f>
        <v/>
      </c>
    </row>
    <row r="4677" spans="1:4" x14ac:dyDescent="0.25">
      <c r="A4677" s="111">
        <f t="shared" ca="1" si="146"/>
        <v>28</v>
      </c>
      <c r="B4677" s="111" t="str">
        <f ca="1">OFFSET('YODA Header Blocks'!$A$1,0,'YODA File'!A4677)</f>
        <v>Data Values</v>
      </c>
      <c r="C4677" s="111">
        <f t="shared" ca="1" si="147"/>
        <v>4576</v>
      </c>
      <c r="D4677" s="111" t="str">
        <f ca="1">IF(ROW()-2&gt;LengthHeader,"",
OFFSET('YODA Header Blocks'!$A$2,'YODA File'!C4677,'YODA File'!A4677))</f>
        <v/>
      </c>
    </row>
    <row r="4678" spans="1:4" x14ac:dyDescent="0.25">
      <c r="A4678" s="111">
        <f t="shared" ca="1" si="146"/>
        <v>28</v>
      </c>
      <c r="B4678" s="111" t="str">
        <f ca="1">OFFSET('YODA Header Blocks'!$A$1,0,'YODA File'!A4678)</f>
        <v>Data Values</v>
      </c>
      <c r="C4678" s="111">
        <f t="shared" ca="1" si="147"/>
        <v>4577</v>
      </c>
      <c r="D4678" s="111" t="str">
        <f ca="1">IF(ROW()-2&gt;LengthHeader,"",
OFFSET('YODA Header Blocks'!$A$2,'YODA File'!C4678,'YODA File'!A4678))</f>
        <v/>
      </c>
    </row>
    <row r="4679" spans="1:4" x14ac:dyDescent="0.25">
      <c r="A4679" s="111">
        <f t="shared" ca="1" si="146"/>
        <v>28</v>
      </c>
      <c r="B4679" s="111" t="str">
        <f ca="1">OFFSET('YODA Header Blocks'!$A$1,0,'YODA File'!A4679)</f>
        <v>Data Values</v>
      </c>
      <c r="C4679" s="111">
        <f t="shared" ca="1" si="147"/>
        <v>4578</v>
      </c>
      <c r="D4679" s="111" t="str">
        <f ca="1">IF(ROW()-2&gt;LengthHeader,"",
OFFSET('YODA Header Blocks'!$A$2,'YODA File'!C4679,'YODA File'!A4679))</f>
        <v/>
      </c>
    </row>
    <row r="4680" spans="1:4" x14ac:dyDescent="0.25">
      <c r="A4680" s="111">
        <f t="shared" ca="1" si="146"/>
        <v>28</v>
      </c>
      <c r="B4680" s="111" t="str">
        <f ca="1">OFFSET('YODA Header Blocks'!$A$1,0,'YODA File'!A4680)</f>
        <v>Data Values</v>
      </c>
      <c r="C4680" s="111">
        <f t="shared" ca="1" si="147"/>
        <v>4579</v>
      </c>
      <c r="D4680" s="111" t="str">
        <f ca="1">IF(ROW()-2&gt;LengthHeader,"",
OFFSET('YODA Header Blocks'!$A$2,'YODA File'!C4680,'YODA File'!A4680))</f>
        <v/>
      </c>
    </row>
    <row r="4681" spans="1:4" x14ac:dyDescent="0.25">
      <c r="A4681" s="111">
        <f t="shared" ca="1" si="146"/>
        <v>28</v>
      </c>
      <c r="B4681" s="111" t="str">
        <f ca="1">OFFSET('YODA Header Blocks'!$A$1,0,'YODA File'!A4681)</f>
        <v>Data Values</v>
      </c>
      <c r="C4681" s="111">
        <f t="shared" ca="1" si="147"/>
        <v>4580</v>
      </c>
      <c r="D4681" s="111" t="str">
        <f ca="1">IF(ROW()-2&gt;LengthHeader,"",
OFFSET('YODA Header Blocks'!$A$2,'YODA File'!C4681,'YODA File'!A4681))</f>
        <v/>
      </c>
    </row>
    <row r="4682" spans="1:4" x14ac:dyDescent="0.25">
      <c r="A4682" s="111">
        <f t="shared" ca="1" si="146"/>
        <v>28</v>
      </c>
      <c r="B4682" s="111" t="str">
        <f ca="1">OFFSET('YODA Header Blocks'!$A$1,0,'YODA File'!A4682)</f>
        <v>Data Values</v>
      </c>
      <c r="C4682" s="111">
        <f t="shared" ca="1" si="147"/>
        <v>4581</v>
      </c>
      <c r="D4682" s="111" t="str">
        <f ca="1">IF(ROW()-2&gt;LengthHeader,"",
OFFSET('YODA Header Blocks'!$A$2,'YODA File'!C4682,'YODA File'!A4682))</f>
        <v/>
      </c>
    </row>
    <row r="4683" spans="1:4" x14ac:dyDescent="0.25">
      <c r="A4683" s="111">
        <f t="shared" ca="1" si="146"/>
        <v>28</v>
      </c>
      <c r="B4683" s="111" t="str">
        <f ca="1">OFFSET('YODA Header Blocks'!$A$1,0,'YODA File'!A4683)</f>
        <v>Data Values</v>
      </c>
      <c r="C4683" s="111">
        <f t="shared" ca="1" si="147"/>
        <v>4582</v>
      </c>
      <c r="D4683" s="111" t="str">
        <f ca="1">IF(ROW()-2&gt;LengthHeader,"",
OFFSET('YODA Header Blocks'!$A$2,'YODA File'!C4683,'YODA File'!A4683))</f>
        <v/>
      </c>
    </row>
    <row r="4684" spans="1:4" x14ac:dyDescent="0.25">
      <c r="A4684" s="111">
        <f t="shared" ca="1" si="146"/>
        <v>28</v>
      </c>
      <c r="B4684" s="111" t="str">
        <f ca="1">OFFSET('YODA Header Blocks'!$A$1,0,'YODA File'!A4684)</f>
        <v>Data Values</v>
      </c>
      <c r="C4684" s="111">
        <f t="shared" ca="1" si="147"/>
        <v>4583</v>
      </c>
      <c r="D4684" s="111" t="str">
        <f ca="1">IF(ROW()-2&gt;LengthHeader,"",
OFFSET('YODA Header Blocks'!$A$2,'YODA File'!C4684,'YODA File'!A4684))</f>
        <v/>
      </c>
    </row>
    <row r="4685" spans="1:4" x14ac:dyDescent="0.25">
      <c r="A4685" s="111">
        <f t="shared" ca="1" si="146"/>
        <v>28</v>
      </c>
      <c r="B4685" s="111" t="str">
        <f ca="1">OFFSET('YODA Header Blocks'!$A$1,0,'YODA File'!A4685)</f>
        <v>Data Values</v>
      </c>
      <c r="C4685" s="111">
        <f t="shared" ca="1" si="147"/>
        <v>4584</v>
      </c>
      <c r="D4685" s="111" t="str">
        <f ca="1">IF(ROW()-2&gt;LengthHeader,"",
OFFSET('YODA Header Blocks'!$A$2,'YODA File'!C4685,'YODA File'!A4685))</f>
        <v/>
      </c>
    </row>
    <row r="4686" spans="1:4" x14ac:dyDescent="0.25">
      <c r="A4686" s="111">
        <f t="shared" ca="1" si="146"/>
        <v>28</v>
      </c>
      <c r="B4686" s="111" t="str">
        <f ca="1">OFFSET('YODA Header Blocks'!$A$1,0,'YODA File'!A4686)</f>
        <v>Data Values</v>
      </c>
      <c r="C4686" s="111">
        <f t="shared" ca="1" si="147"/>
        <v>4585</v>
      </c>
      <c r="D4686" s="111" t="str">
        <f ca="1">IF(ROW()-2&gt;LengthHeader,"",
OFFSET('YODA Header Blocks'!$A$2,'YODA File'!C4686,'YODA File'!A4686))</f>
        <v/>
      </c>
    </row>
    <row r="4687" spans="1:4" x14ac:dyDescent="0.25">
      <c r="A4687" s="111">
        <f t="shared" ca="1" si="146"/>
        <v>28</v>
      </c>
      <c r="B4687" s="111" t="str">
        <f ca="1">OFFSET('YODA Header Blocks'!$A$1,0,'YODA File'!A4687)</f>
        <v>Data Values</v>
      </c>
      <c r="C4687" s="111">
        <f t="shared" ca="1" si="147"/>
        <v>4586</v>
      </c>
      <c r="D4687" s="111" t="str">
        <f ca="1">IF(ROW()-2&gt;LengthHeader,"",
OFFSET('YODA Header Blocks'!$A$2,'YODA File'!C4687,'YODA File'!A4687))</f>
        <v/>
      </c>
    </row>
    <row r="4688" spans="1:4" x14ac:dyDescent="0.25">
      <c r="A4688" s="111">
        <f t="shared" ca="1" si="146"/>
        <v>28</v>
      </c>
      <c r="B4688" s="111" t="str">
        <f ca="1">OFFSET('YODA Header Blocks'!$A$1,0,'YODA File'!A4688)</f>
        <v>Data Values</v>
      </c>
      <c r="C4688" s="111">
        <f t="shared" ca="1" si="147"/>
        <v>4587</v>
      </c>
      <c r="D4688" s="111" t="str">
        <f ca="1">IF(ROW()-2&gt;LengthHeader,"",
OFFSET('YODA Header Blocks'!$A$2,'YODA File'!C4688,'YODA File'!A4688))</f>
        <v/>
      </c>
    </row>
    <row r="4689" spans="1:4" x14ac:dyDescent="0.25">
      <c r="A4689" s="111">
        <f t="shared" ca="1" si="146"/>
        <v>28</v>
      </c>
      <c r="B4689" s="111" t="str">
        <f ca="1">OFFSET('YODA Header Blocks'!$A$1,0,'YODA File'!A4689)</f>
        <v>Data Values</v>
      </c>
      <c r="C4689" s="111">
        <f t="shared" ca="1" si="147"/>
        <v>4588</v>
      </c>
      <c r="D4689" s="111" t="str">
        <f ca="1">IF(ROW()-2&gt;LengthHeader,"",
OFFSET('YODA Header Blocks'!$A$2,'YODA File'!C4689,'YODA File'!A4689))</f>
        <v/>
      </c>
    </row>
    <row r="4690" spans="1:4" x14ac:dyDescent="0.25">
      <c r="A4690" s="111">
        <f t="shared" ca="1" si="146"/>
        <v>28</v>
      </c>
      <c r="B4690" s="111" t="str">
        <f ca="1">OFFSET('YODA Header Blocks'!$A$1,0,'YODA File'!A4690)</f>
        <v>Data Values</v>
      </c>
      <c r="C4690" s="111">
        <f t="shared" ca="1" si="147"/>
        <v>4589</v>
      </c>
      <c r="D4690" s="111" t="str">
        <f ca="1">IF(ROW()-2&gt;LengthHeader,"",
OFFSET('YODA Header Blocks'!$A$2,'YODA File'!C4690,'YODA File'!A4690))</f>
        <v/>
      </c>
    </row>
    <row r="4691" spans="1:4" x14ac:dyDescent="0.25">
      <c r="A4691" s="111">
        <f t="shared" ca="1" si="146"/>
        <v>28</v>
      </c>
      <c r="B4691" s="111" t="str">
        <f ca="1">OFFSET('YODA Header Blocks'!$A$1,0,'YODA File'!A4691)</f>
        <v>Data Values</v>
      </c>
      <c r="C4691" s="111">
        <f t="shared" ca="1" si="147"/>
        <v>4590</v>
      </c>
      <c r="D4691" s="111" t="str">
        <f ca="1">IF(ROW()-2&gt;LengthHeader,"",
OFFSET('YODA Header Blocks'!$A$2,'YODA File'!C4691,'YODA File'!A4691))</f>
        <v/>
      </c>
    </row>
    <row r="4692" spans="1:4" x14ac:dyDescent="0.25">
      <c r="A4692" s="111">
        <f t="shared" ca="1" si="146"/>
        <v>28</v>
      </c>
      <c r="B4692" s="111" t="str">
        <f ca="1">OFFSET('YODA Header Blocks'!$A$1,0,'YODA File'!A4692)</f>
        <v>Data Values</v>
      </c>
      <c r="C4692" s="111">
        <f t="shared" ca="1" si="147"/>
        <v>4591</v>
      </c>
      <c r="D4692" s="111" t="str">
        <f ca="1">IF(ROW()-2&gt;LengthHeader,"",
OFFSET('YODA Header Blocks'!$A$2,'YODA File'!C4692,'YODA File'!A4692))</f>
        <v/>
      </c>
    </row>
    <row r="4693" spans="1:4" x14ac:dyDescent="0.25">
      <c r="A4693" s="111">
        <f t="shared" ca="1" si="146"/>
        <v>28</v>
      </c>
      <c r="B4693" s="111" t="str">
        <f ca="1">OFFSET('YODA Header Blocks'!$A$1,0,'YODA File'!A4693)</f>
        <v>Data Values</v>
      </c>
      <c r="C4693" s="111">
        <f t="shared" ca="1" si="147"/>
        <v>4592</v>
      </c>
      <c r="D4693" s="111" t="str">
        <f ca="1">IF(ROW()-2&gt;LengthHeader,"",
OFFSET('YODA Header Blocks'!$A$2,'YODA File'!C4693,'YODA File'!A4693))</f>
        <v/>
      </c>
    </row>
    <row r="4694" spans="1:4" x14ac:dyDescent="0.25">
      <c r="A4694" s="111">
        <f t="shared" ca="1" si="146"/>
        <v>28</v>
      </c>
      <c r="B4694" s="111" t="str">
        <f ca="1">OFFSET('YODA Header Blocks'!$A$1,0,'YODA File'!A4694)</f>
        <v>Data Values</v>
      </c>
      <c r="C4694" s="111">
        <f t="shared" ca="1" si="147"/>
        <v>4593</v>
      </c>
      <c r="D4694" s="111" t="str">
        <f ca="1">IF(ROW()-2&gt;LengthHeader,"",
OFFSET('YODA Header Blocks'!$A$2,'YODA File'!C4694,'YODA File'!A4694))</f>
        <v/>
      </c>
    </row>
    <row r="4695" spans="1:4" x14ac:dyDescent="0.25">
      <c r="A4695" s="111">
        <f t="shared" ca="1" si="146"/>
        <v>28</v>
      </c>
      <c r="B4695" s="111" t="str">
        <f ca="1">OFFSET('YODA Header Blocks'!$A$1,0,'YODA File'!A4695)</f>
        <v>Data Values</v>
      </c>
      <c r="C4695" s="111">
        <f t="shared" ca="1" si="147"/>
        <v>4594</v>
      </c>
      <c r="D4695" s="111" t="str">
        <f ca="1">IF(ROW()-2&gt;LengthHeader,"",
OFFSET('YODA Header Blocks'!$A$2,'YODA File'!C4695,'YODA File'!A4695))</f>
        <v/>
      </c>
    </row>
    <row r="4696" spans="1:4" x14ac:dyDescent="0.25">
      <c r="A4696" s="111">
        <f t="shared" ca="1" si="146"/>
        <v>28</v>
      </c>
      <c r="B4696" s="111" t="str">
        <f ca="1">OFFSET('YODA Header Blocks'!$A$1,0,'YODA File'!A4696)</f>
        <v>Data Values</v>
      </c>
      <c r="C4696" s="111">
        <f t="shared" ca="1" si="147"/>
        <v>4595</v>
      </c>
      <c r="D4696" s="111" t="str">
        <f ca="1">IF(ROW()-2&gt;LengthHeader,"",
OFFSET('YODA Header Blocks'!$A$2,'YODA File'!C4696,'YODA File'!A4696))</f>
        <v/>
      </c>
    </row>
    <row r="4697" spans="1:4" x14ac:dyDescent="0.25">
      <c r="A4697" s="111">
        <f t="shared" ca="1" si="146"/>
        <v>28</v>
      </c>
      <c r="B4697" s="111" t="str">
        <f ca="1">OFFSET('YODA Header Blocks'!$A$1,0,'YODA File'!A4697)</f>
        <v>Data Values</v>
      </c>
      <c r="C4697" s="111">
        <f t="shared" ca="1" si="147"/>
        <v>4596</v>
      </c>
      <c r="D4697" s="111" t="str">
        <f ca="1">IF(ROW()-2&gt;LengthHeader,"",
OFFSET('YODA Header Blocks'!$A$2,'YODA File'!C4697,'YODA File'!A4697))</f>
        <v/>
      </c>
    </row>
    <row r="4698" spans="1:4" x14ac:dyDescent="0.25">
      <c r="A4698" s="111">
        <f t="shared" ca="1" si="146"/>
        <v>28</v>
      </c>
      <c r="B4698" s="111" t="str">
        <f ca="1">OFFSET('YODA Header Blocks'!$A$1,0,'YODA File'!A4698)</f>
        <v>Data Values</v>
      </c>
      <c r="C4698" s="111">
        <f t="shared" ca="1" si="147"/>
        <v>4597</v>
      </c>
      <c r="D4698" s="111" t="str">
        <f ca="1">IF(ROW()-2&gt;LengthHeader,"",
OFFSET('YODA Header Blocks'!$A$2,'YODA File'!C4698,'YODA File'!A4698))</f>
        <v/>
      </c>
    </row>
    <row r="4699" spans="1:4" x14ac:dyDescent="0.25">
      <c r="A4699" s="111">
        <f t="shared" ca="1" si="146"/>
        <v>28</v>
      </c>
      <c r="B4699" s="111" t="str">
        <f ca="1">OFFSET('YODA Header Blocks'!$A$1,0,'YODA File'!A4699)</f>
        <v>Data Values</v>
      </c>
      <c r="C4699" s="111">
        <f t="shared" ca="1" si="147"/>
        <v>4598</v>
      </c>
      <c r="D4699" s="111" t="str">
        <f ca="1">IF(ROW()-2&gt;LengthHeader,"",
OFFSET('YODA Header Blocks'!$A$2,'YODA File'!C4699,'YODA File'!A4699))</f>
        <v/>
      </c>
    </row>
    <row r="4700" spans="1:4" x14ac:dyDescent="0.25">
      <c r="A4700" s="111">
        <f t="shared" ca="1" si="146"/>
        <v>28</v>
      </c>
      <c r="B4700" s="111" t="str">
        <f ca="1">OFFSET('YODA Header Blocks'!$A$1,0,'YODA File'!A4700)</f>
        <v>Data Values</v>
      </c>
      <c r="C4700" s="111">
        <f t="shared" ca="1" si="147"/>
        <v>4599</v>
      </c>
      <c r="D4700" s="111" t="str">
        <f ca="1">IF(ROW()-2&gt;LengthHeader,"",
OFFSET('YODA Header Blocks'!$A$2,'YODA File'!C4700,'YODA File'!A4700))</f>
        <v/>
      </c>
    </row>
    <row r="4701" spans="1:4" x14ac:dyDescent="0.25">
      <c r="A4701" s="111">
        <f t="shared" ca="1" si="146"/>
        <v>28</v>
      </c>
      <c r="B4701" s="111" t="str">
        <f ca="1">OFFSET('YODA Header Blocks'!$A$1,0,'YODA File'!A4701)</f>
        <v>Data Values</v>
      </c>
      <c r="C4701" s="111">
        <f t="shared" ca="1" si="147"/>
        <v>4600</v>
      </c>
      <c r="D4701" s="111" t="str">
        <f ca="1">IF(ROW()-2&gt;LengthHeader,"",
OFFSET('YODA Header Blocks'!$A$2,'YODA File'!C4701,'YODA File'!A4701))</f>
        <v/>
      </c>
    </row>
    <row r="4702" spans="1:4" x14ac:dyDescent="0.25">
      <c r="A4702" s="111">
        <f t="shared" ca="1" si="146"/>
        <v>28</v>
      </c>
      <c r="B4702" s="111" t="str">
        <f ca="1">OFFSET('YODA Header Blocks'!$A$1,0,'YODA File'!A4702)</f>
        <v>Data Values</v>
      </c>
      <c r="C4702" s="111">
        <f t="shared" ca="1" si="147"/>
        <v>4601</v>
      </c>
      <c r="D4702" s="111" t="str">
        <f ca="1">IF(ROW()-2&gt;LengthHeader,"",
OFFSET('YODA Header Blocks'!$A$2,'YODA File'!C4702,'YODA File'!A4702))</f>
        <v/>
      </c>
    </row>
    <row r="4703" spans="1:4" x14ac:dyDescent="0.25">
      <c r="A4703" s="111">
        <f t="shared" ca="1" si="146"/>
        <v>28</v>
      </c>
      <c r="B4703" s="111" t="str">
        <f ca="1">OFFSET('YODA Header Blocks'!$A$1,0,'YODA File'!A4703)</f>
        <v>Data Values</v>
      </c>
      <c r="C4703" s="111">
        <f t="shared" ca="1" si="147"/>
        <v>4602</v>
      </c>
      <c r="D4703" s="111" t="str">
        <f ca="1">IF(ROW()-2&gt;LengthHeader,"",
OFFSET('YODA Header Blocks'!$A$2,'YODA File'!C4703,'YODA File'!A4703))</f>
        <v/>
      </c>
    </row>
    <row r="4704" spans="1:4" x14ac:dyDescent="0.25">
      <c r="A4704" s="111">
        <f t="shared" ca="1" si="146"/>
        <v>28</v>
      </c>
      <c r="B4704" s="111" t="str">
        <f ca="1">OFFSET('YODA Header Blocks'!$A$1,0,'YODA File'!A4704)</f>
        <v>Data Values</v>
      </c>
      <c r="C4704" s="111">
        <f t="shared" ca="1" si="147"/>
        <v>4603</v>
      </c>
      <c r="D4704" s="111" t="str">
        <f ca="1">IF(ROW()-2&gt;LengthHeader,"",
OFFSET('YODA Header Blocks'!$A$2,'YODA File'!C4704,'YODA File'!A4704))</f>
        <v/>
      </c>
    </row>
    <row r="4705" spans="1:4" x14ac:dyDescent="0.25">
      <c r="A4705" s="111">
        <f t="shared" ca="1" si="146"/>
        <v>28</v>
      </c>
      <c r="B4705" s="111" t="str">
        <f ca="1">OFFSET('YODA Header Blocks'!$A$1,0,'YODA File'!A4705)</f>
        <v>Data Values</v>
      </c>
      <c r="C4705" s="111">
        <f t="shared" ca="1" si="147"/>
        <v>4604</v>
      </c>
      <c r="D4705" s="111" t="str">
        <f ca="1">IF(ROW()-2&gt;LengthHeader,"",
OFFSET('YODA Header Blocks'!$A$2,'YODA File'!C4705,'YODA File'!A4705))</f>
        <v/>
      </c>
    </row>
    <row r="4706" spans="1:4" x14ac:dyDescent="0.25">
      <c r="A4706" s="111">
        <f t="shared" ca="1" si="146"/>
        <v>28</v>
      </c>
      <c r="B4706" s="111" t="str">
        <f ca="1">OFFSET('YODA Header Blocks'!$A$1,0,'YODA File'!A4706)</f>
        <v>Data Values</v>
      </c>
      <c r="C4706" s="111">
        <f t="shared" ca="1" si="147"/>
        <v>4605</v>
      </c>
      <c r="D4706" s="111" t="str">
        <f ca="1">IF(ROW()-2&gt;LengthHeader,"",
OFFSET('YODA Header Blocks'!$A$2,'YODA File'!C4706,'YODA File'!A4706))</f>
        <v/>
      </c>
    </row>
    <row r="4707" spans="1:4" x14ac:dyDescent="0.25">
      <c r="A4707" s="111">
        <f t="shared" ca="1" si="146"/>
        <v>28</v>
      </c>
      <c r="B4707" s="111" t="str">
        <f ca="1">OFFSET('YODA Header Blocks'!$A$1,0,'YODA File'!A4707)</f>
        <v>Data Values</v>
      </c>
      <c r="C4707" s="111">
        <f t="shared" ca="1" si="147"/>
        <v>4606</v>
      </c>
      <c r="D4707" s="111" t="str">
        <f ca="1">IF(ROW()-2&gt;LengthHeader,"",
OFFSET('YODA Header Blocks'!$A$2,'YODA File'!C4707,'YODA File'!A4707))</f>
        <v/>
      </c>
    </row>
    <row r="4708" spans="1:4" x14ac:dyDescent="0.25">
      <c r="A4708" s="111">
        <f t="shared" ca="1" si="146"/>
        <v>28</v>
      </c>
      <c r="B4708" s="111" t="str">
        <f ca="1">OFFSET('YODA Header Blocks'!$A$1,0,'YODA File'!A4708)</f>
        <v>Data Values</v>
      </c>
      <c r="C4708" s="111">
        <f t="shared" ca="1" si="147"/>
        <v>4607</v>
      </c>
      <c r="D4708" s="111" t="str">
        <f ca="1">IF(ROW()-2&gt;LengthHeader,"",
OFFSET('YODA Header Blocks'!$A$2,'YODA File'!C4708,'YODA File'!A4708))</f>
        <v/>
      </c>
    </row>
    <row r="4709" spans="1:4" x14ac:dyDescent="0.25">
      <c r="A4709" s="111">
        <f t="shared" ca="1" si="146"/>
        <v>28</v>
      </c>
      <c r="B4709" s="111" t="str">
        <f ca="1">OFFSET('YODA Header Blocks'!$A$1,0,'YODA File'!A4709)</f>
        <v>Data Values</v>
      </c>
      <c r="C4709" s="111">
        <f t="shared" ca="1" si="147"/>
        <v>4608</v>
      </c>
      <c r="D4709" s="111" t="str">
        <f ca="1">IF(ROW()-2&gt;LengthHeader,"",
OFFSET('YODA Header Blocks'!$A$2,'YODA File'!C4709,'YODA File'!A4709))</f>
        <v/>
      </c>
    </row>
    <row r="4710" spans="1:4" x14ac:dyDescent="0.25">
      <c r="A4710" s="111">
        <f t="shared" ca="1" si="146"/>
        <v>28</v>
      </c>
      <c r="B4710" s="111" t="str">
        <f ca="1">OFFSET('YODA Header Blocks'!$A$1,0,'YODA File'!A4710)</f>
        <v>Data Values</v>
      </c>
      <c r="C4710" s="111">
        <f t="shared" ca="1" si="147"/>
        <v>4609</v>
      </c>
      <c r="D4710" s="111" t="str">
        <f ca="1">IF(ROW()-2&gt;LengthHeader,"",
OFFSET('YODA Header Blocks'!$A$2,'YODA File'!C4710,'YODA File'!A4710))</f>
        <v/>
      </c>
    </row>
    <row r="4711" spans="1:4" x14ac:dyDescent="0.25">
      <c r="A4711" s="111">
        <f t="shared" ca="1" si="146"/>
        <v>28</v>
      </c>
      <c r="B4711" s="111" t="str">
        <f ca="1">OFFSET('YODA Header Blocks'!$A$1,0,'YODA File'!A4711)</f>
        <v>Data Values</v>
      </c>
      <c r="C4711" s="111">
        <f t="shared" ca="1" si="147"/>
        <v>4610</v>
      </c>
      <c r="D4711" s="111" t="str">
        <f ca="1">IF(ROW()-2&gt;LengthHeader,"",
OFFSET('YODA Header Blocks'!$A$2,'YODA File'!C4711,'YODA File'!A4711))</f>
        <v/>
      </c>
    </row>
    <row r="4712" spans="1:4" x14ac:dyDescent="0.25">
      <c r="A4712" s="111">
        <f t="shared" ca="1" si="146"/>
        <v>28</v>
      </c>
      <c r="B4712" s="111" t="str">
        <f ca="1">OFFSET('YODA Header Blocks'!$A$1,0,'YODA File'!A4712)</f>
        <v>Data Values</v>
      </c>
      <c r="C4712" s="111">
        <f t="shared" ca="1" si="147"/>
        <v>4611</v>
      </c>
      <c r="D4712" s="111" t="str">
        <f ca="1">IF(ROW()-2&gt;LengthHeader,"",
OFFSET('YODA Header Blocks'!$A$2,'YODA File'!C4712,'YODA File'!A4712))</f>
        <v/>
      </c>
    </row>
    <row r="4713" spans="1:4" x14ac:dyDescent="0.25">
      <c r="A4713" s="111">
        <f t="shared" ca="1" si="146"/>
        <v>28</v>
      </c>
      <c r="B4713" s="111" t="str">
        <f ca="1">OFFSET('YODA Header Blocks'!$A$1,0,'YODA File'!A4713)</f>
        <v>Data Values</v>
      </c>
      <c r="C4713" s="111">
        <f t="shared" ca="1" si="147"/>
        <v>4612</v>
      </c>
      <c r="D4713" s="111" t="str">
        <f ca="1">IF(ROW()-2&gt;LengthHeader,"",
OFFSET('YODA Header Blocks'!$A$2,'YODA File'!C4713,'YODA File'!A4713))</f>
        <v/>
      </c>
    </row>
    <row r="4714" spans="1:4" x14ac:dyDescent="0.25">
      <c r="A4714" s="111">
        <f t="shared" ca="1" si="146"/>
        <v>28</v>
      </c>
      <c r="B4714" s="111" t="str">
        <f ca="1">OFFSET('YODA Header Blocks'!$A$1,0,'YODA File'!A4714)</f>
        <v>Data Values</v>
      </c>
      <c r="C4714" s="111">
        <f t="shared" ca="1" si="147"/>
        <v>4613</v>
      </c>
      <c r="D4714" s="111" t="str">
        <f ca="1">IF(ROW()-2&gt;LengthHeader,"",
OFFSET('YODA Header Blocks'!$A$2,'YODA File'!C4714,'YODA File'!A4714))</f>
        <v/>
      </c>
    </row>
    <row r="4715" spans="1:4" x14ac:dyDescent="0.25">
      <c r="A4715" s="111">
        <f t="shared" ca="1" si="146"/>
        <v>28</v>
      </c>
      <c r="B4715" s="111" t="str">
        <f ca="1">OFFSET('YODA Header Blocks'!$A$1,0,'YODA File'!A4715)</f>
        <v>Data Values</v>
      </c>
      <c r="C4715" s="111">
        <f t="shared" ca="1" si="147"/>
        <v>4614</v>
      </c>
      <c r="D4715" s="111" t="str">
        <f ca="1">IF(ROW()-2&gt;LengthHeader,"",
OFFSET('YODA Header Blocks'!$A$2,'YODA File'!C4715,'YODA File'!A4715))</f>
        <v/>
      </c>
    </row>
    <row r="4716" spans="1:4" x14ac:dyDescent="0.25">
      <c r="A4716" s="111">
        <f t="shared" ca="1" si="146"/>
        <v>28</v>
      </c>
      <c r="B4716" s="111" t="str">
        <f ca="1">OFFSET('YODA Header Blocks'!$A$1,0,'YODA File'!A4716)</f>
        <v>Data Values</v>
      </c>
      <c r="C4716" s="111">
        <f t="shared" ca="1" si="147"/>
        <v>4615</v>
      </c>
      <c r="D4716" s="111" t="str">
        <f ca="1">IF(ROW()-2&gt;LengthHeader,"",
OFFSET('YODA Header Blocks'!$A$2,'YODA File'!C4716,'YODA File'!A4716))</f>
        <v/>
      </c>
    </row>
    <row r="4717" spans="1:4" x14ac:dyDescent="0.25">
      <c r="A4717" s="111">
        <f t="shared" ca="1" si="146"/>
        <v>28</v>
      </c>
      <c r="B4717" s="111" t="str">
        <f ca="1">OFFSET('YODA Header Blocks'!$A$1,0,'YODA File'!A4717)</f>
        <v>Data Values</v>
      </c>
      <c r="C4717" s="111">
        <f t="shared" ca="1" si="147"/>
        <v>4616</v>
      </c>
      <c r="D4717" s="111" t="str">
        <f ca="1">IF(ROW()-2&gt;LengthHeader,"",
OFFSET('YODA Header Blocks'!$A$2,'YODA File'!C4717,'YODA File'!A4717))</f>
        <v/>
      </c>
    </row>
    <row r="4718" spans="1:4" x14ac:dyDescent="0.25">
      <c r="A4718" s="111">
        <f t="shared" ca="1" si="146"/>
        <v>28</v>
      </c>
      <c r="B4718" s="111" t="str">
        <f ca="1">OFFSET('YODA Header Blocks'!$A$1,0,'YODA File'!A4718)</f>
        <v>Data Values</v>
      </c>
      <c r="C4718" s="111">
        <f t="shared" ca="1" si="147"/>
        <v>4617</v>
      </c>
      <c r="D4718" s="111" t="str">
        <f ca="1">IF(ROW()-2&gt;LengthHeader,"",
OFFSET('YODA Header Blocks'!$A$2,'YODA File'!C4718,'YODA File'!A4718))</f>
        <v/>
      </c>
    </row>
    <row r="4719" spans="1:4" x14ac:dyDescent="0.25">
      <c r="A4719" s="111">
        <f t="shared" ca="1" si="146"/>
        <v>28</v>
      </c>
      <c r="B4719" s="111" t="str">
        <f ca="1">OFFSET('YODA Header Blocks'!$A$1,0,'YODA File'!A4719)</f>
        <v>Data Values</v>
      </c>
      <c r="C4719" s="111">
        <f t="shared" ca="1" si="147"/>
        <v>4618</v>
      </c>
      <c r="D4719" s="111" t="str">
        <f ca="1">IF(ROW()-2&gt;LengthHeader,"",
OFFSET('YODA Header Blocks'!$A$2,'YODA File'!C4719,'YODA File'!A4719))</f>
        <v/>
      </c>
    </row>
    <row r="4720" spans="1:4" x14ac:dyDescent="0.25">
      <c r="A4720" s="111">
        <f t="shared" ca="1" si="146"/>
        <v>28</v>
      </c>
      <c r="B4720" s="111" t="str">
        <f ca="1">OFFSET('YODA Header Blocks'!$A$1,0,'YODA File'!A4720)</f>
        <v>Data Values</v>
      </c>
      <c r="C4720" s="111">
        <f t="shared" ca="1" si="147"/>
        <v>4619</v>
      </c>
      <c r="D4720" s="111" t="str">
        <f ca="1">IF(ROW()-2&gt;LengthHeader,"",
OFFSET('YODA Header Blocks'!$A$2,'YODA File'!C4720,'YODA File'!A4720))</f>
        <v/>
      </c>
    </row>
    <row r="4721" spans="1:4" x14ac:dyDescent="0.25">
      <c r="A4721" s="111">
        <f t="shared" ca="1" si="146"/>
        <v>28</v>
      </c>
      <c r="B4721" s="111" t="str">
        <f ca="1">OFFSET('YODA Header Blocks'!$A$1,0,'YODA File'!A4721)</f>
        <v>Data Values</v>
      </c>
      <c r="C4721" s="111">
        <f t="shared" ca="1" si="147"/>
        <v>4620</v>
      </c>
      <c r="D4721" s="111" t="str">
        <f ca="1">IF(ROW()-2&gt;LengthHeader,"",
OFFSET('YODA Header Blocks'!$A$2,'YODA File'!C4721,'YODA File'!A4721))</f>
        <v/>
      </c>
    </row>
    <row r="4722" spans="1:4" x14ac:dyDescent="0.25">
      <c r="A4722" s="111">
        <f t="shared" ca="1" si="146"/>
        <v>28</v>
      </c>
      <c r="B4722" s="111" t="str">
        <f ca="1">OFFSET('YODA Header Blocks'!$A$1,0,'YODA File'!A4722)</f>
        <v>Data Values</v>
      </c>
      <c r="C4722" s="111">
        <f t="shared" ca="1" si="147"/>
        <v>4621</v>
      </c>
      <c r="D4722" s="111" t="str">
        <f ca="1">IF(ROW()-2&gt;LengthHeader,"",
OFFSET('YODA Header Blocks'!$A$2,'YODA File'!C4722,'YODA File'!A4722))</f>
        <v/>
      </c>
    </row>
    <row r="4723" spans="1:4" x14ac:dyDescent="0.25">
      <c r="A4723" s="111">
        <f t="shared" ca="1" si="146"/>
        <v>28</v>
      </c>
      <c r="B4723" s="111" t="str">
        <f ca="1">OFFSET('YODA Header Blocks'!$A$1,0,'YODA File'!A4723)</f>
        <v>Data Values</v>
      </c>
      <c r="C4723" s="111">
        <f t="shared" ca="1" si="147"/>
        <v>4622</v>
      </c>
      <c r="D4723" s="111" t="str">
        <f ca="1">IF(ROW()-2&gt;LengthHeader,"",
OFFSET('YODA Header Blocks'!$A$2,'YODA File'!C4723,'YODA File'!A4723))</f>
        <v/>
      </c>
    </row>
    <row r="4724" spans="1:4" x14ac:dyDescent="0.25">
      <c r="A4724" s="111">
        <f t="shared" ca="1" si="146"/>
        <v>28</v>
      </c>
      <c r="B4724" s="111" t="str">
        <f ca="1">OFFSET('YODA Header Blocks'!$A$1,0,'YODA File'!A4724)</f>
        <v>Data Values</v>
      </c>
      <c r="C4724" s="111">
        <f t="shared" ca="1" si="147"/>
        <v>4623</v>
      </c>
      <c r="D4724" s="111" t="str">
        <f ca="1">IF(ROW()-2&gt;LengthHeader,"",
OFFSET('YODA Header Blocks'!$A$2,'YODA File'!C4724,'YODA File'!A4724))</f>
        <v/>
      </c>
    </row>
    <row r="4725" spans="1:4" x14ac:dyDescent="0.25">
      <c r="A4725" s="111">
        <f t="shared" ca="1" si="146"/>
        <v>28</v>
      </c>
      <c r="B4725" s="111" t="str">
        <f ca="1">OFFSET('YODA Header Blocks'!$A$1,0,'YODA File'!A4725)</f>
        <v>Data Values</v>
      </c>
      <c r="C4725" s="111">
        <f t="shared" ca="1" si="147"/>
        <v>4624</v>
      </c>
      <c r="D4725" s="111" t="str">
        <f ca="1">IF(ROW()-2&gt;LengthHeader,"",
OFFSET('YODA Header Blocks'!$A$2,'YODA File'!C4725,'YODA File'!A4725))</f>
        <v/>
      </c>
    </row>
    <row r="4726" spans="1:4" x14ac:dyDescent="0.25">
      <c r="A4726" s="111">
        <f t="shared" ca="1" si="146"/>
        <v>28</v>
      </c>
      <c r="B4726" s="111" t="str">
        <f ca="1">OFFSET('YODA Header Blocks'!$A$1,0,'YODA File'!A4726)</f>
        <v>Data Values</v>
      </c>
      <c r="C4726" s="111">
        <f t="shared" ca="1" si="147"/>
        <v>4625</v>
      </c>
      <c r="D4726" s="111" t="str">
        <f ca="1">IF(ROW()-2&gt;LengthHeader,"",
OFFSET('YODA Header Blocks'!$A$2,'YODA File'!C4726,'YODA File'!A4726))</f>
        <v/>
      </c>
    </row>
    <row r="4727" spans="1:4" x14ac:dyDescent="0.25">
      <c r="A4727" s="111">
        <f t="shared" ca="1" si="146"/>
        <v>28</v>
      </c>
      <c r="B4727" s="111" t="str">
        <f ca="1">OFFSET('YODA Header Blocks'!$A$1,0,'YODA File'!A4727)</f>
        <v>Data Values</v>
      </c>
      <c r="C4727" s="111">
        <f t="shared" ca="1" si="147"/>
        <v>4626</v>
      </c>
      <c r="D4727" s="111" t="str">
        <f ca="1">IF(ROW()-2&gt;LengthHeader,"",
OFFSET('YODA Header Blocks'!$A$2,'YODA File'!C4727,'YODA File'!A4727))</f>
        <v/>
      </c>
    </row>
    <row r="4728" spans="1:4" x14ac:dyDescent="0.25">
      <c r="A4728" s="111">
        <f t="shared" ca="1" si="146"/>
        <v>28</v>
      </c>
      <c r="B4728" s="111" t="str">
        <f ca="1">OFFSET('YODA Header Blocks'!$A$1,0,'YODA File'!A4728)</f>
        <v>Data Values</v>
      </c>
      <c r="C4728" s="111">
        <f t="shared" ca="1" si="147"/>
        <v>4627</v>
      </c>
      <c r="D4728" s="111" t="str">
        <f ca="1">IF(ROW()-2&gt;LengthHeader,"",
OFFSET('YODA Header Blocks'!$A$2,'YODA File'!C4728,'YODA File'!A4728))</f>
        <v/>
      </c>
    </row>
    <row r="4729" spans="1:4" x14ac:dyDescent="0.25">
      <c r="A4729" s="111">
        <f t="shared" ca="1" si="146"/>
        <v>28</v>
      </c>
      <c r="B4729" s="111" t="str">
        <f ca="1">OFFSET('YODA Header Blocks'!$A$1,0,'YODA File'!A4729)</f>
        <v>Data Values</v>
      </c>
      <c r="C4729" s="111">
        <f t="shared" ca="1" si="147"/>
        <v>4628</v>
      </c>
      <c r="D4729" s="111" t="str">
        <f ca="1">IF(ROW()-2&gt;LengthHeader,"",
OFFSET('YODA Header Blocks'!$A$2,'YODA File'!C4729,'YODA File'!A4729))</f>
        <v/>
      </c>
    </row>
    <row r="4730" spans="1:4" x14ac:dyDescent="0.25">
      <c r="A4730" s="111">
        <f t="shared" ca="1" si="146"/>
        <v>28</v>
      </c>
      <c r="B4730" s="111" t="str">
        <f ca="1">OFFSET('YODA Header Blocks'!$A$1,0,'YODA File'!A4730)</f>
        <v>Data Values</v>
      </c>
      <c r="C4730" s="111">
        <f t="shared" ca="1" si="147"/>
        <v>4629</v>
      </c>
      <c r="D4730" s="111" t="str">
        <f ca="1">IF(ROW()-2&gt;LengthHeader,"",
OFFSET('YODA Header Blocks'!$A$2,'YODA File'!C4730,'YODA File'!A4730))</f>
        <v/>
      </c>
    </row>
    <row r="4731" spans="1:4" x14ac:dyDescent="0.25">
      <c r="A4731" s="111">
        <f t="shared" ca="1" si="146"/>
        <v>28</v>
      </c>
      <c r="B4731" s="111" t="str">
        <f ca="1">OFFSET('YODA Header Blocks'!$A$1,0,'YODA File'!A4731)</f>
        <v>Data Values</v>
      </c>
      <c r="C4731" s="111">
        <f t="shared" ca="1" si="147"/>
        <v>4630</v>
      </c>
      <c r="D4731" s="111" t="str">
        <f ca="1">IF(ROW()-2&gt;LengthHeader,"",
OFFSET('YODA Header Blocks'!$A$2,'YODA File'!C4731,'YODA File'!A4731))</f>
        <v/>
      </c>
    </row>
    <row r="4732" spans="1:4" x14ac:dyDescent="0.25">
      <c r="A4732" s="111">
        <f t="shared" ca="1" si="146"/>
        <v>28</v>
      </c>
      <c r="B4732" s="111" t="str">
        <f ca="1">OFFSET('YODA Header Blocks'!$A$1,0,'YODA File'!A4732)</f>
        <v>Data Values</v>
      </c>
      <c r="C4732" s="111">
        <f t="shared" ca="1" si="147"/>
        <v>4631</v>
      </c>
      <c r="D4732" s="111" t="str">
        <f ca="1">IF(ROW()-2&gt;LengthHeader,"",
OFFSET('YODA Header Blocks'!$A$2,'YODA File'!C4732,'YODA File'!A4732))</f>
        <v/>
      </c>
    </row>
    <row r="4733" spans="1:4" x14ac:dyDescent="0.25">
      <c r="A4733" s="111">
        <f t="shared" ca="1" si="146"/>
        <v>28</v>
      </c>
      <c r="B4733" s="111" t="str">
        <f ca="1">OFFSET('YODA Header Blocks'!$A$1,0,'YODA File'!A4733)</f>
        <v>Data Values</v>
      </c>
      <c r="C4733" s="111">
        <f t="shared" ca="1" si="147"/>
        <v>4632</v>
      </c>
      <c r="D4733" s="111" t="str">
        <f ca="1">IF(ROW()-2&gt;LengthHeader,"",
OFFSET('YODA Header Blocks'!$A$2,'YODA File'!C4733,'YODA File'!A4733))</f>
        <v/>
      </c>
    </row>
    <row r="4734" spans="1:4" x14ac:dyDescent="0.25">
      <c r="A4734" s="111">
        <f t="shared" ca="1" si="146"/>
        <v>28</v>
      </c>
      <c r="B4734" s="111" t="str">
        <f ca="1">OFFSET('YODA Header Blocks'!$A$1,0,'YODA File'!A4734)</f>
        <v>Data Values</v>
      </c>
      <c r="C4734" s="111">
        <f t="shared" ca="1" si="147"/>
        <v>4633</v>
      </c>
      <c r="D4734" s="111" t="str">
        <f ca="1">IF(ROW()-2&gt;LengthHeader,"",
OFFSET('YODA Header Blocks'!$A$2,'YODA File'!C4734,'YODA File'!A4734))</f>
        <v/>
      </c>
    </row>
    <row r="4735" spans="1:4" x14ac:dyDescent="0.25">
      <c r="A4735" s="111">
        <f t="shared" ca="1" si="146"/>
        <v>28</v>
      </c>
      <c r="B4735" s="111" t="str">
        <f ca="1">OFFSET('YODA Header Blocks'!$A$1,0,'YODA File'!A4735)</f>
        <v>Data Values</v>
      </c>
      <c r="C4735" s="111">
        <f t="shared" ca="1" si="147"/>
        <v>4634</v>
      </c>
      <c r="D4735" s="111" t="str">
        <f ca="1">IF(ROW()-2&gt;LengthHeader,"",
OFFSET('YODA Header Blocks'!$A$2,'YODA File'!C4735,'YODA File'!A4735))</f>
        <v/>
      </c>
    </row>
    <row r="4736" spans="1:4" x14ac:dyDescent="0.25">
      <c r="A4736" s="111">
        <f t="shared" ca="1" si="146"/>
        <v>28</v>
      </c>
      <c r="B4736" s="111" t="str">
        <f ca="1">OFFSET('YODA Header Blocks'!$A$1,0,'YODA File'!A4736)</f>
        <v>Data Values</v>
      </c>
      <c r="C4736" s="111">
        <f t="shared" ca="1" si="147"/>
        <v>4635</v>
      </c>
      <c r="D4736" s="111" t="str">
        <f ca="1">IF(ROW()-2&gt;LengthHeader,"",
OFFSET('YODA Header Blocks'!$A$2,'YODA File'!C4736,'YODA File'!A4736))</f>
        <v/>
      </c>
    </row>
    <row r="4737" spans="1:4" x14ac:dyDescent="0.25">
      <c r="A4737" s="111">
        <f t="shared" ca="1" si="146"/>
        <v>28</v>
      </c>
      <c r="B4737" s="111" t="str">
        <f ca="1">OFFSET('YODA Header Blocks'!$A$1,0,'YODA File'!A4737)</f>
        <v>Data Values</v>
      </c>
      <c r="C4737" s="111">
        <f t="shared" ca="1" si="147"/>
        <v>4636</v>
      </c>
      <c r="D4737" s="111" t="str">
        <f ca="1">IF(ROW()-2&gt;LengthHeader,"",
OFFSET('YODA Header Blocks'!$A$2,'YODA File'!C4737,'YODA File'!A4737))</f>
        <v/>
      </c>
    </row>
    <row r="4738" spans="1:4" x14ac:dyDescent="0.25">
      <c r="A4738" s="111">
        <f t="shared" ca="1" si="146"/>
        <v>28</v>
      </c>
      <c r="B4738" s="111" t="str">
        <f ca="1">OFFSET('YODA Header Blocks'!$A$1,0,'YODA File'!A4738)</f>
        <v>Data Values</v>
      </c>
      <c r="C4738" s="111">
        <f t="shared" ca="1" si="147"/>
        <v>4637</v>
      </c>
      <c r="D4738" s="111" t="str">
        <f ca="1">IF(ROW()-2&gt;LengthHeader,"",
OFFSET('YODA Header Blocks'!$A$2,'YODA File'!C4738,'YODA File'!A4738))</f>
        <v/>
      </c>
    </row>
    <row r="4739" spans="1:4" x14ac:dyDescent="0.25">
      <c r="A4739" s="111">
        <f t="shared" ref="A4739:A4802" ca="1" si="148">IF(C4738=INDIRECT(CONCATENATE("'YODA Header Blocks'!R2C",A4738+1,":R2C",A4738+1),FALSE),A4738+1,A4738)</f>
        <v>28</v>
      </c>
      <c r="B4739" s="111" t="str">
        <f ca="1">OFFSET('YODA Header Blocks'!$A$1,0,'YODA File'!A4739)</f>
        <v>Data Values</v>
      </c>
      <c r="C4739" s="111">
        <f t="shared" ref="C4739:C4802" ca="1" si="149">IF(C4738=SUM(INDIRECT(CONCATENATE("'YODA Header Blocks'!R2C",A4738+1,":R2C",A4738+1),FALSE)),1,C4738+1)</f>
        <v>4638</v>
      </c>
      <c r="D4739" s="111" t="str">
        <f ca="1">IF(ROW()-2&gt;LengthHeader,"",
OFFSET('YODA Header Blocks'!$A$2,'YODA File'!C4739,'YODA File'!A4739))</f>
        <v/>
      </c>
    </row>
    <row r="4740" spans="1:4" x14ac:dyDescent="0.25">
      <c r="A4740" s="111">
        <f t="shared" ca="1" si="148"/>
        <v>28</v>
      </c>
      <c r="B4740" s="111" t="str">
        <f ca="1">OFFSET('YODA Header Blocks'!$A$1,0,'YODA File'!A4740)</f>
        <v>Data Values</v>
      </c>
      <c r="C4740" s="111">
        <f t="shared" ca="1" si="149"/>
        <v>4639</v>
      </c>
      <c r="D4740" s="111" t="str">
        <f ca="1">IF(ROW()-2&gt;LengthHeader,"",
OFFSET('YODA Header Blocks'!$A$2,'YODA File'!C4740,'YODA File'!A4740))</f>
        <v/>
      </c>
    </row>
    <row r="4741" spans="1:4" x14ac:dyDescent="0.25">
      <c r="A4741" s="111">
        <f t="shared" ca="1" si="148"/>
        <v>28</v>
      </c>
      <c r="B4741" s="111" t="str">
        <f ca="1">OFFSET('YODA Header Blocks'!$A$1,0,'YODA File'!A4741)</f>
        <v>Data Values</v>
      </c>
      <c r="C4741" s="111">
        <f t="shared" ca="1" si="149"/>
        <v>4640</v>
      </c>
      <c r="D4741" s="111" t="str">
        <f ca="1">IF(ROW()-2&gt;LengthHeader,"",
OFFSET('YODA Header Blocks'!$A$2,'YODA File'!C4741,'YODA File'!A4741))</f>
        <v/>
      </c>
    </row>
    <row r="4742" spans="1:4" x14ac:dyDescent="0.25">
      <c r="A4742" s="111">
        <f t="shared" ca="1" si="148"/>
        <v>28</v>
      </c>
      <c r="B4742" s="111" t="str">
        <f ca="1">OFFSET('YODA Header Blocks'!$A$1,0,'YODA File'!A4742)</f>
        <v>Data Values</v>
      </c>
      <c r="C4742" s="111">
        <f t="shared" ca="1" si="149"/>
        <v>4641</v>
      </c>
      <c r="D4742" s="111" t="str">
        <f ca="1">IF(ROW()-2&gt;LengthHeader,"",
OFFSET('YODA Header Blocks'!$A$2,'YODA File'!C4742,'YODA File'!A4742))</f>
        <v/>
      </c>
    </row>
    <row r="4743" spans="1:4" x14ac:dyDescent="0.25">
      <c r="A4743" s="111">
        <f t="shared" ca="1" si="148"/>
        <v>28</v>
      </c>
      <c r="B4743" s="111" t="str">
        <f ca="1">OFFSET('YODA Header Blocks'!$A$1,0,'YODA File'!A4743)</f>
        <v>Data Values</v>
      </c>
      <c r="C4743" s="111">
        <f t="shared" ca="1" si="149"/>
        <v>4642</v>
      </c>
      <c r="D4743" s="111" t="str">
        <f ca="1">IF(ROW()-2&gt;LengthHeader,"",
OFFSET('YODA Header Blocks'!$A$2,'YODA File'!C4743,'YODA File'!A4743))</f>
        <v/>
      </c>
    </row>
    <row r="4744" spans="1:4" x14ac:dyDescent="0.25">
      <c r="A4744" s="111">
        <f t="shared" ca="1" si="148"/>
        <v>28</v>
      </c>
      <c r="B4744" s="111" t="str">
        <f ca="1">OFFSET('YODA Header Blocks'!$A$1,0,'YODA File'!A4744)</f>
        <v>Data Values</v>
      </c>
      <c r="C4744" s="111">
        <f t="shared" ca="1" si="149"/>
        <v>4643</v>
      </c>
      <c r="D4744" s="111" t="str">
        <f ca="1">IF(ROW()-2&gt;LengthHeader,"",
OFFSET('YODA Header Blocks'!$A$2,'YODA File'!C4744,'YODA File'!A4744))</f>
        <v/>
      </c>
    </row>
    <row r="4745" spans="1:4" x14ac:dyDescent="0.25">
      <c r="A4745" s="111">
        <f t="shared" ca="1" si="148"/>
        <v>28</v>
      </c>
      <c r="B4745" s="111" t="str">
        <f ca="1">OFFSET('YODA Header Blocks'!$A$1,0,'YODA File'!A4745)</f>
        <v>Data Values</v>
      </c>
      <c r="C4745" s="111">
        <f t="shared" ca="1" si="149"/>
        <v>4644</v>
      </c>
      <c r="D4745" s="111" t="str">
        <f ca="1">IF(ROW()-2&gt;LengthHeader,"",
OFFSET('YODA Header Blocks'!$A$2,'YODA File'!C4745,'YODA File'!A4745))</f>
        <v/>
      </c>
    </row>
    <row r="4746" spans="1:4" x14ac:dyDescent="0.25">
      <c r="A4746" s="111">
        <f t="shared" ca="1" si="148"/>
        <v>28</v>
      </c>
      <c r="B4746" s="111" t="str">
        <f ca="1">OFFSET('YODA Header Blocks'!$A$1,0,'YODA File'!A4746)</f>
        <v>Data Values</v>
      </c>
      <c r="C4746" s="111">
        <f t="shared" ca="1" si="149"/>
        <v>4645</v>
      </c>
      <c r="D4746" s="111" t="str">
        <f ca="1">IF(ROW()-2&gt;LengthHeader,"",
OFFSET('YODA Header Blocks'!$A$2,'YODA File'!C4746,'YODA File'!A4746))</f>
        <v/>
      </c>
    </row>
    <row r="4747" spans="1:4" x14ac:dyDescent="0.25">
      <c r="A4747" s="111">
        <f t="shared" ca="1" si="148"/>
        <v>28</v>
      </c>
      <c r="B4747" s="111" t="str">
        <f ca="1">OFFSET('YODA Header Blocks'!$A$1,0,'YODA File'!A4747)</f>
        <v>Data Values</v>
      </c>
      <c r="C4747" s="111">
        <f t="shared" ca="1" si="149"/>
        <v>4646</v>
      </c>
      <c r="D4747" s="111" t="str">
        <f ca="1">IF(ROW()-2&gt;LengthHeader,"",
OFFSET('YODA Header Blocks'!$A$2,'YODA File'!C4747,'YODA File'!A4747))</f>
        <v/>
      </c>
    </row>
    <row r="4748" spans="1:4" x14ac:dyDescent="0.25">
      <c r="A4748" s="111">
        <f t="shared" ca="1" si="148"/>
        <v>28</v>
      </c>
      <c r="B4748" s="111" t="str">
        <f ca="1">OFFSET('YODA Header Blocks'!$A$1,0,'YODA File'!A4748)</f>
        <v>Data Values</v>
      </c>
      <c r="C4748" s="111">
        <f t="shared" ca="1" si="149"/>
        <v>4647</v>
      </c>
      <c r="D4748" s="111" t="str">
        <f ca="1">IF(ROW()-2&gt;LengthHeader,"",
OFFSET('YODA Header Blocks'!$A$2,'YODA File'!C4748,'YODA File'!A4748))</f>
        <v/>
      </c>
    </row>
    <row r="4749" spans="1:4" x14ac:dyDescent="0.25">
      <c r="A4749" s="111">
        <f t="shared" ca="1" si="148"/>
        <v>28</v>
      </c>
      <c r="B4749" s="111" t="str">
        <f ca="1">OFFSET('YODA Header Blocks'!$A$1,0,'YODA File'!A4749)</f>
        <v>Data Values</v>
      </c>
      <c r="C4749" s="111">
        <f t="shared" ca="1" si="149"/>
        <v>4648</v>
      </c>
      <c r="D4749" s="111" t="str">
        <f ca="1">IF(ROW()-2&gt;LengthHeader,"",
OFFSET('YODA Header Blocks'!$A$2,'YODA File'!C4749,'YODA File'!A4749))</f>
        <v/>
      </c>
    </row>
    <row r="4750" spans="1:4" x14ac:dyDescent="0.25">
      <c r="A4750" s="111">
        <f t="shared" ca="1" si="148"/>
        <v>28</v>
      </c>
      <c r="B4750" s="111" t="str">
        <f ca="1">OFFSET('YODA Header Blocks'!$A$1,0,'YODA File'!A4750)</f>
        <v>Data Values</v>
      </c>
      <c r="C4750" s="111">
        <f t="shared" ca="1" si="149"/>
        <v>4649</v>
      </c>
      <c r="D4750" s="111" t="str">
        <f ca="1">IF(ROW()-2&gt;LengthHeader,"",
OFFSET('YODA Header Blocks'!$A$2,'YODA File'!C4750,'YODA File'!A4750))</f>
        <v/>
      </c>
    </row>
    <row r="4751" spans="1:4" x14ac:dyDescent="0.25">
      <c r="A4751" s="111">
        <f t="shared" ca="1" si="148"/>
        <v>28</v>
      </c>
      <c r="B4751" s="111" t="str">
        <f ca="1">OFFSET('YODA Header Blocks'!$A$1,0,'YODA File'!A4751)</f>
        <v>Data Values</v>
      </c>
      <c r="C4751" s="111">
        <f t="shared" ca="1" si="149"/>
        <v>4650</v>
      </c>
      <c r="D4751" s="111" t="str">
        <f ca="1">IF(ROW()-2&gt;LengthHeader,"",
OFFSET('YODA Header Blocks'!$A$2,'YODA File'!C4751,'YODA File'!A4751))</f>
        <v/>
      </c>
    </row>
    <row r="4752" spans="1:4" x14ac:dyDescent="0.25">
      <c r="A4752" s="111">
        <f t="shared" ca="1" si="148"/>
        <v>28</v>
      </c>
      <c r="B4752" s="111" t="str">
        <f ca="1">OFFSET('YODA Header Blocks'!$A$1,0,'YODA File'!A4752)</f>
        <v>Data Values</v>
      </c>
      <c r="C4752" s="111">
        <f t="shared" ca="1" si="149"/>
        <v>4651</v>
      </c>
      <c r="D4752" s="111" t="str">
        <f ca="1">IF(ROW()-2&gt;LengthHeader,"",
OFFSET('YODA Header Blocks'!$A$2,'YODA File'!C4752,'YODA File'!A4752))</f>
        <v/>
      </c>
    </row>
    <row r="4753" spans="1:4" x14ac:dyDescent="0.25">
      <c r="A4753" s="111">
        <f t="shared" ca="1" si="148"/>
        <v>28</v>
      </c>
      <c r="B4753" s="111" t="str">
        <f ca="1">OFFSET('YODA Header Blocks'!$A$1,0,'YODA File'!A4753)</f>
        <v>Data Values</v>
      </c>
      <c r="C4753" s="111">
        <f t="shared" ca="1" si="149"/>
        <v>4652</v>
      </c>
      <c r="D4753" s="111" t="str">
        <f ca="1">IF(ROW()-2&gt;LengthHeader,"",
OFFSET('YODA Header Blocks'!$A$2,'YODA File'!C4753,'YODA File'!A4753))</f>
        <v/>
      </c>
    </row>
    <row r="4754" spans="1:4" x14ac:dyDescent="0.25">
      <c r="A4754" s="111">
        <f t="shared" ca="1" si="148"/>
        <v>28</v>
      </c>
      <c r="B4754" s="111" t="str">
        <f ca="1">OFFSET('YODA Header Blocks'!$A$1,0,'YODA File'!A4754)</f>
        <v>Data Values</v>
      </c>
      <c r="C4754" s="111">
        <f t="shared" ca="1" si="149"/>
        <v>4653</v>
      </c>
      <c r="D4754" s="111" t="str">
        <f ca="1">IF(ROW()-2&gt;LengthHeader,"",
OFFSET('YODA Header Blocks'!$A$2,'YODA File'!C4754,'YODA File'!A4754))</f>
        <v/>
      </c>
    </row>
    <row r="4755" spans="1:4" x14ac:dyDescent="0.25">
      <c r="A4755" s="111">
        <f t="shared" ca="1" si="148"/>
        <v>28</v>
      </c>
      <c r="B4755" s="111" t="str">
        <f ca="1">OFFSET('YODA Header Blocks'!$A$1,0,'YODA File'!A4755)</f>
        <v>Data Values</v>
      </c>
      <c r="C4755" s="111">
        <f t="shared" ca="1" si="149"/>
        <v>4654</v>
      </c>
      <c r="D4755" s="111" t="str">
        <f ca="1">IF(ROW()-2&gt;LengthHeader,"",
OFFSET('YODA Header Blocks'!$A$2,'YODA File'!C4755,'YODA File'!A4755))</f>
        <v/>
      </c>
    </row>
    <row r="4756" spans="1:4" x14ac:dyDescent="0.25">
      <c r="A4756" s="111">
        <f t="shared" ca="1" si="148"/>
        <v>28</v>
      </c>
      <c r="B4756" s="111" t="str">
        <f ca="1">OFFSET('YODA Header Blocks'!$A$1,0,'YODA File'!A4756)</f>
        <v>Data Values</v>
      </c>
      <c r="C4756" s="111">
        <f t="shared" ca="1" si="149"/>
        <v>4655</v>
      </c>
      <c r="D4756" s="111" t="str">
        <f ca="1">IF(ROW()-2&gt;LengthHeader,"",
OFFSET('YODA Header Blocks'!$A$2,'YODA File'!C4756,'YODA File'!A4756))</f>
        <v/>
      </c>
    </row>
    <row r="4757" spans="1:4" x14ac:dyDescent="0.25">
      <c r="A4757" s="111">
        <f t="shared" ca="1" si="148"/>
        <v>28</v>
      </c>
      <c r="B4757" s="111" t="str">
        <f ca="1">OFFSET('YODA Header Blocks'!$A$1,0,'YODA File'!A4757)</f>
        <v>Data Values</v>
      </c>
      <c r="C4757" s="111">
        <f t="shared" ca="1" si="149"/>
        <v>4656</v>
      </c>
      <c r="D4757" s="111" t="str">
        <f ca="1">IF(ROW()-2&gt;LengthHeader,"",
OFFSET('YODA Header Blocks'!$A$2,'YODA File'!C4757,'YODA File'!A4757))</f>
        <v/>
      </c>
    </row>
    <row r="4758" spans="1:4" x14ac:dyDescent="0.25">
      <c r="A4758" s="111">
        <f t="shared" ca="1" si="148"/>
        <v>28</v>
      </c>
      <c r="B4758" s="111" t="str">
        <f ca="1">OFFSET('YODA Header Blocks'!$A$1,0,'YODA File'!A4758)</f>
        <v>Data Values</v>
      </c>
      <c r="C4758" s="111">
        <f t="shared" ca="1" si="149"/>
        <v>4657</v>
      </c>
      <c r="D4758" s="111" t="str">
        <f ca="1">IF(ROW()-2&gt;LengthHeader,"",
OFFSET('YODA Header Blocks'!$A$2,'YODA File'!C4758,'YODA File'!A4758))</f>
        <v/>
      </c>
    </row>
    <row r="4759" spans="1:4" x14ac:dyDescent="0.25">
      <c r="A4759" s="111">
        <f t="shared" ca="1" si="148"/>
        <v>28</v>
      </c>
      <c r="B4759" s="111" t="str">
        <f ca="1">OFFSET('YODA Header Blocks'!$A$1,0,'YODA File'!A4759)</f>
        <v>Data Values</v>
      </c>
      <c r="C4759" s="111">
        <f t="shared" ca="1" si="149"/>
        <v>4658</v>
      </c>
      <c r="D4759" s="111" t="str">
        <f ca="1">IF(ROW()-2&gt;LengthHeader,"",
OFFSET('YODA Header Blocks'!$A$2,'YODA File'!C4759,'YODA File'!A4759))</f>
        <v/>
      </c>
    </row>
    <row r="4760" spans="1:4" x14ac:dyDescent="0.25">
      <c r="A4760" s="111">
        <f t="shared" ca="1" si="148"/>
        <v>28</v>
      </c>
      <c r="B4760" s="111" t="str">
        <f ca="1">OFFSET('YODA Header Blocks'!$A$1,0,'YODA File'!A4760)</f>
        <v>Data Values</v>
      </c>
      <c r="C4760" s="111">
        <f t="shared" ca="1" si="149"/>
        <v>4659</v>
      </c>
      <c r="D4760" s="111" t="str">
        <f ca="1">IF(ROW()-2&gt;LengthHeader,"",
OFFSET('YODA Header Blocks'!$A$2,'YODA File'!C4760,'YODA File'!A4760))</f>
        <v/>
      </c>
    </row>
    <row r="4761" spans="1:4" x14ac:dyDescent="0.25">
      <c r="A4761" s="111">
        <f t="shared" ca="1" si="148"/>
        <v>28</v>
      </c>
      <c r="B4761" s="111" t="str">
        <f ca="1">OFFSET('YODA Header Blocks'!$A$1,0,'YODA File'!A4761)</f>
        <v>Data Values</v>
      </c>
      <c r="C4761" s="111">
        <f t="shared" ca="1" si="149"/>
        <v>4660</v>
      </c>
      <c r="D4761" s="111" t="str">
        <f ca="1">IF(ROW()-2&gt;LengthHeader,"",
OFFSET('YODA Header Blocks'!$A$2,'YODA File'!C4761,'YODA File'!A4761))</f>
        <v/>
      </c>
    </row>
    <row r="4762" spans="1:4" x14ac:dyDescent="0.25">
      <c r="A4762" s="111">
        <f t="shared" ca="1" si="148"/>
        <v>28</v>
      </c>
      <c r="B4762" s="111" t="str">
        <f ca="1">OFFSET('YODA Header Blocks'!$A$1,0,'YODA File'!A4762)</f>
        <v>Data Values</v>
      </c>
      <c r="C4762" s="111">
        <f t="shared" ca="1" si="149"/>
        <v>4661</v>
      </c>
      <c r="D4762" s="111" t="str">
        <f ca="1">IF(ROW()-2&gt;LengthHeader,"",
OFFSET('YODA Header Blocks'!$A$2,'YODA File'!C4762,'YODA File'!A4762))</f>
        <v/>
      </c>
    </row>
    <row r="4763" spans="1:4" x14ac:dyDescent="0.25">
      <c r="A4763" s="111">
        <f t="shared" ca="1" si="148"/>
        <v>28</v>
      </c>
      <c r="B4763" s="111" t="str">
        <f ca="1">OFFSET('YODA Header Blocks'!$A$1,0,'YODA File'!A4763)</f>
        <v>Data Values</v>
      </c>
      <c r="C4763" s="111">
        <f t="shared" ca="1" si="149"/>
        <v>4662</v>
      </c>
      <c r="D4763" s="111" t="str">
        <f ca="1">IF(ROW()-2&gt;LengthHeader,"",
OFFSET('YODA Header Blocks'!$A$2,'YODA File'!C4763,'YODA File'!A4763))</f>
        <v/>
      </c>
    </row>
    <row r="4764" spans="1:4" x14ac:dyDescent="0.25">
      <c r="A4764" s="111">
        <f t="shared" ca="1" si="148"/>
        <v>28</v>
      </c>
      <c r="B4764" s="111" t="str">
        <f ca="1">OFFSET('YODA Header Blocks'!$A$1,0,'YODA File'!A4764)</f>
        <v>Data Values</v>
      </c>
      <c r="C4764" s="111">
        <f t="shared" ca="1" si="149"/>
        <v>4663</v>
      </c>
      <c r="D4764" s="111" t="str">
        <f ca="1">IF(ROW()-2&gt;LengthHeader,"",
OFFSET('YODA Header Blocks'!$A$2,'YODA File'!C4764,'YODA File'!A4764))</f>
        <v/>
      </c>
    </row>
    <row r="4765" spans="1:4" x14ac:dyDescent="0.25">
      <c r="A4765" s="111">
        <f t="shared" ca="1" si="148"/>
        <v>28</v>
      </c>
      <c r="B4765" s="111" t="str">
        <f ca="1">OFFSET('YODA Header Blocks'!$A$1,0,'YODA File'!A4765)</f>
        <v>Data Values</v>
      </c>
      <c r="C4765" s="111">
        <f t="shared" ca="1" si="149"/>
        <v>4664</v>
      </c>
      <c r="D4765" s="111" t="str">
        <f ca="1">IF(ROW()-2&gt;LengthHeader,"",
OFFSET('YODA Header Blocks'!$A$2,'YODA File'!C4765,'YODA File'!A4765))</f>
        <v/>
      </c>
    </row>
    <row r="4766" spans="1:4" x14ac:dyDescent="0.25">
      <c r="A4766" s="111">
        <f t="shared" ca="1" si="148"/>
        <v>28</v>
      </c>
      <c r="B4766" s="111" t="str">
        <f ca="1">OFFSET('YODA Header Blocks'!$A$1,0,'YODA File'!A4766)</f>
        <v>Data Values</v>
      </c>
      <c r="C4766" s="111">
        <f t="shared" ca="1" si="149"/>
        <v>4665</v>
      </c>
      <c r="D4766" s="111" t="str">
        <f ca="1">IF(ROW()-2&gt;LengthHeader,"",
OFFSET('YODA Header Blocks'!$A$2,'YODA File'!C4766,'YODA File'!A4766))</f>
        <v/>
      </c>
    </row>
    <row r="4767" spans="1:4" x14ac:dyDescent="0.25">
      <c r="A4767" s="111">
        <f t="shared" ca="1" si="148"/>
        <v>28</v>
      </c>
      <c r="B4767" s="111" t="str">
        <f ca="1">OFFSET('YODA Header Blocks'!$A$1,0,'YODA File'!A4767)</f>
        <v>Data Values</v>
      </c>
      <c r="C4767" s="111">
        <f t="shared" ca="1" si="149"/>
        <v>4666</v>
      </c>
      <c r="D4767" s="111" t="str">
        <f ca="1">IF(ROW()-2&gt;LengthHeader,"",
OFFSET('YODA Header Blocks'!$A$2,'YODA File'!C4767,'YODA File'!A4767))</f>
        <v/>
      </c>
    </row>
    <row r="4768" spans="1:4" x14ac:dyDescent="0.25">
      <c r="A4768" s="111">
        <f t="shared" ca="1" si="148"/>
        <v>28</v>
      </c>
      <c r="B4768" s="111" t="str">
        <f ca="1">OFFSET('YODA Header Blocks'!$A$1,0,'YODA File'!A4768)</f>
        <v>Data Values</v>
      </c>
      <c r="C4768" s="111">
        <f t="shared" ca="1" si="149"/>
        <v>4667</v>
      </c>
      <c r="D4768" s="111" t="str">
        <f ca="1">IF(ROW()-2&gt;LengthHeader,"",
OFFSET('YODA Header Blocks'!$A$2,'YODA File'!C4768,'YODA File'!A4768))</f>
        <v/>
      </c>
    </row>
    <row r="4769" spans="1:4" x14ac:dyDescent="0.25">
      <c r="A4769" s="111">
        <f t="shared" ca="1" si="148"/>
        <v>28</v>
      </c>
      <c r="B4769" s="111" t="str">
        <f ca="1">OFFSET('YODA Header Blocks'!$A$1,0,'YODA File'!A4769)</f>
        <v>Data Values</v>
      </c>
      <c r="C4769" s="111">
        <f t="shared" ca="1" si="149"/>
        <v>4668</v>
      </c>
      <c r="D4769" s="111" t="str">
        <f ca="1">IF(ROW()-2&gt;LengthHeader,"",
OFFSET('YODA Header Blocks'!$A$2,'YODA File'!C4769,'YODA File'!A4769))</f>
        <v/>
      </c>
    </row>
    <row r="4770" spans="1:4" x14ac:dyDescent="0.25">
      <c r="A4770" s="111">
        <f t="shared" ca="1" si="148"/>
        <v>28</v>
      </c>
      <c r="B4770" s="111" t="str">
        <f ca="1">OFFSET('YODA Header Blocks'!$A$1,0,'YODA File'!A4770)</f>
        <v>Data Values</v>
      </c>
      <c r="C4770" s="111">
        <f t="shared" ca="1" si="149"/>
        <v>4669</v>
      </c>
      <c r="D4770" s="111" t="str">
        <f ca="1">IF(ROW()-2&gt;LengthHeader,"",
OFFSET('YODA Header Blocks'!$A$2,'YODA File'!C4770,'YODA File'!A4770))</f>
        <v/>
      </c>
    </row>
    <row r="4771" spans="1:4" x14ac:dyDescent="0.25">
      <c r="A4771" s="111">
        <f t="shared" ca="1" si="148"/>
        <v>28</v>
      </c>
      <c r="B4771" s="111" t="str">
        <f ca="1">OFFSET('YODA Header Blocks'!$A$1,0,'YODA File'!A4771)</f>
        <v>Data Values</v>
      </c>
      <c r="C4771" s="111">
        <f t="shared" ca="1" si="149"/>
        <v>4670</v>
      </c>
      <c r="D4771" s="111" t="str">
        <f ca="1">IF(ROW()-2&gt;LengthHeader,"",
OFFSET('YODA Header Blocks'!$A$2,'YODA File'!C4771,'YODA File'!A4771))</f>
        <v/>
      </c>
    </row>
    <row r="4772" spans="1:4" x14ac:dyDescent="0.25">
      <c r="A4772" s="111">
        <f t="shared" ca="1" si="148"/>
        <v>28</v>
      </c>
      <c r="B4772" s="111" t="str">
        <f ca="1">OFFSET('YODA Header Blocks'!$A$1,0,'YODA File'!A4772)</f>
        <v>Data Values</v>
      </c>
      <c r="C4772" s="111">
        <f t="shared" ca="1" si="149"/>
        <v>4671</v>
      </c>
      <c r="D4772" s="111" t="str">
        <f ca="1">IF(ROW()-2&gt;LengthHeader,"",
OFFSET('YODA Header Blocks'!$A$2,'YODA File'!C4772,'YODA File'!A4772))</f>
        <v/>
      </c>
    </row>
    <row r="4773" spans="1:4" x14ac:dyDescent="0.25">
      <c r="A4773" s="111">
        <f t="shared" ca="1" si="148"/>
        <v>28</v>
      </c>
      <c r="B4773" s="111" t="str">
        <f ca="1">OFFSET('YODA Header Blocks'!$A$1,0,'YODA File'!A4773)</f>
        <v>Data Values</v>
      </c>
      <c r="C4773" s="111">
        <f t="shared" ca="1" si="149"/>
        <v>4672</v>
      </c>
      <c r="D4773" s="111" t="str">
        <f ca="1">IF(ROW()-2&gt;LengthHeader,"",
OFFSET('YODA Header Blocks'!$A$2,'YODA File'!C4773,'YODA File'!A4773))</f>
        <v/>
      </c>
    </row>
    <row r="4774" spans="1:4" x14ac:dyDescent="0.25">
      <c r="A4774" s="111">
        <f t="shared" ca="1" si="148"/>
        <v>28</v>
      </c>
      <c r="B4774" s="111" t="str">
        <f ca="1">OFFSET('YODA Header Blocks'!$A$1,0,'YODA File'!A4774)</f>
        <v>Data Values</v>
      </c>
      <c r="C4774" s="111">
        <f t="shared" ca="1" si="149"/>
        <v>4673</v>
      </c>
      <c r="D4774" s="111" t="str">
        <f ca="1">IF(ROW()-2&gt;LengthHeader,"",
OFFSET('YODA Header Blocks'!$A$2,'YODA File'!C4774,'YODA File'!A4774))</f>
        <v/>
      </c>
    </row>
    <row r="4775" spans="1:4" x14ac:dyDescent="0.25">
      <c r="A4775" s="111">
        <f t="shared" ca="1" si="148"/>
        <v>28</v>
      </c>
      <c r="B4775" s="111" t="str">
        <f ca="1">OFFSET('YODA Header Blocks'!$A$1,0,'YODA File'!A4775)</f>
        <v>Data Values</v>
      </c>
      <c r="C4775" s="111">
        <f t="shared" ca="1" si="149"/>
        <v>4674</v>
      </c>
      <c r="D4775" s="111" t="str">
        <f ca="1">IF(ROW()-2&gt;LengthHeader,"",
OFFSET('YODA Header Blocks'!$A$2,'YODA File'!C4775,'YODA File'!A4775))</f>
        <v/>
      </c>
    </row>
    <row r="4776" spans="1:4" x14ac:dyDescent="0.25">
      <c r="A4776" s="111">
        <f t="shared" ca="1" si="148"/>
        <v>28</v>
      </c>
      <c r="B4776" s="111" t="str">
        <f ca="1">OFFSET('YODA Header Blocks'!$A$1,0,'YODA File'!A4776)</f>
        <v>Data Values</v>
      </c>
      <c r="C4776" s="111">
        <f t="shared" ca="1" si="149"/>
        <v>4675</v>
      </c>
      <c r="D4776" s="111" t="str">
        <f ca="1">IF(ROW()-2&gt;LengthHeader,"",
OFFSET('YODA Header Blocks'!$A$2,'YODA File'!C4776,'YODA File'!A4776))</f>
        <v/>
      </c>
    </row>
    <row r="4777" spans="1:4" x14ac:dyDescent="0.25">
      <c r="A4777" s="111">
        <f t="shared" ca="1" si="148"/>
        <v>28</v>
      </c>
      <c r="B4777" s="111" t="str">
        <f ca="1">OFFSET('YODA Header Blocks'!$A$1,0,'YODA File'!A4777)</f>
        <v>Data Values</v>
      </c>
      <c r="C4777" s="111">
        <f t="shared" ca="1" si="149"/>
        <v>4676</v>
      </c>
      <c r="D4777" s="111" t="str">
        <f ca="1">IF(ROW()-2&gt;LengthHeader,"",
OFFSET('YODA Header Blocks'!$A$2,'YODA File'!C4777,'YODA File'!A4777))</f>
        <v/>
      </c>
    </row>
    <row r="4778" spans="1:4" x14ac:dyDescent="0.25">
      <c r="A4778" s="111">
        <f t="shared" ca="1" si="148"/>
        <v>28</v>
      </c>
      <c r="B4778" s="111" t="str">
        <f ca="1">OFFSET('YODA Header Blocks'!$A$1,0,'YODA File'!A4778)</f>
        <v>Data Values</v>
      </c>
      <c r="C4778" s="111">
        <f t="shared" ca="1" si="149"/>
        <v>4677</v>
      </c>
      <c r="D4778" s="111" t="str">
        <f ca="1">IF(ROW()-2&gt;LengthHeader,"",
OFFSET('YODA Header Blocks'!$A$2,'YODA File'!C4778,'YODA File'!A4778))</f>
        <v/>
      </c>
    </row>
    <row r="4779" spans="1:4" x14ac:dyDescent="0.25">
      <c r="A4779" s="111">
        <f t="shared" ca="1" si="148"/>
        <v>28</v>
      </c>
      <c r="B4779" s="111" t="str">
        <f ca="1">OFFSET('YODA Header Blocks'!$A$1,0,'YODA File'!A4779)</f>
        <v>Data Values</v>
      </c>
      <c r="C4779" s="111">
        <f t="shared" ca="1" si="149"/>
        <v>4678</v>
      </c>
      <c r="D4779" s="111" t="str">
        <f ca="1">IF(ROW()-2&gt;LengthHeader,"",
OFFSET('YODA Header Blocks'!$A$2,'YODA File'!C4779,'YODA File'!A4779))</f>
        <v/>
      </c>
    </row>
    <row r="4780" spans="1:4" x14ac:dyDescent="0.25">
      <c r="A4780" s="111">
        <f t="shared" ca="1" si="148"/>
        <v>28</v>
      </c>
      <c r="B4780" s="111" t="str">
        <f ca="1">OFFSET('YODA Header Blocks'!$A$1,0,'YODA File'!A4780)</f>
        <v>Data Values</v>
      </c>
      <c r="C4780" s="111">
        <f t="shared" ca="1" si="149"/>
        <v>4679</v>
      </c>
      <c r="D4780" s="111" t="str">
        <f ca="1">IF(ROW()-2&gt;LengthHeader,"",
OFFSET('YODA Header Blocks'!$A$2,'YODA File'!C4780,'YODA File'!A4780))</f>
        <v/>
      </c>
    </row>
    <row r="4781" spans="1:4" x14ac:dyDescent="0.25">
      <c r="A4781" s="111">
        <f t="shared" ca="1" si="148"/>
        <v>28</v>
      </c>
      <c r="B4781" s="111" t="str">
        <f ca="1">OFFSET('YODA Header Blocks'!$A$1,0,'YODA File'!A4781)</f>
        <v>Data Values</v>
      </c>
      <c r="C4781" s="111">
        <f t="shared" ca="1" si="149"/>
        <v>4680</v>
      </c>
      <c r="D4781" s="111" t="str">
        <f ca="1">IF(ROW()-2&gt;LengthHeader,"",
OFFSET('YODA Header Blocks'!$A$2,'YODA File'!C4781,'YODA File'!A4781))</f>
        <v/>
      </c>
    </row>
    <row r="4782" spans="1:4" x14ac:dyDescent="0.25">
      <c r="A4782" s="111">
        <f t="shared" ca="1" si="148"/>
        <v>28</v>
      </c>
      <c r="B4782" s="111" t="str">
        <f ca="1">OFFSET('YODA Header Blocks'!$A$1,0,'YODA File'!A4782)</f>
        <v>Data Values</v>
      </c>
      <c r="C4782" s="111">
        <f t="shared" ca="1" si="149"/>
        <v>4681</v>
      </c>
      <c r="D4782" s="111" t="str">
        <f ca="1">IF(ROW()-2&gt;LengthHeader,"",
OFFSET('YODA Header Blocks'!$A$2,'YODA File'!C4782,'YODA File'!A4782))</f>
        <v/>
      </c>
    </row>
    <row r="4783" spans="1:4" x14ac:dyDescent="0.25">
      <c r="A4783" s="111">
        <f t="shared" ca="1" si="148"/>
        <v>28</v>
      </c>
      <c r="B4783" s="111" t="str">
        <f ca="1">OFFSET('YODA Header Blocks'!$A$1,0,'YODA File'!A4783)</f>
        <v>Data Values</v>
      </c>
      <c r="C4783" s="111">
        <f t="shared" ca="1" si="149"/>
        <v>4682</v>
      </c>
      <c r="D4783" s="111" t="str">
        <f ca="1">IF(ROW()-2&gt;LengthHeader,"",
OFFSET('YODA Header Blocks'!$A$2,'YODA File'!C4783,'YODA File'!A4783))</f>
        <v/>
      </c>
    </row>
    <row r="4784" spans="1:4" x14ac:dyDescent="0.25">
      <c r="A4784" s="111">
        <f t="shared" ca="1" si="148"/>
        <v>28</v>
      </c>
      <c r="B4784" s="111" t="str">
        <f ca="1">OFFSET('YODA Header Blocks'!$A$1,0,'YODA File'!A4784)</f>
        <v>Data Values</v>
      </c>
      <c r="C4784" s="111">
        <f t="shared" ca="1" si="149"/>
        <v>4683</v>
      </c>
      <c r="D4784" s="111" t="str">
        <f ca="1">IF(ROW()-2&gt;LengthHeader,"",
OFFSET('YODA Header Blocks'!$A$2,'YODA File'!C4784,'YODA File'!A4784))</f>
        <v/>
      </c>
    </row>
    <row r="4785" spans="1:4" x14ac:dyDescent="0.25">
      <c r="A4785" s="111">
        <f t="shared" ca="1" si="148"/>
        <v>28</v>
      </c>
      <c r="B4785" s="111" t="str">
        <f ca="1">OFFSET('YODA Header Blocks'!$A$1,0,'YODA File'!A4785)</f>
        <v>Data Values</v>
      </c>
      <c r="C4785" s="111">
        <f t="shared" ca="1" si="149"/>
        <v>4684</v>
      </c>
      <c r="D4785" s="111" t="str">
        <f ca="1">IF(ROW()-2&gt;LengthHeader,"",
OFFSET('YODA Header Blocks'!$A$2,'YODA File'!C4785,'YODA File'!A4785))</f>
        <v/>
      </c>
    </row>
    <row r="4786" spans="1:4" x14ac:dyDescent="0.25">
      <c r="A4786" s="111">
        <f t="shared" ca="1" si="148"/>
        <v>28</v>
      </c>
      <c r="B4786" s="111" t="str">
        <f ca="1">OFFSET('YODA Header Blocks'!$A$1,0,'YODA File'!A4786)</f>
        <v>Data Values</v>
      </c>
      <c r="C4786" s="111">
        <f t="shared" ca="1" si="149"/>
        <v>4685</v>
      </c>
      <c r="D4786" s="111" t="str">
        <f ca="1">IF(ROW()-2&gt;LengthHeader,"",
OFFSET('YODA Header Blocks'!$A$2,'YODA File'!C4786,'YODA File'!A4786))</f>
        <v/>
      </c>
    </row>
    <row r="4787" spans="1:4" x14ac:dyDescent="0.25">
      <c r="A4787" s="111">
        <f t="shared" ca="1" si="148"/>
        <v>28</v>
      </c>
      <c r="B4787" s="111" t="str">
        <f ca="1">OFFSET('YODA Header Blocks'!$A$1,0,'YODA File'!A4787)</f>
        <v>Data Values</v>
      </c>
      <c r="C4787" s="111">
        <f t="shared" ca="1" si="149"/>
        <v>4686</v>
      </c>
      <c r="D4787" s="111" t="str">
        <f ca="1">IF(ROW()-2&gt;LengthHeader,"",
OFFSET('YODA Header Blocks'!$A$2,'YODA File'!C4787,'YODA File'!A4787))</f>
        <v/>
      </c>
    </row>
    <row r="4788" spans="1:4" x14ac:dyDescent="0.25">
      <c r="A4788" s="111">
        <f t="shared" ca="1" si="148"/>
        <v>28</v>
      </c>
      <c r="B4788" s="111" t="str">
        <f ca="1">OFFSET('YODA Header Blocks'!$A$1,0,'YODA File'!A4788)</f>
        <v>Data Values</v>
      </c>
      <c r="C4788" s="111">
        <f t="shared" ca="1" si="149"/>
        <v>4687</v>
      </c>
      <c r="D4788" s="111" t="str">
        <f ca="1">IF(ROW()-2&gt;LengthHeader,"",
OFFSET('YODA Header Blocks'!$A$2,'YODA File'!C4788,'YODA File'!A4788))</f>
        <v/>
      </c>
    </row>
    <row r="4789" spans="1:4" x14ac:dyDescent="0.25">
      <c r="A4789" s="111">
        <f t="shared" ca="1" si="148"/>
        <v>28</v>
      </c>
      <c r="B4789" s="111" t="str">
        <f ca="1">OFFSET('YODA Header Blocks'!$A$1,0,'YODA File'!A4789)</f>
        <v>Data Values</v>
      </c>
      <c r="C4789" s="111">
        <f t="shared" ca="1" si="149"/>
        <v>4688</v>
      </c>
      <c r="D4789" s="111" t="str">
        <f ca="1">IF(ROW()-2&gt;LengthHeader,"",
OFFSET('YODA Header Blocks'!$A$2,'YODA File'!C4789,'YODA File'!A4789))</f>
        <v/>
      </c>
    </row>
    <row r="4790" spans="1:4" x14ac:dyDescent="0.25">
      <c r="A4790" s="111">
        <f t="shared" ca="1" si="148"/>
        <v>28</v>
      </c>
      <c r="B4790" s="111" t="str">
        <f ca="1">OFFSET('YODA Header Blocks'!$A$1,0,'YODA File'!A4790)</f>
        <v>Data Values</v>
      </c>
      <c r="C4790" s="111">
        <f t="shared" ca="1" si="149"/>
        <v>4689</v>
      </c>
      <c r="D4790" s="111" t="str">
        <f ca="1">IF(ROW()-2&gt;LengthHeader,"",
OFFSET('YODA Header Blocks'!$A$2,'YODA File'!C4790,'YODA File'!A4790))</f>
        <v/>
      </c>
    </row>
    <row r="4791" spans="1:4" x14ac:dyDescent="0.25">
      <c r="A4791" s="111">
        <f t="shared" ca="1" si="148"/>
        <v>28</v>
      </c>
      <c r="B4791" s="111" t="str">
        <f ca="1">OFFSET('YODA Header Blocks'!$A$1,0,'YODA File'!A4791)</f>
        <v>Data Values</v>
      </c>
      <c r="C4791" s="111">
        <f t="shared" ca="1" si="149"/>
        <v>4690</v>
      </c>
      <c r="D4791" s="111" t="str">
        <f ca="1">IF(ROW()-2&gt;LengthHeader,"",
OFFSET('YODA Header Blocks'!$A$2,'YODA File'!C4791,'YODA File'!A4791))</f>
        <v/>
      </c>
    </row>
    <row r="4792" spans="1:4" x14ac:dyDescent="0.25">
      <c r="A4792" s="111">
        <f t="shared" ca="1" si="148"/>
        <v>28</v>
      </c>
      <c r="B4792" s="111" t="str">
        <f ca="1">OFFSET('YODA Header Blocks'!$A$1,0,'YODA File'!A4792)</f>
        <v>Data Values</v>
      </c>
      <c r="C4792" s="111">
        <f t="shared" ca="1" si="149"/>
        <v>4691</v>
      </c>
      <c r="D4792" s="111" t="str">
        <f ca="1">IF(ROW()-2&gt;LengthHeader,"",
OFFSET('YODA Header Blocks'!$A$2,'YODA File'!C4792,'YODA File'!A4792))</f>
        <v/>
      </c>
    </row>
    <row r="4793" spans="1:4" x14ac:dyDescent="0.25">
      <c r="A4793" s="111">
        <f t="shared" ca="1" si="148"/>
        <v>28</v>
      </c>
      <c r="B4793" s="111" t="str">
        <f ca="1">OFFSET('YODA Header Blocks'!$A$1,0,'YODA File'!A4793)</f>
        <v>Data Values</v>
      </c>
      <c r="C4793" s="111">
        <f t="shared" ca="1" si="149"/>
        <v>4692</v>
      </c>
      <c r="D4793" s="111" t="str">
        <f ca="1">IF(ROW()-2&gt;LengthHeader,"",
OFFSET('YODA Header Blocks'!$A$2,'YODA File'!C4793,'YODA File'!A4793))</f>
        <v/>
      </c>
    </row>
    <row r="4794" spans="1:4" x14ac:dyDescent="0.25">
      <c r="A4794" s="111">
        <f t="shared" ca="1" si="148"/>
        <v>28</v>
      </c>
      <c r="B4794" s="111" t="str">
        <f ca="1">OFFSET('YODA Header Blocks'!$A$1,0,'YODA File'!A4794)</f>
        <v>Data Values</v>
      </c>
      <c r="C4794" s="111">
        <f t="shared" ca="1" si="149"/>
        <v>4693</v>
      </c>
      <c r="D4794" s="111" t="str">
        <f ca="1">IF(ROW()-2&gt;LengthHeader,"",
OFFSET('YODA Header Blocks'!$A$2,'YODA File'!C4794,'YODA File'!A4794))</f>
        <v/>
      </c>
    </row>
    <row r="4795" spans="1:4" x14ac:dyDescent="0.25">
      <c r="A4795" s="111">
        <f t="shared" ca="1" si="148"/>
        <v>28</v>
      </c>
      <c r="B4795" s="111" t="str">
        <f ca="1">OFFSET('YODA Header Blocks'!$A$1,0,'YODA File'!A4795)</f>
        <v>Data Values</v>
      </c>
      <c r="C4795" s="111">
        <f t="shared" ca="1" si="149"/>
        <v>4694</v>
      </c>
      <c r="D4795" s="111" t="str">
        <f ca="1">IF(ROW()-2&gt;LengthHeader,"",
OFFSET('YODA Header Blocks'!$A$2,'YODA File'!C4795,'YODA File'!A4795))</f>
        <v/>
      </c>
    </row>
    <row r="4796" spans="1:4" x14ac:dyDescent="0.25">
      <c r="A4796" s="111">
        <f t="shared" ca="1" si="148"/>
        <v>28</v>
      </c>
      <c r="B4796" s="111" t="str">
        <f ca="1">OFFSET('YODA Header Blocks'!$A$1,0,'YODA File'!A4796)</f>
        <v>Data Values</v>
      </c>
      <c r="C4796" s="111">
        <f t="shared" ca="1" si="149"/>
        <v>4695</v>
      </c>
      <c r="D4796" s="111" t="str">
        <f ca="1">IF(ROW()-2&gt;LengthHeader,"",
OFFSET('YODA Header Blocks'!$A$2,'YODA File'!C4796,'YODA File'!A4796))</f>
        <v/>
      </c>
    </row>
    <row r="4797" spans="1:4" x14ac:dyDescent="0.25">
      <c r="A4797" s="111">
        <f t="shared" ca="1" si="148"/>
        <v>28</v>
      </c>
      <c r="B4797" s="111" t="str">
        <f ca="1">OFFSET('YODA Header Blocks'!$A$1,0,'YODA File'!A4797)</f>
        <v>Data Values</v>
      </c>
      <c r="C4797" s="111">
        <f t="shared" ca="1" si="149"/>
        <v>4696</v>
      </c>
      <c r="D4797" s="111" t="str">
        <f ca="1">IF(ROW()-2&gt;LengthHeader,"",
OFFSET('YODA Header Blocks'!$A$2,'YODA File'!C4797,'YODA File'!A4797))</f>
        <v/>
      </c>
    </row>
    <row r="4798" spans="1:4" x14ac:dyDescent="0.25">
      <c r="A4798" s="111">
        <f t="shared" ca="1" si="148"/>
        <v>28</v>
      </c>
      <c r="B4798" s="111" t="str">
        <f ca="1">OFFSET('YODA Header Blocks'!$A$1,0,'YODA File'!A4798)</f>
        <v>Data Values</v>
      </c>
      <c r="C4798" s="111">
        <f t="shared" ca="1" si="149"/>
        <v>4697</v>
      </c>
      <c r="D4798" s="111" t="str">
        <f ca="1">IF(ROW()-2&gt;LengthHeader,"",
OFFSET('YODA Header Blocks'!$A$2,'YODA File'!C4798,'YODA File'!A4798))</f>
        <v/>
      </c>
    </row>
    <row r="4799" spans="1:4" x14ac:dyDescent="0.25">
      <c r="A4799" s="111">
        <f t="shared" ca="1" si="148"/>
        <v>28</v>
      </c>
      <c r="B4799" s="111" t="str">
        <f ca="1">OFFSET('YODA Header Blocks'!$A$1,0,'YODA File'!A4799)</f>
        <v>Data Values</v>
      </c>
      <c r="C4799" s="111">
        <f t="shared" ca="1" si="149"/>
        <v>4698</v>
      </c>
      <c r="D4799" s="111" t="str">
        <f ca="1">IF(ROW()-2&gt;LengthHeader,"",
OFFSET('YODA Header Blocks'!$A$2,'YODA File'!C4799,'YODA File'!A4799))</f>
        <v/>
      </c>
    </row>
    <row r="4800" spans="1:4" x14ac:dyDescent="0.25">
      <c r="A4800" s="111">
        <f t="shared" ca="1" si="148"/>
        <v>28</v>
      </c>
      <c r="B4800" s="111" t="str">
        <f ca="1">OFFSET('YODA Header Blocks'!$A$1,0,'YODA File'!A4800)</f>
        <v>Data Values</v>
      </c>
      <c r="C4800" s="111">
        <f t="shared" ca="1" si="149"/>
        <v>4699</v>
      </c>
      <c r="D4800" s="111" t="str">
        <f ca="1">IF(ROW()-2&gt;LengthHeader,"",
OFFSET('YODA Header Blocks'!$A$2,'YODA File'!C4800,'YODA File'!A4800))</f>
        <v/>
      </c>
    </row>
    <row r="4801" spans="1:4" x14ac:dyDescent="0.25">
      <c r="A4801" s="111">
        <f t="shared" ca="1" si="148"/>
        <v>28</v>
      </c>
      <c r="B4801" s="111" t="str">
        <f ca="1">OFFSET('YODA Header Blocks'!$A$1,0,'YODA File'!A4801)</f>
        <v>Data Values</v>
      </c>
      <c r="C4801" s="111">
        <f t="shared" ca="1" si="149"/>
        <v>4700</v>
      </c>
      <c r="D4801" s="111" t="str">
        <f ca="1">IF(ROW()-2&gt;LengthHeader,"",
OFFSET('YODA Header Blocks'!$A$2,'YODA File'!C4801,'YODA File'!A4801))</f>
        <v/>
      </c>
    </row>
    <row r="4802" spans="1:4" x14ac:dyDescent="0.25">
      <c r="A4802" s="111">
        <f t="shared" ca="1" si="148"/>
        <v>28</v>
      </c>
      <c r="B4802" s="111" t="str">
        <f ca="1">OFFSET('YODA Header Blocks'!$A$1,0,'YODA File'!A4802)</f>
        <v>Data Values</v>
      </c>
      <c r="C4802" s="111">
        <f t="shared" ca="1" si="149"/>
        <v>4701</v>
      </c>
      <c r="D4802" s="111" t="str">
        <f ca="1">IF(ROW()-2&gt;LengthHeader,"",
OFFSET('YODA Header Blocks'!$A$2,'YODA File'!C4802,'YODA File'!A4802))</f>
        <v/>
      </c>
    </row>
    <row r="4803" spans="1:4" x14ac:dyDescent="0.25">
      <c r="A4803" s="111">
        <f t="shared" ref="A4803:A4866" ca="1" si="150">IF(C4802=INDIRECT(CONCATENATE("'YODA Header Blocks'!R2C",A4802+1,":R2C",A4802+1),FALSE),A4802+1,A4802)</f>
        <v>28</v>
      </c>
      <c r="B4803" s="111" t="str">
        <f ca="1">OFFSET('YODA Header Blocks'!$A$1,0,'YODA File'!A4803)</f>
        <v>Data Values</v>
      </c>
      <c r="C4803" s="111">
        <f t="shared" ref="C4803:C4866" ca="1" si="151">IF(C4802=SUM(INDIRECT(CONCATENATE("'YODA Header Blocks'!R2C",A4802+1,":R2C",A4802+1),FALSE)),1,C4802+1)</f>
        <v>4702</v>
      </c>
      <c r="D4803" s="111" t="str">
        <f ca="1">IF(ROW()-2&gt;LengthHeader,"",
OFFSET('YODA Header Blocks'!$A$2,'YODA File'!C4803,'YODA File'!A4803))</f>
        <v/>
      </c>
    </row>
    <row r="4804" spans="1:4" x14ac:dyDescent="0.25">
      <c r="A4804" s="111">
        <f t="shared" ca="1" si="150"/>
        <v>28</v>
      </c>
      <c r="B4804" s="111" t="str">
        <f ca="1">OFFSET('YODA Header Blocks'!$A$1,0,'YODA File'!A4804)</f>
        <v>Data Values</v>
      </c>
      <c r="C4804" s="111">
        <f t="shared" ca="1" si="151"/>
        <v>4703</v>
      </c>
      <c r="D4804" s="111" t="str">
        <f ca="1">IF(ROW()-2&gt;LengthHeader,"",
OFFSET('YODA Header Blocks'!$A$2,'YODA File'!C4804,'YODA File'!A4804))</f>
        <v/>
      </c>
    </row>
    <row r="4805" spans="1:4" x14ac:dyDescent="0.25">
      <c r="A4805" s="111">
        <f t="shared" ca="1" si="150"/>
        <v>28</v>
      </c>
      <c r="B4805" s="111" t="str">
        <f ca="1">OFFSET('YODA Header Blocks'!$A$1,0,'YODA File'!A4805)</f>
        <v>Data Values</v>
      </c>
      <c r="C4805" s="111">
        <f t="shared" ca="1" si="151"/>
        <v>4704</v>
      </c>
      <c r="D4805" s="111" t="str">
        <f ca="1">IF(ROW()-2&gt;LengthHeader,"",
OFFSET('YODA Header Blocks'!$A$2,'YODA File'!C4805,'YODA File'!A4805))</f>
        <v/>
      </c>
    </row>
    <row r="4806" spans="1:4" x14ac:dyDescent="0.25">
      <c r="A4806" s="111">
        <f t="shared" ca="1" si="150"/>
        <v>28</v>
      </c>
      <c r="B4806" s="111" t="str">
        <f ca="1">OFFSET('YODA Header Blocks'!$A$1,0,'YODA File'!A4806)</f>
        <v>Data Values</v>
      </c>
      <c r="C4806" s="111">
        <f t="shared" ca="1" si="151"/>
        <v>4705</v>
      </c>
      <c r="D4806" s="111" t="str">
        <f ca="1">IF(ROW()-2&gt;LengthHeader,"",
OFFSET('YODA Header Blocks'!$A$2,'YODA File'!C4806,'YODA File'!A4806))</f>
        <v/>
      </c>
    </row>
    <row r="4807" spans="1:4" x14ac:dyDescent="0.25">
      <c r="A4807" s="111">
        <f t="shared" ca="1" si="150"/>
        <v>28</v>
      </c>
      <c r="B4807" s="111" t="str">
        <f ca="1">OFFSET('YODA Header Blocks'!$A$1,0,'YODA File'!A4807)</f>
        <v>Data Values</v>
      </c>
      <c r="C4807" s="111">
        <f t="shared" ca="1" si="151"/>
        <v>4706</v>
      </c>
      <c r="D4807" s="111" t="str">
        <f ca="1">IF(ROW()-2&gt;LengthHeader,"",
OFFSET('YODA Header Blocks'!$A$2,'YODA File'!C4807,'YODA File'!A4807))</f>
        <v/>
      </c>
    </row>
    <row r="4808" spans="1:4" x14ac:dyDescent="0.25">
      <c r="A4808" s="111">
        <f t="shared" ca="1" si="150"/>
        <v>28</v>
      </c>
      <c r="B4808" s="111" t="str">
        <f ca="1">OFFSET('YODA Header Blocks'!$A$1,0,'YODA File'!A4808)</f>
        <v>Data Values</v>
      </c>
      <c r="C4808" s="111">
        <f t="shared" ca="1" si="151"/>
        <v>4707</v>
      </c>
      <c r="D4808" s="111" t="str">
        <f ca="1">IF(ROW()-2&gt;LengthHeader,"",
OFFSET('YODA Header Blocks'!$A$2,'YODA File'!C4808,'YODA File'!A4808))</f>
        <v/>
      </c>
    </row>
    <row r="4809" spans="1:4" x14ac:dyDescent="0.25">
      <c r="A4809" s="111">
        <f t="shared" ca="1" si="150"/>
        <v>28</v>
      </c>
      <c r="B4809" s="111" t="str">
        <f ca="1">OFFSET('YODA Header Blocks'!$A$1,0,'YODA File'!A4809)</f>
        <v>Data Values</v>
      </c>
      <c r="C4809" s="111">
        <f t="shared" ca="1" si="151"/>
        <v>4708</v>
      </c>
      <c r="D4809" s="111" t="str">
        <f ca="1">IF(ROW()-2&gt;LengthHeader,"",
OFFSET('YODA Header Blocks'!$A$2,'YODA File'!C4809,'YODA File'!A4809))</f>
        <v/>
      </c>
    </row>
    <row r="4810" spans="1:4" x14ac:dyDescent="0.25">
      <c r="A4810" s="111">
        <f t="shared" ca="1" si="150"/>
        <v>28</v>
      </c>
      <c r="B4810" s="111" t="str">
        <f ca="1">OFFSET('YODA Header Blocks'!$A$1,0,'YODA File'!A4810)</f>
        <v>Data Values</v>
      </c>
      <c r="C4810" s="111">
        <f t="shared" ca="1" si="151"/>
        <v>4709</v>
      </c>
      <c r="D4810" s="111" t="str">
        <f ca="1">IF(ROW()-2&gt;LengthHeader,"",
OFFSET('YODA Header Blocks'!$A$2,'YODA File'!C4810,'YODA File'!A4810))</f>
        <v/>
      </c>
    </row>
    <row r="4811" spans="1:4" x14ac:dyDescent="0.25">
      <c r="A4811" s="111">
        <f t="shared" ca="1" si="150"/>
        <v>28</v>
      </c>
      <c r="B4811" s="111" t="str">
        <f ca="1">OFFSET('YODA Header Blocks'!$A$1,0,'YODA File'!A4811)</f>
        <v>Data Values</v>
      </c>
      <c r="C4811" s="111">
        <f t="shared" ca="1" si="151"/>
        <v>4710</v>
      </c>
      <c r="D4811" s="111" t="str">
        <f ca="1">IF(ROW()-2&gt;LengthHeader,"",
OFFSET('YODA Header Blocks'!$A$2,'YODA File'!C4811,'YODA File'!A4811))</f>
        <v/>
      </c>
    </row>
    <row r="4812" spans="1:4" x14ac:dyDescent="0.25">
      <c r="A4812" s="111">
        <f t="shared" ca="1" si="150"/>
        <v>28</v>
      </c>
      <c r="B4812" s="111" t="str">
        <f ca="1">OFFSET('YODA Header Blocks'!$A$1,0,'YODA File'!A4812)</f>
        <v>Data Values</v>
      </c>
      <c r="C4812" s="111">
        <f t="shared" ca="1" si="151"/>
        <v>4711</v>
      </c>
      <c r="D4812" s="111" t="str">
        <f ca="1">IF(ROW()-2&gt;LengthHeader,"",
OFFSET('YODA Header Blocks'!$A$2,'YODA File'!C4812,'YODA File'!A4812))</f>
        <v/>
      </c>
    </row>
    <row r="4813" spans="1:4" x14ac:dyDescent="0.25">
      <c r="A4813" s="111">
        <f t="shared" ca="1" si="150"/>
        <v>28</v>
      </c>
      <c r="B4813" s="111" t="str">
        <f ca="1">OFFSET('YODA Header Blocks'!$A$1,0,'YODA File'!A4813)</f>
        <v>Data Values</v>
      </c>
      <c r="C4813" s="111">
        <f t="shared" ca="1" si="151"/>
        <v>4712</v>
      </c>
      <c r="D4813" s="111" t="str">
        <f ca="1">IF(ROW()-2&gt;LengthHeader,"",
OFFSET('YODA Header Blocks'!$A$2,'YODA File'!C4813,'YODA File'!A4813))</f>
        <v/>
      </c>
    </row>
    <row r="4814" spans="1:4" x14ac:dyDescent="0.25">
      <c r="A4814" s="111">
        <f t="shared" ca="1" si="150"/>
        <v>28</v>
      </c>
      <c r="B4814" s="111" t="str">
        <f ca="1">OFFSET('YODA Header Blocks'!$A$1,0,'YODA File'!A4814)</f>
        <v>Data Values</v>
      </c>
      <c r="C4814" s="111">
        <f t="shared" ca="1" si="151"/>
        <v>4713</v>
      </c>
      <c r="D4814" s="111" t="str">
        <f ca="1">IF(ROW()-2&gt;LengthHeader,"",
OFFSET('YODA Header Blocks'!$A$2,'YODA File'!C4814,'YODA File'!A4814))</f>
        <v/>
      </c>
    </row>
    <row r="4815" spans="1:4" x14ac:dyDescent="0.25">
      <c r="A4815" s="111">
        <f t="shared" ca="1" si="150"/>
        <v>28</v>
      </c>
      <c r="B4815" s="111" t="str">
        <f ca="1">OFFSET('YODA Header Blocks'!$A$1,0,'YODA File'!A4815)</f>
        <v>Data Values</v>
      </c>
      <c r="C4815" s="111">
        <f t="shared" ca="1" si="151"/>
        <v>4714</v>
      </c>
      <c r="D4815" s="111" t="str">
        <f ca="1">IF(ROW()-2&gt;LengthHeader,"",
OFFSET('YODA Header Blocks'!$A$2,'YODA File'!C4815,'YODA File'!A4815))</f>
        <v/>
      </c>
    </row>
    <row r="4816" spans="1:4" x14ac:dyDescent="0.25">
      <c r="A4816" s="111">
        <f t="shared" ca="1" si="150"/>
        <v>28</v>
      </c>
      <c r="B4816" s="111" t="str">
        <f ca="1">OFFSET('YODA Header Blocks'!$A$1,0,'YODA File'!A4816)</f>
        <v>Data Values</v>
      </c>
      <c r="C4816" s="111">
        <f t="shared" ca="1" si="151"/>
        <v>4715</v>
      </c>
      <c r="D4816" s="111" t="str">
        <f ca="1">IF(ROW()-2&gt;LengthHeader,"",
OFFSET('YODA Header Blocks'!$A$2,'YODA File'!C4816,'YODA File'!A4816))</f>
        <v/>
      </c>
    </row>
    <row r="4817" spans="1:4" x14ac:dyDescent="0.25">
      <c r="A4817" s="111">
        <f t="shared" ca="1" si="150"/>
        <v>28</v>
      </c>
      <c r="B4817" s="111" t="str">
        <f ca="1">OFFSET('YODA Header Blocks'!$A$1,0,'YODA File'!A4817)</f>
        <v>Data Values</v>
      </c>
      <c r="C4817" s="111">
        <f t="shared" ca="1" si="151"/>
        <v>4716</v>
      </c>
      <c r="D4817" s="111" t="str">
        <f ca="1">IF(ROW()-2&gt;LengthHeader,"",
OFFSET('YODA Header Blocks'!$A$2,'YODA File'!C4817,'YODA File'!A4817))</f>
        <v/>
      </c>
    </row>
    <row r="4818" spans="1:4" x14ac:dyDescent="0.25">
      <c r="A4818" s="111">
        <f t="shared" ca="1" si="150"/>
        <v>28</v>
      </c>
      <c r="B4818" s="111" t="str">
        <f ca="1">OFFSET('YODA Header Blocks'!$A$1,0,'YODA File'!A4818)</f>
        <v>Data Values</v>
      </c>
      <c r="C4818" s="111">
        <f t="shared" ca="1" si="151"/>
        <v>4717</v>
      </c>
      <c r="D4818" s="111" t="str">
        <f ca="1">IF(ROW()-2&gt;LengthHeader,"",
OFFSET('YODA Header Blocks'!$A$2,'YODA File'!C4818,'YODA File'!A4818))</f>
        <v/>
      </c>
    </row>
    <row r="4819" spans="1:4" x14ac:dyDescent="0.25">
      <c r="A4819" s="111">
        <f t="shared" ca="1" si="150"/>
        <v>28</v>
      </c>
      <c r="B4819" s="111" t="str">
        <f ca="1">OFFSET('YODA Header Blocks'!$A$1,0,'YODA File'!A4819)</f>
        <v>Data Values</v>
      </c>
      <c r="C4819" s="111">
        <f t="shared" ca="1" si="151"/>
        <v>4718</v>
      </c>
      <c r="D4819" s="111" t="str">
        <f ca="1">IF(ROW()-2&gt;LengthHeader,"",
OFFSET('YODA Header Blocks'!$A$2,'YODA File'!C4819,'YODA File'!A4819))</f>
        <v/>
      </c>
    </row>
    <row r="4820" spans="1:4" x14ac:dyDescent="0.25">
      <c r="A4820" s="111">
        <f t="shared" ca="1" si="150"/>
        <v>28</v>
      </c>
      <c r="B4820" s="111" t="str">
        <f ca="1">OFFSET('YODA Header Blocks'!$A$1,0,'YODA File'!A4820)</f>
        <v>Data Values</v>
      </c>
      <c r="C4820" s="111">
        <f t="shared" ca="1" si="151"/>
        <v>4719</v>
      </c>
      <c r="D4820" s="111" t="str">
        <f ca="1">IF(ROW()-2&gt;LengthHeader,"",
OFFSET('YODA Header Blocks'!$A$2,'YODA File'!C4820,'YODA File'!A4820))</f>
        <v/>
      </c>
    </row>
    <row r="4821" spans="1:4" x14ac:dyDescent="0.25">
      <c r="A4821" s="111">
        <f t="shared" ca="1" si="150"/>
        <v>28</v>
      </c>
      <c r="B4821" s="111" t="str">
        <f ca="1">OFFSET('YODA Header Blocks'!$A$1,0,'YODA File'!A4821)</f>
        <v>Data Values</v>
      </c>
      <c r="C4821" s="111">
        <f t="shared" ca="1" si="151"/>
        <v>4720</v>
      </c>
      <c r="D4821" s="111" t="str">
        <f ca="1">IF(ROW()-2&gt;LengthHeader,"",
OFFSET('YODA Header Blocks'!$A$2,'YODA File'!C4821,'YODA File'!A4821))</f>
        <v/>
      </c>
    </row>
    <row r="4822" spans="1:4" x14ac:dyDescent="0.25">
      <c r="A4822" s="111">
        <f t="shared" ca="1" si="150"/>
        <v>28</v>
      </c>
      <c r="B4822" s="111" t="str">
        <f ca="1">OFFSET('YODA Header Blocks'!$A$1,0,'YODA File'!A4822)</f>
        <v>Data Values</v>
      </c>
      <c r="C4822" s="111">
        <f t="shared" ca="1" si="151"/>
        <v>4721</v>
      </c>
      <c r="D4822" s="111" t="str">
        <f ca="1">IF(ROW()-2&gt;LengthHeader,"",
OFFSET('YODA Header Blocks'!$A$2,'YODA File'!C4822,'YODA File'!A4822))</f>
        <v/>
      </c>
    </row>
    <row r="4823" spans="1:4" x14ac:dyDescent="0.25">
      <c r="A4823" s="111">
        <f t="shared" ca="1" si="150"/>
        <v>28</v>
      </c>
      <c r="B4823" s="111" t="str">
        <f ca="1">OFFSET('YODA Header Blocks'!$A$1,0,'YODA File'!A4823)</f>
        <v>Data Values</v>
      </c>
      <c r="C4823" s="111">
        <f t="shared" ca="1" si="151"/>
        <v>4722</v>
      </c>
      <c r="D4823" s="111" t="str">
        <f ca="1">IF(ROW()-2&gt;LengthHeader,"",
OFFSET('YODA Header Blocks'!$A$2,'YODA File'!C4823,'YODA File'!A4823))</f>
        <v/>
      </c>
    </row>
    <row r="4824" spans="1:4" x14ac:dyDescent="0.25">
      <c r="A4824" s="111">
        <f t="shared" ca="1" si="150"/>
        <v>28</v>
      </c>
      <c r="B4824" s="111" t="str">
        <f ca="1">OFFSET('YODA Header Blocks'!$A$1,0,'YODA File'!A4824)</f>
        <v>Data Values</v>
      </c>
      <c r="C4824" s="111">
        <f t="shared" ca="1" si="151"/>
        <v>4723</v>
      </c>
      <c r="D4824" s="111" t="str">
        <f ca="1">IF(ROW()-2&gt;LengthHeader,"",
OFFSET('YODA Header Blocks'!$A$2,'YODA File'!C4824,'YODA File'!A4824))</f>
        <v/>
      </c>
    </row>
    <row r="4825" spans="1:4" x14ac:dyDescent="0.25">
      <c r="A4825" s="111">
        <f t="shared" ca="1" si="150"/>
        <v>28</v>
      </c>
      <c r="B4825" s="111" t="str">
        <f ca="1">OFFSET('YODA Header Blocks'!$A$1,0,'YODA File'!A4825)</f>
        <v>Data Values</v>
      </c>
      <c r="C4825" s="111">
        <f t="shared" ca="1" si="151"/>
        <v>4724</v>
      </c>
      <c r="D4825" s="111" t="str">
        <f ca="1">IF(ROW()-2&gt;LengthHeader,"",
OFFSET('YODA Header Blocks'!$A$2,'YODA File'!C4825,'YODA File'!A4825))</f>
        <v/>
      </c>
    </row>
    <row r="4826" spans="1:4" x14ac:dyDescent="0.25">
      <c r="A4826" s="111">
        <f t="shared" ca="1" si="150"/>
        <v>28</v>
      </c>
      <c r="B4826" s="111" t="str">
        <f ca="1">OFFSET('YODA Header Blocks'!$A$1,0,'YODA File'!A4826)</f>
        <v>Data Values</v>
      </c>
      <c r="C4826" s="111">
        <f t="shared" ca="1" si="151"/>
        <v>4725</v>
      </c>
      <c r="D4826" s="111" t="str">
        <f ca="1">IF(ROW()-2&gt;LengthHeader,"",
OFFSET('YODA Header Blocks'!$A$2,'YODA File'!C4826,'YODA File'!A4826))</f>
        <v/>
      </c>
    </row>
    <row r="4827" spans="1:4" x14ac:dyDescent="0.25">
      <c r="A4827" s="111">
        <f t="shared" ca="1" si="150"/>
        <v>28</v>
      </c>
      <c r="B4827" s="111" t="str">
        <f ca="1">OFFSET('YODA Header Blocks'!$A$1,0,'YODA File'!A4827)</f>
        <v>Data Values</v>
      </c>
      <c r="C4827" s="111">
        <f t="shared" ca="1" si="151"/>
        <v>4726</v>
      </c>
      <c r="D4827" s="111" t="str">
        <f ca="1">IF(ROW()-2&gt;LengthHeader,"",
OFFSET('YODA Header Blocks'!$A$2,'YODA File'!C4827,'YODA File'!A4827))</f>
        <v/>
      </c>
    </row>
    <row r="4828" spans="1:4" x14ac:dyDescent="0.25">
      <c r="A4828" s="111">
        <f t="shared" ca="1" si="150"/>
        <v>28</v>
      </c>
      <c r="B4828" s="111" t="str">
        <f ca="1">OFFSET('YODA Header Blocks'!$A$1,0,'YODA File'!A4828)</f>
        <v>Data Values</v>
      </c>
      <c r="C4828" s="111">
        <f t="shared" ca="1" si="151"/>
        <v>4727</v>
      </c>
      <c r="D4828" s="111" t="str">
        <f ca="1">IF(ROW()-2&gt;LengthHeader,"",
OFFSET('YODA Header Blocks'!$A$2,'YODA File'!C4828,'YODA File'!A4828))</f>
        <v/>
      </c>
    </row>
    <row r="4829" spans="1:4" x14ac:dyDescent="0.25">
      <c r="A4829" s="111">
        <f t="shared" ca="1" si="150"/>
        <v>28</v>
      </c>
      <c r="B4829" s="111" t="str">
        <f ca="1">OFFSET('YODA Header Blocks'!$A$1,0,'YODA File'!A4829)</f>
        <v>Data Values</v>
      </c>
      <c r="C4829" s="111">
        <f t="shared" ca="1" si="151"/>
        <v>4728</v>
      </c>
      <c r="D4829" s="111" t="str">
        <f ca="1">IF(ROW()-2&gt;LengthHeader,"",
OFFSET('YODA Header Blocks'!$A$2,'YODA File'!C4829,'YODA File'!A4829))</f>
        <v/>
      </c>
    </row>
    <row r="4830" spans="1:4" x14ac:dyDescent="0.25">
      <c r="A4830" s="111">
        <f t="shared" ca="1" si="150"/>
        <v>28</v>
      </c>
      <c r="B4830" s="111" t="str">
        <f ca="1">OFFSET('YODA Header Blocks'!$A$1,0,'YODA File'!A4830)</f>
        <v>Data Values</v>
      </c>
      <c r="C4830" s="111">
        <f t="shared" ca="1" si="151"/>
        <v>4729</v>
      </c>
      <c r="D4830" s="111" t="str">
        <f ca="1">IF(ROW()-2&gt;LengthHeader,"",
OFFSET('YODA Header Blocks'!$A$2,'YODA File'!C4830,'YODA File'!A4830))</f>
        <v/>
      </c>
    </row>
    <row r="4831" spans="1:4" x14ac:dyDescent="0.25">
      <c r="A4831" s="111">
        <f t="shared" ca="1" si="150"/>
        <v>28</v>
      </c>
      <c r="B4831" s="111" t="str">
        <f ca="1">OFFSET('YODA Header Blocks'!$A$1,0,'YODA File'!A4831)</f>
        <v>Data Values</v>
      </c>
      <c r="C4831" s="111">
        <f t="shared" ca="1" si="151"/>
        <v>4730</v>
      </c>
      <c r="D4831" s="111" t="str">
        <f ca="1">IF(ROW()-2&gt;LengthHeader,"",
OFFSET('YODA Header Blocks'!$A$2,'YODA File'!C4831,'YODA File'!A4831))</f>
        <v/>
      </c>
    </row>
    <row r="4832" spans="1:4" x14ac:dyDescent="0.25">
      <c r="A4832" s="111">
        <f t="shared" ca="1" si="150"/>
        <v>28</v>
      </c>
      <c r="B4832" s="111" t="str">
        <f ca="1">OFFSET('YODA Header Blocks'!$A$1,0,'YODA File'!A4832)</f>
        <v>Data Values</v>
      </c>
      <c r="C4832" s="111">
        <f t="shared" ca="1" si="151"/>
        <v>4731</v>
      </c>
      <c r="D4832" s="111" t="str">
        <f ca="1">IF(ROW()-2&gt;LengthHeader,"",
OFFSET('YODA Header Blocks'!$A$2,'YODA File'!C4832,'YODA File'!A4832))</f>
        <v/>
      </c>
    </row>
    <row r="4833" spans="1:4" x14ac:dyDescent="0.25">
      <c r="A4833" s="111">
        <f t="shared" ca="1" si="150"/>
        <v>28</v>
      </c>
      <c r="B4833" s="111" t="str">
        <f ca="1">OFFSET('YODA Header Blocks'!$A$1,0,'YODA File'!A4833)</f>
        <v>Data Values</v>
      </c>
      <c r="C4833" s="111">
        <f t="shared" ca="1" si="151"/>
        <v>4732</v>
      </c>
      <c r="D4833" s="111" t="str">
        <f ca="1">IF(ROW()-2&gt;LengthHeader,"",
OFFSET('YODA Header Blocks'!$A$2,'YODA File'!C4833,'YODA File'!A4833))</f>
        <v/>
      </c>
    </row>
    <row r="4834" spans="1:4" x14ac:dyDescent="0.25">
      <c r="A4834" s="111">
        <f t="shared" ca="1" si="150"/>
        <v>28</v>
      </c>
      <c r="B4834" s="111" t="str">
        <f ca="1">OFFSET('YODA Header Blocks'!$A$1,0,'YODA File'!A4834)</f>
        <v>Data Values</v>
      </c>
      <c r="C4834" s="111">
        <f t="shared" ca="1" si="151"/>
        <v>4733</v>
      </c>
      <c r="D4834" s="111" t="str">
        <f ca="1">IF(ROW()-2&gt;LengthHeader,"",
OFFSET('YODA Header Blocks'!$A$2,'YODA File'!C4834,'YODA File'!A4834))</f>
        <v/>
      </c>
    </row>
    <row r="4835" spans="1:4" x14ac:dyDescent="0.25">
      <c r="A4835" s="111">
        <f t="shared" ca="1" si="150"/>
        <v>28</v>
      </c>
      <c r="B4835" s="111" t="str">
        <f ca="1">OFFSET('YODA Header Blocks'!$A$1,0,'YODA File'!A4835)</f>
        <v>Data Values</v>
      </c>
      <c r="C4835" s="111">
        <f t="shared" ca="1" si="151"/>
        <v>4734</v>
      </c>
      <c r="D4835" s="111" t="str">
        <f ca="1">IF(ROW()-2&gt;LengthHeader,"",
OFFSET('YODA Header Blocks'!$A$2,'YODA File'!C4835,'YODA File'!A4835))</f>
        <v/>
      </c>
    </row>
    <row r="4836" spans="1:4" x14ac:dyDescent="0.25">
      <c r="A4836" s="111">
        <f t="shared" ca="1" si="150"/>
        <v>28</v>
      </c>
      <c r="B4836" s="111" t="str">
        <f ca="1">OFFSET('YODA Header Blocks'!$A$1,0,'YODA File'!A4836)</f>
        <v>Data Values</v>
      </c>
      <c r="C4836" s="111">
        <f t="shared" ca="1" si="151"/>
        <v>4735</v>
      </c>
      <c r="D4836" s="111" t="str">
        <f ca="1">IF(ROW()-2&gt;LengthHeader,"",
OFFSET('YODA Header Blocks'!$A$2,'YODA File'!C4836,'YODA File'!A4836))</f>
        <v/>
      </c>
    </row>
    <row r="4837" spans="1:4" x14ac:dyDescent="0.25">
      <c r="A4837" s="111">
        <f t="shared" ca="1" si="150"/>
        <v>28</v>
      </c>
      <c r="B4837" s="111" t="str">
        <f ca="1">OFFSET('YODA Header Blocks'!$A$1,0,'YODA File'!A4837)</f>
        <v>Data Values</v>
      </c>
      <c r="C4837" s="111">
        <f t="shared" ca="1" si="151"/>
        <v>4736</v>
      </c>
      <c r="D4837" s="111" t="str">
        <f ca="1">IF(ROW()-2&gt;LengthHeader,"",
OFFSET('YODA Header Blocks'!$A$2,'YODA File'!C4837,'YODA File'!A4837))</f>
        <v/>
      </c>
    </row>
    <row r="4838" spans="1:4" x14ac:dyDescent="0.25">
      <c r="A4838" s="111">
        <f t="shared" ca="1" si="150"/>
        <v>28</v>
      </c>
      <c r="B4838" s="111" t="str">
        <f ca="1">OFFSET('YODA Header Blocks'!$A$1,0,'YODA File'!A4838)</f>
        <v>Data Values</v>
      </c>
      <c r="C4838" s="111">
        <f t="shared" ca="1" si="151"/>
        <v>4737</v>
      </c>
      <c r="D4838" s="111" t="str">
        <f ca="1">IF(ROW()-2&gt;LengthHeader,"",
OFFSET('YODA Header Blocks'!$A$2,'YODA File'!C4838,'YODA File'!A4838))</f>
        <v/>
      </c>
    </row>
    <row r="4839" spans="1:4" x14ac:dyDescent="0.25">
      <c r="A4839" s="111">
        <f t="shared" ca="1" si="150"/>
        <v>28</v>
      </c>
      <c r="B4839" s="111" t="str">
        <f ca="1">OFFSET('YODA Header Blocks'!$A$1,0,'YODA File'!A4839)</f>
        <v>Data Values</v>
      </c>
      <c r="C4839" s="111">
        <f t="shared" ca="1" si="151"/>
        <v>4738</v>
      </c>
      <c r="D4839" s="111" t="str">
        <f ca="1">IF(ROW()-2&gt;LengthHeader,"",
OFFSET('YODA Header Blocks'!$A$2,'YODA File'!C4839,'YODA File'!A4839))</f>
        <v/>
      </c>
    </row>
    <row r="4840" spans="1:4" x14ac:dyDescent="0.25">
      <c r="A4840" s="111">
        <f t="shared" ca="1" si="150"/>
        <v>28</v>
      </c>
      <c r="B4840" s="111" t="str">
        <f ca="1">OFFSET('YODA Header Blocks'!$A$1,0,'YODA File'!A4840)</f>
        <v>Data Values</v>
      </c>
      <c r="C4840" s="111">
        <f t="shared" ca="1" si="151"/>
        <v>4739</v>
      </c>
      <c r="D4840" s="111" t="str">
        <f ca="1">IF(ROW()-2&gt;LengthHeader,"",
OFFSET('YODA Header Blocks'!$A$2,'YODA File'!C4840,'YODA File'!A4840))</f>
        <v/>
      </c>
    </row>
    <row r="4841" spans="1:4" x14ac:dyDescent="0.25">
      <c r="A4841" s="111">
        <f t="shared" ca="1" si="150"/>
        <v>28</v>
      </c>
      <c r="B4841" s="111" t="str">
        <f ca="1">OFFSET('YODA Header Blocks'!$A$1,0,'YODA File'!A4841)</f>
        <v>Data Values</v>
      </c>
      <c r="C4841" s="111">
        <f t="shared" ca="1" si="151"/>
        <v>4740</v>
      </c>
      <c r="D4841" s="111" t="str">
        <f ca="1">IF(ROW()-2&gt;LengthHeader,"",
OFFSET('YODA Header Blocks'!$A$2,'YODA File'!C4841,'YODA File'!A4841))</f>
        <v/>
      </c>
    </row>
    <row r="4842" spans="1:4" x14ac:dyDescent="0.25">
      <c r="A4842" s="111">
        <f t="shared" ca="1" si="150"/>
        <v>28</v>
      </c>
      <c r="B4842" s="111" t="str">
        <f ca="1">OFFSET('YODA Header Blocks'!$A$1,0,'YODA File'!A4842)</f>
        <v>Data Values</v>
      </c>
      <c r="C4842" s="111">
        <f t="shared" ca="1" si="151"/>
        <v>4741</v>
      </c>
      <c r="D4842" s="111" t="str">
        <f ca="1">IF(ROW()-2&gt;LengthHeader,"",
OFFSET('YODA Header Blocks'!$A$2,'YODA File'!C4842,'YODA File'!A4842))</f>
        <v/>
      </c>
    </row>
    <row r="4843" spans="1:4" x14ac:dyDescent="0.25">
      <c r="A4843" s="111">
        <f t="shared" ca="1" si="150"/>
        <v>28</v>
      </c>
      <c r="B4843" s="111" t="str">
        <f ca="1">OFFSET('YODA Header Blocks'!$A$1,0,'YODA File'!A4843)</f>
        <v>Data Values</v>
      </c>
      <c r="C4843" s="111">
        <f t="shared" ca="1" si="151"/>
        <v>4742</v>
      </c>
      <c r="D4843" s="111" t="str">
        <f ca="1">IF(ROW()-2&gt;LengthHeader,"",
OFFSET('YODA Header Blocks'!$A$2,'YODA File'!C4843,'YODA File'!A4843))</f>
        <v/>
      </c>
    </row>
    <row r="4844" spans="1:4" x14ac:dyDescent="0.25">
      <c r="A4844" s="111">
        <f t="shared" ca="1" si="150"/>
        <v>28</v>
      </c>
      <c r="B4844" s="111" t="str">
        <f ca="1">OFFSET('YODA Header Blocks'!$A$1,0,'YODA File'!A4844)</f>
        <v>Data Values</v>
      </c>
      <c r="C4844" s="111">
        <f t="shared" ca="1" si="151"/>
        <v>4743</v>
      </c>
      <c r="D4844" s="111" t="str">
        <f ca="1">IF(ROW()-2&gt;LengthHeader,"",
OFFSET('YODA Header Blocks'!$A$2,'YODA File'!C4844,'YODA File'!A4844))</f>
        <v/>
      </c>
    </row>
    <row r="4845" spans="1:4" x14ac:dyDescent="0.25">
      <c r="A4845" s="111">
        <f t="shared" ca="1" si="150"/>
        <v>28</v>
      </c>
      <c r="B4845" s="111" t="str">
        <f ca="1">OFFSET('YODA Header Blocks'!$A$1,0,'YODA File'!A4845)</f>
        <v>Data Values</v>
      </c>
      <c r="C4845" s="111">
        <f t="shared" ca="1" si="151"/>
        <v>4744</v>
      </c>
      <c r="D4845" s="111" t="str">
        <f ca="1">IF(ROW()-2&gt;LengthHeader,"",
OFFSET('YODA Header Blocks'!$A$2,'YODA File'!C4845,'YODA File'!A4845))</f>
        <v/>
      </c>
    </row>
    <row r="4846" spans="1:4" x14ac:dyDescent="0.25">
      <c r="A4846" s="111">
        <f t="shared" ca="1" si="150"/>
        <v>28</v>
      </c>
      <c r="B4846" s="111" t="str">
        <f ca="1">OFFSET('YODA Header Blocks'!$A$1,0,'YODA File'!A4846)</f>
        <v>Data Values</v>
      </c>
      <c r="C4846" s="111">
        <f t="shared" ca="1" si="151"/>
        <v>4745</v>
      </c>
      <c r="D4846" s="111" t="str">
        <f ca="1">IF(ROW()-2&gt;LengthHeader,"",
OFFSET('YODA Header Blocks'!$A$2,'YODA File'!C4846,'YODA File'!A4846))</f>
        <v/>
      </c>
    </row>
    <row r="4847" spans="1:4" x14ac:dyDescent="0.25">
      <c r="A4847" s="111">
        <f t="shared" ca="1" si="150"/>
        <v>28</v>
      </c>
      <c r="B4847" s="111" t="str">
        <f ca="1">OFFSET('YODA Header Blocks'!$A$1,0,'YODA File'!A4847)</f>
        <v>Data Values</v>
      </c>
      <c r="C4847" s="111">
        <f t="shared" ca="1" si="151"/>
        <v>4746</v>
      </c>
      <c r="D4847" s="111" t="str">
        <f ca="1">IF(ROW()-2&gt;LengthHeader,"",
OFFSET('YODA Header Blocks'!$A$2,'YODA File'!C4847,'YODA File'!A4847))</f>
        <v/>
      </c>
    </row>
    <row r="4848" spans="1:4" x14ac:dyDescent="0.25">
      <c r="A4848" s="111">
        <f t="shared" ca="1" si="150"/>
        <v>28</v>
      </c>
      <c r="B4848" s="111" t="str">
        <f ca="1">OFFSET('YODA Header Blocks'!$A$1,0,'YODA File'!A4848)</f>
        <v>Data Values</v>
      </c>
      <c r="C4848" s="111">
        <f t="shared" ca="1" si="151"/>
        <v>4747</v>
      </c>
      <c r="D4848" s="111" t="str">
        <f ca="1">IF(ROW()-2&gt;LengthHeader,"",
OFFSET('YODA Header Blocks'!$A$2,'YODA File'!C4848,'YODA File'!A4848))</f>
        <v/>
      </c>
    </row>
    <row r="4849" spans="1:4" x14ac:dyDescent="0.25">
      <c r="A4849" s="111">
        <f t="shared" ca="1" si="150"/>
        <v>28</v>
      </c>
      <c r="B4849" s="111" t="str">
        <f ca="1">OFFSET('YODA Header Blocks'!$A$1,0,'YODA File'!A4849)</f>
        <v>Data Values</v>
      </c>
      <c r="C4849" s="111">
        <f t="shared" ca="1" si="151"/>
        <v>4748</v>
      </c>
      <c r="D4849" s="111" t="str">
        <f ca="1">IF(ROW()-2&gt;LengthHeader,"",
OFFSET('YODA Header Blocks'!$A$2,'YODA File'!C4849,'YODA File'!A4849))</f>
        <v/>
      </c>
    </row>
    <row r="4850" spans="1:4" x14ac:dyDescent="0.25">
      <c r="A4850" s="111">
        <f t="shared" ca="1" si="150"/>
        <v>28</v>
      </c>
      <c r="B4850" s="111" t="str">
        <f ca="1">OFFSET('YODA Header Blocks'!$A$1,0,'YODA File'!A4850)</f>
        <v>Data Values</v>
      </c>
      <c r="C4850" s="111">
        <f t="shared" ca="1" si="151"/>
        <v>4749</v>
      </c>
      <c r="D4850" s="111" t="str">
        <f ca="1">IF(ROW()-2&gt;LengthHeader,"",
OFFSET('YODA Header Blocks'!$A$2,'YODA File'!C4850,'YODA File'!A4850))</f>
        <v/>
      </c>
    </row>
    <row r="4851" spans="1:4" x14ac:dyDescent="0.25">
      <c r="A4851" s="111">
        <f t="shared" ca="1" si="150"/>
        <v>28</v>
      </c>
      <c r="B4851" s="111" t="str">
        <f ca="1">OFFSET('YODA Header Blocks'!$A$1,0,'YODA File'!A4851)</f>
        <v>Data Values</v>
      </c>
      <c r="C4851" s="111">
        <f t="shared" ca="1" si="151"/>
        <v>4750</v>
      </c>
      <c r="D4851" s="111" t="str">
        <f ca="1">IF(ROW()-2&gt;LengthHeader,"",
OFFSET('YODA Header Blocks'!$A$2,'YODA File'!C4851,'YODA File'!A4851))</f>
        <v/>
      </c>
    </row>
    <row r="4852" spans="1:4" x14ac:dyDescent="0.25">
      <c r="A4852" s="111">
        <f t="shared" ca="1" si="150"/>
        <v>28</v>
      </c>
      <c r="B4852" s="111" t="str">
        <f ca="1">OFFSET('YODA Header Blocks'!$A$1,0,'YODA File'!A4852)</f>
        <v>Data Values</v>
      </c>
      <c r="C4852" s="111">
        <f t="shared" ca="1" si="151"/>
        <v>4751</v>
      </c>
      <c r="D4852" s="111" t="str">
        <f ca="1">IF(ROW()-2&gt;LengthHeader,"",
OFFSET('YODA Header Blocks'!$A$2,'YODA File'!C4852,'YODA File'!A4852))</f>
        <v/>
      </c>
    </row>
    <row r="4853" spans="1:4" x14ac:dyDescent="0.25">
      <c r="A4853" s="111">
        <f t="shared" ca="1" si="150"/>
        <v>28</v>
      </c>
      <c r="B4853" s="111" t="str">
        <f ca="1">OFFSET('YODA Header Blocks'!$A$1,0,'YODA File'!A4853)</f>
        <v>Data Values</v>
      </c>
      <c r="C4853" s="111">
        <f t="shared" ca="1" si="151"/>
        <v>4752</v>
      </c>
      <c r="D4853" s="111" t="str">
        <f ca="1">IF(ROW()-2&gt;LengthHeader,"",
OFFSET('YODA Header Blocks'!$A$2,'YODA File'!C4853,'YODA File'!A4853))</f>
        <v/>
      </c>
    </row>
    <row r="4854" spans="1:4" x14ac:dyDescent="0.25">
      <c r="A4854" s="111">
        <f t="shared" ca="1" si="150"/>
        <v>28</v>
      </c>
      <c r="B4854" s="111" t="str">
        <f ca="1">OFFSET('YODA Header Blocks'!$A$1,0,'YODA File'!A4854)</f>
        <v>Data Values</v>
      </c>
      <c r="C4854" s="111">
        <f t="shared" ca="1" si="151"/>
        <v>4753</v>
      </c>
      <c r="D4854" s="111" t="str">
        <f ca="1">IF(ROW()-2&gt;LengthHeader,"",
OFFSET('YODA Header Blocks'!$A$2,'YODA File'!C4854,'YODA File'!A4854))</f>
        <v/>
      </c>
    </row>
    <row r="4855" spans="1:4" x14ac:dyDescent="0.25">
      <c r="A4855" s="111">
        <f t="shared" ca="1" si="150"/>
        <v>28</v>
      </c>
      <c r="B4855" s="111" t="str">
        <f ca="1">OFFSET('YODA Header Blocks'!$A$1,0,'YODA File'!A4855)</f>
        <v>Data Values</v>
      </c>
      <c r="C4855" s="111">
        <f t="shared" ca="1" si="151"/>
        <v>4754</v>
      </c>
      <c r="D4855" s="111" t="str">
        <f ca="1">IF(ROW()-2&gt;LengthHeader,"",
OFFSET('YODA Header Blocks'!$A$2,'YODA File'!C4855,'YODA File'!A4855))</f>
        <v/>
      </c>
    </row>
    <row r="4856" spans="1:4" x14ac:dyDescent="0.25">
      <c r="A4856" s="111">
        <f t="shared" ca="1" si="150"/>
        <v>28</v>
      </c>
      <c r="B4856" s="111" t="str">
        <f ca="1">OFFSET('YODA Header Blocks'!$A$1,0,'YODA File'!A4856)</f>
        <v>Data Values</v>
      </c>
      <c r="C4856" s="111">
        <f t="shared" ca="1" si="151"/>
        <v>4755</v>
      </c>
      <c r="D4856" s="111" t="str">
        <f ca="1">IF(ROW()-2&gt;LengthHeader,"",
OFFSET('YODA Header Blocks'!$A$2,'YODA File'!C4856,'YODA File'!A4856))</f>
        <v/>
      </c>
    </row>
    <row r="4857" spans="1:4" x14ac:dyDescent="0.25">
      <c r="A4857" s="111">
        <f t="shared" ca="1" si="150"/>
        <v>28</v>
      </c>
      <c r="B4857" s="111" t="str">
        <f ca="1">OFFSET('YODA Header Blocks'!$A$1,0,'YODA File'!A4857)</f>
        <v>Data Values</v>
      </c>
      <c r="C4857" s="111">
        <f t="shared" ca="1" si="151"/>
        <v>4756</v>
      </c>
      <c r="D4857" s="111" t="str">
        <f ca="1">IF(ROW()-2&gt;LengthHeader,"",
OFFSET('YODA Header Blocks'!$A$2,'YODA File'!C4857,'YODA File'!A4857))</f>
        <v/>
      </c>
    </row>
    <row r="4858" spans="1:4" x14ac:dyDescent="0.25">
      <c r="A4858" s="111">
        <f t="shared" ca="1" si="150"/>
        <v>28</v>
      </c>
      <c r="B4858" s="111" t="str">
        <f ca="1">OFFSET('YODA Header Blocks'!$A$1,0,'YODA File'!A4858)</f>
        <v>Data Values</v>
      </c>
      <c r="C4858" s="111">
        <f t="shared" ca="1" si="151"/>
        <v>4757</v>
      </c>
      <c r="D4858" s="111" t="str">
        <f ca="1">IF(ROW()-2&gt;LengthHeader,"",
OFFSET('YODA Header Blocks'!$A$2,'YODA File'!C4858,'YODA File'!A4858))</f>
        <v/>
      </c>
    </row>
    <row r="4859" spans="1:4" x14ac:dyDescent="0.25">
      <c r="A4859" s="111">
        <f t="shared" ca="1" si="150"/>
        <v>28</v>
      </c>
      <c r="B4859" s="111" t="str">
        <f ca="1">OFFSET('YODA Header Blocks'!$A$1,0,'YODA File'!A4859)</f>
        <v>Data Values</v>
      </c>
      <c r="C4859" s="111">
        <f t="shared" ca="1" si="151"/>
        <v>4758</v>
      </c>
      <c r="D4859" s="111" t="str">
        <f ca="1">IF(ROW()-2&gt;LengthHeader,"",
OFFSET('YODA Header Blocks'!$A$2,'YODA File'!C4859,'YODA File'!A4859))</f>
        <v/>
      </c>
    </row>
    <row r="4860" spans="1:4" x14ac:dyDescent="0.25">
      <c r="A4860" s="111">
        <f t="shared" ca="1" si="150"/>
        <v>28</v>
      </c>
      <c r="B4860" s="111" t="str">
        <f ca="1">OFFSET('YODA Header Blocks'!$A$1,0,'YODA File'!A4860)</f>
        <v>Data Values</v>
      </c>
      <c r="C4860" s="111">
        <f t="shared" ca="1" si="151"/>
        <v>4759</v>
      </c>
      <c r="D4860" s="111" t="str">
        <f ca="1">IF(ROW()-2&gt;LengthHeader,"",
OFFSET('YODA Header Blocks'!$A$2,'YODA File'!C4860,'YODA File'!A4860))</f>
        <v/>
      </c>
    </row>
    <row r="4861" spans="1:4" x14ac:dyDescent="0.25">
      <c r="A4861" s="111">
        <f t="shared" ca="1" si="150"/>
        <v>28</v>
      </c>
      <c r="B4861" s="111" t="str">
        <f ca="1">OFFSET('YODA Header Blocks'!$A$1,0,'YODA File'!A4861)</f>
        <v>Data Values</v>
      </c>
      <c r="C4861" s="111">
        <f t="shared" ca="1" si="151"/>
        <v>4760</v>
      </c>
      <c r="D4861" s="111" t="str">
        <f ca="1">IF(ROW()-2&gt;LengthHeader,"",
OFFSET('YODA Header Blocks'!$A$2,'YODA File'!C4861,'YODA File'!A4861))</f>
        <v/>
      </c>
    </row>
    <row r="4862" spans="1:4" x14ac:dyDescent="0.25">
      <c r="A4862" s="111">
        <f t="shared" ca="1" si="150"/>
        <v>28</v>
      </c>
      <c r="B4862" s="111" t="str">
        <f ca="1">OFFSET('YODA Header Blocks'!$A$1,0,'YODA File'!A4862)</f>
        <v>Data Values</v>
      </c>
      <c r="C4862" s="111">
        <f t="shared" ca="1" si="151"/>
        <v>4761</v>
      </c>
      <c r="D4862" s="111" t="str">
        <f ca="1">IF(ROW()-2&gt;LengthHeader,"",
OFFSET('YODA Header Blocks'!$A$2,'YODA File'!C4862,'YODA File'!A4862))</f>
        <v/>
      </c>
    </row>
    <row r="4863" spans="1:4" x14ac:dyDescent="0.25">
      <c r="A4863" s="111">
        <f t="shared" ca="1" si="150"/>
        <v>28</v>
      </c>
      <c r="B4863" s="111" t="str">
        <f ca="1">OFFSET('YODA Header Blocks'!$A$1,0,'YODA File'!A4863)</f>
        <v>Data Values</v>
      </c>
      <c r="C4863" s="111">
        <f t="shared" ca="1" si="151"/>
        <v>4762</v>
      </c>
      <c r="D4863" s="111" t="str">
        <f ca="1">IF(ROW()-2&gt;LengthHeader,"",
OFFSET('YODA Header Blocks'!$A$2,'YODA File'!C4863,'YODA File'!A4863))</f>
        <v/>
      </c>
    </row>
    <row r="4864" spans="1:4" x14ac:dyDescent="0.25">
      <c r="A4864" s="111">
        <f t="shared" ca="1" si="150"/>
        <v>28</v>
      </c>
      <c r="B4864" s="111" t="str">
        <f ca="1">OFFSET('YODA Header Blocks'!$A$1,0,'YODA File'!A4864)</f>
        <v>Data Values</v>
      </c>
      <c r="C4864" s="111">
        <f t="shared" ca="1" si="151"/>
        <v>4763</v>
      </c>
      <c r="D4864" s="111" t="str">
        <f ca="1">IF(ROW()-2&gt;LengthHeader,"",
OFFSET('YODA Header Blocks'!$A$2,'YODA File'!C4864,'YODA File'!A4864))</f>
        <v/>
      </c>
    </row>
    <row r="4865" spans="1:4" x14ac:dyDescent="0.25">
      <c r="A4865" s="111">
        <f t="shared" ca="1" si="150"/>
        <v>28</v>
      </c>
      <c r="B4865" s="111" t="str">
        <f ca="1">OFFSET('YODA Header Blocks'!$A$1,0,'YODA File'!A4865)</f>
        <v>Data Values</v>
      </c>
      <c r="C4865" s="111">
        <f t="shared" ca="1" si="151"/>
        <v>4764</v>
      </c>
      <c r="D4865" s="111" t="str">
        <f ca="1">IF(ROW()-2&gt;LengthHeader,"",
OFFSET('YODA Header Blocks'!$A$2,'YODA File'!C4865,'YODA File'!A4865))</f>
        <v/>
      </c>
    </row>
    <row r="4866" spans="1:4" x14ac:dyDescent="0.25">
      <c r="A4866" s="111">
        <f t="shared" ca="1" si="150"/>
        <v>28</v>
      </c>
      <c r="B4866" s="111" t="str">
        <f ca="1">OFFSET('YODA Header Blocks'!$A$1,0,'YODA File'!A4866)</f>
        <v>Data Values</v>
      </c>
      <c r="C4866" s="111">
        <f t="shared" ca="1" si="151"/>
        <v>4765</v>
      </c>
      <c r="D4866" s="111" t="str">
        <f ca="1">IF(ROW()-2&gt;LengthHeader,"",
OFFSET('YODA Header Blocks'!$A$2,'YODA File'!C4866,'YODA File'!A4866))</f>
        <v/>
      </c>
    </row>
    <row r="4867" spans="1:4" x14ac:dyDescent="0.25">
      <c r="A4867" s="111">
        <f t="shared" ref="A4867:A4930" ca="1" si="152">IF(C4866=INDIRECT(CONCATENATE("'YODA Header Blocks'!R2C",A4866+1,":R2C",A4866+1),FALSE),A4866+1,A4866)</f>
        <v>28</v>
      </c>
      <c r="B4867" s="111" t="str">
        <f ca="1">OFFSET('YODA Header Blocks'!$A$1,0,'YODA File'!A4867)</f>
        <v>Data Values</v>
      </c>
      <c r="C4867" s="111">
        <f t="shared" ref="C4867:C4930" ca="1" si="153">IF(C4866=SUM(INDIRECT(CONCATENATE("'YODA Header Blocks'!R2C",A4866+1,":R2C",A4866+1),FALSE)),1,C4866+1)</f>
        <v>4766</v>
      </c>
      <c r="D4867" s="111" t="str">
        <f ca="1">IF(ROW()-2&gt;LengthHeader,"",
OFFSET('YODA Header Blocks'!$A$2,'YODA File'!C4867,'YODA File'!A4867))</f>
        <v/>
      </c>
    </row>
    <row r="4868" spans="1:4" x14ac:dyDescent="0.25">
      <c r="A4868" s="111">
        <f t="shared" ca="1" si="152"/>
        <v>28</v>
      </c>
      <c r="B4868" s="111" t="str">
        <f ca="1">OFFSET('YODA Header Blocks'!$A$1,0,'YODA File'!A4868)</f>
        <v>Data Values</v>
      </c>
      <c r="C4868" s="111">
        <f t="shared" ca="1" si="153"/>
        <v>4767</v>
      </c>
      <c r="D4868" s="111" t="str">
        <f ca="1">IF(ROW()-2&gt;LengthHeader,"",
OFFSET('YODA Header Blocks'!$A$2,'YODA File'!C4868,'YODA File'!A4868))</f>
        <v/>
      </c>
    </row>
    <row r="4869" spans="1:4" x14ac:dyDescent="0.25">
      <c r="A4869" s="111">
        <f t="shared" ca="1" si="152"/>
        <v>28</v>
      </c>
      <c r="B4869" s="111" t="str">
        <f ca="1">OFFSET('YODA Header Blocks'!$A$1,0,'YODA File'!A4869)</f>
        <v>Data Values</v>
      </c>
      <c r="C4869" s="111">
        <f t="shared" ca="1" si="153"/>
        <v>4768</v>
      </c>
      <c r="D4869" s="111" t="str">
        <f ca="1">IF(ROW()-2&gt;LengthHeader,"",
OFFSET('YODA Header Blocks'!$A$2,'YODA File'!C4869,'YODA File'!A4869))</f>
        <v/>
      </c>
    </row>
    <row r="4870" spans="1:4" x14ac:dyDescent="0.25">
      <c r="A4870" s="111">
        <f t="shared" ca="1" si="152"/>
        <v>28</v>
      </c>
      <c r="B4870" s="111" t="str">
        <f ca="1">OFFSET('YODA Header Blocks'!$A$1,0,'YODA File'!A4870)</f>
        <v>Data Values</v>
      </c>
      <c r="C4870" s="111">
        <f t="shared" ca="1" si="153"/>
        <v>4769</v>
      </c>
      <c r="D4870" s="111" t="str">
        <f ca="1">IF(ROW()-2&gt;LengthHeader,"",
OFFSET('YODA Header Blocks'!$A$2,'YODA File'!C4870,'YODA File'!A4870))</f>
        <v/>
      </c>
    </row>
    <row r="4871" spans="1:4" x14ac:dyDescent="0.25">
      <c r="A4871" s="111">
        <f t="shared" ca="1" si="152"/>
        <v>28</v>
      </c>
      <c r="B4871" s="111" t="str">
        <f ca="1">OFFSET('YODA Header Blocks'!$A$1,0,'YODA File'!A4871)</f>
        <v>Data Values</v>
      </c>
      <c r="C4871" s="111">
        <f t="shared" ca="1" si="153"/>
        <v>4770</v>
      </c>
      <c r="D4871" s="111" t="str">
        <f ca="1">IF(ROW()-2&gt;LengthHeader,"",
OFFSET('YODA Header Blocks'!$A$2,'YODA File'!C4871,'YODA File'!A4871))</f>
        <v/>
      </c>
    </row>
    <row r="4872" spans="1:4" x14ac:dyDescent="0.25">
      <c r="A4872" s="111">
        <f t="shared" ca="1" si="152"/>
        <v>28</v>
      </c>
      <c r="B4872" s="111" t="str">
        <f ca="1">OFFSET('YODA Header Blocks'!$A$1,0,'YODA File'!A4872)</f>
        <v>Data Values</v>
      </c>
      <c r="C4872" s="111">
        <f t="shared" ca="1" si="153"/>
        <v>4771</v>
      </c>
      <c r="D4872" s="111" t="str">
        <f ca="1">IF(ROW()-2&gt;LengthHeader,"",
OFFSET('YODA Header Blocks'!$A$2,'YODA File'!C4872,'YODA File'!A4872))</f>
        <v/>
      </c>
    </row>
    <row r="4873" spans="1:4" x14ac:dyDescent="0.25">
      <c r="A4873" s="111">
        <f t="shared" ca="1" si="152"/>
        <v>28</v>
      </c>
      <c r="B4873" s="111" t="str">
        <f ca="1">OFFSET('YODA Header Blocks'!$A$1,0,'YODA File'!A4873)</f>
        <v>Data Values</v>
      </c>
      <c r="C4873" s="111">
        <f t="shared" ca="1" si="153"/>
        <v>4772</v>
      </c>
      <c r="D4873" s="111" t="str">
        <f ca="1">IF(ROW()-2&gt;LengthHeader,"",
OFFSET('YODA Header Blocks'!$A$2,'YODA File'!C4873,'YODA File'!A4873))</f>
        <v/>
      </c>
    </row>
    <row r="4874" spans="1:4" x14ac:dyDescent="0.25">
      <c r="A4874" s="111">
        <f t="shared" ca="1" si="152"/>
        <v>28</v>
      </c>
      <c r="B4874" s="111" t="str">
        <f ca="1">OFFSET('YODA Header Blocks'!$A$1,0,'YODA File'!A4874)</f>
        <v>Data Values</v>
      </c>
      <c r="C4874" s="111">
        <f t="shared" ca="1" si="153"/>
        <v>4773</v>
      </c>
      <c r="D4874" s="111" t="str">
        <f ca="1">IF(ROW()-2&gt;LengthHeader,"",
OFFSET('YODA Header Blocks'!$A$2,'YODA File'!C4874,'YODA File'!A4874))</f>
        <v/>
      </c>
    </row>
    <row r="4875" spans="1:4" x14ac:dyDescent="0.25">
      <c r="A4875" s="111">
        <f t="shared" ca="1" si="152"/>
        <v>28</v>
      </c>
      <c r="B4875" s="111" t="str">
        <f ca="1">OFFSET('YODA Header Blocks'!$A$1,0,'YODA File'!A4875)</f>
        <v>Data Values</v>
      </c>
      <c r="C4875" s="111">
        <f t="shared" ca="1" si="153"/>
        <v>4774</v>
      </c>
      <c r="D4875" s="111" t="str">
        <f ca="1">IF(ROW()-2&gt;LengthHeader,"",
OFFSET('YODA Header Blocks'!$A$2,'YODA File'!C4875,'YODA File'!A4875))</f>
        <v/>
      </c>
    </row>
    <row r="4876" spans="1:4" x14ac:dyDescent="0.25">
      <c r="A4876" s="111">
        <f t="shared" ca="1" si="152"/>
        <v>28</v>
      </c>
      <c r="B4876" s="111" t="str">
        <f ca="1">OFFSET('YODA Header Blocks'!$A$1,0,'YODA File'!A4876)</f>
        <v>Data Values</v>
      </c>
      <c r="C4876" s="111">
        <f t="shared" ca="1" si="153"/>
        <v>4775</v>
      </c>
      <c r="D4876" s="111" t="str">
        <f ca="1">IF(ROW()-2&gt;LengthHeader,"",
OFFSET('YODA Header Blocks'!$A$2,'YODA File'!C4876,'YODA File'!A4876))</f>
        <v/>
      </c>
    </row>
    <row r="4877" spans="1:4" x14ac:dyDescent="0.25">
      <c r="A4877" s="111">
        <f t="shared" ca="1" si="152"/>
        <v>28</v>
      </c>
      <c r="B4877" s="111" t="str">
        <f ca="1">OFFSET('YODA Header Blocks'!$A$1,0,'YODA File'!A4877)</f>
        <v>Data Values</v>
      </c>
      <c r="C4877" s="111">
        <f t="shared" ca="1" si="153"/>
        <v>4776</v>
      </c>
      <c r="D4877" s="111" t="str">
        <f ca="1">IF(ROW()-2&gt;LengthHeader,"",
OFFSET('YODA Header Blocks'!$A$2,'YODA File'!C4877,'YODA File'!A4877))</f>
        <v/>
      </c>
    </row>
    <row r="4878" spans="1:4" x14ac:dyDescent="0.25">
      <c r="A4878" s="111">
        <f t="shared" ca="1" si="152"/>
        <v>28</v>
      </c>
      <c r="B4878" s="111" t="str">
        <f ca="1">OFFSET('YODA Header Blocks'!$A$1,0,'YODA File'!A4878)</f>
        <v>Data Values</v>
      </c>
      <c r="C4878" s="111">
        <f t="shared" ca="1" si="153"/>
        <v>4777</v>
      </c>
      <c r="D4878" s="111" t="str">
        <f ca="1">IF(ROW()-2&gt;LengthHeader,"",
OFFSET('YODA Header Blocks'!$A$2,'YODA File'!C4878,'YODA File'!A4878))</f>
        <v/>
      </c>
    </row>
    <row r="4879" spans="1:4" x14ac:dyDescent="0.25">
      <c r="A4879" s="111">
        <f t="shared" ca="1" si="152"/>
        <v>28</v>
      </c>
      <c r="B4879" s="111" t="str">
        <f ca="1">OFFSET('YODA Header Blocks'!$A$1,0,'YODA File'!A4879)</f>
        <v>Data Values</v>
      </c>
      <c r="C4879" s="111">
        <f t="shared" ca="1" si="153"/>
        <v>4778</v>
      </c>
      <c r="D4879" s="111" t="str">
        <f ca="1">IF(ROW()-2&gt;LengthHeader,"",
OFFSET('YODA Header Blocks'!$A$2,'YODA File'!C4879,'YODA File'!A4879))</f>
        <v/>
      </c>
    </row>
    <row r="4880" spans="1:4" x14ac:dyDescent="0.25">
      <c r="A4880" s="111">
        <f t="shared" ca="1" si="152"/>
        <v>28</v>
      </c>
      <c r="B4880" s="111" t="str">
        <f ca="1">OFFSET('YODA Header Blocks'!$A$1,0,'YODA File'!A4880)</f>
        <v>Data Values</v>
      </c>
      <c r="C4880" s="111">
        <f t="shared" ca="1" si="153"/>
        <v>4779</v>
      </c>
      <c r="D4880" s="111" t="str">
        <f ca="1">IF(ROW()-2&gt;LengthHeader,"",
OFFSET('YODA Header Blocks'!$A$2,'YODA File'!C4880,'YODA File'!A4880))</f>
        <v/>
      </c>
    </row>
    <row r="4881" spans="1:4" x14ac:dyDescent="0.25">
      <c r="A4881" s="111">
        <f t="shared" ca="1" si="152"/>
        <v>28</v>
      </c>
      <c r="B4881" s="111" t="str">
        <f ca="1">OFFSET('YODA Header Blocks'!$A$1,0,'YODA File'!A4881)</f>
        <v>Data Values</v>
      </c>
      <c r="C4881" s="111">
        <f t="shared" ca="1" si="153"/>
        <v>4780</v>
      </c>
      <c r="D4881" s="111" t="str">
        <f ca="1">IF(ROW()-2&gt;LengthHeader,"",
OFFSET('YODA Header Blocks'!$A$2,'YODA File'!C4881,'YODA File'!A4881))</f>
        <v/>
      </c>
    </row>
    <row r="4882" spans="1:4" x14ac:dyDescent="0.25">
      <c r="A4882" s="111">
        <f t="shared" ca="1" si="152"/>
        <v>28</v>
      </c>
      <c r="B4882" s="111" t="str">
        <f ca="1">OFFSET('YODA Header Blocks'!$A$1,0,'YODA File'!A4882)</f>
        <v>Data Values</v>
      </c>
      <c r="C4882" s="111">
        <f t="shared" ca="1" si="153"/>
        <v>4781</v>
      </c>
      <c r="D4882" s="111" t="str">
        <f ca="1">IF(ROW()-2&gt;LengthHeader,"",
OFFSET('YODA Header Blocks'!$A$2,'YODA File'!C4882,'YODA File'!A4882))</f>
        <v/>
      </c>
    </row>
    <row r="4883" spans="1:4" x14ac:dyDescent="0.25">
      <c r="A4883" s="111">
        <f t="shared" ca="1" si="152"/>
        <v>28</v>
      </c>
      <c r="B4883" s="111" t="str">
        <f ca="1">OFFSET('YODA Header Blocks'!$A$1,0,'YODA File'!A4883)</f>
        <v>Data Values</v>
      </c>
      <c r="C4883" s="111">
        <f t="shared" ca="1" si="153"/>
        <v>4782</v>
      </c>
      <c r="D4883" s="111" t="str">
        <f ca="1">IF(ROW()-2&gt;LengthHeader,"",
OFFSET('YODA Header Blocks'!$A$2,'YODA File'!C4883,'YODA File'!A4883))</f>
        <v/>
      </c>
    </row>
    <row r="4884" spans="1:4" x14ac:dyDescent="0.25">
      <c r="A4884" s="111">
        <f t="shared" ca="1" si="152"/>
        <v>28</v>
      </c>
      <c r="B4884" s="111" t="str">
        <f ca="1">OFFSET('YODA Header Blocks'!$A$1,0,'YODA File'!A4884)</f>
        <v>Data Values</v>
      </c>
      <c r="C4884" s="111">
        <f t="shared" ca="1" si="153"/>
        <v>4783</v>
      </c>
      <c r="D4884" s="111" t="str">
        <f ca="1">IF(ROW()-2&gt;LengthHeader,"",
OFFSET('YODA Header Blocks'!$A$2,'YODA File'!C4884,'YODA File'!A4884))</f>
        <v/>
      </c>
    </row>
    <row r="4885" spans="1:4" x14ac:dyDescent="0.25">
      <c r="A4885" s="111">
        <f t="shared" ca="1" si="152"/>
        <v>28</v>
      </c>
      <c r="B4885" s="111" t="str">
        <f ca="1">OFFSET('YODA Header Blocks'!$A$1,0,'YODA File'!A4885)</f>
        <v>Data Values</v>
      </c>
      <c r="C4885" s="111">
        <f t="shared" ca="1" si="153"/>
        <v>4784</v>
      </c>
      <c r="D4885" s="111" t="str">
        <f ca="1">IF(ROW()-2&gt;LengthHeader,"",
OFFSET('YODA Header Blocks'!$A$2,'YODA File'!C4885,'YODA File'!A4885))</f>
        <v/>
      </c>
    </row>
    <row r="4886" spans="1:4" x14ac:dyDescent="0.25">
      <c r="A4886" s="111">
        <f t="shared" ca="1" si="152"/>
        <v>28</v>
      </c>
      <c r="B4886" s="111" t="str">
        <f ca="1">OFFSET('YODA Header Blocks'!$A$1,0,'YODA File'!A4886)</f>
        <v>Data Values</v>
      </c>
      <c r="C4886" s="111">
        <f t="shared" ca="1" si="153"/>
        <v>4785</v>
      </c>
      <c r="D4886" s="111" t="str">
        <f ca="1">IF(ROW()-2&gt;LengthHeader,"",
OFFSET('YODA Header Blocks'!$A$2,'YODA File'!C4886,'YODA File'!A4886))</f>
        <v/>
      </c>
    </row>
    <row r="4887" spans="1:4" x14ac:dyDescent="0.25">
      <c r="A4887" s="111">
        <f t="shared" ca="1" si="152"/>
        <v>28</v>
      </c>
      <c r="B4887" s="111" t="str">
        <f ca="1">OFFSET('YODA Header Blocks'!$A$1,0,'YODA File'!A4887)</f>
        <v>Data Values</v>
      </c>
      <c r="C4887" s="111">
        <f t="shared" ca="1" si="153"/>
        <v>4786</v>
      </c>
      <c r="D4887" s="111" t="str">
        <f ca="1">IF(ROW()-2&gt;LengthHeader,"",
OFFSET('YODA Header Blocks'!$A$2,'YODA File'!C4887,'YODA File'!A4887))</f>
        <v/>
      </c>
    </row>
    <row r="4888" spans="1:4" x14ac:dyDescent="0.25">
      <c r="A4888" s="111">
        <f t="shared" ca="1" si="152"/>
        <v>28</v>
      </c>
      <c r="B4888" s="111" t="str">
        <f ca="1">OFFSET('YODA Header Blocks'!$A$1,0,'YODA File'!A4888)</f>
        <v>Data Values</v>
      </c>
      <c r="C4888" s="111">
        <f t="shared" ca="1" si="153"/>
        <v>4787</v>
      </c>
      <c r="D4888" s="111" t="str">
        <f ca="1">IF(ROW()-2&gt;LengthHeader,"",
OFFSET('YODA Header Blocks'!$A$2,'YODA File'!C4888,'YODA File'!A4888))</f>
        <v/>
      </c>
    </row>
    <row r="4889" spans="1:4" x14ac:dyDescent="0.25">
      <c r="A4889" s="111">
        <f t="shared" ca="1" si="152"/>
        <v>28</v>
      </c>
      <c r="B4889" s="111" t="str">
        <f ca="1">OFFSET('YODA Header Blocks'!$A$1,0,'YODA File'!A4889)</f>
        <v>Data Values</v>
      </c>
      <c r="C4889" s="111">
        <f t="shared" ca="1" si="153"/>
        <v>4788</v>
      </c>
      <c r="D4889" s="111" t="str">
        <f ca="1">IF(ROW()-2&gt;LengthHeader,"",
OFFSET('YODA Header Blocks'!$A$2,'YODA File'!C4889,'YODA File'!A4889))</f>
        <v/>
      </c>
    </row>
    <row r="4890" spans="1:4" x14ac:dyDescent="0.25">
      <c r="A4890" s="111">
        <f t="shared" ca="1" si="152"/>
        <v>28</v>
      </c>
      <c r="B4890" s="111" t="str">
        <f ca="1">OFFSET('YODA Header Blocks'!$A$1,0,'YODA File'!A4890)</f>
        <v>Data Values</v>
      </c>
      <c r="C4890" s="111">
        <f t="shared" ca="1" si="153"/>
        <v>4789</v>
      </c>
      <c r="D4890" s="111" t="str">
        <f ca="1">IF(ROW()-2&gt;LengthHeader,"",
OFFSET('YODA Header Blocks'!$A$2,'YODA File'!C4890,'YODA File'!A4890))</f>
        <v/>
      </c>
    </row>
    <row r="4891" spans="1:4" x14ac:dyDescent="0.25">
      <c r="A4891" s="111">
        <f t="shared" ca="1" si="152"/>
        <v>28</v>
      </c>
      <c r="B4891" s="111" t="str">
        <f ca="1">OFFSET('YODA Header Blocks'!$A$1,0,'YODA File'!A4891)</f>
        <v>Data Values</v>
      </c>
      <c r="C4891" s="111">
        <f t="shared" ca="1" si="153"/>
        <v>4790</v>
      </c>
      <c r="D4891" s="111" t="str">
        <f ca="1">IF(ROW()-2&gt;LengthHeader,"",
OFFSET('YODA Header Blocks'!$A$2,'YODA File'!C4891,'YODA File'!A4891))</f>
        <v/>
      </c>
    </row>
    <row r="4892" spans="1:4" x14ac:dyDescent="0.25">
      <c r="A4892" s="111">
        <f t="shared" ca="1" si="152"/>
        <v>28</v>
      </c>
      <c r="B4892" s="111" t="str">
        <f ca="1">OFFSET('YODA Header Blocks'!$A$1,0,'YODA File'!A4892)</f>
        <v>Data Values</v>
      </c>
      <c r="C4892" s="111">
        <f t="shared" ca="1" si="153"/>
        <v>4791</v>
      </c>
      <c r="D4892" s="111" t="str">
        <f ca="1">IF(ROW()-2&gt;LengthHeader,"",
OFFSET('YODA Header Blocks'!$A$2,'YODA File'!C4892,'YODA File'!A4892))</f>
        <v/>
      </c>
    </row>
    <row r="4893" spans="1:4" x14ac:dyDescent="0.25">
      <c r="A4893" s="111">
        <f t="shared" ca="1" si="152"/>
        <v>28</v>
      </c>
      <c r="B4893" s="111" t="str">
        <f ca="1">OFFSET('YODA Header Blocks'!$A$1,0,'YODA File'!A4893)</f>
        <v>Data Values</v>
      </c>
      <c r="C4893" s="111">
        <f t="shared" ca="1" si="153"/>
        <v>4792</v>
      </c>
      <c r="D4893" s="111" t="str">
        <f ca="1">IF(ROW()-2&gt;LengthHeader,"",
OFFSET('YODA Header Blocks'!$A$2,'YODA File'!C4893,'YODA File'!A4893))</f>
        <v/>
      </c>
    </row>
    <row r="4894" spans="1:4" x14ac:dyDescent="0.25">
      <c r="A4894" s="111">
        <f t="shared" ca="1" si="152"/>
        <v>28</v>
      </c>
      <c r="B4894" s="111" t="str">
        <f ca="1">OFFSET('YODA Header Blocks'!$A$1,0,'YODA File'!A4894)</f>
        <v>Data Values</v>
      </c>
      <c r="C4894" s="111">
        <f t="shared" ca="1" si="153"/>
        <v>4793</v>
      </c>
      <c r="D4894" s="111" t="str">
        <f ca="1">IF(ROW()-2&gt;LengthHeader,"",
OFFSET('YODA Header Blocks'!$A$2,'YODA File'!C4894,'YODA File'!A4894))</f>
        <v/>
      </c>
    </row>
    <row r="4895" spans="1:4" x14ac:dyDescent="0.25">
      <c r="A4895" s="111">
        <f t="shared" ca="1" si="152"/>
        <v>28</v>
      </c>
      <c r="B4895" s="111" t="str">
        <f ca="1">OFFSET('YODA Header Blocks'!$A$1,0,'YODA File'!A4895)</f>
        <v>Data Values</v>
      </c>
      <c r="C4895" s="111">
        <f t="shared" ca="1" si="153"/>
        <v>4794</v>
      </c>
      <c r="D4895" s="111" t="str">
        <f ca="1">IF(ROW()-2&gt;LengthHeader,"",
OFFSET('YODA Header Blocks'!$A$2,'YODA File'!C4895,'YODA File'!A4895))</f>
        <v/>
      </c>
    </row>
    <row r="4896" spans="1:4" x14ac:dyDescent="0.25">
      <c r="A4896" s="111">
        <f t="shared" ca="1" si="152"/>
        <v>28</v>
      </c>
      <c r="B4896" s="111" t="str">
        <f ca="1">OFFSET('YODA Header Blocks'!$A$1,0,'YODA File'!A4896)</f>
        <v>Data Values</v>
      </c>
      <c r="C4896" s="111">
        <f t="shared" ca="1" si="153"/>
        <v>4795</v>
      </c>
      <c r="D4896" s="111" t="str">
        <f ca="1">IF(ROW()-2&gt;LengthHeader,"",
OFFSET('YODA Header Blocks'!$A$2,'YODA File'!C4896,'YODA File'!A4896))</f>
        <v/>
      </c>
    </row>
    <row r="4897" spans="1:4" x14ac:dyDescent="0.25">
      <c r="A4897" s="111">
        <f t="shared" ca="1" si="152"/>
        <v>28</v>
      </c>
      <c r="B4897" s="111" t="str">
        <f ca="1">OFFSET('YODA Header Blocks'!$A$1,0,'YODA File'!A4897)</f>
        <v>Data Values</v>
      </c>
      <c r="C4897" s="111">
        <f t="shared" ca="1" si="153"/>
        <v>4796</v>
      </c>
      <c r="D4897" s="111" t="str">
        <f ca="1">IF(ROW()-2&gt;LengthHeader,"",
OFFSET('YODA Header Blocks'!$A$2,'YODA File'!C4897,'YODA File'!A4897))</f>
        <v/>
      </c>
    </row>
    <row r="4898" spans="1:4" x14ac:dyDescent="0.25">
      <c r="A4898" s="111">
        <f t="shared" ca="1" si="152"/>
        <v>28</v>
      </c>
      <c r="B4898" s="111" t="str">
        <f ca="1">OFFSET('YODA Header Blocks'!$A$1,0,'YODA File'!A4898)</f>
        <v>Data Values</v>
      </c>
      <c r="C4898" s="111">
        <f t="shared" ca="1" si="153"/>
        <v>4797</v>
      </c>
      <c r="D4898" s="111" t="str">
        <f ca="1">IF(ROW()-2&gt;LengthHeader,"",
OFFSET('YODA Header Blocks'!$A$2,'YODA File'!C4898,'YODA File'!A4898))</f>
        <v/>
      </c>
    </row>
    <row r="4899" spans="1:4" x14ac:dyDescent="0.25">
      <c r="A4899" s="111">
        <f t="shared" ca="1" si="152"/>
        <v>28</v>
      </c>
      <c r="B4899" s="111" t="str">
        <f ca="1">OFFSET('YODA Header Blocks'!$A$1,0,'YODA File'!A4899)</f>
        <v>Data Values</v>
      </c>
      <c r="C4899" s="111">
        <f t="shared" ca="1" si="153"/>
        <v>4798</v>
      </c>
      <c r="D4899" s="111" t="str">
        <f ca="1">IF(ROW()-2&gt;LengthHeader,"",
OFFSET('YODA Header Blocks'!$A$2,'YODA File'!C4899,'YODA File'!A4899))</f>
        <v/>
      </c>
    </row>
    <row r="4900" spans="1:4" x14ac:dyDescent="0.25">
      <c r="A4900" s="111">
        <f t="shared" ca="1" si="152"/>
        <v>28</v>
      </c>
      <c r="B4900" s="111" t="str">
        <f ca="1">OFFSET('YODA Header Blocks'!$A$1,0,'YODA File'!A4900)</f>
        <v>Data Values</v>
      </c>
      <c r="C4900" s="111">
        <f t="shared" ca="1" si="153"/>
        <v>4799</v>
      </c>
      <c r="D4900" s="111" t="str">
        <f ca="1">IF(ROW()-2&gt;LengthHeader,"",
OFFSET('YODA Header Blocks'!$A$2,'YODA File'!C4900,'YODA File'!A4900))</f>
        <v/>
      </c>
    </row>
    <row r="4901" spans="1:4" x14ac:dyDescent="0.25">
      <c r="A4901" s="111">
        <f t="shared" ca="1" si="152"/>
        <v>28</v>
      </c>
      <c r="B4901" s="111" t="str">
        <f ca="1">OFFSET('YODA Header Blocks'!$A$1,0,'YODA File'!A4901)</f>
        <v>Data Values</v>
      </c>
      <c r="C4901" s="111">
        <f t="shared" ca="1" si="153"/>
        <v>4800</v>
      </c>
      <c r="D4901" s="111" t="str">
        <f ca="1">IF(ROW()-2&gt;LengthHeader,"",
OFFSET('YODA Header Blocks'!$A$2,'YODA File'!C4901,'YODA File'!A4901))</f>
        <v/>
      </c>
    </row>
    <row r="4902" spans="1:4" x14ac:dyDescent="0.25">
      <c r="A4902" s="111">
        <f t="shared" ca="1" si="152"/>
        <v>28</v>
      </c>
      <c r="B4902" s="111" t="str">
        <f ca="1">OFFSET('YODA Header Blocks'!$A$1,0,'YODA File'!A4902)</f>
        <v>Data Values</v>
      </c>
      <c r="C4902" s="111">
        <f t="shared" ca="1" si="153"/>
        <v>4801</v>
      </c>
      <c r="D4902" s="111" t="str">
        <f ca="1">IF(ROW()-2&gt;LengthHeader,"",
OFFSET('YODA Header Blocks'!$A$2,'YODA File'!C4902,'YODA File'!A4902))</f>
        <v/>
      </c>
    </row>
    <row r="4903" spans="1:4" x14ac:dyDescent="0.25">
      <c r="A4903" s="111">
        <f t="shared" ca="1" si="152"/>
        <v>28</v>
      </c>
      <c r="B4903" s="111" t="str">
        <f ca="1">OFFSET('YODA Header Blocks'!$A$1,0,'YODA File'!A4903)</f>
        <v>Data Values</v>
      </c>
      <c r="C4903" s="111">
        <f t="shared" ca="1" si="153"/>
        <v>4802</v>
      </c>
      <c r="D4903" s="111" t="str">
        <f ca="1">IF(ROW()-2&gt;LengthHeader,"",
OFFSET('YODA Header Blocks'!$A$2,'YODA File'!C4903,'YODA File'!A4903))</f>
        <v/>
      </c>
    </row>
    <row r="4904" spans="1:4" x14ac:dyDescent="0.25">
      <c r="A4904" s="111">
        <f t="shared" ca="1" si="152"/>
        <v>28</v>
      </c>
      <c r="B4904" s="111" t="str">
        <f ca="1">OFFSET('YODA Header Blocks'!$A$1,0,'YODA File'!A4904)</f>
        <v>Data Values</v>
      </c>
      <c r="C4904" s="111">
        <f t="shared" ca="1" si="153"/>
        <v>4803</v>
      </c>
      <c r="D4904" s="111" t="str">
        <f ca="1">IF(ROW()-2&gt;LengthHeader,"",
OFFSET('YODA Header Blocks'!$A$2,'YODA File'!C4904,'YODA File'!A4904))</f>
        <v/>
      </c>
    </row>
    <row r="4905" spans="1:4" x14ac:dyDescent="0.25">
      <c r="A4905" s="111">
        <f t="shared" ca="1" si="152"/>
        <v>28</v>
      </c>
      <c r="B4905" s="111" t="str">
        <f ca="1">OFFSET('YODA Header Blocks'!$A$1,0,'YODA File'!A4905)</f>
        <v>Data Values</v>
      </c>
      <c r="C4905" s="111">
        <f t="shared" ca="1" si="153"/>
        <v>4804</v>
      </c>
      <c r="D4905" s="111" t="str">
        <f ca="1">IF(ROW()-2&gt;LengthHeader,"",
OFFSET('YODA Header Blocks'!$A$2,'YODA File'!C4905,'YODA File'!A4905))</f>
        <v/>
      </c>
    </row>
    <row r="4906" spans="1:4" x14ac:dyDescent="0.25">
      <c r="A4906" s="111">
        <f t="shared" ca="1" si="152"/>
        <v>28</v>
      </c>
      <c r="B4906" s="111" t="str">
        <f ca="1">OFFSET('YODA Header Blocks'!$A$1,0,'YODA File'!A4906)</f>
        <v>Data Values</v>
      </c>
      <c r="C4906" s="111">
        <f t="shared" ca="1" si="153"/>
        <v>4805</v>
      </c>
      <c r="D4906" s="111" t="str">
        <f ca="1">IF(ROW()-2&gt;LengthHeader,"",
OFFSET('YODA Header Blocks'!$A$2,'YODA File'!C4906,'YODA File'!A4906))</f>
        <v/>
      </c>
    </row>
    <row r="4907" spans="1:4" x14ac:dyDescent="0.25">
      <c r="A4907" s="111">
        <f t="shared" ca="1" si="152"/>
        <v>28</v>
      </c>
      <c r="B4907" s="111" t="str">
        <f ca="1">OFFSET('YODA Header Blocks'!$A$1,0,'YODA File'!A4907)</f>
        <v>Data Values</v>
      </c>
      <c r="C4907" s="111">
        <f t="shared" ca="1" si="153"/>
        <v>4806</v>
      </c>
      <c r="D4907" s="111" t="str">
        <f ca="1">IF(ROW()-2&gt;LengthHeader,"",
OFFSET('YODA Header Blocks'!$A$2,'YODA File'!C4907,'YODA File'!A4907))</f>
        <v/>
      </c>
    </row>
    <row r="4908" spans="1:4" x14ac:dyDescent="0.25">
      <c r="A4908" s="111">
        <f t="shared" ca="1" si="152"/>
        <v>28</v>
      </c>
      <c r="B4908" s="111" t="str">
        <f ca="1">OFFSET('YODA Header Blocks'!$A$1,0,'YODA File'!A4908)</f>
        <v>Data Values</v>
      </c>
      <c r="C4908" s="111">
        <f t="shared" ca="1" si="153"/>
        <v>4807</v>
      </c>
      <c r="D4908" s="111" t="str">
        <f ca="1">IF(ROW()-2&gt;LengthHeader,"",
OFFSET('YODA Header Blocks'!$A$2,'YODA File'!C4908,'YODA File'!A4908))</f>
        <v/>
      </c>
    </row>
    <row r="4909" spans="1:4" x14ac:dyDescent="0.25">
      <c r="A4909" s="111">
        <f t="shared" ca="1" si="152"/>
        <v>28</v>
      </c>
      <c r="B4909" s="111" t="str">
        <f ca="1">OFFSET('YODA Header Blocks'!$A$1,0,'YODA File'!A4909)</f>
        <v>Data Values</v>
      </c>
      <c r="C4909" s="111">
        <f t="shared" ca="1" si="153"/>
        <v>4808</v>
      </c>
      <c r="D4909" s="111" t="str">
        <f ca="1">IF(ROW()-2&gt;LengthHeader,"",
OFFSET('YODA Header Blocks'!$A$2,'YODA File'!C4909,'YODA File'!A4909))</f>
        <v/>
      </c>
    </row>
    <row r="4910" spans="1:4" x14ac:dyDescent="0.25">
      <c r="A4910" s="111">
        <f t="shared" ca="1" si="152"/>
        <v>28</v>
      </c>
      <c r="B4910" s="111" t="str">
        <f ca="1">OFFSET('YODA Header Blocks'!$A$1,0,'YODA File'!A4910)</f>
        <v>Data Values</v>
      </c>
      <c r="C4910" s="111">
        <f t="shared" ca="1" si="153"/>
        <v>4809</v>
      </c>
      <c r="D4910" s="111" t="str">
        <f ca="1">IF(ROW()-2&gt;LengthHeader,"",
OFFSET('YODA Header Blocks'!$A$2,'YODA File'!C4910,'YODA File'!A4910))</f>
        <v/>
      </c>
    </row>
    <row r="4911" spans="1:4" x14ac:dyDescent="0.25">
      <c r="A4911" s="111">
        <f t="shared" ca="1" si="152"/>
        <v>28</v>
      </c>
      <c r="B4911" s="111" t="str">
        <f ca="1">OFFSET('YODA Header Blocks'!$A$1,0,'YODA File'!A4911)</f>
        <v>Data Values</v>
      </c>
      <c r="C4911" s="111">
        <f t="shared" ca="1" si="153"/>
        <v>4810</v>
      </c>
      <c r="D4911" s="111" t="str">
        <f ca="1">IF(ROW()-2&gt;LengthHeader,"",
OFFSET('YODA Header Blocks'!$A$2,'YODA File'!C4911,'YODA File'!A4911))</f>
        <v/>
      </c>
    </row>
    <row r="4912" spans="1:4" x14ac:dyDescent="0.25">
      <c r="A4912" s="111">
        <f t="shared" ca="1" si="152"/>
        <v>28</v>
      </c>
      <c r="B4912" s="111" t="str">
        <f ca="1">OFFSET('YODA Header Blocks'!$A$1,0,'YODA File'!A4912)</f>
        <v>Data Values</v>
      </c>
      <c r="C4912" s="111">
        <f t="shared" ca="1" si="153"/>
        <v>4811</v>
      </c>
      <c r="D4912" s="111" t="str">
        <f ca="1">IF(ROW()-2&gt;LengthHeader,"",
OFFSET('YODA Header Blocks'!$A$2,'YODA File'!C4912,'YODA File'!A4912))</f>
        <v/>
      </c>
    </row>
    <row r="4913" spans="1:4" x14ac:dyDescent="0.25">
      <c r="A4913" s="111">
        <f t="shared" ca="1" si="152"/>
        <v>28</v>
      </c>
      <c r="B4913" s="111" t="str">
        <f ca="1">OFFSET('YODA Header Blocks'!$A$1,0,'YODA File'!A4913)</f>
        <v>Data Values</v>
      </c>
      <c r="C4913" s="111">
        <f t="shared" ca="1" si="153"/>
        <v>4812</v>
      </c>
      <c r="D4913" s="111" t="str">
        <f ca="1">IF(ROW()-2&gt;LengthHeader,"",
OFFSET('YODA Header Blocks'!$A$2,'YODA File'!C4913,'YODA File'!A4913))</f>
        <v/>
      </c>
    </row>
    <row r="4914" spans="1:4" x14ac:dyDescent="0.25">
      <c r="A4914" s="111">
        <f t="shared" ca="1" si="152"/>
        <v>28</v>
      </c>
      <c r="B4914" s="111" t="str">
        <f ca="1">OFFSET('YODA Header Blocks'!$A$1,0,'YODA File'!A4914)</f>
        <v>Data Values</v>
      </c>
      <c r="C4914" s="111">
        <f t="shared" ca="1" si="153"/>
        <v>4813</v>
      </c>
      <c r="D4914" s="111" t="str">
        <f ca="1">IF(ROW()-2&gt;LengthHeader,"",
OFFSET('YODA Header Blocks'!$A$2,'YODA File'!C4914,'YODA File'!A4914))</f>
        <v/>
      </c>
    </row>
    <row r="4915" spans="1:4" x14ac:dyDescent="0.25">
      <c r="A4915" s="111">
        <f t="shared" ca="1" si="152"/>
        <v>28</v>
      </c>
      <c r="B4915" s="111" t="str">
        <f ca="1">OFFSET('YODA Header Blocks'!$A$1,0,'YODA File'!A4915)</f>
        <v>Data Values</v>
      </c>
      <c r="C4915" s="111">
        <f t="shared" ca="1" si="153"/>
        <v>4814</v>
      </c>
      <c r="D4915" s="111" t="str">
        <f ca="1">IF(ROW()-2&gt;LengthHeader,"",
OFFSET('YODA Header Blocks'!$A$2,'YODA File'!C4915,'YODA File'!A4915))</f>
        <v/>
      </c>
    </row>
    <row r="4916" spans="1:4" x14ac:dyDescent="0.25">
      <c r="A4916" s="111">
        <f t="shared" ca="1" si="152"/>
        <v>28</v>
      </c>
      <c r="B4916" s="111" t="str">
        <f ca="1">OFFSET('YODA Header Blocks'!$A$1,0,'YODA File'!A4916)</f>
        <v>Data Values</v>
      </c>
      <c r="C4916" s="111">
        <f t="shared" ca="1" si="153"/>
        <v>4815</v>
      </c>
      <c r="D4916" s="111" t="str">
        <f ca="1">IF(ROW()-2&gt;LengthHeader,"",
OFFSET('YODA Header Blocks'!$A$2,'YODA File'!C4916,'YODA File'!A4916))</f>
        <v/>
      </c>
    </row>
    <row r="4917" spans="1:4" x14ac:dyDescent="0.25">
      <c r="A4917" s="111">
        <f t="shared" ca="1" si="152"/>
        <v>28</v>
      </c>
      <c r="B4917" s="111" t="str">
        <f ca="1">OFFSET('YODA Header Blocks'!$A$1,0,'YODA File'!A4917)</f>
        <v>Data Values</v>
      </c>
      <c r="C4917" s="111">
        <f t="shared" ca="1" si="153"/>
        <v>4816</v>
      </c>
      <c r="D4917" s="111" t="str">
        <f ca="1">IF(ROW()-2&gt;LengthHeader,"",
OFFSET('YODA Header Blocks'!$A$2,'YODA File'!C4917,'YODA File'!A4917))</f>
        <v/>
      </c>
    </row>
    <row r="4918" spans="1:4" x14ac:dyDescent="0.25">
      <c r="A4918" s="111">
        <f t="shared" ca="1" si="152"/>
        <v>28</v>
      </c>
      <c r="B4918" s="111" t="str">
        <f ca="1">OFFSET('YODA Header Blocks'!$A$1,0,'YODA File'!A4918)</f>
        <v>Data Values</v>
      </c>
      <c r="C4918" s="111">
        <f t="shared" ca="1" si="153"/>
        <v>4817</v>
      </c>
      <c r="D4918" s="111" t="str">
        <f ca="1">IF(ROW()-2&gt;LengthHeader,"",
OFFSET('YODA Header Blocks'!$A$2,'YODA File'!C4918,'YODA File'!A4918))</f>
        <v/>
      </c>
    </row>
    <row r="4919" spans="1:4" x14ac:dyDescent="0.25">
      <c r="A4919" s="111">
        <f t="shared" ca="1" si="152"/>
        <v>28</v>
      </c>
      <c r="B4919" s="111" t="str">
        <f ca="1">OFFSET('YODA Header Blocks'!$A$1,0,'YODA File'!A4919)</f>
        <v>Data Values</v>
      </c>
      <c r="C4919" s="111">
        <f t="shared" ca="1" si="153"/>
        <v>4818</v>
      </c>
      <c r="D4919" s="111" t="str">
        <f ca="1">IF(ROW()-2&gt;LengthHeader,"",
OFFSET('YODA Header Blocks'!$A$2,'YODA File'!C4919,'YODA File'!A4919))</f>
        <v/>
      </c>
    </row>
    <row r="4920" spans="1:4" x14ac:dyDescent="0.25">
      <c r="A4920" s="111">
        <f t="shared" ca="1" si="152"/>
        <v>28</v>
      </c>
      <c r="B4920" s="111" t="str">
        <f ca="1">OFFSET('YODA Header Blocks'!$A$1,0,'YODA File'!A4920)</f>
        <v>Data Values</v>
      </c>
      <c r="C4920" s="111">
        <f t="shared" ca="1" si="153"/>
        <v>4819</v>
      </c>
      <c r="D4920" s="111" t="str">
        <f ca="1">IF(ROW()-2&gt;LengthHeader,"",
OFFSET('YODA Header Blocks'!$A$2,'YODA File'!C4920,'YODA File'!A4920))</f>
        <v/>
      </c>
    </row>
    <row r="4921" spans="1:4" x14ac:dyDescent="0.25">
      <c r="A4921" s="111">
        <f t="shared" ca="1" si="152"/>
        <v>28</v>
      </c>
      <c r="B4921" s="111" t="str">
        <f ca="1">OFFSET('YODA Header Blocks'!$A$1,0,'YODA File'!A4921)</f>
        <v>Data Values</v>
      </c>
      <c r="C4921" s="111">
        <f t="shared" ca="1" si="153"/>
        <v>4820</v>
      </c>
      <c r="D4921" s="111" t="str">
        <f ca="1">IF(ROW()-2&gt;LengthHeader,"",
OFFSET('YODA Header Blocks'!$A$2,'YODA File'!C4921,'YODA File'!A4921))</f>
        <v/>
      </c>
    </row>
    <row r="4922" spans="1:4" x14ac:dyDescent="0.25">
      <c r="A4922" s="111">
        <f t="shared" ca="1" si="152"/>
        <v>28</v>
      </c>
      <c r="B4922" s="111" t="str">
        <f ca="1">OFFSET('YODA Header Blocks'!$A$1,0,'YODA File'!A4922)</f>
        <v>Data Values</v>
      </c>
      <c r="C4922" s="111">
        <f t="shared" ca="1" si="153"/>
        <v>4821</v>
      </c>
      <c r="D4922" s="111" t="str">
        <f ca="1">IF(ROW()-2&gt;LengthHeader,"",
OFFSET('YODA Header Blocks'!$A$2,'YODA File'!C4922,'YODA File'!A4922))</f>
        <v/>
      </c>
    </row>
    <row r="4923" spans="1:4" x14ac:dyDescent="0.25">
      <c r="A4923" s="111">
        <f t="shared" ca="1" si="152"/>
        <v>28</v>
      </c>
      <c r="B4923" s="111" t="str">
        <f ca="1">OFFSET('YODA Header Blocks'!$A$1,0,'YODA File'!A4923)</f>
        <v>Data Values</v>
      </c>
      <c r="C4923" s="111">
        <f t="shared" ca="1" si="153"/>
        <v>4822</v>
      </c>
      <c r="D4923" s="111" t="str">
        <f ca="1">IF(ROW()-2&gt;LengthHeader,"",
OFFSET('YODA Header Blocks'!$A$2,'YODA File'!C4923,'YODA File'!A4923))</f>
        <v/>
      </c>
    </row>
    <row r="4924" spans="1:4" x14ac:dyDescent="0.25">
      <c r="A4924" s="111">
        <f t="shared" ca="1" si="152"/>
        <v>28</v>
      </c>
      <c r="B4924" s="111" t="str">
        <f ca="1">OFFSET('YODA Header Blocks'!$A$1,0,'YODA File'!A4924)</f>
        <v>Data Values</v>
      </c>
      <c r="C4924" s="111">
        <f t="shared" ca="1" si="153"/>
        <v>4823</v>
      </c>
      <c r="D4924" s="111" t="str">
        <f ca="1">IF(ROW()-2&gt;LengthHeader,"",
OFFSET('YODA Header Blocks'!$A$2,'YODA File'!C4924,'YODA File'!A4924))</f>
        <v/>
      </c>
    </row>
    <row r="4925" spans="1:4" x14ac:dyDescent="0.25">
      <c r="A4925" s="111">
        <f t="shared" ca="1" si="152"/>
        <v>28</v>
      </c>
      <c r="B4925" s="111" t="str">
        <f ca="1">OFFSET('YODA Header Blocks'!$A$1,0,'YODA File'!A4925)</f>
        <v>Data Values</v>
      </c>
      <c r="C4925" s="111">
        <f t="shared" ca="1" si="153"/>
        <v>4824</v>
      </c>
      <c r="D4925" s="111" t="str">
        <f ca="1">IF(ROW()-2&gt;LengthHeader,"",
OFFSET('YODA Header Blocks'!$A$2,'YODA File'!C4925,'YODA File'!A4925))</f>
        <v/>
      </c>
    </row>
    <row r="4926" spans="1:4" x14ac:dyDescent="0.25">
      <c r="A4926" s="111">
        <f t="shared" ca="1" si="152"/>
        <v>28</v>
      </c>
      <c r="B4926" s="111" t="str">
        <f ca="1">OFFSET('YODA Header Blocks'!$A$1,0,'YODA File'!A4926)</f>
        <v>Data Values</v>
      </c>
      <c r="C4926" s="111">
        <f t="shared" ca="1" si="153"/>
        <v>4825</v>
      </c>
      <c r="D4926" s="111" t="str">
        <f ca="1">IF(ROW()-2&gt;LengthHeader,"",
OFFSET('YODA Header Blocks'!$A$2,'YODA File'!C4926,'YODA File'!A4926))</f>
        <v/>
      </c>
    </row>
    <row r="4927" spans="1:4" x14ac:dyDescent="0.25">
      <c r="A4927" s="111">
        <f t="shared" ca="1" si="152"/>
        <v>28</v>
      </c>
      <c r="B4927" s="111" t="str">
        <f ca="1">OFFSET('YODA Header Blocks'!$A$1,0,'YODA File'!A4927)</f>
        <v>Data Values</v>
      </c>
      <c r="C4927" s="111">
        <f t="shared" ca="1" si="153"/>
        <v>4826</v>
      </c>
      <c r="D4927" s="111" t="str">
        <f ca="1">IF(ROW()-2&gt;LengthHeader,"",
OFFSET('YODA Header Blocks'!$A$2,'YODA File'!C4927,'YODA File'!A4927))</f>
        <v/>
      </c>
    </row>
    <row r="4928" spans="1:4" x14ac:dyDescent="0.25">
      <c r="A4928" s="111">
        <f t="shared" ca="1" si="152"/>
        <v>28</v>
      </c>
      <c r="B4928" s="111" t="str">
        <f ca="1">OFFSET('YODA Header Blocks'!$A$1,0,'YODA File'!A4928)</f>
        <v>Data Values</v>
      </c>
      <c r="C4928" s="111">
        <f t="shared" ca="1" si="153"/>
        <v>4827</v>
      </c>
      <c r="D4928" s="111" t="str">
        <f ca="1">IF(ROW()-2&gt;LengthHeader,"",
OFFSET('YODA Header Blocks'!$A$2,'YODA File'!C4928,'YODA File'!A4928))</f>
        <v/>
      </c>
    </row>
    <row r="4929" spans="1:4" x14ac:dyDescent="0.25">
      <c r="A4929" s="111">
        <f t="shared" ca="1" si="152"/>
        <v>28</v>
      </c>
      <c r="B4929" s="111" t="str">
        <f ca="1">OFFSET('YODA Header Blocks'!$A$1,0,'YODA File'!A4929)</f>
        <v>Data Values</v>
      </c>
      <c r="C4929" s="111">
        <f t="shared" ca="1" si="153"/>
        <v>4828</v>
      </c>
      <c r="D4929" s="111" t="str">
        <f ca="1">IF(ROW()-2&gt;LengthHeader,"",
OFFSET('YODA Header Blocks'!$A$2,'YODA File'!C4929,'YODA File'!A4929))</f>
        <v/>
      </c>
    </row>
    <row r="4930" spans="1:4" x14ac:dyDescent="0.25">
      <c r="A4930" s="111">
        <f t="shared" ca="1" si="152"/>
        <v>28</v>
      </c>
      <c r="B4930" s="111" t="str">
        <f ca="1">OFFSET('YODA Header Blocks'!$A$1,0,'YODA File'!A4930)</f>
        <v>Data Values</v>
      </c>
      <c r="C4930" s="111">
        <f t="shared" ca="1" si="153"/>
        <v>4829</v>
      </c>
      <c r="D4930" s="111" t="str">
        <f ca="1">IF(ROW()-2&gt;LengthHeader,"",
OFFSET('YODA Header Blocks'!$A$2,'YODA File'!C4930,'YODA File'!A4930))</f>
        <v/>
      </c>
    </row>
    <row r="4931" spans="1:4" x14ac:dyDescent="0.25">
      <c r="A4931" s="111">
        <f t="shared" ref="A4931:A4994" ca="1" si="154">IF(C4930=INDIRECT(CONCATENATE("'YODA Header Blocks'!R2C",A4930+1,":R2C",A4930+1),FALSE),A4930+1,A4930)</f>
        <v>28</v>
      </c>
      <c r="B4931" s="111" t="str">
        <f ca="1">OFFSET('YODA Header Blocks'!$A$1,0,'YODA File'!A4931)</f>
        <v>Data Values</v>
      </c>
      <c r="C4931" s="111">
        <f t="shared" ref="C4931:C4994" ca="1" si="155">IF(C4930=SUM(INDIRECT(CONCATENATE("'YODA Header Blocks'!R2C",A4930+1,":R2C",A4930+1),FALSE)),1,C4930+1)</f>
        <v>4830</v>
      </c>
      <c r="D4931" s="111" t="str">
        <f ca="1">IF(ROW()-2&gt;LengthHeader,"",
OFFSET('YODA Header Blocks'!$A$2,'YODA File'!C4931,'YODA File'!A4931))</f>
        <v/>
      </c>
    </row>
    <row r="4932" spans="1:4" x14ac:dyDescent="0.25">
      <c r="A4932" s="111">
        <f t="shared" ca="1" si="154"/>
        <v>28</v>
      </c>
      <c r="B4932" s="111" t="str">
        <f ca="1">OFFSET('YODA Header Blocks'!$A$1,0,'YODA File'!A4932)</f>
        <v>Data Values</v>
      </c>
      <c r="C4932" s="111">
        <f t="shared" ca="1" si="155"/>
        <v>4831</v>
      </c>
      <c r="D4932" s="111" t="str">
        <f ca="1">IF(ROW()-2&gt;LengthHeader,"",
OFFSET('YODA Header Blocks'!$A$2,'YODA File'!C4932,'YODA File'!A4932))</f>
        <v/>
      </c>
    </row>
    <row r="4933" spans="1:4" x14ac:dyDescent="0.25">
      <c r="A4933" s="111">
        <f t="shared" ca="1" si="154"/>
        <v>28</v>
      </c>
      <c r="B4933" s="111" t="str">
        <f ca="1">OFFSET('YODA Header Blocks'!$A$1,0,'YODA File'!A4933)</f>
        <v>Data Values</v>
      </c>
      <c r="C4933" s="111">
        <f t="shared" ca="1" si="155"/>
        <v>4832</v>
      </c>
      <c r="D4933" s="111" t="str">
        <f ca="1">IF(ROW()-2&gt;LengthHeader,"",
OFFSET('YODA Header Blocks'!$A$2,'YODA File'!C4933,'YODA File'!A4933))</f>
        <v/>
      </c>
    </row>
    <row r="4934" spans="1:4" x14ac:dyDescent="0.25">
      <c r="A4934" s="111">
        <f t="shared" ca="1" si="154"/>
        <v>28</v>
      </c>
      <c r="B4934" s="111" t="str">
        <f ca="1">OFFSET('YODA Header Blocks'!$A$1,0,'YODA File'!A4934)</f>
        <v>Data Values</v>
      </c>
      <c r="C4934" s="111">
        <f t="shared" ca="1" si="155"/>
        <v>4833</v>
      </c>
      <c r="D4934" s="111" t="str">
        <f ca="1">IF(ROW()-2&gt;LengthHeader,"",
OFFSET('YODA Header Blocks'!$A$2,'YODA File'!C4934,'YODA File'!A4934))</f>
        <v/>
      </c>
    </row>
    <row r="4935" spans="1:4" x14ac:dyDescent="0.25">
      <c r="A4935" s="111">
        <f t="shared" ca="1" si="154"/>
        <v>28</v>
      </c>
      <c r="B4935" s="111" t="str">
        <f ca="1">OFFSET('YODA Header Blocks'!$A$1,0,'YODA File'!A4935)</f>
        <v>Data Values</v>
      </c>
      <c r="C4935" s="111">
        <f t="shared" ca="1" si="155"/>
        <v>4834</v>
      </c>
      <c r="D4935" s="111" t="str">
        <f ca="1">IF(ROW()-2&gt;LengthHeader,"",
OFFSET('YODA Header Blocks'!$A$2,'YODA File'!C4935,'YODA File'!A4935))</f>
        <v/>
      </c>
    </row>
    <row r="4936" spans="1:4" x14ac:dyDescent="0.25">
      <c r="A4936" s="111">
        <f t="shared" ca="1" si="154"/>
        <v>28</v>
      </c>
      <c r="B4936" s="111" t="str">
        <f ca="1">OFFSET('YODA Header Blocks'!$A$1,0,'YODA File'!A4936)</f>
        <v>Data Values</v>
      </c>
      <c r="C4936" s="111">
        <f t="shared" ca="1" si="155"/>
        <v>4835</v>
      </c>
      <c r="D4936" s="111" t="str">
        <f ca="1">IF(ROW()-2&gt;LengthHeader,"",
OFFSET('YODA Header Blocks'!$A$2,'YODA File'!C4936,'YODA File'!A4936))</f>
        <v/>
      </c>
    </row>
    <row r="4937" spans="1:4" x14ac:dyDescent="0.25">
      <c r="A4937" s="111">
        <f t="shared" ca="1" si="154"/>
        <v>28</v>
      </c>
      <c r="B4937" s="111" t="str">
        <f ca="1">OFFSET('YODA Header Blocks'!$A$1,0,'YODA File'!A4937)</f>
        <v>Data Values</v>
      </c>
      <c r="C4937" s="111">
        <f t="shared" ca="1" si="155"/>
        <v>4836</v>
      </c>
      <c r="D4937" s="111" t="str">
        <f ca="1">IF(ROW()-2&gt;LengthHeader,"",
OFFSET('YODA Header Blocks'!$A$2,'YODA File'!C4937,'YODA File'!A4937))</f>
        <v/>
      </c>
    </row>
    <row r="4938" spans="1:4" x14ac:dyDescent="0.25">
      <c r="A4938" s="111">
        <f t="shared" ca="1" si="154"/>
        <v>28</v>
      </c>
      <c r="B4938" s="111" t="str">
        <f ca="1">OFFSET('YODA Header Blocks'!$A$1,0,'YODA File'!A4938)</f>
        <v>Data Values</v>
      </c>
      <c r="C4938" s="111">
        <f t="shared" ca="1" si="155"/>
        <v>4837</v>
      </c>
      <c r="D4938" s="111" t="str">
        <f ca="1">IF(ROW()-2&gt;LengthHeader,"",
OFFSET('YODA Header Blocks'!$A$2,'YODA File'!C4938,'YODA File'!A4938))</f>
        <v/>
      </c>
    </row>
    <row r="4939" spans="1:4" x14ac:dyDescent="0.25">
      <c r="A4939" s="111">
        <f t="shared" ca="1" si="154"/>
        <v>28</v>
      </c>
      <c r="B4939" s="111" t="str">
        <f ca="1">OFFSET('YODA Header Blocks'!$A$1,0,'YODA File'!A4939)</f>
        <v>Data Values</v>
      </c>
      <c r="C4939" s="111">
        <f t="shared" ca="1" si="155"/>
        <v>4838</v>
      </c>
      <c r="D4939" s="111" t="str">
        <f ca="1">IF(ROW()-2&gt;LengthHeader,"",
OFFSET('YODA Header Blocks'!$A$2,'YODA File'!C4939,'YODA File'!A4939))</f>
        <v/>
      </c>
    </row>
    <row r="4940" spans="1:4" x14ac:dyDescent="0.25">
      <c r="A4940" s="111">
        <f t="shared" ca="1" si="154"/>
        <v>28</v>
      </c>
      <c r="B4940" s="111" t="str">
        <f ca="1">OFFSET('YODA Header Blocks'!$A$1,0,'YODA File'!A4940)</f>
        <v>Data Values</v>
      </c>
      <c r="C4940" s="111">
        <f t="shared" ca="1" si="155"/>
        <v>4839</v>
      </c>
      <c r="D4940" s="111" t="str">
        <f ca="1">IF(ROW()-2&gt;LengthHeader,"",
OFFSET('YODA Header Blocks'!$A$2,'YODA File'!C4940,'YODA File'!A4940))</f>
        <v/>
      </c>
    </row>
    <row r="4941" spans="1:4" x14ac:dyDescent="0.25">
      <c r="A4941" s="111">
        <f t="shared" ca="1" si="154"/>
        <v>28</v>
      </c>
      <c r="B4941" s="111" t="str">
        <f ca="1">OFFSET('YODA Header Blocks'!$A$1,0,'YODA File'!A4941)</f>
        <v>Data Values</v>
      </c>
      <c r="C4941" s="111">
        <f t="shared" ca="1" si="155"/>
        <v>4840</v>
      </c>
      <c r="D4941" s="111" t="str">
        <f ca="1">IF(ROW()-2&gt;LengthHeader,"",
OFFSET('YODA Header Blocks'!$A$2,'YODA File'!C4941,'YODA File'!A4941))</f>
        <v/>
      </c>
    </row>
    <row r="4942" spans="1:4" x14ac:dyDescent="0.25">
      <c r="A4942" s="111">
        <f t="shared" ca="1" si="154"/>
        <v>28</v>
      </c>
      <c r="B4942" s="111" t="str">
        <f ca="1">OFFSET('YODA Header Blocks'!$A$1,0,'YODA File'!A4942)</f>
        <v>Data Values</v>
      </c>
      <c r="C4942" s="111">
        <f t="shared" ca="1" si="155"/>
        <v>4841</v>
      </c>
      <c r="D4942" s="111" t="str">
        <f ca="1">IF(ROW()-2&gt;LengthHeader,"",
OFFSET('YODA Header Blocks'!$A$2,'YODA File'!C4942,'YODA File'!A4942))</f>
        <v/>
      </c>
    </row>
    <row r="4943" spans="1:4" x14ac:dyDescent="0.25">
      <c r="A4943" s="111">
        <f t="shared" ca="1" si="154"/>
        <v>28</v>
      </c>
      <c r="B4943" s="111" t="str">
        <f ca="1">OFFSET('YODA Header Blocks'!$A$1,0,'YODA File'!A4943)</f>
        <v>Data Values</v>
      </c>
      <c r="C4943" s="111">
        <f t="shared" ca="1" si="155"/>
        <v>4842</v>
      </c>
      <c r="D4943" s="111" t="str">
        <f ca="1">IF(ROW()-2&gt;LengthHeader,"",
OFFSET('YODA Header Blocks'!$A$2,'YODA File'!C4943,'YODA File'!A4943))</f>
        <v/>
      </c>
    </row>
    <row r="4944" spans="1:4" x14ac:dyDescent="0.25">
      <c r="A4944" s="111">
        <f t="shared" ca="1" si="154"/>
        <v>28</v>
      </c>
      <c r="B4944" s="111" t="str">
        <f ca="1">OFFSET('YODA Header Blocks'!$A$1,0,'YODA File'!A4944)</f>
        <v>Data Values</v>
      </c>
      <c r="C4944" s="111">
        <f t="shared" ca="1" si="155"/>
        <v>4843</v>
      </c>
      <c r="D4944" s="111" t="str">
        <f ca="1">IF(ROW()-2&gt;LengthHeader,"",
OFFSET('YODA Header Blocks'!$A$2,'YODA File'!C4944,'YODA File'!A4944))</f>
        <v/>
      </c>
    </row>
    <row r="4945" spans="1:4" x14ac:dyDescent="0.25">
      <c r="A4945" s="111">
        <f t="shared" ca="1" si="154"/>
        <v>28</v>
      </c>
      <c r="B4945" s="111" t="str">
        <f ca="1">OFFSET('YODA Header Blocks'!$A$1,0,'YODA File'!A4945)</f>
        <v>Data Values</v>
      </c>
      <c r="C4945" s="111">
        <f t="shared" ca="1" si="155"/>
        <v>4844</v>
      </c>
      <c r="D4945" s="111" t="str">
        <f ca="1">IF(ROW()-2&gt;LengthHeader,"",
OFFSET('YODA Header Blocks'!$A$2,'YODA File'!C4945,'YODA File'!A4945))</f>
        <v/>
      </c>
    </row>
    <row r="4946" spans="1:4" x14ac:dyDescent="0.25">
      <c r="A4946" s="111">
        <f t="shared" ca="1" si="154"/>
        <v>28</v>
      </c>
      <c r="B4946" s="111" t="str">
        <f ca="1">OFFSET('YODA Header Blocks'!$A$1,0,'YODA File'!A4946)</f>
        <v>Data Values</v>
      </c>
      <c r="C4946" s="111">
        <f t="shared" ca="1" si="155"/>
        <v>4845</v>
      </c>
      <c r="D4946" s="111" t="str">
        <f ca="1">IF(ROW()-2&gt;LengthHeader,"",
OFFSET('YODA Header Blocks'!$A$2,'YODA File'!C4946,'YODA File'!A4946))</f>
        <v/>
      </c>
    </row>
    <row r="4947" spans="1:4" x14ac:dyDescent="0.25">
      <c r="A4947" s="111">
        <f t="shared" ca="1" si="154"/>
        <v>28</v>
      </c>
      <c r="B4947" s="111" t="str">
        <f ca="1">OFFSET('YODA Header Blocks'!$A$1,0,'YODA File'!A4947)</f>
        <v>Data Values</v>
      </c>
      <c r="C4947" s="111">
        <f t="shared" ca="1" si="155"/>
        <v>4846</v>
      </c>
      <c r="D4947" s="111" t="str">
        <f ca="1">IF(ROW()-2&gt;LengthHeader,"",
OFFSET('YODA Header Blocks'!$A$2,'YODA File'!C4947,'YODA File'!A4947))</f>
        <v/>
      </c>
    </row>
    <row r="4948" spans="1:4" x14ac:dyDescent="0.25">
      <c r="A4948" s="111">
        <f t="shared" ca="1" si="154"/>
        <v>28</v>
      </c>
      <c r="B4948" s="111" t="str">
        <f ca="1">OFFSET('YODA Header Blocks'!$A$1,0,'YODA File'!A4948)</f>
        <v>Data Values</v>
      </c>
      <c r="C4948" s="111">
        <f t="shared" ca="1" si="155"/>
        <v>4847</v>
      </c>
      <c r="D4948" s="111" t="str">
        <f ca="1">IF(ROW()-2&gt;LengthHeader,"",
OFFSET('YODA Header Blocks'!$A$2,'YODA File'!C4948,'YODA File'!A4948))</f>
        <v/>
      </c>
    </row>
    <row r="4949" spans="1:4" x14ac:dyDescent="0.25">
      <c r="A4949" s="111">
        <f t="shared" ca="1" si="154"/>
        <v>28</v>
      </c>
      <c r="B4949" s="111" t="str">
        <f ca="1">OFFSET('YODA Header Blocks'!$A$1,0,'YODA File'!A4949)</f>
        <v>Data Values</v>
      </c>
      <c r="C4949" s="111">
        <f t="shared" ca="1" si="155"/>
        <v>4848</v>
      </c>
      <c r="D4949" s="111" t="str">
        <f ca="1">IF(ROW()-2&gt;LengthHeader,"",
OFFSET('YODA Header Blocks'!$A$2,'YODA File'!C4949,'YODA File'!A4949))</f>
        <v/>
      </c>
    </row>
    <row r="4950" spans="1:4" x14ac:dyDescent="0.25">
      <c r="A4950" s="111">
        <f t="shared" ca="1" si="154"/>
        <v>28</v>
      </c>
      <c r="B4950" s="111" t="str">
        <f ca="1">OFFSET('YODA Header Blocks'!$A$1,0,'YODA File'!A4950)</f>
        <v>Data Values</v>
      </c>
      <c r="C4950" s="111">
        <f t="shared" ca="1" si="155"/>
        <v>4849</v>
      </c>
      <c r="D4950" s="111" t="str">
        <f ca="1">IF(ROW()-2&gt;LengthHeader,"",
OFFSET('YODA Header Blocks'!$A$2,'YODA File'!C4950,'YODA File'!A4950))</f>
        <v/>
      </c>
    </row>
    <row r="4951" spans="1:4" x14ac:dyDescent="0.25">
      <c r="A4951" s="111">
        <f t="shared" ca="1" si="154"/>
        <v>28</v>
      </c>
      <c r="B4951" s="111" t="str">
        <f ca="1">OFFSET('YODA Header Blocks'!$A$1,0,'YODA File'!A4951)</f>
        <v>Data Values</v>
      </c>
      <c r="C4951" s="111">
        <f t="shared" ca="1" si="155"/>
        <v>4850</v>
      </c>
      <c r="D4951" s="111" t="str">
        <f ca="1">IF(ROW()-2&gt;LengthHeader,"",
OFFSET('YODA Header Blocks'!$A$2,'YODA File'!C4951,'YODA File'!A4951))</f>
        <v/>
      </c>
    </row>
    <row r="4952" spans="1:4" x14ac:dyDescent="0.25">
      <c r="A4952" s="111">
        <f t="shared" ca="1" si="154"/>
        <v>28</v>
      </c>
      <c r="B4952" s="111" t="str">
        <f ca="1">OFFSET('YODA Header Blocks'!$A$1,0,'YODA File'!A4952)</f>
        <v>Data Values</v>
      </c>
      <c r="C4952" s="111">
        <f t="shared" ca="1" si="155"/>
        <v>4851</v>
      </c>
      <c r="D4952" s="111" t="str">
        <f ca="1">IF(ROW()-2&gt;LengthHeader,"",
OFFSET('YODA Header Blocks'!$A$2,'YODA File'!C4952,'YODA File'!A4952))</f>
        <v/>
      </c>
    </row>
    <row r="4953" spans="1:4" x14ac:dyDescent="0.25">
      <c r="A4953" s="111">
        <f t="shared" ca="1" si="154"/>
        <v>28</v>
      </c>
      <c r="B4953" s="111" t="str">
        <f ca="1">OFFSET('YODA Header Blocks'!$A$1,0,'YODA File'!A4953)</f>
        <v>Data Values</v>
      </c>
      <c r="C4953" s="111">
        <f t="shared" ca="1" si="155"/>
        <v>4852</v>
      </c>
      <c r="D4953" s="111" t="str">
        <f ca="1">IF(ROW()-2&gt;LengthHeader,"",
OFFSET('YODA Header Blocks'!$A$2,'YODA File'!C4953,'YODA File'!A4953))</f>
        <v/>
      </c>
    </row>
    <row r="4954" spans="1:4" x14ac:dyDescent="0.25">
      <c r="A4954" s="111">
        <f t="shared" ca="1" si="154"/>
        <v>28</v>
      </c>
      <c r="B4954" s="111" t="str">
        <f ca="1">OFFSET('YODA Header Blocks'!$A$1,0,'YODA File'!A4954)</f>
        <v>Data Values</v>
      </c>
      <c r="C4954" s="111">
        <f t="shared" ca="1" si="155"/>
        <v>4853</v>
      </c>
      <c r="D4954" s="111" t="str">
        <f ca="1">IF(ROW()-2&gt;LengthHeader,"",
OFFSET('YODA Header Blocks'!$A$2,'YODA File'!C4954,'YODA File'!A4954))</f>
        <v/>
      </c>
    </row>
    <row r="4955" spans="1:4" x14ac:dyDescent="0.25">
      <c r="A4955" s="111">
        <f t="shared" ca="1" si="154"/>
        <v>28</v>
      </c>
      <c r="B4955" s="111" t="str">
        <f ca="1">OFFSET('YODA Header Blocks'!$A$1,0,'YODA File'!A4955)</f>
        <v>Data Values</v>
      </c>
      <c r="C4955" s="111">
        <f t="shared" ca="1" si="155"/>
        <v>4854</v>
      </c>
      <c r="D4955" s="111" t="str">
        <f ca="1">IF(ROW()-2&gt;LengthHeader,"",
OFFSET('YODA Header Blocks'!$A$2,'YODA File'!C4955,'YODA File'!A4955))</f>
        <v/>
      </c>
    </row>
    <row r="4956" spans="1:4" x14ac:dyDescent="0.25">
      <c r="A4956" s="111">
        <f t="shared" ca="1" si="154"/>
        <v>28</v>
      </c>
      <c r="B4956" s="111" t="str">
        <f ca="1">OFFSET('YODA Header Blocks'!$A$1,0,'YODA File'!A4956)</f>
        <v>Data Values</v>
      </c>
      <c r="C4956" s="111">
        <f t="shared" ca="1" si="155"/>
        <v>4855</v>
      </c>
      <c r="D4956" s="111" t="str">
        <f ca="1">IF(ROW()-2&gt;LengthHeader,"",
OFFSET('YODA Header Blocks'!$A$2,'YODA File'!C4956,'YODA File'!A4956))</f>
        <v/>
      </c>
    </row>
    <row r="4957" spans="1:4" x14ac:dyDescent="0.25">
      <c r="A4957" s="111">
        <f t="shared" ca="1" si="154"/>
        <v>28</v>
      </c>
      <c r="B4957" s="111" t="str">
        <f ca="1">OFFSET('YODA Header Blocks'!$A$1,0,'YODA File'!A4957)</f>
        <v>Data Values</v>
      </c>
      <c r="C4957" s="111">
        <f t="shared" ca="1" si="155"/>
        <v>4856</v>
      </c>
      <c r="D4957" s="111" t="str">
        <f ca="1">IF(ROW()-2&gt;LengthHeader,"",
OFFSET('YODA Header Blocks'!$A$2,'YODA File'!C4957,'YODA File'!A4957))</f>
        <v/>
      </c>
    </row>
    <row r="4958" spans="1:4" x14ac:dyDescent="0.25">
      <c r="A4958" s="111">
        <f t="shared" ca="1" si="154"/>
        <v>28</v>
      </c>
      <c r="B4958" s="111" t="str">
        <f ca="1">OFFSET('YODA Header Blocks'!$A$1,0,'YODA File'!A4958)</f>
        <v>Data Values</v>
      </c>
      <c r="C4958" s="111">
        <f t="shared" ca="1" si="155"/>
        <v>4857</v>
      </c>
      <c r="D4958" s="111" t="str">
        <f ca="1">IF(ROW()-2&gt;LengthHeader,"",
OFFSET('YODA Header Blocks'!$A$2,'YODA File'!C4958,'YODA File'!A4958))</f>
        <v/>
      </c>
    </row>
    <row r="4959" spans="1:4" x14ac:dyDescent="0.25">
      <c r="A4959" s="111">
        <f t="shared" ca="1" si="154"/>
        <v>28</v>
      </c>
      <c r="B4959" s="111" t="str">
        <f ca="1">OFFSET('YODA Header Blocks'!$A$1,0,'YODA File'!A4959)</f>
        <v>Data Values</v>
      </c>
      <c r="C4959" s="111">
        <f t="shared" ca="1" si="155"/>
        <v>4858</v>
      </c>
      <c r="D4959" s="111" t="str">
        <f ca="1">IF(ROW()-2&gt;LengthHeader,"",
OFFSET('YODA Header Blocks'!$A$2,'YODA File'!C4959,'YODA File'!A4959))</f>
        <v/>
      </c>
    </row>
    <row r="4960" spans="1:4" x14ac:dyDescent="0.25">
      <c r="A4960" s="111">
        <f t="shared" ca="1" si="154"/>
        <v>28</v>
      </c>
      <c r="B4960" s="111" t="str">
        <f ca="1">OFFSET('YODA Header Blocks'!$A$1,0,'YODA File'!A4960)</f>
        <v>Data Values</v>
      </c>
      <c r="C4960" s="111">
        <f t="shared" ca="1" si="155"/>
        <v>4859</v>
      </c>
      <c r="D4960" s="111" t="str">
        <f ca="1">IF(ROW()-2&gt;LengthHeader,"",
OFFSET('YODA Header Blocks'!$A$2,'YODA File'!C4960,'YODA File'!A4960))</f>
        <v/>
      </c>
    </row>
    <row r="4961" spans="1:4" x14ac:dyDescent="0.25">
      <c r="A4961" s="111">
        <f t="shared" ca="1" si="154"/>
        <v>28</v>
      </c>
      <c r="B4961" s="111" t="str">
        <f ca="1">OFFSET('YODA Header Blocks'!$A$1,0,'YODA File'!A4961)</f>
        <v>Data Values</v>
      </c>
      <c r="C4961" s="111">
        <f t="shared" ca="1" si="155"/>
        <v>4860</v>
      </c>
      <c r="D4961" s="111" t="str">
        <f ca="1">IF(ROW()-2&gt;LengthHeader,"",
OFFSET('YODA Header Blocks'!$A$2,'YODA File'!C4961,'YODA File'!A4961))</f>
        <v/>
      </c>
    </row>
    <row r="4962" spans="1:4" x14ac:dyDescent="0.25">
      <c r="A4962" s="111">
        <f t="shared" ca="1" si="154"/>
        <v>28</v>
      </c>
      <c r="B4962" s="111" t="str">
        <f ca="1">OFFSET('YODA Header Blocks'!$A$1,0,'YODA File'!A4962)</f>
        <v>Data Values</v>
      </c>
      <c r="C4962" s="111">
        <f t="shared" ca="1" si="155"/>
        <v>4861</v>
      </c>
      <c r="D4962" s="111" t="str">
        <f ca="1">IF(ROW()-2&gt;LengthHeader,"",
OFFSET('YODA Header Blocks'!$A$2,'YODA File'!C4962,'YODA File'!A4962))</f>
        <v/>
      </c>
    </row>
    <row r="4963" spans="1:4" x14ac:dyDescent="0.25">
      <c r="A4963" s="111">
        <f t="shared" ca="1" si="154"/>
        <v>28</v>
      </c>
      <c r="B4963" s="111" t="str">
        <f ca="1">OFFSET('YODA Header Blocks'!$A$1,0,'YODA File'!A4963)</f>
        <v>Data Values</v>
      </c>
      <c r="C4963" s="111">
        <f t="shared" ca="1" si="155"/>
        <v>4862</v>
      </c>
      <c r="D4963" s="111" t="str">
        <f ca="1">IF(ROW()-2&gt;LengthHeader,"",
OFFSET('YODA Header Blocks'!$A$2,'YODA File'!C4963,'YODA File'!A4963))</f>
        <v/>
      </c>
    </row>
    <row r="4964" spans="1:4" x14ac:dyDescent="0.25">
      <c r="A4964" s="111">
        <f t="shared" ca="1" si="154"/>
        <v>28</v>
      </c>
      <c r="B4964" s="111" t="str">
        <f ca="1">OFFSET('YODA Header Blocks'!$A$1,0,'YODA File'!A4964)</f>
        <v>Data Values</v>
      </c>
      <c r="C4964" s="111">
        <f t="shared" ca="1" si="155"/>
        <v>4863</v>
      </c>
      <c r="D4964" s="111" t="str">
        <f ca="1">IF(ROW()-2&gt;LengthHeader,"",
OFFSET('YODA Header Blocks'!$A$2,'YODA File'!C4964,'YODA File'!A4964))</f>
        <v/>
      </c>
    </row>
    <row r="4965" spans="1:4" x14ac:dyDescent="0.25">
      <c r="A4965" s="111">
        <f t="shared" ca="1" si="154"/>
        <v>28</v>
      </c>
      <c r="B4965" s="111" t="str">
        <f ca="1">OFFSET('YODA Header Blocks'!$A$1,0,'YODA File'!A4965)</f>
        <v>Data Values</v>
      </c>
      <c r="C4965" s="111">
        <f t="shared" ca="1" si="155"/>
        <v>4864</v>
      </c>
      <c r="D4965" s="111" t="str">
        <f ca="1">IF(ROW()-2&gt;LengthHeader,"",
OFFSET('YODA Header Blocks'!$A$2,'YODA File'!C4965,'YODA File'!A4965))</f>
        <v/>
      </c>
    </row>
    <row r="4966" spans="1:4" x14ac:dyDescent="0.25">
      <c r="A4966" s="111">
        <f t="shared" ca="1" si="154"/>
        <v>28</v>
      </c>
      <c r="B4966" s="111" t="str">
        <f ca="1">OFFSET('YODA Header Blocks'!$A$1,0,'YODA File'!A4966)</f>
        <v>Data Values</v>
      </c>
      <c r="C4966" s="111">
        <f t="shared" ca="1" si="155"/>
        <v>4865</v>
      </c>
      <c r="D4966" s="111" t="str">
        <f ca="1">IF(ROW()-2&gt;LengthHeader,"",
OFFSET('YODA Header Blocks'!$A$2,'YODA File'!C4966,'YODA File'!A4966))</f>
        <v/>
      </c>
    </row>
    <row r="4967" spans="1:4" x14ac:dyDescent="0.25">
      <c r="A4967" s="111">
        <f t="shared" ca="1" si="154"/>
        <v>28</v>
      </c>
      <c r="B4967" s="111" t="str">
        <f ca="1">OFFSET('YODA Header Blocks'!$A$1,0,'YODA File'!A4967)</f>
        <v>Data Values</v>
      </c>
      <c r="C4967" s="111">
        <f t="shared" ca="1" si="155"/>
        <v>4866</v>
      </c>
      <c r="D4967" s="111" t="str">
        <f ca="1">IF(ROW()-2&gt;LengthHeader,"",
OFFSET('YODA Header Blocks'!$A$2,'YODA File'!C4967,'YODA File'!A4967))</f>
        <v/>
      </c>
    </row>
    <row r="4968" spans="1:4" x14ac:dyDescent="0.25">
      <c r="A4968" s="111">
        <f t="shared" ca="1" si="154"/>
        <v>28</v>
      </c>
      <c r="B4968" s="111" t="str">
        <f ca="1">OFFSET('YODA Header Blocks'!$A$1,0,'YODA File'!A4968)</f>
        <v>Data Values</v>
      </c>
      <c r="C4968" s="111">
        <f t="shared" ca="1" si="155"/>
        <v>4867</v>
      </c>
      <c r="D4968" s="111" t="str">
        <f ca="1">IF(ROW()-2&gt;LengthHeader,"",
OFFSET('YODA Header Blocks'!$A$2,'YODA File'!C4968,'YODA File'!A4968))</f>
        <v/>
      </c>
    </row>
    <row r="4969" spans="1:4" x14ac:dyDescent="0.25">
      <c r="A4969" s="111">
        <f t="shared" ca="1" si="154"/>
        <v>28</v>
      </c>
      <c r="B4969" s="111" t="str">
        <f ca="1">OFFSET('YODA Header Blocks'!$A$1,0,'YODA File'!A4969)</f>
        <v>Data Values</v>
      </c>
      <c r="C4969" s="111">
        <f t="shared" ca="1" si="155"/>
        <v>4868</v>
      </c>
      <c r="D4969" s="111" t="str">
        <f ca="1">IF(ROW()-2&gt;LengthHeader,"",
OFFSET('YODA Header Blocks'!$A$2,'YODA File'!C4969,'YODA File'!A4969))</f>
        <v/>
      </c>
    </row>
    <row r="4970" spans="1:4" x14ac:dyDescent="0.25">
      <c r="A4970" s="111">
        <f t="shared" ca="1" si="154"/>
        <v>28</v>
      </c>
      <c r="B4970" s="111" t="str">
        <f ca="1">OFFSET('YODA Header Blocks'!$A$1,0,'YODA File'!A4970)</f>
        <v>Data Values</v>
      </c>
      <c r="C4970" s="111">
        <f t="shared" ca="1" si="155"/>
        <v>4869</v>
      </c>
      <c r="D4970" s="111" t="str">
        <f ca="1">IF(ROW()-2&gt;LengthHeader,"",
OFFSET('YODA Header Blocks'!$A$2,'YODA File'!C4970,'YODA File'!A4970))</f>
        <v/>
      </c>
    </row>
    <row r="4971" spans="1:4" x14ac:dyDescent="0.25">
      <c r="A4971" s="111">
        <f t="shared" ca="1" si="154"/>
        <v>28</v>
      </c>
      <c r="B4971" s="111" t="str">
        <f ca="1">OFFSET('YODA Header Blocks'!$A$1,0,'YODA File'!A4971)</f>
        <v>Data Values</v>
      </c>
      <c r="C4971" s="111">
        <f t="shared" ca="1" si="155"/>
        <v>4870</v>
      </c>
      <c r="D4971" s="111" t="str">
        <f ca="1">IF(ROW()-2&gt;LengthHeader,"",
OFFSET('YODA Header Blocks'!$A$2,'YODA File'!C4971,'YODA File'!A4971))</f>
        <v/>
      </c>
    </row>
    <row r="4972" spans="1:4" x14ac:dyDescent="0.25">
      <c r="A4972" s="111">
        <f t="shared" ca="1" si="154"/>
        <v>28</v>
      </c>
      <c r="B4972" s="111" t="str">
        <f ca="1">OFFSET('YODA Header Blocks'!$A$1,0,'YODA File'!A4972)</f>
        <v>Data Values</v>
      </c>
      <c r="C4972" s="111">
        <f t="shared" ca="1" si="155"/>
        <v>4871</v>
      </c>
      <c r="D4972" s="111" t="str">
        <f ca="1">IF(ROW()-2&gt;LengthHeader,"",
OFFSET('YODA Header Blocks'!$A$2,'YODA File'!C4972,'YODA File'!A4972))</f>
        <v/>
      </c>
    </row>
    <row r="4973" spans="1:4" x14ac:dyDescent="0.25">
      <c r="A4973" s="111">
        <f t="shared" ca="1" si="154"/>
        <v>28</v>
      </c>
      <c r="B4973" s="111" t="str">
        <f ca="1">OFFSET('YODA Header Blocks'!$A$1,0,'YODA File'!A4973)</f>
        <v>Data Values</v>
      </c>
      <c r="C4973" s="111">
        <f t="shared" ca="1" si="155"/>
        <v>4872</v>
      </c>
      <c r="D4973" s="111" t="str">
        <f ca="1">IF(ROW()-2&gt;LengthHeader,"",
OFFSET('YODA Header Blocks'!$A$2,'YODA File'!C4973,'YODA File'!A4973))</f>
        <v/>
      </c>
    </row>
    <row r="4974" spans="1:4" x14ac:dyDescent="0.25">
      <c r="A4974" s="111">
        <f t="shared" ca="1" si="154"/>
        <v>28</v>
      </c>
      <c r="B4974" s="111" t="str">
        <f ca="1">OFFSET('YODA Header Blocks'!$A$1,0,'YODA File'!A4974)</f>
        <v>Data Values</v>
      </c>
      <c r="C4974" s="111">
        <f t="shared" ca="1" si="155"/>
        <v>4873</v>
      </c>
      <c r="D4974" s="111" t="str">
        <f ca="1">IF(ROW()-2&gt;LengthHeader,"",
OFFSET('YODA Header Blocks'!$A$2,'YODA File'!C4974,'YODA File'!A4974))</f>
        <v/>
      </c>
    </row>
    <row r="4975" spans="1:4" x14ac:dyDescent="0.25">
      <c r="A4975" s="111">
        <f t="shared" ca="1" si="154"/>
        <v>28</v>
      </c>
      <c r="B4975" s="111" t="str">
        <f ca="1">OFFSET('YODA Header Blocks'!$A$1,0,'YODA File'!A4975)</f>
        <v>Data Values</v>
      </c>
      <c r="C4975" s="111">
        <f t="shared" ca="1" si="155"/>
        <v>4874</v>
      </c>
      <c r="D4975" s="111" t="str">
        <f ca="1">IF(ROW()-2&gt;LengthHeader,"",
OFFSET('YODA Header Blocks'!$A$2,'YODA File'!C4975,'YODA File'!A4975))</f>
        <v/>
      </c>
    </row>
    <row r="4976" spans="1:4" x14ac:dyDescent="0.25">
      <c r="A4976" s="111">
        <f t="shared" ca="1" si="154"/>
        <v>28</v>
      </c>
      <c r="B4976" s="111" t="str">
        <f ca="1">OFFSET('YODA Header Blocks'!$A$1,0,'YODA File'!A4976)</f>
        <v>Data Values</v>
      </c>
      <c r="C4976" s="111">
        <f t="shared" ca="1" si="155"/>
        <v>4875</v>
      </c>
      <c r="D4976" s="111" t="str">
        <f ca="1">IF(ROW()-2&gt;LengthHeader,"",
OFFSET('YODA Header Blocks'!$A$2,'YODA File'!C4976,'YODA File'!A4976))</f>
        <v/>
      </c>
    </row>
    <row r="4977" spans="1:4" x14ac:dyDescent="0.25">
      <c r="A4977" s="111">
        <f t="shared" ca="1" si="154"/>
        <v>28</v>
      </c>
      <c r="B4977" s="111" t="str">
        <f ca="1">OFFSET('YODA Header Blocks'!$A$1,0,'YODA File'!A4977)</f>
        <v>Data Values</v>
      </c>
      <c r="C4977" s="111">
        <f t="shared" ca="1" si="155"/>
        <v>4876</v>
      </c>
      <c r="D4977" s="111" t="str">
        <f ca="1">IF(ROW()-2&gt;LengthHeader,"",
OFFSET('YODA Header Blocks'!$A$2,'YODA File'!C4977,'YODA File'!A4977))</f>
        <v/>
      </c>
    </row>
    <row r="4978" spans="1:4" x14ac:dyDescent="0.25">
      <c r="A4978" s="111">
        <f t="shared" ca="1" si="154"/>
        <v>28</v>
      </c>
      <c r="B4978" s="111" t="str">
        <f ca="1">OFFSET('YODA Header Blocks'!$A$1,0,'YODA File'!A4978)</f>
        <v>Data Values</v>
      </c>
      <c r="C4978" s="111">
        <f t="shared" ca="1" si="155"/>
        <v>4877</v>
      </c>
      <c r="D4978" s="111" t="str">
        <f ca="1">IF(ROW()-2&gt;LengthHeader,"",
OFFSET('YODA Header Blocks'!$A$2,'YODA File'!C4978,'YODA File'!A4978))</f>
        <v/>
      </c>
    </row>
    <row r="4979" spans="1:4" x14ac:dyDescent="0.25">
      <c r="A4979" s="111">
        <f t="shared" ca="1" si="154"/>
        <v>28</v>
      </c>
      <c r="B4979" s="111" t="str">
        <f ca="1">OFFSET('YODA Header Blocks'!$A$1,0,'YODA File'!A4979)</f>
        <v>Data Values</v>
      </c>
      <c r="C4979" s="111">
        <f t="shared" ca="1" si="155"/>
        <v>4878</v>
      </c>
      <c r="D4979" s="111" t="str">
        <f ca="1">IF(ROW()-2&gt;LengthHeader,"",
OFFSET('YODA Header Blocks'!$A$2,'YODA File'!C4979,'YODA File'!A4979))</f>
        <v/>
      </c>
    </row>
    <row r="4980" spans="1:4" x14ac:dyDescent="0.25">
      <c r="A4980" s="111">
        <f t="shared" ca="1" si="154"/>
        <v>28</v>
      </c>
      <c r="B4980" s="111" t="str">
        <f ca="1">OFFSET('YODA Header Blocks'!$A$1,0,'YODA File'!A4980)</f>
        <v>Data Values</v>
      </c>
      <c r="C4980" s="111">
        <f t="shared" ca="1" si="155"/>
        <v>4879</v>
      </c>
      <c r="D4980" s="111" t="str">
        <f ca="1">IF(ROW()-2&gt;LengthHeader,"",
OFFSET('YODA Header Blocks'!$A$2,'YODA File'!C4980,'YODA File'!A4980))</f>
        <v/>
      </c>
    </row>
    <row r="4981" spans="1:4" x14ac:dyDescent="0.25">
      <c r="A4981" s="111">
        <f t="shared" ca="1" si="154"/>
        <v>28</v>
      </c>
      <c r="B4981" s="111" t="str">
        <f ca="1">OFFSET('YODA Header Blocks'!$A$1,0,'YODA File'!A4981)</f>
        <v>Data Values</v>
      </c>
      <c r="C4981" s="111">
        <f t="shared" ca="1" si="155"/>
        <v>4880</v>
      </c>
      <c r="D4981" s="111" t="str">
        <f ca="1">IF(ROW()-2&gt;LengthHeader,"",
OFFSET('YODA Header Blocks'!$A$2,'YODA File'!C4981,'YODA File'!A4981))</f>
        <v/>
      </c>
    </row>
    <row r="4982" spans="1:4" x14ac:dyDescent="0.25">
      <c r="A4982" s="111">
        <f t="shared" ca="1" si="154"/>
        <v>28</v>
      </c>
      <c r="B4982" s="111" t="str">
        <f ca="1">OFFSET('YODA Header Blocks'!$A$1,0,'YODA File'!A4982)</f>
        <v>Data Values</v>
      </c>
      <c r="C4982" s="111">
        <f t="shared" ca="1" si="155"/>
        <v>4881</v>
      </c>
      <c r="D4982" s="111" t="str">
        <f ca="1">IF(ROW()-2&gt;LengthHeader,"",
OFFSET('YODA Header Blocks'!$A$2,'YODA File'!C4982,'YODA File'!A4982))</f>
        <v/>
      </c>
    </row>
    <row r="4983" spans="1:4" x14ac:dyDescent="0.25">
      <c r="A4983" s="111">
        <f t="shared" ca="1" si="154"/>
        <v>28</v>
      </c>
      <c r="B4983" s="111" t="str">
        <f ca="1">OFFSET('YODA Header Blocks'!$A$1,0,'YODA File'!A4983)</f>
        <v>Data Values</v>
      </c>
      <c r="C4983" s="111">
        <f t="shared" ca="1" si="155"/>
        <v>4882</v>
      </c>
      <c r="D4983" s="111" t="str">
        <f ca="1">IF(ROW()-2&gt;LengthHeader,"",
OFFSET('YODA Header Blocks'!$A$2,'YODA File'!C4983,'YODA File'!A4983))</f>
        <v/>
      </c>
    </row>
    <row r="4984" spans="1:4" x14ac:dyDescent="0.25">
      <c r="A4984" s="111">
        <f t="shared" ca="1" si="154"/>
        <v>28</v>
      </c>
      <c r="B4984" s="111" t="str">
        <f ca="1">OFFSET('YODA Header Blocks'!$A$1,0,'YODA File'!A4984)</f>
        <v>Data Values</v>
      </c>
      <c r="C4984" s="111">
        <f t="shared" ca="1" si="155"/>
        <v>4883</v>
      </c>
      <c r="D4984" s="111" t="str">
        <f ca="1">IF(ROW()-2&gt;LengthHeader,"",
OFFSET('YODA Header Blocks'!$A$2,'YODA File'!C4984,'YODA File'!A4984))</f>
        <v/>
      </c>
    </row>
    <row r="4985" spans="1:4" x14ac:dyDescent="0.25">
      <c r="A4985" s="111">
        <f t="shared" ca="1" si="154"/>
        <v>28</v>
      </c>
      <c r="B4985" s="111" t="str">
        <f ca="1">OFFSET('YODA Header Blocks'!$A$1,0,'YODA File'!A4985)</f>
        <v>Data Values</v>
      </c>
      <c r="C4985" s="111">
        <f t="shared" ca="1" si="155"/>
        <v>4884</v>
      </c>
      <c r="D4985" s="111" t="str">
        <f ca="1">IF(ROW()-2&gt;LengthHeader,"",
OFFSET('YODA Header Blocks'!$A$2,'YODA File'!C4985,'YODA File'!A4985))</f>
        <v/>
      </c>
    </row>
    <row r="4986" spans="1:4" x14ac:dyDescent="0.25">
      <c r="A4986" s="111">
        <f t="shared" ca="1" si="154"/>
        <v>28</v>
      </c>
      <c r="B4986" s="111" t="str">
        <f ca="1">OFFSET('YODA Header Blocks'!$A$1,0,'YODA File'!A4986)</f>
        <v>Data Values</v>
      </c>
      <c r="C4986" s="111">
        <f t="shared" ca="1" si="155"/>
        <v>4885</v>
      </c>
      <c r="D4986" s="111" t="str">
        <f ca="1">IF(ROW()-2&gt;LengthHeader,"",
OFFSET('YODA Header Blocks'!$A$2,'YODA File'!C4986,'YODA File'!A4986))</f>
        <v/>
      </c>
    </row>
    <row r="4987" spans="1:4" x14ac:dyDescent="0.25">
      <c r="A4987" s="111">
        <f t="shared" ca="1" si="154"/>
        <v>28</v>
      </c>
      <c r="B4987" s="111" t="str">
        <f ca="1">OFFSET('YODA Header Blocks'!$A$1,0,'YODA File'!A4987)</f>
        <v>Data Values</v>
      </c>
      <c r="C4987" s="111">
        <f t="shared" ca="1" si="155"/>
        <v>4886</v>
      </c>
      <c r="D4987" s="111" t="str">
        <f ca="1">IF(ROW()-2&gt;LengthHeader,"",
OFFSET('YODA Header Blocks'!$A$2,'YODA File'!C4987,'YODA File'!A4987))</f>
        <v/>
      </c>
    </row>
    <row r="4988" spans="1:4" x14ac:dyDescent="0.25">
      <c r="A4988" s="111">
        <f t="shared" ca="1" si="154"/>
        <v>28</v>
      </c>
      <c r="B4988" s="111" t="str">
        <f ca="1">OFFSET('YODA Header Blocks'!$A$1,0,'YODA File'!A4988)</f>
        <v>Data Values</v>
      </c>
      <c r="C4988" s="111">
        <f t="shared" ca="1" si="155"/>
        <v>4887</v>
      </c>
      <c r="D4988" s="111" t="str">
        <f ca="1">IF(ROW()-2&gt;LengthHeader,"",
OFFSET('YODA Header Blocks'!$A$2,'YODA File'!C4988,'YODA File'!A4988))</f>
        <v/>
      </c>
    </row>
    <row r="4989" spans="1:4" x14ac:dyDescent="0.25">
      <c r="A4989" s="111">
        <f t="shared" ca="1" si="154"/>
        <v>28</v>
      </c>
      <c r="B4989" s="111" t="str">
        <f ca="1">OFFSET('YODA Header Blocks'!$A$1,0,'YODA File'!A4989)</f>
        <v>Data Values</v>
      </c>
      <c r="C4989" s="111">
        <f t="shared" ca="1" si="155"/>
        <v>4888</v>
      </c>
      <c r="D4989" s="111" t="str">
        <f ca="1">IF(ROW()-2&gt;LengthHeader,"",
OFFSET('YODA Header Blocks'!$A$2,'YODA File'!C4989,'YODA File'!A4989))</f>
        <v/>
      </c>
    </row>
    <row r="4990" spans="1:4" x14ac:dyDescent="0.25">
      <c r="A4990" s="111">
        <f t="shared" ca="1" si="154"/>
        <v>28</v>
      </c>
      <c r="B4990" s="111" t="str">
        <f ca="1">OFFSET('YODA Header Blocks'!$A$1,0,'YODA File'!A4990)</f>
        <v>Data Values</v>
      </c>
      <c r="C4990" s="111">
        <f t="shared" ca="1" si="155"/>
        <v>4889</v>
      </c>
      <c r="D4990" s="111" t="str">
        <f ca="1">IF(ROW()-2&gt;LengthHeader,"",
OFFSET('YODA Header Blocks'!$A$2,'YODA File'!C4990,'YODA File'!A4990))</f>
        <v/>
      </c>
    </row>
    <row r="4991" spans="1:4" x14ac:dyDescent="0.25">
      <c r="A4991" s="111">
        <f t="shared" ca="1" si="154"/>
        <v>28</v>
      </c>
      <c r="B4991" s="111" t="str">
        <f ca="1">OFFSET('YODA Header Blocks'!$A$1,0,'YODA File'!A4991)</f>
        <v>Data Values</v>
      </c>
      <c r="C4991" s="111">
        <f t="shared" ca="1" si="155"/>
        <v>4890</v>
      </c>
      <c r="D4991" s="111" t="str">
        <f ca="1">IF(ROW()-2&gt;LengthHeader,"",
OFFSET('YODA Header Blocks'!$A$2,'YODA File'!C4991,'YODA File'!A4991))</f>
        <v/>
      </c>
    </row>
    <row r="4992" spans="1:4" x14ac:dyDescent="0.25">
      <c r="A4992" s="111">
        <f t="shared" ca="1" si="154"/>
        <v>28</v>
      </c>
      <c r="B4992" s="111" t="str">
        <f ca="1">OFFSET('YODA Header Blocks'!$A$1,0,'YODA File'!A4992)</f>
        <v>Data Values</v>
      </c>
      <c r="C4992" s="111">
        <f t="shared" ca="1" si="155"/>
        <v>4891</v>
      </c>
      <c r="D4992" s="111" t="str">
        <f ca="1">IF(ROW()-2&gt;LengthHeader,"",
OFFSET('YODA Header Blocks'!$A$2,'YODA File'!C4992,'YODA File'!A4992))</f>
        <v/>
      </c>
    </row>
    <row r="4993" spans="1:4" x14ac:dyDescent="0.25">
      <c r="A4993" s="111">
        <f t="shared" ca="1" si="154"/>
        <v>28</v>
      </c>
      <c r="B4993" s="111" t="str">
        <f ca="1">OFFSET('YODA Header Blocks'!$A$1,0,'YODA File'!A4993)</f>
        <v>Data Values</v>
      </c>
      <c r="C4993" s="111">
        <f t="shared" ca="1" si="155"/>
        <v>4892</v>
      </c>
      <c r="D4993" s="111" t="str">
        <f ca="1">IF(ROW()-2&gt;LengthHeader,"",
OFFSET('YODA Header Blocks'!$A$2,'YODA File'!C4993,'YODA File'!A4993))</f>
        <v/>
      </c>
    </row>
    <row r="4994" spans="1:4" x14ac:dyDescent="0.25">
      <c r="A4994" s="111">
        <f t="shared" ca="1" si="154"/>
        <v>28</v>
      </c>
      <c r="B4994" s="111" t="str">
        <f ca="1">OFFSET('YODA Header Blocks'!$A$1,0,'YODA File'!A4994)</f>
        <v>Data Values</v>
      </c>
      <c r="C4994" s="111">
        <f t="shared" ca="1" si="155"/>
        <v>4893</v>
      </c>
      <c r="D4994" s="111" t="str">
        <f ca="1">IF(ROW()-2&gt;LengthHeader,"",
OFFSET('YODA Header Blocks'!$A$2,'YODA File'!C4994,'YODA File'!A4994))</f>
        <v/>
      </c>
    </row>
    <row r="4995" spans="1:4" x14ac:dyDescent="0.25">
      <c r="A4995" s="111">
        <f t="shared" ref="A4995:A4999" ca="1" si="156">IF(C4994=INDIRECT(CONCATENATE("'YODA Header Blocks'!R2C",A4994+1,":R2C",A4994+1),FALSE),A4994+1,A4994)</f>
        <v>28</v>
      </c>
      <c r="B4995" s="111" t="str">
        <f ca="1">OFFSET('YODA Header Blocks'!$A$1,0,'YODA File'!A4995)</f>
        <v>Data Values</v>
      </c>
      <c r="C4995" s="111">
        <f t="shared" ref="C4995:C4999" ca="1" si="157">IF(C4994=SUM(INDIRECT(CONCATENATE("'YODA Header Blocks'!R2C",A4994+1,":R2C",A4994+1),FALSE)),1,C4994+1)</f>
        <v>4894</v>
      </c>
      <c r="D4995" s="111" t="str">
        <f ca="1">IF(ROW()-2&gt;LengthHeader,"",
OFFSET('YODA Header Blocks'!$A$2,'YODA File'!C4995,'YODA File'!A4995))</f>
        <v/>
      </c>
    </row>
    <row r="4996" spans="1:4" x14ac:dyDescent="0.25">
      <c r="A4996" s="111">
        <f t="shared" ca="1" si="156"/>
        <v>28</v>
      </c>
      <c r="B4996" s="111" t="str">
        <f ca="1">OFFSET('YODA Header Blocks'!$A$1,0,'YODA File'!A4996)</f>
        <v>Data Values</v>
      </c>
      <c r="C4996" s="111">
        <f t="shared" ca="1" si="157"/>
        <v>4895</v>
      </c>
      <c r="D4996" s="111" t="str">
        <f ca="1">IF(ROW()-2&gt;LengthHeader,"",
OFFSET('YODA Header Blocks'!$A$2,'YODA File'!C4996,'YODA File'!A4996))</f>
        <v/>
      </c>
    </row>
    <row r="4997" spans="1:4" x14ac:dyDescent="0.25">
      <c r="A4997" s="111">
        <f t="shared" ca="1" si="156"/>
        <v>28</v>
      </c>
      <c r="B4997" s="111" t="str">
        <f ca="1">OFFSET('YODA Header Blocks'!$A$1,0,'YODA File'!A4997)</f>
        <v>Data Values</v>
      </c>
      <c r="C4997" s="111">
        <f t="shared" ca="1" si="157"/>
        <v>4896</v>
      </c>
      <c r="D4997" s="111" t="str">
        <f ca="1">IF(ROW()-2&gt;LengthHeader,"",
OFFSET('YODA Header Blocks'!$A$2,'YODA File'!C4997,'YODA File'!A4997))</f>
        <v/>
      </c>
    </row>
    <row r="4998" spans="1:4" x14ac:dyDescent="0.25">
      <c r="A4998" s="111">
        <f t="shared" ca="1" si="156"/>
        <v>28</v>
      </c>
      <c r="B4998" s="111" t="str">
        <f ca="1">OFFSET('YODA Header Blocks'!$A$1,0,'YODA File'!A4998)</f>
        <v>Data Values</v>
      </c>
      <c r="C4998" s="111">
        <f t="shared" ca="1" si="157"/>
        <v>4897</v>
      </c>
      <c r="D4998" s="111" t="str">
        <f ca="1">IF(ROW()-2&gt;LengthHeader,"",
OFFSET('YODA Header Blocks'!$A$2,'YODA File'!C4998,'YODA File'!A4998))</f>
        <v/>
      </c>
    </row>
    <row r="4999" spans="1:4" x14ac:dyDescent="0.25">
      <c r="A4999" s="111">
        <f t="shared" ca="1" si="156"/>
        <v>28</v>
      </c>
      <c r="B4999" s="111" t="str">
        <f ca="1">OFFSET('YODA Header Blocks'!$A$1,0,'YODA File'!A4999)</f>
        <v>Data Values</v>
      </c>
      <c r="C4999" s="111">
        <f t="shared" ca="1" si="157"/>
        <v>4898</v>
      </c>
      <c r="D4999" s="111" t="str">
        <f ca="1">IF(ROW()-2&gt;LengthHeader,"",
OFFSET('YODA Header Blocks'!$A$2,'YODA File'!C4999,'YODA File'!A4999))</f>
        <v/>
      </c>
    </row>
  </sheetData>
  <conditionalFormatting sqref="A1 A3:A1048576 C1:XFD1048576">
    <cfRule type="containsText" dxfId="9" priority="12" operator="containsText" text="PLEASE FILL">
      <formula>NOT(ISERROR(SEARCH("PLEASE FILL",A1)))</formula>
    </cfRule>
  </conditionalFormatting>
  <conditionalFormatting sqref="A3:A4999">
    <cfRule type="containsText" dxfId="8" priority="10" operator="containsText" text="PLEASE FILL">
      <formula>NOT(ISERROR(SEARCH("PLEASE FILL",A3)))</formula>
    </cfRule>
  </conditionalFormatting>
  <conditionalFormatting sqref="B5000:B1048576 B1">
    <cfRule type="containsText" dxfId="7" priority="8" operator="containsText" text="PLEASE FILL">
      <formula>NOT(ISERROR(SEARCH("PLEASE FILL",B1)))</formula>
    </cfRule>
  </conditionalFormatting>
  <conditionalFormatting sqref="B2:B4999">
    <cfRule type="containsText" dxfId="6" priority="7" operator="containsText" text="PLEASE FILL">
      <formula>NOT(ISERROR(SEARCH("PLEASE FILL",B2)))</formula>
    </cfRule>
  </conditionalFormatting>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W793"/>
  <sheetViews>
    <sheetView topLeftCell="H1" workbookViewId="0">
      <selection activeCell="M14" sqref="M14"/>
    </sheetView>
  </sheetViews>
  <sheetFormatPr defaultColWidth="8.85546875" defaultRowHeight="15" x14ac:dyDescent="0.25"/>
  <cols>
    <col min="1" max="1" width="10.5703125" bestFit="1" customWidth="1"/>
    <col min="2" max="2" width="16.140625" bestFit="1" customWidth="1"/>
    <col min="3" max="3" width="21.5703125" bestFit="1" customWidth="1"/>
    <col min="4" max="4" width="37.140625" bestFit="1" customWidth="1"/>
    <col min="5" max="5" width="25.42578125" bestFit="1" customWidth="1"/>
    <col min="6" max="6" width="29" bestFit="1" customWidth="1"/>
    <col min="7" max="7" width="35.85546875" bestFit="1" customWidth="1"/>
    <col min="8" max="8" width="33.28515625" bestFit="1" customWidth="1"/>
    <col min="9" max="9" width="20.140625" bestFit="1" customWidth="1"/>
    <col min="10" max="10" width="21.28515625" bestFit="1" customWidth="1"/>
    <col min="11" max="11" width="21.42578125" bestFit="1" customWidth="1"/>
    <col min="12" max="12" width="21.28515625" bestFit="1" customWidth="1"/>
    <col min="13" max="13" width="32.42578125" bestFit="1" customWidth="1"/>
    <col min="14" max="14" width="8" bestFit="1" customWidth="1"/>
    <col min="15" max="15" width="23.42578125" bestFit="1" customWidth="1"/>
    <col min="16" max="16" width="17.5703125" bestFit="1" customWidth="1"/>
    <col min="17" max="17" width="40.5703125" customWidth="1"/>
    <col min="18" max="18" width="20.7109375" bestFit="1" customWidth="1"/>
    <col min="19" max="19" width="24.85546875" bestFit="1" customWidth="1"/>
    <col min="20" max="20" width="16.85546875" bestFit="1" customWidth="1"/>
    <col min="21" max="21" width="28.7109375" bestFit="1" customWidth="1"/>
    <col min="22" max="22" width="11.140625" bestFit="1" customWidth="1"/>
    <col min="23" max="23" width="23.42578125" bestFit="1" customWidth="1"/>
  </cols>
  <sheetData>
    <row r="1" spans="1:23" x14ac:dyDescent="0.25">
      <c r="A1" s="1" t="s">
        <v>229</v>
      </c>
      <c r="B1" s="1" t="s">
        <v>256</v>
      </c>
      <c r="C1" s="1" t="s">
        <v>248</v>
      </c>
      <c r="D1" s="1" t="s">
        <v>249</v>
      </c>
      <c r="E1" s="1" t="s">
        <v>255</v>
      </c>
      <c r="F1" s="1" t="s">
        <v>250</v>
      </c>
      <c r="G1" s="1" t="s">
        <v>251</v>
      </c>
      <c r="H1" s="1" t="s">
        <v>252</v>
      </c>
      <c r="I1" s="1" t="s">
        <v>253</v>
      </c>
      <c r="J1" s="1" t="s">
        <v>1335</v>
      </c>
      <c r="K1" s="1" t="s">
        <v>254</v>
      </c>
      <c r="L1" s="1" t="s">
        <v>257</v>
      </c>
      <c r="M1" s="1" t="s">
        <v>291</v>
      </c>
      <c r="N1" s="1" t="s">
        <v>295</v>
      </c>
      <c r="O1" s="1" t="s">
        <v>302</v>
      </c>
      <c r="P1" s="1" t="s">
        <v>365</v>
      </c>
      <c r="Q1" s="1" t="s">
        <v>367</v>
      </c>
      <c r="R1" s="81" t="s">
        <v>1234</v>
      </c>
      <c r="S1" s="1" t="s">
        <v>1247</v>
      </c>
      <c r="T1" s="1" t="s">
        <v>1248</v>
      </c>
      <c r="U1" s="1" t="s">
        <v>1259</v>
      </c>
      <c r="V1" s="1" t="s">
        <v>1277</v>
      </c>
      <c r="W1" s="1" t="s">
        <v>1308</v>
      </c>
    </row>
    <row r="2" spans="1:23" x14ac:dyDescent="0.25">
      <c r="A2" t="b">
        <v>1</v>
      </c>
      <c r="B2" s="10" t="s">
        <v>200</v>
      </c>
      <c r="C2" t="s">
        <v>14</v>
      </c>
      <c r="D2" t="s">
        <v>1175</v>
      </c>
      <c r="E2" t="s">
        <v>1179</v>
      </c>
      <c r="F2" t="s">
        <v>52</v>
      </c>
      <c r="G2" t="s">
        <v>60</v>
      </c>
      <c r="H2" t="s">
        <v>109</v>
      </c>
      <c r="I2" t="s">
        <v>136</v>
      </c>
      <c r="J2" t="s">
        <v>14</v>
      </c>
      <c r="K2" t="s">
        <v>215</v>
      </c>
      <c r="L2" t="s">
        <v>258</v>
      </c>
      <c r="M2" t="s">
        <v>1206</v>
      </c>
      <c r="O2" t="s">
        <v>307</v>
      </c>
      <c r="P2" t="s">
        <v>1213</v>
      </c>
      <c r="Q2" t="s">
        <v>368</v>
      </c>
      <c r="R2" t="s">
        <v>1235</v>
      </c>
      <c r="S2" t="s">
        <v>1249</v>
      </c>
      <c r="T2" t="s">
        <v>1254</v>
      </c>
      <c r="U2" t="s">
        <v>1260</v>
      </c>
      <c r="V2" t="s">
        <v>1278</v>
      </c>
      <c r="W2" t="s">
        <v>307</v>
      </c>
    </row>
    <row r="3" spans="1:23" x14ac:dyDescent="0.25">
      <c r="A3" t="b">
        <v>0</v>
      </c>
      <c r="C3" t="s">
        <v>163</v>
      </c>
      <c r="D3" t="s">
        <v>1176</v>
      </c>
      <c r="E3" t="s">
        <v>31</v>
      </c>
      <c r="F3" t="s">
        <v>53</v>
      </c>
      <c r="G3" t="s">
        <v>61</v>
      </c>
      <c r="H3" t="s">
        <v>1180</v>
      </c>
      <c r="I3" t="s">
        <v>137</v>
      </c>
      <c r="J3" t="s">
        <v>133</v>
      </c>
      <c r="K3" t="s">
        <v>216</v>
      </c>
      <c r="L3" t="s">
        <v>259</v>
      </c>
      <c r="M3" t="s">
        <v>1207</v>
      </c>
      <c r="O3" t="s">
        <v>308</v>
      </c>
      <c r="P3" t="s">
        <v>1214</v>
      </c>
      <c r="Q3" t="s">
        <v>369</v>
      </c>
      <c r="R3" t="s">
        <v>1236</v>
      </c>
      <c r="S3" t="s">
        <v>1250</v>
      </c>
      <c r="T3" t="s">
        <v>1255</v>
      </c>
      <c r="U3" t="s">
        <v>1261</v>
      </c>
      <c r="V3" t="s">
        <v>1279</v>
      </c>
      <c r="W3" t="s">
        <v>308</v>
      </c>
    </row>
    <row r="4" spans="1:23" x14ac:dyDescent="0.25">
      <c r="C4" t="s">
        <v>164</v>
      </c>
      <c r="D4" t="s">
        <v>1177</v>
      </c>
      <c r="E4" t="s">
        <v>32</v>
      </c>
      <c r="F4" t="s">
        <v>54</v>
      </c>
      <c r="G4" t="s">
        <v>62</v>
      </c>
      <c r="H4" t="s">
        <v>1181</v>
      </c>
      <c r="I4" t="s">
        <v>138</v>
      </c>
      <c r="J4" t="s">
        <v>134</v>
      </c>
      <c r="K4" t="s">
        <v>1185</v>
      </c>
      <c r="L4" t="s">
        <v>260</v>
      </c>
      <c r="M4" t="s">
        <v>39</v>
      </c>
      <c r="O4" t="s">
        <v>309</v>
      </c>
      <c r="P4" t="s">
        <v>1215</v>
      </c>
      <c r="Q4" t="s">
        <v>370</v>
      </c>
      <c r="R4" t="s">
        <v>1237</v>
      </c>
      <c r="S4" t="s">
        <v>1251</v>
      </c>
      <c r="T4" t="s">
        <v>1256</v>
      </c>
      <c r="U4" t="s">
        <v>1262</v>
      </c>
      <c r="V4" t="s">
        <v>1280</v>
      </c>
      <c r="W4" t="s">
        <v>309</v>
      </c>
    </row>
    <row r="5" spans="1:23" x14ac:dyDescent="0.25">
      <c r="C5" t="s">
        <v>165</v>
      </c>
      <c r="D5" t="s">
        <v>1178</v>
      </c>
      <c r="E5" t="s">
        <v>33</v>
      </c>
      <c r="F5" t="s">
        <v>55</v>
      </c>
      <c r="G5" t="s">
        <v>63</v>
      </c>
      <c r="H5" t="s">
        <v>1182</v>
      </c>
      <c r="I5" t="s">
        <v>14</v>
      </c>
      <c r="J5" t="s">
        <v>135</v>
      </c>
      <c r="K5" t="s">
        <v>220</v>
      </c>
      <c r="L5" t="s">
        <v>261</v>
      </c>
      <c r="M5" t="s">
        <v>1208</v>
      </c>
      <c r="O5" t="s">
        <v>310</v>
      </c>
      <c r="P5" t="s">
        <v>1216</v>
      </c>
      <c r="Q5" t="s">
        <v>371</v>
      </c>
      <c r="R5" t="s">
        <v>1238</v>
      </c>
      <c r="S5" t="s">
        <v>1252</v>
      </c>
      <c r="T5" t="s">
        <v>1257</v>
      </c>
      <c r="U5" t="s">
        <v>1263</v>
      </c>
      <c r="W5" t="s">
        <v>310</v>
      </c>
    </row>
    <row r="6" spans="1:23" x14ac:dyDescent="0.25">
      <c r="C6" t="s">
        <v>166</v>
      </c>
      <c r="D6" t="s">
        <v>118</v>
      </c>
      <c r="E6" t="s">
        <v>34</v>
      </c>
      <c r="F6" t="s">
        <v>56</v>
      </c>
      <c r="G6" t="s">
        <v>64</v>
      </c>
      <c r="H6" t="s">
        <v>1183</v>
      </c>
      <c r="K6" t="s">
        <v>1186</v>
      </c>
      <c r="L6" t="s">
        <v>52</v>
      </c>
      <c r="M6" t="s">
        <v>1209</v>
      </c>
      <c r="O6" t="s">
        <v>311</v>
      </c>
      <c r="P6" t="s">
        <v>1217</v>
      </c>
      <c r="Q6" t="s">
        <v>372</v>
      </c>
      <c r="R6" t="s">
        <v>1239</v>
      </c>
      <c r="S6" t="s">
        <v>1253</v>
      </c>
      <c r="T6" t="s">
        <v>14</v>
      </c>
      <c r="U6" t="s">
        <v>1264</v>
      </c>
      <c r="W6" t="s">
        <v>311</v>
      </c>
    </row>
    <row r="7" spans="1:23" x14ac:dyDescent="0.25">
      <c r="C7" t="s">
        <v>167</v>
      </c>
      <c r="E7" t="s">
        <v>35</v>
      </c>
      <c r="F7" t="s">
        <v>57</v>
      </c>
      <c r="G7" t="s">
        <v>65</v>
      </c>
      <c r="H7" t="s">
        <v>110</v>
      </c>
      <c r="K7" t="s">
        <v>1187</v>
      </c>
      <c r="L7" t="s">
        <v>118</v>
      </c>
      <c r="M7" t="s">
        <v>292</v>
      </c>
      <c r="O7" t="s">
        <v>312</v>
      </c>
      <c r="P7" t="s">
        <v>1218</v>
      </c>
      <c r="Q7" t="s">
        <v>373</v>
      </c>
      <c r="R7" t="s">
        <v>1240</v>
      </c>
      <c r="U7" t="s">
        <v>1265</v>
      </c>
      <c r="W7" t="s">
        <v>312</v>
      </c>
    </row>
    <row r="8" spans="1:23" x14ac:dyDescent="0.25">
      <c r="C8" t="s">
        <v>168</v>
      </c>
      <c r="E8" t="s">
        <v>36</v>
      </c>
      <c r="F8" t="s">
        <v>58</v>
      </c>
      <c r="G8" t="s">
        <v>66</v>
      </c>
      <c r="H8" t="s">
        <v>111</v>
      </c>
      <c r="K8" t="s">
        <v>1188</v>
      </c>
      <c r="L8" t="s">
        <v>262</v>
      </c>
      <c r="M8" t="s">
        <v>293</v>
      </c>
      <c r="O8" t="s">
        <v>313</v>
      </c>
      <c r="P8" t="s">
        <v>1219</v>
      </c>
      <c r="Q8" t="s">
        <v>374</v>
      </c>
      <c r="R8" t="s">
        <v>1241</v>
      </c>
      <c r="U8" t="s">
        <v>1266</v>
      </c>
      <c r="W8" t="s">
        <v>313</v>
      </c>
    </row>
    <row r="9" spans="1:23" x14ac:dyDescent="0.25">
      <c r="C9" t="s">
        <v>169</v>
      </c>
      <c r="E9" t="s">
        <v>37</v>
      </c>
      <c r="F9" t="s">
        <v>59</v>
      </c>
      <c r="G9" t="s">
        <v>67</v>
      </c>
      <c r="H9" t="s">
        <v>112</v>
      </c>
      <c r="K9" t="s">
        <v>1189</v>
      </c>
      <c r="L9" t="s">
        <v>263</v>
      </c>
      <c r="M9" t="s">
        <v>1210</v>
      </c>
      <c r="O9" t="s">
        <v>314</v>
      </c>
      <c r="P9" t="s">
        <v>1220</v>
      </c>
      <c r="Q9" t="s">
        <v>375</v>
      </c>
      <c r="R9" t="s">
        <v>1242</v>
      </c>
      <c r="U9" t="s">
        <v>1267</v>
      </c>
      <c r="W9" t="s">
        <v>314</v>
      </c>
    </row>
    <row r="10" spans="1:23" x14ac:dyDescent="0.25">
      <c r="C10" t="s">
        <v>170</v>
      </c>
      <c r="E10" t="s">
        <v>38</v>
      </c>
      <c r="G10" t="s">
        <v>68</v>
      </c>
      <c r="H10" t="s">
        <v>113</v>
      </c>
      <c r="K10" t="s">
        <v>1190</v>
      </c>
      <c r="L10" t="s">
        <v>264</v>
      </c>
      <c r="M10" t="s">
        <v>1211</v>
      </c>
      <c r="O10" t="s">
        <v>315</v>
      </c>
      <c r="P10" t="s">
        <v>1221</v>
      </c>
      <c r="Q10" t="s">
        <v>376</v>
      </c>
      <c r="R10" t="s">
        <v>1243</v>
      </c>
      <c r="U10" t="s">
        <v>1268</v>
      </c>
      <c r="W10" t="s">
        <v>315</v>
      </c>
    </row>
    <row r="11" spans="1:23" x14ac:dyDescent="0.25">
      <c r="C11" t="s">
        <v>171</v>
      </c>
      <c r="E11" t="s">
        <v>39</v>
      </c>
      <c r="G11" t="s">
        <v>69</v>
      </c>
      <c r="H11" t="s">
        <v>114</v>
      </c>
      <c r="K11" t="s">
        <v>1191</v>
      </c>
      <c r="L11" t="s">
        <v>13</v>
      </c>
      <c r="M11" t="s">
        <v>294</v>
      </c>
      <c r="O11" t="s">
        <v>316</v>
      </c>
      <c r="P11" t="s">
        <v>1222</v>
      </c>
      <c r="Q11" t="s">
        <v>377</v>
      </c>
      <c r="R11" t="s">
        <v>1244</v>
      </c>
      <c r="U11" t="s">
        <v>1269</v>
      </c>
      <c r="W11" t="s">
        <v>316</v>
      </c>
    </row>
    <row r="12" spans="1:23" x14ac:dyDescent="0.25">
      <c r="C12" t="s">
        <v>172</v>
      </c>
      <c r="E12" t="s">
        <v>40</v>
      </c>
      <c r="G12" t="s">
        <v>70</v>
      </c>
      <c r="H12" t="s">
        <v>115</v>
      </c>
      <c r="K12" t="s">
        <v>1192</v>
      </c>
      <c r="L12" t="s">
        <v>265</v>
      </c>
      <c r="M12" t="s">
        <v>1212</v>
      </c>
      <c r="O12" t="s">
        <v>317</v>
      </c>
      <c r="P12" t="s">
        <v>1223</v>
      </c>
      <c r="Q12" t="s">
        <v>378</v>
      </c>
      <c r="R12" t="s">
        <v>1245</v>
      </c>
      <c r="U12" t="s">
        <v>1270</v>
      </c>
      <c r="W12" t="s">
        <v>317</v>
      </c>
    </row>
    <row r="13" spans="1:23" x14ac:dyDescent="0.25">
      <c r="C13" t="s">
        <v>173</v>
      </c>
      <c r="E13" t="s">
        <v>41</v>
      </c>
      <c r="G13" t="s">
        <v>71</v>
      </c>
      <c r="H13" t="s">
        <v>116</v>
      </c>
      <c r="K13" t="s">
        <v>1193</v>
      </c>
      <c r="L13" t="s">
        <v>266</v>
      </c>
      <c r="O13" t="s">
        <v>318</v>
      </c>
      <c r="P13" t="s">
        <v>1224</v>
      </c>
      <c r="Q13" t="s">
        <v>379</v>
      </c>
      <c r="R13" t="s">
        <v>1246</v>
      </c>
      <c r="U13" t="s">
        <v>1271</v>
      </c>
      <c r="W13" t="s">
        <v>318</v>
      </c>
    </row>
    <row r="14" spans="1:23" x14ac:dyDescent="0.25">
      <c r="C14" t="s">
        <v>174</v>
      </c>
      <c r="E14" t="s">
        <v>42</v>
      </c>
      <c r="G14" t="s">
        <v>72</v>
      </c>
      <c r="H14" t="s">
        <v>117</v>
      </c>
      <c r="K14" t="s">
        <v>1194</v>
      </c>
      <c r="L14" t="s">
        <v>267</v>
      </c>
      <c r="O14" t="s">
        <v>319</v>
      </c>
      <c r="P14" t="s">
        <v>1225</v>
      </c>
      <c r="Q14" t="s">
        <v>380</v>
      </c>
      <c r="U14" t="s">
        <v>1272</v>
      </c>
      <c r="W14" t="s">
        <v>319</v>
      </c>
    </row>
    <row r="15" spans="1:23" x14ac:dyDescent="0.25">
      <c r="C15" t="s">
        <v>175</v>
      </c>
      <c r="E15" t="s">
        <v>43</v>
      </c>
      <c r="G15" t="s">
        <v>73</v>
      </c>
      <c r="H15" t="s">
        <v>118</v>
      </c>
      <c r="K15" t="s">
        <v>1195</v>
      </c>
      <c r="L15" t="s">
        <v>268</v>
      </c>
      <c r="O15" t="s">
        <v>320</v>
      </c>
      <c r="P15" t="s">
        <v>1226</v>
      </c>
      <c r="Q15" t="s">
        <v>381</v>
      </c>
      <c r="U15" t="s">
        <v>14</v>
      </c>
      <c r="W15" t="s">
        <v>320</v>
      </c>
    </row>
    <row r="16" spans="1:23" x14ac:dyDescent="0.25">
      <c r="C16" t="s">
        <v>176</v>
      </c>
      <c r="E16" t="s">
        <v>44</v>
      </c>
      <c r="G16" t="s">
        <v>74</v>
      </c>
      <c r="H16" t="s">
        <v>119</v>
      </c>
      <c r="K16" t="s">
        <v>1196</v>
      </c>
      <c r="L16" t="s">
        <v>14</v>
      </c>
      <c r="O16" t="s">
        <v>321</v>
      </c>
      <c r="P16" t="s">
        <v>7</v>
      </c>
      <c r="Q16" t="s">
        <v>382</v>
      </c>
      <c r="U16" t="s">
        <v>1273</v>
      </c>
      <c r="W16" t="s">
        <v>321</v>
      </c>
    </row>
    <row r="17" spans="3:23" x14ac:dyDescent="0.25">
      <c r="C17" t="s">
        <v>177</v>
      </c>
      <c r="E17" t="s">
        <v>45</v>
      </c>
      <c r="G17" t="s">
        <v>75</v>
      </c>
      <c r="H17" t="s">
        <v>120</v>
      </c>
      <c r="K17" t="s">
        <v>1197</v>
      </c>
      <c r="O17" t="s">
        <v>322</v>
      </c>
      <c r="P17" t="s">
        <v>8</v>
      </c>
      <c r="Q17" t="s">
        <v>383</v>
      </c>
      <c r="W17" t="s">
        <v>322</v>
      </c>
    </row>
    <row r="18" spans="3:23" x14ac:dyDescent="0.25">
      <c r="C18" t="s">
        <v>178</v>
      </c>
      <c r="E18" t="s">
        <v>46</v>
      </c>
      <c r="G18" t="s">
        <v>76</v>
      </c>
      <c r="H18" t="s">
        <v>121</v>
      </c>
      <c r="K18" t="s">
        <v>1198</v>
      </c>
      <c r="O18" t="s">
        <v>323</v>
      </c>
      <c r="P18" t="s">
        <v>9</v>
      </c>
      <c r="Q18" t="s">
        <v>384</v>
      </c>
      <c r="W18" t="s">
        <v>323</v>
      </c>
    </row>
    <row r="19" spans="3:23" x14ac:dyDescent="0.25">
      <c r="C19" t="s">
        <v>179</v>
      </c>
      <c r="E19" t="s">
        <v>47</v>
      </c>
      <c r="G19" t="s">
        <v>77</v>
      </c>
      <c r="H19" t="s">
        <v>122</v>
      </c>
      <c r="K19" t="s">
        <v>1199</v>
      </c>
      <c r="O19" t="s">
        <v>324</v>
      </c>
      <c r="P19" t="s">
        <v>10</v>
      </c>
      <c r="Q19" t="s">
        <v>385</v>
      </c>
      <c r="W19" t="s">
        <v>324</v>
      </c>
    </row>
    <row r="20" spans="3:23" x14ac:dyDescent="0.25">
      <c r="C20" t="s">
        <v>180</v>
      </c>
      <c r="E20" t="s">
        <v>48</v>
      </c>
      <c r="G20" t="s">
        <v>78</v>
      </c>
      <c r="H20" t="s">
        <v>123</v>
      </c>
      <c r="K20" t="s">
        <v>1200</v>
      </c>
      <c r="O20" t="s">
        <v>325</v>
      </c>
      <c r="P20" t="s">
        <v>11</v>
      </c>
      <c r="Q20" t="s">
        <v>386</v>
      </c>
      <c r="W20" t="s">
        <v>325</v>
      </c>
    </row>
    <row r="21" spans="3:23" x14ac:dyDescent="0.25">
      <c r="C21" t="s">
        <v>181</v>
      </c>
      <c r="E21" t="s">
        <v>49</v>
      </c>
      <c r="G21" t="s">
        <v>79</v>
      </c>
      <c r="H21" t="s">
        <v>124</v>
      </c>
      <c r="K21" t="s">
        <v>1201</v>
      </c>
      <c r="O21" t="s">
        <v>326</v>
      </c>
      <c r="P21" t="s">
        <v>12</v>
      </c>
      <c r="Q21" t="s">
        <v>387</v>
      </c>
      <c r="W21" t="s">
        <v>326</v>
      </c>
    </row>
    <row r="22" spans="3:23" x14ac:dyDescent="0.25">
      <c r="C22" t="s">
        <v>182</v>
      </c>
      <c r="E22" t="s">
        <v>50</v>
      </c>
      <c r="G22" t="s">
        <v>80</v>
      </c>
      <c r="H22" t="s">
        <v>125</v>
      </c>
      <c r="K22" t="s">
        <v>217</v>
      </c>
      <c r="O22" t="s">
        <v>327</v>
      </c>
      <c r="P22" t="s">
        <v>13</v>
      </c>
      <c r="Q22" t="s">
        <v>388</v>
      </c>
      <c r="W22" t="s">
        <v>327</v>
      </c>
    </row>
    <row r="23" spans="3:23" x14ac:dyDescent="0.25">
      <c r="C23" t="s">
        <v>183</v>
      </c>
      <c r="E23" t="s">
        <v>51</v>
      </c>
      <c r="G23" t="s">
        <v>81</v>
      </c>
      <c r="H23" t="s">
        <v>126</v>
      </c>
      <c r="K23" t="s">
        <v>218</v>
      </c>
      <c r="O23" t="s">
        <v>328</v>
      </c>
      <c r="P23" t="s">
        <v>14</v>
      </c>
      <c r="Q23" t="s">
        <v>389</v>
      </c>
      <c r="W23" t="s">
        <v>328</v>
      </c>
    </row>
    <row r="24" spans="3:23" x14ac:dyDescent="0.25">
      <c r="C24" t="s">
        <v>184</v>
      </c>
      <c r="G24" t="s">
        <v>82</v>
      </c>
      <c r="H24" t="s">
        <v>127</v>
      </c>
      <c r="K24" t="s">
        <v>1202</v>
      </c>
      <c r="O24" t="s">
        <v>329</v>
      </c>
      <c r="P24" t="s">
        <v>366</v>
      </c>
      <c r="Q24" t="s">
        <v>390</v>
      </c>
      <c r="W24" t="s">
        <v>329</v>
      </c>
    </row>
    <row r="25" spans="3:23" x14ac:dyDescent="0.25">
      <c r="C25" t="s">
        <v>185</v>
      </c>
      <c r="G25" t="s">
        <v>83</v>
      </c>
      <c r="H25" t="s">
        <v>1184</v>
      </c>
      <c r="K25" t="s">
        <v>1203</v>
      </c>
      <c r="O25" t="s">
        <v>14</v>
      </c>
      <c r="Q25" t="s">
        <v>391</v>
      </c>
    </row>
    <row r="26" spans="3:23" x14ac:dyDescent="0.25">
      <c r="C26" t="s">
        <v>186</v>
      </c>
      <c r="G26" t="s">
        <v>84</v>
      </c>
      <c r="H26" t="s">
        <v>128</v>
      </c>
      <c r="K26" t="s">
        <v>1204</v>
      </c>
      <c r="Q26" t="s">
        <v>392</v>
      </c>
    </row>
    <row r="27" spans="3:23" x14ac:dyDescent="0.25">
      <c r="C27" t="s">
        <v>187</v>
      </c>
      <c r="G27" t="s">
        <v>85</v>
      </c>
      <c r="H27" t="s">
        <v>129</v>
      </c>
      <c r="K27" t="s">
        <v>219</v>
      </c>
      <c r="Q27" t="s">
        <v>393</v>
      </c>
    </row>
    <row r="28" spans="3:23" x14ac:dyDescent="0.25">
      <c r="G28" t="s">
        <v>86</v>
      </c>
      <c r="K28" t="s">
        <v>1205</v>
      </c>
      <c r="Q28" t="s">
        <v>394</v>
      </c>
    </row>
    <row r="29" spans="3:23" x14ac:dyDescent="0.25">
      <c r="G29" t="s">
        <v>87</v>
      </c>
      <c r="Q29" t="s">
        <v>395</v>
      </c>
    </row>
    <row r="30" spans="3:23" x14ac:dyDescent="0.25">
      <c r="G30" t="s">
        <v>88</v>
      </c>
      <c r="Q30" t="s">
        <v>396</v>
      </c>
    </row>
    <row r="31" spans="3:23" x14ac:dyDescent="0.25">
      <c r="G31" t="s">
        <v>89</v>
      </c>
      <c r="Q31" t="s">
        <v>397</v>
      </c>
    </row>
    <row r="32" spans="3:23" x14ac:dyDescent="0.25">
      <c r="G32" t="s">
        <v>90</v>
      </c>
      <c r="Q32" t="s">
        <v>398</v>
      </c>
    </row>
    <row r="33" spans="7:17" x14ac:dyDescent="0.25">
      <c r="G33" t="s">
        <v>91</v>
      </c>
      <c r="Q33" t="s">
        <v>399</v>
      </c>
    </row>
    <row r="34" spans="7:17" x14ac:dyDescent="0.25">
      <c r="G34" t="s">
        <v>92</v>
      </c>
      <c r="Q34" t="s">
        <v>400</v>
      </c>
    </row>
    <row r="35" spans="7:17" x14ac:dyDescent="0.25">
      <c r="G35" t="s">
        <v>93</v>
      </c>
      <c r="Q35" t="s">
        <v>401</v>
      </c>
    </row>
    <row r="36" spans="7:17" x14ac:dyDescent="0.25">
      <c r="G36" t="s">
        <v>94</v>
      </c>
      <c r="Q36" t="s">
        <v>402</v>
      </c>
    </row>
    <row r="37" spans="7:17" x14ac:dyDescent="0.25">
      <c r="G37" t="s">
        <v>95</v>
      </c>
      <c r="Q37" t="s">
        <v>403</v>
      </c>
    </row>
    <row r="38" spans="7:17" x14ac:dyDescent="0.25">
      <c r="G38" t="s">
        <v>96</v>
      </c>
      <c r="Q38" t="s">
        <v>404</v>
      </c>
    </row>
    <row r="39" spans="7:17" x14ac:dyDescent="0.25">
      <c r="G39" t="s">
        <v>97</v>
      </c>
      <c r="Q39" t="s">
        <v>405</v>
      </c>
    </row>
    <row r="40" spans="7:17" x14ac:dyDescent="0.25">
      <c r="G40" t="s">
        <v>98</v>
      </c>
      <c r="Q40" t="s">
        <v>406</v>
      </c>
    </row>
    <row r="41" spans="7:17" x14ac:dyDescent="0.25">
      <c r="G41" t="s">
        <v>99</v>
      </c>
      <c r="Q41" t="s">
        <v>407</v>
      </c>
    </row>
    <row r="42" spans="7:17" x14ac:dyDescent="0.25">
      <c r="G42" t="s">
        <v>14</v>
      </c>
      <c r="Q42" t="s">
        <v>408</v>
      </c>
    </row>
    <row r="43" spans="7:17" x14ac:dyDescent="0.25">
      <c r="G43" t="s">
        <v>100</v>
      </c>
      <c r="Q43" t="s">
        <v>409</v>
      </c>
    </row>
    <row r="44" spans="7:17" x14ac:dyDescent="0.25">
      <c r="G44" t="s">
        <v>101</v>
      </c>
      <c r="Q44" t="s">
        <v>410</v>
      </c>
    </row>
    <row r="45" spans="7:17" x14ac:dyDescent="0.25">
      <c r="G45" t="s">
        <v>102</v>
      </c>
      <c r="Q45" t="s">
        <v>411</v>
      </c>
    </row>
    <row r="46" spans="7:17" x14ac:dyDescent="0.25">
      <c r="G46" t="s">
        <v>103</v>
      </c>
      <c r="Q46" t="s">
        <v>412</v>
      </c>
    </row>
    <row r="47" spans="7:17" x14ac:dyDescent="0.25">
      <c r="G47" t="s">
        <v>104</v>
      </c>
      <c r="Q47" t="s">
        <v>413</v>
      </c>
    </row>
    <row r="48" spans="7:17" x14ac:dyDescent="0.25">
      <c r="G48" t="s">
        <v>105</v>
      </c>
      <c r="Q48" t="s">
        <v>414</v>
      </c>
    </row>
    <row r="49" spans="7:17" x14ac:dyDescent="0.25">
      <c r="G49" t="s">
        <v>106</v>
      </c>
      <c r="Q49" t="s">
        <v>415</v>
      </c>
    </row>
    <row r="50" spans="7:17" x14ac:dyDescent="0.25">
      <c r="G50" t="s">
        <v>107</v>
      </c>
      <c r="Q50" t="s">
        <v>416</v>
      </c>
    </row>
    <row r="51" spans="7:17" x14ac:dyDescent="0.25">
      <c r="G51" t="s">
        <v>108</v>
      </c>
      <c r="Q51" t="s">
        <v>417</v>
      </c>
    </row>
    <row r="52" spans="7:17" x14ac:dyDescent="0.25">
      <c r="Q52" t="s">
        <v>418</v>
      </c>
    </row>
    <row r="53" spans="7:17" x14ac:dyDescent="0.25">
      <c r="Q53" t="s">
        <v>419</v>
      </c>
    </row>
    <row r="54" spans="7:17" x14ac:dyDescent="0.25">
      <c r="Q54" t="s">
        <v>420</v>
      </c>
    </row>
    <row r="55" spans="7:17" x14ac:dyDescent="0.25">
      <c r="Q55" t="s">
        <v>421</v>
      </c>
    </row>
    <row r="56" spans="7:17" x14ac:dyDescent="0.25">
      <c r="Q56" t="s">
        <v>422</v>
      </c>
    </row>
    <row r="57" spans="7:17" x14ac:dyDescent="0.25">
      <c r="Q57" t="s">
        <v>423</v>
      </c>
    </row>
    <row r="58" spans="7:17" x14ac:dyDescent="0.25">
      <c r="Q58" t="s">
        <v>424</v>
      </c>
    </row>
    <row r="59" spans="7:17" x14ac:dyDescent="0.25">
      <c r="Q59" t="s">
        <v>425</v>
      </c>
    </row>
    <row r="60" spans="7:17" x14ac:dyDescent="0.25">
      <c r="Q60" t="s">
        <v>426</v>
      </c>
    </row>
    <row r="61" spans="7:17" x14ac:dyDescent="0.25">
      <c r="Q61" t="s">
        <v>427</v>
      </c>
    </row>
    <row r="62" spans="7:17" x14ac:dyDescent="0.25">
      <c r="Q62" t="s">
        <v>428</v>
      </c>
    </row>
    <row r="63" spans="7:17" x14ac:dyDescent="0.25">
      <c r="Q63" t="s">
        <v>429</v>
      </c>
    </row>
    <row r="64" spans="7:17" x14ac:dyDescent="0.25">
      <c r="Q64" t="s">
        <v>430</v>
      </c>
    </row>
    <row r="65" spans="17:17" x14ac:dyDescent="0.25">
      <c r="Q65" t="s">
        <v>431</v>
      </c>
    </row>
    <row r="66" spans="17:17" x14ac:dyDescent="0.25">
      <c r="Q66" t="s">
        <v>432</v>
      </c>
    </row>
    <row r="67" spans="17:17" x14ac:dyDescent="0.25">
      <c r="Q67" t="s">
        <v>433</v>
      </c>
    </row>
    <row r="68" spans="17:17" x14ac:dyDescent="0.25">
      <c r="Q68" t="s">
        <v>434</v>
      </c>
    </row>
    <row r="69" spans="17:17" x14ac:dyDescent="0.25">
      <c r="Q69" t="s">
        <v>435</v>
      </c>
    </row>
    <row r="70" spans="17:17" x14ac:dyDescent="0.25">
      <c r="Q70" t="s">
        <v>436</v>
      </c>
    </row>
    <row r="71" spans="17:17" x14ac:dyDescent="0.25">
      <c r="Q71" t="s">
        <v>437</v>
      </c>
    </row>
    <row r="72" spans="17:17" x14ac:dyDescent="0.25">
      <c r="Q72" t="s">
        <v>438</v>
      </c>
    </row>
    <row r="73" spans="17:17" x14ac:dyDescent="0.25">
      <c r="Q73" t="s">
        <v>439</v>
      </c>
    </row>
    <row r="74" spans="17:17" x14ac:dyDescent="0.25">
      <c r="Q74" t="s">
        <v>440</v>
      </c>
    </row>
    <row r="75" spans="17:17" x14ac:dyDescent="0.25">
      <c r="Q75" t="s">
        <v>441</v>
      </c>
    </row>
    <row r="76" spans="17:17" x14ac:dyDescent="0.25">
      <c r="Q76" t="s">
        <v>442</v>
      </c>
    </row>
    <row r="77" spans="17:17" x14ac:dyDescent="0.25">
      <c r="Q77" t="s">
        <v>443</v>
      </c>
    </row>
    <row r="78" spans="17:17" x14ac:dyDescent="0.25">
      <c r="Q78" t="s">
        <v>444</v>
      </c>
    </row>
    <row r="79" spans="17:17" x14ac:dyDescent="0.25">
      <c r="Q79" t="s">
        <v>445</v>
      </c>
    </row>
    <row r="80" spans="17:17" x14ac:dyDescent="0.25">
      <c r="Q80" t="s">
        <v>446</v>
      </c>
    </row>
    <row r="81" spans="17:17" x14ac:dyDescent="0.25">
      <c r="Q81" t="s">
        <v>447</v>
      </c>
    </row>
    <row r="82" spans="17:17" x14ac:dyDescent="0.25">
      <c r="Q82" t="s">
        <v>448</v>
      </c>
    </row>
    <row r="83" spans="17:17" x14ac:dyDescent="0.25">
      <c r="Q83" t="s">
        <v>449</v>
      </c>
    </row>
    <row r="84" spans="17:17" x14ac:dyDescent="0.25">
      <c r="Q84" t="s">
        <v>450</v>
      </c>
    </row>
    <row r="85" spans="17:17" x14ac:dyDescent="0.25">
      <c r="Q85" t="s">
        <v>451</v>
      </c>
    </row>
    <row r="86" spans="17:17" x14ac:dyDescent="0.25">
      <c r="Q86" t="s">
        <v>452</v>
      </c>
    </row>
    <row r="87" spans="17:17" x14ac:dyDescent="0.25">
      <c r="Q87" t="s">
        <v>453</v>
      </c>
    </row>
    <row r="88" spans="17:17" x14ac:dyDescent="0.25">
      <c r="Q88" t="s">
        <v>454</v>
      </c>
    </row>
    <row r="89" spans="17:17" x14ac:dyDescent="0.25">
      <c r="Q89" t="s">
        <v>455</v>
      </c>
    </row>
    <row r="90" spans="17:17" x14ac:dyDescent="0.25">
      <c r="Q90" t="s">
        <v>456</v>
      </c>
    </row>
    <row r="91" spans="17:17" x14ac:dyDescent="0.25">
      <c r="Q91" t="s">
        <v>457</v>
      </c>
    </row>
    <row r="92" spans="17:17" x14ac:dyDescent="0.25">
      <c r="Q92" t="s">
        <v>458</v>
      </c>
    </row>
    <row r="93" spans="17:17" x14ac:dyDescent="0.25">
      <c r="Q93" t="s">
        <v>459</v>
      </c>
    </row>
    <row r="94" spans="17:17" x14ac:dyDescent="0.25">
      <c r="Q94" t="s">
        <v>460</v>
      </c>
    </row>
    <row r="95" spans="17:17" x14ac:dyDescent="0.25">
      <c r="Q95" t="s">
        <v>461</v>
      </c>
    </row>
    <row r="96" spans="17:17" x14ac:dyDescent="0.25">
      <c r="Q96" t="s">
        <v>462</v>
      </c>
    </row>
    <row r="97" spans="17:17" x14ac:dyDescent="0.25">
      <c r="Q97" t="s">
        <v>463</v>
      </c>
    </row>
    <row r="98" spans="17:17" x14ac:dyDescent="0.25">
      <c r="Q98" t="s">
        <v>464</v>
      </c>
    </row>
    <row r="99" spans="17:17" x14ac:dyDescent="0.25">
      <c r="Q99" t="s">
        <v>465</v>
      </c>
    </row>
    <row r="100" spans="17:17" x14ac:dyDescent="0.25">
      <c r="Q100" t="s">
        <v>466</v>
      </c>
    </row>
    <row r="101" spans="17:17" x14ac:dyDescent="0.25">
      <c r="Q101" t="s">
        <v>467</v>
      </c>
    </row>
    <row r="102" spans="17:17" x14ac:dyDescent="0.25">
      <c r="Q102" t="s">
        <v>468</v>
      </c>
    </row>
    <row r="103" spans="17:17" x14ac:dyDescent="0.25">
      <c r="Q103" t="s">
        <v>469</v>
      </c>
    </row>
    <row r="104" spans="17:17" x14ac:dyDescent="0.25">
      <c r="Q104" t="s">
        <v>470</v>
      </c>
    </row>
    <row r="105" spans="17:17" x14ac:dyDescent="0.25">
      <c r="Q105" t="s">
        <v>471</v>
      </c>
    </row>
    <row r="106" spans="17:17" x14ac:dyDescent="0.25">
      <c r="Q106" t="s">
        <v>472</v>
      </c>
    </row>
    <row r="107" spans="17:17" x14ac:dyDescent="0.25">
      <c r="Q107" t="s">
        <v>473</v>
      </c>
    </row>
    <row r="108" spans="17:17" x14ac:dyDescent="0.25">
      <c r="Q108" t="s">
        <v>474</v>
      </c>
    </row>
    <row r="109" spans="17:17" x14ac:dyDescent="0.25">
      <c r="Q109" t="s">
        <v>475</v>
      </c>
    </row>
    <row r="110" spans="17:17" x14ac:dyDescent="0.25">
      <c r="Q110" t="s">
        <v>476</v>
      </c>
    </row>
    <row r="111" spans="17:17" x14ac:dyDescent="0.25">
      <c r="Q111" t="s">
        <v>477</v>
      </c>
    </row>
    <row r="112" spans="17:17" x14ac:dyDescent="0.25">
      <c r="Q112" t="s">
        <v>478</v>
      </c>
    </row>
    <row r="113" spans="17:17" x14ac:dyDescent="0.25">
      <c r="Q113" t="s">
        <v>479</v>
      </c>
    </row>
    <row r="114" spans="17:17" x14ac:dyDescent="0.25">
      <c r="Q114" t="s">
        <v>480</v>
      </c>
    </row>
    <row r="115" spans="17:17" x14ac:dyDescent="0.25">
      <c r="Q115" t="s">
        <v>481</v>
      </c>
    </row>
    <row r="116" spans="17:17" x14ac:dyDescent="0.25">
      <c r="Q116" t="s">
        <v>482</v>
      </c>
    </row>
    <row r="117" spans="17:17" x14ac:dyDescent="0.25">
      <c r="Q117" t="s">
        <v>483</v>
      </c>
    </row>
    <row r="118" spans="17:17" x14ac:dyDescent="0.25">
      <c r="Q118" t="s">
        <v>484</v>
      </c>
    </row>
    <row r="119" spans="17:17" x14ac:dyDescent="0.25">
      <c r="Q119" t="s">
        <v>485</v>
      </c>
    </row>
    <row r="120" spans="17:17" x14ac:dyDescent="0.25">
      <c r="Q120" t="s">
        <v>486</v>
      </c>
    </row>
    <row r="121" spans="17:17" x14ac:dyDescent="0.25">
      <c r="Q121" t="s">
        <v>487</v>
      </c>
    </row>
    <row r="122" spans="17:17" x14ac:dyDescent="0.25">
      <c r="Q122" t="s">
        <v>488</v>
      </c>
    </row>
    <row r="123" spans="17:17" x14ac:dyDescent="0.25">
      <c r="Q123" t="s">
        <v>489</v>
      </c>
    </row>
    <row r="124" spans="17:17" x14ac:dyDescent="0.25">
      <c r="Q124" t="s">
        <v>490</v>
      </c>
    </row>
    <row r="125" spans="17:17" x14ac:dyDescent="0.25">
      <c r="Q125" t="s">
        <v>491</v>
      </c>
    </row>
    <row r="126" spans="17:17" x14ac:dyDescent="0.25">
      <c r="Q126" t="s">
        <v>492</v>
      </c>
    </row>
    <row r="127" spans="17:17" x14ac:dyDescent="0.25">
      <c r="Q127" t="s">
        <v>493</v>
      </c>
    </row>
    <row r="128" spans="17:17" x14ac:dyDescent="0.25">
      <c r="Q128" t="s">
        <v>494</v>
      </c>
    </row>
    <row r="129" spans="17:17" x14ac:dyDescent="0.25">
      <c r="Q129" t="s">
        <v>495</v>
      </c>
    </row>
    <row r="130" spans="17:17" x14ac:dyDescent="0.25">
      <c r="Q130" t="s">
        <v>496</v>
      </c>
    </row>
    <row r="131" spans="17:17" x14ac:dyDescent="0.25">
      <c r="Q131" t="s">
        <v>497</v>
      </c>
    </row>
    <row r="132" spans="17:17" x14ac:dyDescent="0.25">
      <c r="Q132" t="s">
        <v>498</v>
      </c>
    </row>
    <row r="133" spans="17:17" x14ac:dyDescent="0.25">
      <c r="Q133" t="s">
        <v>499</v>
      </c>
    </row>
    <row r="134" spans="17:17" x14ac:dyDescent="0.25">
      <c r="Q134" t="s">
        <v>500</v>
      </c>
    </row>
    <row r="135" spans="17:17" x14ac:dyDescent="0.25">
      <c r="Q135" t="s">
        <v>501</v>
      </c>
    </row>
    <row r="136" spans="17:17" x14ac:dyDescent="0.25">
      <c r="Q136" t="s">
        <v>502</v>
      </c>
    </row>
    <row r="137" spans="17:17" x14ac:dyDescent="0.25">
      <c r="Q137" t="s">
        <v>503</v>
      </c>
    </row>
    <row r="138" spans="17:17" x14ac:dyDescent="0.25">
      <c r="Q138" t="s">
        <v>504</v>
      </c>
    </row>
    <row r="139" spans="17:17" x14ac:dyDescent="0.25">
      <c r="Q139" t="s">
        <v>505</v>
      </c>
    </row>
    <row r="140" spans="17:17" x14ac:dyDescent="0.25">
      <c r="Q140" t="s">
        <v>506</v>
      </c>
    </row>
    <row r="141" spans="17:17" x14ac:dyDescent="0.25">
      <c r="Q141" t="s">
        <v>507</v>
      </c>
    </row>
    <row r="142" spans="17:17" x14ac:dyDescent="0.25">
      <c r="Q142" t="s">
        <v>508</v>
      </c>
    </row>
    <row r="143" spans="17:17" x14ac:dyDescent="0.25">
      <c r="Q143" t="s">
        <v>509</v>
      </c>
    </row>
    <row r="144" spans="17:17" x14ac:dyDescent="0.25">
      <c r="Q144" t="s">
        <v>510</v>
      </c>
    </row>
    <row r="145" spans="17:17" x14ac:dyDescent="0.25">
      <c r="Q145" t="s">
        <v>511</v>
      </c>
    </row>
    <row r="146" spans="17:17" x14ac:dyDescent="0.25">
      <c r="Q146" t="s">
        <v>512</v>
      </c>
    </row>
    <row r="147" spans="17:17" x14ac:dyDescent="0.25">
      <c r="Q147" t="s">
        <v>513</v>
      </c>
    </row>
    <row r="148" spans="17:17" x14ac:dyDescent="0.25">
      <c r="Q148" t="s">
        <v>514</v>
      </c>
    </row>
    <row r="149" spans="17:17" x14ac:dyDescent="0.25">
      <c r="Q149" t="s">
        <v>515</v>
      </c>
    </row>
    <row r="150" spans="17:17" x14ac:dyDescent="0.25">
      <c r="Q150" t="s">
        <v>516</v>
      </c>
    </row>
    <row r="151" spans="17:17" x14ac:dyDescent="0.25">
      <c r="Q151" t="s">
        <v>517</v>
      </c>
    </row>
    <row r="152" spans="17:17" x14ac:dyDescent="0.25">
      <c r="Q152" t="s">
        <v>518</v>
      </c>
    </row>
    <row r="153" spans="17:17" x14ac:dyDescent="0.25">
      <c r="Q153" t="s">
        <v>519</v>
      </c>
    </row>
    <row r="154" spans="17:17" x14ac:dyDescent="0.25">
      <c r="Q154" t="s">
        <v>520</v>
      </c>
    </row>
    <row r="155" spans="17:17" x14ac:dyDescent="0.25">
      <c r="Q155" t="s">
        <v>521</v>
      </c>
    </row>
    <row r="156" spans="17:17" x14ac:dyDescent="0.25">
      <c r="Q156" t="s">
        <v>522</v>
      </c>
    </row>
    <row r="157" spans="17:17" x14ac:dyDescent="0.25">
      <c r="Q157" t="s">
        <v>523</v>
      </c>
    </row>
    <row r="158" spans="17:17" x14ac:dyDescent="0.25">
      <c r="Q158" t="s">
        <v>524</v>
      </c>
    </row>
    <row r="159" spans="17:17" x14ac:dyDescent="0.25">
      <c r="Q159" t="s">
        <v>525</v>
      </c>
    </row>
    <row r="160" spans="17:17" x14ac:dyDescent="0.25">
      <c r="Q160" t="s">
        <v>526</v>
      </c>
    </row>
    <row r="161" spans="17:17" x14ac:dyDescent="0.25">
      <c r="Q161" t="s">
        <v>527</v>
      </c>
    </row>
    <row r="162" spans="17:17" x14ac:dyDescent="0.25">
      <c r="Q162" t="s">
        <v>528</v>
      </c>
    </row>
    <row r="163" spans="17:17" x14ac:dyDescent="0.25">
      <c r="Q163" t="s">
        <v>529</v>
      </c>
    </row>
    <row r="164" spans="17:17" x14ac:dyDescent="0.25">
      <c r="Q164" t="s">
        <v>530</v>
      </c>
    </row>
    <row r="165" spans="17:17" x14ac:dyDescent="0.25">
      <c r="Q165" t="s">
        <v>531</v>
      </c>
    </row>
    <row r="166" spans="17:17" x14ac:dyDescent="0.25">
      <c r="Q166" t="s">
        <v>532</v>
      </c>
    </row>
    <row r="167" spans="17:17" x14ac:dyDescent="0.25">
      <c r="Q167" t="s">
        <v>533</v>
      </c>
    </row>
    <row r="168" spans="17:17" x14ac:dyDescent="0.25">
      <c r="Q168" t="s">
        <v>534</v>
      </c>
    </row>
    <row r="169" spans="17:17" x14ac:dyDescent="0.25">
      <c r="Q169" t="s">
        <v>535</v>
      </c>
    </row>
    <row r="170" spans="17:17" x14ac:dyDescent="0.25">
      <c r="Q170" t="s">
        <v>536</v>
      </c>
    </row>
    <row r="171" spans="17:17" x14ac:dyDescent="0.25">
      <c r="Q171" t="s">
        <v>537</v>
      </c>
    </row>
    <row r="172" spans="17:17" x14ac:dyDescent="0.25">
      <c r="Q172" t="s">
        <v>538</v>
      </c>
    </row>
    <row r="173" spans="17:17" x14ac:dyDescent="0.25">
      <c r="Q173" t="s">
        <v>539</v>
      </c>
    </row>
    <row r="174" spans="17:17" x14ac:dyDescent="0.25">
      <c r="Q174" t="s">
        <v>540</v>
      </c>
    </row>
    <row r="175" spans="17:17" x14ac:dyDescent="0.25">
      <c r="Q175" t="s">
        <v>541</v>
      </c>
    </row>
    <row r="176" spans="17:17" x14ac:dyDescent="0.25">
      <c r="Q176" t="s">
        <v>542</v>
      </c>
    </row>
    <row r="177" spans="17:17" x14ac:dyDescent="0.25">
      <c r="Q177" t="s">
        <v>543</v>
      </c>
    </row>
    <row r="178" spans="17:17" x14ac:dyDescent="0.25">
      <c r="Q178" t="s">
        <v>544</v>
      </c>
    </row>
    <row r="179" spans="17:17" x14ac:dyDescent="0.25">
      <c r="Q179" t="s">
        <v>545</v>
      </c>
    </row>
    <row r="180" spans="17:17" x14ac:dyDescent="0.25">
      <c r="Q180" t="s">
        <v>546</v>
      </c>
    </row>
    <row r="181" spans="17:17" x14ac:dyDescent="0.25">
      <c r="Q181" t="s">
        <v>547</v>
      </c>
    </row>
    <row r="182" spans="17:17" x14ac:dyDescent="0.25">
      <c r="Q182" t="s">
        <v>548</v>
      </c>
    </row>
    <row r="183" spans="17:17" x14ac:dyDescent="0.25">
      <c r="Q183" t="s">
        <v>549</v>
      </c>
    </row>
    <row r="184" spans="17:17" x14ac:dyDescent="0.25">
      <c r="Q184" t="s">
        <v>550</v>
      </c>
    </row>
    <row r="185" spans="17:17" x14ac:dyDescent="0.25">
      <c r="Q185" t="s">
        <v>551</v>
      </c>
    </row>
    <row r="186" spans="17:17" x14ac:dyDescent="0.25">
      <c r="Q186" t="s">
        <v>552</v>
      </c>
    </row>
    <row r="187" spans="17:17" x14ac:dyDescent="0.25">
      <c r="Q187" t="s">
        <v>553</v>
      </c>
    </row>
    <row r="188" spans="17:17" x14ac:dyDescent="0.25">
      <c r="Q188" t="s">
        <v>554</v>
      </c>
    </row>
    <row r="189" spans="17:17" x14ac:dyDescent="0.25">
      <c r="Q189" t="s">
        <v>555</v>
      </c>
    </row>
    <row r="190" spans="17:17" x14ac:dyDescent="0.25">
      <c r="Q190" t="s">
        <v>556</v>
      </c>
    </row>
    <row r="191" spans="17:17" x14ac:dyDescent="0.25">
      <c r="Q191" t="s">
        <v>557</v>
      </c>
    </row>
    <row r="192" spans="17:17" x14ac:dyDescent="0.25">
      <c r="Q192" t="s">
        <v>558</v>
      </c>
    </row>
    <row r="193" spans="17:17" x14ac:dyDescent="0.25">
      <c r="Q193" t="s">
        <v>559</v>
      </c>
    </row>
    <row r="194" spans="17:17" x14ac:dyDescent="0.25">
      <c r="Q194" t="s">
        <v>560</v>
      </c>
    </row>
    <row r="195" spans="17:17" x14ac:dyDescent="0.25">
      <c r="Q195" t="s">
        <v>561</v>
      </c>
    </row>
    <row r="196" spans="17:17" x14ac:dyDescent="0.25">
      <c r="Q196" t="s">
        <v>562</v>
      </c>
    </row>
    <row r="197" spans="17:17" x14ac:dyDescent="0.25">
      <c r="Q197" t="s">
        <v>563</v>
      </c>
    </row>
    <row r="198" spans="17:17" x14ac:dyDescent="0.25">
      <c r="Q198" t="s">
        <v>564</v>
      </c>
    </row>
    <row r="199" spans="17:17" x14ac:dyDescent="0.25">
      <c r="Q199" t="s">
        <v>565</v>
      </c>
    </row>
    <row r="200" spans="17:17" x14ac:dyDescent="0.25">
      <c r="Q200" t="s">
        <v>566</v>
      </c>
    </row>
    <row r="201" spans="17:17" x14ac:dyDescent="0.25">
      <c r="Q201" t="s">
        <v>567</v>
      </c>
    </row>
    <row r="202" spans="17:17" x14ac:dyDescent="0.25">
      <c r="Q202" t="s">
        <v>568</v>
      </c>
    </row>
    <row r="203" spans="17:17" x14ac:dyDescent="0.25">
      <c r="Q203" t="s">
        <v>569</v>
      </c>
    </row>
    <row r="204" spans="17:17" x14ac:dyDescent="0.25">
      <c r="Q204" t="s">
        <v>570</v>
      </c>
    </row>
    <row r="205" spans="17:17" x14ac:dyDescent="0.25">
      <c r="Q205" t="s">
        <v>571</v>
      </c>
    </row>
    <row r="206" spans="17:17" x14ac:dyDescent="0.25">
      <c r="Q206" t="s">
        <v>572</v>
      </c>
    </row>
    <row r="207" spans="17:17" x14ac:dyDescent="0.25">
      <c r="Q207" t="s">
        <v>573</v>
      </c>
    </row>
    <row r="208" spans="17:17" x14ac:dyDescent="0.25">
      <c r="Q208" t="s">
        <v>574</v>
      </c>
    </row>
    <row r="209" spans="17:17" x14ac:dyDescent="0.25">
      <c r="Q209" t="s">
        <v>575</v>
      </c>
    </row>
    <row r="210" spans="17:17" x14ac:dyDescent="0.25">
      <c r="Q210" t="s">
        <v>576</v>
      </c>
    </row>
    <row r="211" spans="17:17" x14ac:dyDescent="0.25">
      <c r="Q211" t="s">
        <v>577</v>
      </c>
    </row>
    <row r="212" spans="17:17" x14ac:dyDescent="0.25">
      <c r="Q212" t="s">
        <v>578</v>
      </c>
    </row>
    <row r="213" spans="17:17" x14ac:dyDescent="0.25">
      <c r="Q213" t="s">
        <v>579</v>
      </c>
    </row>
    <row r="214" spans="17:17" x14ac:dyDescent="0.25">
      <c r="Q214" t="s">
        <v>580</v>
      </c>
    </row>
    <row r="215" spans="17:17" x14ac:dyDescent="0.25">
      <c r="Q215" t="s">
        <v>581</v>
      </c>
    </row>
    <row r="216" spans="17:17" x14ac:dyDescent="0.25">
      <c r="Q216" t="s">
        <v>582</v>
      </c>
    </row>
    <row r="217" spans="17:17" x14ac:dyDescent="0.25">
      <c r="Q217" t="s">
        <v>583</v>
      </c>
    </row>
    <row r="218" spans="17:17" x14ac:dyDescent="0.25">
      <c r="Q218" t="s">
        <v>584</v>
      </c>
    </row>
    <row r="219" spans="17:17" x14ac:dyDescent="0.25">
      <c r="Q219" t="s">
        <v>585</v>
      </c>
    </row>
    <row r="220" spans="17:17" x14ac:dyDescent="0.25">
      <c r="Q220" t="s">
        <v>586</v>
      </c>
    </row>
    <row r="221" spans="17:17" x14ac:dyDescent="0.25">
      <c r="Q221" t="s">
        <v>587</v>
      </c>
    </row>
    <row r="222" spans="17:17" x14ac:dyDescent="0.25">
      <c r="Q222" t="s">
        <v>588</v>
      </c>
    </row>
    <row r="223" spans="17:17" x14ac:dyDescent="0.25">
      <c r="Q223" t="s">
        <v>589</v>
      </c>
    </row>
    <row r="224" spans="17:17" x14ac:dyDescent="0.25">
      <c r="Q224" t="s">
        <v>590</v>
      </c>
    </row>
    <row r="225" spans="17:17" x14ac:dyDescent="0.25">
      <c r="Q225" t="s">
        <v>591</v>
      </c>
    </row>
    <row r="226" spans="17:17" x14ac:dyDescent="0.25">
      <c r="Q226" t="s">
        <v>592</v>
      </c>
    </row>
    <row r="227" spans="17:17" x14ac:dyDescent="0.25">
      <c r="Q227" t="s">
        <v>593</v>
      </c>
    </row>
    <row r="228" spans="17:17" x14ac:dyDescent="0.25">
      <c r="Q228" t="s">
        <v>594</v>
      </c>
    </row>
    <row r="229" spans="17:17" x14ac:dyDescent="0.25">
      <c r="Q229" t="s">
        <v>595</v>
      </c>
    </row>
    <row r="230" spans="17:17" x14ac:dyDescent="0.25">
      <c r="Q230" t="s">
        <v>596</v>
      </c>
    </row>
    <row r="231" spans="17:17" x14ac:dyDescent="0.25">
      <c r="Q231" t="s">
        <v>597</v>
      </c>
    </row>
    <row r="232" spans="17:17" x14ac:dyDescent="0.25">
      <c r="Q232" t="s">
        <v>598</v>
      </c>
    </row>
    <row r="233" spans="17:17" x14ac:dyDescent="0.25">
      <c r="Q233" t="s">
        <v>599</v>
      </c>
    </row>
    <row r="234" spans="17:17" x14ac:dyDescent="0.25">
      <c r="Q234" t="s">
        <v>600</v>
      </c>
    </row>
    <row r="235" spans="17:17" x14ac:dyDescent="0.25">
      <c r="Q235" t="s">
        <v>601</v>
      </c>
    </row>
    <row r="236" spans="17:17" x14ac:dyDescent="0.25">
      <c r="Q236" t="s">
        <v>602</v>
      </c>
    </row>
    <row r="237" spans="17:17" x14ac:dyDescent="0.25">
      <c r="Q237" t="s">
        <v>603</v>
      </c>
    </row>
    <row r="238" spans="17:17" x14ac:dyDescent="0.25">
      <c r="Q238" t="s">
        <v>604</v>
      </c>
    </row>
    <row r="239" spans="17:17" x14ac:dyDescent="0.25">
      <c r="Q239" t="s">
        <v>605</v>
      </c>
    </row>
    <row r="240" spans="17:17" x14ac:dyDescent="0.25">
      <c r="Q240" t="s">
        <v>606</v>
      </c>
    </row>
    <row r="241" spans="17:17" x14ac:dyDescent="0.25">
      <c r="Q241" t="s">
        <v>607</v>
      </c>
    </row>
    <row r="242" spans="17:17" x14ac:dyDescent="0.25">
      <c r="Q242" t="s">
        <v>608</v>
      </c>
    </row>
    <row r="243" spans="17:17" x14ac:dyDescent="0.25">
      <c r="Q243" t="s">
        <v>609</v>
      </c>
    </row>
    <row r="244" spans="17:17" x14ac:dyDescent="0.25">
      <c r="Q244" t="s">
        <v>610</v>
      </c>
    </row>
    <row r="245" spans="17:17" x14ac:dyDescent="0.25">
      <c r="Q245" t="s">
        <v>611</v>
      </c>
    </row>
    <row r="246" spans="17:17" x14ac:dyDescent="0.25">
      <c r="Q246" t="s">
        <v>612</v>
      </c>
    </row>
    <row r="247" spans="17:17" x14ac:dyDescent="0.25">
      <c r="Q247" t="s">
        <v>613</v>
      </c>
    </row>
    <row r="248" spans="17:17" x14ac:dyDescent="0.25">
      <c r="Q248" t="s">
        <v>614</v>
      </c>
    </row>
    <row r="249" spans="17:17" x14ac:dyDescent="0.25">
      <c r="Q249" t="s">
        <v>615</v>
      </c>
    </row>
    <row r="250" spans="17:17" x14ac:dyDescent="0.25">
      <c r="Q250" t="s">
        <v>616</v>
      </c>
    </row>
    <row r="251" spans="17:17" x14ac:dyDescent="0.25">
      <c r="Q251" t="s">
        <v>617</v>
      </c>
    </row>
    <row r="252" spans="17:17" x14ac:dyDescent="0.25">
      <c r="Q252" t="s">
        <v>618</v>
      </c>
    </row>
    <row r="253" spans="17:17" x14ac:dyDescent="0.25">
      <c r="Q253" t="s">
        <v>619</v>
      </c>
    </row>
    <row r="254" spans="17:17" x14ac:dyDescent="0.25">
      <c r="Q254" t="s">
        <v>620</v>
      </c>
    </row>
    <row r="255" spans="17:17" x14ac:dyDescent="0.25">
      <c r="Q255" t="s">
        <v>621</v>
      </c>
    </row>
    <row r="256" spans="17:17" x14ac:dyDescent="0.25">
      <c r="Q256" t="s">
        <v>622</v>
      </c>
    </row>
    <row r="257" spans="17:17" x14ac:dyDescent="0.25">
      <c r="Q257" t="s">
        <v>623</v>
      </c>
    </row>
    <row r="258" spans="17:17" x14ac:dyDescent="0.25">
      <c r="Q258" t="s">
        <v>624</v>
      </c>
    </row>
    <row r="259" spans="17:17" x14ac:dyDescent="0.25">
      <c r="Q259" t="s">
        <v>625</v>
      </c>
    </row>
    <row r="260" spans="17:17" x14ac:dyDescent="0.25">
      <c r="Q260" t="s">
        <v>626</v>
      </c>
    </row>
    <row r="261" spans="17:17" x14ac:dyDescent="0.25">
      <c r="Q261" t="s">
        <v>627</v>
      </c>
    </row>
    <row r="262" spans="17:17" x14ac:dyDescent="0.25">
      <c r="Q262" t="s">
        <v>628</v>
      </c>
    </row>
    <row r="263" spans="17:17" x14ac:dyDescent="0.25">
      <c r="Q263" t="s">
        <v>629</v>
      </c>
    </row>
    <row r="264" spans="17:17" x14ac:dyDescent="0.25">
      <c r="Q264" t="s">
        <v>630</v>
      </c>
    </row>
    <row r="265" spans="17:17" x14ac:dyDescent="0.25">
      <c r="Q265" t="s">
        <v>631</v>
      </c>
    </row>
    <row r="266" spans="17:17" x14ac:dyDescent="0.25">
      <c r="Q266" t="s">
        <v>632</v>
      </c>
    </row>
    <row r="267" spans="17:17" x14ac:dyDescent="0.25">
      <c r="Q267" t="s">
        <v>633</v>
      </c>
    </row>
    <row r="268" spans="17:17" x14ac:dyDescent="0.25">
      <c r="Q268" t="s">
        <v>634</v>
      </c>
    </row>
    <row r="269" spans="17:17" x14ac:dyDescent="0.25">
      <c r="Q269" t="s">
        <v>635</v>
      </c>
    </row>
    <row r="270" spans="17:17" x14ac:dyDescent="0.25">
      <c r="Q270" t="s">
        <v>636</v>
      </c>
    </row>
    <row r="271" spans="17:17" x14ac:dyDescent="0.25">
      <c r="Q271" t="s">
        <v>637</v>
      </c>
    </row>
    <row r="272" spans="17:17" x14ac:dyDescent="0.25">
      <c r="Q272" t="s">
        <v>638</v>
      </c>
    </row>
    <row r="273" spans="17:17" x14ac:dyDescent="0.25">
      <c r="Q273" t="s">
        <v>639</v>
      </c>
    </row>
    <row r="274" spans="17:17" x14ac:dyDescent="0.25">
      <c r="Q274" t="s">
        <v>640</v>
      </c>
    </row>
    <row r="275" spans="17:17" x14ac:dyDescent="0.25">
      <c r="Q275" t="s">
        <v>641</v>
      </c>
    </row>
    <row r="276" spans="17:17" x14ac:dyDescent="0.25">
      <c r="Q276" t="s">
        <v>642</v>
      </c>
    </row>
    <row r="277" spans="17:17" x14ac:dyDescent="0.25">
      <c r="Q277" t="s">
        <v>643</v>
      </c>
    </row>
    <row r="278" spans="17:17" x14ac:dyDescent="0.25">
      <c r="Q278" t="s">
        <v>644</v>
      </c>
    </row>
    <row r="279" spans="17:17" x14ac:dyDescent="0.25">
      <c r="Q279" t="s">
        <v>645</v>
      </c>
    </row>
    <row r="280" spans="17:17" x14ac:dyDescent="0.25">
      <c r="Q280" t="s">
        <v>646</v>
      </c>
    </row>
    <row r="281" spans="17:17" x14ac:dyDescent="0.25">
      <c r="Q281" t="s">
        <v>647</v>
      </c>
    </row>
    <row r="282" spans="17:17" x14ac:dyDescent="0.25">
      <c r="Q282" t="s">
        <v>648</v>
      </c>
    </row>
    <row r="283" spans="17:17" x14ac:dyDescent="0.25">
      <c r="Q283" t="s">
        <v>649</v>
      </c>
    </row>
    <row r="284" spans="17:17" x14ac:dyDescent="0.25">
      <c r="Q284" t="s">
        <v>650</v>
      </c>
    </row>
    <row r="285" spans="17:17" x14ac:dyDescent="0.25">
      <c r="Q285" t="s">
        <v>651</v>
      </c>
    </row>
    <row r="286" spans="17:17" x14ac:dyDescent="0.25">
      <c r="Q286" t="s">
        <v>652</v>
      </c>
    </row>
    <row r="287" spans="17:17" x14ac:dyDescent="0.25">
      <c r="Q287" t="s">
        <v>653</v>
      </c>
    </row>
    <row r="288" spans="17:17" x14ac:dyDescent="0.25">
      <c r="Q288" t="s">
        <v>654</v>
      </c>
    </row>
    <row r="289" spans="17:17" x14ac:dyDescent="0.25">
      <c r="Q289" t="s">
        <v>655</v>
      </c>
    </row>
    <row r="290" spans="17:17" x14ac:dyDescent="0.25">
      <c r="Q290" t="s">
        <v>656</v>
      </c>
    </row>
    <row r="291" spans="17:17" x14ac:dyDescent="0.25">
      <c r="Q291" t="s">
        <v>657</v>
      </c>
    </row>
    <row r="292" spans="17:17" x14ac:dyDescent="0.25">
      <c r="Q292" t="s">
        <v>658</v>
      </c>
    </row>
    <row r="293" spans="17:17" x14ac:dyDescent="0.25">
      <c r="Q293" t="s">
        <v>659</v>
      </c>
    </row>
    <row r="294" spans="17:17" x14ac:dyDescent="0.25">
      <c r="Q294" t="s">
        <v>660</v>
      </c>
    </row>
    <row r="295" spans="17:17" x14ac:dyDescent="0.25">
      <c r="Q295" t="s">
        <v>661</v>
      </c>
    </row>
    <row r="296" spans="17:17" x14ac:dyDescent="0.25">
      <c r="Q296" t="s">
        <v>662</v>
      </c>
    </row>
    <row r="297" spans="17:17" x14ac:dyDescent="0.25">
      <c r="Q297" t="s">
        <v>663</v>
      </c>
    </row>
    <row r="298" spans="17:17" x14ac:dyDescent="0.25">
      <c r="Q298" t="s">
        <v>664</v>
      </c>
    </row>
    <row r="299" spans="17:17" x14ac:dyDescent="0.25">
      <c r="Q299" t="s">
        <v>665</v>
      </c>
    </row>
    <row r="300" spans="17:17" x14ac:dyDescent="0.25">
      <c r="Q300" t="s">
        <v>666</v>
      </c>
    </row>
    <row r="301" spans="17:17" x14ac:dyDescent="0.25">
      <c r="Q301" t="s">
        <v>667</v>
      </c>
    </row>
    <row r="302" spans="17:17" x14ac:dyDescent="0.25">
      <c r="Q302" t="s">
        <v>668</v>
      </c>
    </row>
    <row r="303" spans="17:17" x14ac:dyDescent="0.25">
      <c r="Q303" t="s">
        <v>669</v>
      </c>
    </row>
    <row r="304" spans="17:17" x14ac:dyDescent="0.25">
      <c r="Q304" t="s">
        <v>670</v>
      </c>
    </row>
    <row r="305" spans="17:17" x14ac:dyDescent="0.25">
      <c r="Q305" t="s">
        <v>671</v>
      </c>
    </row>
    <row r="306" spans="17:17" x14ac:dyDescent="0.25">
      <c r="Q306" t="s">
        <v>672</v>
      </c>
    </row>
    <row r="307" spans="17:17" x14ac:dyDescent="0.25">
      <c r="Q307" t="s">
        <v>673</v>
      </c>
    </row>
    <row r="308" spans="17:17" x14ac:dyDescent="0.25">
      <c r="Q308" t="s">
        <v>674</v>
      </c>
    </row>
    <row r="309" spans="17:17" x14ac:dyDescent="0.25">
      <c r="Q309" t="s">
        <v>675</v>
      </c>
    </row>
    <row r="310" spans="17:17" x14ac:dyDescent="0.25">
      <c r="Q310" t="s">
        <v>676</v>
      </c>
    </row>
    <row r="311" spans="17:17" x14ac:dyDescent="0.25">
      <c r="Q311" t="s">
        <v>677</v>
      </c>
    </row>
    <row r="312" spans="17:17" x14ac:dyDescent="0.25">
      <c r="Q312" t="s">
        <v>678</v>
      </c>
    </row>
    <row r="313" spans="17:17" x14ac:dyDescent="0.25">
      <c r="Q313" t="s">
        <v>679</v>
      </c>
    </row>
    <row r="314" spans="17:17" x14ac:dyDescent="0.25">
      <c r="Q314" t="s">
        <v>680</v>
      </c>
    </row>
    <row r="315" spans="17:17" x14ac:dyDescent="0.25">
      <c r="Q315" t="s">
        <v>681</v>
      </c>
    </row>
    <row r="316" spans="17:17" x14ac:dyDescent="0.25">
      <c r="Q316" t="s">
        <v>682</v>
      </c>
    </row>
    <row r="317" spans="17:17" x14ac:dyDescent="0.25">
      <c r="Q317" t="s">
        <v>683</v>
      </c>
    </row>
    <row r="318" spans="17:17" x14ac:dyDescent="0.25">
      <c r="Q318" t="s">
        <v>684</v>
      </c>
    </row>
    <row r="319" spans="17:17" x14ac:dyDescent="0.25">
      <c r="Q319" t="s">
        <v>685</v>
      </c>
    </row>
    <row r="320" spans="17:17" x14ac:dyDescent="0.25">
      <c r="Q320" t="s">
        <v>686</v>
      </c>
    </row>
    <row r="321" spans="17:17" x14ac:dyDescent="0.25">
      <c r="Q321" t="s">
        <v>687</v>
      </c>
    </row>
    <row r="322" spans="17:17" x14ac:dyDescent="0.25">
      <c r="Q322" t="s">
        <v>688</v>
      </c>
    </row>
    <row r="323" spans="17:17" x14ac:dyDescent="0.25">
      <c r="Q323" t="s">
        <v>689</v>
      </c>
    </row>
    <row r="324" spans="17:17" x14ac:dyDescent="0.25">
      <c r="Q324" t="s">
        <v>690</v>
      </c>
    </row>
    <row r="325" spans="17:17" x14ac:dyDescent="0.25">
      <c r="Q325" t="s">
        <v>691</v>
      </c>
    </row>
    <row r="326" spans="17:17" x14ac:dyDescent="0.25">
      <c r="Q326" t="s">
        <v>692</v>
      </c>
    </row>
    <row r="327" spans="17:17" x14ac:dyDescent="0.25">
      <c r="Q327" t="s">
        <v>693</v>
      </c>
    </row>
    <row r="328" spans="17:17" x14ac:dyDescent="0.25">
      <c r="Q328" t="s">
        <v>694</v>
      </c>
    </row>
    <row r="329" spans="17:17" x14ac:dyDescent="0.25">
      <c r="Q329" t="s">
        <v>695</v>
      </c>
    </row>
    <row r="330" spans="17:17" x14ac:dyDescent="0.25">
      <c r="Q330" t="s">
        <v>696</v>
      </c>
    </row>
    <row r="331" spans="17:17" x14ac:dyDescent="0.25">
      <c r="Q331" t="s">
        <v>697</v>
      </c>
    </row>
    <row r="332" spans="17:17" x14ac:dyDescent="0.25">
      <c r="Q332" t="s">
        <v>698</v>
      </c>
    </row>
    <row r="333" spans="17:17" x14ac:dyDescent="0.25">
      <c r="Q333" t="s">
        <v>699</v>
      </c>
    </row>
    <row r="334" spans="17:17" x14ac:dyDescent="0.25">
      <c r="Q334" t="s">
        <v>700</v>
      </c>
    </row>
    <row r="335" spans="17:17" x14ac:dyDescent="0.25">
      <c r="Q335" t="s">
        <v>701</v>
      </c>
    </row>
    <row r="336" spans="17:17" x14ac:dyDescent="0.25">
      <c r="Q336" t="s">
        <v>702</v>
      </c>
    </row>
    <row r="337" spans="17:17" x14ac:dyDescent="0.25">
      <c r="Q337" t="s">
        <v>703</v>
      </c>
    </row>
    <row r="338" spans="17:17" x14ac:dyDescent="0.25">
      <c r="Q338" t="s">
        <v>704</v>
      </c>
    </row>
    <row r="339" spans="17:17" x14ac:dyDescent="0.25">
      <c r="Q339" t="s">
        <v>705</v>
      </c>
    </row>
    <row r="340" spans="17:17" x14ac:dyDescent="0.25">
      <c r="Q340" t="s">
        <v>706</v>
      </c>
    </row>
    <row r="341" spans="17:17" x14ac:dyDescent="0.25">
      <c r="Q341" t="s">
        <v>707</v>
      </c>
    </row>
    <row r="342" spans="17:17" x14ac:dyDescent="0.25">
      <c r="Q342" t="s">
        <v>708</v>
      </c>
    </row>
    <row r="343" spans="17:17" x14ac:dyDescent="0.25">
      <c r="Q343" t="s">
        <v>709</v>
      </c>
    </row>
    <row r="344" spans="17:17" x14ac:dyDescent="0.25">
      <c r="Q344" t="s">
        <v>710</v>
      </c>
    </row>
    <row r="345" spans="17:17" x14ac:dyDescent="0.25">
      <c r="Q345" t="s">
        <v>711</v>
      </c>
    </row>
    <row r="346" spans="17:17" x14ac:dyDescent="0.25">
      <c r="Q346" t="s">
        <v>712</v>
      </c>
    </row>
    <row r="347" spans="17:17" x14ac:dyDescent="0.25">
      <c r="Q347" t="s">
        <v>713</v>
      </c>
    </row>
    <row r="348" spans="17:17" x14ac:dyDescent="0.25">
      <c r="Q348" t="s">
        <v>714</v>
      </c>
    </row>
    <row r="349" spans="17:17" x14ac:dyDescent="0.25">
      <c r="Q349" t="s">
        <v>715</v>
      </c>
    </row>
    <row r="350" spans="17:17" x14ac:dyDescent="0.25">
      <c r="Q350" t="s">
        <v>716</v>
      </c>
    </row>
    <row r="351" spans="17:17" x14ac:dyDescent="0.25">
      <c r="Q351" t="s">
        <v>717</v>
      </c>
    </row>
    <row r="352" spans="17:17" x14ac:dyDescent="0.25">
      <c r="Q352" t="s">
        <v>718</v>
      </c>
    </row>
    <row r="353" spans="17:17" x14ac:dyDescent="0.25">
      <c r="Q353" t="s">
        <v>719</v>
      </c>
    </row>
    <row r="354" spans="17:17" x14ac:dyDescent="0.25">
      <c r="Q354" t="s">
        <v>720</v>
      </c>
    </row>
    <row r="355" spans="17:17" x14ac:dyDescent="0.25">
      <c r="Q355" t="s">
        <v>721</v>
      </c>
    </row>
    <row r="356" spans="17:17" x14ac:dyDescent="0.25">
      <c r="Q356" t="s">
        <v>722</v>
      </c>
    </row>
    <row r="357" spans="17:17" x14ac:dyDescent="0.25">
      <c r="Q357" t="s">
        <v>723</v>
      </c>
    </row>
    <row r="358" spans="17:17" x14ac:dyDescent="0.25">
      <c r="Q358" t="s">
        <v>724</v>
      </c>
    </row>
    <row r="359" spans="17:17" x14ac:dyDescent="0.25">
      <c r="Q359" t="s">
        <v>725</v>
      </c>
    </row>
    <row r="360" spans="17:17" x14ac:dyDescent="0.25">
      <c r="Q360" t="s">
        <v>726</v>
      </c>
    </row>
    <row r="361" spans="17:17" x14ac:dyDescent="0.25">
      <c r="Q361" t="s">
        <v>727</v>
      </c>
    </row>
    <row r="362" spans="17:17" x14ac:dyDescent="0.25">
      <c r="Q362" t="s">
        <v>728</v>
      </c>
    </row>
    <row r="363" spans="17:17" x14ac:dyDescent="0.25">
      <c r="Q363" t="s">
        <v>729</v>
      </c>
    </row>
    <row r="364" spans="17:17" x14ac:dyDescent="0.25">
      <c r="Q364" t="s">
        <v>730</v>
      </c>
    </row>
    <row r="365" spans="17:17" x14ac:dyDescent="0.25">
      <c r="Q365" t="s">
        <v>731</v>
      </c>
    </row>
    <row r="366" spans="17:17" x14ac:dyDescent="0.25">
      <c r="Q366" t="s">
        <v>732</v>
      </c>
    </row>
    <row r="367" spans="17:17" x14ac:dyDescent="0.25">
      <c r="Q367" t="s">
        <v>733</v>
      </c>
    </row>
    <row r="368" spans="17:17" x14ac:dyDescent="0.25">
      <c r="Q368" t="s">
        <v>734</v>
      </c>
    </row>
    <row r="369" spans="17:17" x14ac:dyDescent="0.25">
      <c r="Q369" t="s">
        <v>735</v>
      </c>
    </row>
    <row r="370" spans="17:17" x14ac:dyDescent="0.25">
      <c r="Q370" t="s">
        <v>736</v>
      </c>
    </row>
    <row r="371" spans="17:17" x14ac:dyDescent="0.25">
      <c r="Q371" t="s">
        <v>737</v>
      </c>
    </row>
    <row r="372" spans="17:17" x14ac:dyDescent="0.25">
      <c r="Q372" t="s">
        <v>738</v>
      </c>
    </row>
    <row r="373" spans="17:17" x14ac:dyDescent="0.25">
      <c r="Q373" t="s">
        <v>739</v>
      </c>
    </row>
    <row r="374" spans="17:17" x14ac:dyDescent="0.25">
      <c r="Q374" t="s">
        <v>740</v>
      </c>
    </row>
    <row r="375" spans="17:17" x14ac:dyDescent="0.25">
      <c r="Q375" t="s">
        <v>741</v>
      </c>
    </row>
    <row r="376" spans="17:17" x14ac:dyDescent="0.25">
      <c r="Q376" t="s">
        <v>742</v>
      </c>
    </row>
    <row r="377" spans="17:17" x14ac:dyDescent="0.25">
      <c r="Q377" t="s">
        <v>743</v>
      </c>
    </row>
    <row r="378" spans="17:17" x14ac:dyDescent="0.25">
      <c r="Q378" t="s">
        <v>744</v>
      </c>
    </row>
    <row r="379" spans="17:17" x14ac:dyDescent="0.25">
      <c r="Q379" t="s">
        <v>745</v>
      </c>
    </row>
    <row r="380" spans="17:17" x14ac:dyDescent="0.25">
      <c r="Q380" t="s">
        <v>746</v>
      </c>
    </row>
    <row r="381" spans="17:17" x14ac:dyDescent="0.25">
      <c r="Q381" t="s">
        <v>747</v>
      </c>
    </row>
    <row r="382" spans="17:17" x14ac:dyDescent="0.25">
      <c r="Q382" t="s">
        <v>748</v>
      </c>
    </row>
    <row r="383" spans="17:17" x14ac:dyDescent="0.25">
      <c r="Q383" t="s">
        <v>749</v>
      </c>
    </row>
    <row r="384" spans="17:17" x14ac:dyDescent="0.25">
      <c r="Q384" t="s">
        <v>750</v>
      </c>
    </row>
    <row r="385" spans="17:17" x14ac:dyDescent="0.25">
      <c r="Q385" t="s">
        <v>751</v>
      </c>
    </row>
    <row r="386" spans="17:17" x14ac:dyDescent="0.25">
      <c r="Q386" t="s">
        <v>752</v>
      </c>
    </row>
    <row r="387" spans="17:17" x14ac:dyDescent="0.25">
      <c r="Q387" t="s">
        <v>753</v>
      </c>
    </row>
    <row r="388" spans="17:17" x14ac:dyDescent="0.25">
      <c r="Q388" t="s">
        <v>754</v>
      </c>
    </row>
    <row r="389" spans="17:17" x14ac:dyDescent="0.25">
      <c r="Q389" t="s">
        <v>755</v>
      </c>
    </row>
    <row r="390" spans="17:17" x14ac:dyDescent="0.25">
      <c r="Q390" t="s">
        <v>756</v>
      </c>
    </row>
    <row r="391" spans="17:17" x14ac:dyDescent="0.25">
      <c r="Q391" t="s">
        <v>757</v>
      </c>
    </row>
    <row r="392" spans="17:17" x14ac:dyDescent="0.25">
      <c r="Q392" t="s">
        <v>758</v>
      </c>
    </row>
    <row r="393" spans="17:17" x14ac:dyDescent="0.25">
      <c r="Q393" t="s">
        <v>759</v>
      </c>
    </row>
    <row r="394" spans="17:17" x14ac:dyDescent="0.25">
      <c r="Q394" t="s">
        <v>760</v>
      </c>
    </row>
    <row r="395" spans="17:17" x14ac:dyDescent="0.25">
      <c r="Q395" t="s">
        <v>761</v>
      </c>
    </row>
    <row r="396" spans="17:17" x14ac:dyDescent="0.25">
      <c r="Q396" t="s">
        <v>762</v>
      </c>
    </row>
    <row r="397" spans="17:17" x14ac:dyDescent="0.25">
      <c r="Q397" t="s">
        <v>763</v>
      </c>
    </row>
    <row r="398" spans="17:17" x14ac:dyDescent="0.25">
      <c r="Q398" t="s">
        <v>764</v>
      </c>
    </row>
    <row r="399" spans="17:17" x14ac:dyDescent="0.25">
      <c r="Q399" t="s">
        <v>765</v>
      </c>
    </row>
    <row r="400" spans="17:17" x14ac:dyDescent="0.25">
      <c r="Q400" t="s">
        <v>766</v>
      </c>
    </row>
    <row r="401" spans="17:17" x14ac:dyDescent="0.25">
      <c r="Q401" t="s">
        <v>767</v>
      </c>
    </row>
    <row r="402" spans="17:17" x14ac:dyDescent="0.25">
      <c r="Q402" t="s">
        <v>768</v>
      </c>
    </row>
    <row r="403" spans="17:17" x14ac:dyDescent="0.25">
      <c r="Q403" t="s">
        <v>769</v>
      </c>
    </row>
    <row r="404" spans="17:17" x14ac:dyDescent="0.25">
      <c r="Q404" t="s">
        <v>770</v>
      </c>
    </row>
    <row r="405" spans="17:17" x14ac:dyDescent="0.25">
      <c r="Q405" t="s">
        <v>771</v>
      </c>
    </row>
    <row r="406" spans="17:17" x14ac:dyDescent="0.25">
      <c r="Q406" t="s">
        <v>772</v>
      </c>
    </row>
    <row r="407" spans="17:17" x14ac:dyDescent="0.25">
      <c r="Q407" t="s">
        <v>773</v>
      </c>
    </row>
    <row r="408" spans="17:17" x14ac:dyDescent="0.25">
      <c r="Q408" t="s">
        <v>774</v>
      </c>
    </row>
    <row r="409" spans="17:17" x14ac:dyDescent="0.25">
      <c r="Q409" t="s">
        <v>775</v>
      </c>
    </row>
    <row r="410" spans="17:17" x14ac:dyDescent="0.25">
      <c r="Q410" t="s">
        <v>776</v>
      </c>
    </row>
    <row r="411" spans="17:17" x14ac:dyDescent="0.25">
      <c r="Q411" t="s">
        <v>777</v>
      </c>
    </row>
    <row r="412" spans="17:17" x14ac:dyDescent="0.25">
      <c r="Q412" t="s">
        <v>778</v>
      </c>
    </row>
    <row r="413" spans="17:17" x14ac:dyDescent="0.25">
      <c r="Q413" t="s">
        <v>27</v>
      </c>
    </row>
    <row r="414" spans="17:17" x14ac:dyDescent="0.25">
      <c r="Q414" t="s">
        <v>779</v>
      </c>
    </row>
    <row r="415" spans="17:17" x14ac:dyDescent="0.25">
      <c r="Q415" t="s">
        <v>780</v>
      </c>
    </row>
    <row r="416" spans="17:17" x14ac:dyDescent="0.25">
      <c r="Q416" t="s">
        <v>781</v>
      </c>
    </row>
    <row r="417" spans="17:17" x14ac:dyDescent="0.25">
      <c r="Q417" t="s">
        <v>782</v>
      </c>
    </row>
    <row r="418" spans="17:17" x14ac:dyDescent="0.25">
      <c r="Q418" t="s">
        <v>783</v>
      </c>
    </row>
    <row r="419" spans="17:17" x14ac:dyDescent="0.25">
      <c r="Q419" t="s">
        <v>784</v>
      </c>
    </row>
    <row r="420" spans="17:17" x14ac:dyDescent="0.25">
      <c r="Q420" t="s">
        <v>785</v>
      </c>
    </row>
    <row r="421" spans="17:17" x14ac:dyDescent="0.25">
      <c r="Q421" t="s">
        <v>786</v>
      </c>
    </row>
    <row r="422" spans="17:17" x14ac:dyDescent="0.25">
      <c r="Q422" t="s">
        <v>787</v>
      </c>
    </row>
    <row r="423" spans="17:17" x14ac:dyDescent="0.25">
      <c r="Q423" t="s">
        <v>788</v>
      </c>
    </row>
    <row r="424" spans="17:17" x14ac:dyDescent="0.25">
      <c r="Q424" t="s">
        <v>789</v>
      </c>
    </row>
    <row r="425" spans="17:17" x14ac:dyDescent="0.25">
      <c r="Q425" t="s">
        <v>28</v>
      </c>
    </row>
    <row r="426" spans="17:17" x14ac:dyDescent="0.25">
      <c r="Q426" t="s">
        <v>790</v>
      </c>
    </row>
    <row r="427" spans="17:17" x14ac:dyDescent="0.25">
      <c r="Q427" t="s">
        <v>791</v>
      </c>
    </row>
    <row r="428" spans="17:17" x14ac:dyDescent="0.25">
      <c r="Q428" t="s">
        <v>792</v>
      </c>
    </row>
    <row r="429" spans="17:17" x14ac:dyDescent="0.25">
      <c r="Q429" t="s">
        <v>793</v>
      </c>
    </row>
    <row r="430" spans="17:17" x14ac:dyDescent="0.25">
      <c r="Q430" t="s">
        <v>794</v>
      </c>
    </row>
    <row r="431" spans="17:17" x14ac:dyDescent="0.25">
      <c r="Q431" t="s">
        <v>795</v>
      </c>
    </row>
    <row r="432" spans="17:17" x14ac:dyDescent="0.25">
      <c r="Q432" t="s">
        <v>796</v>
      </c>
    </row>
    <row r="433" spans="17:17" x14ac:dyDescent="0.25">
      <c r="Q433" t="s">
        <v>797</v>
      </c>
    </row>
    <row r="434" spans="17:17" x14ac:dyDescent="0.25">
      <c r="Q434" t="s">
        <v>798</v>
      </c>
    </row>
    <row r="435" spans="17:17" x14ac:dyDescent="0.25">
      <c r="Q435" t="s">
        <v>799</v>
      </c>
    </row>
    <row r="436" spans="17:17" x14ac:dyDescent="0.25">
      <c r="Q436" t="s">
        <v>800</v>
      </c>
    </row>
    <row r="437" spans="17:17" x14ac:dyDescent="0.25">
      <c r="Q437" t="s">
        <v>801</v>
      </c>
    </row>
    <row r="438" spans="17:17" x14ac:dyDescent="0.25">
      <c r="Q438" t="s">
        <v>802</v>
      </c>
    </row>
    <row r="439" spans="17:17" x14ac:dyDescent="0.25">
      <c r="Q439" t="s">
        <v>803</v>
      </c>
    </row>
    <row r="440" spans="17:17" x14ac:dyDescent="0.25">
      <c r="Q440" t="s">
        <v>804</v>
      </c>
    </row>
    <row r="441" spans="17:17" x14ac:dyDescent="0.25">
      <c r="Q441" t="s">
        <v>805</v>
      </c>
    </row>
    <row r="442" spans="17:17" x14ac:dyDescent="0.25">
      <c r="Q442" t="s">
        <v>806</v>
      </c>
    </row>
    <row r="443" spans="17:17" x14ac:dyDescent="0.25">
      <c r="Q443" t="s">
        <v>807</v>
      </c>
    </row>
    <row r="444" spans="17:17" x14ac:dyDescent="0.25">
      <c r="Q444" t="s">
        <v>808</v>
      </c>
    </row>
    <row r="445" spans="17:17" x14ac:dyDescent="0.25">
      <c r="Q445" t="s">
        <v>809</v>
      </c>
    </row>
    <row r="446" spans="17:17" x14ac:dyDescent="0.25">
      <c r="Q446" t="s">
        <v>810</v>
      </c>
    </row>
    <row r="447" spans="17:17" x14ac:dyDescent="0.25">
      <c r="Q447" t="s">
        <v>811</v>
      </c>
    </row>
    <row r="448" spans="17:17" x14ac:dyDescent="0.25">
      <c r="Q448" t="s">
        <v>812</v>
      </c>
    </row>
    <row r="449" spans="17:17" x14ac:dyDescent="0.25">
      <c r="Q449" t="s">
        <v>813</v>
      </c>
    </row>
    <row r="450" spans="17:17" x14ac:dyDescent="0.25">
      <c r="Q450" t="s">
        <v>814</v>
      </c>
    </row>
    <row r="451" spans="17:17" x14ac:dyDescent="0.25">
      <c r="Q451" t="s">
        <v>815</v>
      </c>
    </row>
    <row r="452" spans="17:17" x14ac:dyDescent="0.25">
      <c r="Q452" t="s">
        <v>816</v>
      </c>
    </row>
    <row r="453" spans="17:17" x14ac:dyDescent="0.25">
      <c r="Q453" t="s">
        <v>817</v>
      </c>
    </row>
    <row r="454" spans="17:17" x14ac:dyDescent="0.25">
      <c r="Q454" t="s">
        <v>818</v>
      </c>
    </row>
    <row r="455" spans="17:17" x14ac:dyDescent="0.25">
      <c r="Q455" t="s">
        <v>819</v>
      </c>
    </row>
    <row r="456" spans="17:17" x14ac:dyDescent="0.25">
      <c r="Q456" t="s">
        <v>820</v>
      </c>
    </row>
    <row r="457" spans="17:17" x14ac:dyDescent="0.25">
      <c r="Q457" t="s">
        <v>821</v>
      </c>
    </row>
    <row r="458" spans="17:17" x14ac:dyDescent="0.25">
      <c r="Q458" t="s">
        <v>822</v>
      </c>
    </row>
    <row r="459" spans="17:17" x14ac:dyDescent="0.25">
      <c r="Q459" t="s">
        <v>823</v>
      </c>
    </row>
    <row r="460" spans="17:17" x14ac:dyDescent="0.25">
      <c r="Q460" t="s">
        <v>824</v>
      </c>
    </row>
    <row r="461" spans="17:17" x14ac:dyDescent="0.25">
      <c r="Q461" t="s">
        <v>825</v>
      </c>
    </row>
    <row r="462" spans="17:17" x14ac:dyDescent="0.25">
      <c r="Q462" t="s">
        <v>826</v>
      </c>
    </row>
    <row r="463" spans="17:17" x14ac:dyDescent="0.25">
      <c r="Q463" t="s">
        <v>827</v>
      </c>
    </row>
    <row r="464" spans="17:17" x14ac:dyDescent="0.25">
      <c r="Q464" t="s">
        <v>828</v>
      </c>
    </row>
    <row r="465" spans="17:17" x14ac:dyDescent="0.25">
      <c r="Q465" t="s">
        <v>829</v>
      </c>
    </row>
    <row r="466" spans="17:17" x14ac:dyDescent="0.25">
      <c r="Q466" t="s">
        <v>830</v>
      </c>
    </row>
    <row r="467" spans="17:17" x14ac:dyDescent="0.25">
      <c r="Q467" t="s">
        <v>831</v>
      </c>
    </row>
    <row r="468" spans="17:17" x14ac:dyDescent="0.25">
      <c r="Q468" t="s">
        <v>832</v>
      </c>
    </row>
    <row r="469" spans="17:17" x14ac:dyDescent="0.25">
      <c r="Q469" t="s">
        <v>833</v>
      </c>
    </row>
    <row r="470" spans="17:17" x14ac:dyDescent="0.25">
      <c r="Q470" t="s">
        <v>834</v>
      </c>
    </row>
    <row r="471" spans="17:17" x14ac:dyDescent="0.25">
      <c r="Q471" t="s">
        <v>835</v>
      </c>
    </row>
    <row r="472" spans="17:17" x14ac:dyDescent="0.25">
      <c r="Q472" t="s">
        <v>836</v>
      </c>
    </row>
    <row r="473" spans="17:17" x14ac:dyDescent="0.25">
      <c r="Q473" t="s">
        <v>837</v>
      </c>
    </row>
    <row r="474" spans="17:17" x14ac:dyDescent="0.25">
      <c r="Q474" t="s">
        <v>838</v>
      </c>
    </row>
    <row r="475" spans="17:17" x14ac:dyDescent="0.25">
      <c r="Q475" t="s">
        <v>839</v>
      </c>
    </row>
    <row r="476" spans="17:17" x14ac:dyDescent="0.25">
      <c r="Q476" t="s">
        <v>840</v>
      </c>
    </row>
    <row r="477" spans="17:17" x14ac:dyDescent="0.25">
      <c r="Q477" t="s">
        <v>841</v>
      </c>
    </row>
    <row r="478" spans="17:17" x14ac:dyDescent="0.25">
      <c r="Q478" t="s">
        <v>842</v>
      </c>
    </row>
    <row r="479" spans="17:17" x14ac:dyDescent="0.25">
      <c r="Q479" t="s">
        <v>843</v>
      </c>
    </row>
    <row r="480" spans="17:17" x14ac:dyDescent="0.25">
      <c r="Q480" t="s">
        <v>844</v>
      </c>
    </row>
    <row r="481" spans="17:17" x14ac:dyDescent="0.25">
      <c r="Q481" t="s">
        <v>845</v>
      </c>
    </row>
    <row r="482" spans="17:17" x14ac:dyDescent="0.25">
      <c r="Q482" t="s">
        <v>846</v>
      </c>
    </row>
    <row r="483" spans="17:17" x14ac:dyDescent="0.25">
      <c r="Q483" t="s">
        <v>847</v>
      </c>
    </row>
    <row r="484" spans="17:17" x14ac:dyDescent="0.25">
      <c r="Q484" t="s">
        <v>848</v>
      </c>
    </row>
    <row r="485" spans="17:17" x14ac:dyDescent="0.25">
      <c r="Q485" t="s">
        <v>849</v>
      </c>
    </row>
    <row r="486" spans="17:17" x14ac:dyDescent="0.25">
      <c r="Q486" t="s">
        <v>850</v>
      </c>
    </row>
    <row r="487" spans="17:17" x14ac:dyDescent="0.25">
      <c r="Q487" t="s">
        <v>851</v>
      </c>
    </row>
    <row r="488" spans="17:17" x14ac:dyDescent="0.25">
      <c r="Q488" t="s">
        <v>852</v>
      </c>
    </row>
    <row r="489" spans="17:17" x14ac:dyDescent="0.25">
      <c r="Q489" t="s">
        <v>853</v>
      </c>
    </row>
    <row r="490" spans="17:17" x14ac:dyDescent="0.25">
      <c r="Q490" t="s">
        <v>854</v>
      </c>
    </row>
    <row r="491" spans="17:17" x14ac:dyDescent="0.25">
      <c r="Q491" t="s">
        <v>855</v>
      </c>
    </row>
    <row r="492" spans="17:17" x14ac:dyDescent="0.25">
      <c r="Q492" t="s">
        <v>856</v>
      </c>
    </row>
    <row r="493" spans="17:17" x14ac:dyDescent="0.25">
      <c r="Q493" t="s">
        <v>857</v>
      </c>
    </row>
    <row r="494" spans="17:17" x14ac:dyDescent="0.25">
      <c r="Q494" t="s">
        <v>858</v>
      </c>
    </row>
    <row r="495" spans="17:17" x14ac:dyDescent="0.25">
      <c r="Q495" t="s">
        <v>859</v>
      </c>
    </row>
    <row r="496" spans="17:17" x14ac:dyDescent="0.25">
      <c r="Q496" t="s">
        <v>860</v>
      </c>
    </row>
    <row r="497" spans="17:17" x14ac:dyDescent="0.25">
      <c r="Q497" t="s">
        <v>861</v>
      </c>
    </row>
    <row r="498" spans="17:17" x14ac:dyDescent="0.25">
      <c r="Q498" t="s">
        <v>862</v>
      </c>
    </row>
    <row r="499" spans="17:17" x14ac:dyDescent="0.25">
      <c r="Q499" t="s">
        <v>863</v>
      </c>
    </row>
    <row r="500" spans="17:17" x14ac:dyDescent="0.25">
      <c r="Q500" t="s">
        <v>864</v>
      </c>
    </row>
    <row r="501" spans="17:17" x14ac:dyDescent="0.25">
      <c r="Q501" t="s">
        <v>865</v>
      </c>
    </row>
    <row r="502" spans="17:17" x14ac:dyDescent="0.25">
      <c r="Q502" t="s">
        <v>866</v>
      </c>
    </row>
    <row r="503" spans="17:17" x14ac:dyDescent="0.25">
      <c r="Q503" t="s">
        <v>867</v>
      </c>
    </row>
    <row r="504" spans="17:17" x14ac:dyDescent="0.25">
      <c r="Q504" t="s">
        <v>868</v>
      </c>
    </row>
    <row r="505" spans="17:17" x14ac:dyDescent="0.25">
      <c r="Q505" t="s">
        <v>869</v>
      </c>
    </row>
    <row r="506" spans="17:17" x14ac:dyDescent="0.25">
      <c r="Q506" t="s">
        <v>870</v>
      </c>
    </row>
    <row r="507" spans="17:17" x14ac:dyDescent="0.25">
      <c r="Q507" t="s">
        <v>871</v>
      </c>
    </row>
    <row r="508" spans="17:17" x14ac:dyDescent="0.25">
      <c r="Q508" t="s">
        <v>872</v>
      </c>
    </row>
    <row r="509" spans="17:17" x14ac:dyDescent="0.25">
      <c r="Q509" t="s">
        <v>873</v>
      </c>
    </row>
    <row r="510" spans="17:17" x14ac:dyDescent="0.25">
      <c r="Q510" t="s">
        <v>874</v>
      </c>
    </row>
    <row r="511" spans="17:17" x14ac:dyDescent="0.25">
      <c r="Q511" t="s">
        <v>875</v>
      </c>
    </row>
    <row r="512" spans="17:17" x14ac:dyDescent="0.25">
      <c r="Q512" t="s">
        <v>876</v>
      </c>
    </row>
    <row r="513" spans="17:17" x14ac:dyDescent="0.25">
      <c r="Q513" t="s">
        <v>877</v>
      </c>
    </row>
    <row r="514" spans="17:17" x14ac:dyDescent="0.25">
      <c r="Q514" t="s">
        <v>878</v>
      </c>
    </row>
    <row r="515" spans="17:17" x14ac:dyDescent="0.25">
      <c r="Q515" t="s">
        <v>879</v>
      </c>
    </row>
    <row r="516" spans="17:17" x14ac:dyDescent="0.25">
      <c r="Q516" t="s">
        <v>880</v>
      </c>
    </row>
    <row r="517" spans="17:17" x14ac:dyDescent="0.25">
      <c r="Q517" t="s">
        <v>881</v>
      </c>
    </row>
    <row r="518" spans="17:17" x14ac:dyDescent="0.25">
      <c r="Q518" t="s">
        <v>882</v>
      </c>
    </row>
    <row r="519" spans="17:17" x14ac:dyDescent="0.25">
      <c r="Q519" t="s">
        <v>883</v>
      </c>
    </row>
    <row r="520" spans="17:17" x14ac:dyDescent="0.25">
      <c r="Q520" t="s">
        <v>884</v>
      </c>
    </row>
    <row r="521" spans="17:17" x14ac:dyDescent="0.25">
      <c r="Q521" t="s">
        <v>885</v>
      </c>
    </row>
    <row r="522" spans="17:17" x14ac:dyDescent="0.25">
      <c r="Q522" t="s">
        <v>886</v>
      </c>
    </row>
    <row r="523" spans="17:17" x14ac:dyDescent="0.25">
      <c r="Q523" t="s">
        <v>887</v>
      </c>
    </row>
    <row r="524" spans="17:17" x14ac:dyDescent="0.25">
      <c r="Q524" t="s">
        <v>888</v>
      </c>
    </row>
    <row r="525" spans="17:17" x14ac:dyDescent="0.25">
      <c r="Q525" t="s">
        <v>889</v>
      </c>
    </row>
    <row r="526" spans="17:17" x14ac:dyDescent="0.25">
      <c r="Q526" t="s">
        <v>890</v>
      </c>
    </row>
    <row r="527" spans="17:17" x14ac:dyDescent="0.25">
      <c r="Q527" t="s">
        <v>891</v>
      </c>
    </row>
    <row r="528" spans="17:17" x14ac:dyDescent="0.25">
      <c r="Q528" t="s">
        <v>892</v>
      </c>
    </row>
    <row r="529" spans="17:17" x14ac:dyDescent="0.25">
      <c r="Q529" t="s">
        <v>893</v>
      </c>
    </row>
    <row r="530" spans="17:17" x14ac:dyDescent="0.25">
      <c r="Q530" t="s">
        <v>894</v>
      </c>
    </row>
    <row r="531" spans="17:17" x14ac:dyDescent="0.25">
      <c r="Q531" t="s">
        <v>895</v>
      </c>
    </row>
    <row r="532" spans="17:17" x14ac:dyDescent="0.25">
      <c r="Q532" t="s">
        <v>896</v>
      </c>
    </row>
    <row r="533" spans="17:17" x14ac:dyDescent="0.25">
      <c r="Q533" t="s">
        <v>897</v>
      </c>
    </row>
    <row r="534" spans="17:17" x14ac:dyDescent="0.25">
      <c r="Q534" t="s">
        <v>898</v>
      </c>
    </row>
    <row r="535" spans="17:17" x14ac:dyDescent="0.25">
      <c r="Q535" t="s">
        <v>899</v>
      </c>
    </row>
    <row r="536" spans="17:17" x14ac:dyDescent="0.25">
      <c r="Q536" t="s">
        <v>900</v>
      </c>
    </row>
    <row r="537" spans="17:17" x14ac:dyDescent="0.25">
      <c r="Q537" t="s">
        <v>901</v>
      </c>
    </row>
    <row r="538" spans="17:17" x14ac:dyDescent="0.25">
      <c r="Q538" t="s">
        <v>902</v>
      </c>
    </row>
    <row r="539" spans="17:17" x14ac:dyDescent="0.25">
      <c r="Q539" t="s">
        <v>903</v>
      </c>
    </row>
    <row r="540" spans="17:17" x14ac:dyDescent="0.25">
      <c r="Q540" t="s">
        <v>904</v>
      </c>
    </row>
    <row r="541" spans="17:17" x14ac:dyDescent="0.25">
      <c r="Q541" t="s">
        <v>905</v>
      </c>
    </row>
    <row r="542" spans="17:17" x14ac:dyDescent="0.25">
      <c r="Q542" t="s">
        <v>906</v>
      </c>
    </row>
    <row r="543" spans="17:17" x14ac:dyDescent="0.25">
      <c r="Q543" t="s">
        <v>907</v>
      </c>
    </row>
    <row r="544" spans="17:17" x14ac:dyDescent="0.25">
      <c r="Q544" t="s">
        <v>908</v>
      </c>
    </row>
    <row r="545" spans="17:17" x14ac:dyDescent="0.25">
      <c r="Q545" t="s">
        <v>909</v>
      </c>
    </row>
    <row r="546" spans="17:17" x14ac:dyDescent="0.25">
      <c r="Q546" t="s">
        <v>910</v>
      </c>
    </row>
    <row r="547" spans="17:17" x14ac:dyDescent="0.25">
      <c r="Q547" t="s">
        <v>911</v>
      </c>
    </row>
    <row r="548" spans="17:17" x14ac:dyDescent="0.25">
      <c r="Q548" t="s">
        <v>912</v>
      </c>
    </row>
    <row r="549" spans="17:17" x14ac:dyDescent="0.25">
      <c r="Q549" t="s">
        <v>913</v>
      </c>
    </row>
    <row r="550" spans="17:17" x14ac:dyDescent="0.25">
      <c r="Q550" t="s">
        <v>914</v>
      </c>
    </row>
    <row r="551" spans="17:17" x14ac:dyDescent="0.25">
      <c r="Q551" t="s">
        <v>915</v>
      </c>
    </row>
    <row r="552" spans="17:17" x14ac:dyDescent="0.25">
      <c r="Q552" t="s">
        <v>916</v>
      </c>
    </row>
    <row r="553" spans="17:17" x14ac:dyDescent="0.25">
      <c r="Q553" t="s">
        <v>917</v>
      </c>
    </row>
    <row r="554" spans="17:17" x14ac:dyDescent="0.25">
      <c r="Q554" t="s">
        <v>918</v>
      </c>
    </row>
    <row r="555" spans="17:17" x14ac:dyDescent="0.25">
      <c r="Q555" t="s">
        <v>919</v>
      </c>
    </row>
    <row r="556" spans="17:17" x14ac:dyDescent="0.25">
      <c r="Q556" t="s">
        <v>920</v>
      </c>
    </row>
    <row r="557" spans="17:17" x14ac:dyDescent="0.25">
      <c r="Q557" t="s">
        <v>921</v>
      </c>
    </row>
    <row r="558" spans="17:17" x14ac:dyDescent="0.25">
      <c r="Q558" t="s">
        <v>922</v>
      </c>
    </row>
    <row r="559" spans="17:17" x14ac:dyDescent="0.25">
      <c r="Q559" t="s">
        <v>923</v>
      </c>
    </row>
    <row r="560" spans="17:17" x14ac:dyDescent="0.25">
      <c r="Q560" t="s">
        <v>924</v>
      </c>
    </row>
    <row r="561" spans="17:17" x14ac:dyDescent="0.25">
      <c r="Q561" t="s">
        <v>925</v>
      </c>
    </row>
    <row r="562" spans="17:17" x14ac:dyDescent="0.25">
      <c r="Q562" t="s">
        <v>926</v>
      </c>
    </row>
    <row r="563" spans="17:17" x14ac:dyDescent="0.25">
      <c r="Q563" t="s">
        <v>927</v>
      </c>
    </row>
    <row r="564" spans="17:17" x14ac:dyDescent="0.25">
      <c r="Q564" t="s">
        <v>928</v>
      </c>
    </row>
    <row r="565" spans="17:17" x14ac:dyDescent="0.25">
      <c r="Q565" t="s">
        <v>929</v>
      </c>
    </row>
    <row r="566" spans="17:17" x14ac:dyDescent="0.25">
      <c r="Q566" t="s">
        <v>930</v>
      </c>
    </row>
    <row r="567" spans="17:17" x14ac:dyDescent="0.25">
      <c r="Q567" t="s">
        <v>931</v>
      </c>
    </row>
    <row r="568" spans="17:17" x14ac:dyDescent="0.25">
      <c r="Q568" t="s">
        <v>932</v>
      </c>
    </row>
    <row r="569" spans="17:17" x14ac:dyDescent="0.25">
      <c r="Q569" t="s">
        <v>933</v>
      </c>
    </row>
    <row r="570" spans="17:17" x14ac:dyDescent="0.25">
      <c r="Q570" t="s">
        <v>934</v>
      </c>
    </row>
    <row r="571" spans="17:17" x14ac:dyDescent="0.25">
      <c r="Q571" t="s">
        <v>935</v>
      </c>
    </row>
    <row r="572" spans="17:17" x14ac:dyDescent="0.25">
      <c r="Q572" t="s">
        <v>936</v>
      </c>
    </row>
    <row r="573" spans="17:17" x14ac:dyDescent="0.25">
      <c r="Q573" t="s">
        <v>937</v>
      </c>
    </row>
    <row r="574" spans="17:17" x14ac:dyDescent="0.25">
      <c r="Q574" t="s">
        <v>938</v>
      </c>
    </row>
    <row r="575" spans="17:17" x14ac:dyDescent="0.25">
      <c r="Q575" t="s">
        <v>939</v>
      </c>
    </row>
    <row r="576" spans="17:17" x14ac:dyDescent="0.25">
      <c r="Q576" t="s">
        <v>940</v>
      </c>
    </row>
    <row r="577" spans="17:17" x14ac:dyDescent="0.25">
      <c r="Q577" t="s">
        <v>941</v>
      </c>
    </row>
    <row r="578" spans="17:17" x14ac:dyDescent="0.25">
      <c r="Q578" t="s">
        <v>942</v>
      </c>
    </row>
    <row r="579" spans="17:17" x14ac:dyDescent="0.25">
      <c r="Q579" t="s">
        <v>943</v>
      </c>
    </row>
    <row r="580" spans="17:17" x14ac:dyDescent="0.25">
      <c r="Q580" t="s">
        <v>944</v>
      </c>
    </row>
    <row r="581" spans="17:17" x14ac:dyDescent="0.25">
      <c r="Q581" t="s">
        <v>945</v>
      </c>
    </row>
    <row r="582" spans="17:17" x14ac:dyDescent="0.25">
      <c r="Q582" t="s">
        <v>946</v>
      </c>
    </row>
    <row r="583" spans="17:17" x14ac:dyDescent="0.25">
      <c r="Q583" t="s">
        <v>947</v>
      </c>
    </row>
    <row r="584" spans="17:17" x14ac:dyDescent="0.25">
      <c r="Q584" t="s">
        <v>948</v>
      </c>
    </row>
    <row r="585" spans="17:17" x14ac:dyDescent="0.25">
      <c r="Q585" t="s">
        <v>949</v>
      </c>
    </row>
    <row r="586" spans="17:17" x14ac:dyDescent="0.25">
      <c r="Q586" t="s">
        <v>950</v>
      </c>
    </row>
    <row r="587" spans="17:17" x14ac:dyDescent="0.25">
      <c r="Q587" t="s">
        <v>951</v>
      </c>
    </row>
    <row r="588" spans="17:17" x14ac:dyDescent="0.25">
      <c r="Q588" t="s">
        <v>952</v>
      </c>
    </row>
    <row r="589" spans="17:17" x14ac:dyDescent="0.25">
      <c r="Q589" t="s">
        <v>953</v>
      </c>
    </row>
    <row r="590" spans="17:17" x14ac:dyDescent="0.25">
      <c r="Q590" t="s">
        <v>954</v>
      </c>
    </row>
    <row r="591" spans="17:17" x14ac:dyDescent="0.25">
      <c r="Q591" t="s">
        <v>955</v>
      </c>
    </row>
    <row r="592" spans="17:17" x14ac:dyDescent="0.25">
      <c r="Q592" t="s">
        <v>956</v>
      </c>
    </row>
    <row r="593" spans="17:17" x14ac:dyDescent="0.25">
      <c r="Q593" t="s">
        <v>957</v>
      </c>
    </row>
    <row r="594" spans="17:17" x14ac:dyDescent="0.25">
      <c r="Q594" t="s">
        <v>958</v>
      </c>
    </row>
    <row r="595" spans="17:17" x14ac:dyDescent="0.25">
      <c r="Q595" t="s">
        <v>959</v>
      </c>
    </row>
    <row r="596" spans="17:17" x14ac:dyDescent="0.25">
      <c r="Q596" t="s">
        <v>960</v>
      </c>
    </row>
    <row r="597" spans="17:17" x14ac:dyDescent="0.25">
      <c r="Q597" t="s">
        <v>961</v>
      </c>
    </row>
    <row r="598" spans="17:17" x14ac:dyDescent="0.25">
      <c r="Q598" t="s">
        <v>962</v>
      </c>
    </row>
    <row r="599" spans="17:17" x14ac:dyDescent="0.25">
      <c r="Q599" t="s">
        <v>963</v>
      </c>
    </row>
    <row r="600" spans="17:17" x14ac:dyDescent="0.25">
      <c r="Q600" t="s">
        <v>964</v>
      </c>
    </row>
    <row r="601" spans="17:17" x14ac:dyDescent="0.25">
      <c r="Q601" t="s">
        <v>965</v>
      </c>
    </row>
    <row r="602" spans="17:17" x14ac:dyDescent="0.25">
      <c r="Q602" t="s">
        <v>966</v>
      </c>
    </row>
    <row r="603" spans="17:17" x14ac:dyDescent="0.25">
      <c r="Q603" t="s">
        <v>967</v>
      </c>
    </row>
    <row r="604" spans="17:17" x14ac:dyDescent="0.25">
      <c r="Q604" t="s">
        <v>968</v>
      </c>
    </row>
    <row r="605" spans="17:17" x14ac:dyDescent="0.25">
      <c r="Q605" t="s">
        <v>969</v>
      </c>
    </row>
    <row r="606" spans="17:17" x14ac:dyDescent="0.25">
      <c r="Q606" t="s">
        <v>970</v>
      </c>
    </row>
    <row r="607" spans="17:17" x14ac:dyDescent="0.25">
      <c r="Q607" t="s">
        <v>971</v>
      </c>
    </row>
    <row r="608" spans="17:17" x14ac:dyDescent="0.25">
      <c r="Q608" t="s">
        <v>972</v>
      </c>
    </row>
    <row r="609" spans="17:17" x14ac:dyDescent="0.25">
      <c r="Q609" t="s">
        <v>973</v>
      </c>
    </row>
    <row r="610" spans="17:17" x14ac:dyDescent="0.25">
      <c r="Q610" t="s">
        <v>974</v>
      </c>
    </row>
    <row r="611" spans="17:17" x14ac:dyDescent="0.25">
      <c r="Q611" t="s">
        <v>975</v>
      </c>
    </row>
    <row r="612" spans="17:17" x14ac:dyDescent="0.25">
      <c r="Q612" t="s">
        <v>976</v>
      </c>
    </row>
    <row r="613" spans="17:17" x14ac:dyDescent="0.25">
      <c r="Q613" t="s">
        <v>977</v>
      </c>
    </row>
    <row r="614" spans="17:17" x14ac:dyDescent="0.25">
      <c r="Q614" t="s">
        <v>978</v>
      </c>
    </row>
    <row r="615" spans="17:17" x14ac:dyDescent="0.25">
      <c r="Q615" t="s">
        <v>979</v>
      </c>
    </row>
    <row r="616" spans="17:17" x14ac:dyDescent="0.25">
      <c r="Q616" t="s">
        <v>980</v>
      </c>
    </row>
    <row r="617" spans="17:17" x14ac:dyDescent="0.25">
      <c r="Q617" t="s">
        <v>981</v>
      </c>
    </row>
    <row r="618" spans="17:17" x14ac:dyDescent="0.25">
      <c r="Q618" t="s">
        <v>982</v>
      </c>
    </row>
    <row r="619" spans="17:17" x14ac:dyDescent="0.25">
      <c r="Q619" t="s">
        <v>983</v>
      </c>
    </row>
    <row r="620" spans="17:17" x14ac:dyDescent="0.25">
      <c r="Q620" t="s">
        <v>984</v>
      </c>
    </row>
    <row r="621" spans="17:17" x14ac:dyDescent="0.25">
      <c r="Q621" t="s">
        <v>985</v>
      </c>
    </row>
    <row r="622" spans="17:17" x14ac:dyDescent="0.25">
      <c r="Q622" t="s">
        <v>986</v>
      </c>
    </row>
    <row r="623" spans="17:17" x14ac:dyDescent="0.25">
      <c r="Q623" t="s">
        <v>987</v>
      </c>
    </row>
    <row r="624" spans="17:17" x14ac:dyDescent="0.25">
      <c r="Q624" t="s">
        <v>988</v>
      </c>
    </row>
    <row r="625" spans="17:17" x14ac:dyDescent="0.25">
      <c r="Q625" t="s">
        <v>989</v>
      </c>
    </row>
    <row r="626" spans="17:17" x14ac:dyDescent="0.25">
      <c r="Q626" t="s">
        <v>990</v>
      </c>
    </row>
    <row r="627" spans="17:17" x14ac:dyDescent="0.25">
      <c r="Q627" t="s">
        <v>991</v>
      </c>
    </row>
    <row r="628" spans="17:17" x14ac:dyDescent="0.25">
      <c r="Q628" t="s">
        <v>992</v>
      </c>
    </row>
    <row r="629" spans="17:17" x14ac:dyDescent="0.25">
      <c r="Q629" t="s">
        <v>993</v>
      </c>
    </row>
    <row r="630" spans="17:17" x14ac:dyDescent="0.25">
      <c r="Q630" t="s">
        <v>994</v>
      </c>
    </row>
    <row r="631" spans="17:17" x14ac:dyDescent="0.25">
      <c r="Q631" t="s">
        <v>995</v>
      </c>
    </row>
    <row r="632" spans="17:17" x14ac:dyDescent="0.25">
      <c r="Q632" t="s">
        <v>996</v>
      </c>
    </row>
    <row r="633" spans="17:17" x14ac:dyDescent="0.25">
      <c r="Q633" t="s">
        <v>997</v>
      </c>
    </row>
    <row r="634" spans="17:17" x14ac:dyDescent="0.25">
      <c r="Q634" t="s">
        <v>998</v>
      </c>
    </row>
    <row r="635" spans="17:17" x14ac:dyDescent="0.25">
      <c r="Q635" t="s">
        <v>999</v>
      </c>
    </row>
    <row r="636" spans="17:17" x14ac:dyDescent="0.25">
      <c r="Q636" t="s">
        <v>1000</v>
      </c>
    </row>
    <row r="637" spans="17:17" x14ac:dyDescent="0.25">
      <c r="Q637" t="s">
        <v>1001</v>
      </c>
    </row>
    <row r="638" spans="17:17" x14ac:dyDescent="0.25">
      <c r="Q638" t="s">
        <v>1002</v>
      </c>
    </row>
    <row r="639" spans="17:17" x14ac:dyDescent="0.25">
      <c r="Q639" t="s">
        <v>1003</v>
      </c>
    </row>
    <row r="640" spans="17:17" x14ac:dyDescent="0.25">
      <c r="Q640" t="s">
        <v>1004</v>
      </c>
    </row>
    <row r="641" spans="17:17" x14ac:dyDescent="0.25">
      <c r="Q641" t="s">
        <v>1005</v>
      </c>
    </row>
    <row r="642" spans="17:17" x14ac:dyDescent="0.25">
      <c r="Q642" t="s">
        <v>1006</v>
      </c>
    </row>
    <row r="643" spans="17:17" x14ac:dyDescent="0.25">
      <c r="Q643" t="s">
        <v>1007</v>
      </c>
    </row>
    <row r="644" spans="17:17" x14ac:dyDescent="0.25">
      <c r="Q644" t="s">
        <v>1008</v>
      </c>
    </row>
    <row r="645" spans="17:17" x14ac:dyDescent="0.25">
      <c r="Q645" t="s">
        <v>1009</v>
      </c>
    </row>
    <row r="646" spans="17:17" x14ac:dyDescent="0.25">
      <c r="Q646" t="s">
        <v>1010</v>
      </c>
    </row>
    <row r="647" spans="17:17" x14ac:dyDescent="0.25">
      <c r="Q647" t="s">
        <v>1011</v>
      </c>
    </row>
    <row r="648" spans="17:17" x14ac:dyDescent="0.25">
      <c r="Q648" t="s">
        <v>1012</v>
      </c>
    </row>
    <row r="649" spans="17:17" x14ac:dyDescent="0.25">
      <c r="Q649" t="s">
        <v>1013</v>
      </c>
    </row>
    <row r="650" spans="17:17" x14ac:dyDescent="0.25">
      <c r="Q650" t="s">
        <v>1014</v>
      </c>
    </row>
    <row r="651" spans="17:17" x14ac:dyDescent="0.25">
      <c r="Q651" t="s">
        <v>1015</v>
      </c>
    </row>
    <row r="652" spans="17:17" x14ac:dyDescent="0.25">
      <c r="Q652" t="s">
        <v>1016</v>
      </c>
    </row>
    <row r="653" spans="17:17" x14ac:dyDescent="0.25">
      <c r="Q653" t="s">
        <v>1017</v>
      </c>
    </row>
    <row r="654" spans="17:17" x14ac:dyDescent="0.25">
      <c r="Q654" t="s">
        <v>1018</v>
      </c>
    </row>
    <row r="655" spans="17:17" x14ac:dyDescent="0.25">
      <c r="Q655" t="s">
        <v>1019</v>
      </c>
    </row>
    <row r="656" spans="17:17" x14ac:dyDescent="0.25">
      <c r="Q656" t="s">
        <v>1020</v>
      </c>
    </row>
    <row r="657" spans="17:17" x14ac:dyDescent="0.25">
      <c r="Q657" t="s">
        <v>1021</v>
      </c>
    </row>
    <row r="658" spans="17:17" x14ac:dyDescent="0.25">
      <c r="Q658" t="s">
        <v>1022</v>
      </c>
    </row>
    <row r="659" spans="17:17" x14ac:dyDescent="0.25">
      <c r="Q659" t="s">
        <v>1023</v>
      </c>
    </row>
    <row r="660" spans="17:17" x14ac:dyDescent="0.25">
      <c r="Q660" t="s">
        <v>1024</v>
      </c>
    </row>
    <row r="661" spans="17:17" x14ac:dyDescent="0.25">
      <c r="Q661" t="s">
        <v>1025</v>
      </c>
    </row>
    <row r="662" spans="17:17" x14ac:dyDescent="0.25">
      <c r="Q662" t="s">
        <v>1026</v>
      </c>
    </row>
    <row r="663" spans="17:17" x14ac:dyDescent="0.25">
      <c r="Q663" t="s">
        <v>1027</v>
      </c>
    </row>
    <row r="664" spans="17:17" x14ac:dyDescent="0.25">
      <c r="Q664" t="s">
        <v>1028</v>
      </c>
    </row>
    <row r="665" spans="17:17" x14ac:dyDescent="0.25">
      <c r="Q665" t="s">
        <v>1029</v>
      </c>
    </row>
    <row r="666" spans="17:17" x14ac:dyDescent="0.25">
      <c r="Q666" t="s">
        <v>1030</v>
      </c>
    </row>
    <row r="667" spans="17:17" x14ac:dyDescent="0.25">
      <c r="Q667" t="s">
        <v>1031</v>
      </c>
    </row>
    <row r="668" spans="17:17" x14ac:dyDescent="0.25">
      <c r="Q668" t="s">
        <v>1032</v>
      </c>
    </row>
    <row r="669" spans="17:17" x14ac:dyDescent="0.25">
      <c r="Q669" t="s">
        <v>1033</v>
      </c>
    </row>
    <row r="670" spans="17:17" x14ac:dyDescent="0.25">
      <c r="Q670" t="s">
        <v>1034</v>
      </c>
    </row>
    <row r="671" spans="17:17" x14ac:dyDescent="0.25">
      <c r="Q671" t="s">
        <v>1035</v>
      </c>
    </row>
    <row r="672" spans="17:17" x14ac:dyDescent="0.25">
      <c r="Q672" t="s">
        <v>1036</v>
      </c>
    </row>
    <row r="673" spans="17:17" x14ac:dyDescent="0.25">
      <c r="Q673" t="s">
        <v>1037</v>
      </c>
    </row>
    <row r="674" spans="17:17" x14ac:dyDescent="0.25">
      <c r="Q674" t="s">
        <v>1038</v>
      </c>
    </row>
    <row r="675" spans="17:17" x14ac:dyDescent="0.25">
      <c r="Q675" t="s">
        <v>1039</v>
      </c>
    </row>
    <row r="676" spans="17:17" x14ac:dyDescent="0.25">
      <c r="Q676" t="s">
        <v>1040</v>
      </c>
    </row>
    <row r="677" spans="17:17" x14ac:dyDescent="0.25">
      <c r="Q677" t="s">
        <v>1041</v>
      </c>
    </row>
    <row r="678" spans="17:17" x14ac:dyDescent="0.25">
      <c r="Q678" t="s">
        <v>1042</v>
      </c>
    </row>
    <row r="679" spans="17:17" x14ac:dyDescent="0.25">
      <c r="Q679" t="s">
        <v>1043</v>
      </c>
    </row>
    <row r="680" spans="17:17" x14ac:dyDescent="0.25">
      <c r="Q680" t="s">
        <v>1044</v>
      </c>
    </row>
    <row r="681" spans="17:17" x14ac:dyDescent="0.25">
      <c r="Q681" t="s">
        <v>1045</v>
      </c>
    </row>
    <row r="682" spans="17:17" x14ac:dyDescent="0.25">
      <c r="Q682" t="s">
        <v>1046</v>
      </c>
    </row>
    <row r="683" spans="17:17" x14ac:dyDescent="0.25">
      <c r="Q683" t="s">
        <v>1047</v>
      </c>
    </row>
    <row r="684" spans="17:17" x14ac:dyDescent="0.25">
      <c r="Q684" t="s">
        <v>1048</v>
      </c>
    </row>
    <row r="685" spans="17:17" x14ac:dyDescent="0.25">
      <c r="Q685" t="s">
        <v>1049</v>
      </c>
    </row>
    <row r="686" spans="17:17" x14ac:dyDescent="0.25">
      <c r="Q686" t="s">
        <v>1050</v>
      </c>
    </row>
    <row r="687" spans="17:17" x14ac:dyDescent="0.25">
      <c r="Q687" t="s">
        <v>1051</v>
      </c>
    </row>
    <row r="688" spans="17:17" x14ac:dyDescent="0.25">
      <c r="Q688" t="s">
        <v>1052</v>
      </c>
    </row>
    <row r="689" spans="17:17" x14ac:dyDescent="0.25">
      <c r="Q689" t="s">
        <v>1053</v>
      </c>
    </row>
    <row r="690" spans="17:17" x14ac:dyDescent="0.25">
      <c r="Q690" t="s">
        <v>1054</v>
      </c>
    </row>
    <row r="691" spans="17:17" x14ac:dyDescent="0.25">
      <c r="Q691" t="s">
        <v>1055</v>
      </c>
    </row>
    <row r="692" spans="17:17" x14ac:dyDescent="0.25">
      <c r="Q692" t="s">
        <v>1056</v>
      </c>
    </row>
    <row r="693" spans="17:17" x14ac:dyDescent="0.25">
      <c r="Q693" t="s">
        <v>1057</v>
      </c>
    </row>
    <row r="694" spans="17:17" x14ac:dyDescent="0.25">
      <c r="Q694" t="s">
        <v>1058</v>
      </c>
    </row>
    <row r="695" spans="17:17" x14ac:dyDescent="0.25">
      <c r="Q695" t="s">
        <v>1059</v>
      </c>
    </row>
    <row r="696" spans="17:17" x14ac:dyDescent="0.25">
      <c r="Q696" t="s">
        <v>1060</v>
      </c>
    </row>
    <row r="697" spans="17:17" x14ac:dyDescent="0.25">
      <c r="Q697" t="s">
        <v>1061</v>
      </c>
    </row>
    <row r="698" spans="17:17" x14ac:dyDescent="0.25">
      <c r="Q698" t="s">
        <v>1062</v>
      </c>
    </row>
    <row r="699" spans="17:17" x14ac:dyDescent="0.25">
      <c r="Q699" t="s">
        <v>1063</v>
      </c>
    </row>
    <row r="700" spans="17:17" x14ac:dyDescent="0.25">
      <c r="Q700" t="s">
        <v>1064</v>
      </c>
    </row>
    <row r="701" spans="17:17" x14ac:dyDescent="0.25">
      <c r="Q701" t="s">
        <v>1065</v>
      </c>
    </row>
    <row r="702" spans="17:17" x14ac:dyDescent="0.25">
      <c r="Q702" t="s">
        <v>1066</v>
      </c>
    </row>
    <row r="703" spans="17:17" x14ac:dyDescent="0.25">
      <c r="Q703" t="s">
        <v>1067</v>
      </c>
    </row>
    <row r="704" spans="17:17" x14ac:dyDescent="0.25">
      <c r="Q704" t="s">
        <v>1068</v>
      </c>
    </row>
    <row r="705" spans="17:17" x14ac:dyDescent="0.25">
      <c r="Q705" t="s">
        <v>1069</v>
      </c>
    </row>
    <row r="706" spans="17:17" x14ac:dyDescent="0.25">
      <c r="Q706" t="s">
        <v>1070</v>
      </c>
    </row>
    <row r="707" spans="17:17" x14ac:dyDescent="0.25">
      <c r="Q707" t="s">
        <v>1071</v>
      </c>
    </row>
    <row r="708" spans="17:17" x14ac:dyDescent="0.25">
      <c r="Q708" t="s">
        <v>1072</v>
      </c>
    </row>
    <row r="709" spans="17:17" x14ac:dyDescent="0.25">
      <c r="Q709" t="s">
        <v>1073</v>
      </c>
    </row>
    <row r="710" spans="17:17" x14ac:dyDescent="0.25">
      <c r="Q710" t="s">
        <v>1074</v>
      </c>
    </row>
    <row r="711" spans="17:17" x14ac:dyDescent="0.25">
      <c r="Q711" t="s">
        <v>1075</v>
      </c>
    </row>
    <row r="712" spans="17:17" x14ac:dyDescent="0.25">
      <c r="Q712" t="s">
        <v>1076</v>
      </c>
    </row>
    <row r="713" spans="17:17" x14ac:dyDescent="0.25">
      <c r="Q713" t="s">
        <v>1077</v>
      </c>
    </row>
    <row r="714" spans="17:17" x14ac:dyDescent="0.25">
      <c r="Q714" t="s">
        <v>1078</v>
      </c>
    </row>
    <row r="715" spans="17:17" x14ac:dyDescent="0.25">
      <c r="Q715" t="s">
        <v>1079</v>
      </c>
    </row>
    <row r="716" spans="17:17" x14ac:dyDescent="0.25">
      <c r="Q716" t="s">
        <v>1080</v>
      </c>
    </row>
    <row r="717" spans="17:17" x14ac:dyDescent="0.25">
      <c r="Q717" t="s">
        <v>1081</v>
      </c>
    </row>
    <row r="718" spans="17:17" x14ac:dyDescent="0.25">
      <c r="Q718" t="s">
        <v>1082</v>
      </c>
    </row>
    <row r="719" spans="17:17" x14ac:dyDescent="0.25">
      <c r="Q719" t="s">
        <v>1083</v>
      </c>
    </row>
    <row r="720" spans="17:17" x14ac:dyDescent="0.25">
      <c r="Q720" t="s">
        <v>1084</v>
      </c>
    </row>
    <row r="721" spans="17:17" x14ac:dyDescent="0.25">
      <c r="Q721" t="s">
        <v>1085</v>
      </c>
    </row>
    <row r="722" spans="17:17" x14ac:dyDescent="0.25">
      <c r="Q722" t="s">
        <v>1086</v>
      </c>
    </row>
    <row r="723" spans="17:17" x14ac:dyDescent="0.25">
      <c r="Q723" t="s">
        <v>1087</v>
      </c>
    </row>
    <row r="724" spans="17:17" x14ac:dyDescent="0.25">
      <c r="Q724" t="s">
        <v>1088</v>
      </c>
    </row>
    <row r="725" spans="17:17" x14ac:dyDescent="0.25">
      <c r="Q725" t="s">
        <v>1089</v>
      </c>
    </row>
    <row r="726" spans="17:17" x14ac:dyDescent="0.25">
      <c r="Q726" t="s">
        <v>1090</v>
      </c>
    </row>
    <row r="727" spans="17:17" x14ac:dyDescent="0.25">
      <c r="Q727" t="s">
        <v>1091</v>
      </c>
    </row>
    <row r="728" spans="17:17" x14ac:dyDescent="0.25">
      <c r="Q728" t="s">
        <v>1092</v>
      </c>
    </row>
    <row r="729" spans="17:17" x14ac:dyDescent="0.25">
      <c r="Q729" t="s">
        <v>1093</v>
      </c>
    </row>
    <row r="730" spans="17:17" x14ac:dyDescent="0.25">
      <c r="Q730" t="s">
        <v>1094</v>
      </c>
    </row>
    <row r="731" spans="17:17" x14ac:dyDescent="0.25">
      <c r="Q731" t="s">
        <v>1095</v>
      </c>
    </row>
    <row r="732" spans="17:17" x14ac:dyDescent="0.25">
      <c r="Q732" t="s">
        <v>1096</v>
      </c>
    </row>
    <row r="733" spans="17:17" x14ac:dyDescent="0.25">
      <c r="Q733" t="s">
        <v>1097</v>
      </c>
    </row>
    <row r="734" spans="17:17" x14ac:dyDescent="0.25">
      <c r="Q734" t="s">
        <v>1098</v>
      </c>
    </row>
    <row r="735" spans="17:17" x14ac:dyDescent="0.25">
      <c r="Q735" t="s">
        <v>1099</v>
      </c>
    </row>
    <row r="736" spans="17:17" x14ac:dyDescent="0.25">
      <c r="Q736" t="s">
        <v>1100</v>
      </c>
    </row>
    <row r="737" spans="17:17" x14ac:dyDescent="0.25">
      <c r="Q737" t="s">
        <v>1101</v>
      </c>
    </row>
    <row r="738" spans="17:17" x14ac:dyDescent="0.25">
      <c r="Q738" t="s">
        <v>1102</v>
      </c>
    </row>
    <row r="739" spans="17:17" x14ac:dyDescent="0.25">
      <c r="Q739" t="s">
        <v>1103</v>
      </c>
    </row>
    <row r="740" spans="17:17" x14ac:dyDescent="0.25">
      <c r="Q740" t="s">
        <v>1104</v>
      </c>
    </row>
    <row r="741" spans="17:17" x14ac:dyDescent="0.25">
      <c r="Q741" t="s">
        <v>1105</v>
      </c>
    </row>
    <row r="742" spans="17:17" x14ac:dyDescent="0.25">
      <c r="Q742" t="s">
        <v>1106</v>
      </c>
    </row>
    <row r="743" spans="17:17" x14ac:dyDescent="0.25">
      <c r="Q743" t="s">
        <v>1107</v>
      </c>
    </row>
    <row r="744" spans="17:17" x14ac:dyDescent="0.25">
      <c r="Q744" t="s">
        <v>1108</v>
      </c>
    </row>
    <row r="745" spans="17:17" x14ac:dyDescent="0.25">
      <c r="Q745" t="s">
        <v>1109</v>
      </c>
    </row>
    <row r="746" spans="17:17" x14ac:dyDescent="0.25">
      <c r="Q746" t="s">
        <v>1110</v>
      </c>
    </row>
    <row r="747" spans="17:17" x14ac:dyDescent="0.25">
      <c r="Q747" t="s">
        <v>1111</v>
      </c>
    </row>
    <row r="748" spans="17:17" x14ac:dyDescent="0.25">
      <c r="Q748" t="s">
        <v>1112</v>
      </c>
    </row>
    <row r="749" spans="17:17" x14ac:dyDescent="0.25">
      <c r="Q749" t="s">
        <v>1113</v>
      </c>
    </row>
    <row r="750" spans="17:17" x14ac:dyDescent="0.25">
      <c r="Q750" t="s">
        <v>1114</v>
      </c>
    </row>
    <row r="751" spans="17:17" x14ac:dyDescent="0.25">
      <c r="Q751" t="s">
        <v>1115</v>
      </c>
    </row>
    <row r="752" spans="17:17" x14ac:dyDescent="0.25">
      <c r="Q752" t="s">
        <v>1116</v>
      </c>
    </row>
    <row r="753" spans="17:17" x14ac:dyDescent="0.25">
      <c r="Q753" t="s">
        <v>1117</v>
      </c>
    </row>
    <row r="754" spans="17:17" x14ac:dyDescent="0.25">
      <c r="Q754" t="s">
        <v>59</v>
      </c>
    </row>
    <row r="755" spans="17:17" x14ac:dyDescent="0.25">
      <c r="Q755" t="s">
        <v>1118</v>
      </c>
    </row>
    <row r="756" spans="17:17" x14ac:dyDescent="0.25">
      <c r="Q756" t="s">
        <v>1119</v>
      </c>
    </row>
    <row r="757" spans="17:17" x14ac:dyDescent="0.25">
      <c r="Q757" t="s">
        <v>1120</v>
      </c>
    </row>
    <row r="758" spans="17:17" x14ac:dyDescent="0.25">
      <c r="Q758" t="s">
        <v>1121</v>
      </c>
    </row>
    <row r="759" spans="17:17" x14ac:dyDescent="0.25">
      <c r="Q759" t="s">
        <v>1122</v>
      </c>
    </row>
    <row r="760" spans="17:17" x14ac:dyDescent="0.25">
      <c r="Q760" t="s">
        <v>1123</v>
      </c>
    </row>
    <row r="761" spans="17:17" x14ac:dyDescent="0.25">
      <c r="Q761" t="s">
        <v>1124</v>
      </c>
    </row>
    <row r="762" spans="17:17" x14ac:dyDescent="0.25">
      <c r="Q762" t="s">
        <v>1125</v>
      </c>
    </row>
    <row r="763" spans="17:17" x14ac:dyDescent="0.25">
      <c r="Q763" t="s">
        <v>1126</v>
      </c>
    </row>
    <row r="764" spans="17:17" x14ac:dyDescent="0.25">
      <c r="Q764" t="s">
        <v>1127</v>
      </c>
    </row>
    <row r="765" spans="17:17" x14ac:dyDescent="0.25">
      <c r="Q765" t="s">
        <v>1128</v>
      </c>
    </row>
    <row r="766" spans="17:17" x14ac:dyDescent="0.25">
      <c r="Q766" t="s">
        <v>1129</v>
      </c>
    </row>
    <row r="767" spans="17:17" x14ac:dyDescent="0.25">
      <c r="Q767" t="s">
        <v>1130</v>
      </c>
    </row>
    <row r="768" spans="17:17" x14ac:dyDescent="0.25">
      <c r="Q768" t="s">
        <v>1131</v>
      </c>
    </row>
    <row r="769" spans="17:17" x14ac:dyDescent="0.25">
      <c r="Q769" t="s">
        <v>1132</v>
      </c>
    </row>
    <row r="770" spans="17:17" x14ac:dyDescent="0.25">
      <c r="Q770" t="s">
        <v>1133</v>
      </c>
    </row>
    <row r="771" spans="17:17" x14ac:dyDescent="0.25">
      <c r="Q771" t="s">
        <v>1134</v>
      </c>
    </row>
    <row r="772" spans="17:17" x14ac:dyDescent="0.25">
      <c r="Q772" t="s">
        <v>1135</v>
      </c>
    </row>
    <row r="773" spans="17:17" x14ac:dyDescent="0.25">
      <c r="Q773" t="s">
        <v>1136</v>
      </c>
    </row>
    <row r="774" spans="17:17" x14ac:dyDescent="0.25">
      <c r="Q774" t="s">
        <v>1137</v>
      </c>
    </row>
    <row r="775" spans="17:17" x14ac:dyDescent="0.25">
      <c r="Q775" t="s">
        <v>1138</v>
      </c>
    </row>
    <row r="776" spans="17:17" x14ac:dyDescent="0.25">
      <c r="Q776" t="s">
        <v>1139</v>
      </c>
    </row>
    <row r="777" spans="17:17" x14ac:dyDescent="0.25">
      <c r="Q777" t="s">
        <v>1140</v>
      </c>
    </row>
    <row r="778" spans="17:17" x14ac:dyDescent="0.25">
      <c r="Q778" t="s">
        <v>1141</v>
      </c>
    </row>
    <row r="779" spans="17:17" x14ac:dyDescent="0.25">
      <c r="Q779" t="s">
        <v>1142</v>
      </c>
    </row>
    <row r="780" spans="17:17" x14ac:dyDescent="0.25">
      <c r="Q780" t="s">
        <v>1143</v>
      </c>
    </row>
    <row r="781" spans="17:17" x14ac:dyDescent="0.25">
      <c r="Q781" t="s">
        <v>1144</v>
      </c>
    </row>
    <row r="782" spans="17:17" x14ac:dyDescent="0.25">
      <c r="Q782" t="s">
        <v>1145</v>
      </c>
    </row>
    <row r="783" spans="17:17" x14ac:dyDescent="0.25">
      <c r="Q783" t="s">
        <v>1146</v>
      </c>
    </row>
    <row r="784" spans="17:17" x14ac:dyDescent="0.25">
      <c r="Q784" t="s">
        <v>1147</v>
      </c>
    </row>
    <row r="785" spans="17:17" x14ac:dyDescent="0.25">
      <c r="Q785" t="s">
        <v>1148</v>
      </c>
    </row>
    <row r="786" spans="17:17" x14ac:dyDescent="0.25">
      <c r="Q786" t="s">
        <v>1149</v>
      </c>
    </row>
    <row r="787" spans="17:17" x14ac:dyDescent="0.25">
      <c r="Q787" t="s">
        <v>1150</v>
      </c>
    </row>
    <row r="788" spans="17:17" x14ac:dyDescent="0.25">
      <c r="Q788" t="s">
        <v>1151</v>
      </c>
    </row>
    <row r="789" spans="17:17" x14ac:dyDescent="0.25">
      <c r="Q789" t="s">
        <v>1152</v>
      </c>
    </row>
    <row r="790" spans="17:17" x14ac:dyDescent="0.25">
      <c r="Q790" t="s">
        <v>1153</v>
      </c>
    </row>
    <row r="791" spans="17:17" x14ac:dyDescent="0.25">
      <c r="Q791" t="s">
        <v>1154</v>
      </c>
    </row>
    <row r="792" spans="17:17" x14ac:dyDescent="0.25">
      <c r="Q792" t="s">
        <v>1155</v>
      </c>
    </row>
    <row r="793" spans="17:17" x14ac:dyDescent="0.25">
      <c r="Q793" t="s">
        <v>1156</v>
      </c>
    </row>
  </sheetData>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H31"/>
  <sheetViews>
    <sheetView topLeftCell="A2" zoomScaleNormal="100" zoomScalePageLayoutView="150" workbookViewId="0">
      <selection activeCell="B4" sqref="B4"/>
    </sheetView>
  </sheetViews>
  <sheetFormatPr defaultColWidth="8.85546875" defaultRowHeight="15" x14ac:dyDescent="0.25"/>
  <cols>
    <col min="1" max="1" width="24" bestFit="1" customWidth="1"/>
    <col min="2" max="2" width="20" customWidth="1"/>
    <col min="3" max="3" width="19.85546875" bestFit="1" customWidth="1"/>
    <col min="4" max="4" width="24.5703125" customWidth="1"/>
    <col min="5" max="5" width="22.85546875" customWidth="1"/>
    <col min="6" max="6" width="25" customWidth="1"/>
    <col min="7" max="7" width="45.42578125" customWidth="1"/>
    <col min="8" max="8" width="23.140625" bestFit="1" customWidth="1"/>
  </cols>
  <sheetData>
    <row r="1" spans="1:8" x14ac:dyDescent="0.25">
      <c r="A1" t="s">
        <v>352</v>
      </c>
    </row>
    <row r="2" spans="1:8" x14ac:dyDescent="0.25">
      <c r="A2" t="s">
        <v>211</v>
      </c>
    </row>
    <row r="3" spans="1:8" x14ac:dyDescent="0.25">
      <c r="A3" t="s">
        <v>1173</v>
      </c>
    </row>
    <row r="4" spans="1:8" x14ac:dyDescent="0.25">
      <c r="A4" t="s">
        <v>357</v>
      </c>
    </row>
    <row r="5" spans="1:8" x14ac:dyDescent="0.25">
      <c r="A5" t="s">
        <v>223</v>
      </c>
    </row>
    <row r="6" spans="1:8" ht="15.75" thickBot="1" x14ac:dyDescent="0.3"/>
    <row r="7" spans="1:8" ht="15.75" thickBot="1" x14ac:dyDescent="0.3">
      <c r="A7" s="118" t="s">
        <v>158</v>
      </c>
      <c r="B7" s="119"/>
      <c r="C7" s="119"/>
      <c r="D7" s="119"/>
      <c r="E7" s="120"/>
      <c r="G7" s="113" t="s">
        <v>1346</v>
      </c>
      <c r="H7" s="115">
        <f>COUNTA(OrganizationNames)</f>
        <v>2</v>
      </c>
    </row>
    <row r="8" spans="1:8" ht="15.75" thickBot="1" x14ac:dyDescent="0.3">
      <c r="A8" s="37" t="s">
        <v>159</v>
      </c>
      <c r="B8" s="38" t="s">
        <v>160</v>
      </c>
      <c r="C8" s="38" t="s">
        <v>21</v>
      </c>
      <c r="D8" s="39" t="s">
        <v>161</v>
      </c>
      <c r="E8" s="40" t="s">
        <v>162</v>
      </c>
      <c r="G8" s="113" t="s">
        <v>1347</v>
      </c>
      <c r="H8" s="115">
        <f>COUNTA(PeopleNames)</f>
        <v>2</v>
      </c>
    </row>
    <row r="9" spans="1:8" ht="15.75" thickTop="1" x14ac:dyDescent="0.25">
      <c r="A9" s="36" t="s">
        <v>163</v>
      </c>
      <c r="B9" s="11" t="s">
        <v>188</v>
      </c>
      <c r="C9" s="11" t="s">
        <v>189</v>
      </c>
      <c r="D9" s="71"/>
      <c r="E9" s="63"/>
    </row>
    <row r="10" spans="1:8" x14ac:dyDescent="0.25">
      <c r="A10" s="27" t="s">
        <v>164</v>
      </c>
      <c r="B10" s="4" t="s">
        <v>1303</v>
      </c>
      <c r="C10" s="4" t="s">
        <v>1304</v>
      </c>
      <c r="D10" s="57"/>
      <c r="E10" s="88" t="s">
        <v>1305</v>
      </c>
    </row>
    <row r="11" spans="1:8" x14ac:dyDescent="0.25">
      <c r="A11" s="27"/>
      <c r="B11" s="4"/>
      <c r="C11" s="4"/>
      <c r="D11" s="57"/>
      <c r="E11" s="59"/>
    </row>
    <row r="12" spans="1:8" x14ac:dyDescent="0.25">
      <c r="A12" s="27"/>
      <c r="B12" s="4"/>
      <c r="C12" s="4"/>
      <c r="D12" s="57"/>
      <c r="E12" s="59"/>
    </row>
    <row r="13" spans="1:8" x14ac:dyDescent="0.25">
      <c r="A13" s="27"/>
      <c r="B13" s="4"/>
      <c r="C13" s="4"/>
      <c r="D13" s="57"/>
      <c r="E13" s="59"/>
    </row>
    <row r="14" spans="1:8" x14ac:dyDescent="0.25">
      <c r="A14" s="27"/>
      <c r="B14" s="4"/>
      <c r="C14" s="4"/>
      <c r="D14" s="57"/>
      <c r="E14" s="59"/>
    </row>
    <row r="15" spans="1:8" x14ac:dyDescent="0.25">
      <c r="A15" s="27"/>
      <c r="B15" s="4"/>
      <c r="C15" s="4"/>
      <c r="D15" s="57"/>
      <c r="E15" s="59"/>
    </row>
    <row r="16" spans="1:8" x14ac:dyDescent="0.25">
      <c r="A16" s="27"/>
      <c r="B16" s="4"/>
      <c r="C16" s="4"/>
      <c r="D16" s="57"/>
      <c r="E16" s="59"/>
    </row>
    <row r="17" spans="1:8" x14ac:dyDescent="0.25">
      <c r="A17" s="27"/>
      <c r="B17" s="4"/>
      <c r="C17" s="4"/>
      <c r="D17" s="57"/>
      <c r="E17" s="59"/>
    </row>
    <row r="18" spans="1:8" x14ac:dyDescent="0.25">
      <c r="A18" s="33"/>
      <c r="B18" s="34"/>
      <c r="C18" s="34"/>
      <c r="D18" s="60"/>
      <c r="E18" s="62"/>
    </row>
    <row r="19" spans="1:8" ht="15.75" thickBot="1" x14ac:dyDescent="0.3"/>
    <row r="20" spans="1:8" x14ac:dyDescent="0.25">
      <c r="A20" s="121" t="s">
        <v>157</v>
      </c>
      <c r="B20" s="122"/>
      <c r="C20" s="122"/>
      <c r="D20" s="122"/>
      <c r="E20" s="122"/>
      <c r="F20" s="122"/>
      <c r="G20" s="122"/>
      <c r="H20" s="19"/>
    </row>
    <row r="21" spans="1:8" ht="15.75" thickBot="1" x14ac:dyDescent="0.3">
      <c r="A21" s="43" t="s">
        <v>17</v>
      </c>
      <c r="B21" s="44" t="s">
        <v>18</v>
      </c>
      <c r="C21" s="29" t="s">
        <v>19</v>
      </c>
      <c r="D21" s="45" t="s">
        <v>22</v>
      </c>
      <c r="E21" s="29" t="s">
        <v>21</v>
      </c>
      <c r="F21" s="29" t="s">
        <v>20</v>
      </c>
      <c r="G21" s="32" t="s">
        <v>206</v>
      </c>
      <c r="H21" s="74" t="s">
        <v>353</v>
      </c>
    </row>
    <row r="22" spans="1:8" ht="45.75" thickTop="1" x14ac:dyDescent="0.25">
      <c r="A22" s="26" t="s">
        <v>190</v>
      </c>
      <c r="B22" s="2" t="s">
        <v>191</v>
      </c>
      <c r="C22" s="2" t="s">
        <v>192</v>
      </c>
      <c r="D22" s="66"/>
      <c r="E22" s="2" t="s">
        <v>189</v>
      </c>
      <c r="F22" s="12" t="s">
        <v>193</v>
      </c>
      <c r="G22" s="68" t="s">
        <v>207</v>
      </c>
      <c r="H22" s="75" t="str">
        <f>CONCATENATE(People[[#This Row],[First Name]]," ",People[[#This Row],[Middle Name]]," ",People[[#This Row],[Last Name]])</f>
        <v>Jeffrey S. Horsburgh</v>
      </c>
    </row>
    <row r="23" spans="1:8" ht="45" x14ac:dyDescent="0.25">
      <c r="A23" s="27" t="s">
        <v>194</v>
      </c>
      <c r="B23" s="4"/>
      <c r="C23" s="4" t="s">
        <v>195</v>
      </c>
      <c r="D23" s="64"/>
      <c r="E23" s="4" t="s">
        <v>189</v>
      </c>
      <c r="F23" s="13" t="s">
        <v>196</v>
      </c>
      <c r="G23" s="68" t="s">
        <v>207</v>
      </c>
      <c r="H23" s="76" t="str">
        <f>CONCATENATE(People[[#This Row],[First Name]]," ",People[[#This Row],[Middle Name]]," ",People[[#This Row],[Last Name]])</f>
        <v>Amber  Spackman Jones</v>
      </c>
    </row>
    <row r="24" spans="1:8" x14ac:dyDescent="0.25">
      <c r="A24" s="27"/>
      <c r="B24" s="4"/>
      <c r="C24" s="4"/>
      <c r="D24" s="64"/>
      <c r="E24" s="4"/>
      <c r="F24" s="13"/>
      <c r="G24" s="69"/>
      <c r="H24" s="76" t="str">
        <f>CONCATENATE(People[[#This Row],[First Name]]," ",People[[#This Row],[Middle Name]]," ",People[[#This Row],[Last Name]])</f>
        <v xml:space="preserve">  </v>
      </c>
    </row>
    <row r="25" spans="1:8" x14ac:dyDescent="0.25">
      <c r="A25" s="27"/>
      <c r="B25" s="4"/>
      <c r="C25" s="4"/>
      <c r="D25" s="64"/>
      <c r="E25" s="4"/>
      <c r="F25" s="13"/>
      <c r="G25" s="69"/>
      <c r="H25" s="76" t="str">
        <f>CONCATENATE(People[[#This Row],[First Name]]," ",People[[#This Row],[Middle Name]]," ",People[[#This Row],[Last Name]])</f>
        <v xml:space="preserve">  </v>
      </c>
    </row>
    <row r="26" spans="1:8" x14ac:dyDescent="0.25">
      <c r="A26" s="27"/>
      <c r="B26" s="4"/>
      <c r="C26" s="4"/>
      <c r="D26" s="64"/>
      <c r="E26" s="4"/>
      <c r="F26" s="13"/>
      <c r="G26" s="69"/>
      <c r="H26" s="76" t="str">
        <f>CONCATENATE(People[[#This Row],[First Name]]," ",People[[#This Row],[Middle Name]]," ",People[[#This Row],[Last Name]])</f>
        <v xml:space="preserve">  </v>
      </c>
    </row>
    <row r="27" spans="1:8" x14ac:dyDescent="0.25">
      <c r="A27" s="27"/>
      <c r="B27" s="4"/>
      <c r="C27" s="4"/>
      <c r="D27" s="64"/>
      <c r="E27" s="4"/>
      <c r="F27" s="4"/>
      <c r="G27" s="69"/>
      <c r="H27" s="76" t="str">
        <f>CONCATENATE(People[[#This Row],[First Name]]," ",People[[#This Row],[Middle Name]]," ",People[[#This Row],[Last Name]])</f>
        <v xml:space="preserve">  </v>
      </c>
    </row>
    <row r="28" spans="1:8" x14ac:dyDescent="0.25">
      <c r="A28" s="27"/>
      <c r="B28" s="4"/>
      <c r="C28" s="4"/>
      <c r="D28" s="64"/>
      <c r="E28" s="4"/>
      <c r="F28" s="4"/>
      <c r="G28" s="69"/>
      <c r="H28" s="76" t="str">
        <f>CONCATENATE(People[[#This Row],[First Name]]," ",People[[#This Row],[Middle Name]]," ",People[[#This Row],[Last Name]])</f>
        <v xml:space="preserve">  </v>
      </c>
    </row>
    <row r="29" spans="1:8" x14ac:dyDescent="0.25">
      <c r="A29" s="27"/>
      <c r="B29" s="4"/>
      <c r="C29" s="4"/>
      <c r="D29" s="64"/>
      <c r="E29" s="4"/>
      <c r="F29" s="4"/>
      <c r="G29" s="69"/>
      <c r="H29" s="76" t="str">
        <f>CONCATENATE(People[[#This Row],[First Name]]," ",People[[#This Row],[Middle Name]]," ",People[[#This Row],[Last Name]])</f>
        <v xml:space="preserve">  </v>
      </c>
    </row>
    <row r="30" spans="1:8" x14ac:dyDescent="0.25">
      <c r="A30" s="27"/>
      <c r="B30" s="4"/>
      <c r="C30" s="4"/>
      <c r="D30" s="64"/>
      <c r="E30" s="4"/>
      <c r="F30" s="4"/>
      <c r="G30" s="69"/>
      <c r="H30" s="76" t="str">
        <f>CONCATENATE(People[[#This Row],[First Name]]," ",People[[#This Row],[Middle Name]]," ",People[[#This Row],[Last Name]])</f>
        <v xml:space="preserve">  </v>
      </c>
    </row>
    <row r="31" spans="1:8" x14ac:dyDescent="0.25">
      <c r="A31" s="33"/>
      <c r="B31" s="34"/>
      <c r="C31" s="34"/>
      <c r="D31" s="65"/>
      <c r="E31" s="34"/>
      <c r="F31" s="34"/>
      <c r="G31" s="70"/>
      <c r="H31" s="77" t="str">
        <f>CONCATENATE(People[[#This Row],[First Name]]," ",People[[#This Row],[Middle Name]]," ",People[[#This Row],[Last Name]])</f>
        <v xml:space="preserve">  </v>
      </c>
    </row>
  </sheetData>
  <dataConsolidate/>
  <mergeCells count="2">
    <mergeCell ref="A7:E7"/>
    <mergeCell ref="A20:G20"/>
  </mergeCells>
  <dataValidations count="3">
    <dataValidation type="textLength" allowBlank="1" showInputMessage="1" showErrorMessage="1" sqref="B9:B18">
      <formula1>1</formula1>
      <formula2>50</formula2>
    </dataValidation>
    <dataValidation type="list" allowBlank="1" showInputMessage="1" showErrorMessage="1" sqref="E22:E31">
      <formula1>OrganizationNames</formula1>
    </dataValidation>
    <dataValidation type="list" allowBlank="1" showInputMessage="1" showErrorMessage="1" sqref="A9:A18">
      <formula1>OrganizationTypeCV</formula1>
    </dataValidation>
  </dataValidations>
  <hyperlinks>
    <hyperlink ref="F22" r:id="rId1"/>
    <hyperlink ref="F23" r:id="rId2"/>
    <hyperlink ref="E10" r:id="rId3"/>
  </hyperlinks>
  <pageMargins left="0.7" right="0.7" top="0.75" bottom="0.75" header="0.3" footer="0.3"/>
  <pageSetup orientation="portrait" verticalDpi="0" r:id="rId4"/>
  <legacyDrawing r:id="rId5"/>
  <tableParts count="2">
    <tablePart r:id="rId6"/>
    <tablePart r:id="rId7"/>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E29"/>
  <sheetViews>
    <sheetView zoomScale="115" zoomScaleNormal="115" zoomScalePageLayoutView="150" workbookViewId="0">
      <selection activeCell="F29" sqref="F29"/>
    </sheetView>
  </sheetViews>
  <sheetFormatPr defaultColWidth="8.85546875" defaultRowHeight="15" x14ac:dyDescent="0.25"/>
  <cols>
    <col min="1" max="1" width="25.42578125" customWidth="1"/>
    <col min="2" max="2" width="77.5703125" customWidth="1"/>
    <col min="3" max="3" width="17.85546875" customWidth="1"/>
    <col min="4" max="4" width="20.7109375" customWidth="1"/>
    <col min="5" max="5" width="22.85546875" customWidth="1"/>
  </cols>
  <sheetData>
    <row r="1" spans="1:4" x14ac:dyDescent="0.25">
      <c r="A1" t="s">
        <v>351</v>
      </c>
    </row>
    <row r="2" spans="1:4" ht="15.75" thickBot="1" x14ac:dyDescent="0.3"/>
    <row r="3" spans="1:4" ht="15.75" thickBot="1" x14ac:dyDescent="0.3">
      <c r="A3" s="123" t="s">
        <v>23</v>
      </c>
      <c r="B3" s="124"/>
    </row>
    <row r="4" spans="1:4" ht="15.75" thickTop="1" x14ac:dyDescent="0.25">
      <c r="A4" s="18" t="s">
        <v>0</v>
      </c>
      <c r="B4" s="3"/>
    </row>
    <row r="5" spans="1:4" x14ac:dyDescent="0.25">
      <c r="A5" s="7" t="s">
        <v>3</v>
      </c>
      <c r="B5" s="5" t="s">
        <v>9</v>
      </c>
    </row>
    <row r="6" spans="1:4" x14ac:dyDescent="0.25">
      <c r="A6" s="7" t="s">
        <v>2</v>
      </c>
      <c r="B6" s="5" t="s">
        <v>202</v>
      </c>
    </row>
    <row r="7" spans="1:4" x14ac:dyDescent="0.25">
      <c r="A7" s="7" t="s">
        <v>1</v>
      </c>
      <c r="B7" s="5" t="s">
        <v>203</v>
      </c>
    </row>
    <row r="8" spans="1:4" ht="60" x14ac:dyDescent="0.25">
      <c r="A8" s="16" t="s">
        <v>4</v>
      </c>
      <c r="B8" s="22" t="s">
        <v>204</v>
      </c>
    </row>
    <row r="9" spans="1:4" x14ac:dyDescent="0.25">
      <c r="A9" s="16" t="s">
        <v>213</v>
      </c>
      <c r="B9" s="5" t="s">
        <v>214</v>
      </c>
    </row>
    <row r="10" spans="1:4" x14ac:dyDescent="0.25">
      <c r="A10" s="16" t="s">
        <v>198</v>
      </c>
      <c r="B10" s="5" t="s">
        <v>203</v>
      </c>
      <c r="D10" s="20"/>
    </row>
    <row r="11" spans="1:4" x14ac:dyDescent="0.25">
      <c r="A11" s="16" t="s">
        <v>184</v>
      </c>
      <c r="B11" s="5" t="s">
        <v>221</v>
      </c>
    </row>
    <row r="12" spans="1:4" x14ac:dyDescent="0.25">
      <c r="A12" s="16" t="s">
        <v>6</v>
      </c>
      <c r="B12" s="5">
        <v>2015</v>
      </c>
    </row>
    <row r="13" spans="1:4" x14ac:dyDescent="0.25">
      <c r="A13" s="16" t="s">
        <v>212</v>
      </c>
      <c r="B13" s="5"/>
    </row>
    <row r="14" spans="1:4" x14ac:dyDescent="0.25">
      <c r="A14" s="16" t="s">
        <v>5</v>
      </c>
      <c r="B14" s="21" t="s">
        <v>222</v>
      </c>
      <c r="D14" s="20"/>
    </row>
    <row r="15" spans="1:4" x14ac:dyDescent="0.25">
      <c r="A15" s="16" t="s">
        <v>15</v>
      </c>
      <c r="B15" s="5"/>
      <c r="D15" t="s">
        <v>208</v>
      </c>
    </row>
    <row r="16" spans="1:4" ht="15.75" thickBot="1" x14ac:dyDescent="0.3">
      <c r="A16" s="17" t="s">
        <v>16</v>
      </c>
      <c r="B16" s="6"/>
    </row>
    <row r="17" spans="1:5" ht="15.75" thickBot="1" x14ac:dyDescent="0.3"/>
    <row r="18" spans="1:5" ht="15.75" thickBot="1" x14ac:dyDescent="0.3">
      <c r="A18" s="121" t="s">
        <v>24</v>
      </c>
      <c r="B18" s="125"/>
      <c r="C18" s="14"/>
      <c r="D18" s="15"/>
      <c r="E18" s="15"/>
    </row>
    <row r="19" spans="1:5" ht="15.75" thickBot="1" x14ac:dyDescent="0.3">
      <c r="A19" s="43" t="s">
        <v>197</v>
      </c>
      <c r="B19" s="48" t="s">
        <v>356</v>
      </c>
      <c r="D19" s="113" t="s">
        <v>1345</v>
      </c>
      <c r="E19" s="115">
        <f>COUNTA(AuthorList[Author Name])</f>
        <v>2</v>
      </c>
    </row>
    <row r="20" spans="1:5" ht="15.75" thickTop="1" x14ac:dyDescent="0.25">
      <c r="A20" s="46">
        <v>1</v>
      </c>
      <c r="B20" s="24" t="s">
        <v>355</v>
      </c>
    </row>
    <row r="21" spans="1:5" x14ac:dyDescent="0.25">
      <c r="A21" s="47">
        <v>2</v>
      </c>
      <c r="B21" s="25" t="s">
        <v>354</v>
      </c>
    </row>
    <row r="22" spans="1:5" x14ac:dyDescent="0.25">
      <c r="A22" s="47">
        <v>3</v>
      </c>
      <c r="B22" s="25"/>
    </row>
    <row r="23" spans="1:5" x14ac:dyDescent="0.25">
      <c r="A23" s="47">
        <v>4</v>
      </c>
      <c r="B23" s="25"/>
    </row>
    <row r="24" spans="1:5" x14ac:dyDescent="0.25">
      <c r="A24" s="47">
        <v>5</v>
      </c>
      <c r="B24" s="25"/>
    </row>
    <row r="25" spans="1:5" x14ac:dyDescent="0.25">
      <c r="A25" s="47">
        <v>6</v>
      </c>
      <c r="B25" s="25"/>
    </row>
    <row r="26" spans="1:5" x14ac:dyDescent="0.25">
      <c r="A26" s="47">
        <v>7</v>
      </c>
      <c r="B26" s="25"/>
    </row>
    <row r="27" spans="1:5" x14ac:dyDescent="0.25">
      <c r="A27" s="47">
        <v>8</v>
      </c>
      <c r="B27" s="25"/>
    </row>
    <row r="28" spans="1:5" x14ac:dyDescent="0.25">
      <c r="A28" s="47">
        <v>9</v>
      </c>
      <c r="B28" s="25"/>
    </row>
    <row r="29" spans="1:5" x14ac:dyDescent="0.25">
      <c r="A29" s="49">
        <v>10</v>
      </c>
      <c r="B29" s="35"/>
    </row>
  </sheetData>
  <mergeCells count="2">
    <mergeCell ref="A3:B3"/>
    <mergeCell ref="A18:B18"/>
  </mergeCells>
  <dataValidations count="3">
    <dataValidation type="list" allowBlank="1" showInputMessage="1" showErrorMessage="1" sqref="B5">
      <formula1>DataSetTypeCV</formula1>
    </dataValidation>
    <dataValidation type="list" allowBlank="1" showInputMessage="1" showErrorMessage="1" sqref="B9">
      <formula1>RelationshipTypeCV</formula1>
    </dataValidation>
    <dataValidation type="list" allowBlank="1" showInputMessage="1" showErrorMessage="1" sqref="B20:B29">
      <formula1>PeopleNames</formula1>
    </dataValidation>
  </dataValidations>
  <hyperlinks>
    <hyperlink ref="B14" r:id="rId1"/>
  </hyperlinks>
  <pageMargins left="0.7" right="0.7" top="0.75" bottom="0.75" header="0.3" footer="0.3"/>
  <pageSetup orientation="portrait" verticalDpi="0" r:id="rId2"/>
  <legacyDrawing r:id="rId3"/>
  <tableParts count="1">
    <tablePart r:id="rId4"/>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S60"/>
  <sheetViews>
    <sheetView topLeftCell="C24" zoomScaleNormal="100" zoomScalePageLayoutView="150" workbookViewId="0">
      <selection activeCell="S60" sqref="S60"/>
    </sheetView>
  </sheetViews>
  <sheetFormatPr defaultColWidth="8.85546875" defaultRowHeight="15" x14ac:dyDescent="0.25"/>
  <cols>
    <col min="1" max="1" width="23" customWidth="1"/>
    <col min="2" max="2" width="21.85546875" customWidth="1"/>
    <col min="3" max="3" width="17.5703125" customWidth="1"/>
    <col min="4" max="4" width="14.28515625" customWidth="1"/>
    <col min="5" max="5" width="22.42578125" bestFit="1" customWidth="1"/>
    <col min="6" max="6" width="22.42578125" customWidth="1"/>
    <col min="7" max="7" width="18.5703125" customWidth="1"/>
    <col min="8" max="8" width="13.42578125" customWidth="1"/>
    <col min="9" max="9" width="15.42578125" style="23" bestFit="1" customWidth="1"/>
    <col min="10" max="10" width="2.85546875" style="89" customWidth="1"/>
    <col min="11" max="11" width="3.7109375" customWidth="1"/>
    <col min="12" max="12" width="12.7109375" bestFit="1" customWidth="1"/>
    <col min="13" max="13" width="12.140625" style="23" bestFit="1" customWidth="1"/>
    <col min="14" max="14" width="12.140625" style="42" bestFit="1" customWidth="1"/>
    <col min="15" max="15" width="2.85546875" style="89" customWidth="1"/>
    <col min="16" max="16" width="3.7109375" customWidth="1"/>
    <col min="17" max="17" width="20.28515625" bestFit="1" customWidth="1"/>
    <col min="18" max="18" width="20" bestFit="1" customWidth="1"/>
    <col min="19" max="19" width="13.7109375" customWidth="1"/>
  </cols>
  <sheetData>
    <row r="1" spans="1:19" x14ac:dyDescent="0.25">
      <c r="A1" t="s">
        <v>350</v>
      </c>
    </row>
    <row r="2" spans="1:19" x14ac:dyDescent="0.25">
      <c r="A2" t="s">
        <v>1172</v>
      </c>
    </row>
    <row r="3" spans="1:19" x14ac:dyDescent="0.25">
      <c r="A3" t="s">
        <v>1229</v>
      </c>
    </row>
    <row r="4" spans="1:19" x14ac:dyDescent="0.25">
      <c r="A4" t="s">
        <v>347</v>
      </c>
    </row>
    <row r="5" spans="1:19" ht="15.75" thickBot="1" x14ac:dyDescent="0.3"/>
    <row r="6" spans="1:19" ht="15.75" thickBot="1" x14ac:dyDescent="0.3">
      <c r="A6" s="123" t="s">
        <v>132</v>
      </c>
      <c r="B6" s="124"/>
    </row>
    <row r="7" spans="1:19" ht="16.5" thickTop="1" thickBot="1" x14ac:dyDescent="0.3">
      <c r="A7" s="9" t="s">
        <v>30</v>
      </c>
      <c r="B7" s="3" t="s">
        <v>136</v>
      </c>
      <c r="D7" t="s">
        <v>346</v>
      </c>
      <c r="H7" s="113" t="s">
        <v>1344</v>
      </c>
      <c r="I7" s="114">
        <f>COUNTA(SamplingFeatures[Feature Code])</f>
        <v>7</v>
      </c>
      <c r="L7" s="113" t="s">
        <v>1340</v>
      </c>
      <c r="M7" s="114">
        <f>MAX(Sites[SiteID])</f>
        <v>3</v>
      </c>
      <c r="Q7" s="113" t="s">
        <v>1341</v>
      </c>
      <c r="R7" s="115">
        <f>MAX(Specimens[SpecimenID])</f>
        <v>4</v>
      </c>
    </row>
    <row r="8" spans="1:19" ht="15.75" thickBot="1" x14ac:dyDescent="0.3">
      <c r="A8" s="8" t="s">
        <v>131</v>
      </c>
      <c r="B8" s="6" t="s">
        <v>135</v>
      </c>
      <c r="D8" t="s">
        <v>1174</v>
      </c>
    </row>
    <row r="9" spans="1:19" ht="15.75" thickBot="1" x14ac:dyDescent="0.3">
      <c r="J9" s="126" t="s">
        <v>228</v>
      </c>
      <c r="K9" s="126"/>
      <c r="L9" s="126"/>
      <c r="M9" s="126"/>
      <c r="O9" s="126" t="s">
        <v>227</v>
      </c>
      <c r="P9" s="126"/>
      <c r="Q9" s="126"/>
      <c r="R9" s="126"/>
    </row>
    <row r="10" spans="1:19" ht="15.75" thickBot="1" x14ac:dyDescent="0.3">
      <c r="A10" s="28" t="s">
        <v>25</v>
      </c>
      <c r="B10" s="29" t="s">
        <v>26</v>
      </c>
      <c r="C10" s="29" t="s">
        <v>130</v>
      </c>
      <c r="D10" s="29" t="s">
        <v>243</v>
      </c>
      <c r="E10" s="30" t="s">
        <v>241</v>
      </c>
      <c r="F10" s="31" t="s">
        <v>242</v>
      </c>
      <c r="G10" s="32" t="s">
        <v>244</v>
      </c>
      <c r="H10" s="32" t="s">
        <v>29</v>
      </c>
      <c r="I10" s="95" t="s">
        <v>1306</v>
      </c>
      <c r="J10" s="41"/>
      <c r="K10" s="90" t="s">
        <v>1227</v>
      </c>
      <c r="L10" s="43" t="s">
        <v>224</v>
      </c>
      <c r="M10" s="29" t="s">
        <v>27</v>
      </c>
      <c r="N10" s="48" t="s">
        <v>28</v>
      </c>
      <c r="O10" s="79"/>
      <c r="P10" s="90" t="s">
        <v>1228</v>
      </c>
      <c r="Q10" s="43" t="s">
        <v>225</v>
      </c>
      <c r="R10" s="29" t="s">
        <v>199</v>
      </c>
      <c r="S10" s="48" t="s">
        <v>226</v>
      </c>
    </row>
    <row r="11" spans="1:19" ht="45.75" thickTop="1" x14ac:dyDescent="0.25">
      <c r="A11" s="26"/>
      <c r="B11" s="2" t="s">
        <v>32</v>
      </c>
      <c r="C11" s="2" t="s">
        <v>53</v>
      </c>
      <c r="D11" s="2" t="s">
        <v>230</v>
      </c>
      <c r="E11" s="54" t="s">
        <v>235</v>
      </c>
      <c r="F11" s="55"/>
      <c r="G11" s="56"/>
      <c r="H11" s="56"/>
      <c r="I11" s="56"/>
      <c r="J11" s="42"/>
      <c r="K11" s="91">
        <f>IF(SamplingFeatures[[#This Row],[Sampling Feature Type]]="Site",MAX(K$10:K10)+1,"")</f>
        <v>1</v>
      </c>
      <c r="L11" s="26" t="s">
        <v>95</v>
      </c>
      <c r="M11" s="2">
        <v>40.809522000000001</v>
      </c>
      <c r="N11" s="24">
        <v>-111.765472</v>
      </c>
      <c r="O11" s="80"/>
      <c r="P11" s="91" t="str">
        <f>IF(SamplingFeatures[[#This Row],[Sampling Feature Type]]="Specimen",MAX(P$10:P10)+1,"")</f>
        <v/>
      </c>
      <c r="Q11" s="27" t="str">
        <f>IF(SamplingFeatures[[#This Row],[Sampling Feature Type]]="Specimen","SELECT VALUE","")</f>
        <v/>
      </c>
      <c r="R11" s="2" t="str">
        <f>IF(SamplingFeatures[[#This Row],[Sampling Feature Type]]="Specimen","SELECT VALUE","")</f>
        <v/>
      </c>
      <c r="S11" s="24" t="str">
        <f>IF(SamplingFeatures[[#This Row],[Sampling Feature Type]]="Specimen","SELECT VALUE","")</f>
        <v/>
      </c>
    </row>
    <row r="12" spans="1:19" ht="45" x14ac:dyDescent="0.25">
      <c r="A12" s="27"/>
      <c r="B12" s="2" t="s">
        <v>32</v>
      </c>
      <c r="C12" s="4" t="s">
        <v>53</v>
      </c>
      <c r="D12" s="4" t="s">
        <v>231</v>
      </c>
      <c r="E12" s="57" t="s">
        <v>236</v>
      </c>
      <c r="F12" s="58"/>
      <c r="G12" s="59"/>
      <c r="H12" s="59"/>
      <c r="I12" s="59"/>
      <c r="J12" s="42"/>
      <c r="K12" s="92">
        <f>IF(SamplingFeatures[[#This Row],[Sampling Feature Type]]="Site",MAX(K$10:K11)+1,"")</f>
        <v>2</v>
      </c>
      <c r="L12" s="26" t="s">
        <v>95</v>
      </c>
      <c r="M12" s="4">
        <v>40.774228000000001</v>
      </c>
      <c r="N12" s="25">
        <v>-111.817025</v>
      </c>
      <c r="O12" s="80"/>
      <c r="P12" s="93" t="str">
        <f>IF(SamplingFeatures[[#This Row],[Sampling Feature Type]]="Specimen",MAX(P$10:P11)+1,"")</f>
        <v/>
      </c>
      <c r="Q12" s="27" t="str">
        <f>IF(SamplingFeatures[[#This Row],[Sampling Feature Type]]="Specimen","SELECT VALUE","")</f>
        <v/>
      </c>
      <c r="R12" s="4" t="str">
        <f>IF(SamplingFeatures[[#This Row],[Sampling Feature Type]]="Specimen","SELECT VALUE","")</f>
        <v/>
      </c>
      <c r="S12" s="25" t="str">
        <f>IF(SamplingFeatures[[#This Row],[Sampling Feature Type]]="Specimen","SELECT VALUE","")</f>
        <v/>
      </c>
    </row>
    <row r="13" spans="1:19" x14ac:dyDescent="0.25">
      <c r="A13" s="27"/>
      <c r="B13" s="2" t="s">
        <v>31</v>
      </c>
      <c r="C13" s="4" t="s">
        <v>52</v>
      </c>
      <c r="D13" s="4" t="s">
        <v>232</v>
      </c>
      <c r="E13" s="57" t="s">
        <v>237</v>
      </c>
      <c r="F13" s="58"/>
      <c r="G13" s="59"/>
      <c r="H13" s="59"/>
      <c r="I13" s="59"/>
      <c r="J13" s="42"/>
      <c r="K13" s="93" t="str">
        <f>IF(SamplingFeatures[[#This Row],[Sampling Feature Type]]="Site",MAX(K$10:K12)+1,"")</f>
        <v/>
      </c>
      <c r="L13" s="26" t="str">
        <f>IF(SamplingFeatures[[#This Row],[Sampling Feature Type]]="Site","SELECT VALUE","")</f>
        <v/>
      </c>
      <c r="M13" s="4" t="str">
        <f>IF(SamplingFeatures[[#This Row],[Sampling Feature Type]]="Site","ENTER VALUE","")</f>
        <v/>
      </c>
      <c r="N13" s="25" t="str">
        <f>IF(SamplingFeatures[[#This Row],[Sampling Feature Type]]="Site","ENTER VALUE","")</f>
        <v/>
      </c>
      <c r="O13" s="80"/>
      <c r="P13" s="93">
        <f>IF(SamplingFeatures[[#This Row],[Sampling Feature Type]]="Specimen",MAX(P$10:P12)+1,"")</f>
        <v>1</v>
      </c>
      <c r="Q13" s="27" t="s">
        <v>115</v>
      </c>
      <c r="R13" s="4" t="s">
        <v>259</v>
      </c>
      <c r="S13" s="25" t="b">
        <v>1</v>
      </c>
    </row>
    <row r="14" spans="1:19" x14ac:dyDescent="0.25">
      <c r="A14" s="27"/>
      <c r="B14" s="2" t="s">
        <v>31</v>
      </c>
      <c r="C14" s="4" t="s">
        <v>52</v>
      </c>
      <c r="D14" s="4" t="s">
        <v>233</v>
      </c>
      <c r="E14" s="57" t="s">
        <v>238</v>
      </c>
      <c r="F14" s="58"/>
      <c r="G14" s="59"/>
      <c r="H14" s="59"/>
      <c r="I14" s="59"/>
      <c r="J14" s="42"/>
      <c r="K14" s="93" t="str">
        <f>IF(SamplingFeatures[[#This Row],[Sampling Feature Type]]="Site",MAX(K$10:K13)+1,"")</f>
        <v/>
      </c>
      <c r="L14" s="26" t="str">
        <f>IF(SamplingFeatures[[#This Row],[Sampling Feature Type]]="Site","SELECT VALUE","")</f>
        <v/>
      </c>
      <c r="M14" s="4" t="str">
        <f>IF(SamplingFeatures[[#This Row],[Sampling Feature Type]]="Site","ENTER VALUE","")</f>
        <v/>
      </c>
      <c r="N14" s="25" t="str">
        <f>IF(SamplingFeatures[[#This Row],[Sampling Feature Type]]="Site","ENTER VALUE","")</f>
        <v/>
      </c>
      <c r="O14" s="80"/>
      <c r="P14" s="93">
        <f>IF(SamplingFeatures[[#This Row],[Sampling Feature Type]]="Specimen",MAX(P$10:P13)+1,"")</f>
        <v>2</v>
      </c>
      <c r="Q14" s="27" t="s">
        <v>115</v>
      </c>
      <c r="R14" s="4" t="s">
        <v>259</v>
      </c>
      <c r="S14" s="25" t="b">
        <v>1</v>
      </c>
    </row>
    <row r="15" spans="1:19" x14ac:dyDescent="0.25">
      <c r="A15" s="27"/>
      <c r="B15" s="2" t="s">
        <v>31</v>
      </c>
      <c r="C15" s="4" t="s">
        <v>52</v>
      </c>
      <c r="D15" s="4" t="s">
        <v>234</v>
      </c>
      <c r="E15" s="57" t="s">
        <v>239</v>
      </c>
      <c r="F15" s="58"/>
      <c r="G15" s="59"/>
      <c r="H15" s="59"/>
      <c r="I15" s="59"/>
      <c r="J15" s="42"/>
      <c r="K15" s="93" t="str">
        <f>IF(SamplingFeatures[[#This Row],[Sampling Feature Type]]="Site",MAX(K$10:K14)+1,"")</f>
        <v/>
      </c>
      <c r="L15" s="26" t="str">
        <f>IF(SamplingFeatures[[#This Row],[Sampling Feature Type]]="Site","SELECT VALUE","")</f>
        <v/>
      </c>
      <c r="M15" s="4" t="str">
        <f>IF(SamplingFeatures[[#This Row],[Sampling Feature Type]]="Site","ENTER VALUE","")</f>
        <v/>
      </c>
      <c r="N15" s="25" t="str">
        <f>IF(SamplingFeatures[[#This Row],[Sampling Feature Type]]="Site","ENTER VALUE","")</f>
        <v/>
      </c>
      <c r="O15" s="80"/>
      <c r="P15" s="93">
        <f>IF(SamplingFeatures[[#This Row],[Sampling Feature Type]]="Specimen",MAX(P$10:P14)+1,"")</f>
        <v>3</v>
      </c>
      <c r="Q15" s="27" t="s">
        <v>115</v>
      </c>
      <c r="R15" s="4" t="s">
        <v>259</v>
      </c>
      <c r="S15" s="25" t="b">
        <v>1</v>
      </c>
    </row>
    <row r="16" spans="1:19" x14ac:dyDescent="0.25">
      <c r="A16" s="27"/>
      <c r="B16" s="2" t="s">
        <v>31</v>
      </c>
      <c r="C16" s="4" t="s">
        <v>52</v>
      </c>
      <c r="D16" s="4">
        <v>524</v>
      </c>
      <c r="E16" s="57" t="s">
        <v>240</v>
      </c>
      <c r="F16" s="58"/>
      <c r="G16" s="59"/>
      <c r="H16" s="59"/>
      <c r="I16" s="59"/>
      <c r="J16" s="42"/>
      <c r="K16" s="93" t="str">
        <f>IF(SamplingFeatures[[#This Row],[Sampling Feature Type]]="Site",MAX(K$10:K15)+1,"")</f>
        <v/>
      </c>
      <c r="L16" s="26" t="str">
        <f>IF(SamplingFeatures[[#This Row],[Sampling Feature Type]]="Site","SELECT VALUE","")</f>
        <v/>
      </c>
      <c r="M16" s="4" t="str">
        <f>IF(SamplingFeatures[[#This Row],[Sampling Feature Type]]="Site","ENTER VALUE","")</f>
        <v/>
      </c>
      <c r="N16" s="25" t="str">
        <f>IF(SamplingFeatures[[#This Row],[Sampling Feature Type]]="Site","ENTER VALUE","")</f>
        <v/>
      </c>
      <c r="O16" s="80"/>
      <c r="P16" s="93">
        <f>IF(SamplingFeatures[[#This Row],[Sampling Feature Type]]="Specimen",MAX(P$10:P15)+1,"")</f>
        <v>4</v>
      </c>
      <c r="Q16" s="27" t="s">
        <v>115</v>
      </c>
      <c r="R16" s="4" t="s">
        <v>259</v>
      </c>
      <c r="S16" s="25" t="b">
        <v>1</v>
      </c>
    </row>
    <row r="17" spans="1:19" ht="15" customHeight="1" x14ac:dyDescent="0.25">
      <c r="A17" s="27"/>
      <c r="B17" s="2" t="s">
        <v>32</v>
      </c>
      <c r="C17" s="4" t="s">
        <v>53</v>
      </c>
      <c r="D17" s="4" t="s">
        <v>245</v>
      </c>
      <c r="E17" s="57" t="s">
        <v>246</v>
      </c>
      <c r="F17" s="58" t="s">
        <v>247</v>
      </c>
      <c r="G17" s="59"/>
      <c r="H17" s="59">
        <v>2629.2</v>
      </c>
      <c r="I17" s="59"/>
      <c r="J17" s="42"/>
      <c r="K17" s="93">
        <f>IF(SamplingFeatures[[#This Row],[Sampling Feature Type]]="Site",MAX(K$10:K16)+1,"")</f>
        <v>3</v>
      </c>
      <c r="L17" s="26" t="s">
        <v>65</v>
      </c>
      <c r="M17" s="4">
        <v>41.864804999999997</v>
      </c>
      <c r="N17" s="25">
        <v>-111.50749399999999</v>
      </c>
      <c r="O17" s="80"/>
      <c r="P17" s="93" t="str">
        <f>IF(SamplingFeatures[[#This Row],[Sampling Feature Type]]="Specimen",MAX(P$10:P16)+1,"")</f>
        <v/>
      </c>
      <c r="Q17" s="27" t="str">
        <f>IF(SamplingFeatures[[#This Row],[Sampling Feature Type]]="Specimen","SELECT VALUE","")</f>
        <v/>
      </c>
      <c r="R17" s="4" t="str">
        <f>IF(SamplingFeatures[[#This Row],[Sampling Feature Type]]="Specimen","SELECT VALUE","")</f>
        <v/>
      </c>
      <c r="S17" s="25" t="str">
        <f>IF(SamplingFeatures[[#This Row],[Sampling Feature Type]]="Specimen","SELECT VALUE","")</f>
        <v/>
      </c>
    </row>
    <row r="18" spans="1:19" x14ac:dyDescent="0.25">
      <c r="A18" s="27"/>
      <c r="B18" s="2"/>
      <c r="C18" s="4"/>
      <c r="D18" s="4"/>
      <c r="E18" s="57"/>
      <c r="F18" s="58"/>
      <c r="G18" s="59"/>
      <c r="H18" s="59"/>
      <c r="I18" s="59"/>
      <c r="J18" s="42"/>
      <c r="K18" s="93" t="str">
        <f>IF(SamplingFeatures[[#This Row],[Sampling Feature Type]]="Site",MAX(K$10:K17)+1,"")</f>
        <v/>
      </c>
      <c r="L18" s="26" t="str">
        <f>IF(SamplingFeatures[[#This Row],[Sampling Feature Type]]="Site","SELECT VALUE","")</f>
        <v/>
      </c>
      <c r="M18" s="4" t="str">
        <f>IF(SamplingFeatures[[#This Row],[Sampling Feature Type]]="Site","ENTER VALUE","")</f>
        <v/>
      </c>
      <c r="N18" s="25" t="str">
        <f>IF(SamplingFeatures[[#This Row],[Sampling Feature Type]]="Site","ENTER VALUE","")</f>
        <v/>
      </c>
      <c r="O18" s="80"/>
      <c r="P18" s="93" t="str">
        <f>IF(SamplingFeatures[[#This Row],[Sampling Feature Type]]="Specimen",MAX(P$10:P17)+1,"")</f>
        <v/>
      </c>
      <c r="Q18" s="27" t="str">
        <f>IF(SamplingFeatures[[#This Row],[Sampling Feature Type]]="Specimen","SELECT VALUE","")</f>
        <v/>
      </c>
      <c r="R18" s="4" t="str">
        <f>IF(SamplingFeatures[[#This Row],[Sampling Feature Type]]="Specimen","SELECT VALUE","")</f>
        <v/>
      </c>
      <c r="S18" s="25" t="str">
        <f>IF(SamplingFeatures[[#This Row],[Sampling Feature Type]]="Specimen","SELECT VALUE","")</f>
        <v/>
      </c>
    </row>
    <row r="19" spans="1:19" x14ac:dyDescent="0.25">
      <c r="A19" s="27"/>
      <c r="B19" s="2"/>
      <c r="C19" s="4"/>
      <c r="D19" s="4"/>
      <c r="E19" s="57"/>
      <c r="F19" s="58"/>
      <c r="G19" s="59"/>
      <c r="H19" s="59"/>
      <c r="I19" s="59"/>
      <c r="J19" s="42"/>
      <c r="K19" s="93" t="str">
        <f>IF(SamplingFeatures[[#This Row],[Sampling Feature Type]]="Site",MAX(K$10:K18)+1,"")</f>
        <v/>
      </c>
      <c r="L19" s="26" t="str">
        <f>IF(SamplingFeatures[[#This Row],[Sampling Feature Type]]="Site","SELECT VALUE","")</f>
        <v/>
      </c>
      <c r="M19" s="4" t="str">
        <f>IF(SamplingFeatures[[#This Row],[Sampling Feature Type]]="Site","ENTER VALUE","")</f>
        <v/>
      </c>
      <c r="N19" s="25" t="str">
        <f>IF(SamplingFeatures[[#This Row],[Sampling Feature Type]]="Site","ENTER VALUE","")</f>
        <v/>
      </c>
      <c r="O19" s="80"/>
      <c r="P19" s="93" t="str">
        <f>IF(SamplingFeatures[[#This Row],[Sampling Feature Type]]="Specimen",MAX(P$10:P18)+1,"")</f>
        <v/>
      </c>
      <c r="Q19" s="27" t="str">
        <f>IF(SamplingFeatures[[#This Row],[Sampling Feature Type]]="Specimen","SELECT VALUE","")</f>
        <v/>
      </c>
      <c r="R19" s="4" t="str">
        <f>IF(SamplingFeatures[[#This Row],[Sampling Feature Type]]="Specimen","SELECT VALUE","")</f>
        <v/>
      </c>
      <c r="S19" s="25" t="str">
        <f>IF(SamplingFeatures[[#This Row],[Sampling Feature Type]]="Specimen","SELECT VALUE","")</f>
        <v/>
      </c>
    </row>
    <row r="20" spans="1:19" x14ac:dyDescent="0.25">
      <c r="A20" s="27"/>
      <c r="B20" s="2"/>
      <c r="C20" s="4"/>
      <c r="D20" s="4"/>
      <c r="E20" s="57"/>
      <c r="F20" s="58"/>
      <c r="G20" s="59"/>
      <c r="H20" s="59"/>
      <c r="I20" s="59"/>
      <c r="J20" s="42"/>
      <c r="K20" s="93" t="str">
        <f>IF(SamplingFeatures[[#This Row],[Sampling Feature Type]]="Site",MAX(K$10:K19)+1,"")</f>
        <v/>
      </c>
      <c r="L20" s="26" t="str">
        <f>IF(SamplingFeatures[[#This Row],[Sampling Feature Type]]="Site","SELECT VALUE","")</f>
        <v/>
      </c>
      <c r="M20" s="4" t="str">
        <f>IF(SamplingFeatures[[#This Row],[Sampling Feature Type]]="Site","ENTER VALUE","")</f>
        <v/>
      </c>
      <c r="N20" s="25" t="str">
        <f>IF(SamplingFeatures[[#This Row],[Sampling Feature Type]]="Site","ENTER VALUE","")</f>
        <v/>
      </c>
      <c r="O20" s="80"/>
      <c r="P20" s="93" t="str">
        <f>IF(SamplingFeatures[[#This Row],[Sampling Feature Type]]="Specimen",MAX(P$10:P19)+1,"")</f>
        <v/>
      </c>
      <c r="Q20" s="27" t="str">
        <f>IF(SamplingFeatures[[#This Row],[Sampling Feature Type]]="Specimen","SELECT VALUE","")</f>
        <v/>
      </c>
      <c r="R20" s="4" t="str">
        <f>IF(SamplingFeatures[[#This Row],[Sampling Feature Type]]="Specimen","SELECT VALUE","")</f>
        <v/>
      </c>
      <c r="S20" s="25" t="str">
        <f>IF(SamplingFeatures[[#This Row],[Sampling Feature Type]]="Specimen","SELECT VALUE","")</f>
        <v/>
      </c>
    </row>
    <row r="21" spans="1:19" x14ac:dyDescent="0.25">
      <c r="A21" s="27"/>
      <c r="B21" s="2"/>
      <c r="C21" s="4"/>
      <c r="D21" s="4"/>
      <c r="E21" s="57"/>
      <c r="F21" s="58"/>
      <c r="G21" s="59"/>
      <c r="H21" s="59"/>
      <c r="I21" s="59"/>
      <c r="J21" s="42"/>
      <c r="K21" s="93" t="str">
        <f>IF(SamplingFeatures[[#This Row],[Sampling Feature Type]]="Site",MAX(K$10:K20)+1,"")</f>
        <v/>
      </c>
      <c r="L21" s="26" t="str">
        <f>IF(SamplingFeatures[[#This Row],[Sampling Feature Type]]="Site","SELECT VALUE","")</f>
        <v/>
      </c>
      <c r="M21" s="4" t="str">
        <f>IF(SamplingFeatures[[#This Row],[Sampling Feature Type]]="Site","ENTER VALUE","")</f>
        <v/>
      </c>
      <c r="N21" s="25" t="str">
        <f>IF(SamplingFeatures[[#This Row],[Sampling Feature Type]]="Site","ENTER VALUE","")</f>
        <v/>
      </c>
      <c r="O21" s="80"/>
      <c r="P21" s="93" t="str">
        <f>IF(SamplingFeatures[[#This Row],[Sampling Feature Type]]="Specimen",MAX(P$10:P20)+1,"")</f>
        <v/>
      </c>
      <c r="Q21" s="27" t="str">
        <f>IF(SamplingFeatures[[#This Row],[Sampling Feature Type]]="Specimen","SELECT VALUE","")</f>
        <v/>
      </c>
      <c r="R21" s="4" t="str">
        <f>IF(SamplingFeatures[[#This Row],[Sampling Feature Type]]="Specimen","SELECT VALUE","")</f>
        <v/>
      </c>
      <c r="S21" s="25" t="str">
        <f>IF(SamplingFeatures[[#This Row],[Sampling Feature Type]]="Specimen","SELECT VALUE","")</f>
        <v/>
      </c>
    </row>
    <row r="22" spans="1:19" x14ac:dyDescent="0.25">
      <c r="A22" s="27"/>
      <c r="B22" s="4"/>
      <c r="C22" s="4"/>
      <c r="D22" s="4"/>
      <c r="E22" s="57"/>
      <c r="F22" s="58"/>
      <c r="G22" s="59"/>
      <c r="H22" s="59"/>
      <c r="I22" s="59"/>
      <c r="J22" s="42"/>
      <c r="K22" s="93" t="str">
        <f>IF(SamplingFeatures[[#This Row],[Sampling Feature Type]]="Site",MAX(K$10:K21)+1,"")</f>
        <v/>
      </c>
      <c r="L22" s="26" t="str">
        <f>IF(SamplingFeatures[[#This Row],[Sampling Feature Type]]="Site","SELECT VALUE","")</f>
        <v/>
      </c>
      <c r="M22" s="4" t="str">
        <f>IF(SamplingFeatures[[#This Row],[Sampling Feature Type]]="Site","ENTER VALUE","")</f>
        <v/>
      </c>
      <c r="N22" s="25" t="str">
        <f>IF(SamplingFeatures[[#This Row],[Sampling Feature Type]]="Site","ENTER VALUE","")</f>
        <v/>
      </c>
      <c r="O22" s="80"/>
      <c r="P22" s="93" t="str">
        <f>IF(SamplingFeatures[[#This Row],[Sampling Feature Type]]="Specimen",MAX(P$10:P21)+1,"")</f>
        <v/>
      </c>
      <c r="Q22" s="27" t="str">
        <f>IF(SamplingFeatures[[#This Row],[Sampling Feature Type]]="Specimen","SELECT VALUE","")</f>
        <v/>
      </c>
      <c r="R22" s="4" t="str">
        <f>IF(SamplingFeatures[[#This Row],[Sampling Feature Type]]="Specimen","SELECT VALUE","")</f>
        <v/>
      </c>
      <c r="S22" s="25" t="str">
        <f>IF(SamplingFeatures[[#This Row],[Sampling Feature Type]]="Specimen","SELECT VALUE","")</f>
        <v/>
      </c>
    </row>
    <row r="23" spans="1:19" x14ac:dyDescent="0.25">
      <c r="A23" s="27"/>
      <c r="B23" s="4"/>
      <c r="C23" s="4"/>
      <c r="D23" s="4"/>
      <c r="E23" s="57"/>
      <c r="F23" s="58"/>
      <c r="G23" s="59"/>
      <c r="H23" s="59"/>
      <c r="I23" s="59"/>
      <c r="J23" s="42"/>
      <c r="K23" s="93" t="str">
        <f>IF(SamplingFeatures[[#This Row],[Sampling Feature Type]]="Site",MAX(K$10:K22)+1,"")</f>
        <v/>
      </c>
      <c r="L23" s="26" t="str">
        <f>IF(SamplingFeatures[[#This Row],[Sampling Feature Type]]="Site","SELECT VALUE","")</f>
        <v/>
      </c>
      <c r="M23" s="4" t="str">
        <f>IF(SamplingFeatures[[#This Row],[Sampling Feature Type]]="Site","ENTER VALUE","")</f>
        <v/>
      </c>
      <c r="N23" s="25" t="str">
        <f>IF(SamplingFeatures[[#This Row],[Sampling Feature Type]]="Site","ENTER VALUE","")</f>
        <v/>
      </c>
      <c r="O23" s="80"/>
      <c r="P23" s="93" t="str">
        <f>IF(SamplingFeatures[[#This Row],[Sampling Feature Type]]="Specimen",MAX(P$10:P22)+1,"")</f>
        <v/>
      </c>
      <c r="Q23" s="27" t="str">
        <f>IF(SamplingFeatures[[#This Row],[Sampling Feature Type]]="Specimen","SELECT VALUE","")</f>
        <v/>
      </c>
      <c r="R23" s="4" t="str">
        <f>IF(SamplingFeatures[[#This Row],[Sampling Feature Type]]="Specimen","SELECT VALUE","")</f>
        <v/>
      </c>
      <c r="S23" s="25" t="str">
        <f>IF(SamplingFeatures[[#This Row],[Sampling Feature Type]]="Specimen","SELECT VALUE","")</f>
        <v/>
      </c>
    </row>
    <row r="24" spans="1:19" x14ac:dyDescent="0.25">
      <c r="A24" s="27"/>
      <c r="B24" s="4"/>
      <c r="C24" s="4"/>
      <c r="D24" s="4"/>
      <c r="E24" s="57"/>
      <c r="F24" s="58"/>
      <c r="G24" s="59"/>
      <c r="H24" s="59"/>
      <c r="I24" s="59"/>
      <c r="J24" s="42"/>
      <c r="K24" s="93" t="str">
        <f>IF(SamplingFeatures[[#This Row],[Sampling Feature Type]]="Site",MAX(K$10:K23)+1,"")</f>
        <v/>
      </c>
      <c r="L24" s="26" t="str">
        <f>IF(SamplingFeatures[[#This Row],[Sampling Feature Type]]="Site","SELECT VALUE","")</f>
        <v/>
      </c>
      <c r="M24" s="4" t="str">
        <f>IF(SamplingFeatures[[#This Row],[Sampling Feature Type]]="Site","ENTER VALUE","")</f>
        <v/>
      </c>
      <c r="N24" s="25" t="str">
        <f>IF(SamplingFeatures[[#This Row],[Sampling Feature Type]]="Site","ENTER VALUE","")</f>
        <v/>
      </c>
      <c r="O24" s="80"/>
      <c r="P24" s="93" t="str">
        <f>IF(SamplingFeatures[[#This Row],[Sampling Feature Type]]="Specimen",MAX(P$10:P23)+1,"")</f>
        <v/>
      </c>
      <c r="Q24" s="27" t="str">
        <f>IF(SamplingFeatures[[#This Row],[Sampling Feature Type]]="Specimen","SELECT VALUE","")</f>
        <v/>
      </c>
      <c r="R24" s="4" t="str">
        <f>IF(SamplingFeatures[[#This Row],[Sampling Feature Type]]="Specimen","SELECT VALUE","")</f>
        <v/>
      </c>
      <c r="S24" s="25" t="str">
        <f>IF(SamplingFeatures[[#This Row],[Sampling Feature Type]]="Specimen","SELECT VALUE","")</f>
        <v/>
      </c>
    </row>
    <row r="25" spans="1:19" x14ac:dyDescent="0.25">
      <c r="A25" s="27"/>
      <c r="B25" s="4"/>
      <c r="C25" s="4"/>
      <c r="D25" s="4"/>
      <c r="E25" s="57"/>
      <c r="F25" s="58"/>
      <c r="G25" s="59"/>
      <c r="H25" s="59"/>
      <c r="I25" s="59"/>
      <c r="J25" s="42"/>
      <c r="K25" s="93" t="str">
        <f>IF(SamplingFeatures[[#This Row],[Sampling Feature Type]]="Site",MAX(K$10:K24)+1,"")</f>
        <v/>
      </c>
      <c r="L25" s="26" t="str">
        <f>IF(SamplingFeatures[[#This Row],[Sampling Feature Type]]="Site","SELECT VALUE","")</f>
        <v/>
      </c>
      <c r="M25" s="4" t="str">
        <f>IF(SamplingFeatures[[#This Row],[Sampling Feature Type]]="Site","ENTER VALUE","")</f>
        <v/>
      </c>
      <c r="N25" s="25" t="str">
        <f>IF(SamplingFeatures[[#This Row],[Sampling Feature Type]]="Site","ENTER VALUE","")</f>
        <v/>
      </c>
      <c r="O25" s="80"/>
      <c r="P25" s="93" t="str">
        <f>IF(SamplingFeatures[[#This Row],[Sampling Feature Type]]="Specimen",MAX(P$10:P24)+1,"")</f>
        <v/>
      </c>
      <c r="Q25" s="27" t="str">
        <f>IF(SamplingFeatures[[#This Row],[Sampling Feature Type]]="Specimen","SELECT VALUE","")</f>
        <v/>
      </c>
      <c r="R25" s="4" t="str">
        <f>IF(SamplingFeatures[[#This Row],[Sampling Feature Type]]="Specimen","SELECT VALUE","")</f>
        <v/>
      </c>
      <c r="S25" s="25" t="str">
        <f>IF(SamplingFeatures[[#This Row],[Sampling Feature Type]]="Specimen","SELECT VALUE","")</f>
        <v/>
      </c>
    </row>
    <row r="26" spans="1:19" x14ac:dyDescent="0.25">
      <c r="A26" s="27"/>
      <c r="B26" s="4"/>
      <c r="C26" s="4"/>
      <c r="D26" s="4"/>
      <c r="E26" s="57"/>
      <c r="F26" s="58"/>
      <c r="G26" s="59"/>
      <c r="H26" s="59"/>
      <c r="I26" s="59"/>
      <c r="J26" s="42"/>
      <c r="K26" s="93" t="str">
        <f>IF(SamplingFeatures[[#This Row],[Sampling Feature Type]]="Site",MAX(K$10:K25)+1,"")</f>
        <v/>
      </c>
      <c r="L26" s="26" t="str">
        <f>IF(SamplingFeatures[[#This Row],[Sampling Feature Type]]="Site","SELECT VALUE","")</f>
        <v/>
      </c>
      <c r="M26" s="4" t="str">
        <f>IF(SamplingFeatures[[#This Row],[Sampling Feature Type]]="Site","ENTER VALUE","")</f>
        <v/>
      </c>
      <c r="N26" s="25" t="str">
        <f>IF(SamplingFeatures[[#This Row],[Sampling Feature Type]]="Site","ENTER VALUE","")</f>
        <v/>
      </c>
      <c r="O26" s="80"/>
      <c r="P26" s="93" t="str">
        <f>IF(SamplingFeatures[[#This Row],[Sampling Feature Type]]="Specimen",MAX(P$10:P25)+1,"")</f>
        <v/>
      </c>
      <c r="Q26" s="27" t="str">
        <f>IF(SamplingFeatures[[#This Row],[Sampling Feature Type]]="Specimen","SELECT VALUE","")</f>
        <v/>
      </c>
      <c r="R26" s="4" t="str">
        <f>IF(SamplingFeatures[[#This Row],[Sampling Feature Type]]="Specimen","SELECT VALUE","")</f>
        <v/>
      </c>
      <c r="S26" s="25" t="str">
        <f>IF(SamplingFeatures[[#This Row],[Sampling Feature Type]]="Specimen","SELECT VALUE","")</f>
        <v/>
      </c>
    </row>
    <row r="27" spans="1:19" x14ac:dyDescent="0.25">
      <c r="A27" s="27"/>
      <c r="B27" s="4"/>
      <c r="C27" s="4"/>
      <c r="D27" s="4"/>
      <c r="E27" s="57"/>
      <c r="F27" s="58"/>
      <c r="G27" s="59"/>
      <c r="H27" s="59"/>
      <c r="I27" s="59"/>
      <c r="J27" s="42"/>
      <c r="K27" s="93" t="str">
        <f>IF(SamplingFeatures[[#This Row],[Sampling Feature Type]]="Site",MAX(K$10:K26)+1,"")</f>
        <v/>
      </c>
      <c r="L27" s="26" t="str">
        <f>IF(SamplingFeatures[[#This Row],[Sampling Feature Type]]="Site","SELECT VALUE","")</f>
        <v/>
      </c>
      <c r="M27" s="4" t="str">
        <f>IF(SamplingFeatures[[#This Row],[Sampling Feature Type]]="Site","ENTER VALUE","")</f>
        <v/>
      </c>
      <c r="N27" s="25" t="str">
        <f>IF(SamplingFeatures[[#This Row],[Sampling Feature Type]]="Site","ENTER VALUE","")</f>
        <v/>
      </c>
      <c r="O27" s="80"/>
      <c r="P27" s="93" t="str">
        <f>IF(SamplingFeatures[[#This Row],[Sampling Feature Type]]="Specimen",MAX(P$10:P26)+1,"")</f>
        <v/>
      </c>
      <c r="Q27" s="27" t="str">
        <f>IF(SamplingFeatures[[#This Row],[Sampling Feature Type]]="Specimen","SELECT VALUE","")</f>
        <v/>
      </c>
      <c r="R27" s="4" t="str">
        <f>IF(SamplingFeatures[[#This Row],[Sampling Feature Type]]="Specimen","SELECT VALUE","")</f>
        <v/>
      </c>
      <c r="S27" s="25" t="str">
        <f>IF(SamplingFeatures[[#This Row],[Sampling Feature Type]]="Specimen","SELECT VALUE","")</f>
        <v/>
      </c>
    </row>
    <row r="28" spans="1:19" x14ac:dyDescent="0.25">
      <c r="A28" s="27"/>
      <c r="B28" s="4"/>
      <c r="C28" s="4"/>
      <c r="D28" s="4"/>
      <c r="E28" s="57"/>
      <c r="F28" s="58"/>
      <c r="G28" s="59"/>
      <c r="H28" s="59"/>
      <c r="I28" s="59"/>
      <c r="J28" s="42"/>
      <c r="K28" s="93" t="str">
        <f>IF(SamplingFeatures[[#This Row],[Sampling Feature Type]]="Site",MAX(K$10:K27)+1,"")</f>
        <v/>
      </c>
      <c r="L28" s="26" t="str">
        <f>IF(SamplingFeatures[[#This Row],[Sampling Feature Type]]="Site","SELECT VALUE","")</f>
        <v/>
      </c>
      <c r="M28" s="4" t="str">
        <f>IF(SamplingFeatures[[#This Row],[Sampling Feature Type]]="Site","ENTER VALUE","")</f>
        <v/>
      </c>
      <c r="N28" s="25" t="str">
        <f>IF(SamplingFeatures[[#This Row],[Sampling Feature Type]]="Site","ENTER VALUE","")</f>
        <v/>
      </c>
      <c r="O28" s="80"/>
      <c r="P28" s="93" t="str">
        <f>IF(SamplingFeatures[[#This Row],[Sampling Feature Type]]="Specimen",MAX(P$10:P27)+1,"")</f>
        <v/>
      </c>
      <c r="Q28" s="27" t="str">
        <f>IF(SamplingFeatures[[#This Row],[Sampling Feature Type]]="Specimen","SELECT VALUE","")</f>
        <v/>
      </c>
      <c r="R28" s="4" t="str">
        <f>IF(SamplingFeatures[[#This Row],[Sampling Feature Type]]="Specimen","SELECT VALUE","")</f>
        <v/>
      </c>
      <c r="S28" s="25" t="str">
        <f>IF(SamplingFeatures[[#This Row],[Sampling Feature Type]]="Specimen","SELECT VALUE","")</f>
        <v/>
      </c>
    </row>
    <row r="29" spans="1:19" x14ac:dyDescent="0.25">
      <c r="A29" s="27"/>
      <c r="B29" s="4"/>
      <c r="C29" s="4"/>
      <c r="D29" s="4"/>
      <c r="E29" s="57"/>
      <c r="F29" s="58"/>
      <c r="G29" s="59"/>
      <c r="H29" s="59"/>
      <c r="I29" s="59"/>
      <c r="J29" s="42"/>
      <c r="K29" s="93" t="str">
        <f>IF(SamplingFeatures[[#This Row],[Sampling Feature Type]]="Site",MAX(K$10:K28)+1,"")</f>
        <v/>
      </c>
      <c r="L29" s="26" t="str">
        <f>IF(SamplingFeatures[[#This Row],[Sampling Feature Type]]="Site","SELECT VALUE","")</f>
        <v/>
      </c>
      <c r="M29" s="4" t="str">
        <f>IF(SamplingFeatures[[#This Row],[Sampling Feature Type]]="Site","ENTER VALUE","")</f>
        <v/>
      </c>
      <c r="N29" s="25" t="str">
        <f>IF(SamplingFeatures[[#This Row],[Sampling Feature Type]]="Site","ENTER VALUE","")</f>
        <v/>
      </c>
      <c r="O29" s="80"/>
      <c r="P29" s="93" t="str">
        <f>IF(SamplingFeatures[[#This Row],[Sampling Feature Type]]="Specimen",MAX(P$10:P28)+1,"")</f>
        <v/>
      </c>
      <c r="Q29" s="27" t="str">
        <f>IF(SamplingFeatures[[#This Row],[Sampling Feature Type]]="Specimen","SELECT VALUE","")</f>
        <v/>
      </c>
      <c r="R29" s="4" t="str">
        <f>IF(SamplingFeatures[[#This Row],[Sampling Feature Type]]="Specimen","SELECT VALUE","")</f>
        <v/>
      </c>
      <c r="S29" s="25" t="str">
        <f>IF(SamplingFeatures[[#This Row],[Sampling Feature Type]]="Specimen","SELECT VALUE","")</f>
        <v/>
      </c>
    </row>
    <row r="30" spans="1:19" x14ac:dyDescent="0.25">
      <c r="A30" s="27"/>
      <c r="B30" s="4"/>
      <c r="C30" s="4"/>
      <c r="D30" s="4"/>
      <c r="E30" s="57"/>
      <c r="F30" s="58"/>
      <c r="G30" s="59"/>
      <c r="H30" s="59"/>
      <c r="I30" s="59"/>
      <c r="J30" s="42"/>
      <c r="K30" s="93" t="str">
        <f>IF(SamplingFeatures[[#This Row],[Sampling Feature Type]]="Site",MAX(K$10:K29)+1,"")</f>
        <v/>
      </c>
      <c r="L30" s="26" t="str">
        <f>IF(SamplingFeatures[[#This Row],[Sampling Feature Type]]="Site","SELECT VALUE","")</f>
        <v/>
      </c>
      <c r="M30" s="4" t="str">
        <f>IF(SamplingFeatures[[#This Row],[Sampling Feature Type]]="Site","ENTER VALUE","")</f>
        <v/>
      </c>
      <c r="N30" s="25" t="str">
        <f>IF(SamplingFeatures[[#This Row],[Sampling Feature Type]]="Site","ENTER VALUE","")</f>
        <v/>
      </c>
      <c r="O30" s="80"/>
      <c r="P30" s="93" t="str">
        <f>IF(SamplingFeatures[[#This Row],[Sampling Feature Type]]="Specimen",MAX(P$10:P29)+1,"")</f>
        <v/>
      </c>
      <c r="Q30" s="27" t="str">
        <f>IF(SamplingFeatures[[#This Row],[Sampling Feature Type]]="Specimen","SELECT VALUE","")</f>
        <v/>
      </c>
      <c r="R30" s="4" t="str">
        <f>IF(SamplingFeatures[[#This Row],[Sampling Feature Type]]="Specimen","SELECT VALUE","")</f>
        <v/>
      </c>
      <c r="S30" s="25" t="str">
        <f>IF(SamplingFeatures[[#This Row],[Sampling Feature Type]]="Specimen","SELECT VALUE","")</f>
        <v/>
      </c>
    </row>
    <row r="31" spans="1:19" x14ac:dyDescent="0.25">
      <c r="A31" s="27"/>
      <c r="B31" s="4"/>
      <c r="C31" s="4"/>
      <c r="D31" s="4"/>
      <c r="E31" s="57"/>
      <c r="F31" s="58"/>
      <c r="G31" s="59"/>
      <c r="H31" s="59"/>
      <c r="I31" s="59"/>
      <c r="J31" s="42"/>
      <c r="K31" s="93" t="str">
        <f>IF(SamplingFeatures[[#This Row],[Sampling Feature Type]]="Site",MAX(K$10:K30)+1,"")</f>
        <v/>
      </c>
      <c r="L31" s="26" t="str">
        <f>IF(SamplingFeatures[[#This Row],[Sampling Feature Type]]="Site","SELECT VALUE","")</f>
        <v/>
      </c>
      <c r="M31" s="4" t="str">
        <f>IF(SamplingFeatures[[#This Row],[Sampling Feature Type]]="Site","ENTER VALUE","")</f>
        <v/>
      </c>
      <c r="N31" s="25" t="str">
        <f>IF(SamplingFeatures[[#This Row],[Sampling Feature Type]]="Site","ENTER VALUE","")</f>
        <v/>
      </c>
      <c r="O31" s="80"/>
      <c r="P31" s="93" t="str">
        <f>IF(SamplingFeatures[[#This Row],[Sampling Feature Type]]="Specimen",MAX(P$10:P30)+1,"")</f>
        <v/>
      </c>
      <c r="Q31" s="27" t="str">
        <f>IF(SamplingFeatures[[#This Row],[Sampling Feature Type]]="Specimen","SELECT VALUE","")</f>
        <v/>
      </c>
      <c r="R31" s="4" t="str">
        <f>IF(SamplingFeatures[[#This Row],[Sampling Feature Type]]="Specimen","SELECT VALUE","")</f>
        <v/>
      </c>
      <c r="S31" s="25" t="str">
        <f>IF(SamplingFeatures[[#This Row],[Sampling Feature Type]]="Specimen","SELECT VALUE","")</f>
        <v/>
      </c>
    </row>
    <row r="32" spans="1:19" x14ac:dyDescent="0.25">
      <c r="A32" s="27"/>
      <c r="B32" s="4"/>
      <c r="C32" s="4"/>
      <c r="D32" s="4"/>
      <c r="E32" s="57"/>
      <c r="F32" s="58"/>
      <c r="G32" s="59"/>
      <c r="H32" s="59"/>
      <c r="I32" s="59"/>
      <c r="J32" s="42"/>
      <c r="K32" s="93" t="str">
        <f>IF(SamplingFeatures[[#This Row],[Sampling Feature Type]]="Site",MAX(K$10:K31)+1,"")</f>
        <v/>
      </c>
      <c r="L32" s="26" t="str">
        <f>IF(SamplingFeatures[[#This Row],[Sampling Feature Type]]="Site","SELECT VALUE","")</f>
        <v/>
      </c>
      <c r="M32" s="4" t="str">
        <f>IF(SamplingFeatures[[#This Row],[Sampling Feature Type]]="Site","ENTER VALUE","")</f>
        <v/>
      </c>
      <c r="N32" s="25" t="str">
        <f>IF(SamplingFeatures[[#This Row],[Sampling Feature Type]]="Site","ENTER VALUE","")</f>
        <v/>
      </c>
      <c r="O32" s="80"/>
      <c r="P32" s="93" t="str">
        <f>IF(SamplingFeatures[[#This Row],[Sampling Feature Type]]="Specimen",MAX(P$10:P31)+1,"")</f>
        <v/>
      </c>
      <c r="Q32" s="27" t="str">
        <f>IF(SamplingFeatures[[#This Row],[Sampling Feature Type]]="Specimen","SELECT VALUE","")</f>
        <v/>
      </c>
      <c r="R32" s="4" t="str">
        <f>IF(SamplingFeatures[[#This Row],[Sampling Feature Type]]="Specimen","SELECT VALUE","")</f>
        <v/>
      </c>
      <c r="S32" s="25" t="str">
        <f>IF(SamplingFeatures[[#This Row],[Sampling Feature Type]]="Specimen","SELECT VALUE","")</f>
        <v/>
      </c>
    </row>
    <row r="33" spans="1:19" x14ac:dyDescent="0.25">
      <c r="A33" s="27"/>
      <c r="B33" s="4"/>
      <c r="C33" s="4"/>
      <c r="D33" s="4"/>
      <c r="E33" s="57"/>
      <c r="F33" s="58"/>
      <c r="G33" s="59"/>
      <c r="H33" s="59"/>
      <c r="I33" s="59"/>
      <c r="J33" s="42"/>
      <c r="K33" s="93" t="str">
        <f>IF(SamplingFeatures[[#This Row],[Sampling Feature Type]]="Site",MAX(K$10:K32)+1,"")</f>
        <v/>
      </c>
      <c r="L33" s="26" t="str">
        <f>IF(SamplingFeatures[[#This Row],[Sampling Feature Type]]="Site","SELECT VALUE","")</f>
        <v/>
      </c>
      <c r="M33" s="4" t="str">
        <f>IF(SamplingFeatures[[#This Row],[Sampling Feature Type]]="Site","ENTER VALUE","")</f>
        <v/>
      </c>
      <c r="N33" s="25" t="str">
        <f>IF(SamplingFeatures[[#This Row],[Sampling Feature Type]]="Site","ENTER VALUE","")</f>
        <v/>
      </c>
      <c r="O33" s="80"/>
      <c r="P33" s="93" t="str">
        <f>IF(SamplingFeatures[[#This Row],[Sampling Feature Type]]="Specimen",MAX(P$10:P32)+1,"")</f>
        <v/>
      </c>
      <c r="Q33" s="27" t="str">
        <f>IF(SamplingFeatures[[#This Row],[Sampling Feature Type]]="Specimen","SELECT VALUE","")</f>
        <v/>
      </c>
      <c r="R33" s="4" t="str">
        <f>IF(SamplingFeatures[[#This Row],[Sampling Feature Type]]="Specimen","SELECT VALUE","")</f>
        <v/>
      </c>
      <c r="S33" s="25" t="str">
        <f>IF(SamplingFeatures[[#This Row],[Sampling Feature Type]]="Specimen","SELECT VALUE","")</f>
        <v/>
      </c>
    </row>
    <row r="34" spans="1:19" x14ac:dyDescent="0.25">
      <c r="A34" s="27"/>
      <c r="B34" s="4"/>
      <c r="C34" s="4"/>
      <c r="D34" s="4"/>
      <c r="E34" s="57"/>
      <c r="F34" s="58"/>
      <c r="G34" s="59"/>
      <c r="H34" s="59"/>
      <c r="I34" s="59"/>
      <c r="J34" s="42"/>
      <c r="K34" s="93" t="str">
        <f>IF(SamplingFeatures[[#This Row],[Sampling Feature Type]]="Site",MAX(K$10:K33)+1,"")</f>
        <v/>
      </c>
      <c r="L34" s="26" t="str">
        <f>IF(SamplingFeatures[[#This Row],[Sampling Feature Type]]="Site","SELECT VALUE","")</f>
        <v/>
      </c>
      <c r="M34" s="4" t="str">
        <f>IF(SamplingFeatures[[#This Row],[Sampling Feature Type]]="Site","ENTER VALUE","")</f>
        <v/>
      </c>
      <c r="N34" s="25" t="str">
        <f>IF(SamplingFeatures[[#This Row],[Sampling Feature Type]]="Site","ENTER VALUE","")</f>
        <v/>
      </c>
      <c r="O34" s="80"/>
      <c r="P34" s="93" t="str">
        <f>IF(SamplingFeatures[[#This Row],[Sampling Feature Type]]="Specimen",MAX(P$10:P33)+1,"")</f>
        <v/>
      </c>
      <c r="Q34" s="27" t="str">
        <f>IF(SamplingFeatures[[#This Row],[Sampling Feature Type]]="Specimen","SELECT VALUE","")</f>
        <v/>
      </c>
      <c r="R34" s="4" t="str">
        <f>IF(SamplingFeatures[[#This Row],[Sampling Feature Type]]="Specimen","SELECT VALUE","")</f>
        <v/>
      </c>
      <c r="S34" s="25" t="str">
        <f>IF(SamplingFeatures[[#This Row],[Sampling Feature Type]]="Specimen","SELECT VALUE","")</f>
        <v/>
      </c>
    </row>
    <row r="35" spans="1:19" x14ac:dyDescent="0.25">
      <c r="A35" s="27"/>
      <c r="B35" s="4"/>
      <c r="C35" s="4"/>
      <c r="D35" s="4"/>
      <c r="E35" s="57"/>
      <c r="F35" s="58"/>
      <c r="G35" s="59"/>
      <c r="H35" s="59"/>
      <c r="I35" s="59"/>
      <c r="J35" s="42"/>
      <c r="K35" s="93" t="str">
        <f>IF(SamplingFeatures[[#This Row],[Sampling Feature Type]]="Site",MAX(K$10:K34)+1,"")</f>
        <v/>
      </c>
      <c r="L35" s="26" t="str">
        <f>IF(SamplingFeatures[[#This Row],[Sampling Feature Type]]="Site","SELECT VALUE","")</f>
        <v/>
      </c>
      <c r="M35" s="4" t="str">
        <f>IF(SamplingFeatures[[#This Row],[Sampling Feature Type]]="Site","ENTER VALUE","")</f>
        <v/>
      </c>
      <c r="N35" s="25" t="str">
        <f>IF(SamplingFeatures[[#This Row],[Sampling Feature Type]]="Site","ENTER VALUE","")</f>
        <v/>
      </c>
      <c r="O35" s="80"/>
      <c r="P35" s="93" t="str">
        <f>IF(SamplingFeatures[[#This Row],[Sampling Feature Type]]="Specimen",MAX(P$10:P34)+1,"")</f>
        <v/>
      </c>
      <c r="Q35" s="27" t="str">
        <f>IF(SamplingFeatures[[#This Row],[Sampling Feature Type]]="Specimen","SELECT VALUE","")</f>
        <v/>
      </c>
      <c r="R35" s="4" t="str">
        <f>IF(SamplingFeatures[[#This Row],[Sampling Feature Type]]="Specimen","SELECT VALUE","")</f>
        <v/>
      </c>
      <c r="S35" s="25" t="str">
        <f>IF(SamplingFeatures[[#This Row],[Sampling Feature Type]]="Specimen","SELECT VALUE","")</f>
        <v/>
      </c>
    </row>
    <row r="36" spans="1:19" x14ac:dyDescent="0.25">
      <c r="A36" s="27"/>
      <c r="B36" s="4"/>
      <c r="C36" s="4"/>
      <c r="D36" s="4"/>
      <c r="E36" s="57"/>
      <c r="F36" s="58"/>
      <c r="G36" s="59"/>
      <c r="H36" s="59"/>
      <c r="I36" s="59"/>
      <c r="J36" s="42"/>
      <c r="K36" s="93" t="str">
        <f>IF(SamplingFeatures[[#This Row],[Sampling Feature Type]]="Site",MAX(K$10:K35)+1,"")</f>
        <v/>
      </c>
      <c r="L36" s="26" t="str">
        <f>IF(SamplingFeatures[[#This Row],[Sampling Feature Type]]="Site","SELECT VALUE","")</f>
        <v/>
      </c>
      <c r="M36" s="4" t="str">
        <f>IF(SamplingFeatures[[#This Row],[Sampling Feature Type]]="Site","ENTER VALUE","")</f>
        <v/>
      </c>
      <c r="N36" s="25" t="str">
        <f>IF(SamplingFeatures[[#This Row],[Sampling Feature Type]]="Site","ENTER VALUE","")</f>
        <v/>
      </c>
      <c r="O36" s="80"/>
      <c r="P36" s="93" t="str">
        <f>IF(SamplingFeatures[[#This Row],[Sampling Feature Type]]="Specimen",MAX(P$10:P35)+1,"")</f>
        <v/>
      </c>
      <c r="Q36" s="27" t="str">
        <f>IF(SamplingFeatures[[#This Row],[Sampling Feature Type]]="Specimen","SELECT VALUE","")</f>
        <v/>
      </c>
      <c r="R36" s="4" t="str">
        <f>IF(SamplingFeatures[[#This Row],[Sampling Feature Type]]="Specimen","SELECT VALUE","")</f>
        <v/>
      </c>
      <c r="S36" s="25" t="str">
        <f>IF(SamplingFeatures[[#This Row],[Sampling Feature Type]]="Specimen","SELECT VALUE","")</f>
        <v/>
      </c>
    </row>
    <row r="37" spans="1:19" x14ac:dyDescent="0.25">
      <c r="A37" s="27"/>
      <c r="B37" s="4"/>
      <c r="C37" s="4"/>
      <c r="D37" s="4"/>
      <c r="E37" s="57"/>
      <c r="F37" s="58"/>
      <c r="G37" s="59"/>
      <c r="H37" s="59"/>
      <c r="I37" s="59"/>
      <c r="J37" s="42"/>
      <c r="K37" s="93" t="str">
        <f>IF(SamplingFeatures[[#This Row],[Sampling Feature Type]]="Site",MAX(K$10:K36)+1,"")</f>
        <v/>
      </c>
      <c r="L37" s="26" t="str">
        <f>IF(SamplingFeatures[[#This Row],[Sampling Feature Type]]="Site","SELECT VALUE","")</f>
        <v/>
      </c>
      <c r="M37" s="4" t="str">
        <f>IF(SamplingFeatures[[#This Row],[Sampling Feature Type]]="Site","ENTER VALUE","")</f>
        <v/>
      </c>
      <c r="N37" s="25" t="str">
        <f>IF(SamplingFeatures[[#This Row],[Sampling Feature Type]]="Site","ENTER VALUE","")</f>
        <v/>
      </c>
      <c r="O37" s="80"/>
      <c r="P37" s="93" t="str">
        <f>IF(SamplingFeatures[[#This Row],[Sampling Feature Type]]="Specimen",MAX(P$10:P36)+1,"")</f>
        <v/>
      </c>
      <c r="Q37" s="27" t="str">
        <f>IF(SamplingFeatures[[#This Row],[Sampling Feature Type]]="Specimen","SELECT VALUE","")</f>
        <v/>
      </c>
      <c r="R37" s="4" t="str">
        <f>IF(SamplingFeatures[[#This Row],[Sampling Feature Type]]="Specimen","SELECT VALUE","")</f>
        <v/>
      </c>
      <c r="S37" s="25" t="str">
        <f>IF(SamplingFeatures[[#This Row],[Sampling Feature Type]]="Specimen","SELECT VALUE","")</f>
        <v/>
      </c>
    </row>
    <row r="38" spans="1:19" x14ac:dyDescent="0.25">
      <c r="A38" s="27"/>
      <c r="B38" s="4"/>
      <c r="C38" s="4"/>
      <c r="D38" s="4"/>
      <c r="E38" s="57"/>
      <c r="F38" s="58"/>
      <c r="G38" s="59"/>
      <c r="H38" s="59"/>
      <c r="I38" s="59"/>
      <c r="J38" s="42"/>
      <c r="K38" s="93" t="str">
        <f>IF(SamplingFeatures[[#This Row],[Sampling Feature Type]]="Site",MAX(K$10:K37)+1,"")</f>
        <v/>
      </c>
      <c r="L38" s="26" t="str">
        <f>IF(SamplingFeatures[[#This Row],[Sampling Feature Type]]="Site","SELECT VALUE","")</f>
        <v/>
      </c>
      <c r="M38" s="4" t="str">
        <f>IF(SamplingFeatures[[#This Row],[Sampling Feature Type]]="Site","ENTER VALUE","")</f>
        <v/>
      </c>
      <c r="N38" s="25" t="str">
        <f>IF(SamplingFeatures[[#This Row],[Sampling Feature Type]]="Site","ENTER VALUE","")</f>
        <v/>
      </c>
      <c r="O38" s="80"/>
      <c r="P38" s="93" t="str">
        <f>IF(SamplingFeatures[[#This Row],[Sampling Feature Type]]="Specimen",MAX(P$10:P37)+1,"")</f>
        <v/>
      </c>
      <c r="Q38" s="27" t="str">
        <f>IF(SamplingFeatures[[#This Row],[Sampling Feature Type]]="Specimen","SELECT VALUE","")</f>
        <v/>
      </c>
      <c r="R38" s="4" t="str">
        <f>IF(SamplingFeatures[[#This Row],[Sampling Feature Type]]="Specimen","SELECT VALUE","")</f>
        <v/>
      </c>
      <c r="S38" s="25" t="str">
        <f>IF(SamplingFeatures[[#This Row],[Sampling Feature Type]]="Specimen","SELECT VALUE","")</f>
        <v/>
      </c>
    </row>
    <row r="39" spans="1:19" x14ac:dyDescent="0.25">
      <c r="A39" s="27"/>
      <c r="B39" s="4"/>
      <c r="C39" s="4"/>
      <c r="D39" s="4"/>
      <c r="E39" s="57"/>
      <c r="F39" s="58"/>
      <c r="G39" s="59"/>
      <c r="H39" s="59"/>
      <c r="I39" s="59"/>
      <c r="J39" s="42"/>
      <c r="K39" s="93" t="str">
        <f>IF(SamplingFeatures[[#This Row],[Sampling Feature Type]]="Site",MAX(K$10:K38)+1,"")</f>
        <v/>
      </c>
      <c r="L39" s="26" t="str">
        <f>IF(SamplingFeatures[[#This Row],[Sampling Feature Type]]="Site","SELECT VALUE","")</f>
        <v/>
      </c>
      <c r="M39" s="4" t="str">
        <f>IF(SamplingFeatures[[#This Row],[Sampling Feature Type]]="Site","ENTER VALUE","")</f>
        <v/>
      </c>
      <c r="N39" s="25" t="str">
        <f>IF(SamplingFeatures[[#This Row],[Sampling Feature Type]]="Site","ENTER VALUE","")</f>
        <v/>
      </c>
      <c r="O39" s="80"/>
      <c r="P39" s="93" t="str">
        <f>IF(SamplingFeatures[[#This Row],[Sampling Feature Type]]="Specimen",MAX(P$10:P38)+1,"")</f>
        <v/>
      </c>
      <c r="Q39" s="27" t="str">
        <f>IF(SamplingFeatures[[#This Row],[Sampling Feature Type]]="Specimen","SELECT VALUE","")</f>
        <v/>
      </c>
      <c r="R39" s="4" t="str">
        <f>IF(SamplingFeatures[[#This Row],[Sampling Feature Type]]="Specimen","SELECT VALUE","")</f>
        <v/>
      </c>
      <c r="S39" s="25" t="str">
        <f>IF(SamplingFeatures[[#This Row],[Sampling Feature Type]]="Specimen","SELECT VALUE","")</f>
        <v/>
      </c>
    </row>
    <row r="40" spans="1:19" x14ac:dyDescent="0.25">
      <c r="A40" s="27"/>
      <c r="B40" s="4"/>
      <c r="C40" s="4"/>
      <c r="D40" s="4"/>
      <c r="E40" s="57"/>
      <c r="F40" s="58"/>
      <c r="G40" s="59"/>
      <c r="H40" s="59"/>
      <c r="I40" s="59"/>
      <c r="J40" s="42"/>
      <c r="K40" s="93" t="str">
        <f>IF(SamplingFeatures[[#This Row],[Sampling Feature Type]]="Site",MAX(K$10:K39)+1,"")</f>
        <v/>
      </c>
      <c r="L40" s="26" t="str">
        <f>IF(SamplingFeatures[[#This Row],[Sampling Feature Type]]="Site","SELECT VALUE","")</f>
        <v/>
      </c>
      <c r="M40" s="4" t="str">
        <f>IF(SamplingFeatures[[#This Row],[Sampling Feature Type]]="Site","ENTER VALUE","")</f>
        <v/>
      </c>
      <c r="N40" s="25" t="str">
        <f>IF(SamplingFeatures[[#This Row],[Sampling Feature Type]]="Site","ENTER VALUE","")</f>
        <v/>
      </c>
      <c r="O40" s="80"/>
      <c r="P40" s="93" t="str">
        <f>IF(SamplingFeatures[[#This Row],[Sampling Feature Type]]="Specimen",MAX(P$10:P39)+1,"")</f>
        <v/>
      </c>
      <c r="Q40" s="27" t="str">
        <f>IF(SamplingFeatures[[#This Row],[Sampling Feature Type]]="Specimen","SELECT VALUE","")</f>
        <v/>
      </c>
      <c r="R40" s="4" t="str">
        <f>IF(SamplingFeatures[[#This Row],[Sampling Feature Type]]="Specimen","SELECT VALUE","")</f>
        <v/>
      </c>
      <c r="S40" s="25" t="str">
        <f>IF(SamplingFeatures[[#This Row],[Sampling Feature Type]]="Specimen","SELECT VALUE","")</f>
        <v/>
      </c>
    </row>
    <row r="41" spans="1:19" x14ac:dyDescent="0.25">
      <c r="A41" s="27"/>
      <c r="B41" s="4"/>
      <c r="C41" s="4"/>
      <c r="D41" s="4"/>
      <c r="E41" s="57"/>
      <c r="F41" s="58"/>
      <c r="G41" s="59"/>
      <c r="H41" s="59"/>
      <c r="I41" s="59"/>
      <c r="J41" s="42"/>
      <c r="K41" s="93" t="str">
        <f>IF(SamplingFeatures[[#This Row],[Sampling Feature Type]]="Site",MAX(K$10:K40)+1,"")</f>
        <v/>
      </c>
      <c r="L41" s="26" t="str">
        <f>IF(SamplingFeatures[[#This Row],[Sampling Feature Type]]="Site","SELECT VALUE","")</f>
        <v/>
      </c>
      <c r="M41" s="4" t="str">
        <f>IF(SamplingFeatures[[#This Row],[Sampling Feature Type]]="Site","ENTER VALUE","")</f>
        <v/>
      </c>
      <c r="N41" s="25" t="str">
        <f>IF(SamplingFeatures[[#This Row],[Sampling Feature Type]]="Site","ENTER VALUE","")</f>
        <v/>
      </c>
      <c r="O41" s="80"/>
      <c r="P41" s="93" t="str">
        <f>IF(SamplingFeatures[[#This Row],[Sampling Feature Type]]="Specimen",MAX(P$10:P40)+1,"")</f>
        <v/>
      </c>
      <c r="Q41" s="27" t="str">
        <f>IF(SamplingFeatures[[#This Row],[Sampling Feature Type]]="Specimen","SELECT VALUE","")</f>
        <v/>
      </c>
      <c r="R41" s="4" t="str">
        <f>IF(SamplingFeatures[[#This Row],[Sampling Feature Type]]="Specimen","SELECT VALUE","")</f>
        <v/>
      </c>
      <c r="S41" s="25" t="str">
        <f>IF(SamplingFeatures[[#This Row],[Sampling Feature Type]]="Specimen","SELECT VALUE","")</f>
        <v/>
      </c>
    </row>
    <row r="42" spans="1:19" x14ac:dyDescent="0.25">
      <c r="A42" s="27"/>
      <c r="B42" s="4"/>
      <c r="C42" s="4"/>
      <c r="D42" s="4"/>
      <c r="E42" s="57"/>
      <c r="F42" s="58"/>
      <c r="G42" s="59"/>
      <c r="H42" s="59"/>
      <c r="I42" s="59"/>
      <c r="J42" s="42"/>
      <c r="K42" s="93" t="str">
        <f>IF(SamplingFeatures[[#This Row],[Sampling Feature Type]]="Site",MAX(K$10:K41)+1,"")</f>
        <v/>
      </c>
      <c r="L42" s="26" t="str">
        <f>IF(SamplingFeatures[[#This Row],[Sampling Feature Type]]="Site","SELECT VALUE","")</f>
        <v/>
      </c>
      <c r="M42" s="4" t="str">
        <f>IF(SamplingFeatures[[#This Row],[Sampling Feature Type]]="Site","ENTER VALUE","")</f>
        <v/>
      </c>
      <c r="N42" s="25" t="str">
        <f>IF(SamplingFeatures[[#This Row],[Sampling Feature Type]]="Site","ENTER VALUE","")</f>
        <v/>
      </c>
      <c r="O42" s="80"/>
      <c r="P42" s="93" t="str">
        <f>IF(SamplingFeatures[[#This Row],[Sampling Feature Type]]="Specimen",MAX(P$10:P41)+1,"")</f>
        <v/>
      </c>
      <c r="Q42" s="27" t="str">
        <f>IF(SamplingFeatures[[#This Row],[Sampling Feature Type]]="Specimen","SELECT VALUE","")</f>
        <v/>
      </c>
      <c r="R42" s="4" t="str">
        <f>IF(SamplingFeatures[[#This Row],[Sampling Feature Type]]="Specimen","SELECT VALUE","")</f>
        <v/>
      </c>
      <c r="S42" s="25" t="str">
        <f>IF(SamplingFeatures[[#This Row],[Sampling Feature Type]]="Specimen","SELECT VALUE","")</f>
        <v/>
      </c>
    </row>
    <row r="43" spans="1:19" x14ac:dyDescent="0.25">
      <c r="A43" s="27"/>
      <c r="B43" s="4"/>
      <c r="C43" s="4"/>
      <c r="D43" s="4"/>
      <c r="E43" s="57"/>
      <c r="F43" s="58"/>
      <c r="G43" s="59"/>
      <c r="H43" s="59"/>
      <c r="I43" s="59"/>
      <c r="J43" s="42"/>
      <c r="K43" s="93" t="str">
        <f>IF(SamplingFeatures[[#This Row],[Sampling Feature Type]]="Site",MAX(K$10:K42)+1,"")</f>
        <v/>
      </c>
      <c r="L43" s="26" t="str">
        <f>IF(SamplingFeatures[[#This Row],[Sampling Feature Type]]="Site","SELECT VALUE","")</f>
        <v/>
      </c>
      <c r="M43" s="4" t="str">
        <f>IF(SamplingFeatures[[#This Row],[Sampling Feature Type]]="Site","ENTER VALUE","")</f>
        <v/>
      </c>
      <c r="N43" s="25" t="str">
        <f>IF(SamplingFeatures[[#This Row],[Sampling Feature Type]]="Site","ENTER VALUE","")</f>
        <v/>
      </c>
      <c r="O43" s="80"/>
      <c r="P43" s="93" t="str">
        <f>IF(SamplingFeatures[[#This Row],[Sampling Feature Type]]="Specimen",MAX(P$10:P42)+1,"")</f>
        <v/>
      </c>
      <c r="Q43" s="27" t="str">
        <f>IF(SamplingFeatures[[#This Row],[Sampling Feature Type]]="Specimen","SELECT VALUE","")</f>
        <v/>
      </c>
      <c r="R43" s="4" t="str">
        <f>IF(SamplingFeatures[[#This Row],[Sampling Feature Type]]="Specimen","SELECT VALUE","")</f>
        <v/>
      </c>
      <c r="S43" s="25" t="str">
        <f>IF(SamplingFeatures[[#This Row],[Sampling Feature Type]]="Specimen","SELECT VALUE","")</f>
        <v/>
      </c>
    </row>
    <row r="44" spans="1:19" x14ac:dyDescent="0.25">
      <c r="A44" s="27"/>
      <c r="B44" s="4"/>
      <c r="C44" s="4"/>
      <c r="D44" s="4"/>
      <c r="E44" s="57"/>
      <c r="F44" s="58"/>
      <c r="G44" s="59"/>
      <c r="H44" s="59"/>
      <c r="I44" s="59"/>
      <c r="J44" s="42"/>
      <c r="K44" s="93" t="str">
        <f>IF(SamplingFeatures[[#This Row],[Sampling Feature Type]]="Site",MAX(K$10:K43)+1,"")</f>
        <v/>
      </c>
      <c r="L44" s="26" t="str">
        <f>IF(SamplingFeatures[[#This Row],[Sampling Feature Type]]="Site","SELECT VALUE","")</f>
        <v/>
      </c>
      <c r="M44" s="4" t="str">
        <f>IF(SamplingFeatures[[#This Row],[Sampling Feature Type]]="Site","ENTER VALUE","")</f>
        <v/>
      </c>
      <c r="N44" s="25" t="str">
        <f>IF(SamplingFeatures[[#This Row],[Sampling Feature Type]]="Site","ENTER VALUE","")</f>
        <v/>
      </c>
      <c r="O44" s="80"/>
      <c r="P44" s="93" t="str">
        <f>IF(SamplingFeatures[[#This Row],[Sampling Feature Type]]="Specimen",MAX(P$10:P43)+1,"")</f>
        <v/>
      </c>
      <c r="Q44" s="27" t="str">
        <f>IF(SamplingFeatures[[#This Row],[Sampling Feature Type]]="Specimen","SELECT VALUE","")</f>
        <v/>
      </c>
      <c r="R44" s="4" t="str">
        <f>IF(SamplingFeatures[[#This Row],[Sampling Feature Type]]="Specimen","SELECT VALUE","")</f>
        <v/>
      </c>
      <c r="S44" s="25" t="str">
        <f>IF(SamplingFeatures[[#This Row],[Sampling Feature Type]]="Specimen","SELECT VALUE","")</f>
        <v/>
      </c>
    </row>
    <row r="45" spans="1:19" x14ac:dyDescent="0.25">
      <c r="A45" s="27"/>
      <c r="B45" s="4"/>
      <c r="C45" s="4"/>
      <c r="D45" s="4"/>
      <c r="E45" s="57"/>
      <c r="F45" s="58"/>
      <c r="G45" s="59"/>
      <c r="H45" s="59"/>
      <c r="I45" s="59"/>
      <c r="J45" s="42"/>
      <c r="K45" s="93" t="str">
        <f>IF(SamplingFeatures[[#This Row],[Sampling Feature Type]]="Site",MAX(K$10:K44)+1,"")</f>
        <v/>
      </c>
      <c r="L45" s="26" t="str">
        <f>IF(SamplingFeatures[[#This Row],[Sampling Feature Type]]="Site","SELECT VALUE","")</f>
        <v/>
      </c>
      <c r="M45" s="4" t="str">
        <f>IF(SamplingFeatures[[#This Row],[Sampling Feature Type]]="Site","ENTER VALUE","")</f>
        <v/>
      </c>
      <c r="N45" s="25" t="str">
        <f>IF(SamplingFeatures[[#This Row],[Sampling Feature Type]]="Site","ENTER VALUE","")</f>
        <v/>
      </c>
      <c r="O45" s="80"/>
      <c r="P45" s="93" t="str">
        <f>IF(SamplingFeatures[[#This Row],[Sampling Feature Type]]="Specimen",MAX(P$10:P44)+1,"")</f>
        <v/>
      </c>
      <c r="Q45" s="27" t="str">
        <f>IF(SamplingFeatures[[#This Row],[Sampling Feature Type]]="Specimen","SELECT VALUE","")</f>
        <v/>
      </c>
      <c r="R45" s="4" t="str">
        <f>IF(SamplingFeatures[[#This Row],[Sampling Feature Type]]="Specimen","SELECT VALUE","")</f>
        <v/>
      </c>
      <c r="S45" s="25" t="str">
        <f>IF(SamplingFeatures[[#This Row],[Sampling Feature Type]]="Specimen","SELECT VALUE","")</f>
        <v/>
      </c>
    </row>
    <row r="46" spans="1:19" x14ac:dyDescent="0.25">
      <c r="A46" s="27"/>
      <c r="B46" s="4"/>
      <c r="C46" s="4"/>
      <c r="D46" s="4"/>
      <c r="E46" s="57"/>
      <c r="F46" s="58"/>
      <c r="G46" s="59"/>
      <c r="H46" s="59"/>
      <c r="I46" s="59"/>
      <c r="J46" s="42"/>
      <c r="K46" s="93" t="str">
        <f>IF(SamplingFeatures[[#This Row],[Sampling Feature Type]]="Site",MAX(K$10:K45)+1,"")</f>
        <v/>
      </c>
      <c r="L46" s="26" t="str">
        <f>IF(SamplingFeatures[[#This Row],[Sampling Feature Type]]="Site","SELECT VALUE","")</f>
        <v/>
      </c>
      <c r="M46" s="4" t="str">
        <f>IF(SamplingFeatures[[#This Row],[Sampling Feature Type]]="Site","ENTER VALUE","")</f>
        <v/>
      </c>
      <c r="N46" s="25" t="str">
        <f>IF(SamplingFeatures[[#This Row],[Sampling Feature Type]]="Site","ENTER VALUE","")</f>
        <v/>
      </c>
      <c r="O46" s="80"/>
      <c r="P46" s="93" t="str">
        <f>IF(SamplingFeatures[[#This Row],[Sampling Feature Type]]="Specimen",MAX(P$10:P45)+1,"")</f>
        <v/>
      </c>
      <c r="Q46" s="27" t="str">
        <f>IF(SamplingFeatures[[#This Row],[Sampling Feature Type]]="Specimen","SELECT VALUE","")</f>
        <v/>
      </c>
      <c r="R46" s="4" t="str">
        <f>IF(SamplingFeatures[[#This Row],[Sampling Feature Type]]="Specimen","SELECT VALUE","")</f>
        <v/>
      </c>
      <c r="S46" s="25" t="str">
        <f>IF(SamplingFeatures[[#This Row],[Sampling Feature Type]]="Specimen","SELECT VALUE","")</f>
        <v/>
      </c>
    </row>
    <row r="47" spans="1:19" x14ac:dyDescent="0.25">
      <c r="A47" s="27"/>
      <c r="B47" s="4"/>
      <c r="C47" s="4"/>
      <c r="D47" s="4"/>
      <c r="E47" s="57"/>
      <c r="F47" s="58"/>
      <c r="G47" s="59"/>
      <c r="H47" s="59"/>
      <c r="I47" s="59"/>
      <c r="J47" s="42"/>
      <c r="K47" s="93" t="str">
        <f>IF(SamplingFeatures[[#This Row],[Sampling Feature Type]]="Site",MAX(K$10:K46)+1,"")</f>
        <v/>
      </c>
      <c r="L47" s="26" t="str">
        <f>IF(SamplingFeatures[[#This Row],[Sampling Feature Type]]="Site","SELECT VALUE","")</f>
        <v/>
      </c>
      <c r="M47" s="4" t="str">
        <f>IF(SamplingFeatures[[#This Row],[Sampling Feature Type]]="Site","ENTER VALUE","")</f>
        <v/>
      </c>
      <c r="N47" s="25" t="str">
        <f>IF(SamplingFeatures[[#This Row],[Sampling Feature Type]]="Site","ENTER VALUE","")</f>
        <v/>
      </c>
      <c r="O47" s="80"/>
      <c r="P47" s="93" t="str">
        <f>IF(SamplingFeatures[[#This Row],[Sampling Feature Type]]="Specimen",MAX(P$10:P46)+1,"")</f>
        <v/>
      </c>
      <c r="Q47" s="27" t="str">
        <f>IF(SamplingFeatures[[#This Row],[Sampling Feature Type]]="Specimen","SELECT VALUE","")</f>
        <v/>
      </c>
      <c r="R47" s="4" t="str">
        <f>IF(SamplingFeatures[[#This Row],[Sampling Feature Type]]="Specimen","SELECT VALUE","")</f>
        <v/>
      </c>
      <c r="S47" s="25" t="str">
        <f>IF(SamplingFeatures[[#This Row],[Sampling Feature Type]]="Specimen","SELECT VALUE","")</f>
        <v/>
      </c>
    </row>
    <row r="48" spans="1:19" x14ac:dyDescent="0.25">
      <c r="A48" s="27"/>
      <c r="B48" s="4"/>
      <c r="C48" s="4"/>
      <c r="D48" s="4"/>
      <c r="E48" s="57"/>
      <c r="F48" s="58"/>
      <c r="G48" s="59"/>
      <c r="H48" s="59"/>
      <c r="I48" s="59"/>
      <c r="J48" s="42"/>
      <c r="K48" s="93" t="str">
        <f>IF(SamplingFeatures[[#This Row],[Sampling Feature Type]]="Site",MAX(K$10:K47)+1,"")</f>
        <v/>
      </c>
      <c r="L48" s="26" t="str">
        <f>IF(SamplingFeatures[[#This Row],[Sampling Feature Type]]="Site","SELECT VALUE","")</f>
        <v/>
      </c>
      <c r="M48" s="4" t="str">
        <f>IF(SamplingFeatures[[#This Row],[Sampling Feature Type]]="Site","ENTER VALUE","")</f>
        <v/>
      </c>
      <c r="N48" s="25" t="str">
        <f>IF(SamplingFeatures[[#This Row],[Sampling Feature Type]]="Site","ENTER VALUE","")</f>
        <v/>
      </c>
      <c r="O48" s="80"/>
      <c r="P48" s="93" t="str">
        <f>IF(SamplingFeatures[[#This Row],[Sampling Feature Type]]="Specimen",MAX(P$10:P47)+1,"")</f>
        <v/>
      </c>
      <c r="Q48" s="27" t="str">
        <f>IF(SamplingFeatures[[#This Row],[Sampling Feature Type]]="Specimen","SELECT VALUE","")</f>
        <v/>
      </c>
      <c r="R48" s="4" t="str">
        <f>IF(SamplingFeatures[[#This Row],[Sampling Feature Type]]="Specimen","SELECT VALUE","")</f>
        <v/>
      </c>
      <c r="S48" s="25" t="str">
        <f>IF(SamplingFeatures[[#This Row],[Sampling Feature Type]]="Specimen","SELECT VALUE","")</f>
        <v/>
      </c>
    </row>
    <row r="49" spans="1:19" x14ac:dyDescent="0.25">
      <c r="A49" s="27"/>
      <c r="B49" s="4"/>
      <c r="C49" s="4"/>
      <c r="D49" s="4"/>
      <c r="E49" s="57"/>
      <c r="F49" s="58"/>
      <c r="G49" s="59"/>
      <c r="H49" s="59"/>
      <c r="I49" s="59"/>
      <c r="J49" s="42"/>
      <c r="K49" s="93" t="str">
        <f>IF(SamplingFeatures[[#This Row],[Sampling Feature Type]]="Site",MAX(K$10:K48)+1,"")</f>
        <v/>
      </c>
      <c r="L49" s="26" t="str">
        <f>IF(SamplingFeatures[[#This Row],[Sampling Feature Type]]="Site","SELECT VALUE","")</f>
        <v/>
      </c>
      <c r="M49" s="4" t="str">
        <f>IF(SamplingFeatures[[#This Row],[Sampling Feature Type]]="Site","ENTER VALUE","")</f>
        <v/>
      </c>
      <c r="N49" s="25" t="str">
        <f>IF(SamplingFeatures[[#This Row],[Sampling Feature Type]]="Site","ENTER VALUE","")</f>
        <v/>
      </c>
      <c r="O49" s="80"/>
      <c r="P49" s="93" t="str">
        <f>IF(SamplingFeatures[[#This Row],[Sampling Feature Type]]="Specimen",MAX(P$10:P48)+1,"")</f>
        <v/>
      </c>
      <c r="Q49" s="27" t="str">
        <f>IF(SamplingFeatures[[#This Row],[Sampling Feature Type]]="Specimen","SELECT VALUE","")</f>
        <v/>
      </c>
      <c r="R49" s="4" t="str">
        <f>IF(SamplingFeatures[[#This Row],[Sampling Feature Type]]="Specimen","SELECT VALUE","")</f>
        <v/>
      </c>
      <c r="S49" s="25" t="str">
        <f>IF(SamplingFeatures[[#This Row],[Sampling Feature Type]]="Specimen","SELECT VALUE","")</f>
        <v/>
      </c>
    </row>
    <row r="50" spans="1:19" x14ac:dyDescent="0.25">
      <c r="A50" s="27"/>
      <c r="B50" s="4"/>
      <c r="C50" s="4"/>
      <c r="D50" s="4"/>
      <c r="E50" s="57"/>
      <c r="F50" s="58"/>
      <c r="G50" s="59"/>
      <c r="H50" s="59"/>
      <c r="I50" s="59"/>
      <c r="J50" s="42"/>
      <c r="K50" s="93" t="str">
        <f>IF(SamplingFeatures[[#This Row],[Sampling Feature Type]]="Site",MAX(K$10:K49)+1,"")</f>
        <v/>
      </c>
      <c r="L50" s="26" t="str">
        <f>IF(SamplingFeatures[[#This Row],[Sampling Feature Type]]="Site","SELECT VALUE","")</f>
        <v/>
      </c>
      <c r="M50" s="4" t="str">
        <f>IF(SamplingFeatures[[#This Row],[Sampling Feature Type]]="Site","ENTER VALUE","")</f>
        <v/>
      </c>
      <c r="N50" s="25" t="str">
        <f>IF(SamplingFeatures[[#This Row],[Sampling Feature Type]]="Site","ENTER VALUE","")</f>
        <v/>
      </c>
      <c r="O50" s="80"/>
      <c r="P50" s="93" t="str">
        <f>IF(SamplingFeatures[[#This Row],[Sampling Feature Type]]="Specimen",MAX(P$10:P49)+1,"")</f>
        <v/>
      </c>
      <c r="Q50" s="27" t="str">
        <f>IF(SamplingFeatures[[#This Row],[Sampling Feature Type]]="Specimen","SELECT VALUE","")</f>
        <v/>
      </c>
      <c r="R50" s="4" t="str">
        <f>IF(SamplingFeatures[[#This Row],[Sampling Feature Type]]="Specimen","SELECT VALUE","")</f>
        <v/>
      </c>
      <c r="S50" s="25" t="str">
        <f>IF(SamplingFeatures[[#This Row],[Sampling Feature Type]]="Specimen","SELECT VALUE","")</f>
        <v/>
      </c>
    </row>
    <row r="51" spans="1:19" x14ac:dyDescent="0.25">
      <c r="A51" s="27"/>
      <c r="B51" s="4"/>
      <c r="C51" s="4"/>
      <c r="D51" s="4"/>
      <c r="E51" s="57"/>
      <c r="F51" s="58"/>
      <c r="G51" s="59"/>
      <c r="H51" s="59"/>
      <c r="I51" s="59"/>
      <c r="J51" s="42"/>
      <c r="K51" s="93" t="str">
        <f>IF(SamplingFeatures[[#This Row],[Sampling Feature Type]]="Site",MAX(K$10:K50)+1,"")</f>
        <v/>
      </c>
      <c r="L51" s="26" t="str">
        <f>IF(SamplingFeatures[[#This Row],[Sampling Feature Type]]="Site","SELECT VALUE","")</f>
        <v/>
      </c>
      <c r="M51" s="4" t="str">
        <f>IF(SamplingFeatures[[#This Row],[Sampling Feature Type]]="Site","ENTER VALUE","")</f>
        <v/>
      </c>
      <c r="N51" s="25" t="str">
        <f>IF(SamplingFeatures[[#This Row],[Sampling Feature Type]]="Site","ENTER VALUE","")</f>
        <v/>
      </c>
      <c r="O51" s="80"/>
      <c r="P51" s="93" t="str">
        <f>IF(SamplingFeatures[[#This Row],[Sampling Feature Type]]="Specimen",MAX(P$10:P50)+1,"")</f>
        <v/>
      </c>
      <c r="Q51" s="27" t="str">
        <f>IF(SamplingFeatures[[#This Row],[Sampling Feature Type]]="Specimen","SELECT VALUE","")</f>
        <v/>
      </c>
      <c r="R51" s="4" t="str">
        <f>IF(SamplingFeatures[[#This Row],[Sampling Feature Type]]="Specimen","SELECT VALUE","")</f>
        <v/>
      </c>
      <c r="S51" s="25" t="str">
        <f>IF(SamplingFeatures[[#This Row],[Sampling Feature Type]]="Specimen","SELECT VALUE","")</f>
        <v/>
      </c>
    </row>
    <row r="52" spans="1:19" x14ac:dyDescent="0.25">
      <c r="A52" s="27"/>
      <c r="B52" s="4"/>
      <c r="C52" s="4"/>
      <c r="D52" s="4"/>
      <c r="E52" s="57"/>
      <c r="F52" s="58"/>
      <c r="G52" s="59"/>
      <c r="H52" s="59"/>
      <c r="I52" s="59"/>
      <c r="J52" s="42"/>
      <c r="K52" s="93" t="str">
        <f>IF(SamplingFeatures[[#This Row],[Sampling Feature Type]]="Site",MAX(K$10:K51)+1,"")</f>
        <v/>
      </c>
      <c r="L52" s="26" t="str">
        <f>IF(SamplingFeatures[[#This Row],[Sampling Feature Type]]="Site","SELECT VALUE","")</f>
        <v/>
      </c>
      <c r="M52" s="4" t="str">
        <f>IF(SamplingFeatures[[#This Row],[Sampling Feature Type]]="Site","ENTER VALUE","")</f>
        <v/>
      </c>
      <c r="N52" s="25" t="str">
        <f>IF(SamplingFeatures[[#This Row],[Sampling Feature Type]]="Site","ENTER VALUE","")</f>
        <v/>
      </c>
      <c r="O52" s="80"/>
      <c r="P52" s="93" t="str">
        <f>IF(SamplingFeatures[[#This Row],[Sampling Feature Type]]="Specimen",MAX(P$10:P51)+1,"")</f>
        <v/>
      </c>
      <c r="Q52" s="27" t="str">
        <f>IF(SamplingFeatures[[#This Row],[Sampling Feature Type]]="Specimen","SELECT VALUE","")</f>
        <v/>
      </c>
      <c r="R52" s="4" t="str">
        <f>IF(SamplingFeatures[[#This Row],[Sampling Feature Type]]="Specimen","SELECT VALUE","")</f>
        <v/>
      </c>
      <c r="S52" s="25" t="str">
        <f>IF(SamplingFeatures[[#This Row],[Sampling Feature Type]]="Specimen","SELECT VALUE","")</f>
        <v/>
      </c>
    </row>
    <row r="53" spans="1:19" x14ac:dyDescent="0.25">
      <c r="A53" s="27"/>
      <c r="B53" s="4"/>
      <c r="C53" s="4"/>
      <c r="D53" s="4"/>
      <c r="E53" s="57"/>
      <c r="F53" s="58"/>
      <c r="G53" s="59"/>
      <c r="H53" s="59"/>
      <c r="I53" s="59"/>
      <c r="J53" s="42"/>
      <c r="K53" s="93" t="str">
        <f>IF(SamplingFeatures[[#This Row],[Sampling Feature Type]]="Site",MAX(K$10:K52)+1,"")</f>
        <v/>
      </c>
      <c r="L53" s="26" t="str">
        <f>IF(SamplingFeatures[[#This Row],[Sampling Feature Type]]="Site","SELECT VALUE","")</f>
        <v/>
      </c>
      <c r="M53" s="4" t="str">
        <f>IF(SamplingFeatures[[#This Row],[Sampling Feature Type]]="Site","ENTER VALUE","")</f>
        <v/>
      </c>
      <c r="N53" s="25" t="str">
        <f>IF(SamplingFeatures[[#This Row],[Sampling Feature Type]]="Site","ENTER VALUE","")</f>
        <v/>
      </c>
      <c r="O53" s="80"/>
      <c r="P53" s="93" t="str">
        <f>IF(SamplingFeatures[[#This Row],[Sampling Feature Type]]="Specimen",MAX(P$10:P52)+1,"")</f>
        <v/>
      </c>
      <c r="Q53" s="27" t="str">
        <f>IF(SamplingFeatures[[#This Row],[Sampling Feature Type]]="Specimen","SELECT VALUE","")</f>
        <v/>
      </c>
      <c r="R53" s="4" t="str">
        <f>IF(SamplingFeatures[[#This Row],[Sampling Feature Type]]="Specimen","SELECT VALUE","")</f>
        <v/>
      </c>
      <c r="S53" s="25" t="str">
        <f>IF(SamplingFeatures[[#This Row],[Sampling Feature Type]]="Specimen","SELECT VALUE","")</f>
        <v/>
      </c>
    </row>
    <row r="54" spans="1:19" x14ac:dyDescent="0.25">
      <c r="A54" s="27"/>
      <c r="B54" s="4"/>
      <c r="C54" s="4"/>
      <c r="D54" s="4"/>
      <c r="E54" s="57"/>
      <c r="F54" s="58"/>
      <c r="G54" s="59"/>
      <c r="H54" s="59"/>
      <c r="I54" s="59"/>
      <c r="J54" s="42"/>
      <c r="K54" s="93" t="str">
        <f>IF(SamplingFeatures[[#This Row],[Sampling Feature Type]]="Site",MAX(K$10:K53)+1,"")</f>
        <v/>
      </c>
      <c r="L54" s="26" t="str">
        <f>IF(SamplingFeatures[[#This Row],[Sampling Feature Type]]="Site","SELECT VALUE","")</f>
        <v/>
      </c>
      <c r="M54" s="4" t="str">
        <f>IF(SamplingFeatures[[#This Row],[Sampling Feature Type]]="Site","ENTER VALUE","")</f>
        <v/>
      </c>
      <c r="N54" s="25" t="str">
        <f>IF(SamplingFeatures[[#This Row],[Sampling Feature Type]]="Site","ENTER VALUE","")</f>
        <v/>
      </c>
      <c r="O54" s="80"/>
      <c r="P54" s="93" t="str">
        <f>IF(SamplingFeatures[[#This Row],[Sampling Feature Type]]="Specimen",MAX(P$10:P53)+1,"")</f>
        <v/>
      </c>
      <c r="Q54" s="27" t="str">
        <f>IF(SamplingFeatures[[#This Row],[Sampling Feature Type]]="Specimen","SELECT VALUE","")</f>
        <v/>
      </c>
      <c r="R54" s="4" t="str">
        <f>IF(SamplingFeatures[[#This Row],[Sampling Feature Type]]="Specimen","SELECT VALUE","")</f>
        <v/>
      </c>
      <c r="S54" s="25" t="str">
        <f>IF(SamplingFeatures[[#This Row],[Sampling Feature Type]]="Specimen","SELECT VALUE","")</f>
        <v/>
      </c>
    </row>
    <row r="55" spans="1:19" x14ac:dyDescent="0.25">
      <c r="A55" s="27"/>
      <c r="B55" s="4"/>
      <c r="C55" s="4"/>
      <c r="D55" s="4"/>
      <c r="E55" s="57"/>
      <c r="F55" s="58"/>
      <c r="G55" s="59"/>
      <c r="H55" s="59"/>
      <c r="I55" s="59"/>
      <c r="J55" s="42"/>
      <c r="K55" s="93" t="str">
        <f>IF(SamplingFeatures[[#This Row],[Sampling Feature Type]]="Site",MAX(K$10:K54)+1,"")</f>
        <v/>
      </c>
      <c r="L55" s="26" t="str">
        <f>IF(SamplingFeatures[[#This Row],[Sampling Feature Type]]="Site","SELECT VALUE","")</f>
        <v/>
      </c>
      <c r="M55" s="4" t="str">
        <f>IF(SamplingFeatures[[#This Row],[Sampling Feature Type]]="Site","ENTER VALUE","")</f>
        <v/>
      </c>
      <c r="N55" s="25" t="str">
        <f>IF(SamplingFeatures[[#This Row],[Sampling Feature Type]]="Site","ENTER VALUE","")</f>
        <v/>
      </c>
      <c r="O55" s="80"/>
      <c r="P55" s="93" t="str">
        <f>IF(SamplingFeatures[[#This Row],[Sampling Feature Type]]="Specimen",MAX(P$10:P54)+1,"")</f>
        <v/>
      </c>
      <c r="Q55" s="27" t="str">
        <f>IF(SamplingFeatures[[#This Row],[Sampling Feature Type]]="Specimen","SELECT VALUE","")</f>
        <v/>
      </c>
      <c r="R55" s="4" t="str">
        <f>IF(SamplingFeatures[[#This Row],[Sampling Feature Type]]="Specimen","SELECT VALUE","")</f>
        <v/>
      </c>
      <c r="S55" s="25" t="str">
        <f>IF(SamplingFeatures[[#This Row],[Sampling Feature Type]]="Specimen","SELECT VALUE","")</f>
        <v/>
      </c>
    </row>
    <row r="56" spans="1:19" x14ac:dyDescent="0.25">
      <c r="A56" s="27"/>
      <c r="B56" s="4"/>
      <c r="C56" s="4"/>
      <c r="D56" s="4"/>
      <c r="E56" s="57"/>
      <c r="F56" s="58"/>
      <c r="G56" s="59"/>
      <c r="H56" s="59"/>
      <c r="I56" s="59"/>
      <c r="J56" s="42"/>
      <c r="K56" s="93" t="str">
        <f>IF(SamplingFeatures[[#This Row],[Sampling Feature Type]]="Site",MAX(K$10:K55)+1,"")</f>
        <v/>
      </c>
      <c r="L56" s="26" t="str">
        <f>IF(SamplingFeatures[[#This Row],[Sampling Feature Type]]="Site","SELECT VALUE","")</f>
        <v/>
      </c>
      <c r="M56" s="4" t="str">
        <f>IF(SamplingFeatures[[#This Row],[Sampling Feature Type]]="Site","ENTER VALUE","")</f>
        <v/>
      </c>
      <c r="N56" s="25" t="str">
        <f>IF(SamplingFeatures[[#This Row],[Sampling Feature Type]]="Site","ENTER VALUE","")</f>
        <v/>
      </c>
      <c r="O56" s="80"/>
      <c r="P56" s="93" t="str">
        <f>IF(SamplingFeatures[[#This Row],[Sampling Feature Type]]="Specimen",MAX(P$10:P55)+1,"")</f>
        <v/>
      </c>
      <c r="Q56" s="27" t="str">
        <f>IF(SamplingFeatures[[#This Row],[Sampling Feature Type]]="Specimen","SELECT VALUE","")</f>
        <v/>
      </c>
      <c r="R56" s="4" t="str">
        <f>IF(SamplingFeatures[[#This Row],[Sampling Feature Type]]="Specimen","SELECT VALUE","")</f>
        <v/>
      </c>
      <c r="S56" s="25" t="str">
        <f>IF(SamplingFeatures[[#This Row],[Sampling Feature Type]]="Specimen","SELECT VALUE","")</f>
        <v/>
      </c>
    </row>
    <row r="57" spans="1:19" x14ac:dyDescent="0.25">
      <c r="A57" s="27"/>
      <c r="B57" s="4"/>
      <c r="C57" s="4"/>
      <c r="D57" s="4"/>
      <c r="E57" s="57"/>
      <c r="F57" s="58"/>
      <c r="G57" s="59"/>
      <c r="H57" s="59"/>
      <c r="I57" s="59"/>
      <c r="J57" s="42"/>
      <c r="K57" s="93" t="str">
        <f>IF(SamplingFeatures[[#This Row],[Sampling Feature Type]]="Site",MAX(K$10:K56)+1,"")</f>
        <v/>
      </c>
      <c r="L57" s="26" t="str">
        <f>IF(SamplingFeatures[[#This Row],[Sampling Feature Type]]="Site","SELECT VALUE","")</f>
        <v/>
      </c>
      <c r="M57" s="4" t="str">
        <f>IF(SamplingFeatures[[#This Row],[Sampling Feature Type]]="Site","ENTER VALUE","")</f>
        <v/>
      </c>
      <c r="N57" s="25" t="str">
        <f>IF(SamplingFeatures[[#This Row],[Sampling Feature Type]]="Site","ENTER VALUE","")</f>
        <v/>
      </c>
      <c r="O57" s="80"/>
      <c r="P57" s="93" t="str">
        <f>IF(SamplingFeatures[[#This Row],[Sampling Feature Type]]="Specimen",MAX(P$10:P56)+1,"")</f>
        <v/>
      </c>
      <c r="Q57" s="27" t="str">
        <f>IF(SamplingFeatures[[#This Row],[Sampling Feature Type]]="Specimen","SELECT VALUE","")</f>
        <v/>
      </c>
      <c r="R57" s="4" t="str">
        <f>IF(SamplingFeatures[[#This Row],[Sampling Feature Type]]="Specimen","SELECT VALUE","")</f>
        <v/>
      </c>
      <c r="S57" s="25" t="str">
        <f>IF(SamplingFeatures[[#This Row],[Sampling Feature Type]]="Specimen","SELECT VALUE","")</f>
        <v/>
      </c>
    </row>
    <row r="58" spans="1:19" x14ac:dyDescent="0.25">
      <c r="A58" s="27"/>
      <c r="B58" s="4"/>
      <c r="C58" s="4"/>
      <c r="D58" s="4"/>
      <c r="E58" s="57"/>
      <c r="F58" s="58"/>
      <c r="G58" s="59"/>
      <c r="H58" s="59"/>
      <c r="I58" s="59"/>
      <c r="J58" s="42"/>
      <c r="K58" s="93" t="str">
        <f>IF(SamplingFeatures[[#This Row],[Sampling Feature Type]]="Site",MAX(K$10:K57)+1,"")</f>
        <v/>
      </c>
      <c r="L58" s="26" t="str">
        <f>IF(SamplingFeatures[[#This Row],[Sampling Feature Type]]="Site","SELECT VALUE","")</f>
        <v/>
      </c>
      <c r="M58" s="4" t="str">
        <f>IF(SamplingFeatures[[#This Row],[Sampling Feature Type]]="Site","ENTER VALUE","")</f>
        <v/>
      </c>
      <c r="N58" s="25" t="str">
        <f>IF(SamplingFeatures[[#This Row],[Sampling Feature Type]]="Site","ENTER VALUE","")</f>
        <v/>
      </c>
      <c r="O58" s="80"/>
      <c r="P58" s="93" t="str">
        <f>IF(SamplingFeatures[[#This Row],[Sampling Feature Type]]="Specimen",MAX(P$10:P57)+1,"")</f>
        <v/>
      </c>
      <c r="Q58" s="27" t="str">
        <f>IF(SamplingFeatures[[#This Row],[Sampling Feature Type]]="Specimen","SELECT VALUE","")</f>
        <v/>
      </c>
      <c r="R58" s="4" t="str">
        <f>IF(SamplingFeatures[[#This Row],[Sampling Feature Type]]="Specimen","SELECT VALUE","")</f>
        <v/>
      </c>
      <c r="S58" s="25" t="str">
        <f>IF(SamplingFeatures[[#This Row],[Sampling Feature Type]]="Specimen","SELECT VALUE","")</f>
        <v/>
      </c>
    </row>
    <row r="59" spans="1:19" x14ac:dyDescent="0.25">
      <c r="A59" s="27"/>
      <c r="B59" s="4"/>
      <c r="C59" s="4"/>
      <c r="D59" s="4"/>
      <c r="E59" s="57"/>
      <c r="F59" s="58"/>
      <c r="G59" s="59"/>
      <c r="H59" s="59"/>
      <c r="I59" s="59"/>
      <c r="J59" s="42"/>
      <c r="K59" s="93" t="str">
        <f>IF(SamplingFeatures[[#This Row],[Sampling Feature Type]]="Site",MAX(K$10:K58)+1,"")</f>
        <v/>
      </c>
      <c r="L59" s="26" t="str">
        <f>IF(SamplingFeatures[[#This Row],[Sampling Feature Type]]="Site","SELECT VALUE","")</f>
        <v/>
      </c>
      <c r="M59" s="4" t="str">
        <f>IF(SamplingFeatures[[#This Row],[Sampling Feature Type]]="Site","ENTER VALUE","")</f>
        <v/>
      </c>
      <c r="N59" s="25" t="str">
        <f>IF(SamplingFeatures[[#This Row],[Sampling Feature Type]]="Site","ENTER VALUE","")</f>
        <v/>
      </c>
      <c r="O59" s="80"/>
      <c r="P59" s="93" t="str">
        <f>IF(SamplingFeatures[[#This Row],[Sampling Feature Type]]="Specimen",MAX(P$10:P58)+1,"")</f>
        <v/>
      </c>
      <c r="Q59" s="27" t="str">
        <f>IF(SamplingFeatures[[#This Row],[Sampling Feature Type]]="Specimen","SELECT VALUE","")</f>
        <v/>
      </c>
      <c r="R59" s="4" t="str">
        <f>IF(SamplingFeatures[[#This Row],[Sampling Feature Type]]="Specimen","SELECT VALUE","")</f>
        <v/>
      </c>
      <c r="S59" s="25" t="str">
        <f>IF(SamplingFeatures[[#This Row],[Sampling Feature Type]]="Specimen","SELECT VALUE","")</f>
        <v/>
      </c>
    </row>
    <row r="60" spans="1:19" ht="15.75" thickBot="1" x14ac:dyDescent="0.3">
      <c r="A60" s="33"/>
      <c r="B60" s="34"/>
      <c r="C60" s="34"/>
      <c r="D60" s="34"/>
      <c r="E60" s="60"/>
      <c r="F60" s="61"/>
      <c r="G60" s="62"/>
      <c r="H60" s="62"/>
      <c r="I60" s="62"/>
      <c r="J60" s="42"/>
      <c r="K60" s="93" t="str">
        <f>IF(SamplingFeatures[[#This Row],[Sampling Feature Type]]="Site",MAX(K$10:K59)+1,"")</f>
        <v/>
      </c>
      <c r="L60" s="33" t="str">
        <f>IF(SamplingFeatures[[#This Row],[Sampling Feature Type]]="Site","SELECT VALUE","")</f>
        <v/>
      </c>
      <c r="M60" s="34" t="str">
        <f>IF(SamplingFeatures[[#This Row],[Sampling Feature Type]]="Site","ENTER VALUE","")</f>
        <v/>
      </c>
      <c r="N60" s="35" t="str">
        <f>IF(SamplingFeatures[[#This Row],[Sampling Feature Type]]="Site","ENTER VALUE","")</f>
        <v/>
      </c>
      <c r="O60" s="80"/>
      <c r="P60" s="94" t="str">
        <f>IF(SamplingFeatures[[#This Row],[Sampling Feature Type]]="Specimen",MAX(P$10:P59)+1,"")</f>
        <v/>
      </c>
      <c r="Q60" s="33" t="str">
        <f>IF(SamplingFeatures[[#This Row],[Sampling Feature Type]]="Specimen","SELECT VALUE","")</f>
        <v/>
      </c>
      <c r="R60" s="34" t="str">
        <f>IF(SamplingFeatures[[#This Row],[Sampling Feature Type]]="Specimen","SELECT VALUE","")</f>
        <v/>
      </c>
      <c r="S60" s="35" t="str">
        <f>IF(SamplingFeatures[[#This Row],[Sampling Feature Type]]="Specimen","SELECT VALUE","")</f>
        <v/>
      </c>
    </row>
  </sheetData>
  <mergeCells count="3">
    <mergeCell ref="A6:B6"/>
    <mergeCell ref="J9:M9"/>
    <mergeCell ref="O9:R9"/>
  </mergeCells>
  <conditionalFormatting sqref="K11:S60">
    <cfRule type="containsText" dxfId="11" priority="1" operator="containsText" text="SELECT">
      <formula>NOT(ISERROR(SEARCH("SELECT",K11)))</formula>
    </cfRule>
  </conditionalFormatting>
  <dataValidations count="9">
    <dataValidation type="list" allowBlank="1" showInputMessage="1" showErrorMessage="1" sqref="B7">
      <formula1>ElevationDatumCV</formula1>
    </dataValidation>
    <dataValidation type="list" allowBlank="1" showInputMessage="1" showErrorMessage="1" sqref="B8">
      <formula1>LatLonDatumNames</formula1>
    </dataValidation>
    <dataValidation type="list" allowBlank="1" showInputMessage="1" showErrorMessage="1" sqref="B11:B60">
      <formula1>SamplingFeatureTypeCV</formula1>
    </dataValidation>
    <dataValidation type="list" allowBlank="1" showInputMessage="1" showErrorMessage="1" sqref="C11:C60">
      <formula1>SamplingFeatureGeotypeCV</formula1>
    </dataValidation>
    <dataValidation type="list" allowBlank="1" showInputMessage="1" showErrorMessage="1" errorTitle="Invalid Value" error="This column only applies to sampling features that are either sites or specimens." sqref="L11:L60">
      <formula1>IF(B11="Site",SiteTypeCV,NotApplicable)</formula1>
    </dataValidation>
    <dataValidation type="list" allowBlank="1" showInputMessage="1" showErrorMessage="1" sqref="R11:R60">
      <formula1>IF(B11="Specimen",SampledMediumCV,NotApplicable)</formula1>
    </dataValidation>
    <dataValidation type="list" allowBlank="1" showInputMessage="1" showErrorMessage="1" sqref="S11:S60">
      <formula1>IF(B11="Specimen",Boolean,NotApplicable)</formula1>
    </dataValidation>
    <dataValidation type="list" allowBlank="1" showInputMessage="1" showErrorMessage="1" sqref="Q11:Q60">
      <formula1>IF(B11="Specimen",SpecimenTypeCV,NotApplicable)</formula1>
    </dataValidation>
    <dataValidation allowBlank="1" showInputMessage="1" showErrorMessage="1" errorTitle="Invalid Value" error="This column only applies to sampling features that are either sites or specimens." sqref="K11:K60 P11"/>
  </dataValidations>
  <pageMargins left="0.7" right="0.7" top="0.75" bottom="0.75" header="0.3" footer="0.3"/>
  <pageSetup orientation="portrait" horizontalDpi="4294967292" verticalDpi="4294967292" r:id="rId1"/>
  <legacy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K38"/>
  <sheetViews>
    <sheetView topLeftCell="A2" workbookViewId="0">
      <selection activeCell="K38" sqref="K38"/>
    </sheetView>
  </sheetViews>
  <sheetFormatPr defaultRowHeight="15" x14ac:dyDescent="0.25"/>
  <cols>
    <col min="1" max="1" width="27.85546875" customWidth="1"/>
    <col min="2" max="2" width="19.28515625" bestFit="1" customWidth="1"/>
    <col min="3" max="3" width="31.140625" bestFit="1" customWidth="1"/>
    <col min="4" max="4" width="20.28515625" bestFit="1" customWidth="1"/>
    <col min="5" max="5" width="16" bestFit="1" customWidth="1"/>
    <col min="6" max="6" width="14.5703125" customWidth="1"/>
    <col min="7" max="7" width="16" bestFit="1" customWidth="1"/>
    <col min="8" max="8" width="14.5703125" bestFit="1" customWidth="1"/>
    <col min="9" max="9" width="16" bestFit="1" customWidth="1"/>
    <col min="10" max="10" width="14.5703125" bestFit="1" customWidth="1"/>
    <col min="11" max="11" width="3.7109375" customWidth="1"/>
  </cols>
  <sheetData>
    <row r="1" spans="1:11" x14ac:dyDescent="0.25">
      <c r="A1" t="s">
        <v>1330</v>
      </c>
    </row>
    <row r="2" spans="1:11" ht="15.75" thickBot="1" x14ac:dyDescent="0.3">
      <c r="A2" t="s">
        <v>1333</v>
      </c>
    </row>
    <row r="3" spans="1:11" ht="15.75" thickBot="1" x14ac:dyDescent="0.3">
      <c r="G3" s="113" t="s">
        <v>1342</v>
      </c>
      <c r="H3" s="115">
        <f>COUNTA(RelatedFeatures[First Sampling Feature Code])</f>
        <v>4</v>
      </c>
      <c r="I3" s="113" t="s">
        <v>1343</v>
      </c>
      <c r="J3" s="115">
        <f>MAX(RelatedFeatures[OffsetID])</f>
        <v>1</v>
      </c>
    </row>
    <row r="4" spans="1:11" ht="15.75" thickBot="1" x14ac:dyDescent="0.3"/>
    <row r="5" spans="1:11" x14ac:dyDescent="0.25">
      <c r="A5" s="121" t="s">
        <v>299</v>
      </c>
      <c r="B5" s="122"/>
      <c r="C5" s="122"/>
      <c r="D5" s="122"/>
      <c r="E5" s="122"/>
      <c r="F5" s="122"/>
      <c r="G5" s="122"/>
      <c r="H5" s="122"/>
      <c r="I5" s="122"/>
      <c r="J5" s="122"/>
      <c r="K5" s="125"/>
    </row>
    <row r="6" spans="1:11" ht="15.75" thickBot="1" x14ac:dyDescent="0.3">
      <c r="A6" s="103" t="s">
        <v>296</v>
      </c>
      <c r="B6" s="29" t="s">
        <v>297</v>
      </c>
      <c r="C6" s="29" t="s">
        <v>298</v>
      </c>
      <c r="D6" s="104" t="s">
        <v>284</v>
      </c>
      <c r="E6" s="104" t="s">
        <v>285</v>
      </c>
      <c r="F6" s="104" t="s">
        <v>286</v>
      </c>
      <c r="G6" s="104" t="s">
        <v>287</v>
      </c>
      <c r="H6" s="104" t="s">
        <v>288</v>
      </c>
      <c r="I6" s="104" t="s">
        <v>289</v>
      </c>
      <c r="J6" s="105" t="s">
        <v>290</v>
      </c>
      <c r="K6" s="106" t="s">
        <v>1332</v>
      </c>
    </row>
    <row r="7" spans="1:11" ht="15.75" thickTop="1" x14ac:dyDescent="0.25">
      <c r="A7" s="96" t="s">
        <v>232</v>
      </c>
      <c r="B7" s="50" t="s">
        <v>220</v>
      </c>
      <c r="C7" s="50" t="s">
        <v>230</v>
      </c>
      <c r="D7" s="52" t="s">
        <v>1206</v>
      </c>
      <c r="E7" s="52">
        <v>10</v>
      </c>
      <c r="F7" s="52" t="s">
        <v>1331</v>
      </c>
      <c r="G7" s="52"/>
      <c r="H7" s="52"/>
      <c r="I7" s="52"/>
      <c r="J7" s="97"/>
      <c r="K7" s="107">
        <f>IF(COUNTA(RelatedFeatures[[#This Row],[Spatial Offset Type]:[Offset 3 Unit]])&gt;0,MAX(K$6:K6)+1,"")</f>
        <v>1</v>
      </c>
    </row>
    <row r="8" spans="1:11" x14ac:dyDescent="0.25">
      <c r="A8" s="96" t="s">
        <v>233</v>
      </c>
      <c r="B8" s="50" t="s">
        <v>220</v>
      </c>
      <c r="C8" s="50" t="s">
        <v>231</v>
      </c>
      <c r="D8" s="52"/>
      <c r="E8" s="52"/>
      <c r="F8" s="52"/>
      <c r="G8" s="52"/>
      <c r="H8" s="52"/>
      <c r="I8" s="52"/>
      <c r="J8" s="97"/>
      <c r="K8" s="107" t="str">
        <f>IF(COUNTA(RelatedFeatures[[#This Row],[Spatial Offset Type]:[Offset 3 Unit]])&gt;0,MAX(K$6:K7)+1,"")</f>
        <v/>
      </c>
    </row>
    <row r="9" spans="1:11" x14ac:dyDescent="0.25">
      <c r="A9" s="96" t="s">
        <v>234</v>
      </c>
      <c r="B9" s="50" t="s">
        <v>220</v>
      </c>
      <c r="C9" s="50" t="s">
        <v>231</v>
      </c>
      <c r="D9" s="52"/>
      <c r="E9" s="52"/>
      <c r="F9" s="52"/>
      <c r="G9" s="52"/>
      <c r="H9" s="52"/>
      <c r="I9" s="52"/>
      <c r="J9" s="97"/>
      <c r="K9" s="107" t="str">
        <f>IF(COUNTA(RelatedFeatures[[#This Row],[Spatial Offset Type]:[Offset 3 Unit]])&gt;0,MAX(K$6:K8)+1,"")</f>
        <v/>
      </c>
    </row>
    <row r="10" spans="1:11" x14ac:dyDescent="0.25">
      <c r="A10" s="96">
        <v>524</v>
      </c>
      <c r="B10" s="50" t="s">
        <v>220</v>
      </c>
      <c r="C10" s="50" t="s">
        <v>231</v>
      </c>
      <c r="D10" s="52"/>
      <c r="E10" s="52"/>
      <c r="F10" s="52"/>
      <c r="G10" s="52"/>
      <c r="H10" s="52"/>
      <c r="I10" s="52"/>
      <c r="J10" s="97"/>
      <c r="K10" s="107" t="str">
        <f>IF(COUNTA(RelatedFeatures[[#This Row],[Spatial Offset Type]:[Offset 3 Unit]])&gt;0,MAX(K$6:K9)+1,"")</f>
        <v/>
      </c>
    </row>
    <row r="11" spans="1:11" x14ac:dyDescent="0.25">
      <c r="A11" s="96"/>
      <c r="B11" s="50"/>
      <c r="C11" s="50"/>
      <c r="D11" s="52"/>
      <c r="E11" s="52"/>
      <c r="F11" s="52"/>
      <c r="G11" s="52"/>
      <c r="H11" s="52"/>
      <c r="I11" s="52"/>
      <c r="J11" s="97"/>
      <c r="K11" s="107" t="str">
        <f>IF(COUNTA(RelatedFeatures[[#This Row],[Spatial Offset Type]:[Offset 3 Unit]])&gt;0,MAX(K$6:K10)+1,"")</f>
        <v/>
      </c>
    </row>
    <row r="12" spans="1:11" x14ac:dyDescent="0.25">
      <c r="A12" s="96"/>
      <c r="B12" s="50"/>
      <c r="C12" s="50"/>
      <c r="D12" s="52"/>
      <c r="E12" s="52"/>
      <c r="F12" s="52"/>
      <c r="G12" s="52"/>
      <c r="H12" s="52"/>
      <c r="I12" s="52"/>
      <c r="J12" s="97"/>
      <c r="K12" s="107" t="str">
        <f>IF(COUNTA(RelatedFeatures[[#This Row],[Spatial Offset Type]:[Offset 3 Unit]])&gt;0,MAX(K$6:K11)+1,"")</f>
        <v/>
      </c>
    </row>
    <row r="13" spans="1:11" x14ac:dyDescent="0.25">
      <c r="A13" s="96"/>
      <c r="B13" s="50"/>
      <c r="C13" s="50"/>
      <c r="D13" s="52"/>
      <c r="E13" s="52"/>
      <c r="F13" s="52"/>
      <c r="G13" s="52"/>
      <c r="H13" s="52"/>
      <c r="I13" s="52"/>
      <c r="J13" s="97"/>
      <c r="K13" s="107" t="str">
        <f>IF(COUNTA(RelatedFeatures[[#This Row],[Spatial Offset Type]:[Offset 3 Unit]])&gt;0,MAX(K$6:K12)+1,"")</f>
        <v/>
      </c>
    </row>
    <row r="14" spans="1:11" x14ac:dyDescent="0.25">
      <c r="A14" s="96"/>
      <c r="B14" s="50"/>
      <c r="C14" s="50"/>
      <c r="D14" s="52"/>
      <c r="E14" s="52"/>
      <c r="F14" s="52"/>
      <c r="G14" s="52"/>
      <c r="H14" s="52"/>
      <c r="I14" s="52"/>
      <c r="J14" s="97"/>
      <c r="K14" s="107" t="str">
        <f>IF(COUNTA(RelatedFeatures[[#This Row],[Spatial Offset Type]:[Offset 3 Unit]])&gt;0,MAX(K$6:K13)+1,"")</f>
        <v/>
      </c>
    </row>
    <row r="15" spans="1:11" x14ac:dyDescent="0.25">
      <c r="A15" s="96"/>
      <c r="B15" s="50"/>
      <c r="C15" s="50"/>
      <c r="D15" s="52"/>
      <c r="E15" s="52"/>
      <c r="F15" s="52"/>
      <c r="G15" s="52"/>
      <c r="H15" s="52"/>
      <c r="I15" s="52"/>
      <c r="J15" s="97"/>
      <c r="K15" s="107" t="str">
        <f>IF(COUNTA(RelatedFeatures[[#This Row],[Spatial Offset Type]:[Offset 3 Unit]])&gt;0,MAX(K$6:K14)+1,"")</f>
        <v/>
      </c>
    </row>
    <row r="16" spans="1:11" x14ac:dyDescent="0.25">
      <c r="A16" s="96"/>
      <c r="B16" s="50"/>
      <c r="C16" s="50"/>
      <c r="D16" s="52"/>
      <c r="E16" s="52"/>
      <c r="F16" s="52"/>
      <c r="G16" s="52"/>
      <c r="H16" s="52"/>
      <c r="I16" s="52"/>
      <c r="J16" s="97"/>
      <c r="K16" s="107" t="str">
        <f>IF(COUNTA(RelatedFeatures[[#This Row],[Spatial Offset Type]:[Offset 3 Unit]])&gt;0,MAX(K$6:K15)+1,"")</f>
        <v/>
      </c>
    </row>
    <row r="17" spans="1:11" x14ac:dyDescent="0.25">
      <c r="A17" s="96"/>
      <c r="B17" s="50"/>
      <c r="C17" s="50"/>
      <c r="D17" s="52"/>
      <c r="E17" s="52"/>
      <c r="F17" s="52"/>
      <c r="G17" s="52"/>
      <c r="H17" s="52"/>
      <c r="I17" s="52"/>
      <c r="J17" s="97"/>
      <c r="K17" s="107" t="str">
        <f>IF(COUNTA(RelatedFeatures[[#This Row],[Spatial Offset Type]:[Offset 3 Unit]])&gt;0,MAX(K$6:K16)+1,"")</f>
        <v/>
      </c>
    </row>
    <row r="18" spans="1:11" x14ac:dyDescent="0.25">
      <c r="A18" s="96"/>
      <c r="B18" s="50"/>
      <c r="C18" s="50"/>
      <c r="D18" s="52"/>
      <c r="E18" s="52"/>
      <c r="F18" s="52"/>
      <c r="G18" s="52"/>
      <c r="H18" s="52"/>
      <c r="I18" s="52"/>
      <c r="J18" s="97"/>
      <c r="K18" s="107" t="str">
        <f>IF(COUNTA(RelatedFeatures[[#This Row],[Spatial Offset Type]:[Offset 3 Unit]])&gt;0,MAX(K$6:K17)+1,"")</f>
        <v/>
      </c>
    </row>
    <row r="19" spans="1:11" x14ac:dyDescent="0.25">
      <c r="A19" s="96"/>
      <c r="B19" s="50"/>
      <c r="C19" s="50"/>
      <c r="D19" s="52"/>
      <c r="E19" s="52"/>
      <c r="F19" s="52"/>
      <c r="G19" s="52"/>
      <c r="H19" s="52"/>
      <c r="I19" s="52"/>
      <c r="J19" s="97"/>
      <c r="K19" s="107" t="str">
        <f>IF(COUNTA(RelatedFeatures[[#This Row],[Spatial Offset Type]:[Offset 3 Unit]])&gt;0,MAX(K$6:K18)+1,"")</f>
        <v/>
      </c>
    </row>
    <row r="20" spans="1:11" x14ac:dyDescent="0.25">
      <c r="A20" s="96"/>
      <c r="B20" s="50"/>
      <c r="C20" s="50"/>
      <c r="D20" s="52"/>
      <c r="E20" s="52"/>
      <c r="F20" s="52"/>
      <c r="G20" s="52"/>
      <c r="H20" s="52"/>
      <c r="I20" s="52"/>
      <c r="J20" s="97"/>
      <c r="K20" s="107" t="str">
        <f>IF(COUNTA(RelatedFeatures[[#This Row],[Spatial Offset Type]:[Offset 3 Unit]])&gt;0,MAX(K$6:K19)+1,"")</f>
        <v/>
      </c>
    </row>
    <row r="21" spans="1:11" x14ac:dyDescent="0.25">
      <c r="A21" s="96"/>
      <c r="B21" s="50"/>
      <c r="C21" s="50"/>
      <c r="D21" s="52"/>
      <c r="E21" s="52"/>
      <c r="F21" s="52"/>
      <c r="G21" s="52"/>
      <c r="H21" s="52"/>
      <c r="I21" s="52"/>
      <c r="J21" s="97"/>
      <c r="K21" s="107" t="str">
        <f>IF(COUNTA(RelatedFeatures[[#This Row],[Spatial Offset Type]:[Offset 3 Unit]])&gt;0,MAX(K$6:K20)+1,"")</f>
        <v/>
      </c>
    </row>
    <row r="22" spans="1:11" x14ac:dyDescent="0.25">
      <c r="A22" s="96"/>
      <c r="B22" s="50"/>
      <c r="C22" s="50"/>
      <c r="D22" s="52"/>
      <c r="E22" s="52"/>
      <c r="F22" s="52"/>
      <c r="G22" s="52"/>
      <c r="H22" s="52"/>
      <c r="I22" s="52"/>
      <c r="J22" s="97"/>
      <c r="K22" s="107" t="str">
        <f>IF(COUNTA(RelatedFeatures[[#This Row],[Spatial Offset Type]:[Offset 3 Unit]])&gt;0,MAX(K$6:K21)+1,"")</f>
        <v/>
      </c>
    </row>
    <row r="23" spans="1:11" x14ac:dyDescent="0.25">
      <c r="A23" s="96"/>
      <c r="B23" s="50"/>
      <c r="C23" s="50"/>
      <c r="D23" s="52"/>
      <c r="E23" s="52"/>
      <c r="F23" s="52"/>
      <c r="G23" s="52"/>
      <c r="H23" s="52"/>
      <c r="I23" s="52"/>
      <c r="J23" s="97"/>
      <c r="K23" s="107" t="str">
        <f>IF(COUNTA(RelatedFeatures[[#This Row],[Spatial Offset Type]:[Offset 3 Unit]])&gt;0,MAX(K$6:K22)+1,"")</f>
        <v/>
      </c>
    </row>
    <row r="24" spans="1:11" x14ac:dyDescent="0.25">
      <c r="A24" s="96"/>
      <c r="B24" s="50"/>
      <c r="C24" s="50"/>
      <c r="D24" s="52"/>
      <c r="E24" s="52"/>
      <c r="F24" s="52"/>
      <c r="G24" s="52"/>
      <c r="H24" s="52"/>
      <c r="I24" s="52"/>
      <c r="J24" s="97"/>
      <c r="K24" s="107" t="str">
        <f>IF(COUNTA(RelatedFeatures[[#This Row],[Spatial Offset Type]:[Offset 3 Unit]])&gt;0,MAX(K$6:K23)+1,"")</f>
        <v/>
      </c>
    </row>
    <row r="25" spans="1:11" x14ac:dyDescent="0.25">
      <c r="A25" s="96"/>
      <c r="B25" s="50"/>
      <c r="C25" s="50"/>
      <c r="D25" s="52"/>
      <c r="E25" s="52"/>
      <c r="F25" s="52"/>
      <c r="G25" s="52"/>
      <c r="H25" s="52"/>
      <c r="I25" s="52"/>
      <c r="J25" s="97"/>
      <c r="K25" s="107" t="str">
        <f>IF(COUNTA(RelatedFeatures[[#This Row],[Spatial Offset Type]:[Offset 3 Unit]])&gt;0,MAX(K$6:K24)+1,"")</f>
        <v/>
      </c>
    </row>
    <row r="26" spans="1:11" x14ac:dyDescent="0.25">
      <c r="A26" s="96"/>
      <c r="B26" s="50"/>
      <c r="C26" s="50"/>
      <c r="D26" s="52"/>
      <c r="E26" s="52"/>
      <c r="F26" s="52"/>
      <c r="G26" s="52"/>
      <c r="H26" s="52"/>
      <c r="I26" s="52"/>
      <c r="J26" s="97"/>
      <c r="K26" s="107" t="str">
        <f>IF(COUNTA(RelatedFeatures[[#This Row],[Spatial Offset Type]:[Offset 3 Unit]])&gt;0,MAX(K$6:K25)+1,"")</f>
        <v/>
      </c>
    </row>
    <row r="27" spans="1:11" x14ac:dyDescent="0.25">
      <c r="A27" s="96"/>
      <c r="B27" s="50"/>
      <c r="C27" s="50"/>
      <c r="D27" s="52"/>
      <c r="E27" s="52"/>
      <c r="F27" s="52"/>
      <c r="G27" s="52"/>
      <c r="H27" s="52"/>
      <c r="I27" s="52"/>
      <c r="J27" s="97"/>
      <c r="K27" s="107" t="str">
        <f>IF(COUNTA(RelatedFeatures[[#This Row],[Spatial Offset Type]:[Offset 3 Unit]])&gt;0,MAX(K$6:K26)+1,"")</f>
        <v/>
      </c>
    </row>
    <row r="28" spans="1:11" x14ac:dyDescent="0.25">
      <c r="A28" s="96"/>
      <c r="B28" s="50"/>
      <c r="C28" s="50"/>
      <c r="D28" s="52"/>
      <c r="E28" s="52"/>
      <c r="F28" s="52"/>
      <c r="G28" s="52"/>
      <c r="H28" s="52"/>
      <c r="I28" s="52"/>
      <c r="J28" s="97"/>
      <c r="K28" s="107" t="str">
        <f>IF(COUNTA(RelatedFeatures[[#This Row],[Spatial Offset Type]:[Offset 3 Unit]])&gt;0,MAX(K$6:K27)+1,"")</f>
        <v/>
      </c>
    </row>
    <row r="29" spans="1:11" x14ac:dyDescent="0.25">
      <c r="A29" s="96"/>
      <c r="B29" s="50"/>
      <c r="C29" s="50"/>
      <c r="D29" s="52"/>
      <c r="E29" s="52"/>
      <c r="F29" s="52"/>
      <c r="G29" s="52"/>
      <c r="H29" s="52"/>
      <c r="I29" s="52"/>
      <c r="J29" s="97"/>
      <c r="K29" s="107" t="str">
        <f>IF(COUNTA(RelatedFeatures[[#This Row],[Spatial Offset Type]:[Offset 3 Unit]])&gt;0,MAX(K$6:K28)+1,"")</f>
        <v/>
      </c>
    </row>
    <row r="30" spans="1:11" x14ac:dyDescent="0.25">
      <c r="A30" s="96"/>
      <c r="B30" s="50"/>
      <c r="C30" s="50"/>
      <c r="D30" s="52"/>
      <c r="E30" s="52"/>
      <c r="F30" s="52"/>
      <c r="G30" s="52"/>
      <c r="H30" s="52"/>
      <c r="I30" s="52"/>
      <c r="J30" s="97"/>
      <c r="K30" s="107" t="str">
        <f>IF(COUNTA(RelatedFeatures[[#This Row],[Spatial Offset Type]:[Offset 3 Unit]])&gt;0,MAX(K$6:K29)+1,"")</f>
        <v/>
      </c>
    </row>
    <row r="31" spans="1:11" x14ac:dyDescent="0.25">
      <c r="A31" s="96"/>
      <c r="B31" s="50"/>
      <c r="C31" s="50"/>
      <c r="D31" s="52"/>
      <c r="E31" s="52"/>
      <c r="F31" s="52"/>
      <c r="G31" s="52"/>
      <c r="H31" s="52"/>
      <c r="I31" s="52"/>
      <c r="J31" s="97"/>
      <c r="K31" s="107" t="str">
        <f>IF(COUNTA(RelatedFeatures[[#This Row],[Spatial Offset Type]:[Offset 3 Unit]])&gt;0,MAX(K$6:K30)+1,"")</f>
        <v/>
      </c>
    </row>
    <row r="32" spans="1:11" x14ac:dyDescent="0.25">
      <c r="A32" s="96"/>
      <c r="B32" s="50"/>
      <c r="C32" s="50"/>
      <c r="D32" s="52"/>
      <c r="E32" s="52"/>
      <c r="F32" s="52"/>
      <c r="G32" s="52"/>
      <c r="H32" s="52"/>
      <c r="I32" s="52"/>
      <c r="J32" s="97"/>
      <c r="K32" s="107" t="str">
        <f>IF(COUNTA(RelatedFeatures[[#This Row],[Spatial Offset Type]:[Offset 3 Unit]])&gt;0,MAX(K$6:K31)+1,"")</f>
        <v/>
      </c>
    </row>
    <row r="33" spans="1:11" x14ac:dyDescent="0.25">
      <c r="A33" s="96"/>
      <c r="B33" s="50"/>
      <c r="C33" s="50"/>
      <c r="D33" s="52"/>
      <c r="E33" s="52"/>
      <c r="F33" s="52"/>
      <c r="G33" s="52"/>
      <c r="H33" s="52"/>
      <c r="I33" s="52"/>
      <c r="J33" s="97"/>
      <c r="K33" s="107" t="str">
        <f>IF(COUNTA(RelatedFeatures[[#This Row],[Spatial Offset Type]:[Offset 3 Unit]])&gt;0,MAX(K$6:K32)+1,"")</f>
        <v/>
      </c>
    </row>
    <row r="34" spans="1:11" x14ac:dyDescent="0.25">
      <c r="A34" s="96"/>
      <c r="B34" s="50"/>
      <c r="C34" s="50"/>
      <c r="D34" s="52"/>
      <c r="E34" s="52"/>
      <c r="F34" s="52"/>
      <c r="G34" s="52"/>
      <c r="H34" s="52"/>
      <c r="I34" s="52"/>
      <c r="J34" s="97"/>
      <c r="K34" s="107" t="str">
        <f>IF(COUNTA(RelatedFeatures[[#This Row],[Spatial Offset Type]:[Offset 3 Unit]])&gt;0,MAX(K$6:K33)+1,"")</f>
        <v/>
      </c>
    </row>
    <row r="35" spans="1:11" x14ac:dyDescent="0.25">
      <c r="A35" s="96"/>
      <c r="B35" s="50"/>
      <c r="C35" s="50"/>
      <c r="D35" s="52"/>
      <c r="E35" s="52"/>
      <c r="F35" s="52"/>
      <c r="G35" s="52"/>
      <c r="H35" s="52"/>
      <c r="I35" s="52"/>
      <c r="J35" s="97"/>
      <c r="K35" s="107" t="str">
        <f>IF(COUNTA(RelatedFeatures[[#This Row],[Spatial Offset Type]:[Offset 3 Unit]])&gt;0,MAX(K$6:K34)+1,"")</f>
        <v/>
      </c>
    </row>
    <row r="36" spans="1:11" x14ac:dyDescent="0.25">
      <c r="A36" s="96"/>
      <c r="B36" s="50"/>
      <c r="C36" s="50"/>
      <c r="D36" s="52"/>
      <c r="E36" s="52"/>
      <c r="F36" s="52"/>
      <c r="G36" s="52"/>
      <c r="H36" s="52"/>
      <c r="I36" s="52"/>
      <c r="J36" s="97"/>
      <c r="K36" s="107" t="str">
        <f>IF(COUNTA(RelatedFeatures[[#This Row],[Spatial Offset Type]:[Offset 3 Unit]])&gt;0,MAX(K$6:K35)+1,"")</f>
        <v/>
      </c>
    </row>
    <row r="37" spans="1:11" x14ac:dyDescent="0.25">
      <c r="A37" s="96"/>
      <c r="B37" s="50"/>
      <c r="C37" s="50"/>
      <c r="D37" s="52"/>
      <c r="E37" s="52"/>
      <c r="F37" s="52"/>
      <c r="G37" s="52"/>
      <c r="H37" s="52"/>
      <c r="I37" s="52"/>
      <c r="J37" s="97"/>
      <c r="K37" s="107" t="str">
        <f>IF(COUNTA(RelatedFeatures[[#This Row],[Spatial Offset Type]:[Offset 3 Unit]])&gt;0,MAX(K$6:K36)+1,"")</f>
        <v/>
      </c>
    </row>
    <row r="38" spans="1:11" ht="15.75" thickBot="1" x14ac:dyDescent="0.3">
      <c r="A38" s="98"/>
      <c r="B38" s="99"/>
      <c r="C38" s="99"/>
      <c r="D38" s="100"/>
      <c r="E38" s="100"/>
      <c r="F38" s="100"/>
      <c r="G38" s="100"/>
      <c r="H38" s="100"/>
      <c r="I38" s="100"/>
      <c r="J38" s="101"/>
      <c r="K38" s="108" t="str">
        <f>IF(COUNTA(RelatedFeatures[[#This Row],[Spatial Offset Type]:[Offset 3 Unit]])&gt;0,MAX(K$6:K37)+1,"")</f>
        <v/>
      </c>
    </row>
  </sheetData>
  <mergeCells count="1">
    <mergeCell ref="A5:K5"/>
  </mergeCells>
  <dataValidations count="3">
    <dataValidation type="list" allowBlank="1" showInputMessage="1" showErrorMessage="1" sqref="A7:A38 C7:C38">
      <formula1>FeatureCodes</formula1>
    </dataValidation>
    <dataValidation type="list" allowBlank="1" showInputMessage="1" showErrorMessage="1" sqref="B7:B38">
      <formula1>RelationshipTypeCV</formula1>
    </dataValidation>
    <dataValidation type="list" allowBlank="1" showInputMessage="1" showErrorMessage="1" sqref="D7:D38">
      <formula1>SpatialOffsetTypeCV</formula1>
    </dataValidation>
  </dataValidations>
  <pageMargins left="0.7" right="0.7" top="0.75" bottom="0.75" header="0.3" footer="0.3"/>
  <pageSetup orientation="portrait"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27"/>
  <sheetViews>
    <sheetView topLeftCell="A2" workbookViewId="0">
      <selection activeCell="E28" sqref="E28"/>
    </sheetView>
  </sheetViews>
  <sheetFormatPr defaultRowHeight="15" x14ac:dyDescent="0.25"/>
  <cols>
    <col min="1" max="1" width="22.42578125" customWidth="1"/>
    <col min="2" max="2" width="16.140625" bestFit="1" customWidth="1"/>
    <col min="3" max="3" width="27.28515625" customWidth="1"/>
    <col min="4" max="4" width="42.85546875" customWidth="1"/>
    <col min="5" max="5" width="25.85546875" bestFit="1" customWidth="1"/>
    <col min="6" max="6" width="20.85546875" customWidth="1"/>
  </cols>
  <sheetData>
    <row r="1" spans="1:6" x14ac:dyDescent="0.25">
      <c r="A1" t="s">
        <v>349</v>
      </c>
    </row>
    <row r="2" spans="1:6" ht="15.75" thickBot="1" x14ac:dyDescent="0.3">
      <c r="A2" t="s">
        <v>1230</v>
      </c>
    </row>
    <row r="3" spans="1:6" ht="15.75" thickBot="1" x14ac:dyDescent="0.3">
      <c r="A3" t="s">
        <v>348</v>
      </c>
      <c r="E3" s="113" t="s">
        <v>1348</v>
      </c>
      <c r="F3" s="115">
        <f>COUNTA(MethodCodes)</f>
        <v>5</v>
      </c>
    </row>
    <row r="4" spans="1:6" ht="15.75" thickBot="1" x14ac:dyDescent="0.3"/>
    <row r="5" spans="1:6" x14ac:dyDescent="0.25">
      <c r="A5" s="118" t="s">
        <v>306</v>
      </c>
      <c r="B5" s="119"/>
      <c r="C5" s="119"/>
      <c r="D5" s="119"/>
      <c r="E5" s="119"/>
      <c r="F5" s="120"/>
    </row>
    <row r="6" spans="1:6" ht="15.75" thickBot="1" x14ac:dyDescent="0.3">
      <c r="A6" s="43" t="s">
        <v>303</v>
      </c>
      <c r="B6" s="29" t="s">
        <v>151</v>
      </c>
      <c r="C6" s="29" t="s">
        <v>150</v>
      </c>
      <c r="D6" s="44" t="s">
        <v>152</v>
      </c>
      <c r="E6" s="44" t="s">
        <v>304</v>
      </c>
      <c r="F6" s="32" t="s">
        <v>21</v>
      </c>
    </row>
    <row r="7" spans="1:6" ht="45.75" thickTop="1" x14ac:dyDescent="0.25">
      <c r="A7" s="51" t="s">
        <v>319</v>
      </c>
      <c r="B7" s="50" t="s">
        <v>330</v>
      </c>
      <c r="C7" s="73" t="s">
        <v>331</v>
      </c>
      <c r="D7" s="67" t="s">
        <v>332</v>
      </c>
      <c r="E7" s="72" t="s">
        <v>333</v>
      </c>
      <c r="F7" s="53" t="s">
        <v>189</v>
      </c>
    </row>
    <row r="8" spans="1:6" ht="60" x14ac:dyDescent="0.25">
      <c r="A8" s="51" t="s">
        <v>325</v>
      </c>
      <c r="B8" s="50" t="s">
        <v>334</v>
      </c>
      <c r="C8" s="73" t="s">
        <v>338</v>
      </c>
      <c r="D8" s="67" t="s">
        <v>338</v>
      </c>
      <c r="E8" s="72" t="s">
        <v>333</v>
      </c>
      <c r="F8" s="53" t="s">
        <v>189</v>
      </c>
    </row>
    <row r="9" spans="1:6" ht="45" x14ac:dyDescent="0.25">
      <c r="A9" s="51" t="s">
        <v>324</v>
      </c>
      <c r="B9" s="50" t="s">
        <v>335</v>
      </c>
      <c r="C9" s="73" t="s">
        <v>339</v>
      </c>
      <c r="D9" s="67" t="s">
        <v>339</v>
      </c>
      <c r="E9" s="72" t="s">
        <v>333</v>
      </c>
      <c r="F9" s="53" t="s">
        <v>189</v>
      </c>
    </row>
    <row r="10" spans="1:6" ht="45" x14ac:dyDescent="0.25">
      <c r="A10" s="51" t="s">
        <v>324</v>
      </c>
      <c r="B10" s="50" t="s">
        <v>336</v>
      </c>
      <c r="C10" s="73" t="s">
        <v>340</v>
      </c>
      <c r="D10" s="67" t="s">
        <v>342</v>
      </c>
      <c r="E10" s="72" t="s">
        <v>333</v>
      </c>
      <c r="F10" s="53" t="s">
        <v>189</v>
      </c>
    </row>
    <row r="11" spans="1:6" ht="45" x14ac:dyDescent="0.25">
      <c r="A11" s="51" t="s">
        <v>324</v>
      </c>
      <c r="B11" s="50" t="s">
        <v>337</v>
      </c>
      <c r="C11" s="73" t="s">
        <v>341</v>
      </c>
      <c r="D11" s="67" t="s">
        <v>343</v>
      </c>
      <c r="E11" s="72" t="s">
        <v>333</v>
      </c>
      <c r="F11" s="53" t="s">
        <v>189</v>
      </c>
    </row>
    <row r="12" spans="1:6" x14ac:dyDescent="0.25">
      <c r="A12" s="51"/>
      <c r="B12" s="50"/>
      <c r="C12" s="73"/>
      <c r="D12" s="67"/>
      <c r="E12" s="52"/>
      <c r="F12" s="53"/>
    </row>
    <row r="13" spans="1:6" x14ac:dyDescent="0.25">
      <c r="A13" s="51"/>
      <c r="B13" s="50"/>
      <c r="C13" s="73"/>
      <c r="D13" s="67"/>
      <c r="E13" s="52"/>
      <c r="F13" s="53"/>
    </row>
    <row r="14" spans="1:6" x14ac:dyDescent="0.25">
      <c r="A14" s="51"/>
      <c r="B14" s="50"/>
      <c r="C14" s="73"/>
      <c r="D14" s="67"/>
      <c r="E14" s="52"/>
      <c r="F14" s="53"/>
    </row>
    <row r="15" spans="1:6" x14ac:dyDescent="0.25">
      <c r="A15" s="51"/>
      <c r="B15" s="50"/>
      <c r="C15" s="73"/>
      <c r="D15" s="67"/>
      <c r="E15" s="52"/>
      <c r="F15" s="53"/>
    </row>
    <row r="16" spans="1:6" x14ac:dyDescent="0.25">
      <c r="A16" s="51"/>
      <c r="B16" s="50"/>
      <c r="C16" s="73"/>
      <c r="D16" s="67"/>
      <c r="E16" s="52"/>
      <c r="F16" s="53"/>
    </row>
    <row r="17" spans="1:6" x14ac:dyDescent="0.25">
      <c r="A17" s="51"/>
      <c r="B17" s="50"/>
      <c r="C17" s="73"/>
      <c r="D17" s="67"/>
      <c r="E17" s="52"/>
      <c r="F17" s="53"/>
    </row>
    <row r="18" spans="1:6" x14ac:dyDescent="0.25">
      <c r="A18" s="51"/>
      <c r="B18" s="50"/>
      <c r="C18" s="73"/>
      <c r="D18" s="67"/>
      <c r="E18" s="52"/>
      <c r="F18" s="53"/>
    </row>
    <row r="19" spans="1:6" x14ac:dyDescent="0.25">
      <c r="A19" s="51"/>
      <c r="B19" s="50"/>
      <c r="C19" s="73"/>
      <c r="D19" s="67"/>
      <c r="E19" s="52"/>
      <c r="F19" s="53"/>
    </row>
    <row r="20" spans="1:6" x14ac:dyDescent="0.25">
      <c r="A20" s="51"/>
      <c r="B20" s="50"/>
      <c r="C20" s="73"/>
      <c r="D20" s="67"/>
      <c r="E20" s="52"/>
      <c r="F20" s="53"/>
    </row>
    <row r="21" spans="1:6" x14ac:dyDescent="0.25">
      <c r="A21" s="51"/>
      <c r="B21" s="50"/>
      <c r="C21" s="73"/>
      <c r="D21" s="67"/>
      <c r="E21" s="52"/>
      <c r="F21" s="53"/>
    </row>
    <row r="22" spans="1:6" x14ac:dyDescent="0.25">
      <c r="A22" s="51"/>
      <c r="B22" s="50"/>
      <c r="C22" s="73"/>
      <c r="D22" s="67"/>
      <c r="E22" s="52"/>
      <c r="F22" s="53"/>
    </row>
    <row r="23" spans="1:6" x14ac:dyDescent="0.25">
      <c r="A23" s="51"/>
      <c r="B23" s="50"/>
      <c r="C23" s="73"/>
      <c r="D23" s="67"/>
      <c r="E23" s="52"/>
      <c r="F23" s="53"/>
    </row>
    <row r="24" spans="1:6" x14ac:dyDescent="0.25">
      <c r="A24" s="51"/>
      <c r="B24" s="50"/>
      <c r="C24" s="73"/>
      <c r="D24" s="67"/>
      <c r="E24" s="52"/>
      <c r="F24" s="53"/>
    </row>
    <row r="25" spans="1:6" x14ac:dyDescent="0.25">
      <c r="A25" s="51"/>
      <c r="B25" s="50"/>
      <c r="C25" s="73"/>
      <c r="D25" s="67"/>
      <c r="E25" s="52"/>
      <c r="F25" s="53"/>
    </row>
    <row r="26" spans="1:6" x14ac:dyDescent="0.25">
      <c r="A26" s="51"/>
      <c r="B26" s="50"/>
      <c r="C26" s="73"/>
      <c r="D26" s="67"/>
      <c r="E26" s="52"/>
      <c r="F26" s="53"/>
    </row>
    <row r="27" spans="1:6" x14ac:dyDescent="0.25">
      <c r="A27" s="51"/>
      <c r="B27" s="50"/>
      <c r="C27" s="73"/>
      <c r="D27" s="67"/>
      <c r="E27" s="52"/>
      <c r="F27" s="53"/>
    </row>
  </sheetData>
  <mergeCells count="1">
    <mergeCell ref="A5:F5"/>
  </mergeCells>
  <dataValidations count="2">
    <dataValidation type="list" allowBlank="1" showInputMessage="1" showErrorMessage="1" sqref="A7:A27">
      <formula1>MethodTypeCV</formula1>
    </dataValidation>
    <dataValidation type="list" allowBlank="1" showInputMessage="1" showErrorMessage="1" sqref="F7:F27">
      <formula1>OrganizationNames</formula1>
    </dataValidation>
  </dataValidations>
  <hyperlinks>
    <hyperlink ref="E7" r:id="rId1"/>
    <hyperlink ref="E8:E11" r:id="rId2" display="http://data.iutahepscor.org"/>
  </hyperlinks>
  <pageMargins left="0.7" right="0.7" top="0.75" bottom="0.75" header="0.3" footer="0.3"/>
  <pageSetup orientation="portrait" verticalDpi="0" r:id="rId3"/>
  <tableParts count="1">
    <tablePart r:id="rId4"/>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F25"/>
  <sheetViews>
    <sheetView workbookViewId="0">
      <selection activeCell="F25" sqref="F25"/>
    </sheetView>
  </sheetViews>
  <sheetFormatPr defaultRowHeight="15" x14ac:dyDescent="0.25"/>
  <cols>
    <col min="1" max="1" width="16.5703125" customWidth="1"/>
    <col min="2" max="2" width="15.5703125" customWidth="1"/>
    <col min="3" max="3" width="16.28515625" customWidth="1"/>
    <col min="4" max="4" width="20.28515625" customWidth="1"/>
    <col min="5" max="5" width="12.7109375" customWidth="1"/>
    <col min="6" max="6" width="15.7109375" customWidth="1"/>
  </cols>
  <sheetData>
    <row r="1" spans="1:6" x14ac:dyDescent="0.25">
      <c r="A1" t="s">
        <v>358</v>
      </c>
    </row>
    <row r="2" spans="1:6" ht="15.75" thickBot="1" x14ac:dyDescent="0.3">
      <c r="A2" t="s">
        <v>1231</v>
      </c>
    </row>
    <row r="3" spans="1:6" ht="15.75" thickBot="1" x14ac:dyDescent="0.3">
      <c r="A3" t="s">
        <v>359</v>
      </c>
      <c r="E3" s="113" t="s">
        <v>1349</v>
      </c>
      <c r="F3" s="115">
        <f>COUNTA(VariableCodes)</f>
        <v>6</v>
      </c>
    </row>
    <row r="4" spans="1:6" ht="15.75" thickBot="1" x14ac:dyDescent="0.3"/>
    <row r="5" spans="1:6" x14ac:dyDescent="0.25">
      <c r="A5" s="118" t="s">
        <v>364</v>
      </c>
      <c r="B5" s="119"/>
      <c r="C5" s="119"/>
      <c r="D5" s="119"/>
      <c r="E5" s="119"/>
      <c r="F5" s="120"/>
    </row>
    <row r="6" spans="1:6" ht="15.75" thickBot="1" x14ac:dyDescent="0.3">
      <c r="A6" s="43" t="s">
        <v>360</v>
      </c>
      <c r="B6" s="29" t="s">
        <v>148</v>
      </c>
      <c r="C6" s="29" t="s">
        <v>147</v>
      </c>
      <c r="D6" s="44" t="s">
        <v>361</v>
      </c>
      <c r="E6" s="44" t="s">
        <v>362</v>
      </c>
      <c r="F6" s="48" t="s">
        <v>363</v>
      </c>
    </row>
    <row r="7" spans="1:6" ht="15.75" thickTop="1" x14ac:dyDescent="0.25">
      <c r="A7" s="51" t="s">
        <v>8</v>
      </c>
      <c r="B7" s="50" t="s">
        <v>1163</v>
      </c>
      <c r="C7" s="50" t="s">
        <v>869</v>
      </c>
      <c r="D7" s="52"/>
      <c r="E7" s="52" t="s">
        <v>1170</v>
      </c>
      <c r="F7" s="78">
        <v>-9999</v>
      </c>
    </row>
    <row r="8" spans="1:6" x14ac:dyDescent="0.25">
      <c r="A8" s="51" t="s">
        <v>8</v>
      </c>
      <c r="B8" s="50" t="s">
        <v>1164</v>
      </c>
      <c r="C8" s="50" t="s">
        <v>930</v>
      </c>
      <c r="D8" s="52"/>
      <c r="E8" s="52" t="s">
        <v>1171</v>
      </c>
      <c r="F8" s="78">
        <v>-9999</v>
      </c>
    </row>
    <row r="9" spans="1:6" x14ac:dyDescent="0.25">
      <c r="A9" s="51" t="s">
        <v>8</v>
      </c>
      <c r="B9" s="50" t="s">
        <v>1165</v>
      </c>
      <c r="C9" s="50" t="s">
        <v>1169</v>
      </c>
      <c r="D9" s="52"/>
      <c r="E9" s="52"/>
      <c r="F9" s="78">
        <v>-9999</v>
      </c>
    </row>
    <row r="10" spans="1:6" x14ac:dyDescent="0.25">
      <c r="A10" s="51" t="s">
        <v>9</v>
      </c>
      <c r="B10" s="50" t="s">
        <v>1166</v>
      </c>
      <c r="C10" s="50" t="s">
        <v>1055</v>
      </c>
      <c r="D10" s="52"/>
      <c r="E10" s="52"/>
      <c r="F10" s="78">
        <v>-9999</v>
      </c>
    </row>
    <row r="11" spans="1:6" x14ac:dyDescent="0.25">
      <c r="A11" s="51" t="s">
        <v>9</v>
      </c>
      <c r="B11" s="50" t="s">
        <v>1167</v>
      </c>
      <c r="C11" s="50" t="s">
        <v>1055</v>
      </c>
      <c r="D11" s="52"/>
      <c r="E11" s="52"/>
      <c r="F11" s="78">
        <v>-9999</v>
      </c>
    </row>
    <row r="12" spans="1:6" x14ac:dyDescent="0.25">
      <c r="A12" s="51" t="s">
        <v>9</v>
      </c>
      <c r="B12" s="50" t="s">
        <v>1168</v>
      </c>
      <c r="C12" s="50" t="s">
        <v>1055</v>
      </c>
      <c r="D12" s="52"/>
      <c r="E12" s="52"/>
      <c r="F12" s="78">
        <v>-9999</v>
      </c>
    </row>
    <row r="13" spans="1:6" x14ac:dyDescent="0.25">
      <c r="A13" s="51"/>
      <c r="B13" s="50"/>
      <c r="C13" s="50"/>
      <c r="D13" s="52"/>
      <c r="E13" s="52"/>
      <c r="F13" s="78"/>
    </row>
    <row r="14" spans="1:6" x14ac:dyDescent="0.25">
      <c r="A14" s="51"/>
      <c r="B14" s="50"/>
      <c r="C14" s="50"/>
      <c r="D14" s="52"/>
      <c r="E14" s="52"/>
      <c r="F14" s="78"/>
    </row>
    <row r="15" spans="1:6" x14ac:dyDescent="0.25">
      <c r="A15" s="51"/>
      <c r="B15" s="50"/>
      <c r="C15" s="50"/>
      <c r="D15" s="52"/>
      <c r="E15" s="52"/>
      <c r="F15" s="78"/>
    </row>
    <row r="16" spans="1:6" x14ac:dyDescent="0.25">
      <c r="A16" s="51"/>
      <c r="B16" s="50"/>
      <c r="C16" s="50"/>
      <c r="D16" s="52"/>
      <c r="E16" s="52"/>
      <c r="F16" s="78"/>
    </row>
    <row r="17" spans="1:6" x14ac:dyDescent="0.25">
      <c r="A17" s="51"/>
      <c r="B17" s="50"/>
      <c r="C17" s="50"/>
      <c r="D17" s="52"/>
      <c r="E17" s="52"/>
      <c r="F17" s="78"/>
    </row>
    <row r="18" spans="1:6" x14ac:dyDescent="0.25">
      <c r="A18" s="51"/>
      <c r="B18" s="50"/>
      <c r="C18" s="50"/>
      <c r="D18" s="52"/>
      <c r="E18" s="52"/>
      <c r="F18" s="78"/>
    </row>
    <row r="19" spans="1:6" x14ac:dyDescent="0.25">
      <c r="A19" s="51"/>
      <c r="B19" s="50"/>
      <c r="C19" s="50"/>
      <c r="D19" s="52"/>
      <c r="E19" s="52"/>
      <c r="F19" s="78"/>
    </row>
    <row r="20" spans="1:6" x14ac:dyDescent="0.25">
      <c r="A20" s="51"/>
      <c r="B20" s="50"/>
      <c r="C20" s="50"/>
      <c r="D20" s="52"/>
      <c r="E20" s="52"/>
      <c r="F20" s="78"/>
    </row>
    <row r="21" spans="1:6" x14ac:dyDescent="0.25">
      <c r="A21" s="51"/>
      <c r="B21" s="50"/>
      <c r="C21" s="50"/>
      <c r="D21" s="52"/>
      <c r="E21" s="52"/>
      <c r="F21" s="78"/>
    </row>
    <row r="22" spans="1:6" x14ac:dyDescent="0.25">
      <c r="A22" s="51"/>
      <c r="B22" s="50"/>
      <c r="C22" s="50"/>
      <c r="D22" s="52"/>
      <c r="E22" s="52"/>
      <c r="F22" s="78"/>
    </row>
    <row r="23" spans="1:6" x14ac:dyDescent="0.25">
      <c r="A23" s="51"/>
      <c r="B23" s="50"/>
      <c r="C23" s="50"/>
      <c r="D23" s="52"/>
      <c r="E23" s="52"/>
      <c r="F23" s="78"/>
    </row>
    <row r="24" spans="1:6" x14ac:dyDescent="0.25">
      <c r="A24" s="51"/>
      <c r="B24" s="50"/>
      <c r="C24" s="50"/>
      <c r="D24" s="52"/>
      <c r="E24" s="52"/>
      <c r="F24" s="78"/>
    </row>
    <row r="25" spans="1:6" x14ac:dyDescent="0.25">
      <c r="A25" s="51"/>
      <c r="B25" s="50"/>
      <c r="C25" s="50"/>
      <c r="D25" s="52"/>
      <c r="E25" s="52"/>
      <c r="F25" s="78"/>
    </row>
  </sheetData>
  <mergeCells count="1">
    <mergeCell ref="A5:F5"/>
  </mergeCells>
  <dataValidations count="2">
    <dataValidation type="list" allowBlank="1" showInputMessage="1" showErrorMessage="1" sqref="A7:A25">
      <formula1>VariableTypeCV</formula1>
    </dataValidation>
    <dataValidation type="list" allowBlank="1" showInputMessage="1" showErrorMessage="1" sqref="C7:C25">
      <formula1>VariableNameCV</formula1>
    </dataValidation>
  </dataValidations>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24"/>
  <sheetViews>
    <sheetView workbookViewId="0">
      <selection activeCell="E24" sqref="E24"/>
    </sheetView>
  </sheetViews>
  <sheetFormatPr defaultRowHeight="15" x14ac:dyDescent="0.25"/>
  <cols>
    <col min="1" max="1" width="23.42578125" customWidth="1"/>
    <col min="2" max="2" width="29.7109375" customWidth="1"/>
    <col min="3" max="3" width="64" style="84" customWidth="1"/>
    <col min="4" max="4" width="8" bestFit="1" customWidth="1"/>
  </cols>
  <sheetData>
    <row r="1" spans="1:5" x14ac:dyDescent="0.25">
      <c r="A1" t="s">
        <v>1282</v>
      </c>
    </row>
    <row r="2" spans="1:5" ht="15.75" thickBot="1" x14ac:dyDescent="0.3">
      <c r="A2" t="s">
        <v>1283</v>
      </c>
    </row>
    <row r="3" spans="1:5" ht="15.75" thickBot="1" x14ac:dyDescent="0.3">
      <c r="A3" t="s">
        <v>1284</v>
      </c>
      <c r="D3" s="113" t="s">
        <v>1350</v>
      </c>
      <c r="E3" s="115">
        <f>COUNTA(ProcessingLevelCodes)</f>
        <v>2</v>
      </c>
    </row>
    <row r="4" spans="1:5" ht="15.75" thickBot="1" x14ac:dyDescent="0.3"/>
    <row r="5" spans="1:5" x14ac:dyDescent="0.25">
      <c r="A5" s="121" t="s">
        <v>1287</v>
      </c>
      <c r="B5" s="122"/>
      <c r="C5" s="125"/>
    </row>
    <row r="6" spans="1:5" ht="15.75" thickBot="1" x14ac:dyDescent="0.3">
      <c r="A6" s="43" t="s">
        <v>1285</v>
      </c>
      <c r="B6" s="29" t="s">
        <v>1286</v>
      </c>
      <c r="C6" s="85" t="s">
        <v>1292</v>
      </c>
    </row>
    <row r="7" spans="1:5" ht="90.75" thickTop="1" x14ac:dyDescent="0.25">
      <c r="A7" s="82">
        <v>0</v>
      </c>
      <c r="B7" s="83" t="s">
        <v>1288</v>
      </c>
      <c r="C7" s="86" t="s">
        <v>1289</v>
      </c>
    </row>
    <row r="8" spans="1:5" ht="30" x14ac:dyDescent="0.25">
      <c r="A8" s="51">
        <v>1</v>
      </c>
      <c r="B8" s="52" t="s">
        <v>1290</v>
      </c>
      <c r="C8" s="87" t="s">
        <v>1291</v>
      </c>
    </row>
    <row r="9" spans="1:5" x14ac:dyDescent="0.25">
      <c r="A9" s="51"/>
      <c r="B9" s="52"/>
      <c r="C9" s="87"/>
    </row>
    <row r="10" spans="1:5" x14ac:dyDescent="0.25">
      <c r="A10" s="51"/>
      <c r="B10" s="52"/>
      <c r="C10" s="87"/>
    </row>
    <row r="11" spans="1:5" x14ac:dyDescent="0.25">
      <c r="A11" s="51"/>
      <c r="B11" s="52"/>
      <c r="C11" s="87"/>
    </row>
    <row r="12" spans="1:5" x14ac:dyDescent="0.25">
      <c r="A12" s="51"/>
      <c r="B12" s="52"/>
      <c r="C12" s="87"/>
    </row>
    <row r="13" spans="1:5" x14ac:dyDescent="0.25">
      <c r="A13" s="51"/>
      <c r="B13" s="52"/>
      <c r="C13" s="87"/>
    </row>
    <row r="14" spans="1:5" x14ac:dyDescent="0.25">
      <c r="A14" s="51"/>
      <c r="B14" s="52"/>
      <c r="C14" s="87"/>
    </row>
    <row r="15" spans="1:5" x14ac:dyDescent="0.25">
      <c r="A15" s="51"/>
      <c r="B15" s="52"/>
      <c r="C15" s="87"/>
    </row>
    <row r="16" spans="1:5" x14ac:dyDescent="0.25">
      <c r="A16" s="51"/>
      <c r="B16" s="52"/>
      <c r="C16" s="87"/>
    </row>
    <row r="17" spans="1:3" x14ac:dyDescent="0.25">
      <c r="A17" s="51"/>
      <c r="B17" s="52"/>
      <c r="C17" s="87"/>
    </row>
    <row r="18" spans="1:3" x14ac:dyDescent="0.25">
      <c r="A18" s="51"/>
      <c r="B18" s="52"/>
      <c r="C18" s="87"/>
    </row>
    <row r="19" spans="1:3" x14ac:dyDescent="0.25">
      <c r="A19" s="51"/>
      <c r="B19" s="52"/>
      <c r="C19" s="87"/>
    </row>
    <row r="20" spans="1:3" x14ac:dyDescent="0.25">
      <c r="A20" s="51"/>
      <c r="B20" s="52"/>
      <c r="C20" s="87"/>
    </row>
    <row r="21" spans="1:3" x14ac:dyDescent="0.25">
      <c r="A21" s="51"/>
      <c r="B21" s="52"/>
      <c r="C21" s="87"/>
    </row>
    <row r="22" spans="1:3" x14ac:dyDescent="0.25">
      <c r="A22" s="51"/>
      <c r="B22" s="52"/>
      <c r="C22" s="87"/>
    </row>
    <row r="23" spans="1:3" x14ac:dyDescent="0.25">
      <c r="A23" s="51"/>
      <c r="B23" s="52"/>
      <c r="C23" s="87"/>
    </row>
    <row r="24" spans="1:3" x14ac:dyDescent="0.25">
      <c r="A24" s="51"/>
      <c r="B24" s="52"/>
      <c r="C24" s="87"/>
    </row>
  </sheetData>
  <mergeCells count="1">
    <mergeCell ref="A5:C5"/>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O98"/>
  <sheetViews>
    <sheetView zoomScale="115" zoomScaleNormal="115" zoomScalePageLayoutView="150" workbookViewId="0">
      <selection activeCell="D9" sqref="D9"/>
    </sheetView>
  </sheetViews>
  <sheetFormatPr defaultColWidth="8.85546875" defaultRowHeight="15" x14ac:dyDescent="0.25"/>
  <cols>
    <col min="1" max="1" width="7" customWidth="1"/>
    <col min="2" max="2" width="14.5703125" customWidth="1"/>
    <col min="3" max="3" width="14" bestFit="1" customWidth="1"/>
    <col min="4" max="4" width="24.140625" bestFit="1" customWidth="1"/>
    <col min="5" max="5" width="16.28515625" bestFit="1" customWidth="1"/>
    <col min="6" max="6" width="19.85546875" bestFit="1" customWidth="1"/>
    <col min="7" max="7" width="15.85546875" bestFit="1" customWidth="1"/>
    <col min="8" max="8" width="12.85546875" bestFit="1" customWidth="1"/>
    <col min="9" max="9" width="18" bestFit="1" customWidth="1"/>
    <col min="10" max="10" width="19.140625" bestFit="1" customWidth="1"/>
    <col min="11" max="11" width="26.5703125" bestFit="1" customWidth="1"/>
    <col min="12" max="12" width="23.42578125" bestFit="1" customWidth="1"/>
    <col min="13" max="13" width="21.7109375" bestFit="1" customWidth="1"/>
    <col min="14" max="14" width="14.42578125" bestFit="1" customWidth="1"/>
    <col min="15" max="15" width="14.7109375" bestFit="1" customWidth="1"/>
  </cols>
  <sheetData>
    <row r="1" spans="1:15" x14ac:dyDescent="0.25">
      <c r="A1" t="s">
        <v>140</v>
      </c>
    </row>
    <row r="2" spans="1:15" x14ac:dyDescent="0.25">
      <c r="A2" t="s">
        <v>1295</v>
      </c>
    </row>
    <row r="3" spans="1:15" s="111" customFormat="1" x14ac:dyDescent="0.25">
      <c r="A3" s="111" t="s">
        <v>1336</v>
      </c>
      <c r="D3" s="84"/>
    </row>
    <row r="4" spans="1:15" x14ac:dyDescent="0.25">
      <c r="A4" t="s">
        <v>1339</v>
      </c>
      <c r="D4" s="84"/>
    </row>
    <row r="5" spans="1:15" s="111" customFormat="1" x14ac:dyDescent="0.25">
      <c r="A5" s="111" t="s">
        <v>1337</v>
      </c>
      <c r="D5" s="84"/>
    </row>
    <row r="6" spans="1:15" x14ac:dyDescent="0.25">
      <c r="A6" t="s">
        <v>1296</v>
      </c>
      <c r="D6" s="84"/>
    </row>
    <row r="7" spans="1:15" x14ac:dyDescent="0.25">
      <c r="A7" t="s">
        <v>1322</v>
      </c>
      <c r="D7" s="84"/>
    </row>
    <row r="8" spans="1:15" ht="15.75" thickBot="1" x14ac:dyDescent="0.3">
      <c r="A8" t="s">
        <v>1318</v>
      </c>
      <c r="D8" s="84"/>
    </row>
    <row r="9" spans="1:15" ht="15.75" thickBot="1" x14ac:dyDescent="0.3">
      <c r="M9" s="117" t="s">
        <v>1338</v>
      </c>
      <c r="N9" s="115">
        <f>MAX(DataColumns[Col '#])-2</f>
        <v>3</v>
      </c>
      <c r="O9" s="116"/>
    </row>
    <row r="10" spans="1:15" x14ac:dyDescent="0.25">
      <c r="A10" s="127" t="s">
        <v>146</v>
      </c>
      <c r="B10" s="128"/>
      <c r="C10" s="128"/>
      <c r="D10" s="128"/>
      <c r="E10" s="128"/>
      <c r="F10" s="128"/>
      <c r="G10" s="128"/>
      <c r="H10" s="128"/>
      <c r="I10" s="128"/>
      <c r="J10" s="128"/>
      <c r="K10" s="128"/>
      <c r="L10" s="128"/>
      <c r="M10" s="128"/>
      <c r="N10" s="128"/>
      <c r="O10" s="128"/>
    </row>
    <row r="11" spans="1:15" ht="15.75" thickBot="1" x14ac:dyDescent="0.3">
      <c r="A11" s="102" t="s">
        <v>1281</v>
      </c>
      <c r="B11" s="43" t="s">
        <v>1297</v>
      </c>
      <c r="C11" s="44" t="s">
        <v>1232</v>
      </c>
      <c r="D11" s="29" t="s">
        <v>1274</v>
      </c>
      <c r="E11" s="29" t="s">
        <v>151</v>
      </c>
      <c r="F11" s="29" t="s">
        <v>141</v>
      </c>
      <c r="G11" s="29" t="s">
        <v>148</v>
      </c>
      <c r="H11" s="29" t="s">
        <v>149</v>
      </c>
      <c r="I11" s="29" t="s">
        <v>142</v>
      </c>
      <c r="J11" s="29" t="s">
        <v>1233</v>
      </c>
      <c r="K11" s="29" t="s">
        <v>145</v>
      </c>
      <c r="L11" s="29" t="s">
        <v>1276</v>
      </c>
      <c r="M11" s="29" t="s">
        <v>1258</v>
      </c>
      <c r="N11" s="29" t="s">
        <v>143</v>
      </c>
      <c r="O11" s="48" t="s">
        <v>144</v>
      </c>
    </row>
    <row r="12" spans="1:15" ht="15.75" thickTop="1" x14ac:dyDescent="0.25">
      <c r="A12" s="92">
        <f>IF(COUNTA(DataColumns[[#This Row],[Column Label]:[Quality Code]])&gt;0,IF(MAX(A$11:A11)=0,3,MAX(A$11:A11)+1),"")</f>
        <v>3</v>
      </c>
      <c r="B12" s="26" t="s">
        <v>1298</v>
      </c>
      <c r="C12" s="66"/>
      <c r="D12" s="2" t="s">
        <v>245</v>
      </c>
      <c r="E12" s="2" t="s">
        <v>330</v>
      </c>
      <c r="F12" s="2" t="s">
        <v>1240</v>
      </c>
      <c r="G12" s="2" t="s">
        <v>1166</v>
      </c>
      <c r="H12" s="2"/>
      <c r="I12" s="2">
        <v>0</v>
      </c>
      <c r="J12" s="2" t="s">
        <v>258</v>
      </c>
      <c r="K12" s="2">
        <v>15</v>
      </c>
      <c r="L12" s="2"/>
      <c r="M12" s="2" t="s">
        <v>1260</v>
      </c>
      <c r="N12" s="2" t="s">
        <v>1251</v>
      </c>
      <c r="O12" s="24" t="s">
        <v>1255</v>
      </c>
    </row>
    <row r="13" spans="1:15" x14ac:dyDescent="0.25">
      <c r="A13" s="93">
        <f>IF(COUNTA(DataColumns[[#This Row],[Column Label]:[Quality Code]])&gt;0,IF(MAX(A$11:A12)=0,3,MAX(A$11:A12)+1),"")</f>
        <v>4</v>
      </c>
      <c r="B13" s="27" t="s">
        <v>1299</v>
      </c>
      <c r="C13" s="64"/>
      <c r="D13" s="4" t="s">
        <v>245</v>
      </c>
      <c r="E13" s="4" t="s">
        <v>330</v>
      </c>
      <c r="F13" s="4" t="s">
        <v>1240</v>
      </c>
      <c r="G13" s="4" t="s">
        <v>1167</v>
      </c>
      <c r="H13" s="4"/>
      <c r="I13" s="4">
        <v>0</v>
      </c>
      <c r="J13" s="4" t="s">
        <v>258</v>
      </c>
      <c r="K13" s="4">
        <v>15</v>
      </c>
      <c r="L13" s="4"/>
      <c r="M13" s="4" t="s">
        <v>1269</v>
      </c>
      <c r="N13" s="4" t="s">
        <v>1251</v>
      </c>
      <c r="O13" s="25" t="s">
        <v>1255</v>
      </c>
    </row>
    <row r="14" spans="1:15" x14ac:dyDescent="0.25">
      <c r="A14" s="93">
        <f>IF(COUNTA(DataColumns[[#This Row],[Column Label]:[Quality Code]])&gt;0,IF(MAX(A$11:A13)=0,3,MAX(A$11:A13)+1),"")</f>
        <v>5</v>
      </c>
      <c r="B14" s="27" t="s">
        <v>1300</v>
      </c>
      <c r="C14" s="64"/>
      <c r="D14" s="4" t="s">
        <v>245</v>
      </c>
      <c r="E14" s="4" t="s">
        <v>330</v>
      </c>
      <c r="F14" s="4" t="s">
        <v>1240</v>
      </c>
      <c r="G14" s="4" t="s">
        <v>1168</v>
      </c>
      <c r="H14" s="4"/>
      <c r="I14" s="4">
        <v>0</v>
      </c>
      <c r="J14" s="4" t="s">
        <v>258</v>
      </c>
      <c r="K14" s="4">
        <v>15</v>
      </c>
      <c r="L14" s="4"/>
      <c r="M14" s="4" t="s">
        <v>1267</v>
      </c>
      <c r="N14" s="4" t="s">
        <v>1251</v>
      </c>
      <c r="O14" s="25" t="s">
        <v>1255</v>
      </c>
    </row>
    <row r="15" spans="1:15" x14ac:dyDescent="0.25">
      <c r="A15" s="93" t="str">
        <f>IF(COUNTA(DataColumns[[#This Row],[Column Label]:[Quality Code]])&gt;0,IF(MAX(A$11:A14)=0,3,MAX(A$11:A14)+1),"")</f>
        <v/>
      </c>
      <c r="B15" s="27"/>
      <c r="C15" s="64"/>
      <c r="D15" s="4"/>
      <c r="E15" s="4"/>
      <c r="F15" s="4"/>
      <c r="G15" s="4"/>
      <c r="H15" s="4"/>
      <c r="I15" s="4"/>
      <c r="J15" s="4"/>
      <c r="K15" s="4"/>
      <c r="L15" s="4"/>
      <c r="M15" s="4"/>
      <c r="N15" s="4"/>
      <c r="O15" s="25"/>
    </row>
    <row r="16" spans="1:15" x14ac:dyDescent="0.25">
      <c r="A16" s="93" t="str">
        <f>IF(COUNTA(DataColumns[[#This Row],[Column Label]:[Quality Code]])&gt;0,IF(MAX(A$11:A15)=0,3,MAX(A$11:A15)+1),"")</f>
        <v/>
      </c>
      <c r="B16" s="27"/>
      <c r="C16" s="64"/>
      <c r="D16" s="4"/>
      <c r="E16" s="4"/>
      <c r="F16" s="4"/>
      <c r="G16" s="4"/>
      <c r="H16" s="4"/>
      <c r="I16" s="4"/>
      <c r="J16" s="4"/>
      <c r="K16" s="4"/>
      <c r="L16" s="4"/>
      <c r="M16" s="4"/>
      <c r="N16" s="4"/>
      <c r="O16" s="25"/>
    </row>
    <row r="17" spans="1:15" x14ac:dyDescent="0.25">
      <c r="A17" s="93" t="str">
        <f>IF(COUNTA(DataColumns[[#This Row],[Column Label]:[Quality Code]])&gt;0,IF(MAX(A$11:A16)=0,3,MAX(A$11:A16)+1),"")</f>
        <v/>
      </c>
      <c r="B17" s="27"/>
      <c r="C17" s="64"/>
      <c r="D17" s="4"/>
      <c r="E17" s="4"/>
      <c r="F17" s="4"/>
      <c r="G17" s="4"/>
      <c r="H17" s="4"/>
      <c r="I17" s="4"/>
      <c r="J17" s="4"/>
      <c r="K17" s="4"/>
      <c r="L17" s="4"/>
      <c r="M17" s="4"/>
      <c r="N17" s="4"/>
      <c r="O17" s="25"/>
    </row>
    <row r="18" spans="1:15" x14ac:dyDescent="0.25">
      <c r="A18" s="93" t="str">
        <f>IF(COUNTA(DataColumns[[#This Row],[Column Label]:[Quality Code]])&gt;0,IF(MAX(A$11:A17)=0,3,MAX(A$11:A17)+1),"")</f>
        <v/>
      </c>
      <c r="B18" s="27"/>
      <c r="C18" s="64"/>
      <c r="D18" s="4"/>
      <c r="E18" s="4"/>
      <c r="F18" s="4"/>
      <c r="G18" s="4"/>
      <c r="H18" s="4"/>
      <c r="I18" s="4"/>
      <c r="J18" s="4"/>
      <c r="K18" s="4"/>
      <c r="L18" s="4"/>
      <c r="M18" s="4"/>
      <c r="N18" s="4"/>
      <c r="O18" s="25"/>
    </row>
    <row r="19" spans="1:15" x14ac:dyDescent="0.25">
      <c r="A19" s="93" t="str">
        <f>IF(COUNTA(DataColumns[[#This Row],[Column Label]:[Quality Code]])&gt;0,IF(MAX(A$11:A18)=0,3,MAX(A$11:A18)+1),"")</f>
        <v/>
      </c>
      <c r="B19" s="27"/>
      <c r="C19" s="64"/>
      <c r="D19" s="4"/>
      <c r="E19" s="4"/>
      <c r="F19" s="4"/>
      <c r="G19" s="4"/>
      <c r="H19" s="4"/>
      <c r="I19" s="4"/>
      <c r="J19" s="4"/>
      <c r="K19" s="4"/>
      <c r="L19" s="4"/>
      <c r="M19" s="4"/>
      <c r="N19" s="4"/>
      <c r="O19" s="25"/>
    </row>
    <row r="20" spans="1:15" x14ac:dyDescent="0.25">
      <c r="A20" s="93" t="str">
        <f>IF(COUNTA(DataColumns[[#This Row],[Column Label]:[Quality Code]])&gt;0,IF(MAX(A$11:A19)=0,3,MAX(A$11:A19)+1),"")</f>
        <v/>
      </c>
      <c r="B20" s="27"/>
      <c r="C20" s="64"/>
      <c r="D20" s="4"/>
      <c r="E20" s="4"/>
      <c r="F20" s="4"/>
      <c r="G20" s="4"/>
      <c r="H20" s="4"/>
      <c r="I20" s="4"/>
      <c r="J20" s="4"/>
      <c r="K20" s="4"/>
      <c r="L20" s="4"/>
      <c r="M20" s="4"/>
      <c r="N20" s="4"/>
      <c r="O20" s="25"/>
    </row>
    <row r="21" spans="1:15" x14ac:dyDescent="0.25">
      <c r="A21" s="93" t="str">
        <f>IF(COUNTA(DataColumns[[#This Row],[Column Label]:[Quality Code]])&gt;0,IF(MAX(A$11:A20)=0,3,MAX(A$11:A20)+1),"")</f>
        <v/>
      </c>
      <c r="B21" s="27"/>
      <c r="C21" s="64"/>
      <c r="D21" s="4"/>
      <c r="E21" s="4"/>
      <c r="F21" s="4"/>
      <c r="G21" s="4"/>
      <c r="H21" s="4"/>
      <c r="I21" s="4"/>
      <c r="J21" s="4"/>
      <c r="K21" s="4"/>
      <c r="L21" s="4"/>
      <c r="M21" s="4"/>
      <c r="N21" s="4"/>
      <c r="O21" s="25"/>
    </row>
    <row r="22" spans="1:15" x14ac:dyDescent="0.25">
      <c r="A22" s="93" t="str">
        <f>IF(COUNTA(DataColumns[[#This Row],[Column Label]:[Quality Code]])&gt;0,IF(MAX(A$11:A21)=0,3,MAX(A$11:A21)+1),"")</f>
        <v/>
      </c>
      <c r="B22" s="27"/>
      <c r="C22" s="64"/>
      <c r="D22" s="4"/>
      <c r="E22" s="4"/>
      <c r="F22" s="4"/>
      <c r="G22" s="4"/>
      <c r="H22" s="4"/>
      <c r="I22" s="4"/>
      <c r="J22" s="4"/>
      <c r="K22" s="4"/>
      <c r="L22" s="4"/>
      <c r="M22" s="4"/>
      <c r="N22" s="4"/>
      <c r="O22" s="25"/>
    </row>
    <row r="23" spans="1:15" x14ac:dyDescent="0.25">
      <c r="A23" s="93" t="str">
        <f>IF(COUNTA(DataColumns[[#This Row],[Column Label]:[Quality Code]])&gt;0,IF(MAX(A$11:A22)=0,3,MAX(A$11:A22)+1),"")</f>
        <v/>
      </c>
      <c r="B23" s="27"/>
      <c r="C23" s="64"/>
      <c r="D23" s="4"/>
      <c r="E23" s="4"/>
      <c r="F23" s="4"/>
      <c r="G23" s="4"/>
      <c r="H23" s="4"/>
      <c r="I23" s="4"/>
      <c r="J23" s="4"/>
      <c r="K23" s="4"/>
      <c r="L23" s="4"/>
      <c r="M23" s="4"/>
      <c r="N23" s="4"/>
      <c r="O23" s="25"/>
    </row>
    <row r="24" spans="1:15" x14ac:dyDescent="0.25">
      <c r="A24" s="93" t="str">
        <f>IF(COUNTA(DataColumns[[#This Row],[Column Label]:[Quality Code]])&gt;0,IF(MAX(A$11:A23)=0,3,MAX(A$11:A23)+1),"")</f>
        <v/>
      </c>
      <c r="B24" s="27"/>
      <c r="C24" s="64"/>
      <c r="D24" s="4"/>
      <c r="E24" s="4"/>
      <c r="F24" s="4"/>
      <c r="G24" s="4"/>
      <c r="H24" s="4"/>
      <c r="I24" s="4"/>
      <c r="J24" s="4"/>
      <c r="K24" s="4"/>
      <c r="L24" s="4"/>
      <c r="M24" s="4"/>
      <c r="N24" s="4"/>
      <c r="O24" s="25"/>
    </row>
    <row r="25" spans="1:15" x14ac:dyDescent="0.25">
      <c r="A25" s="93" t="str">
        <f>IF(COUNTA(DataColumns[[#This Row],[Column Label]:[Quality Code]])&gt;0,IF(MAX(A$11:A24)=0,3,MAX(A$11:A24)+1),"")</f>
        <v/>
      </c>
      <c r="B25" s="27"/>
      <c r="C25" s="64"/>
      <c r="D25" s="4"/>
      <c r="E25" s="4"/>
      <c r="F25" s="4"/>
      <c r="G25" s="4"/>
      <c r="H25" s="4"/>
      <c r="I25" s="4"/>
      <c r="J25" s="4"/>
      <c r="K25" s="4"/>
      <c r="L25" s="4"/>
      <c r="M25" s="4"/>
      <c r="N25" s="4"/>
      <c r="O25" s="25"/>
    </row>
    <row r="26" spans="1:15" x14ac:dyDescent="0.25">
      <c r="A26" s="93" t="str">
        <f>IF(COUNTA(DataColumns[[#This Row],[Column Label]:[Quality Code]])&gt;0,IF(MAX(A$11:A25)=0,3,MAX(A$11:A25)+1),"")</f>
        <v/>
      </c>
      <c r="B26" s="27"/>
      <c r="C26" s="64"/>
      <c r="D26" s="4"/>
      <c r="E26" s="4"/>
      <c r="F26" s="4"/>
      <c r="G26" s="4"/>
      <c r="H26" s="4"/>
      <c r="I26" s="4"/>
      <c r="J26" s="4"/>
      <c r="K26" s="4"/>
      <c r="L26" s="4"/>
      <c r="M26" s="4"/>
      <c r="N26" s="4"/>
      <c r="O26" s="25"/>
    </row>
    <row r="27" spans="1:15" x14ac:dyDescent="0.25">
      <c r="A27" s="93" t="str">
        <f>IF(COUNTA(DataColumns[[#This Row],[Column Label]:[Quality Code]])&gt;0,IF(MAX(A$11:A26)=0,3,MAX(A$11:A26)+1),"")</f>
        <v/>
      </c>
      <c r="B27" s="27"/>
      <c r="C27" s="64"/>
      <c r="D27" s="4"/>
      <c r="E27" s="4"/>
      <c r="F27" s="4"/>
      <c r="G27" s="4"/>
      <c r="H27" s="4"/>
      <c r="I27" s="4"/>
      <c r="J27" s="4"/>
      <c r="K27" s="4"/>
      <c r="L27" s="4"/>
      <c r="M27" s="4"/>
      <c r="N27" s="4"/>
      <c r="O27" s="25"/>
    </row>
    <row r="28" spans="1:15" x14ac:dyDescent="0.25">
      <c r="A28" s="93" t="str">
        <f>IF(COUNTA(DataColumns[[#This Row],[Column Label]:[Quality Code]])&gt;0,IF(MAX(A$11:A27)=0,3,MAX(A$11:A27)+1),"")</f>
        <v/>
      </c>
      <c r="B28" s="27"/>
      <c r="C28" s="64"/>
      <c r="D28" s="4"/>
      <c r="E28" s="4"/>
      <c r="F28" s="4"/>
      <c r="G28" s="4"/>
      <c r="H28" s="4"/>
      <c r="I28" s="4"/>
      <c r="J28" s="4"/>
      <c r="K28" s="4"/>
      <c r="L28" s="4"/>
      <c r="M28" s="4"/>
      <c r="N28" s="4"/>
      <c r="O28" s="25"/>
    </row>
    <row r="29" spans="1:15" x14ac:dyDescent="0.25">
      <c r="A29" s="93" t="str">
        <f>IF(COUNTA(DataColumns[[#This Row],[Column Label]:[Quality Code]])&gt;0,IF(MAX(A$11:A28)=0,3,MAX(A$11:A28)+1),"")</f>
        <v/>
      </c>
      <c r="B29" s="27"/>
      <c r="C29" s="64"/>
      <c r="D29" s="4"/>
      <c r="E29" s="4"/>
      <c r="F29" s="4"/>
      <c r="G29" s="4"/>
      <c r="H29" s="4"/>
      <c r="I29" s="4"/>
      <c r="J29" s="4"/>
      <c r="K29" s="4"/>
      <c r="L29" s="4"/>
      <c r="M29" s="4"/>
      <c r="N29" s="4"/>
      <c r="O29" s="25"/>
    </row>
    <row r="30" spans="1:15" x14ac:dyDescent="0.25">
      <c r="A30" s="93" t="str">
        <f>IF(COUNTA(DataColumns[[#This Row],[Column Label]:[Quality Code]])&gt;0,IF(MAX(A$11:A29)=0,3,MAX(A$11:A29)+1),"")</f>
        <v/>
      </c>
      <c r="B30" s="27"/>
      <c r="C30" s="64"/>
      <c r="D30" s="4"/>
      <c r="E30" s="4"/>
      <c r="F30" s="4"/>
      <c r="G30" s="4"/>
      <c r="H30" s="4"/>
      <c r="I30" s="4"/>
      <c r="J30" s="4"/>
      <c r="K30" s="4"/>
      <c r="L30" s="4"/>
      <c r="M30" s="4"/>
      <c r="N30" s="4"/>
      <c r="O30" s="25"/>
    </row>
    <row r="31" spans="1:15" x14ac:dyDescent="0.25">
      <c r="A31" s="93" t="str">
        <f>IF(COUNTA(DataColumns[[#This Row],[Column Label]:[Quality Code]])&gt;0,IF(MAX(A$11:A30)=0,3,MAX(A$11:A30)+1),"")</f>
        <v/>
      </c>
      <c r="B31" s="27"/>
      <c r="C31" s="64"/>
      <c r="D31" s="4"/>
      <c r="E31" s="4"/>
      <c r="F31" s="4"/>
      <c r="G31" s="4"/>
      <c r="H31" s="4"/>
      <c r="I31" s="4"/>
      <c r="J31" s="4"/>
      <c r="K31" s="4"/>
      <c r="L31" s="4"/>
      <c r="M31" s="4"/>
      <c r="N31" s="4"/>
      <c r="O31" s="25"/>
    </row>
    <row r="32" spans="1:15" x14ac:dyDescent="0.25">
      <c r="A32" s="93" t="str">
        <f>IF(COUNTA(DataColumns[[#This Row],[Column Label]:[Quality Code]])&gt;0,IF(MAX(A$11:A31)=0,3,MAX(A$11:A31)+1),"")</f>
        <v/>
      </c>
      <c r="B32" s="27"/>
      <c r="C32" s="64"/>
      <c r="D32" s="4"/>
      <c r="E32" s="4"/>
      <c r="F32" s="4"/>
      <c r="G32" s="4"/>
      <c r="H32" s="4"/>
      <c r="I32" s="4"/>
      <c r="J32" s="4"/>
      <c r="K32" s="4"/>
      <c r="L32" s="4"/>
      <c r="M32" s="4"/>
      <c r="N32" s="4"/>
      <c r="O32" s="25"/>
    </row>
    <row r="33" spans="1:15" x14ac:dyDescent="0.25">
      <c r="A33" s="93" t="str">
        <f>IF(COUNTA(DataColumns[[#This Row],[Column Label]:[Quality Code]])&gt;0,IF(MAX(A$11:A32)=0,3,MAX(A$11:A32)+1),"")</f>
        <v/>
      </c>
      <c r="B33" s="27"/>
      <c r="C33" s="64"/>
      <c r="D33" s="4"/>
      <c r="E33" s="4"/>
      <c r="F33" s="4"/>
      <c r="G33" s="4"/>
      <c r="H33" s="4"/>
      <c r="I33" s="4"/>
      <c r="J33" s="4"/>
      <c r="K33" s="4"/>
      <c r="L33" s="4"/>
      <c r="M33" s="4"/>
      <c r="N33" s="4"/>
      <c r="O33" s="25"/>
    </row>
    <row r="34" spans="1:15" x14ac:dyDescent="0.25">
      <c r="A34" s="93" t="str">
        <f>IF(COUNTA(DataColumns[[#This Row],[Column Label]:[Quality Code]])&gt;0,IF(MAX(A$11:A33)=0,3,MAX(A$11:A33)+1),"")</f>
        <v/>
      </c>
      <c r="B34" s="27"/>
      <c r="C34" s="64"/>
      <c r="D34" s="4"/>
      <c r="E34" s="4"/>
      <c r="F34" s="4"/>
      <c r="G34" s="4"/>
      <c r="H34" s="4"/>
      <c r="I34" s="4"/>
      <c r="J34" s="4"/>
      <c r="K34" s="4"/>
      <c r="L34" s="4"/>
      <c r="M34" s="4"/>
      <c r="N34" s="4"/>
      <c r="O34" s="25"/>
    </row>
    <row r="35" spans="1:15" x14ac:dyDescent="0.25">
      <c r="A35" s="93" t="str">
        <f>IF(COUNTA(DataColumns[[#This Row],[Column Label]:[Quality Code]])&gt;0,IF(MAX(A$11:A34)=0,3,MAX(A$11:A34)+1),"")</f>
        <v/>
      </c>
      <c r="B35" s="27"/>
      <c r="C35" s="64"/>
      <c r="D35" s="4"/>
      <c r="E35" s="4"/>
      <c r="F35" s="4"/>
      <c r="G35" s="4"/>
      <c r="H35" s="4"/>
      <c r="I35" s="4"/>
      <c r="J35" s="4"/>
      <c r="K35" s="4"/>
      <c r="L35" s="4"/>
      <c r="M35" s="4"/>
      <c r="N35" s="4"/>
      <c r="O35" s="25"/>
    </row>
    <row r="36" spans="1:15" x14ac:dyDescent="0.25">
      <c r="A36" s="93" t="str">
        <f>IF(COUNTA(DataColumns[[#This Row],[Column Label]:[Quality Code]])&gt;0,IF(MAX(A$11:A35)=0,3,MAX(A$11:A35)+1),"")</f>
        <v/>
      </c>
      <c r="B36" s="27"/>
      <c r="C36" s="64"/>
      <c r="D36" s="4"/>
      <c r="E36" s="4"/>
      <c r="F36" s="4"/>
      <c r="G36" s="4"/>
      <c r="H36" s="4"/>
      <c r="I36" s="4"/>
      <c r="J36" s="4"/>
      <c r="K36" s="4"/>
      <c r="L36" s="4"/>
      <c r="M36" s="4"/>
      <c r="N36" s="4"/>
      <c r="O36" s="25"/>
    </row>
    <row r="37" spans="1:15" x14ac:dyDescent="0.25">
      <c r="A37" s="93" t="str">
        <f>IF(COUNTA(DataColumns[[#This Row],[Column Label]:[Quality Code]])&gt;0,IF(MAX(A$11:A36)=0,3,MAX(A$11:A36)+1),"")</f>
        <v/>
      </c>
      <c r="B37" s="27"/>
      <c r="C37" s="64"/>
      <c r="D37" s="4"/>
      <c r="E37" s="4"/>
      <c r="F37" s="4"/>
      <c r="G37" s="4"/>
      <c r="H37" s="4"/>
      <c r="I37" s="4"/>
      <c r="J37" s="4"/>
      <c r="K37" s="4"/>
      <c r="L37" s="4"/>
      <c r="M37" s="4"/>
      <c r="N37" s="4"/>
      <c r="O37" s="25"/>
    </row>
    <row r="38" spans="1:15" x14ac:dyDescent="0.25">
      <c r="A38" s="93" t="str">
        <f>IF(COUNTA(DataColumns[[#This Row],[Column Label]:[Quality Code]])&gt;0,IF(MAX(A$11:A37)=0,3,MAX(A$11:A37)+1),"")</f>
        <v/>
      </c>
      <c r="B38" s="27"/>
      <c r="C38" s="64"/>
      <c r="D38" s="4"/>
      <c r="E38" s="4"/>
      <c r="F38" s="4"/>
      <c r="G38" s="4"/>
      <c r="H38" s="4"/>
      <c r="I38" s="4"/>
      <c r="J38" s="4"/>
      <c r="K38" s="4"/>
      <c r="L38" s="4"/>
      <c r="M38" s="4"/>
      <c r="N38" s="4"/>
      <c r="O38" s="25"/>
    </row>
    <row r="39" spans="1:15" x14ac:dyDescent="0.25">
      <c r="A39" s="93" t="str">
        <f>IF(COUNTA(DataColumns[[#This Row],[Column Label]:[Quality Code]])&gt;0,IF(MAX(A$11:A38)=0,3,MAX(A$11:A38)+1),"")</f>
        <v/>
      </c>
      <c r="B39" s="27"/>
      <c r="C39" s="64"/>
      <c r="D39" s="4"/>
      <c r="E39" s="4"/>
      <c r="F39" s="4"/>
      <c r="G39" s="4"/>
      <c r="H39" s="4"/>
      <c r="I39" s="4"/>
      <c r="J39" s="4"/>
      <c r="K39" s="4"/>
      <c r="L39" s="4"/>
      <c r="M39" s="4"/>
      <c r="N39" s="4"/>
      <c r="O39" s="25"/>
    </row>
    <row r="40" spans="1:15" x14ac:dyDescent="0.25">
      <c r="A40" s="93" t="str">
        <f>IF(COUNTA(DataColumns[[#This Row],[Column Label]:[Quality Code]])&gt;0,IF(MAX(A$11:A39)=0,3,MAX(A$11:A39)+1),"")</f>
        <v/>
      </c>
      <c r="B40" s="27"/>
      <c r="C40" s="64"/>
      <c r="D40" s="4"/>
      <c r="E40" s="4"/>
      <c r="F40" s="4"/>
      <c r="G40" s="4"/>
      <c r="H40" s="4"/>
      <c r="I40" s="4"/>
      <c r="J40" s="4"/>
      <c r="K40" s="4"/>
      <c r="L40" s="4"/>
      <c r="M40" s="4"/>
      <c r="N40" s="4"/>
      <c r="O40" s="25"/>
    </row>
    <row r="41" spans="1:15" x14ac:dyDescent="0.25">
      <c r="A41" s="93" t="str">
        <f>IF(COUNTA(DataColumns[[#This Row],[Column Label]:[Quality Code]])&gt;0,IF(MAX(A$11:A40)=0,3,MAX(A$11:A40)+1),"")</f>
        <v/>
      </c>
      <c r="B41" s="27"/>
      <c r="C41" s="64"/>
      <c r="D41" s="4"/>
      <c r="E41" s="4"/>
      <c r="F41" s="4"/>
      <c r="G41" s="4"/>
      <c r="H41" s="4"/>
      <c r="I41" s="4"/>
      <c r="J41" s="4"/>
      <c r="K41" s="4"/>
      <c r="L41" s="4"/>
      <c r="M41" s="4"/>
      <c r="N41" s="4"/>
      <c r="O41" s="25"/>
    </row>
    <row r="42" spans="1:15" x14ac:dyDescent="0.25">
      <c r="A42" s="93" t="str">
        <f>IF(COUNTA(DataColumns[[#This Row],[Column Label]:[Quality Code]])&gt;0,IF(MAX(A$11:A41)=0,3,MAX(A$11:A41)+1),"")</f>
        <v/>
      </c>
      <c r="B42" s="27"/>
      <c r="C42" s="64"/>
      <c r="D42" s="4"/>
      <c r="E42" s="4"/>
      <c r="F42" s="4"/>
      <c r="G42" s="4"/>
      <c r="H42" s="4"/>
      <c r="I42" s="4"/>
      <c r="J42" s="4"/>
      <c r="K42" s="4"/>
      <c r="L42" s="4"/>
      <c r="M42" s="4"/>
      <c r="N42" s="4"/>
      <c r="O42" s="25"/>
    </row>
    <row r="43" spans="1:15" x14ac:dyDescent="0.25">
      <c r="A43" s="93" t="str">
        <f>IF(COUNTA(DataColumns[[#This Row],[Column Label]:[Quality Code]])&gt;0,IF(MAX(A$11:A42)=0,3,MAX(A$11:A42)+1),"")</f>
        <v/>
      </c>
      <c r="B43" s="27"/>
      <c r="C43" s="64"/>
      <c r="D43" s="4"/>
      <c r="E43" s="4"/>
      <c r="F43" s="4"/>
      <c r="G43" s="4"/>
      <c r="H43" s="4"/>
      <c r="I43" s="4"/>
      <c r="J43" s="4"/>
      <c r="K43" s="4"/>
      <c r="L43" s="4"/>
      <c r="M43" s="4"/>
      <c r="N43" s="4"/>
      <c r="O43" s="25"/>
    </row>
    <row r="44" spans="1:15" x14ac:dyDescent="0.25">
      <c r="A44" s="93" t="str">
        <f>IF(COUNTA(DataColumns[[#This Row],[Column Label]:[Quality Code]])&gt;0,IF(MAX(A$11:A43)=0,3,MAX(A$11:A43)+1),"")</f>
        <v/>
      </c>
      <c r="B44" s="27"/>
      <c r="C44" s="64"/>
      <c r="D44" s="4"/>
      <c r="E44" s="4"/>
      <c r="F44" s="4"/>
      <c r="G44" s="4"/>
      <c r="H44" s="4"/>
      <c r="I44" s="4"/>
      <c r="J44" s="4"/>
      <c r="K44" s="4"/>
      <c r="L44" s="4"/>
      <c r="M44" s="4"/>
      <c r="N44" s="4"/>
      <c r="O44" s="25"/>
    </row>
    <row r="45" spans="1:15" x14ac:dyDescent="0.25">
      <c r="A45" s="93" t="str">
        <f>IF(COUNTA(DataColumns[[#This Row],[Column Label]:[Quality Code]])&gt;0,IF(MAX(A$11:A44)=0,3,MAX(A$11:A44)+1),"")</f>
        <v/>
      </c>
      <c r="B45" s="27"/>
      <c r="C45" s="64"/>
      <c r="D45" s="4"/>
      <c r="E45" s="4"/>
      <c r="F45" s="4"/>
      <c r="G45" s="4"/>
      <c r="H45" s="4"/>
      <c r="I45" s="4"/>
      <c r="J45" s="4"/>
      <c r="K45" s="4"/>
      <c r="L45" s="4"/>
      <c r="M45" s="4"/>
      <c r="N45" s="4"/>
      <c r="O45" s="25"/>
    </row>
    <row r="46" spans="1:15" x14ac:dyDescent="0.25">
      <c r="A46" s="93" t="str">
        <f>IF(COUNTA(DataColumns[[#This Row],[Column Label]:[Quality Code]])&gt;0,IF(MAX(A$11:A45)=0,3,MAX(A$11:A45)+1),"")</f>
        <v/>
      </c>
      <c r="B46" s="27"/>
      <c r="C46" s="64"/>
      <c r="D46" s="4"/>
      <c r="E46" s="4"/>
      <c r="F46" s="4"/>
      <c r="G46" s="4"/>
      <c r="H46" s="4"/>
      <c r="I46" s="4"/>
      <c r="J46" s="4"/>
      <c r="K46" s="4"/>
      <c r="L46" s="4"/>
      <c r="M46" s="4"/>
      <c r="N46" s="4"/>
      <c r="O46" s="25"/>
    </row>
    <row r="47" spans="1:15" x14ac:dyDescent="0.25">
      <c r="A47" s="93" t="str">
        <f>IF(COUNTA(DataColumns[[#This Row],[Column Label]:[Quality Code]])&gt;0,IF(MAX(A$11:A46)=0,3,MAX(A$11:A46)+1),"")</f>
        <v/>
      </c>
      <c r="B47" s="27"/>
      <c r="C47" s="64"/>
      <c r="D47" s="4"/>
      <c r="E47" s="4"/>
      <c r="F47" s="4"/>
      <c r="G47" s="4"/>
      <c r="H47" s="4"/>
      <c r="I47" s="4"/>
      <c r="J47" s="4"/>
      <c r="K47" s="4"/>
      <c r="L47" s="4"/>
      <c r="M47" s="4"/>
      <c r="N47" s="4"/>
      <c r="O47" s="25"/>
    </row>
    <row r="48" spans="1:15" x14ac:dyDescent="0.25">
      <c r="A48" s="93" t="str">
        <f>IF(COUNTA(DataColumns[[#This Row],[Column Label]:[Quality Code]])&gt;0,IF(MAX(A$11:A47)=0,3,MAX(A$11:A47)+1),"")</f>
        <v/>
      </c>
      <c r="B48" s="27"/>
      <c r="C48" s="64"/>
      <c r="D48" s="4"/>
      <c r="E48" s="4"/>
      <c r="F48" s="4"/>
      <c r="G48" s="4"/>
      <c r="H48" s="4"/>
      <c r="I48" s="4"/>
      <c r="J48" s="4"/>
      <c r="K48" s="4"/>
      <c r="L48" s="4"/>
      <c r="M48" s="4"/>
      <c r="N48" s="4"/>
      <c r="O48" s="25"/>
    </row>
    <row r="49" spans="1:15" x14ac:dyDescent="0.25">
      <c r="A49" s="93" t="str">
        <f>IF(COUNTA(DataColumns[[#This Row],[Column Label]:[Quality Code]])&gt;0,IF(MAX(A$11:A48)=0,3,MAX(A$11:A48)+1),"")</f>
        <v/>
      </c>
      <c r="B49" s="27"/>
      <c r="C49" s="64"/>
      <c r="D49" s="4"/>
      <c r="E49" s="4"/>
      <c r="F49" s="4"/>
      <c r="G49" s="4"/>
      <c r="H49" s="4"/>
      <c r="I49" s="4"/>
      <c r="J49" s="4"/>
      <c r="K49" s="4"/>
      <c r="L49" s="4"/>
      <c r="M49" s="4"/>
      <c r="N49" s="4"/>
      <c r="O49" s="25"/>
    </row>
    <row r="50" spans="1:15" x14ac:dyDescent="0.25">
      <c r="A50" s="93" t="str">
        <f>IF(COUNTA(DataColumns[[#This Row],[Column Label]:[Quality Code]])&gt;0,IF(MAX(A$11:A49)=0,3,MAX(A$11:A49)+1),"")</f>
        <v/>
      </c>
      <c r="B50" s="27"/>
      <c r="C50" s="64"/>
      <c r="D50" s="4"/>
      <c r="E50" s="4"/>
      <c r="F50" s="4"/>
      <c r="G50" s="4"/>
      <c r="H50" s="4"/>
      <c r="I50" s="4"/>
      <c r="J50" s="4"/>
      <c r="K50" s="4"/>
      <c r="L50" s="4"/>
      <c r="M50" s="4"/>
      <c r="N50" s="4"/>
      <c r="O50" s="25"/>
    </row>
    <row r="51" spans="1:15" x14ac:dyDescent="0.25">
      <c r="A51" s="93" t="str">
        <f>IF(COUNTA(DataColumns[[#This Row],[Column Label]:[Quality Code]])&gt;0,IF(MAX(A$11:A50)=0,3,MAX(A$11:A50)+1),"")</f>
        <v/>
      </c>
      <c r="B51" s="27"/>
      <c r="C51" s="64"/>
      <c r="D51" s="4"/>
      <c r="E51" s="4"/>
      <c r="F51" s="4"/>
      <c r="G51" s="4"/>
      <c r="H51" s="4"/>
      <c r="I51" s="4"/>
      <c r="J51" s="4"/>
      <c r="K51" s="4"/>
      <c r="L51" s="4"/>
      <c r="M51" s="4"/>
      <c r="N51" s="4"/>
      <c r="O51" s="25"/>
    </row>
    <row r="52" spans="1:15" x14ac:dyDescent="0.25">
      <c r="A52" s="93" t="str">
        <f>IF(COUNTA(DataColumns[[#This Row],[Column Label]:[Quality Code]])&gt;0,IF(MAX(A$11:A51)=0,3,MAX(A$11:A51)+1),"")</f>
        <v/>
      </c>
      <c r="B52" s="27"/>
      <c r="C52" s="64"/>
      <c r="D52" s="4"/>
      <c r="E52" s="4"/>
      <c r="F52" s="4"/>
      <c r="G52" s="4"/>
      <c r="H52" s="4"/>
      <c r="I52" s="4"/>
      <c r="J52" s="4"/>
      <c r="K52" s="4"/>
      <c r="L52" s="4"/>
      <c r="M52" s="4"/>
      <c r="N52" s="4"/>
      <c r="O52" s="25"/>
    </row>
    <row r="53" spans="1:15" x14ac:dyDescent="0.25">
      <c r="A53" s="93" t="str">
        <f>IF(COUNTA(DataColumns[[#This Row],[Column Label]:[Quality Code]])&gt;0,IF(MAX(A$11:A52)=0,3,MAX(A$11:A52)+1),"")</f>
        <v/>
      </c>
      <c r="B53" s="27"/>
      <c r="C53" s="64"/>
      <c r="D53" s="4"/>
      <c r="E53" s="4"/>
      <c r="F53" s="4"/>
      <c r="G53" s="4"/>
      <c r="H53" s="4"/>
      <c r="I53" s="4"/>
      <c r="J53" s="4"/>
      <c r="K53" s="4"/>
      <c r="L53" s="4"/>
      <c r="M53" s="4"/>
      <c r="N53" s="4"/>
      <c r="O53" s="25"/>
    </row>
    <row r="54" spans="1:15" x14ac:dyDescent="0.25">
      <c r="A54" s="93" t="str">
        <f>IF(COUNTA(DataColumns[[#This Row],[Column Label]:[Quality Code]])&gt;0,IF(MAX(A$11:A53)=0,3,MAX(A$11:A53)+1),"")</f>
        <v/>
      </c>
      <c r="B54" s="27"/>
      <c r="C54" s="64"/>
      <c r="D54" s="4"/>
      <c r="E54" s="4"/>
      <c r="F54" s="4"/>
      <c r="G54" s="4"/>
      <c r="H54" s="4"/>
      <c r="I54" s="4"/>
      <c r="J54" s="4"/>
      <c r="K54" s="4"/>
      <c r="L54" s="4"/>
      <c r="M54" s="4"/>
      <c r="N54" s="4"/>
      <c r="O54" s="25"/>
    </row>
    <row r="55" spans="1:15" x14ac:dyDescent="0.25">
      <c r="A55" s="93" t="str">
        <f>IF(COUNTA(DataColumns[[#This Row],[Column Label]:[Quality Code]])&gt;0,IF(MAX(A$11:A54)=0,3,MAX(A$11:A54)+1),"")</f>
        <v/>
      </c>
      <c r="B55" s="27"/>
      <c r="C55" s="64"/>
      <c r="D55" s="4"/>
      <c r="E55" s="4"/>
      <c r="F55" s="4"/>
      <c r="G55" s="4"/>
      <c r="H55" s="4"/>
      <c r="I55" s="4"/>
      <c r="J55" s="4"/>
      <c r="K55" s="4"/>
      <c r="L55" s="4"/>
      <c r="M55" s="4"/>
      <c r="N55" s="4"/>
      <c r="O55" s="25"/>
    </row>
    <row r="56" spans="1:15" x14ac:dyDescent="0.25">
      <c r="A56" s="93" t="str">
        <f>IF(COUNTA(DataColumns[[#This Row],[Column Label]:[Quality Code]])&gt;0,IF(MAX(A$11:A55)=0,3,MAX(A$11:A55)+1),"")</f>
        <v/>
      </c>
      <c r="B56" s="27"/>
      <c r="C56" s="64"/>
      <c r="D56" s="4"/>
      <c r="E56" s="4"/>
      <c r="F56" s="4"/>
      <c r="G56" s="4"/>
      <c r="H56" s="4"/>
      <c r="I56" s="4"/>
      <c r="J56" s="4"/>
      <c r="K56" s="4"/>
      <c r="L56" s="4"/>
      <c r="M56" s="4"/>
      <c r="N56" s="4"/>
      <c r="O56" s="25"/>
    </row>
    <row r="57" spans="1:15" x14ac:dyDescent="0.25">
      <c r="A57" s="93" t="str">
        <f>IF(COUNTA(DataColumns[[#This Row],[Column Label]:[Quality Code]])&gt;0,IF(MAX(A$11:A56)=0,3,MAX(A$11:A56)+1),"")</f>
        <v/>
      </c>
      <c r="B57" s="27"/>
      <c r="C57" s="64"/>
      <c r="D57" s="4"/>
      <c r="E57" s="4"/>
      <c r="F57" s="4"/>
      <c r="G57" s="4"/>
      <c r="H57" s="4"/>
      <c r="I57" s="4"/>
      <c r="J57" s="4"/>
      <c r="K57" s="4"/>
      <c r="L57" s="4"/>
      <c r="M57" s="4"/>
      <c r="N57" s="4"/>
      <c r="O57" s="25"/>
    </row>
    <row r="58" spans="1:15" x14ac:dyDescent="0.25">
      <c r="A58" s="93" t="str">
        <f>IF(COUNTA(DataColumns[[#This Row],[Column Label]:[Quality Code]])&gt;0,IF(MAX(A$11:A57)=0,3,MAX(A$11:A57)+1),"")</f>
        <v/>
      </c>
      <c r="B58" s="27"/>
      <c r="C58" s="64"/>
      <c r="D58" s="4"/>
      <c r="E58" s="4"/>
      <c r="F58" s="4"/>
      <c r="G58" s="4"/>
      <c r="H58" s="4"/>
      <c r="I58" s="4"/>
      <c r="J58" s="4"/>
      <c r="K58" s="4"/>
      <c r="L58" s="4"/>
      <c r="M58" s="4"/>
      <c r="N58" s="4"/>
      <c r="O58" s="25"/>
    </row>
    <row r="59" spans="1:15" x14ac:dyDescent="0.25">
      <c r="A59" s="93" t="str">
        <f>IF(COUNTA(DataColumns[[#This Row],[Column Label]:[Quality Code]])&gt;0,IF(MAX(A$11:A58)=0,3,MAX(A$11:A58)+1),"")</f>
        <v/>
      </c>
      <c r="B59" s="27"/>
      <c r="C59" s="64"/>
      <c r="D59" s="4"/>
      <c r="E59" s="4"/>
      <c r="F59" s="4"/>
      <c r="G59" s="4"/>
      <c r="H59" s="4"/>
      <c r="I59" s="4"/>
      <c r="J59" s="4"/>
      <c r="K59" s="4"/>
      <c r="L59" s="4"/>
      <c r="M59" s="4"/>
      <c r="N59" s="4"/>
      <c r="O59" s="25"/>
    </row>
    <row r="60" spans="1:15" x14ac:dyDescent="0.25">
      <c r="A60" s="93" t="str">
        <f>IF(COUNTA(DataColumns[[#This Row],[Column Label]:[Quality Code]])&gt;0,IF(MAX(A$11:A59)=0,3,MAX(A$11:A59)+1),"")</f>
        <v/>
      </c>
      <c r="B60" s="27"/>
      <c r="C60" s="64"/>
      <c r="D60" s="4"/>
      <c r="E60" s="4"/>
      <c r="F60" s="4"/>
      <c r="G60" s="4"/>
      <c r="H60" s="4"/>
      <c r="I60" s="4"/>
      <c r="J60" s="4"/>
      <c r="K60" s="4"/>
      <c r="L60" s="4"/>
      <c r="M60" s="4"/>
      <c r="N60" s="4"/>
      <c r="O60" s="25"/>
    </row>
    <row r="61" spans="1:15" x14ac:dyDescent="0.25">
      <c r="A61" s="93" t="str">
        <f>IF(COUNTA(DataColumns[[#This Row],[Column Label]:[Quality Code]])&gt;0,IF(MAX(A$11:A60)=0,3,MAX(A$11:A60)+1),"")</f>
        <v/>
      </c>
      <c r="B61" s="27"/>
      <c r="C61" s="64"/>
      <c r="D61" s="4"/>
      <c r="E61" s="4"/>
      <c r="F61" s="4"/>
      <c r="G61" s="4"/>
      <c r="H61" s="4"/>
      <c r="I61" s="4"/>
      <c r="J61" s="4"/>
      <c r="K61" s="4"/>
      <c r="L61" s="4"/>
      <c r="M61" s="4"/>
      <c r="N61" s="4"/>
      <c r="O61" s="25"/>
    </row>
    <row r="62" spans="1:15" x14ac:dyDescent="0.25">
      <c r="A62" s="93" t="str">
        <f>IF(COUNTA(DataColumns[[#This Row],[Column Label]:[Quality Code]])&gt;0,IF(MAX(A$11:A61)=0,3,MAX(A$11:A61)+1),"")</f>
        <v/>
      </c>
      <c r="B62" s="27"/>
      <c r="C62" s="64"/>
      <c r="D62" s="4"/>
      <c r="E62" s="4"/>
      <c r="F62" s="4"/>
      <c r="G62" s="4"/>
      <c r="H62" s="4"/>
      <c r="I62" s="4"/>
      <c r="J62" s="4"/>
      <c r="K62" s="4"/>
      <c r="L62" s="4"/>
      <c r="M62" s="4"/>
      <c r="N62" s="4"/>
      <c r="O62" s="25"/>
    </row>
    <row r="63" spans="1:15" x14ac:dyDescent="0.25">
      <c r="A63" s="93" t="str">
        <f>IF(COUNTA(DataColumns[[#This Row],[Column Label]:[Quality Code]])&gt;0,IF(MAX(A$11:A62)=0,3,MAX(A$11:A62)+1),"")</f>
        <v/>
      </c>
      <c r="B63" s="27"/>
      <c r="C63" s="64"/>
      <c r="D63" s="4"/>
      <c r="E63" s="4"/>
      <c r="F63" s="4"/>
      <c r="G63" s="4"/>
      <c r="H63" s="4"/>
      <c r="I63" s="4"/>
      <c r="J63" s="4"/>
      <c r="K63" s="4"/>
      <c r="L63" s="4"/>
      <c r="M63" s="4"/>
      <c r="N63" s="4"/>
      <c r="O63" s="25"/>
    </row>
    <row r="64" spans="1:15" x14ac:dyDescent="0.25">
      <c r="A64" s="93" t="str">
        <f>IF(COUNTA(DataColumns[[#This Row],[Column Label]:[Quality Code]])&gt;0,IF(MAX(A$11:A63)=0,3,MAX(A$11:A63)+1),"")</f>
        <v/>
      </c>
      <c r="B64" s="27"/>
      <c r="C64" s="64"/>
      <c r="D64" s="4"/>
      <c r="E64" s="4"/>
      <c r="F64" s="4"/>
      <c r="G64" s="4"/>
      <c r="H64" s="4"/>
      <c r="I64" s="4"/>
      <c r="J64" s="4"/>
      <c r="K64" s="4"/>
      <c r="L64" s="4"/>
      <c r="M64" s="4"/>
      <c r="N64" s="4"/>
      <c r="O64" s="25"/>
    </row>
    <row r="65" spans="1:15" x14ac:dyDescent="0.25">
      <c r="A65" s="93" t="str">
        <f>IF(COUNTA(DataColumns[[#This Row],[Column Label]:[Quality Code]])&gt;0,IF(MAX(A$11:A64)=0,3,MAX(A$11:A64)+1),"")</f>
        <v/>
      </c>
      <c r="B65" s="27"/>
      <c r="C65" s="64"/>
      <c r="D65" s="4"/>
      <c r="E65" s="4"/>
      <c r="F65" s="4"/>
      <c r="G65" s="4"/>
      <c r="H65" s="4"/>
      <c r="I65" s="4"/>
      <c r="J65" s="4"/>
      <c r="K65" s="4"/>
      <c r="L65" s="4"/>
      <c r="M65" s="4"/>
      <c r="N65" s="4"/>
      <c r="O65" s="25"/>
    </row>
    <row r="66" spans="1:15" x14ac:dyDescent="0.25">
      <c r="A66" s="93" t="str">
        <f>IF(COUNTA(DataColumns[[#This Row],[Column Label]:[Quality Code]])&gt;0,IF(MAX(A$11:A65)=0,3,MAX(A$11:A65)+1),"")</f>
        <v/>
      </c>
      <c r="B66" s="27"/>
      <c r="C66" s="64"/>
      <c r="D66" s="4"/>
      <c r="E66" s="4"/>
      <c r="F66" s="4"/>
      <c r="G66" s="4"/>
      <c r="H66" s="4"/>
      <c r="I66" s="4"/>
      <c r="J66" s="4"/>
      <c r="K66" s="4"/>
      <c r="L66" s="4"/>
      <c r="M66" s="4"/>
      <c r="N66" s="4"/>
      <c r="O66" s="25"/>
    </row>
    <row r="67" spans="1:15" x14ac:dyDescent="0.25">
      <c r="A67" s="93" t="str">
        <f>IF(COUNTA(DataColumns[[#This Row],[Column Label]:[Quality Code]])&gt;0,IF(MAX(A$11:A66)=0,3,MAX(A$11:A66)+1),"")</f>
        <v/>
      </c>
      <c r="B67" s="27"/>
      <c r="C67" s="64"/>
      <c r="D67" s="4"/>
      <c r="E67" s="4"/>
      <c r="F67" s="4"/>
      <c r="G67" s="4"/>
      <c r="H67" s="4"/>
      <c r="I67" s="4"/>
      <c r="J67" s="4"/>
      <c r="K67" s="4"/>
      <c r="L67" s="4"/>
      <c r="M67" s="4"/>
      <c r="N67" s="4"/>
      <c r="O67" s="25"/>
    </row>
    <row r="68" spans="1:15" x14ac:dyDescent="0.25">
      <c r="A68" s="93" t="str">
        <f>IF(COUNTA(DataColumns[[#This Row],[Column Label]:[Quality Code]])&gt;0,IF(MAX(A$11:A67)=0,3,MAX(A$11:A67)+1),"")</f>
        <v/>
      </c>
      <c r="B68" s="27"/>
      <c r="C68" s="64"/>
      <c r="D68" s="4"/>
      <c r="E68" s="4"/>
      <c r="F68" s="4"/>
      <c r="G68" s="4"/>
      <c r="H68" s="4"/>
      <c r="I68" s="4"/>
      <c r="J68" s="4"/>
      <c r="K68" s="4"/>
      <c r="L68" s="4"/>
      <c r="M68" s="4"/>
      <c r="N68" s="4"/>
      <c r="O68" s="25"/>
    </row>
    <row r="69" spans="1:15" x14ac:dyDescent="0.25">
      <c r="A69" s="93" t="str">
        <f>IF(COUNTA(DataColumns[[#This Row],[Column Label]:[Quality Code]])&gt;0,IF(MAX(A$11:A68)=0,3,MAX(A$11:A68)+1),"")</f>
        <v/>
      </c>
      <c r="B69" s="27"/>
      <c r="C69" s="64"/>
      <c r="D69" s="4"/>
      <c r="E69" s="4"/>
      <c r="F69" s="4"/>
      <c r="G69" s="4"/>
      <c r="H69" s="4"/>
      <c r="I69" s="4"/>
      <c r="J69" s="4"/>
      <c r="K69" s="4"/>
      <c r="L69" s="4"/>
      <c r="M69" s="4"/>
      <c r="N69" s="4"/>
      <c r="O69" s="25"/>
    </row>
    <row r="70" spans="1:15" x14ac:dyDescent="0.25">
      <c r="A70" s="93" t="str">
        <f>IF(COUNTA(DataColumns[[#This Row],[Column Label]:[Quality Code]])&gt;0,IF(MAX(A$11:A69)=0,3,MAX(A$11:A69)+1),"")</f>
        <v/>
      </c>
      <c r="B70" s="27"/>
      <c r="C70" s="64"/>
      <c r="D70" s="4"/>
      <c r="E70" s="4"/>
      <c r="F70" s="4"/>
      <c r="G70" s="4"/>
      <c r="H70" s="4"/>
      <c r="I70" s="4"/>
      <c r="J70" s="4"/>
      <c r="K70" s="4"/>
      <c r="L70" s="4"/>
      <c r="M70" s="4"/>
      <c r="N70" s="4"/>
      <c r="O70" s="25"/>
    </row>
    <row r="71" spans="1:15" x14ac:dyDescent="0.25">
      <c r="A71" s="93" t="str">
        <f>IF(COUNTA(DataColumns[[#This Row],[Column Label]:[Quality Code]])&gt;0,IF(MAX(A$11:A70)=0,3,MAX(A$11:A70)+1),"")</f>
        <v/>
      </c>
      <c r="B71" s="27"/>
      <c r="C71" s="64"/>
      <c r="D71" s="4"/>
      <c r="E71" s="4"/>
      <c r="F71" s="4"/>
      <c r="G71" s="4"/>
      <c r="H71" s="4"/>
      <c r="I71" s="4"/>
      <c r="J71" s="4"/>
      <c r="K71" s="4"/>
      <c r="L71" s="4"/>
      <c r="M71" s="4"/>
      <c r="N71" s="4"/>
      <c r="O71" s="25"/>
    </row>
    <row r="72" spans="1:15" x14ac:dyDescent="0.25">
      <c r="A72" s="93" t="str">
        <f>IF(COUNTA(DataColumns[[#This Row],[Column Label]:[Quality Code]])&gt;0,IF(MAX(A$11:A71)=0,3,MAX(A$11:A71)+1),"")</f>
        <v/>
      </c>
      <c r="B72" s="27"/>
      <c r="C72" s="64"/>
      <c r="D72" s="4"/>
      <c r="E72" s="4"/>
      <c r="F72" s="4"/>
      <c r="G72" s="4"/>
      <c r="H72" s="4"/>
      <c r="I72" s="4"/>
      <c r="J72" s="4"/>
      <c r="K72" s="4"/>
      <c r="L72" s="4"/>
      <c r="M72" s="4"/>
      <c r="N72" s="4"/>
      <c r="O72" s="25"/>
    </row>
    <row r="73" spans="1:15" x14ac:dyDescent="0.25">
      <c r="A73" s="93" t="str">
        <f>IF(COUNTA(DataColumns[[#This Row],[Column Label]:[Quality Code]])&gt;0,IF(MAX(A$11:A72)=0,3,MAX(A$11:A72)+1),"")</f>
        <v/>
      </c>
      <c r="B73" s="27"/>
      <c r="C73" s="64"/>
      <c r="D73" s="4"/>
      <c r="E73" s="4"/>
      <c r="F73" s="4"/>
      <c r="G73" s="4"/>
      <c r="H73" s="4"/>
      <c r="I73" s="4"/>
      <c r="J73" s="4"/>
      <c r="K73" s="4"/>
      <c r="L73" s="4"/>
      <c r="M73" s="4"/>
      <c r="N73" s="4"/>
      <c r="O73" s="25"/>
    </row>
    <row r="74" spans="1:15" x14ac:dyDescent="0.25">
      <c r="A74" s="93" t="str">
        <f>IF(COUNTA(DataColumns[[#This Row],[Column Label]:[Quality Code]])&gt;0,IF(MAX(A$11:A73)=0,3,MAX(A$11:A73)+1),"")</f>
        <v/>
      </c>
      <c r="B74" s="27"/>
      <c r="C74" s="64"/>
      <c r="D74" s="4"/>
      <c r="E74" s="4"/>
      <c r="F74" s="4"/>
      <c r="G74" s="4"/>
      <c r="H74" s="4"/>
      <c r="I74" s="4"/>
      <c r="J74" s="4"/>
      <c r="K74" s="4"/>
      <c r="L74" s="4"/>
      <c r="M74" s="4"/>
      <c r="N74" s="4"/>
      <c r="O74" s="25"/>
    </row>
    <row r="75" spans="1:15" x14ac:dyDescent="0.25">
      <c r="A75" s="93" t="str">
        <f>IF(COUNTA(DataColumns[[#This Row],[Column Label]:[Quality Code]])&gt;0,IF(MAX(A$11:A74)=0,3,MAX(A$11:A74)+1),"")</f>
        <v/>
      </c>
      <c r="B75" s="27"/>
      <c r="C75" s="64"/>
      <c r="D75" s="4"/>
      <c r="E75" s="4"/>
      <c r="F75" s="4"/>
      <c r="G75" s="4"/>
      <c r="H75" s="4"/>
      <c r="I75" s="4"/>
      <c r="J75" s="4"/>
      <c r="K75" s="4"/>
      <c r="L75" s="4"/>
      <c r="M75" s="4"/>
      <c r="N75" s="4"/>
      <c r="O75" s="25"/>
    </row>
    <row r="76" spans="1:15" x14ac:dyDescent="0.25">
      <c r="A76" s="93" t="str">
        <f>IF(COUNTA(DataColumns[[#This Row],[Column Label]:[Quality Code]])&gt;0,IF(MAX(A$11:A75)=0,3,MAX(A$11:A75)+1),"")</f>
        <v/>
      </c>
      <c r="B76" s="27"/>
      <c r="C76" s="64"/>
      <c r="D76" s="4"/>
      <c r="E76" s="4"/>
      <c r="F76" s="4"/>
      <c r="G76" s="4"/>
      <c r="H76" s="4"/>
      <c r="I76" s="4"/>
      <c r="J76" s="4"/>
      <c r="K76" s="4"/>
      <c r="L76" s="4"/>
      <c r="M76" s="4"/>
      <c r="N76" s="4"/>
      <c r="O76" s="25"/>
    </row>
    <row r="77" spans="1:15" x14ac:dyDescent="0.25">
      <c r="A77" s="93" t="str">
        <f>IF(COUNTA(DataColumns[[#This Row],[Column Label]:[Quality Code]])&gt;0,IF(MAX(A$11:A76)=0,3,MAX(A$11:A76)+1),"")</f>
        <v/>
      </c>
      <c r="B77" s="27"/>
      <c r="C77" s="64"/>
      <c r="D77" s="4"/>
      <c r="E77" s="4"/>
      <c r="F77" s="4"/>
      <c r="G77" s="4"/>
      <c r="H77" s="4"/>
      <c r="I77" s="4"/>
      <c r="J77" s="4"/>
      <c r="K77" s="4"/>
      <c r="L77" s="4"/>
      <c r="M77" s="4"/>
      <c r="N77" s="4"/>
      <c r="O77" s="25"/>
    </row>
    <row r="78" spans="1:15" x14ac:dyDescent="0.25">
      <c r="A78" s="93" t="str">
        <f>IF(COUNTA(DataColumns[[#This Row],[Column Label]:[Quality Code]])&gt;0,IF(MAX(A$11:A77)=0,3,MAX(A$11:A77)+1),"")</f>
        <v/>
      </c>
      <c r="B78" s="27"/>
      <c r="C78" s="64"/>
      <c r="D78" s="4"/>
      <c r="E78" s="4"/>
      <c r="F78" s="4"/>
      <c r="G78" s="4"/>
      <c r="H78" s="4"/>
      <c r="I78" s="4"/>
      <c r="J78" s="4"/>
      <c r="K78" s="4"/>
      <c r="L78" s="4"/>
      <c r="M78" s="4"/>
      <c r="N78" s="4"/>
      <c r="O78" s="25"/>
    </row>
    <row r="79" spans="1:15" x14ac:dyDescent="0.25">
      <c r="A79" s="93" t="str">
        <f>IF(COUNTA(DataColumns[[#This Row],[Column Label]:[Quality Code]])&gt;0,IF(MAX(A$11:A78)=0,3,MAX(A$11:A78)+1),"")</f>
        <v/>
      </c>
      <c r="B79" s="27"/>
      <c r="C79" s="64"/>
      <c r="D79" s="4"/>
      <c r="E79" s="4"/>
      <c r="F79" s="4"/>
      <c r="G79" s="4"/>
      <c r="H79" s="4"/>
      <c r="I79" s="4"/>
      <c r="J79" s="4"/>
      <c r="K79" s="4"/>
      <c r="L79" s="4"/>
      <c r="M79" s="4"/>
      <c r="N79" s="4"/>
      <c r="O79" s="25"/>
    </row>
    <row r="80" spans="1:15" x14ac:dyDescent="0.25">
      <c r="A80" s="93" t="str">
        <f>IF(COUNTA(DataColumns[[#This Row],[Column Label]:[Quality Code]])&gt;0,IF(MAX(A$11:A79)=0,3,MAX(A$11:A79)+1),"")</f>
        <v/>
      </c>
      <c r="B80" s="27"/>
      <c r="C80" s="64"/>
      <c r="D80" s="4"/>
      <c r="E80" s="4"/>
      <c r="F80" s="4"/>
      <c r="G80" s="4"/>
      <c r="H80" s="4"/>
      <c r="I80" s="4"/>
      <c r="J80" s="4"/>
      <c r="K80" s="4"/>
      <c r="L80" s="4"/>
      <c r="M80" s="4"/>
      <c r="N80" s="4"/>
      <c r="O80" s="25"/>
    </row>
    <row r="81" spans="1:15" x14ac:dyDescent="0.25">
      <c r="A81" s="93" t="str">
        <f>IF(COUNTA(DataColumns[[#This Row],[Column Label]:[Quality Code]])&gt;0,IF(MAX(A$11:A80)=0,3,MAX(A$11:A80)+1),"")</f>
        <v/>
      </c>
      <c r="B81" s="27"/>
      <c r="C81" s="64"/>
      <c r="D81" s="4"/>
      <c r="E81" s="4"/>
      <c r="F81" s="4"/>
      <c r="G81" s="4"/>
      <c r="H81" s="4"/>
      <c r="I81" s="4"/>
      <c r="J81" s="4"/>
      <c r="K81" s="4"/>
      <c r="L81" s="4"/>
      <c r="M81" s="4"/>
      <c r="N81" s="4"/>
      <c r="O81" s="25"/>
    </row>
    <row r="82" spans="1:15" x14ac:dyDescent="0.25">
      <c r="A82" s="93" t="str">
        <f>IF(COUNTA(DataColumns[[#This Row],[Column Label]:[Quality Code]])&gt;0,IF(MAX(A$11:A81)=0,3,MAX(A$11:A81)+1),"")</f>
        <v/>
      </c>
      <c r="B82" s="27"/>
      <c r="C82" s="64"/>
      <c r="D82" s="4"/>
      <c r="E82" s="4"/>
      <c r="F82" s="4"/>
      <c r="G82" s="4"/>
      <c r="H82" s="4"/>
      <c r="I82" s="4"/>
      <c r="J82" s="4"/>
      <c r="K82" s="4"/>
      <c r="L82" s="4"/>
      <c r="M82" s="4"/>
      <c r="N82" s="4"/>
      <c r="O82" s="25"/>
    </row>
    <row r="83" spans="1:15" x14ac:dyDescent="0.25">
      <c r="A83" s="93" t="str">
        <f>IF(COUNTA(DataColumns[[#This Row],[Column Label]:[Quality Code]])&gt;0,IF(MAX(A$11:A82)=0,3,MAX(A$11:A82)+1),"")</f>
        <v/>
      </c>
      <c r="B83" s="27"/>
      <c r="C83" s="64"/>
      <c r="D83" s="4"/>
      <c r="E83" s="4"/>
      <c r="F83" s="4"/>
      <c r="G83" s="4"/>
      <c r="H83" s="4"/>
      <c r="I83" s="4"/>
      <c r="J83" s="4"/>
      <c r="K83" s="4"/>
      <c r="L83" s="4"/>
      <c r="M83" s="4"/>
      <c r="N83" s="4"/>
      <c r="O83" s="25"/>
    </row>
    <row r="84" spans="1:15" x14ac:dyDescent="0.25">
      <c r="A84" s="93" t="str">
        <f>IF(COUNTA(DataColumns[[#This Row],[Column Label]:[Quality Code]])&gt;0,IF(MAX(A$11:A83)=0,3,MAX(A$11:A83)+1),"")</f>
        <v/>
      </c>
      <c r="B84" s="27"/>
      <c r="C84" s="64"/>
      <c r="D84" s="4"/>
      <c r="E84" s="4"/>
      <c r="F84" s="4"/>
      <c r="G84" s="4"/>
      <c r="H84" s="4"/>
      <c r="I84" s="4"/>
      <c r="J84" s="4"/>
      <c r="K84" s="4"/>
      <c r="L84" s="4"/>
      <c r="M84" s="4"/>
      <c r="N84" s="4"/>
      <c r="O84" s="25"/>
    </row>
    <row r="85" spans="1:15" x14ac:dyDescent="0.25">
      <c r="A85" s="93" t="str">
        <f>IF(COUNTA(DataColumns[[#This Row],[Column Label]:[Quality Code]])&gt;0,IF(MAX(A$11:A84)=0,3,MAX(A$11:A84)+1),"")</f>
        <v/>
      </c>
      <c r="B85" s="27"/>
      <c r="C85" s="64"/>
      <c r="D85" s="4"/>
      <c r="E85" s="4"/>
      <c r="F85" s="4"/>
      <c r="G85" s="4"/>
      <c r="H85" s="4"/>
      <c r="I85" s="4"/>
      <c r="J85" s="4"/>
      <c r="K85" s="4"/>
      <c r="L85" s="4"/>
      <c r="M85" s="4"/>
      <c r="N85" s="4"/>
      <c r="O85" s="25"/>
    </row>
    <row r="86" spans="1:15" x14ac:dyDescent="0.25">
      <c r="A86" s="93" t="str">
        <f>IF(COUNTA(DataColumns[[#This Row],[Column Label]:[Quality Code]])&gt;0,IF(MAX(A$11:A85)=0,3,MAX(A$11:A85)+1),"")</f>
        <v/>
      </c>
      <c r="B86" s="27"/>
      <c r="C86" s="64"/>
      <c r="D86" s="4"/>
      <c r="E86" s="4"/>
      <c r="F86" s="4"/>
      <c r="G86" s="4"/>
      <c r="H86" s="4"/>
      <c r="I86" s="4"/>
      <c r="J86" s="4"/>
      <c r="K86" s="4"/>
      <c r="L86" s="4"/>
      <c r="M86" s="4"/>
      <c r="N86" s="4"/>
      <c r="O86" s="25"/>
    </row>
    <row r="87" spans="1:15" x14ac:dyDescent="0.25">
      <c r="A87" s="93" t="str">
        <f>IF(COUNTA(DataColumns[[#This Row],[Column Label]:[Quality Code]])&gt;0,IF(MAX(A$11:A86)=0,3,MAX(A$11:A86)+1),"")</f>
        <v/>
      </c>
      <c r="B87" s="27"/>
      <c r="C87" s="64"/>
      <c r="D87" s="4"/>
      <c r="E87" s="4"/>
      <c r="F87" s="4"/>
      <c r="G87" s="4"/>
      <c r="H87" s="4"/>
      <c r="I87" s="4"/>
      <c r="J87" s="4"/>
      <c r="K87" s="4"/>
      <c r="L87" s="4"/>
      <c r="M87" s="4"/>
      <c r="N87" s="4"/>
      <c r="O87" s="25"/>
    </row>
    <row r="88" spans="1:15" x14ac:dyDescent="0.25">
      <c r="A88" s="93" t="str">
        <f>IF(COUNTA(DataColumns[[#This Row],[Column Label]:[Quality Code]])&gt;0,IF(MAX(A$11:A87)=0,3,MAX(A$11:A87)+1),"")</f>
        <v/>
      </c>
      <c r="B88" s="27"/>
      <c r="C88" s="64"/>
      <c r="D88" s="4"/>
      <c r="E88" s="4"/>
      <c r="F88" s="4"/>
      <c r="G88" s="4"/>
      <c r="H88" s="4"/>
      <c r="I88" s="4"/>
      <c r="J88" s="4"/>
      <c r="K88" s="4"/>
      <c r="L88" s="4"/>
      <c r="M88" s="4"/>
      <c r="N88" s="4"/>
      <c r="O88" s="25"/>
    </row>
    <row r="89" spans="1:15" x14ac:dyDescent="0.25">
      <c r="A89" s="93" t="str">
        <f>IF(COUNTA(DataColumns[[#This Row],[Column Label]:[Quality Code]])&gt;0,IF(MAX(A$11:A88)=0,3,MAX(A$11:A88)+1),"")</f>
        <v/>
      </c>
      <c r="B89" s="27"/>
      <c r="C89" s="64"/>
      <c r="D89" s="4"/>
      <c r="E89" s="4"/>
      <c r="F89" s="4"/>
      <c r="G89" s="4"/>
      <c r="H89" s="4"/>
      <c r="I89" s="4"/>
      <c r="J89" s="4"/>
      <c r="K89" s="4"/>
      <c r="L89" s="4"/>
      <c r="M89" s="4"/>
      <c r="N89" s="4"/>
      <c r="O89" s="25"/>
    </row>
    <row r="90" spans="1:15" x14ac:dyDescent="0.25">
      <c r="A90" s="93" t="str">
        <f>IF(COUNTA(DataColumns[[#This Row],[Column Label]:[Quality Code]])&gt;0,IF(MAX(A$11:A89)=0,3,MAX(A$11:A89)+1),"")</f>
        <v/>
      </c>
      <c r="B90" s="27"/>
      <c r="C90" s="64"/>
      <c r="D90" s="4"/>
      <c r="E90" s="4"/>
      <c r="F90" s="4"/>
      <c r="G90" s="4"/>
      <c r="H90" s="4"/>
      <c r="I90" s="4"/>
      <c r="J90" s="4"/>
      <c r="K90" s="4"/>
      <c r="L90" s="4"/>
      <c r="M90" s="4"/>
      <c r="N90" s="4"/>
      <c r="O90" s="25"/>
    </row>
    <row r="91" spans="1:15" x14ac:dyDescent="0.25">
      <c r="A91" s="93" t="str">
        <f>IF(COUNTA(DataColumns[[#This Row],[Column Label]:[Quality Code]])&gt;0,IF(MAX(A$11:A90)=0,3,MAX(A$11:A90)+1),"")</f>
        <v/>
      </c>
      <c r="B91" s="27"/>
      <c r="C91" s="64"/>
      <c r="D91" s="4"/>
      <c r="E91" s="4"/>
      <c r="F91" s="4"/>
      <c r="G91" s="4"/>
      <c r="H91" s="4"/>
      <c r="I91" s="4"/>
      <c r="J91" s="4"/>
      <c r="K91" s="4"/>
      <c r="L91" s="4"/>
      <c r="M91" s="4"/>
      <c r="N91" s="4"/>
      <c r="O91" s="25"/>
    </row>
    <row r="92" spans="1:15" x14ac:dyDescent="0.25">
      <c r="A92" s="93" t="str">
        <f>IF(COUNTA(DataColumns[[#This Row],[Column Label]:[Quality Code]])&gt;0,IF(MAX(A$11:A91)=0,3,MAX(A$11:A91)+1),"")</f>
        <v/>
      </c>
      <c r="B92" s="27"/>
      <c r="C92" s="64"/>
      <c r="D92" s="4"/>
      <c r="E92" s="4"/>
      <c r="F92" s="4"/>
      <c r="G92" s="4"/>
      <c r="H92" s="4"/>
      <c r="I92" s="4"/>
      <c r="J92" s="4"/>
      <c r="K92" s="4"/>
      <c r="L92" s="4"/>
      <c r="M92" s="4"/>
      <c r="N92" s="4"/>
      <c r="O92" s="25"/>
    </row>
    <row r="93" spans="1:15" x14ac:dyDescent="0.25">
      <c r="A93" s="93" t="str">
        <f>IF(COUNTA(DataColumns[[#This Row],[Column Label]:[Quality Code]])&gt;0,IF(MAX(A$11:A92)=0,3,MAX(A$11:A92)+1),"")</f>
        <v/>
      </c>
      <c r="B93" s="27"/>
      <c r="C93" s="64"/>
      <c r="D93" s="4"/>
      <c r="E93" s="4"/>
      <c r="F93" s="4"/>
      <c r="G93" s="4"/>
      <c r="H93" s="4"/>
      <c r="I93" s="4"/>
      <c r="J93" s="4"/>
      <c r="K93" s="4"/>
      <c r="L93" s="4"/>
      <c r="M93" s="4"/>
      <c r="N93" s="4"/>
      <c r="O93" s="25"/>
    </row>
    <row r="94" spans="1:15" x14ac:dyDescent="0.25">
      <c r="A94" s="93" t="str">
        <f>IF(COUNTA(DataColumns[[#This Row],[Column Label]:[Quality Code]])&gt;0,IF(MAX(A$11:A93)=0,3,MAX(A$11:A93)+1),"")</f>
        <v/>
      </c>
      <c r="B94" s="27"/>
      <c r="C94" s="64"/>
      <c r="D94" s="4"/>
      <c r="E94" s="4"/>
      <c r="F94" s="4"/>
      <c r="G94" s="4"/>
      <c r="H94" s="4"/>
      <c r="I94" s="4"/>
      <c r="J94" s="4"/>
      <c r="K94" s="4"/>
      <c r="L94" s="4"/>
      <c r="M94" s="4"/>
      <c r="N94" s="4"/>
      <c r="O94" s="25"/>
    </row>
    <row r="95" spans="1:15" x14ac:dyDescent="0.25">
      <c r="A95" s="93" t="str">
        <f>IF(COUNTA(DataColumns[[#This Row],[Column Label]:[Quality Code]])&gt;0,IF(MAX(A$11:A94)=0,3,MAX(A$11:A94)+1),"")</f>
        <v/>
      </c>
      <c r="B95" s="27"/>
      <c r="C95" s="64"/>
      <c r="D95" s="4"/>
      <c r="E95" s="4"/>
      <c r="F95" s="4"/>
      <c r="G95" s="4"/>
      <c r="H95" s="4"/>
      <c r="I95" s="4"/>
      <c r="J95" s="4"/>
      <c r="K95" s="4"/>
      <c r="L95" s="4"/>
      <c r="M95" s="4"/>
      <c r="N95" s="4"/>
      <c r="O95" s="25"/>
    </row>
    <row r="96" spans="1:15" x14ac:dyDescent="0.25">
      <c r="A96" s="93" t="str">
        <f>IF(COUNTA(DataColumns[[#This Row],[Column Label]:[Quality Code]])&gt;0,IF(MAX(A$11:A95)=0,3,MAX(A$11:A95)+1),"")</f>
        <v/>
      </c>
      <c r="B96" s="27"/>
      <c r="C96" s="64"/>
      <c r="D96" s="4"/>
      <c r="E96" s="4"/>
      <c r="F96" s="4"/>
      <c r="G96" s="4"/>
      <c r="H96" s="4"/>
      <c r="I96" s="4"/>
      <c r="J96" s="4"/>
      <c r="K96" s="4"/>
      <c r="L96" s="4"/>
      <c r="M96" s="4"/>
      <c r="N96" s="4"/>
      <c r="O96" s="25"/>
    </row>
    <row r="97" spans="1:15" x14ac:dyDescent="0.25">
      <c r="A97" s="93" t="str">
        <f>IF(COUNTA(DataColumns[[#This Row],[Column Label]:[Quality Code]])&gt;0,IF(MAX(A$11:A96)=0,3,MAX(A$11:A96)+1),"")</f>
        <v/>
      </c>
      <c r="B97" s="27"/>
      <c r="C97" s="64"/>
      <c r="D97" s="4"/>
      <c r="E97" s="4"/>
      <c r="F97" s="4"/>
      <c r="G97" s="4"/>
      <c r="H97" s="4"/>
      <c r="I97" s="4"/>
      <c r="J97" s="4"/>
      <c r="K97" s="4"/>
      <c r="L97" s="4"/>
      <c r="M97" s="4"/>
      <c r="N97" s="4"/>
      <c r="O97" s="25"/>
    </row>
    <row r="98" spans="1:15" ht="15.75" thickBot="1" x14ac:dyDescent="0.3">
      <c r="A98" s="94" t="str">
        <f>IF(COUNTA(DataColumns[[#This Row],[Column Label]:[Quality Code]])&gt;0,IF(MAX(A$11:A97)=0,3,MAX(A$11:A97)+1),"")</f>
        <v/>
      </c>
      <c r="B98" s="33"/>
      <c r="C98" s="65"/>
      <c r="D98" s="34"/>
      <c r="E98" s="34"/>
      <c r="F98" s="34"/>
      <c r="G98" s="34"/>
      <c r="H98" s="34"/>
      <c r="I98" s="34"/>
      <c r="J98" s="34"/>
      <c r="K98" s="34"/>
      <c r="L98" s="34"/>
      <c r="M98" s="34"/>
      <c r="N98" s="34"/>
      <c r="O98" s="35"/>
    </row>
  </sheetData>
  <mergeCells count="1">
    <mergeCell ref="A10:O10"/>
  </mergeCells>
  <dataValidations count="9">
    <dataValidation type="list" allowBlank="1" showInputMessage="1" showErrorMessage="1" sqref="D12:D98">
      <formula1>FeatureCodes</formula1>
    </dataValidation>
    <dataValidation type="list" allowBlank="1" showInputMessage="1" showErrorMessage="1" sqref="E12:E98">
      <formula1>MethodCodes</formula1>
    </dataValidation>
    <dataValidation type="list" allowBlank="1" showInputMessage="1" showErrorMessage="1" sqref="F12:F98">
      <formula1>ResultTypeCV</formula1>
    </dataValidation>
    <dataValidation type="list" allowBlank="1" showInputMessage="1" showErrorMessage="1" sqref="G12:G98">
      <formula1>VariableCodes</formula1>
    </dataValidation>
    <dataValidation type="list" allowBlank="1" showInputMessage="1" showErrorMessage="1" sqref="I12:I98">
      <formula1>ProcessingLevelCodes</formula1>
    </dataValidation>
    <dataValidation type="list" allowBlank="1" showInputMessage="1" showErrorMessage="1" sqref="J12:J98">
      <formula1>SampledMediumCV</formula1>
    </dataValidation>
    <dataValidation type="list" allowBlank="1" showInputMessage="1" showErrorMessage="1" sqref="M12:M98">
      <formula1>AggregationStatisticCV</formula1>
    </dataValidation>
    <dataValidation type="list" allowBlank="1" showInputMessage="1" showErrorMessage="1" sqref="N12:N98">
      <formula1>CensorCodeCV</formula1>
    </dataValidation>
    <dataValidation type="list" allowBlank="1" showInputMessage="1" showErrorMessage="1" sqref="O12:O98">
      <formula1>QualityCodeCV</formula1>
    </dataValidation>
  </dataValidations>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31</vt:i4>
      </vt:variant>
    </vt:vector>
  </HeadingPairs>
  <TitlesOfParts>
    <vt:vector size="44" baseType="lpstr">
      <vt:lpstr>Instructions</vt:lpstr>
      <vt:lpstr>People and Organizations</vt:lpstr>
      <vt:lpstr>Dataset Citation</vt:lpstr>
      <vt:lpstr>Sampling Features</vt:lpstr>
      <vt:lpstr>Related Features (optional)</vt:lpstr>
      <vt:lpstr>Methods</vt:lpstr>
      <vt:lpstr>Variables</vt:lpstr>
      <vt:lpstr>Processing Levels</vt:lpstr>
      <vt:lpstr>Data Columns</vt:lpstr>
      <vt:lpstr>Data Values</vt:lpstr>
      <vt:lpstr>YODA Header Blocks</vt:lpstr>
      <vt:lpstr>YODA File</vt:lpstr>
      <vt:lpstr>Controlled Vocabularies</vt:lpstr>
      <vt:lpstr>CitationDOI</vt:lpstr>
      <vt:lpstr>CitationInformation</vt:lpstr>
      <vt:lpstr>CitationLink</vt:lpstr>
      <vt:lpstr>CitationTitle</vt:lpstr>
      <vt:lpstr>DatasetAbstract</vt:lpstr>
      <vt:lpstr>DatasetCitationRelationship</vt:lpstr>
      <vt:lpstr>DatasetCode</vt:lpstr>
      <vt:lpstr>DatasetTitle</vt:lpstr>
      <vt:lpstr>DatasetType</vt:lpstr>
      <vt:lpstr>DatasetUUID</vt:lpstr>
      <vt:lpstr>ElevationDatum</vt:lpstr>
      <vt:lpstr>LatLonDatum</vt:lpstr>
      <vt:lpstr>LengthHeader</vt:lpstr>
      <vt:lpstr>ListOfVocabularies</vt:lpstr>
      <vt:lpstr>NumAuthors</vt:lpstr>
      <vt:lpstr>NumDataColumns</vt:lpstr>
      <vt:lpstr>NumDataValues</vt:lpstr>
      <vt:lpstr>NumMethods</vt:lpstr>
      <vt:lpstr>NumOrganizations</vt:lpstr>
      <vt:lpstr>NumPeople</vt:lpstr>
      <vt:lpstr>NumProcessingLevels</vt:lpstr>
      <vt:lpstr>NumRelatedFeatures</vt:lpstr>
      <vt:lpstr>NumSamplingFeatures</vt:lpstr>
      <vt:lpstr>NumSites</vt:lpstr>
      <vt:lpstr>NumSpatialOffsets</vt:lpstr>
      <vt:lpstr>NumSpecimens</vt:lpstr>
      <vt:lpstr>NumVariables</vt:lpstr>
      <vt:lpstr>PriorVersionUUID</vt:lpstr>
      <vt:lpstr>PublicationYear</vt:lpstr>
      <vt:lpstr>Publisher</vt:lpstr>
      <vt:lpstr>VersionCode</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Geleskie Damiano</dc:creator>
  <cp:lastModifiedBy>Sara Geleskie Damiano</cp:lastModifiedBy>
  <dcterms:created xsi:type="dcterms:W3CDTF">2015-02-03T15:37:42Z</dcterms:created>
  <dcterms:modified xsi:type="dcterms:W3CDTF">2015-03-04T21:40:10Z</dcterms:modified>
</cp:coreProperties>
</file>